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codeName="DieseArbeitsmappe"/>
  <mc:AlternateContent xmlns:mc="http://schemas.openxmlformats.org/markup-compatibility/2006">
    <mc:Choice Requires="x15">
      <x15ac:absPath xmlns:x15ac="http://schemas.microsoft.com/office/spreadsheetml/2010/11/ac" url="D:\_WORK\AEA\Projekte\bilanzen_monitor\src\files\nea\data\"/>
    </mc:Choice>
  </mc:AlternateContent>
  <xr:revisionPtr revIDLastSave="0" documentId="13_ncr:1_{4482808F-1651-4FBB-BB7B-B6EAD5CC98CF}" xr6:coauthVersionLast="45" xr6:coauthVersionMax="45" xr10:uidLastSave="{00000000-0000-0000-0000-000000000000}"/>
  <bookViews>
    <workbookView xWindow="-23148" yWindow="-108" windowWidth="23256" windowHeight="12576" tabRatio="761" activeTab="1" xr2:uid="{00000000-000D-0000-FFFF-FFFF00000000}"/>
  </bookViews>
  <sheets>
    <sheet name="Deckblatt" sheetId="47" r:id="rId1"/>
    <sheet name="NEA 2018" sheetId="55" r:id="rId2"/>
    <sheet name="NEA 2017" sheetId="54" r:id="rId3"/>
    <sheet name="NEA 2016" sheetId="53" r:id="rId4"/>
    <sheet name="NEA 2015" sheetId="51" r:id="rId5"/>
    <sheet name="NEA 2014" sheetId="50" r:id="rId6"/>
    <sheet name="NEA 2013" sheetId="49" r:id="rId7"/>
    <sheet name="NEA 2012" sheetId="48" r:id="rId8"/>
    <sheet name="NEA 2011" sheetId="46" r:id="rId9"/>
    <sheet name="NEA 2010" sheetId="45" r:id="rId10"/>
    <sheet name="NEA 2009" sheetId="44" r:id="rId11"/>
    <sheet name="NEA 2008" sheetId="43" r:id="rId12"/>
    <sheet name="NEA 2007" sheetId="42" r:id="rId13"/>
    <sheet name="NEA 2006" sheetId="41" r:id="rId14"/>
    <sheet name="NEA 2005" sheetId="40" r:id="rId15"/>
    <sheet name="NEA 2004" sheetId="36" r:id="rId16"/>
    <sheet name="NEA 2003" sheetId="35" r:id="rId17"/>
    <sheet name="NEA 2002" sheetId="34" r:id="rId18"/>
    <sheet name="NEA 2001" sheetId="32" r:id="rId19"/>
    <sheet name="NEA 2000" sheetId="8" r:id="rId20"/>
    <sheet name="NEA 99" sheetId="1" r:id="rId21"/>
    <sheet name="NEA 98" sheetId="2" r:id="rId22"/>
    <sheet name="NEA 97" sheetId="3" r:id="rId23"/>
    <sheet name="NEA 96" sheetId="4" r:id="rId24"/>
    <sheet name="NEA 95" sheetId="5" r:id="rId25"/>
    <sheet name="NEA 94" sheetId="6" r:id="rId26"/>
    <sheet name="NEA 93" sheetId="7" r:id="rId27"/>
    <sheet name="Check" sheetId="52" r:id="rId28"/>
  </sheets>
  <definedNames>
    <definedName name="_xlnm._FilterDatabase" localSheetId="20" hidden="1">'NEA 99'!#REF!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04" i="55" l="1"/>
  <c r="F103" i="55"/>
  <c r="F98" i="55"/>
  <c r="F97" i="55"/>
  <c r="F95" i="55"/>
  <c r="F93" i="55"/>
  <c r="F89" i="55"/>
  <c r="F85" i="55"/>
  <c r="AE623" i="55"/>
  <c r="AE620" i="55"/>
  <c r="AE616" i="55"/>
  <c r="AE615" i="55"/>
  <c r="AE612" i="55"/>
  <c r="AE611" i="55"/>
  <c r="AE609" i="55"/>
  <c r="AE608" i="55"/>
  <c r="S573" i="55"/>
  <c r="S572" i="55"/>
  <c r="S569" i="55"/>
  <c r="S568" i="55"/>
  <c r="S566" i="55"/>
  <c r="S565" i="55"/>
  <c r="S564" i="55"/>
  <c r="S563" i="55"/>
  <c r="S561" i="55"/>
  <c r="S557" i="55"/>
  <c r="S556" i="55"/>
  <c r="S555" i="55"/>
  <c r="S547" i="55"/>
  <c r="S544" i="55"/>
  <c r="S543" i="55"/>
  <c r="S542" i="55"/>
  <c r="S540" i="55"/>
  <c r="S537" i="55"/>
  <c r="S536" i="55"/>
  <c r="S535" i="55"/>
  <c r="S534" i="55"/>
  <c r="S531" i="55"/>
  <c r="S521" i="55"/>
  <c r="S516" i="55"/>
  <c r="S515" i="55"/>
  <c r="S514" i="55"/>
  <c r="S510" i="55"/>
  <c r="S508" i="55"/>
  <c r="S506" i="55"/>
  <c r="S505" i="55"/>
  <c r="S502" i="55"/>
  <c r="S495" i="55"/>
  <c r="S494" i="55"/>
  <c r="S493" i="55"/>
  <c r="S492" i="55"/>
  <c r="S483" i="55"/>
  <c r="S478" i="55"/>
  <c r="S477" i="55"/>
  <c r="S468" i="55"/>
  <c r="S467" i="55"/>
  <c r="S464" i="55"/>
  <c r="S461" i="55"/>
  <c r="S460" i="55"/>
  <c r="S457" i="55"/>
  <c r="S456" i="55"/>
  <c r="S453" i="55"/>
  <c r="S452" i="55"/>
  <c r="S451" i="55"/>
  <c r="S449" i="55"/>
  <c r="P36" i="55"/>
  <c r="F54" i="55"/>
  <c r="F102" i="55"/>
  <c r="F94" i="55"/>
  <c r="F90" i="55"/>
  <c r="F626" i="55"/>
  <c r="AE621" i="55"/>
  <c r="AE619" i="55"/>
  <c r="AE618" i="55"/>
  <c r="AE617" i="55"/>
  <c r="AE614" i="55"/>
  <c r="AE613" i="55"/>
  <c r="AE610" i="55"/>
  <c r="AE606" i="55"/>
  <c r="AE605" i="55"/>
  <c r="F600" i="55"/>
  <c r="R574" i="55"/>
  <c r="Q574" i="55"/>
  <c r="O574" i="55"/>
  <c r="N574" i="55"/>
  <c r="M574" i="55"/>
  <c r="L574" i="55"/>
  <c r="H574" i="55"/>
  <c r="G574" i="55"/>
  <c r="E574" i="55"/>
  <c r="D574" i="55"/>
  <c r="C574" i="55"/>
  <c r="B574" i="55"/>
  <c r="S571" i="55"/>
  <c r="S570" i="55"/>
  <c r="S567" i="55"/>
  <c r="S562" i="55"/>
  <c r="S560" i="55"/>
  <c r="S559" i="55"/>
  <c r="S558" i="55"/>
  <c r="S554" i="55"/>
  <c r="R548" i="55"/>
  <c r="Q548" i="55"/>
  <c r="O548" i="55"/>
  <c r="N548" i="55"/>
  <c r="M548" i="55"/>
  <c r="L548" i="55"/>
  <c r="H548" i="55"/>
  <c r="G548" i="55"/>
  <c r="E548" i="55"/>
  <c r="D548" i="55"/>
  <c r="C548" i="55"/>
  <c r="B548" i="55"/>
  <c r="S546" i="55"/>
  <c r="S545" i="55"/>
  <c r="S539" i="55"/>
  <c r="S538" i="55"/>
  <c r="S533" i="55"/>
  <c r="S530" i="55"/>
  <c r="S529" i="55"/>
  <c r="R522" i="55"/>
  <c r="Q522" i="55"/>
  <c r="O522" i="55"/>
  <c r="N522" i="55"/>
  <c r="M522" i="55"/>
  <c r="L522" i="55"/>
  <c r="H522" i="55"/>
  <c r="G522" i="55"/>
  <c r="E522" i="55"/>
  <c r="D522" i="55"/>
  <c r="C522" i="55"/>
  <c r="B522" i="55"/>
  <c r="S520" i="55"/>
  <c r="S518" i="55"/>
  <c r="S517" i="55"/>
  <c r="S513" i="55"/>
  <c r="S512" i="55"/>
  <c r="S509" i="55"/>
  <c r="S504" i="55"/>
  <c r="S501" i="55"/>
  <c r="R496" i="55"/>
  <c r="Q496" i="55"/>
  <c r="O496" i="55"/>
  <c r="N496" i="55"/>
  <c r="M496" i="55"/>
  <c r="L496" i="55"/>
  <c r="H496" i="55"/>
  <c r="G496" i="55"/>
  <c r="E496" i="55"/>
  <c r="D496" i="55"/>
  <c r="C496" i="55"/>
  <c r="B496" i="55"/>
  <c r="S491" i="55"/>
  <c r="S490" i="55"/>
  <c r="S488" i="55"/>
  <c r="S487" i="55"/>
  <c r="S479" i="55"/>
  <c r="S476" i="55"/>
  <c r="S475" i="55"/>
  <c r="R470" i="55"/>
  <c r="Q470" i="55"/>
  <c r="O470" i="55"/>
  <c r="N470" i="55"/>
  <c r="M470" i="55"/>
  <c r="L470" i="55"/>
  <c r="H470" i="55"/>
  <c r="G470" i="55"/>
  <c r="E470" i="55"/>
  <c r="D470" i="55"/>
  <c r="C470" i="55"/>
  <c r="B470" i="55"/>
  <c r="S466" i="55"/>
  <c r="S463" i="55"/>
  <c r="S462" i="55"/>
  <c r="S459" i="55"/>
  <c r="S458" i="55"/>
  <c r="S455" i="55"/>
  <c r="S454" i="55"/>
  <c r="S450" i="55"/>
  <c r="F444" i="55"/>
  <c r="F418" i="55"/>
  <c r="F392" i="55"/>
  <c r="F366" i="55"/>
  <c r="F340" i="55"/>
  <c r="F314" i="55"/>
  <c r="F288" i="55"/>
  <c r="F262" i="55"/>
  <c r="F236" i="55"/>
  <c r="F210" i="55"/>
  <c r="F184" i="55"/>
  <c r="F158" i="55"/>
  <c r="F132" i="55"/>
  <c r="F105" i="55"/>
  <c r="F101" i="55"/>
  <c r="F86" i="55"/>
  <c r="R80" i="55"/>
  <c r="Q80" i="55"/>
  <c r="O80" i="55"/>
  <c r="N80" i="55"/>
  <c r="M80" i="55"/>
  <c r="L80" i="55"/>
  <c r="H80" i="55"/>
  <c r="G80" i="55"/>
  <c r="E80" i="55"/>
  <c r="D80" i="55"/>
  <c r="C80" i="55"/>
  <c r="B80" i="55"/>
  <c r="A27" i="55"/>
  <c r="A26" i="55"/>
  <c r="A25" i="55"/>
  <c r="A24" i="55"/>
  <c r="P44" i="55" l="1"/>
  <c r="I208" i="55"/>
  <c r="I337" i="55"/>
  <c r="P94" i="55"/>
  <c r="P92" i="55"/>
  <c r="D52" i="55"/>
  <c r="B53" i="55"/>
  <c r="P35" i="55"/>
  <c r="P43" i="55"/>
  <c r="D51" i="55"/>
  <c r="P42" i="55"/>
  <c r="P46" i="55"/>
  <c r="G53" i="55"/>
  <c r="I235" i="55"/>
  <c r="I259" i="55"/>
  <c r="I260" i="55"/>
  <c r="I339" i="55"/>
  <c r="I363" i="55"/>
  <c r="I443" i="55"/>
  <c r="AF623" i="55"/>
  <c r="AB36" i="55"/>
  <c r="AB44" i="55"/>
  <c r="AB48" i="55"/>
  <c r="H51" i="55"/>
  <c r="AB52" i="55"/>
  <c r="C53" i="55"/>
  <c r="AB43" i="55"/>
  <c r="E51" i="55"/>
  <c r="AB51" i="55"/>
  <c r="AB38" i="55"/>
  <c r="AB42" i="55"/>
  <c r="P63" i="55"/>
  <c r="S63" i="55" s="1"/>
  <c r="AB46" i="55"/>
  <c r="AB50" i="55"/>
  <c r="C51" i="55"/>
  <c r="H53" i="55"/>
  <c r="E53" i="55"/>
  <c r="AB53" i="55"/>
  <c r="P59" i="55"/>
  <c r="S59" i="55" s="1"/>
  <c r="P71" i="55"/>
  <c r="S71" i="55" s="1"/>
  <c r="S527" i="55"/>
  <c r="AE624" i="55"/>
  <c r="AF624" i="55" s="1"/>
  <c r="P72" i="55"/>
  <c r="S72" i="55" s="1"/>
  <c r="AF620" i="55"/>
  <c r="P49" i="55"/>
  <c r="I128" i="55"/>
  <c r="I157" i="55"/>
  <c r="I207" i="55"/>
  <c r="I261" i="55"/>
  <c r="I311" i="55"/>
  <c r="I365" i="55"/>
  <c r="I390" i="55"/>
  <c r="I415" i="55"/>
  <c r="P62" i="55"/>
  <c r="S62" i="55" s="1"/>
  <c r="P74" i="55"/>
  <c r="S74" i="55" s="1"/>
  <c r="P61" i="55"/>
  <c r="S61" i="55" s="1"/>
  <c r="B51" i="55"/>
  <c r="I181" i="55"/>
  <c r="P53" i="55"/>
  <c r="P37" i="55"/>
  <c r="P45" i="55"/>
  <c r="D53" i="55"/>
  <c r="AB35" i="55"/>
  <c r="P50" i="55"/>
  <c r="F88" i="55"/>
  <c r="F92" i="55"/>
  <c r="F96" i="55"/>
  <c r="F100" i="55"/>
  <c r="AB34" i="55"/>
  <c r="P41" i="55"/>
  <c r="P33" i="55"/>
  <c r="F87" i="55"/>
  <c r="P38" i="55"/>
  <c r="AB33" i="55"/>
  <c r="AB41" i="55"/>
  <c r="P48" i="55"/>
  <c r="P51" i="55"/>
  <c r="AF613" i="55"/>
  <c r="P52" i="55"/>
  <c r="S507" i="55"/>
  <c r="S528" i="55"/>
  <c r="P60" i="55"/>
  <c r="S60" i="55" s="1"/>
  <c r="S532" i="55"/>
  <c r="P64" i="55"/>
  <c r="S64" i="55" s="1"/>
  <c r="P67" i="55"/>
  <c r="S67" i="55" s="1"/>
  <c r="P79" i="55"/>
  <c r="S79" i="55" s="1"/>
  <c r="S469" i="55"/>
  <c r="P76" i="55"/>
  <c r="S76" i="55" s="1"/>
  <c r="AB37" i="55"/>
  <c r="AB45" i="55"/>
  <c r="S503" i="55"/>
  <c r="P522" i="55"/>
  <c r="S519" i="55"/>
  <c r="P77" i="55"/>
  <c r="S77" i="55" s="1"/>
  <c r="AB49" i="55"/>
  <c r="S511" i="55"/>
  <c r="P78" i="55"/>
  <c r="S78" i="55" s="1"/>
  <c r="I131" i="55"/>
  <c r="S131" i="55"/>
  <c r="AE607" i="55"/>
  <c r="P34" i="55"/>
  <c r="G51" i="55"/>
  <c r="I129" i="55"/>
  <c r="S465" i="55"/>
  <c r="S470" i="55" s="1"/>
  <c r="P75" i="55"/>
  <c r="S75" i="55" s="1"/>
  <c r="S541" i="55"/>
  <c r="I182" i="55"/>
  <c r="I183" i="55"/>
  <c r="I155" i="55"/>
  <c r="I156" i="55"/>
  <c r="I286" i="55"/>
  <c r="I287" i="55"/>
  <c r="I209" i="55"/>
  <c r="I416" i="55"/>
  <c r="S480" i="55"/>
  <c r="I233" i="55"/>
  <c r="I312" i="55"/>
  <c r="I234" i="55"/>
  <c r="I285" i="55"/>
  <c r="I313" i="55"/>
  <c r="I338" i="55"/>
  <c r="I441" i="55"/>
  <c r="I364" i="55"/>
  <c r="I442" i="55"/>
  <c r="P470" i="55"/>
  <c r="AE622" i="55"/>
  <c r="I389" i="55"/>
  <c r="I391" i="55"/>
  <c r="I417" i="55"/>
  <c r="P548" i="55"/>
  <c r="P574" i="55"/>
  <c r="S553" i="55"/>
  <c r="S574" i="55" s="1"/>
  <c r="P626" i="55"/>
  <c r="AF625" i="55"/>
  <c r="I53" i="55" l="1"/>
  <c r="S522" i="55"/>
  <c r="N523" i="55" s="1"/>
  <c r="I51" i="55"/>
  <c r="S548" i="55"/>
  <c r="P549" i="55" s="1"/>
  <c r="AE626" i="55"/>
  <c r="AE630" i="55" s="1"/>
  <c r="O471" i="55"/>
  <c r="R471" i="55"/>
  <c r="Q471" i="55"/>
  <c r="L471" i="55"/>
  <c r="M471" i="55"/>
  <c r="N471" i="55"/>
  <c r="P471" i="55"/>
  <c r="O523" i="55"/>
  <c r="M523" i="55"/>
  <c r="L523" i="55"/>
  <c r="P523" i="55"/>
  <c r="R575" i="55"/>
  <c r="Q575" i="55"/>
  <c r="L575" i="55"/>
  <c r="N575" i="55"/>
  <c r="P575" i="55"/>
  <c r="O575" i="55"/>
  <c r="M575" i="55"/>
  <c r="M549" i="55" l="1"/>
  <c r="R549" i="55"/>
  <c r="N549" i="55"/>
  <c r="L549" i="55"/>
  <c r="O549" i="55"/>
  <c r="Q523" i="55"/>
  <c r="R523" i="55"/>
  <c r="Q549" i="55"/>
  <c r="S471" i="55"/>
  <c r="S575" i="55"/>
  <c r="S549" i="55" l="1"/>
  <c r="S523" i="55"/>
  <c r="S573" i="54" l="1"/>
  <c r="S572" i="54"/>
  <c r="S571" i="54"/>
  <c r="S570" i="54"/>
  <c r="S569" i="54"/>
  <c r="S567" i="54"/>
  <c r="S566" i="54"/>
  <c r="S565" i="54"/>
  <c r="S564" i="54"/>
  <c r="S563" i="54"/>
  <c r="S562" i="54"/>
  <c r="S561" i="54"/>
  <c r="S560" i="54"/>
  <c r="S559" i="54"/>
  <c r="S558" i="54"/>
  <c r="S557" i="54"/>
  <c r="S556" i="54"/>
  <c r="S555" i="54"/>
  <c r="S554" i="54"/>
  <c r="S547" i="54"/>
  <c r="S546" i="54"/>
  <c r="S545" i="54"/>
  <c r="S543" i="54"/>
  <c r="S542" i="54"/>
  <c r="S541" i="54"/>
  <c r="S539" i="54"/>
  <c r="S538" i="54"/>
  <c r="S537" i="54"/>
  <c r="S535" i="54"/>
  <c r="S534" i="54"/>
  <c r="S533" i="54"/>
  <c r="S531" i="54"/>
  <c r="S530" i="54"/>
  <c r="S529" i="54"/>
  <c r="S528" i="54"/>
  <c r="S527" i="54"/>
  <c r="S521" i="54"/>
  <c r="S520" i="54"/>
  <c r="S517" i="54"/>
  <c r="S516" i="54"/>
  <c r="S514" i="54"/>
  <c r="S513" i="54"/>
  <c r="S512" i="54"/>
  <c r="S510" i="54"/>
  <c r="S509" i="54"/>
  <c r="S508" i="54"/>
  <c r="S506" i="54"/>
  <c r="S505" i="54"/>
  <c r="S504" i="54"/>
  <c r="S501" i="54"/>
  <c r="S495" i="54"/>
  <c r="S493" i="54"/>
  <c r="S492" i="54"/>
  <c r="S491" i="54"/>
  <c r="S487" i="54"/>
  <c r="S483" i="54"/>
  <c r="S480" i="54"/>
  <c r="S479" i="54"/>
  <c r="S477" i="54"/>
  <c r="S468" i="54"/>
  <c r="S467" i="54"/>
  <c r="S466" i="54"/>
  <c r="S464" i="54"/>
  <c r="S462" i="54"/>
  <c r="S461" i="54"/>
  <c r="S460" i="54"/>
  <c r="S459" i="54"/>
  <c r="S458" i="54"/>
  <c r="S456" i="54"/>
  <c r="S455" i="54"/>
  <c r="S454" i="54"/>
  <c r="S453" i="54"/>
  <c r="S452" i="54"/>
  <c r="S451" i="54"/>
  <c r="S450" i="54"/>
  <c r="F626" i="54"/>
  <c r="F600" i="54"/>
  <c r="R574" i="54"/>
  <c r="Q574" i="54"/>
  <c r="O574" i="54"/>
  <c r="N574" i="54"/>
  <c r="M574" i="54"/>
  <c r="L574" i="54"/>
  <c r="H574" i="54"/>
  <c r="G574" i="54"/>
  <c r="E574" i="54"/>
  <c r="D574" i="54"/>
  <c r="C574" i="54"/>
  <c r="B574" i="54"/>
  <c r="S568" i="54"/>
  <c r="R548" i="54"/>
  <c r="Q548" i="54"/>
  <c r="O548" i="54"/>
  <c r="N548" i="54"/>
  <c r="M548" i="54"/>
  <c r="L548" i="54"/>
  <c r="H548" i="54"/>
  <c r="G548" i="54"/>
  <c r="E548" i="54"/>
  <c r="D548" i="54"/>
  <c r="C548" i="54"/>
  <c r="B548" i="54"/>
  <c r="R522" i="54"/>
  <c r="Q522" i="54"/>
  <c r="O522" i="54"/>
  <c r="N522" i="54"/>
  <c r="M522" i="54"/>
  <c r="L522" i="54"/>
  <c r="H522" i="54"/>
  <c r="G522" i="54"/>
  <c r="E522" i="54"/>
  <c r="D522" i="54"/>
  <c r="C522" i="54"/>
  <c r="B522" i="54"/>
  <c r="S518" i="54"/>
  <c r="S502" i="54"/>
  <c r="R496" i="54"/>
  <c r="Q496" i="54"/>
  <c r="O496" i="54"/>
  <c r="N496" i="54"/>
  <c r="M496" i="54"/>
  <c r="L496" i="54"/>
  <c r="H496" i="54"/>
  <c r="G496" i="54"/>
  <c r="E496" i="54"/>
  <c r="D496" i="54"/>
  <c r="C496" i="54"/>
  <c r="B496" i="54"/>
  <c r="S488" i="54"/>
  <c r="R470" i="54"/>
  <c r="Q470" i="54"/>
  <c r="O470" i="54"/>
  <c r="N470" i="54"/>
  <c r="M470" i="54"/>
  <c r="L470" i="54"/>
  <c r="H470" i="54"/>
  <c r="G470" i="54"/>
  <c r="E470" i="54"/>
  <c r="D470" i="54"/>
  <c r="C470" i="54"/>
  <c r="B470" i="54"/>
  <c r="S463" i="54"/>
  <c r="F444" i="54"/>
  <c r="F418" i="54"/>
  <c r="F392" i="54"/>
  <c r="F366" i="54"/>
  <c r="F340" i="54"/>
  <c r="F314" i="54"/>
  <c r="F288" i="54"/>
  <c r="F262" i="54"/>
  <c r="F236" i="54"/>
  <c r="F210" i="54"/>
  <c r="F184" i="54"/>
  <c r="F158" i="54"/>
  <c r="F132" i="54"/>
  <c r="R80" i="54"/>
  <c r="Q80" i="54"/>
  <c r="O80" i="54"/>
  <c r="N80" i="54"/>
  <c r="M80" i="54"/>
  <c r="L80" i="54"/>
  <c r="H80" i="54"/>
  <c r="G80" i="54"/>
  <c r="E80" i="54"/>
  <c r="D80" i="54"/>
  <c r="C80" i="54"/>
  <c r="B80" i="54"/>
  <c r="A27" i="54"/>
  <c r="A26" i="54"/>
  <c r="A25" i="54"/>
  <c r="A24" i="54"/>
  <c r="AB37" i="54" l="1"/>
  <c r="P71" i="54"/>
  <c r="S71" i="54" s="1"/>
  <c r="AB41" i="54"/>
  <c r="I286" i="54"/>
  <c r="I391" i="54"/>
  <c r="E53" i="54"/>
  <c r="AB45" i="54"/>
  <c r="AF625" i="54"/>
  <c r="E51" i="54"/>
  <c r="D53" i="54"/>
  <c r="AB53" i="54"/>
  <c r="AB33" i="54"/>
  <c r="I182" i="54"/>
  <c r="I208" i="54"/>
  <c r="I285" i="54"/>
  <c r="P59" i="54"/>
  <c r="S59" i="54" s="1"/>
  <c r="I441" i="54"/>
  <c r="AB36" i="54"/>
  <c r="AB51" i="54"/>
  <c r="AB46" i="54"/>
  <c r="AB50" i="54"/>
  <c r="C51" i="54"/>
  <c r="H53" i="54"/>
  <c r="D52" i="54"/>
  <c r="I157" i="54"/>
  <c r="I261" i="54"/>
  <c r="I364" i="54"/>
  <c r="I365" i="54"/>
  <c r="AB48" i="54"/>
  <c r="H51" i="54"/>
  <c r="AB52" i="54"/>
  <c r="C53" i="54"/>
  <c r="AB35" i="54"/>
  <c r="I312" i="54"/>
  <c r="I416" i="54"/>
  <c r="AE612" i="54"/>
  <c r="AE611" i="54"/>
  <c r="S503" i="54"/>
  <c r="P61" i="54"/>
  <c r="S61" i="54" s="1"/>
  <c r="S515" i="54"/>
  <c r="S536" i="54"/>
  <c r="G53" i="54"/>
  <c r="I260" i="54"/>
  <c r="AB34" i="54"/>
  <c r="P62" i="54"/>
  <c r="S62" i="54" s="1"/>
  <c r="S478" i="54"/>
  <c r="S494" i="54"/>
  <c r="P78" i="54"/>
  <c r="S78" i="54" s="1"/>
  <c r="S511" i="54"/>
  <c r="S532" i="54"/>
  <c r="P64" i="54"/>
  <c r="S64" i="54" s="1"/>
  <c r="S544" i="54"/>
  <c r="P76" i="54"/>
  <c r="S76" i="54" s="1"/>
  <c r="S449" i="54"/>
  <c r="P63" i="54"/>
  <c r="S63" i="54" s="1"/>
  <c r="S465" i="54"/>
  <c r="P75" i="54"/>
  <c r="S75" i="54" s="1"/>
  <c r="S507" i="54"/>
  <c r="S519" i="54"/>
  <c r="P77" i="54"/>
  <c r="S77" i="54" s="1"/>
  <c r="S540" i="54"/>
  <c r="P72" i="54"/>
  <c r="S72" i="54" s="1"/>
  <c r="S457" i="54"/>
  <c r="P67" i="54"/>
  <c r="S67" i="54" s="1"/>
  <c r="P79" i="54"/>
  <c r="S469" i="54"/>
  <c r="S490" i="54"/>
  <c r="P74" i="54"/>
  <c r="S74" i="54" s="1"/>
  <c r="B51" i="54"/>
  <c r="G51" i="54"/>
  <c r="I131" i="54"/>
  <c r="I155" i="54"/>
  <c r="I156" i="54"/>
  <c r="I209" i="54"/>
  <c r="I234" i="54"/>
  <c r="I235" i="54"/>
  <c r="B53" i="54"/>
  <c r="I389" i="54"/>
  <c r="I417" i="54"/>
  <c r="I129" i="54"/>
  <c r="D51" i="54"/>
  <c r="S476" i="54"/>
  <c r="P60" i="54"/>
  <c r="S60" i="54" s="1"/>
  <c r="AB38" i="54"/>
  <c r="I128" i="54"/>
  <c r="I233" i="54"/>
  <c r="I259" i="54"/>
  <c r="I287" i="54"/>
  <c r="I183" i="54"/>
  <c r="I207" i="54"/>
  <c r="I311" i="54"/>
  <c r="I313" i="54"/>
  <c r="I181" i="54"/>
  <c r="I337" i="54"/>
  <c r="I363" i="54"/>
  <c r="I443" i="54"/>
  <c r="I338" i="54"/>
  <c r="I390" i="54"/>
  <c r="P522" i="54"/>
  <c r="P470" i="54"/>
  <c r="S475" i="54"/>
  <c r="P548" i="54"/>
  <c r="I339" i="54"/>
  <c r="I415" i="54"/>
  <c r="P574" i="54"/>
  <c r="S553" i="54"/>
  <c r="S574" i="54" s="1"/>
  <c r="I442" i="54"/>
  <c r="S522" i="54" l="1"/>
  <c r="M523" i="54" s="1"/>
  <c r="S548" i="54"/>
  <c r="R549" i="54" s="1"/>
  <c r="S470" i="54"/>
  <c r="L471" i="54" s="1"/>
  <c r="N523" i="54"/>
  <c r="Q523" i="54"/>
  <c r="L523" i="54"/>
  <c r="S79" i="54"/>
  <c r="I53" i="54"/>
  <c r="P523" i="54"/>
  <c r="I51" i="54"/>
  <c r="R575" i="54"/>
  <c r="Q575" i="54"/>
  <c r="N575" i="54"/>
  <c r="M575" i="54"/>
  <c r="L575" i="54"/>
  <c r="O575" i="54"/>
  <c r="P575" i="54"/>
  <c r="P471" i="54" l="1"/>
  <c r="O549" i="54"/>
  <c r="R523" i="54"/>
  <c r="S523" i="54" s="1"/>
  <c r="N549" i="54"/>
  <c r="O523" i="54"/>
  <c r="M549" i="54"/>
  <c r="O471" i="54"/>
  <c r="L549" i="54"/>
  <c r="P549" i="54"/>
  <c r="R471" i="54"/>
  <c r="Q471" i="54"/>
  <c r="M471" i="54"/>
  <c r="Q549" i="54"/>
  <c r="N471" i="54"/>
  <c r="S575" i="54"/>
  <c r="S549" i="54" l="1"/>
  <c r="S471" i="54"/>
  <c r="AB42" i="54" l="1"/>
  <c r="AB43" i="54"/>
  <c r="AB44" i="54" l="1"/>
  <c r="F105" i="54" l="1"/>
  <c r="F103" i="54"/>
  <c r="F101" i="54"/>
  <c r="F96" i="54"/>
  <c r="F94" i="54"/>
  <c r="F93" i="54"/>
  <c r="F88" i="54"/>
  <c r="F87" i="54"/>
  <c r="F86" i="54"/>
  <c r="F85" i="54"/>
  <c r="AE624" i="54"/>
  <c r="AF624" i="54" s="1"/>
  <c r="AE623" i="54"/>
  <c r="AF623" i="54" s="1"/>
  <c r="AE622" i="54"/>
  <c r="AE621" i="54"/>
  <c r="AE620" i="54"/>
  <c r="AF620" i="54" s="1"/>
  <c r="AE618" i="54"/>
  <c r="AE617" i="54"/>
  <c r="AE616" i="54"/>
  <c r="AE615" i="54"/>
  <c r="AE613" i="54"/>
  <c r="AF613" i="54" s="1"/>
  <c r="AE610" i="54"/>
  <c r="AE609" i="54"/>
  <c r="AE608" i="54"/>
  <c r="AE607" i="54"/>
  <c r="AE606" i="54"/>
  <c r="AE605" i="54"/>
  <c r="F54" i="54"/>
  <c r="P41" i="54" l="1"/>
  <c r="F89" i="54"/>
  <c r="P35" i="54"/>
  <c r="F90" i="54"/>
  <c r="F104" i="54"/>
  <c r="P37" i="54"/>
  <c r="F100" i="54"/>
  <c r="F97" i="54"/>
  <c r="AE614" i="54"/>
  <c r="P38" i="54"/>
  <c r="P92" i="54"/>
  <c r="F92" i="54"/>
  <c r="P48" i="54"/>
  <c r="P33" i="54"/>
  <c r="F98" i="54"/>
  <c r="P36" i="54"/>
  <c r="P45" i="54"/>
  <c r="P46" i="54"/>
  <c r="P94" i="54"/>
  <c r="P34" i="54"/>
  <c r="F95" i="54"/>
  <c r="F102" i="54"/>
  <c r="P44" i="54"/>
  <c r="P43" i="54"/>
  <c r="P42" i="54"/>
  <c r="F105" i="53"/>
  <c r="F104" i="53"/>
  <c r="F103" i="53"/>
  <c r="F102" i="53"/>
  <c r="F101" i="53"/>
  <c r="F98" i="53"/>
  <c r="F97" i="53"/>
  <c r="F95" i="53"/>
  <c r="F94" i="53"/>
  <c r="F93" i="53"/>
  <c r="F92" i="53"/>
  <c r="F90" i="53"/>
  <c r="F89" i="53"/>
  <c r="F86" i="53"/>
  <c r="F85" i="53"/>
  <c r="AE624" i="53"/>
  <c r="AE623" i="53"/>
  <c r="AE622" i="53"/>
  <c r="AE621" i="53"/>
  <c r="AE620" i="53"/>
  <c r="AE618" i="53"/>
  <c r="AE615" i="53"/>
  <c r="AE614" i="53"/>
  <c r="AE610" i="53"/>
  <c r="AE609" i="53"/>
  <c r="AE607" i="53"/>
  <c r="AE606" i="53"/>
  <c r="AE605" i="53"/>
  <c r="S573" i="53"/>
  <c r="S572" i="53"/>
  <c r="S571" i="53"/>
  <c r="S570" i="53"/>
  <c r="S569" i="53"/>
  <c r="S568" i="53"/>
  <c r="S567" i="53"/>
  <c r="S566" i="53"/>
  <c r="S565" i="53"/>
  <c r="S564" i="53"/>
  <c r="S563" i="53"/>
  <c r="S560" i="53"/>
  <c r="S559" i="53"/>
  <c r="S558" i="53"/>
  <c r="S557" i="53"/>
  <c r="S556" i="53"/>
  <c r="S555" i="53"/>
  <c r="S554" i="53"/>
  <c r="S547" i="53"/>
  <c r="S546" i="53"/>
  <c r="S545" i="53"/>
  <c r="S544" i="53"/>
  <c r="S542" i="53"/>
  <c r="S541" i="53"/>
  <c r="S540" i="53"/>
  <c r="S538" i="53"/>
  <c r="S537" i="53"/>
  <c r="S536" i="53"/>
  <c r="S535" i="53"/>
  <c r="S534" i="53"/>
  <c r="S533" i="53"/>
  <c r="S531" i="53"/>
  <c r="S530" i="53"/>
  <c r="S529" i="53"/>
  <c r="S527" i="53"/>
  <c r="S521" i="53"/>
  <c r="S520" i="53"/>
  <c r="S517" i="53"/>
  <c r="S516" i="53"/>
  <c r="S515" i="53"/>
  <c r="S514" i="53"/>
  <c r="S513" i="53"/>
  <c r="S512" i="53"/>
  <c r="S511" i="53"/>
  <c r="S510" i="53"/>
  <c r="S509" i="53"/>
  <c r="S508" i="53"/>
  <c r="S507" i="53"/>
  <c r="S506" i="53"/>
  <c r="S505" i="53"/>
  <c r="S502" i="53"/>
  <c r="S501" i="53"/>
  <c r="S495" i="53"/>
  <c r="S494" i="53"/>
  <c r="S493" i="53"/>
  <c r="S492" i="53"/>
  <c r="S491" i="53"/>
  <c r="S488" i="53"/>
  <c r="S487" i="53"/>
  <c r="S483" i="53"/>
  <c r="S480" i="53"/>
  <c r="S479" i="53"/>
  <c r="S477" i="53"/>
  <c r="S475" i="53"/>
  <c r="S469" i="53"/>
  <c r="S468" i="53"/>
  <c r="S467" i="53"/>
  <c r="S466" i="53"/>
  <c r="S465" i="53"/>
  <c r="S464" i="53"/>
  <c r="S462" i="53"/>
  <c r="S461" i="53"/>
  <c r="S459" i="53"/>
  <c r="S458" i="53"/>
  <c r="S457" i="53"/>
  <c r="S456" i="53"/>
  <c r="S454" i="53"/>
  <c r="S453" i="53"/>
  <c r="S452" i="53"/>
  <c r="S451" i="53"/>
  <c r="S450" i="53"/>
  <c r="S449" i="53"/>
  <c r="F54" i="53"/>
  <c r="F626" i="53"/>
  <c r="AE617" i="53"/>
  <c r="F600" i="53"/>
  <c r="R574" i="53"/>
  <c r="Q574" i="53"/>
  <c r="O574" i="53"/>
  <c r="N574" i="53"/>
  <c r="M574" i="53"/>
  <c r="L574" i="53"/>
  <c r="H574" i="53"/>
  <c r="G574" i="53"/>
  <c r="E574" i="53"/>
  <c r="D574" i="53"/>
  <c r="C574" i="53"/>
  <c r="B574" i="53"/>
  <c r="S562" i="53"/>
  <c r="S561" i="53"/>
  <c r="R548" i="53"/>
  <c r="Q548" i="53"/>
  <c r="O548" i="53"/>
  <c r="N548" i="53"/>
  <c r="M548" i="53"/>
  <c r="L548" i="53"/>
  <c r="H548" i="53"/>
  <c r="G548" i="53"/>
  <c r="E548" i="53"/>
  <c r="D548" i="53"/>
  <c r="C548" i="53"/>
  <c r="B548" i="53"/>
  <c r="S532" i="53"/>
  <c r="R522" i="53"/>
  <c r="Q522" i="53"/>
  <c r="O522" i="53"/>
  <c r="N522" i="53"/>
  <c r="M522" i="53"/>
  <c r="L522" i="53"/>
  <c r="H522" i="53"/>
  <c r="G522" i="53"/>
  <c r="E522" i="53"/>
  <c r="D522" i="53"/>
  <c r="C522" i="53"/>
  <c r="B522" i="53"/>
  <c r="S519" i="53"/>
  <c r="S504" i="53"/>
  <c r="S503" i="53"/>
  <c r="R496" i="53"/>
  <c r="Q496" i="53"/>
  <c r="O496" i="53"/>
  <c r="N496" i="53"/>
  <c r="M496" i="53"/>
  <c r="L496" i="53"/>
  <c r="H496" i="53"/>
  <c r="G496" i="53"/>
  <c r="E496" i="53"/>
  <c r="D496" i="53"/>
  <c r="C496" i="53"/>
  <c r="B496" i="53"/>
  <c r="S490" i="53"/>
  <c r="S476" i="53"/>
  <c r="R470" i="53"/>
  <c r="Q470" i="53"/>
  <c r="O470" i="53"/>
  <c r="N470" i="53"/>
  <c r="M470" i="53"/>
  <c r="L470" i="53"/>
  <c r="H470" i="53"/>
  <c r="G470" i="53"/>
  <c r="E470" i="53"/>
  <c r="D470" i="53"/>
  <c r="C470" i="53"/>
  <c r="B470" i="53"/>
  <c r="S463" i="53"/>
  <c r="S455" i="53"/>
  <c r="F444" i="53"/>
  <c r="F418" i="53"/>
  <c r="F392" i="53"/>
  <c r="F366" i="53"/>
  <c r="F340" i="53"/>
  <c r="F314" i="53"/>
  <c r="F288" i="53"/>
  <c r="F262" i="53"/>
  <c r="F236" i="53"/>
  <c r="F210" i="53"/>
  <c r="F184" i="53"/>
  <c r="F158" i="53"/>
  <c r="F132" i="53"/>
  <c r="R80" i="53"/>
  <c r="Q80" i="53"/>
  <c r="O80" i="53"/>
  <c r="N80" i="53"/>
  <c r="M80" i="53"/>
  <c r="L80" i="53"/>
  <c r="H80" i="53"/>
  <c r="G80" i="53"/>
  <c r="E80" i="53"/>
  <c r="D80" i="53"/>
  <c r="C80" i="53"/>
  <c r="B80" i="53"/>
  <c r="A27" i="53"/>
  <c r="A26" i="53"/>
  <c r="A25" i="53"/>
  <c r="A24" i="53"/>
  <c r="AB49" i="54" l="1"/>
  <c r="P49" i="54"/>
  <c r="P626" i="54"/>
  <c r="AE619" i="54"/>
  <c r="C51" i="53"/>
  <c r="AB45" i="53"/>
  <c r="P75" i="53"/>
  <c r="S75" i="53" s="1"/>
  <c r="I261" i="53"/>
  <c r="I391" i="53"/>
  <c r="I416" i="53"/>
  <c r="AB33" i="53"/>
  <c r="P59" i="53"/>
  <c r="S59" i="53" s="1"/>
  <c r="E53" i="53"/>
  <c r="P63" i="53"/>
  <c r="S63" i="53" s="1"/>
  <c r="I182" i="53"/>
  <c r="I286" i="53"/>
  <c r="P76" i="53"/>
  <c r="S76" i="53" s="1"/>
  <c r="P45" i="53"/>
  <c r="I415" i="53"/>
  <c r="P64" i="53"/>
  <c r="S64" i="53" s="1"/>
  <c r="S460" i="53"/>
  <c r="S470" i="53" s="1"/>
  <c r="S518" i="53"/>
  <c r="P37" i="53"/>
  <c r="S539" i="53"/>
  <c r="P71" i="53"/>
  <c r="S71" i="53" s="1"/>
  <c r="P77" i="53"/>
  <c r="S77" i="53" s="1"/>
  <c r="AE616" i="53"/>
  <c r="D53" i="53"/>
  <c r="S543" i="53"/>
  <c r="AE608" i="53"/>
  <c r="AB37" i="53"/>
  <c r="AB41" i="53"/>
  <c r="AB49" i="53"/>
  <c r="AB53" i="53"/>
  <c r="AB48" i="53"/>
  <c r="H51" i="53"/>
  <c r="AB35" i="53"/>
  <c r="AB51" i="53"/>
  <c r="AB34" i="53"/>
  <c r="AB38" i="53"/>
  <c r="AB46" i="53"/>
  <c r="AB50" i="53"/>
  <c r="H53" i="53"/>
  <c r="P79" i="53"/>
  <c r="S79" i="53" s="1"/>
  <c r="P62" i="53"/>
  <c r="S62" i="53" s="1"/>
  <c r="P74" i="53"/>
  <c r="S74" i="53" s="1"/>
  <c r="P61" i="53"/>
  <c r="S61" i="53" s="1"/>
  <c r="P60" i="53"/>
  <c r="S60" i="53" s="1"/>
  <c r="AB36" i="53"/>
  <c r="P72" i="53"/>
  <c r="S72" i="53" s="1"/>
  <c r="P78" i="53"/>
  <c r="S78" i="53" s="1"/>
  <c r="S478" i="53"/>
  <c r="S528" i="53"/>
  <c r="P67" i="53"/>
  <c r="S67" i="53" s="1"/>
  <c r="P36" i="53"/>
  <c r="P48" i="53"/>
  <c r="G51" i="53"/>
  <c r="D52" i="53"/>
  <c r="P35" i="53"/>
  <c r="D51" i="53"/>
  <c r="I156" i="53"/>
  <c r="G53" i="53"/>
  <c r="I209" i="53"/>
  <c r="I338" i="53"/>
  <c r="I339" i="53"/>
  <c r="AF620" i="53"/>
  <c r="F87" i="53"/>
  <c r="P34" i="53"/>
  <c r="P38" i="53"/>
  <c r="I417" i="53"/>
  <c r="I443" i="53"/>
  <c r="AF623" i="53"/>
  <c r="I233" i="53"/>
  <c r="F100" i="53"/>
  <c r="I287" i="53"/>
  <c r="F88" i="53"/>
  <c r="P33" i="53"/>
  <c r="I128" i="53"/>
  <c r="I129" i="53"/>
  <c r="E51" i="53"/>
  <c r="B51" i="53"/>
  <c r="I155" i="53"/>
  <c r="I157" i="53"/>
  <c r="B53" i="53"/>
  <c r="P41" i="53"/>
  <c r="I131" i="53"/>
  <c r="C53" i="53"/>
  <c r="I181" i="53"/>
  <c r="I234" i="53"/>
  <c r="P46" i="53"/>
  <c r="AB52" i="53"/>
  <c r="I260" i="53"/>
  <c r="I235" i="53"/>
  <c r="I285" i="53"/>
  <c r="I183" i="53"/>
  <c r="I313" i="53"/>
  <c r="I207" i="53"/>
  <c r="I259" i="53"/>
  <c r="I312" i="53"/>
  <c r="I208" i="53"/>
  <c r="I337" i="53"/>
  <c r="I363" i="53"/>
  <c r="I390" i="53"/>
  <c r="I364" i="53"/>
  <c r="I311" i="53"/>
  <c r="I441" i="53"/>
  <c r="I365" i="53"/>
  <c r="I442" i="53"/>
  <c r="I389" i="53"/>
  <c r="S522" i="53"/>
  <c r="P574" i="53"/>
  <c r="S553" i="53"/>
  <c r="S574" i="53" s="1"/>
  <c r="AE613" i="53"/>
  <c r="P522" i="53"/>
  <c r="P548" i="53"/>
  <c r="AF625" i="53"/>
  <c r="P470" i="53"/>
  <c r="AF624" i="53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1" i="7"/>
  <c r="F90" i="7"/>
  <c r="F89" i="7"/>
  <c r="F88" i="7"/>
  <c r="F87" i="7"/>
  <c r="F86" i="7"/>
  <c r="F85" i="7"/>
  <c r="F102" i="6"/>
  <c r="F102" i="5"/>
  <c r="F102" i="4"/>
  <c r="F102" i="3"/>
  <c r="F626" i="7"/>
  <c r="F600" i="7"/>
  <c r="H575" i="7"/>
  <c r="G575" i="7"/>
  <c r="E575" i="7"/>
  <c r="D575" i="7"/>
  <c r="C575" i="7"/>
  <c r="B575" i="7"/>
  <c r="H523" i="7"/>
  <c r="G523" i="7"/>
  <c r="F523" i="7"/>
  <c r="E523" i="7"/>
  <c r="D523" i="7"/>
  <c r="C523" i="7"/>
  <c r="B523" i="7"/>
  <c r="F444" i="7"/>
  <c r="F418" i="7"/>
  <c r="F392" i="7"/>
  <c r="F366" i="7"/>
  <c r="F340" i="7"/>
  <c r="F314" i="7"/>
  <c r="F288" i="7"/>
  <c r="F262" i="7"/>
  <c r="F236" i="7"/>
  <c r="F210" i="7"/>
  <c r="F184" i="7"/>
  <c r="F158" i="7"/>
  <c r="F132" i="7"/>
  <c r="F54" i="7"/>
  <c r="F626" i="6"/>
  <c r="F600" i="6"/>
  <c r="H575" i="6"/>
  <c r="G575" i="6"/>
  <c r="E575" i="6"/>
  <c r="D575" i="6"/>
  <c r="C575" i="6"/>
  <c r="B575" i="6"/>
  <c r="H523" i="6"/>
  <c r="G523" i="6"/>
  <c r="F523" i="6"/>
  <c r="E523" i="6"/>
  <c r="D523" i="6"/>
  <c r="C523" i="6"/>
  <c r="B523" i="6"/>
  <c r="F444" i="6"/>
  <c r="F418" i="6"/>
  <c r="F392" i="6"/>
  <c r="F366" i="6"/>
  <c r="F340" i="6"/>
  <c r="F314" i="6"/>
  <c r="F288" i="6"/>
  <c r="F262" i="6"/>
  <c r="F236" i="6"/>
  <c r="F210" i="6"/>
  <c r="F184" i="6"/>
  <c r="F158" i="6"/>
  <c r="F132" i="6"/>
  <c r="F54" i="6"/>
  <c r="F626" i="5"/>
  <c r="F600" i="5"/>
  <c r="H575" i="5"/>
  <c r="G575" i="5"/>
  <c r="E575" i="5"/>
  <c r="D575" i="5"/>
  <c r="C575" i="5"/>
  <c r="B575" i="5"/>
  <c r="H523" i="5"/>
  <c r="G523" i="5"/>
  <c r="F523" i="5"/>
  <c r="E523" i="5"/>
  <c r="D523" i="5"/>
  <c r="C523" i="5"/>
  <c r="B523" i="5"/>
  <c r="F444" i="5"/>
  <c r="F418" i="5"/>
  <c r="F392" i="5"/>
  <c r="F366" i="5"/>
  <c r="F340" i="5"/>
  <c r="F314" i="5"/>
  <c r="F288" i="5"/>
  <c r="F262" i="5"/>
  <c r="F236" i="5"/>
  <c r="F210" i="5"/>
  <c r="F184" i="5"/>
  <c r="F158" i="5"/>
  <c r="F132" i="5"/>
  <c r="F54" i="5"/>
  <c r="F626" i="4"/>
  <c r="F600" i="4"/>
  <c r="H575" i="4"/>
  <c r="G575" i="4"/>
  <c r="E575" i="4"/>
  <c r="D575" i="4"/>
  <c r="C575" i="4"/>
  <c r="B575" i="4"/>
  <c r="H523" i="4"/>
  <c r="G523" i="4"/>
  <c r="F523" i="4"/>
  <c r="E523" i="4"/>
  <c r="D523" i="4"/>
  <c r="C523" i="4"/>
  <c r="B523" i="4"/>
  <c r="F444" i="4"/>
  <c r="F418" i="4"/>
  <c r="F392" i="4"/>
  <c r="F366" i="4"/>
  <c r="F340" i="4"/>
  <c r="F314" i="4"/>
  <c r="F288" i="4"/>
  <c r="F262" i="4"/>
  <c r="F236" i="4"/>
  <c r="F210" i="4"/>
  <c r="F184" i="4"/>
  <c r="F158" i="4"/>
  <c r="F132" i="4"/>
  <c r="F54" i="4"/>
  <c r="F626" i="3"/>
  <c r="F600" i="3"/>
  <c r="H575" i="3"/>
  <c r="G575" i="3"/>
  <c r="E575" i="3"/>
  <c r="D575" i="3"/>
  <c r="C575" i="3"/>
  <c r="B575" i="3"/>
  <c r="H523" i="3"/>
  <c r="G523" i="3"/>
  <c r="F523" i="3"/>
  <c r="E523" i="3"/>
  <c r="D523" i="3"/>
  <c r="C523" i="3"/>
  <c r="B523" i="3"/>
  <c r="F444" i="3"/>
  <c r="F418" i="3"/>
  <c r="F392" i="3"/>
  <c r="F366" i="3"/>
  <c r="F340" i="3"/>
  <c r="F314" i="3"/>
  <c r="F288" i="3"/>
  <c r="F262" i="3"/>
  <c r="F236" i="3"/>
  <c r="F210" i="3"/>
  <c r="F184" i="3"/>
  <c r="F158" i="3"/>
  <c r="F132" i="3"/>
  <c r="F54" i="3"/>
  <c r="F102" i="2"/>
  <c r="F626" i="2"/>
  <c r="F600" i="2"/>
  <c r="F99" i="1"/>
  <c r="I573" i="1"/>
  <c r="I547" i="1"/>
  <c r="I521" i="1"/>
  <c r="I469" i="1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0" i="8"/>
  <c r="F89" i="8"/>
  <c r="F88" i="8"/>
  <c r="F87" i="8"/>
  <c r="F86" i="8"/>
  <c r="F85" i="8"/>
  <c r="I573" i="8"/>
  <c r="I547" i="8"/>
  <c r="I521" i="8"/>
  <c r="I492" i="8"/>
  <c r="I491" i="8"/>
  <c r="I490" i="8"/>
  <c r="I485" i="8"/>
  <c r="I483" i="8"/>
  <c r="I479" i="8"/>
  <c r="I477" i="8"/>
  <c r="I476" i="8"/>
  <c r="I469" i="8"/>
  <c r="F105" i="32"/>
  <c r="F104" i="32"/>
  <c r="F103" i="32"/>
  <c r="F102" i="32"/>
  <c r="F101" i="32"/>
  <c r="F100" i="32"/>
  <c r="F99" i="32"/>
  <c r="F98" i="32"/>
  <c r="F97" i="32"/>
  <c r="F96" i="32"/>
  <c r="F95" i="32"/>
  <c r="F94" i="32"/>
  <c r="F93" i="32"/>
  <c r="F92" i="32"/>
  <c r="F90" i="32"/>
  <c r="F89" i="32"/>
  <c r="F88" i="32"/>
  <c r="F87" i="32"/>
  <c r="F85" i="32"/>
  <c r="I573" i="32"/>
  <c r="I547" i="32"/>
  <c r="I521" i="32"/>
  <c r="I495" i="32"/>
  <c r="I494" i="32"/>
  <c r="I493" i="32"/>
  <c r="I492" i="32"/>
  <c r="I491" i="32"/>
  <c r="I490" i="32"/>
  <c r="I485" i="32"/>
  <c r="I483" i="32"/>
  <c r="I479" i="32"/>
  <c r="I477" i="32"/>
  <c r="I476" i="32"/>
  <c r="I475" i="32"/>
  <c r="I469" i="32"/>
  <c r="F105" i="34"/>
  <c r="F104" i="34"/>
  <c r="F103" i="34"/>
  <c r="F102" i="34"/>
  <c r="F101" i="34"/>
  <c r="F100" i="34"/>
  <c r="F99" i="34"/>
  <c r="F98" i="34"/>
  <c r="F97" i="34"/>
  <c r="F96" i="34"/>
  <c r="F95" i="34"/>
  <c r="F94" i="34"/>
  <c r="F93" i="34"/>
  <c r="F92" i="34"/>
  <c r="F90" i="34"/>
  <c r="F89" i="34"/>
  <c r="F88" i="34"/>
  <c r="F87" i="34"/>
  <c r="F86" i="34"/>
  <c r="I547" i="34"/>
  <c r="I521" i="34"/>
  <c r="I495" i="34"/>
  <c r="I494" i="34"/>
  <c r="I493" i="34"/>
  <c r="I492" i="34"/>
  <c r="I491" i="34"/>
  <c r="I490" i="34"/>
  <c r="I488" i="34"/>
  <c r="I485" i="34"/>
  <c r="I483" i="34"/>
  <c r="I478" i="34"/>
  <c r="I477" i="34"/>
  <c r="I476" i="34"/>
  <c r="I475" i="34"/>
  <c r="I469" i="34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0" i="35"/>
  <c r="F89" i="35"/>
  <c r="F88" i="35"/>
  <c r="F87" i="35"/>
  <c r="F86" i="35"/>
  <c r="I573" i="35"/>
  <c r="I547" i="35"/>
  <c r="I521" i="35"/>
  <c r="I495" i="35"/>
  <c r="I494" i="35"/>
  <c r="I492" i="35"/>
  <c r="I491" i="35"/>
  <c r="I485" i="35"/>
  <c r="I483" i="35"/>
  <c r="I479" i="35"/>
  <c r="I477" i="35"/>
  <c r="I476" i="35"/>
  <c r="I475" i="35"/>
  <c r="I469" i="35"/>
  <c r="F626" i="1"/>
  <c r="F600" i="1"/>
  <c r="H574" i="1"/>
  <c r="G574" i="1"/>
  <c r="E574" i="1"/>
  <c r="D574" i="1"/>
  <c r="C574" i="1"/>
  <c r="B574" i="1"/>
  <c r="H548" i="1"/>
  <c r="G548" i="1"/>
  <c r="E548" i="1"/>
  <c r="D548" i="1"/>
  <c r="C548" i="1"/>
  <c r="B548" i="1"/>
  <c r="H522" i="1"/>
  <c r="G522" i="1"/>
  <c r="E522" i="1"/>
  <c r="D522" i="1"/>
  <c r="C522" i="1"/>
  <c r="B522" i="1"/>
  <c r="H496" i="1"/>
  <c r="G496" i="1"/>
  <c r="E496" i="1"/>
  <c r="D496" i="1"/>
  <c r="C496" i="1"/>
  <c r="B496" i="1"/>
  <c r="H470" i="1"/>
  <c r="G470" i="1"/>
  <c r="E470" i="1"/>
  <c r="D470" i="1"/>
  <c r="C470" i="1"/>
  <c r="B470" i="1"/>
  <c r="F444" i="1"/>
  <c r="F418" i="1"/>
  <c r="F392" i="1"/>
  <c r="F366" i="1"/>
  <c r="F340" i="1"/>
  <c r="F314" i="1"/>
  <c r="F288" i="1"/>
  <c r="F262" i="1"/>
  <c r="F236" i="1"/>
  <c r="F210" i="1"/>
  <c r="F184" i="1"/>
  <c r="F158" i="1"/>
  <c r="F132" i="1"/>
  <c r="I131" i="1"/>
  <c r="H80" i="1"/>
  <c r="G80" i="1"/>
  <c r="E80" i="1"/>
  <c r="D80" i="1"/>
  <c r="C80" i="1"/>
  <c r="B80" i="1"/>
  <c r="F54" i="1"/>
  <c r="F626" i="8"/>
  <c r="F600" i="8"/>
  <c r="H574" i="8"/>
  <c r="G574" i="8"/>
  <c r="E574" i="8"/>
  <c r="D574" i="8"/>
  <c r="C574" i="8"/>
  <c r="B574" i="8"/>
  <c r="H548" i="8"/>
  <c r="G548" i="8"/>
  <c r="E548" i="8"/>
  <c r="D548" i="8"/>
  <c r="C548" i="8"/>
  <c r="B548" i="8"/>
  <c r="H522" i="8"/>
  <c r="G522" i="8"/>
  <c r="E522" i="8"/>
  <c r="D522" i="8"/>
  <c r="C522" i="8"/>
  <c r="B522" i="8"/>
  <c r="H496" i="8"/>
  <c r="G496" i="8"/>
  <c r="E496" i="8"/>
  <c r="D496" i="8"/>
  <c r="C496" i="8"/>
  <c r="B496" i="8"/>
  <c r="H470" i="8"/>
  <c r="G470" i="8"/>
  <c r="E470" i="8"/>
  <c r="D470" i="8"/>
  <c r="C470" i="8"/>
  <c r="B470" i="8"/>
  <c r="F444" i="8"/>
  <c r="F418" i="8"/>
  <c r="F392" i="8"/>
  <c r="F366" i="8"/>
  <c r="F340" i="8"/>
  <c r="F314" i="8"/>
  <c r="F288" i="8"/>
  <c r="F262" i="8"/>
  <c r="F236" i="8"/>
  <c r="F210" i="8"/>
  <c r="F184" i="8"/>
  <c r="F158" i="8"/>
  <c r="F132" i="8"/>
  <c r="I131" i="8"/>
  <c r="H80" i="8"/>
  <c r="G80" i="8"/>
  <c r="E80" i="8"/>
  <c r="D80" i="8"/>
  <c r="C80" i="8"/>
  <c r="B80" i="8"/>
  <c r="F54" i="8"/>
  <c r="F626" i="32"/>
  <c r="F600" i="32"/>
  <c r="H574" i="32"/>
  <c r="G574" i="32"/>
  <c r="E574" i="32"/>
  <c r="D574" i="32"/>
  <c r="C574" i="32"/>
  <c r="B574" i="32"/>
  <c r="H548" i="32"/>
  <c r="G548" i="32"/>
  <c r="E548" i="32"/>
  <c r="D548" i="32"/>
  <c r="C548" i="32"/>
  <c r="B548" i="32"/>
  <c r="H522" i="32"/>
  <c r="G522" i="32"/>
  <c r="E522" i="32"/>
  <c r="D522" i="32"/>
  <c r="C522" i="32"/>
  <c r="B522" i="32"/>
  <c r="H496" i="32"/>
  <c r="G496" i="32"/>
  <c r="E496" i="32"/>
  <c r="D496" i="32"/>
  <c r="C496" i="32"/>
  <c r="B496" i="32"/>
  <c r="H470" i="32"/>
  <c r="G470" i="32"/>
  <c r="E470" i="32"/>
  <c r="D470" i="32"/>
  <c r="C470" i="32"/>
  <c r="B470" i="32"/>
  <c r="F444" i="32"/>
  <c r="F418" i="32"/>
  <c r="F392" i="32"/>
  <c r="F366" i="32"/>
  <c r="F340" i="32"/>
  <c r="F314" i="32"/>
  <c r="F288" i="32"/>
  <c r="F262" i="32"/>
  <c r="F236" i="32"/>
  <c r="F210" i="32"/>
  <c r="F184" i="32"/>
  <c r="F158" i="32"/>
  <c r="F132" i="32"/>
  <c r="I131" i="32"/>
  <c r="H80" i="32"/>
  <c r="G80" i="32"/>
  <c r="E80" i="32"/>
  <c r="D80" i="32"/>
  <c r="C80" i="32"/>
  <c r="B80" i="32"/>
  <c r="F54" i="32"/>
  <c r="F626" i="34"/>
  <c r="F600" i="34"/>
  <c r="H574" i="34"/>
  <c r="G574" i="34"/>
  <c r="E574" i="34"/>
  <c r="D574" i="34"/>
  <c r="C574" i="34"/>
  <c r="B574" i="34"/>
  <c r="H548" i="34"/>
  <c r="G548" i="34"/>
  <c r="E548" i="34"/>
  <c r="D548" i="34"/>
  <c r="C548" i="34"/>
  <c r="B548" i="34"/>
  <c r="H522" i="34"/>
  <c r="G522" i="34"/>
  <c r="E522" i="34"/>
  <c r="D522" i="34"/>
  <c r="C522" i="34"/>
  <c r="B522" i="34"/>
  <c r="H496" i="34"/>
  <c r="G496" i="34"/>
  <c r="E496" i="34"/>
  <c r="D496" i="34"/>
  <c r="C496" i="34"/>
  <c r="B496" i="34"/>
  <c r="H470" i="34"/>
  <c r="G470" i="34"/>
  <c r="E470" i="34"/>
  <c r="D470" i="34"/>
  <c r="C470" i="34"/>
  <c r="B470" i="34"/>
  <c r="F444" i="34"/>
  <c r="F418" i="34"/>
  <c r="F392" i="34"/>
  <c r="F366" i="34"/>
  <c r="F340" i="34"/>
  <c r="F314" i="34"/>
  <c r="F288" i="34"/>
  <c r="F262" i="34"/>
  <c r="F236" i="34"/>
  <c r="F210" i="34"/>
  <c r="F184" i="34"/>
  <c r="F158" i="34"/>
  <c r="F132" i="34"/>
  <c r="I131" i="34"/>
  <c r="H80" i="34"/>
  <c r="G80" i="34"/>
  <c r="E80" i="34"/>
  <c r="D80" i="34"/>
  <c r="C80" i="34"/>
  <c r="B80" i="34"/>
  <c r="F54" i="34"/>
  <c r="F626" i="35"/>
  <c r="F600" i="35"/>
  <c r="H574" i="35"/>
  <c r="G574" i="35"/>
  <c r="E574" i="35"/>
  <c r="D574" i="35"/>
  <c r="C574" i="35"/>
  <c r="B574" i="35"/>
  <c r="H548" i="35"/>
  <c r="G548" i="35"/>
  <c r="E548" i="35"/>
  <c r="D548" i="35"/>
  <c r="C548" i="35"/>
  <c r="B548" i="35"/>
  <c r="H522" i="35"/>
  <c r="G522" i="35"/>
  <c r="E522" i="35"/>
  <c r="D522" i="35"/>
  <c r="C522" i="35"/>
  <c r="B522" i="35"/>
  <c r="H496" i="35"/>
  <c r="G496" i="35"/>
  <c r="E496" i="35"/>
  <c r="D496" i="35"/>
  <c r="C496" i="35"/>
  <c r="B496" i="35"/>
  <c r="H470" i="35"/>
  <c r="G470" i="35"/>
  <c r="E470" i="35"/>
  <c r="D470" i="35"/>
  <c r="C470" i="35"/>
  <c r="B470" i="35"/>
  <c r="F444" i="35"/>
  <c r="F418" i="35"/>
  <c r="F392" i="35"/>
  <c r="F366" i="35"/>
  <c r="F340" i="35"/>
  <c r="F314" i="35"/>
  <c r="F288" i="35"/>
  <c r="F262" i="35"/>
  <c r="F236" i="35"/>
  <c r="F210" i="35"/>
  <c r="F184" i="35"/>
  <c r="F158" i="35"/>
  <c r="F132" i="35"/>
  <c r="I131" i="35"/>
  <c r="H80" i="35"/>
  <c r="G80" i="35"/>
  <c r="E80" i="35"/>
  <c r="D80" i="35"/>
  <c r="C80" i="35"/>
  <c r="B80" i="35"/>
  <c r="F54" i="35"/>
  <c r="I523" i="4" l="1"/>
  <c r="I523" i="3"/>
  <c r="P50" i="54"/>
  <c r="AE626" i="54"/>
  <c r="S548" i="53"/>
  <c r="N549" i="53" s="1"/>
  <c r="F79" i="35"/>
  <c r="I79" i="35" s="1"/>
  <c r="I523" i="5"/>
  <c r="Q471" i="53"/>
  <c r="P471" i="53"/>
  <c r="N471" i="53"/>
  <c r="L471" i="53"/>
  <c r="R471" i="53"/>
  <c r="O471" i="53"/>
  <c r="M471" i="53"/>
  <c r="AF613" i="53"/>
  <c r="Q523" i="53"/>
  <c r="P523" i="53"/>
  <c r="N523" i="53"/>
  <c r="L523" i="53"/>
  <c r="R523" i="53"/>
  <c r="O523" i="53"/>
  <c r="M523" i="53"/>
  <c r="I53" i="53"/>
  <c r="Q575" i="53"/>
  <c r="P575" i="53"/>
  <c r="N575" i="53"/>
  <c r="L575" i="53"/>
  <c r="M575" i="53"/>
  <c r="R575" i="53"/>
  <c r="O575" i="53"/>
  <c r="I51" i="53"/>
  <c r="I480" i="32"/>
  <c r="F86" i="32"/>
  <c r="I493" i="8"/>
  <c r="I523" i="6"/>
  <c r="I523" i="7"/>
  <c r="I495" i="1"/>
  <c r="F79" i="1"/>
  <c r="I79" i="1" s="1"/>
  <c r="I478" i="8"/>
  <c r="I494" i="8"/>
  <c r="I478" i="32"/>
  <c r="F79" i="32"/>
  <c r="F27" i="32" s="1"/>
  <c r="F85" i="34"/>
  <c r="I479" i="34"/>
  <c r="I480" i="34"/>
  <c r="F85" i="35"/>
  <c r="I480" i="35"/>
  <c r="I495" i="8"/>
  <c r="F79" i="8"/>
  <c r="I475" i="8"/>
  <c r="I480" i="8"/>
  <c r="I573" i="34"/>
  <c r="F79" i="34"/>
  <c r="I478" i="35"/>
  <c r="I493" i="35"/>
  <c r="I490" i="35"/>
  <c r="I79" i="32" l="1"/>
  <c r="F27" i="35"/>
  <c r="L549" i="53"/>
  <c r="Q549" i="53"/>
  <c r="R549" i="53"/>
  <c r="P549" i="53"/>
  <c r="O549" i="53"/>
  <c r="M549" i="53"/>
  <c r="P51" i="54"/>
  <c r="AE630" i="54"/>
  <c r="S523" i="53"/>
  <c r="S575" i="53"/>
  <c r="S471" i="53"/>
  <c r="I79" i="8"/>
  <c r="F27" i="8"/>
  <c r="I79" i="34"/>
  <c r="F27" i="34"/>
  <c r="S549" i="53" l="1"/>
  <c r="P52" i="54"/>
  <c r="F444" i="2"/>
  <c r="F418" i="2"/>
  <c r="F392" i="2"/>
  <c r="F366" i="2"/>
  <c r="F340" i="2"/>
  <c r="F314" i="2"/>
  <c r="F288" i="2"/>
  <c r="F262" i="2"/>
  <c r="F236" i="2"/>
  <c r="F210" i="2"/>
  <c r="F184" i="2"/>
  <c r="F158" i="2"/>
  <c r="F54" i="2"/>
  <c r="F132" i="2"/>
  <c r="P53" i="54" l="1"/>
  <c r="B132" i="2"/>
  <c r="F105" i="36" l="1"/>
  <c r="F104" i="36"/>
  <c r="F103" i="36"/>
  <c r="F102" i="36"/>
  <c r="F101" i="36"/>
  <c r="F100" i="36"/>
  <c r="F99" i="36"/>
  <c r="F98" i="36"/>
  <c r="F97" i="36"/>
  <c r="F96" i="36"/>
  <c r="F95" i="36"/>
  <c r="F94" i="36"/>
  <c r="F93" i="36"/>
  <c r="F92" i="36"/>
  <c r="F90" i="36"/>
  <c r="F89" i="36"/>
  <c r="F88" i="36"/>
  <c r="F87" i="36"/>
  <c r="F86" i="36"/>
  <c r="F85" i="36"/>
  <c r="I573" i="36" l="1"/>
  <c r="I547" i="36"/>
  <c r="I521" i="36"/>
  <c r="I495" i="36"/>
  <c r="I494" i="36"/>
  <c r="I493" i="36"/>
  <c r="I492" i="36"/>
  <c r="I491" i="36"/>
  <c r="I490" i="36"/>
  <c r="I483" i="36"/>
  <c r="I480" i="36"/>
  <c r="I479" i="36"/>
  <c r="I478" i="36"/>
  <c r="I477" i="36"/>
  <c r="I476" i="36"/>
  <c r="I475" i="36"/>
  <c r="I469" i="36"/>
  <c r="I131" i="36"/>
  <c r="F79" i="36"/>
  <c r="I79" i="36" s="1"/>
  <c r="F626" i="36"/>
  <c r="F600" i="36"/>
  <c r="H574" i="36"/>
  <c r="G574" i="36"/>
  <c r="E574" i="36"/>
  <c r="D574" i="36"/>
  <c r="C574" i="36"/>
  <c r="B574" i="36"/>
  <c r="H548" i="36"/>
  <c r="G548" i="36"/>
  <c r="E548" i="36"/>
  <c r="D548" i="36"/>
  <c r="C548" i="36"/>
  <c r="B548" i="36"/>
  <c r="H522" i="36"/>
  <c r="G522" i="36"/>
  <c r="E522" i="36"/>
  <c r="D522" i="36"/>
  <c r="C522" i="36"/>
  <c r="B522" i="36"/>
  <c r="H496" i="36"/>
  <c r="G496" i="36"/>
  <c r="E496" i="36"/>
  <c r="D496" i="36"/>
  <c r="C496" i="36"/>
  <c r="B496" i="36"/>
  <c r="H470" i="36"/>
  <c r="G470" i="36"/>
  <c r="E470" i="36"/>
  <c r="D470" i="36"/>
  <c r="C470" i="36"/>
  <c r="B470" i="36"/>
  <c r="F444" i="36"/>
  <c r="F418" i="36"/>
  <c r="F392" i="36"/>
  <c r="F366" i="36"/>
  <c r="F340" i="36"/>
  <c r="F314" i="36"/>
  <c r="F288" i="36"/>
  <c r="F262" i="36"/>
  <c r="F236" i="36"/>
  <c r="F210" i="36"/>
  <c r="F184" i="36"/>
  <c r="F158" i="36"/>
  <c r="F132" i="36"/>
  <c r="H80" i="36"/>
  <c r="G80" i="36"/>
  <c r="E80" i="36"/>
  <c r="D80" i="36"/>
  <c r="C80" i="36"/>
  <c r="B80" i="36"/>
  <c r="F54" i="36"/>
  <c r="F27" i="36" l="1"/>
  <c r="F97" i="51" l="1"/>
  <c r="F93" i="51"/>
  <c r="AE618" i="51"/>
  <c r="AE614" i="51"/>
  <c r="AE609" i="51"/>
  <c r="AE605" i="51"/>
  <c r="S567" i="51"/>
  <c r="S563" i="51"/>
  <c r="S559" i="51"/>
  <c r="S555" i="51"/>
  <c r="S538" i="51"/>
  <c r="S517" i="51"/>
  <c r="S505" i="51"/>
  <c r="S492" i="51"/>
  <c r="S462" i="51"/>
  <c r="F626" i="51"/>
  <c r="AE621" i="51"/>
  <c r="AE617" i="51"/>
  <c r="AE613" i="51"/>
  <c r="F600" i="51"/>
  <c r="R574" i="51"/>
  <c r="Q574" i="51"/>
  <c r="O574" i="51"/>
  <c r="N574" i="51"/>
  <c r="M574" i="51"/>
  <c r="L574" i="51"/>
  <c r="H574" i="51"/>
  <c r="G574" i="51"/>
  <c r="E574" i="51"/>
  <c r="D574" i="51"/>
  <c r="C574" i="51"/>
  <c r="B574" i="51"/>
  <c r="S571" i="51"/>
  <c r="S566" i="51"/>
  <c r="S558" i="51"/>
  <c r="R548" i="51"/>
  <c r="Q548" i="51"/>
  <c r="O548" i="51"/>
  <c r="N548" i="51"/>
  <c r="M548" i="51"/>
  <c r="L548" i="51"/>
  <c r="H548" i="51"/>
  <c r="G548" i="51"/>
  <c r="E548" i="51"/>
  <c r="D548" i="51"/>
  <c r="C548" i="51"/>
  <c r="B548" i="51"/>
  <c r="S546" i="51"/>
  <c r="S545" i="51"/>
  <c r="S542" i="51"/>
  <c r="S537" i="51"/>
  <c r="S534" i="51"/>
  <c r="S530" i="51"/>
  <c r="S529" i="51"/>
  <c r="R522" i="51"/>
  <c r="Q522" i="51"/>
  <c r="O522" i="51"/>
  <c r="N522" i="51"/>
  <c r="M522" i="51"/>
  <c r="L522" i="51"/>
  <c r="H522" i="51"/>
  <c r="G522" i="51"/>
  <c r="E522" i="51"/>
  <c r="D522" i="51"/>
  <c r="C522" i="51"/>
  <c r="B522" i="51"/>
  <c r="S521" i="51"/>
  <c r="S520" i="51"/>
  <c r="S513" i="51"/>
  <c r="S512" i="51"/>
  <c r="S509" i="51"/>
  <c r="S504" i="51"/>
  <c r="R496" i="51"/>
  <c r="Q496" i="51"/>
  <c r="O496" i="51"/>
  <c r="N496" i="51"/>
  <c r="M496" i="51"/>
  <c r="L496" i="51"/>
  <c r="H496" i="51"/>
  <c r="G496" i="51"/>
  <c r="E496" i="51"/>
  <c r="D496" i="51"/>
  <c r="C496" i="51"/>
  <c r="B496" i="51"/>
  <c r="S491" i="51"/>
  <c r="S488" i="51"/>
  <c r="S483" i="51"/>
  <c r="S480" i="51"/>
  <c r="S476" i="51"/>
  <c r="R470" i="51"/>
  <c r="Q470" i="51"/>
  <c r="O470" i="51"/>
  <c r="N470" i="51"/>
  <c r="M470" i="51"/>
  <c r="L470" i="51"/>
  <c r="H470" i="51"/>
  <c r="G470" i="51"/>
  <c r="E470" i="51"/>
  <c r="D470" i="51"/>
  <c r="C470" i="51"/>
  <c r="B470" i="51"/>
  <c r="S467" i="51"/>
  <c r="S463" i="51"/>
  <c r="S459" i="51"/>
  <c r="S455" i="51"/>
  <c r="S451" i="51"/>
  <c r="F444" i="51"/>
  <c r="F418" i="51"/>
  <c r="F392" i="51"/>
  <c r="F366" i="51"/>
  <c r="F340" i="51"/>
  <c r="F314" i="51"/>
  <c r="F288" i="51"/>
  <c r="F262" i="51"/>
  <c r="F236" i="51"/>
  <c r="F210" i="51"/>
  <c r="F184" i="51"/>
  <c r="F158" i="51"/>
  <c r="F132" i="51"/>
  <c r="F105" i="51"/>
  <c r="F101" i="51"/>
  <c r="F98" i="51"/>
  <c r="F90" i="51"/>
  <c r="F89" i="51"/>
  <c r="F85" i="51"/>
  <c r="R80" i="51"/>
  <c r="Q80" i="51"/>
  <c r="O80" i="51"/>
  <c r="N80" i="51"/>
  <c r="M80" i="51"/>
  <c r="L80" i="51"/>
  <c r="H80" i="51"/>
  <c r="G80" i="51"/>
  <c r="E80" i="51"/>
  <c r="D80" i="51"/>
  <c r="C80" i="51"/>
  <c r="B80" i="51"/>
  <c r="F54" i="51"/>
  <c r="A27" i="51"/>
  <c r="A26" i="51"/>
  <c r="A25" i="51"/>
  <c r="A24" i="51"/>
  <c r="F100" i="51" l="1"/>
  <c r="AB33" i="51"/>
  <c r="AB37" i="51"/>
  <c r="F103" i="51"/>
  <c r="AB49" i="51"/>
  <c r="AB45" i="51"/>
  <c r="F88" i="51"/>
  <c r="S454" i="51"/>
  <c r="S458" i="51"/>
  <c r="S466" i="51"/>
  <c r="S475" i="51"/>
  <c r="S479" i="51"/>
  <c r="S544" i="51"/>
  <c r="S557" i="51"/>
  <c r="S561" i="51"/>
  <c r="S565" i="51"/>
  <c r="S569" i="51"/>
  <c r="S573" i="51"/>
  <c r="AB53" i="51"/>
  <c r="AE616" i="51"/>
  <c r="F95" i="51"/>
  <c r="S495" i="51"/>
  <c r="S508" i="51"/>
  <c r="S516" i="51"/>
  <c r="S533" i="51"/>
  <c r="S541" i="51"/>
  <c r="S554" i="51"/>
  <c r="S562" i="51"/>
  <c r="S570" i="51"/>
  <c r="AE620" i="51"/>
  <c r="AF620" i="51" s="1"/>
  <c r="AE624" i="51"/>
  <c r="AF624" i="51" s="1"/>
  <c r="S452" i="51"/>
  <c r="S456" i="51"/>
  <c r="S460" i="51"/>
  <c r="S464" i="51"/>
  <c r="S468" i="51"/>
  <c r="S477" i="51"/>
  <c r="AE607" i="51"/>
  <c r="AE615" i="51"/>
  <c r="F94" i="51"/>
  <c r="F102" i="51"/>
  <c r="AE622" i="51"/>
  <c r="S461" i="51"/>
  <c r="S465" i="51"/>
  <c r="S493" i="51"/>
  <c r="S502" i="51"/>
  <c r="S506" i="51"/>
  <c r="S510" i="51"/>
  <c r="S514" i="51"/>
  <c r="S527" i="51"/>
  <c r="S531" i="51"/>
  <c r="S535" i="51"/>
  <c r="S539" i="51"/>
  <c r="S543" i="51"/>
  <c r="S547" i="51"/>
  <c r="S556" i="51"/>
  <c r="S560" i="51"/>
  <c r="S564" i="51"/>
  <c r="S568" i="51"/>
  <c r="S572" i="51"/>
  <c r="AE606" i="51"/>
  <c r="AE610" i="51"/>
  <c r="AB35" i="51"/>
  <c r="P71" i="51"/>
  <c r="AB52" i="51"/>
  <c r="AB48" i="51"/>
  <c r="S487" i="51"/>
  <c r="P36" i="51"/>
  <c r="P51" i="51"/>
  <c r="P38" i="51"/>
  <c r="P50" i="51"/>
  <c r="AB51" i="51"/>
  <c r="I233" i="51"/>
  <c r="S234" i="51"/>
  <c r="S518" i="51"/>
  <c r="P76" i="51"/>
  <c r="AE608" i="51"/>
  <c r="P33" i="51"/>
  <c r="P37" i="51"/>
  <c r="P45" i="51"/>
  <c r="P49" i="51"/>
  <c r="P53" i="51"/>
  <c r="AF625" i="51"/>
  <c r="P48" i="51"/>
  <c r="P52" i="51"/>
  <c r="I131" i="51"/>
  <c r="I155" i="51"/>
  <c r="P46" i="51"/>
  <c r="I181" i="51"/>
  <c r="S181" i="51"/>
  <c r="I235" i="51"/>
  <c r="I285" i="51"/>
  <c r="I364" i="51"/>
  <c r="S365" i="51"/>
  <c r="S156" i="51"/>
  <c r="I128" i="51"/>
  <c r="S453" i="51"/>
  <c r="P63" i="51"/>
  <c r="S457" i="51"/>
  <c r="P67" i="51"/>
  <c r="S469" i="51"/>
  <c r="P79" i="51"/>
  <c r="S503" i="51"/>
  <c r="P61" i="51"/>
  <c r="S515" i="51"/>
  <c r="S532" i="51"/>
  <c r="P64" i="51"/>
  <c r="S478" i="51"/>
  <c r="P62" i="51"/>
  <c r="S490" i="51"/>
  <c r="P74" i="51"/>
  <c r="S511" i="51"/>
  <c r="S528" i="51"/>
  <c r="P60" i="51"/>
  <c r="S540" i="51"/>
  <c r="P72" i="51"/>
  <c r="AE623" i="51"/>
  <c r="S449" i="51"/>
  <c r="P59" i="51"/>
  <c r="S494" i="51"/>
  <c r="P78" i="51"/>
  <c r="S507" i="51"/>
  <c r="S519" i="51"/>
  <c r="P77" i="51"/>
  <c r="S536" i="51"/>
  <c r="P34" i="51"/>
  <c r="I207" i="51"/>
  <c r="S233" i="51"/>
  <c r="I365" i="51"/>
  <c r="AF613" i="51"/>
  <c r="F87" i="51"/>
  <c r="F92" i="51"/>
  <c r="F104" i="51"/>
  <c r="AB36" i="51"/>
  <c r="AB50" i="51"/>
  <c r="AB46" i="51"/>
  <c r="AB34" i="51"/>
  <c r="P548" i="51"/>
  <c r="P41" i="51"/>
  <c r="S207" i="51"/>
  <c r="AB38" i="51"/>
  <c r="I157" i="51"/>
  <c r="AB41" i="51"/>
  <c r="I183" i="51"/>
  <c r="P35" i="51"/>
  <c r="S157" i="51"/>
  <c r="I129" i="51"/>
  <c r="I287" i="51"/>
  <c r="F86" i="51"/>
  <c r="I156" i="51"/>
  <c r="S208" i="51"/>
  <c r="P75" i="51"/>
  <c r="S131" i="51"/>
  <c r="I182" i="51"/>
  <c r="I208" i="51"/>
  <c r="S155" i="51"/>
  <c r="S183" i="51"/>
  <c r="I234" i="51"/>
  <c r="S182" i="51"/>
  <c r="S209" i="51"/>
  <c r="S235" i="51"/>
  <c r="I209" i="51"/>
  <c r="I286" i="51"/>
  <c r="S450" i="51"/>
  <c r="P470" i="51"/>
  <c r="I363" i="51"/>
  <c r="S364" i="51"/>
  <c r="S501" i="51"/>
  <c r="P522" i="51"/>
  <c r="S363" i="51"/>
  <c r="S553" i="51"/>
  <c r="P574" i="51"/>
  <c r="AF623" i="51" l="1"/>
  <c r="S62" i="51"/>
  <c r="S71" i="51"/>
  <c r="S72" i="51"/>
  <c r="S79" i="51"/>
  <c r="S60" i="51"/>
  <c r="S67" i="51"/>
  <c r="S76" i="51"/>
  <c r="S574" i="51"/>
  <c r="R575" i="51" s="1"/>
  <c r="S64" i="51"/>
  <c r="S78" i="51"/>
  <c r="S63" i="51"/>
  <c r="S74" i="51"/>
  <c r="S77" i="51"/>
  <c r="S59" i="51"/>
  <c r="S61" i="51"/>
  <c r="S522" i="51"/>
  <c r="O523" i="51" s="1"/>
  <c r="S548" i="51"/>
  <c r="P549" i="51" s="1"/>
  <c r="S470" i="51"/>
  <c r="R471" i="51" s="1"/>
  <c r="S75" i="51"/>
  <c r="N523" i="51" l="1"/>
  <c r="P523" i="51"/>
  <c r="Q549" i="51"/>
  <c r="O575" i="51"/>
  <c r="P575" i="51"/>
  <c r="L575" i="51"/>
  <c r="M575" i="51"/>
  <c r="N575" i="51"/>
  <c r="P471" i="51"/>
  <c r="Q575" i="51"/>
  <c r="M523" i="51"/>
  <c r="Q523" i="51"/>
  <c r="M549" i="51"/>
  <c r="N549" i="51"/>
  <c r="O549" i="51"/>
  <c r="R523" i="51"/>
  <c r="L549" i="51"/>
  <c r="L523" i="51"/>
  <c r="R549" i="51"/>
  <c r="O471" i="51"/>
  <c r="M471" i="51"/>
  <c r="N471" i="51"/>
  <c r="Q471" i="51"/>
  <c r="L471" i="51"/>
  <c r="AE621" i="50"/>
  <c r="AE606" i="50"/>
  <c r="S538" i="50"/>
  <c r="S462" i="50"/>
  <c r="F54" i="50"/>
  <c r="F626" i="50"/>
  <c r="AE622" i="50"/>
  <c r="F600" i="50"/>
  <c r="R574" i="50"/>
  <c r="Q574" i="50"/>
  <c r="O574" i="50"/>
  <c r="N574" i="50"/>
  <c r="M574" i="50"/>
  <c r="L574" i="50"/>
  <c r="H574" i="50"/>
  <c r="G574" i="50"/>
  <c r="E574" i="50"/>
  <c r="D574" i="50"/>
  <c r="C574" i="50"/>
  <c r="B574" i="50"/>
  <c r="R548" i="50"/>
  <c r="Q548" i="50"/>
  <c r="O548" i="50"/>
  <c r="N548" i="50"/>
  <c r="M548" i="50"/>
  <c r="L548" i="50"/>
  <c r="H548" i="50"/>
  <c r="G548" i="50"/>
  <c r="E548" i="50"/>
  <c r="D548" i="50"/>
  <c r="C548" i="50"/>
  <c r="B548" i="50"/>
  <c r="R522" i="50"/>
  <c r="Q522" i="50"/>
  <c r="O522" i="50"/>
  <c r="N522" i="50"/>
  <c r="M522" i="50"/>
  <c r="L522" i="50"/>
  <c r="H522" i="50"/>
  <c r="G522" i="50"/>
  <c r="E522" i="50"/>
  <c r="D522" i="50"/>
  <c r="C522" i="50"/>
  <c r="B522" i="50"/>
  <c r="S517" i="50"/>
  <c r="R496" i="50"/>
  <c r="Q496" i="50"/>
  <c r="O496" i="50"/>
  <c r="N496" i="50"/>
  <c r="M496" i="50"/>
  <c r="L496" i="50"/>
  <c r="H496" i="50"/>
  <c r="G496" i="50"/>
  <c r="E496" i="50"/>
  <c r="D496" i="50"/>
  <c r="C496" i="50"/>
  <c r="B496" i="50"/>
  <c r="S488" i="50"/>
  <c r="R470" i="50"/>
  <c r="Q470" i="50"/>
  <c r="O470" i="50"/>
  <c r="N470" i="50"/>
  <c r="M470" i="50"/>
  <c r="L470" i="50"/>
  <c r="H470" i="50"/>
  <c r="G470" i="50"/>
  <c r="E470" i="50"/>
  <c r="D470" i="50"/>
  <c r="C470" i="50"/>
  <c r="B470" i="50"/>
  <c r="F444" i="50"/>
  <c r="F418" i="50"/>
  <c r="F392" i="50"/>
  <c r="F366" i="50"/>
  <c r="F340" i="50"/>
  <c r="F314" i="50"/>
  <c r="F288" i="50"/>
  <c r="F262" i="50"/>
  <c r="F236" i="50"/>
  <c r="F210" i="50"/>
  <c r="F184" i="50"/>
  <c r="F158" i="50"/>
  <c r="F132" i="50"/>
  <c r="F105" i="50"/>
  <c r="R80" i="50"/>
  <c r="Q80" i="50"/>
  <c r="O80" i="50"/>
  <c r="N80" i="50"/>
  <c r="M80" i="50"/>
  <c r="L80" i="50"/>
  <c r="H80" i="50"/>
  <c r="G80" i="50"/>
  <c r="E80" i="50"/>
  <c r="D80" i="50"/>
  <c r="C80" i="50"/>
  <c r="B80" i="50"/>
  <c r="A27" i="50"/>
  <c r="A26" i="50"/>
  <c r="A25" i="50"/>
  <c r="A24" i="50"/>
  <c r="S575" i="51" l="1"/>
  <c r="S492" i="50"/>
  <c r="S505" i="50"/>
  <c r="S509" i="50"/>
  <c r="S513" i="50"/>
  <c r="S521" i="50"/>
  <c r="S530" i="50"/>
  <c r="S534" i="50"/>
  <c r="S542" i="50"/>
  <c r="S546" i="50"/>
  <c r="S555" i="50"/>
  <c r="S559" i="50"/>
  <c r="S563" i="50"/>
  <c r="S567" i="50"/>
  <c r="S571" i="50"/>
  <c r="AE610" i="50"/>
  <c r="AE613" i="50"/>
  <c r="AF613" i="50" s="1"/>
  <c r="AE617" i="50"/>
  <c r="F101" i="50"/>
  <c r="S454" i="50"/>
  <c r="S466" i="50"/>
  <c r="S475" i="50"/>
  <c r="S480" i="50"/>
  <c r="S523" i="51"/>
  <c r="F89" i="50"/>
  <c r="F93" i="50"/>
  <c r="S471" i="51"/>
  <c r="S549" i="51"/>
  <c r="AE605" i="50"/>
  <c r="AE609" i="50"/>
  <c r="AE616" i="50"/>
  <c r="F87" i="50"/>
  <c r="F95" i="50"/>
  <c r="F100" i="50"/>
  <c r="F104" i="50"/>
  <c r="S450" i="50"/>
  <c r="S458" i="50"/>
  <c r="S479" i="50"/>
  <c r="S490" i="50"/>
  <c r="S494" i="50"/>
  <c r="S503" i="50"/>
  <c r="S507" i="50"/>
  <c r="S511" i="50"/>
  <c r="S515" i="50"/>
  <c r="S519" i="50"/>
  <c r="S528" i="50"/>
  <c r="S532" i="50"/>
  <c r="S536" i="50"/>
  <c r="S540" i="50"/>
  <c r="S544" i="50"/>
  <c r="S557" i="50"/>
  <c r="S561" i="50"/>
  <c r="S565" i="50"/>
  <c r="S569" i="50"/>
  <c r="S573" i="50"/>
  <c r="AE623" i="50"/>
  <c r="S495" i="50"/>
  <c r="S516" i="50"/>
  <c r="S529" i="50"/>
  <c r="S541" i="50"/>
  <c r="S558" i="50"/>
  <c r="S562" i="50"/>
  <c r="S570" i="50"/>
  <c r="S487" i="50"/>
  <c r="AE607" i="50"/>
  <c r="AE614" i="50"/>
  <c r="AE618" i="50"/>
  <c r="F85" i="50"/>
  <c r="F97" i="50"/>
  <c r="F102" i="50"/>
  <c r="S459" i="50"/>
  <c r="S508" i="50"/>
  <c r="S456" i="50"/>
  <c r="F98" i="50"/>
  <c r="S504" i="50"/>
  <c r="S520" i="50"/>
  <c r="S537" i="50"/>
  <c r="S545" i="50"/>
  <c r="S566" i="50"/>
  <c r="F88" i="50"/>
  <c r="F92" i="50"/>
  <c r="F96" i="50"/>
  <c r="AE615" i="50"/>
  <c r="F90" i="50"/>
  <c r="F94" i="50"/>
  <c r="F103" i="50"/>
  <c r="S451" i="50"/>
  <c r="S455" i="50"/>
  <c r="S463" i="50"/>
  <c r="S467" i="50"/>
  <c r="S476" i="50"/>
  <c r="S491" i="50"/>
  <c r="S512" i="50"/>
  <c r="S533" i="50"/>
  <c r="S554" i="50"/>
  <c r="S453" i="50"/>
  <c r="S461" i="50"/>
  <c r="S469" i="50"/>
  <c r="S478" i="50"/>
  <c r="S483" i="50"/>
  <c r="S502" i="50"/>
  <c r="S506" i="50"/>
  <c r="S531" i="50"/>
  <c r="S535" i="50"/>
  <c r="S539" i="50"/>
  <c r="S543" i="50"/>
  <c r="S547" i="50"/>
  <c r="S556" i="50"/>
  <c r="S560" i="50"/>
  <c r="S564" i="50"/>
  <c r="S568" i="50"/>
  <c r="S572" i="50"/>
  <c r="AE620" i="50"/>
  <c r="AB37" i="50"/>
  <c r="P59" i="50"/>
  <c r="P41" i="50"/>
  <c r="P36" i="50"/>
  <c r="P48" i="50"/>
  <c r="P52" i="50"/>
  <c r="I155" i="50"/>
  <c r="S182" i="50"/>
  <c r="I235" i="50"/>
  <c r="S235" i="50"/>
  <c r="I259" i="50"/>
  <c r="S260" i="50"/>
  <c r="P79" i="50"/>
  <c r="AB41" i="50"/>
  <c r="AB45" i="50"/>
  <c r="AB49" i="50"/>
  <c r="AB53" i="50"/>
  <c r="I157" i="50"/>
  <c r="I182" i="50"/>
  <c r="P50" i="50"/>
  <c r="AF625" i="50"/>
  <c r="I286" i="50"/>
  <c r="S287" i="50"/>
  <c r="S312" i="50"/>
  <c r="S337" i="50"/>
  <c r="S441" i="50"/>
  <c r="S131" i="50"/>
  <c r="S285" i="50"/>
  <c r="S286" i="50"/>
  <c r="S311" i="50"/>
  <c r="I339" i="50"/>
  <c r="S339" i="50"/>
  <c r="I442" i="50"/>
  <c r="S443" i="50"/>
  <c r="AB36" i="50"/>
  <c r="AB48" i="50"/>
  <c r="AB52" i="50"/>
  <c r="S208" i="50"/>
  <c r="P38" i="50"/>
  <c r="P33" i="50"/>
  <c r="I337" i="50"/>
  <c r="S442" i="50"/>
  <c r="I209" i="50"/>
  <c r="P37" i="50"/>
  <c r="P45" i="50"/>
  <c r="AB33" i="50"/>
  <c r="S183" i="50"/>
  <c r="S233" i="50"/>
  <c r="S457" i="50"/>
  <c r="P67" i="50"/>
  <c r="S465" i="50"/>
  <c r="P75" i="50"/>
  <c r="P71" i="50"/>
  <c r="S449" i="50"/>
  <c r="P34" i="50"/>
  <c r="P46" i="50"/>
  <c r="S209" i="50"/>
  <c r="P63" i="50"/>
  <c r="AB51" i="50"/>
  <c r="AB38" i="50"/>
  <c r="AB50" i="50"/>
  <c r="S452" i="50"/>
  <c r="P62" i="50"/>
  <c r="S460" i="50"/>
  <c r="S464" i="50"/>
  <c r="P74" i="50"/>
  <c r="S468" i="50"/>
  <c r="P78" i="50"/>
  <c r="S477" i="50"/>
  <c r="P61" i="50"/>
  <c r="S493" i="50"/>
  <c r="P77" i="50"/>
  <c r="S510" i="50"/>
  <c r="P72" i="50"/>
  <c r="S518" i="50"/>
  <c r="P76" i="50"/>
  <c r="P548" i="50"/>
  <c r="AE608" i="50"/>
  <c r="P64" i="50"/>
  <c r="S527" i="50"/>
  <c r="I233" i="50"/>
  <c r="I312" i="50"/>
  <c r="I391" i="50"/>
  <c r="S514" i="50"/>
  <c r="P60" i="50"/>
  <c r="P53" i="50"/>
  <c r="S259" i="50"/>
  <c r="I287" i="50"/>
  <c r="AE624" i="50"/>
  <c r="AB35" i="50"/>
  <c r="AB46" i="50"/>
  <c r="P35" i="50"/>
  <c r="P51" i="50"/>
  <c r="S155" i="50"/>
  <c r="AB34" i="50"/>
  <c r="S157" i="50"/>
  <c r="F86" i="50"/>
  <c r="P49" i="50"/>
  <c r="I311" i="50"/>
  <c r="I131" i="50"/>
  <c r="I129" i="50"/>
  <c r="S156" i="50"/>
  <c r="I207" i="50"/>
  <c r="I156" i="50"/>
  <c r="I183" i="50"/>
  <c r="I285" i="50"/>
  <c r="I128" i="50"/>
  <c r="I234" i="50"/>
  <c r="I261" i="50"/>
  <c r="S313" i="50"/>
  <c r="I338" i="50"/>
  <c r="I389" i="50"/>
  <c r="S501" i="50"/>
  <c r="P522" i="50"/>
  <c r="I208" i="50"/>
  <c r="S389" i="50"/>
  <c r="S181" i="50"/>
  <c r="S207" i="50"/>
  <c r="S234" i="50"/>
  <c r="I260" i="50"/>
  <c r="S261" i="50"/>
  <c r="I313" i="50"/>
  <c r="I390" i="50"/>
  <c r="S391" i="50"/>
  <c r="I181" i="50"/>
  <c r="I443" i="50"/>
  <c r="S338" i="50"/>
  <c r="S390" i="50"/>
  <c r="I441" i="50"/>
  <c r="S553" i="50"/>
  <c r="P574" i="50"/>
  <c r="P470" i="50"/>
  <c r="F54" i="49"/>
  <c r="F626" i="49"/>
  <c r="F600" i="49"/>
  <c r="R574" i="49"/>
  <c r="Q574" i="49"/>
  <c r="O574" i="49"/>
  <c r="N574" i="49"/>
  <c r="M574" i="49"/>
  <c r="L574" i="49"/>
  <c r="H574" i="49"/>
  <c r="G574" i="49"/>
  <c r="E574" i="49"/>
  <c r="D574" i="49"/>
  <c r="C574" i="49"/>
  <c r="B574" i="49"/>
  <c r="R548" i="49"/>
  <c r="Q548" i="49"/>
  <c r="O548" i="49"/>
  <c r="N548" i="49"/>
  <c r="M548" i="49"/>
  <c r="L548" i="49"/>
  <c r="H548" i="49"/>
  <c r="G548" i="49"/>
  <c r="E548" i="49"/>
  <c r="D548" i="49"/>
  <c r="C548" i="49"/>
  <c r="B548" i="49"/>
  <c r="R522" i="49"/>
  <c r="Q522" i="49"/>
  <c r="O522" i="49"/>
  <c r="N522" i="49"/>
  <c r="M522" i="49"/>
  <c r="L522" i="49"/>
  <c r="H522" i="49"/>
  <c r="G522" i="49"/>
  <c r="E522" i="49"/>
  <c r="D522" i="49"/>
  <c r="C522" i="49"/>
  <c r="B522" i="49"/>
  <c r="R496" i="49"/>
  <c r="Q496" i="49"/>
  <c r="O496" i="49"/>
  <c r="N496" i="49"/>
  <c r="M496" i="49"/>
  <c r="L496" i="49"/>
  <c r="H496" i="49"/>
  <c r="G496" i="49"/>
  <c r="E496" i="49"/>
  <c r="D496" i="49"/>
  <c r="C496" i="49"/>
  <c r="B496" i="49"/>
  <c r="R470" i="49"/>
  <c r="Q470" i="49"/>
  <c r="O470" i="49"/>
  <c r="N470" i="49"/>
  <c r="M470" i="49"/>
  <c r="L470" i="49"/>
  <c r="H470" i="49"/>
  <c r="G470" i="49"/>
  <c r="E470" i="49"/>
  <c r="D470" i="49"/>
  <c r="C470" i="49"/>
  <c r="B470" i="49"/>
  <c r="F444" i="49"/>
  <c r="F418" i="49"/>
  <c r="F392" i="49"/>
  <c r="F366" i="49"/>
  <c r="F340" i="49"/>
  <c r="F314" i="49"/>
  <c r="F288" i="49"/>
  <c r="F262" i="49"/>
  <c r="F236" i="49"/>
  <c r="F210" i="49"/>
  <c r="F184" i="49"/>
  <c r="F158" i="49"/>
  <c r="F132" i="49"/>
  <c r="R80" i="49"/>
  <c r="Q80" i="49"/>
  <c r="O80" i="49"/>
  <c r="N80" i="49"/>
  <c r="M80" i="49"/>
  <c r="L80" i="49"/>
  <c r="H80" i="49"/>
  <c r="G80" i="49"/>
  <c r="E80" i="49"/>
  <c r="D80" i="49"/>
  <c r="C80" i="49"/>
  <c r="B80" i="49"/>
  <c r="A27" i="49"/>
  <c r="A26" i="49"/>
  <c r="A25" i="49"/>
  <c r="A24" i="49"/>
  <c r="AF623" i="50" l="1"/>
  <c r="AF620" i="50"/>
  <c r="S567" i="49"/>
  <c r="F85" i="49"/>
  <c r="AE613" i="49"/>
  <c r="AF613" i="49" s="1"/>
  <c r="S493" i="49"/>
  <c r="S502" i="49"/>
  <c r="S506" i="49"/>
  <c r="S510" i="49"/>
  <c r="S514" i="49"/>
  <c r="S518" i="49"/>
  <c r="S527" i="49"/>
  <c r="S531" i="49"/>
  <c r="S535" i="49"/>
  <c r="S539" i="49"/>
  <c r="S543" i="49"/>
  <c r="S547" i="49"/>
  <c r="S556" i="49"/>
  <c r="S560" i="49"/>
  <c r="S564" i="49"/>
  <c r="S568" i="49"/>
  <c r="S572" i="49"/>
  <c r="AE621" i="49"/>
  <c r="S79" i="50"/>
  <c r="AE606" i="49"/>
  <c r="AE617" i="49"/>
  <c r="F92" i="49"/>
  <c r="F101" i="49"/>
  <c r="F105" i="49"/>
  <c r="S548" i="50"/>
  <c r="N549" i="50" s="1"/>
  <c r="S76" i="50"/>
  <c r="S78" i="50"/>
  <c r="S67" i="50"/>
  <c r="S512" i="49"/>
  <c r="S516" i="49"/>
  <c r="S520" i="49"/>
  <c r="S554" i="49"/>
  <c r="S570" i="49"/>
  <c r="AF624" i="50"/>
  <c r="S64" i="50"/>
  <c r="F86" i="49"/>
  <c r="F90" i="49"/>
  <c r="F94" i="49"/>
  <c r="F98" i="49"/>
  <c r="S77" i="50"/>
  <c r="AE624" i="49"/>
  <c r="AE605" i="49"/>
  <c r="AE609" i="49"/>
  <c r="AE616" i="49"/>
  <c r="S74" i="50"/>
  <c r="S451" i="49"/>
  <c r="S455" i="49"/>
  <c r="S459" i="49"/>
  <c r="S463" i="49"/>
  <c r="S476" i="49"/>
  <c r="S558" i="49"/>
  <c r="S566" i="49"/>
  <c r="S452" i="49"/>
  <c r="S456" i="49"/>
  <c r="S460" i="49"/>
  <c r="S464" i="49"/>
  <c r="S468" i="49"/>
  <c r="S477" i="49"/>
  <c r="S492" i="49"/>
  <c r="S505" i="49"/>
  <c r="S509" i="49"/>
  <c r="S513" i="49"/>
  <c r="S517" i="49"/>
  <c r="S521" i="49"/>
  <c r="S530" i="49"/>
  <c r="S534" i="49"/>
  <c r="S538" i="49"/>
  <c r="S542" i="49"/>
  <c r="S546" i="49"/>
  <c r="S555" i="49"/>
  <c r="S559" i="49"/>
  <c r="S563" i="49"/>
  <c r="S571" i="49"/>
  <c r="S62" i="50"/>
  <c r="AE620" i="49"/>
  <c r="S72" i="50"/>
  <c r="S480" i="49"/>
  <c r="S562" i="49"/>
  <c r="S63" i="50"/>
  <c r="S71" i="50"/>
  <c r="S59" i="50"/>
  <c r="S488" i="49"/>
  <c r="AE614" i="49"/>
  <c r="AE618" i="49"/>
  <c r="F89" i="49"/>
  <c r="F93" i="49"/>
  <c r="F97" i="49"/>
  <c r="F102" i="49"/>
  <c r="S574" i="50"/>
  <c r="R575" i="50" s="1"/>
  <c r="S60" i="50"/>
  <c r="S61" i="50"/>
  <c r="S75" i="50"/>
  <c r="S470" i="50"/>
  <c r="L471" i="50" s="1"/>
  <c r="S522" i="50"/>
  <c r="L523" i="50" s="1"/>
  <c r="S443" i="49"/>
  <c r="P75" i="49"/>
  <c r="P48" i="49"/>
  <c r="P52" i="49"/>
  <c r="AB36" i="49"/>
  <c r="AB48" i="49"/>
  <c r="AB52" i="49"/>
  <c r="P36" i="49"/>
  <c r="AB45" i="49"/>
  <c r="S312" i="49"/>
  <c r="S391" i="49"/>
  <c r="P79" i="49"/>
  <c r="S494" i="49"/>
  <c r="S544" i="49"/>
  <c r="S565" i="49"/>
  <c r="F96" i="49"/>
  <c r="S390" i="49"/>
  <c r="P34" i="49"/>
  <c r="P38" i="49"/>
  <c r="P46" i="49"/>
  <c r="P50" i="49"/>
  <c r="P37" i="49"/>
  <c r="P53" i="49"/>
  <c r="AB49" i="49"/>
  <c r="I207" i="49"/>
  <c r="S233" i="49"/>
  <c r="I286" i="49"/>
  <c r="P59" i="49"/>
  <c r="S515" i="49"/>
  <c r="S519" i="49"/>
  <c r="S528" i="49"/>
  <c r="S532" i="49"/>
  <c r="F100" i="49"/>
  <c r="F104" i="49"/>
  <c r="AB34" i="49"/>
  <c r="AB38" i="49"/>
  <c r="AB46" i="49"/>
  <c r="AB50" i="49"/>
  <c r="I312" i="49"/>
  <c r="I337" i="49"/>
  <c r="S338" i="49"/>
  <c r="I391" i="49"/>
  <c r="S442" i="49"/>
  <c r="S450" i="49"/>
  <c r="S454" i="49"/>
  <c r="S458" i="49"/>
  <c r="S462" i="49"/>
  <c r="S466" i="49"/>
  <c r="S475" i="49"/>
  <c r="S479" i="49"/>
  <c r="S483" i="49"/>
  <c r="S487" i="49"/>
  <c r="S491" i="49"/>
  <c r="S495" i="49"/>
  <c r="S504" i="49"/>
  <c r="S508" i="49"/>
  <c r="S529" i="49"/>
  <c r="S533" i="49"/>
  <c r="S537" i="49"/>
  <c r="S541" i="49"/>
  <c r="S545" i="49"/>
  <c r="AE610" i="49"/>
  <c r="AE622" i="49"/>
  <c r="P33" i="49"/>
  <c r="P41" i="49"/>
  <c r="P49" i="49"/>
  <c r="F95" i="49"/>
  <c r="AB33" i="49"/>
  <c r="AB53" i="49"/>
  <c r="S337" i="49"/>
  <c r="I390" i="49"/>
  <c r="S457" i="49"/>
  <c r="S465" i="49"/>
  <c r="S478" i="49"/>
  <c r="S561" i="49"/>
  <c r="S573" i="49"/>
  <c r="F103" i="49"/>
  <c r="S182" i="49"/>
  <c r="P35" i="49"/>
  <c r="P51" i="49"/>
  <c r="P45" i="49"/>
  <c r="AB37" i="49"/>
  <c r="AB41" i="49"/>
  <c r="I182" i="49"/>
  <c r="S183" i="49"/>
  <c r="S557" i="49"/>
  <c r="S569" i="49"/>
  <c r="F88" i="49"/>
  <c r="F87" i="49"/>
  <c r="AB35" i="49"/>
  <c r="AB51" i="49"/>
  <c r="I129" i="49"/>
  <c r="I183" i="49"/>
  <c r="I208" i="49"/>
  <c r="I233" i="49"/>
  <c r="S261" i="49"/>
  <c r="I339" i="49"/>
  <c r="S339" i="49"/>
  <c r="I364" i="49"/>
  <c r="S365" i="49"/>
  <c r="I389" i="49"/>
  <c r="S389" i="49"/>
  <c r="I442" i="49"/>
  <c r="I443" i="49"/>
  <c r="S461" i="49"/>
  <c r="P71" i="49"/>
  <c r="S503" i="49"/>
  <c r="P61" i="49"/>
  <c r="P64" i="49"/>
  <c r="S536" i="49"/>
  <c r="P78" i="49"/>
  <c r="AE615" i="49"/>
  <c r="I156" i="49"/>
  <c r="S157" i="49"/>
  <c r="I260" i="49"/>
  <c r="P62" i="49"/>
  <c r="S453" i="49"/>
  <c r="P63" i="49"/>
  <c r="S507" i="49"/>
  <c r="AE607" i="49"/>
  <c r="P67" i="49"/>
  <c r="S469" i="49"/>
  <c r="S490" i="49"/>
  <c r="P74" i="49"/>
  <c r="S511" i="49"/>
  <c r="S540" i="49"/>
  <c r="P72" i="49"/>
  <c r="AE623" i="49"/>
  <c r="S286" i="49"/>
  <c r="P60" i="49"/>
  <c r="P76" i="49"/>
  <c r="I131" i="49"/>
  <c r="S208" i="49"/>
  <c r="I128" i="49"/>
  <c r="S155" i="49"/>
  <c r="S181" i="49"/>
  <c r="S131" i="49"/>
  <c r="S156" i="49"/>
  <c r="S467" i="49"/>
  <c r="P77" i="49"/>
  <c r="S207" i="49"/>
  <c r="I234" i="49"/>
  <c r="S235" i="49"/>
  <c r="I155" i="49"/>
  <c r="I181" i="49"/>
  <c r="I235" i="49"/>
  <c r="S260" i="49"/>
  <c r="I209" i="49"/>
  <c r="I287" i="49"/>
  <c r="P574" i="49"/>
  <c r="S553" i="49"/>
  <c r="I285" i="49"/>
  <c r="I157" i="49"/>
  <c r="S209" i="49"/>
  <c r="S259" i="49"/>
  <c r="S285" i="49"/>
  <c r="S234" i="49"/>
  <c r="I259" i="49"/>
  <c r="I261" i="49"/>
  <c r="S287" i="49"/>
  <c r="I338" i="49"/>
  <c r="S311" i="49"/>
  <c r="I313" i="49"/>
  <c r="I311" i="49"/>
  <c r="S313" i="49"/>
  <c r="S364" i="49"/>
  <c r="I363" i="49"/>
  <c r="I441" i="49"/>
  <c r="S363" i="49"/>
  <c r="I365" i="49"/>
  <c r="P470" i="49"/>
  <c r="S449" i="49"/>
  <c r="P548" i="49"/>
  <c r="S441" i="49"/>
  <c r="P522" i="49"/>
  <c r="S501" i="49"/>
  <c r="AE608" i="49"/>
  <c r="AF625" i="49"/>
  <c r="N575" i="50" l="1"/>
  <c r="O575" i="50"/>
  <c r="AF620" i="49"/>
  <c r="AF624" i="49"/>
  <c r="P575" i="50"/>
  <c r="Q575" i="50"/>
  <c r="L575" i="50"/>
  <c r="N471" i="50"/>
  <c r="M575" i="50"/>
  <c r="P549" i="50"/>
  <c r="M549" i="50"/>
  <c r="O549" i="50"/>
  <c r="L549" i="50"/>
  <c r="R549" i="50"/>
  <c r="Q549" i="50"/>
  <c r="S75" i="49"/>
  <c r="S79" i="49"/>
  <c r="S59" i="49"/>
  <c r="P471" i="50"/>
  <c r="Q471" i="50"/>
  <c r="O471" i="50"/>
  <c r="M471" i="50"/>
  <c r="R471" i="50"/>
  <c r="M523" i="50"/>
  <c r="P523" i="50"/>
  <c r="Q523" i="50"/>
  <c r="N523" i="50"/>
  <c r="R523" i="50"/>
  <c r="O523" i="50"/>
  <c r="S574" i="49"/>
  <c r="Q575" i="49" s="1"/>
  <c r="S77" i="49"/>
  <c r="S74" i="49"/>
  <c r="S76" i="49"/>
  <c r="S72" i="49"/>
  <c r="S548" i="49"/>
  <c r="M549" i="49" s="1"/>
  <c r="AF623" i="49"/>
  <c r="S470" i="49"/>
  <c r="O471" i="49" s="1"/>
  <c r="S62" i="49"/>
  <c r="S61" i="49"/>
  <c r="S60" i="49"/>
  <c r="S63" i="49"/>
  <c r="S71" i="49"/>
  <c r="S522" i="49"/>
  <c r="P523" i="49" s="1"/>
  <c r="S78" i="49"/>
  <c r="S64" i="49"/>
  <c r="S67" i="49"/>
  <c r="S575" i="50" l="1"/>
  <c r="S549" i="50"/>
  <c r="S471" i="50"/>
  <c r="S523" i="50"/>
  <c r="Q471" i="49"/>
  <c r="N471" i="49"/>
  <c r="P471" i="49"/>
  <c r="O575" i="49"/>
  <c r="L575" i="49"/>
  <c r="M575" i="49"/>
  <c r="M471" i="49"/>
  <c r="N575" i="49"/>
  <c r="R471" i="49"/>
  <c r="L471" i="49"/>
  <c r="P575" i="49"/>
  <c r="R523" i="49"/>
  <c r="Q549" i="49"/>
  <c r="Q523" i="49"/>
  <c r="L549" i="49"/>
  <c r="N523" i="49"/>
  <c r="R575" i="49"/>
  <c r="M523" i="49"/>
  <c r="O549" i="49"/>
  <c r="N549" i="49"/>
  <c r="P549" i="49"/>
  <c r="R549" i="49"/>
  <c r="O523" i="49"/>
  <c r="L523" i="49"/>
  <c r="S471" i="49" l="1"/>
  <c r="S575" i="49"/>
  <c r="S523" i="49"/>
  <c r="S549" i="49"/>
  <c r="D53" i="48"/>
  <c r="P53" i="48"/>
  <c r="P76" i="48"/>
  <c r="P37" i="40"/>
  <c r="AB36" i="40"/>
  <c r="AB35" i="46"/>
  <c r="F87" i="46"/>
  <c r="F96" i="46"/>
  <c r="F105" i="46"/>
  <c r="D52" i="45"/>
  <c r="M53" i="45"/>
  <c r="AB35" i="45"/>
  <c r="AB49" i="45"/>
  <c r="F87" i="45"/>
  <c r="F96" i="45"/>
  <c r="F105" i="45"/>
  <c r="D52" i="44"/>
  <c r="P34" i="44"/>
  <c r="P48" i="44"/>
  <c r="M53" i="44"/>
  <c r="AB35" i="44"/>
  <c r="AB50" i="44"/>
  <c r="F85" i="44"/>
  <c r="F94" i="44"/>
  <c r="F103" i="44"/>
  <c r="G51" i="43"/>
  <c r="H53" i="43"/>
  <c r="P45" i="43"/>
  <c r="P50" i="43"/>
  <c r="AB33" i="43"/>
  <c r="AB46" i="43"/>
  <c r="AB53" i="43"/>
  <c r="F92" i="43"/>
  <c r="F101" i="43"/>
  <c r="C51" i="42"/>
  <c r="E53" i="42"/>
  <c r="P38" i="42"/>
  <c r="O51" i="42"/>
  <c r="O53" i="42"/>
  <c r="AB37" i="42"/>
  <c r="Z51" i="42"/>
  <c r="AH51" i="42"/>
  <c r="AB53" i="42"/>
  <c r="P63" i="42"/>
  <c r="F85" i="42"/>
  <c r="F94" i="42"/>
  <c r="F103" i="42"/>
  <c r="H53" i="41"/>
  <c r="P45" i="41"/>
  <c r="P50" i="41"/>
  <c r="Q53" i="41"/>
  <c r="AB41" i="41"/>
  <c r="AB51" i="41"/>
  <c r="F85" i="41"/>
  <c r="F94" i="41"/>
  <c r="F103" i="41"/>
  <c r="D51" i="48"/>
  <c r="E53" i="48"/>
  <c r="P52" i="48"/>
  <c r="Q53" i="48"/>
  <c r="AB41" i="48"/>
  <c r="AB51" i="48"/>
  <c r="P61" i="48"/>
  <c r="P77" i="48"/>
  <c r="F88" i="48"/>
  <c r="F97" i="48"/>
  <c r="E53" i="40"/>
  <c r="P38" i="40"/>
  <c r="O53" i="40"/>
  <c r="AB37" i="40"/>
  <c r="P61" i="40"/>
  <c r="F89" i="40"/>
  <c r="F98" i="40"/>
  <c r="B53" i="46"/>
  <c r="N53" i="46"/>
  <c r="AB36" i="46"/>
  <c r="AB52" i="46"/>
  <c r="F88" i="46"/>
  <c r="F97" i="46"/>
  <c r="B53" i="45"/>
  <c r="N53" i="45"/>
  <c r="AB36" i="45"/>
  <c r="AB52" i="45"/>
  <c r="F88" i="45"/>
  <c r="F97" i="45"/>
  <c r="B53" i="44"/>
  <c r="P35" i="44"/>
  <c r="P49" i="44"/>
  <c r="N53" i="44"/>
  <c r="AB36" i="44"/>
  <c r="AB49" i="44"/>
  <c r="F86" i="44"/>
  <c r="F95" i="44"/>
  <c r="F104" i="44"/>
  <c r="H51" i="43"/>
  <c r="P33" i="43"/>
  <c r="P46" i="43"/>
  <c r="L53" i="43"/>
  <c r="AB34" i="43"/>
  <c r="AB48" i="43"/>
  <c r="AB50" i="43"/>
  <c r="F93" i="43"/>
  <c r="F102" i="43"/>
  <c r="D51" i="42"/>
  <c r="G53" i="42"/>
  <c r="P41" i="42"/>
  <c r="P51" i="42"/>
  <c r="P53" i="42"/>
  <c r="AB38" i="42"/>
  <c r="AA51" i="42"/>
  <c r="AB52" i="42"/>
  <c r="AC53" i="42"/>
  <c r="P64" i="42"/>
  <c r="F86" i="42"/>
  <c r="F95" i="42"/>
  <c r="F104" i="42"/>
  <c r="P33" i="41"/>
  <c r="P46" i="41"/>
  <c r="R53" i="41"/>
  <c r="AB45" i="41"/>
  <c r="P64" i="41"/>
  <c r="F86" i="41"/>
  <c r="F95" i="41"/>
  <c r="F104" i="41"/>
  <c r="N53" i="40"/>
  <c r="AB52" i="40"/>
  <c r="F97" i="40"/>
  <c r="E51" i="48"/>
  <c r="P51" i="48"/>
  <c r="F90" i="40"/>
  <c r="F100" i="40"/>
  <c r="B51" i="46"/>
  <c r="F89" i="45"/>
  <c r="F98" i="45"/>
  <c r="B51" i="44"/>
  <c r="P48" i="43"/>
  <c r="M53" i="43"/>
  <c r="F94" i="43"/>
  <c r="Q51" i="42"/>
  <c r="AB51" i="42"/>
  <c r="AD53" i="42"/>
  <c r="F96" i="42"/>
  <c r="P34" i="41"/>
  <c r="F87" i="41"/>
  <c r="F105" i="41"/>
  <c r="G51" i="48"/>
  <c r="AB46" i="48"/>
  <c r="F100" i="48"/>
  <c r="P50" i="40"/>
  <c r="F101" i="40"/>
  <c r="AB38" i="46"/>
  <c r="P60" i="46"/>
  <c r="D53" i="45"/>
  <c r="P37" i="44"/>
  <c r="AB38" i="44"/>
  <c r="F88" i="44"/>
  <c r="F97" i="44"/>
  <c r="B53" i="43"/>
  <c r="AB36" i="43"/>
  <c r="P64" i="43"/>
  <c r="AB45" i="42"/>
  <c r="AC51" i="42"/>
  <c r="AE53" i="42"/>
  <c r="F88" i="42"/>
  <c r="F97" i="42"/>
  <c r="B53" i="41"/>
  <c r="H51" i="48"/>
  <c r="L53" i="48"/>
  <c r="AB34" i="48"/>
  <c r="AB48" i="48"/>
  <c r="AB50" i="48"/>
  <c r="P64" i="48"/>
  <c r="P72" i="48"/>
  <c r="F92" i="48"/>
  <c r="F101" i="48"/>
  <c r="P33" i="40"/>
  <c r="P46" i="40"/>
  <c r="R53" i="40"/>
  <c r="AB45" i="40"/>
  <c r="P64" i="40"/>
  <c r="F93" i="40"/>
  <c r="F102" i="40"/>
  <c r="D51" i="46"/>
  <c r="E53" i="46"/>
  <c r="P52" i="46"/>
  <c r="Q53" i="46"/>
  <c r="AB41" i="46"/>
  <c r="AB51" i="46"/>
  <c r="P61" i="46"/>
  <c r="F92" i="46"/>
  <c r="F101" i="46"/>
  <c r="D51" i="45"/>
  <c r="E53" i="45"/>
  <c r="P52" i="45"/>
  <c r="Q53" i="45"/>
  <c r="AB41" i="45"/>
  <c r="AB51" i="45"/>
  <c r="F92" i="45"/>
  <c r="F101" i="45"/>
  <c r="D51" i="44"/>
  <c r="E53" i="44"/>
  <c r="P38" i="44"/>
  <c r="P52" i="44"/>
  <c r="Q53" i="44"/>
  <c r="AB41" i="44"/>
  <c r="F89" i="44"/>
  <c r="F98" i="44"/>
  <c r="B51" i="43"/>
  <c r="C53" i="43"/>
  <c r="P36" i="43"/>
  <c r="O53" i="43"/>
  <c r="AB37" i="43"/>
  <c r="F87" i="43"/>
  <c r="F96" i="43"/>
  <c r="F105" i="43"/>
  <c r="H51" i="42"/>
  <c r="P34" i="42"/>
  <c r="P48" i="42"/>
  <c r="P52" i="42"/>
  <c r="AB33" i="42"/>
  <c r="AB46" i="42"/>
  <c r="V51" i="42"/>
  <c r="AD51" i="42"/>
  <c r="X53" i="42"/>
  <c r="AF53" i="42"/>
  <c r="P59" i="42"/>
  <c r="P75" i="42"/>
  <c r="F89" i="42"/>
  <c r="F98" i="42"/>
  <c r="C53" i="41"/>
  <c r="P36" i="41"/>
  <c r="M53" i="41"/>
  <c r="AB35" i="41"/>
  <c r="AB49" i="41"/>
  <c r="F89" i="41"/>
  <c r="F98" i="41"/>
  <c r="P60" i="48"/>
  <c r="F87" i="48"/>
  <c r="F105" i="48"/>
  <c r="M53" i="46"/>
  <c r="G53" i="48"/>
  <c r="F89" i="48"/>
  <c r="G53" i="40"/>
  <c r="P51" i="40"/>
  <c r="O53" i="46"/>
  <c r="P59" i="45"/>
  <c r="P75" i="45"/>
  <c r="P36" i="44"/>
  <c r="O53" i="44"/>
  <c r="AB52" i="44"/>
  <c r="F96" i="44"/>
  <c r="E51" i="42"/>
  <c r="P45" i="42"/>
  <c r="Q53" i="42"/>
  <c r="V53" i="42"/>
  <c r="F87" i="42"/>
  <c r="F105" i="42"/>
  <c r="P48" i="41"/>
  <c r="AB33" i="41"/>
  <c r="AB53" i="41"/>
  <c r="F90" i="48"/>
  <c r="H53" i="40"/>
  <c r="D53" i="46"/>
  <c r="AB38" i="45"/>
  <c r="P60" i="45"/>
  <c r="P76" i="45"/>
  <c r="P53" i="44"/>
  <c r="P49" i="43"/>
  <c r="N53" i="43"/>
  <c r="AB52" i="43"/>
  <c r="P35" i="41"/>
  <c r="AB34" i="41"/>
  <c r="D52" i="48"/>
  <c r="M53" i="48"/>
  <c r="AB35" i="48"/>
  <c r="AB49" i="48"/>
  <c r="F93" i="48"/>
  <c r="F102" i="48"/>
  <c r="P34" i="40"/>
  <c r="P48" i="40"/>
  <c r="P52" i="40"/>
  <c r="AB33" i="40"/>
  <c r="AB46" i="40"/>
  <c r="AB53" i="40"/>
  <c r="F85" i="40"/>
  <c r="F94" i="40"/>
  <c r="F103" i="40"/>
  <c r="E51" i="46"/>
  <c r="G53" i="46"/>
  <c r="P51" i="46"/>
  <c r="R53" i="46"/>
  <c r="AB45" i="46"/>
  <c r="F93" i="46"/>
  <c r="F102" i="46"/>
  <c r="E51" i="45"/>
  <c r="G53" i="45"/>
  <c r="P51" i="45"/>
  <c r="R53" i="45"/>
  <c r="AB45" i="45"/>
  <c r="F93" i="45"/>
  <c r="F102" i="45"/>
  <c r="E51" i="44"/>
  <c r="G53" i="44"/>
  <c r="P41" i="44"/>
  <c r="P51" i="44"/>
  <c r="R53" i="44"/>
  <c r="AB45" i="44"/>
  <c r="AB51" i="44"/>
  <c r="F90" i="44"/>
  <c r="F100" i="44"/>
  <c r="C51" i="43"/>
  <c r="D53" i="43"/>
  <c r="P37" i="43"/>
  <c r="P53" i="43"/>
  <c r="AB38" i="43"/>
  <c r="F88" i="43"/>
  <c r="F97" i="43"/>
  <c r="B53" i="42"/>
  <c r="P35" i="42"/>
  <c r="P49" i="42"/>
  <c r="L51" i="42"/>
  <c r="L53" i="42"/>
  <c r="AB34" i="42"/>
  <c r="AB48" i="42"/>
  <c r="AB50" i="42"/>
  <c r="W51" i="42"/>
  <c r="AE51" i="42"/>
  <c r="Y53" i="42"/>
  <c r="AG53" i="42"/>
  <c r="P60" i="42"/>
  <c r="P76" i="42"/>
  <c r="F90" i="42"/>
  <c r="F100" i="42"/>
  <c r="D53" i="41"/>
  <c r="P37" i="41"/>
  <c r="N53" i="41"/>
  <c r="AB36" i="41"/>
  <c r="AB52" i="41"/>
  <c r="P60" i="41"/>
  <c r="F90" i="41"/>
  <c r="F100" i="41"/>
  <c r="AB38" i="48"/>
  <c r="P60" i="40"/>
  <c r="F88" i="40"/>
  <c r="AB45" i="48"/>
  <c r="F98" i="48"/>
  <c r="P53" i="40"/>
  <c r="F89" i="46"/>
  <c r="F98" i="46"/>
  <c r="B51" i="45"/>
  <c r="O53" i="45"/>
  <c r="F87" i="44"/>
  <c r="F105" i="44"/>
  <c r="P34" i="43"/>
  <c r="AB35" i="43"/>
  <c r="P63" i="43"/>
  <c r="P79" i="43"/>
  <c r="P50" i="42"/>
  <c r="P52" i="41"/>
  <c r="P50" i="48"/>
  <c r="P45" i="40"/>
  <c r="AB41" i="40"/>
  <c r="F92" i="40"/>
  <c r="F90" i="46"/>
  <c r="F100" i="46"/>
  <c r="C51" i="45"/>
  <c r="F90" i="45"/>
  <c r="F100" i="45"/>
  <c r="C51" i="44"/>
  <c r="P74" i="44"/>
  <c r="F86" i="43"/>
  <c r="F95" i="43"/>
  <c r="F104" i="43"/>
  <c r="P33" i="42"/>
  <c r="R51" i="42"/>
  <c r="W53" i="42"/>
  <c r="AB48" i="41"/>
  <c r="B53" i="48"/>
  <c r="N53" i="48"/>
  <c r="AB36" i="48"/>
  <c r="AB52" i="48"/>
  <c r="F85" i="48"/>
  <c r="F94" i="48"/>
  <c r="F103" i="48"/>
  <c r="B53" i="40"/>
  <c r="P35" i="40"/>
  <c r="P49" i="40"/>
  <c r="L53" i="40"/>
  <c r="AB34" i="40"/>
  <c r="AB48" i="40"/>
  <c r="AB50" i="40"/>
  <c r="F86" i="40"/>
  <c r="F95" i="40"/>
  <c r="F104" i="40"/>
  <c r="G51" i="46"/>
  <c r="H53" i="46"/>
  <c r="P50" i="46"/>
  <c r="AB33" i="46"/>
  <c r="AB46" i="46"/>
  <c r="AB53" i="46"/>
  <c r="F85" i="46"/>
  <c r="F94" i="46"/>
  <c r="F103" i="46"/>
  <c r="G51" i="45"/>
  <c r="H53" i="45"/>
  <c r="P50" i="45"/>
  <c r="AB33" i="45"/>
  <c r="AB46" i="45"/>
  <c r="AB53" i="45"/>
  <c r="P63" i="45"/>
  <c r="P71" i="45"/>
  <c r="F85" i="45"/>
  <c r="F94" i="45"/>
  <c r="F103" i="45"/>
  <c r="G51" i="44"/>
  <c r="H53" i="44"/>
  <c r="P45" i="44"/>
  <c r="P50" i="44"/>
  <c r="AB33" i="44"/>
  <c r="AB46" i="44"/>
  <c r="P61" i="44"/>
  <c r="F92" i="44"/>
  <c r="F101" i="44"/>
  <c r="D51" i="43"/>
  <c r="E53" i="43"/>
  <c r="P38" i="43"/>
  <c r="P52" i="43"/>
  <c r="Q53" i="43"/>
  <c r="AB41" i="43"/>
  <c r="AB51" i="43"/>
  <c r="P59" i="43"/>
  <c r="F89" i="43"/>
  <c r="F98" i="43"/>
  <c r="C53" i="42"/>
  <c r="P36" i="42"/>
  <c r="M51" i="42"/>
  <c r="M53" i="42"/>
  <c r="AB35" i="42"/>
  <c r="AB49" i="42"/>
  <c r="X51" i="42"/>
  <c r="AF51" i="42"/>
  <c r="Z53" i="42"/>
  <c r="AH53" i="42"/>
  <c r="F92" i="42"/>
  <c r="F101" i="42"/>
  <c r="E53" i="41"/>
  <c r="P38" i="41"/>
  <c r="O53" i="41"/>
  <c r="AB37" i="41"/>
  <c r="P61" i="41"/>
  <c r="F92" i="41"/>
  <c r="F101" i="41"/>
  <c r="C51" i="48"/>
  <c r="F96" i="48"/>
  <c r="D53" i="40"/>
  <c r="D52" i="46"/>
  <c r="AB49" i="46"/>
  <c r="R53" i="48"/>
  <c r="P41" i="40"/>
  <c r="AB38" i="40"/>
  <c r="C53" i="46"/>
  <c r="AB37" i="46"/>
  <c r="C53" i="45"/>
  <c r="AB37" i="45"/>
  <c r="P67" i="45"/>
  <c r="C53" i="44"/>
  <c r="AB37" i="44"/>
  <c r="D52" i="43"/>
  <c r="AB49" i="43"/>
  <c r="F85" i="43"/>
  <c r="F103" i="43"/>
  <c r="H53" i="42"/>
  <c r="AB41" i="42"/>
  <c r="AB46" i="41"/>
  <c r="F96" i="41"/>
  <c r="H53" i="48"/>
  <c r="AB33" i="48"/>
  <c r="AB53" i="48"/>
  <c r="Q53" i="40"/>
  <c r="AB51" i="40"/>
  <c r="C51" i="46"/>
  <c r="P53" i="46"/>
  <c r="P53" i="45"/>
  <c r="D53" i="44"/>
  <c r="P35" i="43"/>
  <c r="G51" i="42"/>
  <c r="P46" i="42"/>
  <c r="R53" i="42"/>
  <c r="P49" i="41"/>
  <c r="L53" i="41"/>
  <c r="AB50" i="41"/>
  <c r="F88" i="41"/>
  <c r="F97" i="41"/>
  <c r="B51" i="48"/>
  <c r="C53" i="48"/>
  <c r="O53" i="48"/>
  <c r="AB37" i="48"/>
  <c r="F86" i="48"/>
  <c r="F95" i="48"/>
  <c r="F104" i="48"/>
  <c r="C53" i="40"/>
  <c r="P36" i="40"/>
  <c r="M53" i="40"/>
  <c r="AB35" i="40"/>
  <c r="AB49" i="40"/>
  <c r="F87" i="40"/>
  <c r="F96" i="40"/>
  <c r="F105" i="40"/>
  <c r="H51" i="46"/>
  <c r="L53" i="46"/>
  <c r="AB34" i="46"/>
  <c r="AB48" i="46"/>
  <c r="AB50" i="46"/>
  <c r="P64" i="46"/>
  <c r="P72" i="46"/>
  <c r="F86" i="46"/>
  <c r="F95" i="46"/>
  <c r="F104" i="46"/>
  <c r="H51" i="45"/>
  <c r="L53" i="45"/>
  <c r="AB34" i="45"/>
  <c r="AB48" i="45"/>
  <c r="AB50" i="45"/>
  <c r="P64" i="45"/>
  <c r="F86" i="45"/>
  <c r="F95" i="45"/>
  <c r="F104" i="45"/>
  <c r="H51" i="44"/>
  <c r="P33" i="44"/>
  <c r="P46" i="44"/>
  <c r="L53" i="44"/>
  <c r="AB34" i="44"/>
  <c r="AB48" i="44"/>
  <c r="AB53" i="44"/>
  <c r="P62" i="44"/>
  <c r="F93" i="44"/>
  <c r="F102" i="44"/>
  <c r="E51" i="43"/>
  <c r="G53" i="43"/>
  <c r="P41" i="43"/>
  <c r="P51" i="43"/>
  <c r="R53" i="43"/>
  <c r="AB45" i="43"/>
  <c r="P60" i="43"/>
  <c r="F90" i="43"/>
  <c r="F100" i="43"/>
  <c r="B51" i="42"/>
  <c r="D53" i="42"/>
  <c r="P37" i="42"/>
  <c r="N51" i="42"/>
  <c r="N53" i="42"/>
  <c r="AB36" i="42"/>
  <c r="Y51" i="42"/>
  <c r="AG51" i="42"/>
  <c r="AA53" i="42"/>
  <c r="F93" i="42"/>
  <c r="F102" i="42"/>
  <c r="G53" i="41"/>
  <c r="P41" i="41"/>
  <c r="P51" i="41"/>
  <c r="P53" i="41"/>
  <c r="AB38" i="41"/>
  <c r="F93" i="41"/>
  <c r="F102" i="41"/>
  <c r="P76" i="40"/>
  <c r="P76" i="46"/>
  <c r="P79" i="45"/>
  <c r="P77" i="44"/>
  <c r="P75" i="43"/>
  <c r="P79" i="42"/>
  <c r="P76" i="41"/>
  <c r="P77" i="40"/>
  <c r="P77" i="46"/>
  <c r="P78" i="44"/>
  <c r="P76" i="43"/>
  <c r="P77" i="41"/>
  <c r="P74" i="48"/>
  <c r="P62" i="40"/>
  <c r="P78" i="40"/>
  <c r="P62" i="46"/>
  <c r="P78" i="46"/>
  <c r="P63" i="44"/>
  <c r="P79" i="44"/>
  <c r="P61" i="43"/>
  <c r="P77" i="43"/>
  <c r="P62" i="41"/>
  <c r="P78" i="41"/>
  <c r="P59" i="48"/>
  <c r="P67" i="48"/>
  <c r="P75" i="48"/>
  <c r="P63" i="40"/>
  <c r="P79" i="40"/>
  <c r="P63" i="46"/>
  <c r="P79" i="46"/>
  <c r="P74" i="45"/>
  <c r="P64" i="44"/>
  <c r="P62" i="43"/>
  <c r="P78" i="43"/>
  <c r="P74" i="42"/>
  <c r="P63" i="41"/>
  <c r="P79" i="41"/>
  <c r="P62" i="48"/>
  <c r="P78" i="48"/>
  <c r="P74" i="40"/>
  <c r="P74" i="46"/>
  <c r="P61" i="45"/>
  <c r="P77" i="45"/>
  <c r="P59" i="44"/>
  <c r="P75" i="44"/>
  <c r="P61" i="42"/>
  <c r="P77" i="42"/>
  <c r="P74" i="41"/>
  <c r="P63" i="48"/>
  <c r="P79" i="48"/>
  <c r="P59" i="40"/>
  <c r="P75" i="40"/>
  <c r="P59" i="46"/>
  <c r="P67" i="46"/>
  <c r="P75" i="46"/>
  <c r="P62" i="45"/>
  <c r="P78" i="45"/>
  <c r="P60" i="44"/>
  <c r="P76" i="44"/>
  <c r="P74" i="43"/>
  <c r="P62" i="42"/>
  <c r="P78" i="42"/>
  <c r="P59" i="41"/>
  <c r="P75" i="41"/>
  <c r="P71" i="48"/>
  <c r="P71" i="46"/>
  <c r="P72" i="45"/>
  <c r="AE623" i="48"/>
  <c r="AE622" i="48"/>
  <c r="AE621" i="48"/>
  <c r="AE615" i="48"/>
  <c r="AE613" i="48"/>
  <c r="AE610" i="48"/>
  <c r="S573" i="48"/>
  <c r="S572" i="48"/>
  <c r="S569" i="48"/>
  <c r="S568" i="48"/>
  <c r="S566" i="48"/>
  <c r="S565" i="48"/>
  <c r="S564" i="48"/>
  <c r="S561" i="48"/>
  <c r="S560" i="48"/>
  <c r="S557" i="48"/>
  <c r="S553" i="48"/>
  <c r="S547" i="48"/>
  <c r="S544" i="48"/>
  <c r="S543" i="48"/>
  <c r="S539" i="48"/>
  <c r="S537" i="48"/>
  <c r="S536" i="48"/>
  <c r="S535" i="48"/>
  <c r="S532" i="48"/>
  <c r="S531" i="48"/>
  <c r="S528" i="48"/>
  <c r="S519" i="48"/>
  <c r="S518" i="48"/>
  <c r="S515" i="48"/>
  <c r="S514" i="48"/>
  <c r="S511" i="48"/>
  <c r="S510" i="48"/>
  <c r="S508" i="48"/>
  <c r="S507" i="48"/>
  <c r="S506" i="48"/>
  <c r="S503" i="48"/>
  <c r="S494" i="48"/>
  <c r="S493" i="48"/>
  <c r="S490" i="48"/>
  <c r="S478" i="48"/>
  <c r="S469" i="48"/>
  <c r="S468" i="48"/>
  <c r="S465" i="48"/>
  <c r="S464" i="48"/>
  <c r="S461" i="48"/>
  <c r="S460" i="48"/>
  <c r="S456" i="48"/>
  <c r="S453" i="48"/>
  <c r="F54" i="48"/>
  <c r="F626" i="48"/>
  <c r="AE618" i="48"/>
  <c r="AE617" i="48"/>
  <c r="AE614" i="48"/>
  <c r="AE609" i="48"/>
  <c r="AE608" i="48"/>
  <c r="AE607" i="48"/>
  <c r="AE606" i="48"/>
  <c r="F600" i="48"/>
  <c r="R574" i="48"/>
  <c r="Q574" i="48"/>
  <c r="O574" i="48"/>
  <c r="N574" i="48"/>
  <c r="M574" i="48"/>
  <c r="L574" i="48"/>
  <c r="H574" i="48"/>
  <c r="G574" i="48"/>
  <c r="E574" i="48"/>
  <c r="D574" i="48"/>
  <c r="C574" i="48"/>
  <c r="B574" i="48"/>
  <c r="S571" i="48"/>
  <c r="S570" i="48"/>
  <c r="S567" i="48"/>
  <c r="S563" i="48"/>
  <c r="S562" i="48"/>
  <c r="S559" i="48"/>
  <c r="S558" i="48"/>
  <c r="S555" i="48"/>
  <c r="S554" i="48"/>
  <c r="R548" i="48"/>
  <c r="Q548" i="48"/>
  <c r="O548" i="48"/>
  <c r="N548" i="48"/>
  <c r="M548" i="48"/>
  <c r="L548" i="48"/>
  <c r="H548" i="48"/>
  <c r="G548" i="48"/>
  <c r="E548" i="48"/>
  <c r="D548" i="48"/>
  <c r="C548" i="48"/>
  <c r="B548" i="48"/>
  <c r="S546" i="48"/>
  <c r="S545" i="48"/>
  <c r="S542" i="48"/>
  <c r="S541" i="48"/>
  <c r="S540" i="48"/>
  <c r="S538" i="48"/>
  <c r="S534" i="48"/>
  <c r="S533" i="48"/>
  <c r="S530" i="48"/>
  <c r="S529" i="48"/>
  <c r="R522" i="48"/>
  <c r="Q522" i="48"/>
  <c r="O522" i="48"/>
  <c r="N522" i="48"/>
  <c r="M522" i="48"/>
  <c r="L522" i="48"/>
  <c r="H522" i="48"/>
  <c r="G522" i="48"/>
  <c r="E522" i="48"/>
  <c r="D522" i="48"/>
  <c r="C522" i="48"/>
  <c r="B522" i="48"/>
  <c r="S521" i="48"/>
  <c r="S520" i="48"/>
  <c r="S517" i="48"/>
  <c r="S516" i="48"/>
  <c r="S513" i="48"/>
  <c r="S512" i="48"/>
  <c r="S509" i="48"/>
  <c r="S505" i="48"/>
  <c r="S504" i="48"/>
  <c r="R496" i="48"/>
  <c r="Q496" i="48"/>
  <c r="O496" i="48"/>
  <c r="N496" i="48"/>
  <c r="M496" i="48"/>
  <c r="L496" i="48"/>
  <c r="H496" i="48"/>
  <c r="G496" i="48"/>
  <c r="E496" i="48"/>
  <c r="D496" i="48"/>
  <c r="C496" i="48"/>
  <c r="B496" i="48"/>
  <c r="S495" i="48"/>
  <c r="S492" i="48"/>
  <c r="S491" i="48"/>
  <c r="S488" i="48"/>
  <c r="S487" i="48"/>
  <c r="S483" i="48"/>
  <c r="S480" i="48"/>
  <c r="S479" i="48"/>
  <c r="S476" i="48"/>
  <c r="R470" i="48"/>
  <c r="Q470" i="48"/>
  <c r="O470" i="48"/>
  <c r="N470" i="48"/>
  <c r="M470" i="48"/>
  <c r="L470" i="48"/>
  <c r="H470" i="48"/>
  <c r="G470" i="48"/>
  <c r="E470" i="48"/>
  <c r="D470" i="48"/>
  <c r="C470" i="48"/>
  <c r="B470" i="48"/>
  <c r="S467" i="48"/>
  <c r="S466" i="48"/>
  <c r="S463" i="48"/>
  <c r="S462" i="48"/>
  <c r="S459" i="48"/>
  <c r="S458" i="48"/>
  <c r="S457" i="48"/>
  <c r="S455" i="48"/>
  <c r="S454" i="48"/>
  <c r="S451" i="48"/>
  <c r="S450" i="48"/>
  <c r="F444" i="48"/>
  <c r="F418" i="48"/>
  <c r="F392" i="48"/>
  <c r="F366" i="48"/>
  <c r="F340" i="48"/>
  <c r="F314" i="48"/>
  <c r="F288" i="48"/>
  <c r="F262" i="48"/>
  <c r="F236" i="48"/>
  <c r="F210" i="48"/>
  <c r="F184" i="48"/>
  <c r="F158" i="48"/>
  <c r="F132" i="48"/>
  <c r="R80" i="48"/>
  <c r="Q80" i="48"/>
  <c r="O80" i="48"/>
  <c r="N80" i="48"/>
  <c r="M80" i="48"/>
  <c r="L80" i="48"/>
  <c r="H80" i="48"/>
  <c r="G80" i="48"/>
  <c r="E80" i="48"/>
  <c r="D80" i="48"/>
  <c r="C80" i="48"/>
  <c r="B80" i="48"/>
  <c r="A27" i="48"/>
  <c r="A26" i="48"/>
  <c r="A25" i="48"/>
  <c r="A24" i="48"/>
  <c r="S78" i="48" l="1"/>
  <c r="S71" i="48"/>
  <c r="S63" i="48"/>
  <c r="S72" i="48"/>
  <c r="S67" i="48"/>
  <c r="S77" i="48"/>
  <c r="S60" i="48"/>
  <c r="S76" i="48"/>
  <c r="S64" i="48"/>
  <c r="S61" i="48"/>
  <c r="S74" i="48"/>
  <c r="S75" i="48"/>
  <c r="S79" i="48"/>
  <c r="S62" i="48"/>
  <c r="I131" i="48"/>
  <c r="S131" i="48"/>
  <c r="I155" i="48"/>
  <c r="I156" i="48"/>
  <c r="S156" i="48"/>
  <c r="S157" i="48"/>
  <c r="I181" i="48"/>
  <c r="S181" i="48"/>
  <c r="S182" i="48"/>
  <c r="S183" i="48"/>
  <c r="S207" i="48"/>
  <c r="I209" i="48"/>
  <c r="S209" i="48"/>
  <c r="I234" i="48"/>
  <c r="S234" i="48"/>
  <c r="I235" i="48"/>
  <c r="S235" i="48"/>
  <c r="I259" i="48"/>
  <c r="I260" i="48"/>
  <c r="S260" i="48"/>
  <c r="S261" i="48"/>
  <c r="I285" i="48"/>
  <c r="S285" i="48"/>
  <c r="S286" i="48"/>
  <c r="I207" i="48"/>
  <c r="I311" i="48"/>
  <c r="I365" i="48"/>
  <c r="I391" i="48"/>
  <c r="I128" i="48"/>
  <c r="I182" i="48"/>
  <c r="I286" i="48"/>
  <c r="I390" i="48"/>
  <c r="S391" i="48"/>
  <c r="I415" i="48"/>
  <c r="I53" i="48"/>
  <c r="I157" i="48"/>
  <c r="I261" i="48"/>
  <c r="S312" i="48"/>
  <c r="S337" i="48"/>
  <c r="S416" i="48"/>
  <c r="S441" i="48"/>
  <c r="AF625" i="48"/>
  <c r="S311" i="48"/>
  <c r="I313" i="48"/>
  <c r="I338" i="48"/>
  <c r="I339" i="48"/>
  <c r="S339" i="48"/>
  <c r="I363" i="48"/>
  <c r="I364" i="48"/>
  <c r="S364" i="48"/>
  <c r="S365" i="48"/>
  <c r="I389" i="48"/>
  <c r="S389" i="48"/>
  <c r="S390" i="48"/>
  <c r="I51" i="48"/>
  <c r="S415" i="48"/>
  <c r="I417" i="48"/>
  <c r="I442" i="48"/>
  <c r="I443" i="48"/>
  <c r="S443" i="48"/>
  <c r="S287" i="48"/>
  <c r="S53" i="48"/>
  <c r="S155" i="48"/>
  <c r="I183" i="48"/>
  <c r="I129" i="48"/>
  <c r="S452" i="48"/>
  <c r="P470" i="48"/>
  <c r="S477" i="48"/>
  <c r="S502" i="48"/>
  <c r="P522" i="48"/>
  <c r="P548" i="48"/>
  <c r="S527" i="48"/>
  <c r="S548" i="48" s="1"/>
  <c r="M549" i="48" s="1"/>
  <c r="P574" i="48"/>
  <c r="S556" i="48"/>
  <c r="S574" i="48" s="1"/>
  <c r="AE616" i="48"/>
  <c r="AE620" i="48"/>
  <c r="AE624" i="48"/>
  <c r="S208" i="48"/>
  <c r="S233" i="48"/>
  <c r="I233" i="48"/>
  <c r="S259" i="48"/>
  <c r="S338" i="48"/>
  <c r="S363" i="48"/>
  <c r="I287" i="48"/>
  <c r="I312" i="48"/>
  <c r="S313" i="48"/>
  <c r="I337" i="48"/>
  <c r="I441" i="48"/>
  <c r="S442" i="48"/>
  <c r="I208" i="48"/>
  <c r="I416" i="48"/>
  <c r="S417" i="48"/>
  <c r="S59" i="48"/>
  <c r="S449" i="48"/>
  <c r="S475" i="48"/>
  <c r="S501" i="48"/>
  <c r="AF613" i="48"/>
  <c r="AF623" i="48"/>
  <c r="AE605" i="48"/>
  <c r="AF620" i="48" l="1"/>
  <c r="AF624" i="48"/>
  <c r="O549" i="48"/>
  <c r="L549" i="48"/>
  <c r="N549" i="48"/>
  <c r="P549" i="48"/>
  <c r="Q549" i="48"/>
  <c r="R549" i="48"/>
  <c r="S470" i="48"/>
  <c r="N471" i="48" s="1"/>
  <c r="P575" i="48"/>
  <c r="O575" i="48"/>
  <c r="N575" i="48"/>
  <c r="R575" i="48"/>
  <c r="L575" i="48"/>
  <c r="Q575" i="48"/>
  <c r="M575" i="48"/>
  <c r="S522" i="48"/>
  <c r="R523" i="48" s="1"/>
  <c r="M471" i="48" l="1"/>
  <c r="S549" i="48"/>
  <c r="Q523" i="48"/>
  <c r="L523" i="48"/>
  <c r="O471" i="48"/>
  <c r="L471" i="48"/>
  <c r="Q471" i="48"/>
  <c r="P471" i="48"/>
  <c r="R471" i="48"/>
  <c r="S575" i="48"/>
  <c r="M523" i="48"/>
  <c r="O523" i="48"/>
  <c r="N523" i="48"/>
  <c r="P523" i="48"/>
  <c r="S471" i="48" l="1"/>
  <c r="S523" i="48"/>
  <c r="R574" i="41" l="1"/>
  <c r="Q574" i="41"/>
  <c r="O574" i="41"/>
  <c r="N574" i="41"/>
  <c r="M574" i="41"/>
  <c r="L574" i="41"/>
  <c r="P574" i="41"/>
  <c r="R548" i="41"/>
  <c r="Q548" i="41"/>
  <c r="O548" i="41"/>
  <c r="N548" i="41"/>
  <c r="M548" i="41"/>
  <c r="L548" i="41"/>
  <c r="P548" i="41"/>
  <c r="R522" i="41"/>
  <c r="Q522" i="41"/>
  <c r="O522" i="41"/>
  <c r="N522" i="41"/>
  <c r="M522" i="41"/>
  <c r="L522" i="41"/>
  <c r="P522" i="41"/>
  <c r="R496" i="41"/>
  <c r="Q496" i="41"/>
  <c r="O496" i="41"/>
  <c r="N496" i="41"/>
  <c r="M496" i="41"/>
  <c r="L496" i="41"/>
  <c r="R470" i="41"/>
  <c r="Q470" i="41"/>
  <c r="O470" i="41"/>
  <c r="N470" i="41"/>
  <c r="M470" i="41"/>
  <c r="L470" i="41"/>
  <c r="P470" i="41"/>
  <c r="R80" i="41"/>
  <c r="Q80" i="41"/>
  <c r="O80" i="41"/>
  <c r="N80" i="41"/>
  <c r="M80" i="41"/>
  <c r="L80" i="41"/>
  <c r="R574" i="40"/>
  <c r="Q574" i="40"/>
  <c r="O574" i="40"/>
  <c r="N574" i="40"/>
  <c r="M574" i="40"/>
  <c r="L574" i="40"/>
  <c r="P574" i="40"/>
  <c r="R548" i="40"/>
  <c r="Q548" i="40"/>
  <c r="O548" i="40"/>
  <c r="N548" i="40"/>
  <c r="M548" i="40"/>
  <c r="L548" i="40"/>
  <c r="R522" i="40"/>
  <c r="Q522" i="40"/>
  <c r="O522" i="40"/>
  <c r="N522" i="40"/>
  <c r="M522" i="40"/>
  <c r="L522" i="40"/>
  <c r="P522" i="40"/>
  <c r="R496" i="40"/>
  <c r="Q496" i="40"/>
  <c r="O496" i="40"/>
  <c r="N496" i="40"/>
  <c r="M496" i="40"/>
  <c r="L496" i="40"/>
  <c r="R470" i="40"/>
  <c r="Q470" i="40"/>
  <c r="O470" i="40"/>
  <c r="N470" i="40"/>
  <c r="M470" i="40"/>
  <c r="L470" i="40"/>
  <c r="R80" i="40"/>
  <c r="Q80" i="40"/>
  <c r="O80" i="40"/>
  <c r="N80" i="40"/>
  <c r="M80" i="40"/>
  <c r="L80" i="40"/>
  <c r="F626" i="41"/>
  <c r="F600" i="41"/>
  <c r="H574" i="41"/>
  <c r="G574" i="41"/>
  <c r="E574" i="41"/>
  <c r="D574" i="41"/>
  <c r="C574" i="41"/>
  <c r="B574" i="41"/>
  <c r="H548" i="41"/>
  <c r="G548" i="41"/>
  <c r="E548" i="41"/>
  <c r="D548" i="41"/>
  <c r="C548" i="41"/>
  <c r="B548" i="41"/>
  <c r="H522" i="41"/>
  <c r="G522" i="41"/>
  <c r="E522" i="41"/>
  <c r="D522" i="41"/>
  <c r="C522" i="41"/>
  <c r="B522" i="41"/>
  <c r="H496" i="41"/>
  <c r="G496" i="41"/>
  <c r="E496" i="41"/>
  <c r="D496" i="41"/>
  <c r="C496" i="41"/>
  <c r="B496" i="41"/>
  <c r="H470" i="41"/>
  <c r="G470" i="41"/>
  <c r="E470" i="41"/>
  <c r="D470" i="41"/>
  <c r="C470" i="41"/>
  <c r="B470" i="41"/>
  <c r="F444" i="41"/>
  <c r="F418" i="41"/>
  <c r="F392" i="41"/>
  <c r="F366" i="41"/>
  <c r="F340" i="41"/>
  <c r="F314" i="41"/>
  <c r="F288" i="41"/>
  <c r="F262" i="41"/>
  <c r="F236" i="41"/>
  <c r="F210" i="41"/>
  <c r="F184" i="41"/>
  <c r="F158" i="41"/>
  <c r="F132" i="41"/>
  <c r="H80" i="41"/>
  <c r="G80" i="41"/>
  <c r="E80" i="41"/>
  <c r="D80" i="41"/>
  <c r="C80" i="41"/>
  <c r="B80" i="41"/>
  <c r="F54" i="41"/>
  <c r="F626" i="40"/>
  <c r="F600" i="40"/>
  <c r="H574" i="40"/>
  <c r="G574" i="40"/>
  <c r="E574" i="40"/>
  <c r="D574" i="40"/>
  <c r="C574" i="40"/>
  <c r="B574" i="40"/>
  <c r="H548" i="40"/>
  <c r="G548" i="40"/>
  <c r="E548" i="40"/>
  <c r="D548" i="40"/>
  <c r="C548" i="40"/>
  <c r="B548" i="40"/>
  <c r="H522" i="40"/>
  <c r="G522" i="40"/>
  <c r="E522" i="40"/>
  <c r="D522" i="40"/>
  <c r="C522" i="40"/>
  <c r="B522" i="40"/>
  <c r="H496" i="40"/>
  <c r="G496" i="40"/>
  <c r="E496" i="40"/>
  <c r="D496" i="40"/>
  <c r="C496" i="40"/>
  <c r="B496" i="40"/>
  <c r="H470" i="40"/>
  <c r="G470" i="40"/>
  <c r="E470" i="40"/>
  <c r="D470" i="40"/>
  <c r="C470" i="40"/>
  <c r="B470" i="40"/>
  <c r="F444" i="40"/>
  <c r="F418" i="40"/>
  <c r="F392" i="40"/>
  <c r="F366" i="40"/>
  <c r="F340" i="40"/>
  <c r="F314" i="40"/>
  <c r="F288" i="40"/>
  <c r="F262" i="40"/>
  <c r="F236" i="40"/>
  <c r="F210" i="40"/>
  <c r="F184" i="40"/>
  <c r="F158" i="40"/>
  <c r="F132" i="40"/>
  <c r="H80" i="40"/>
  <c r="G80" i="40"/>
  <c r="E80" i="40"/>
  <c r="D80" i="40"/>
  <c r="C80" i="40"/>
  <c r="B80" i="40"/>
  <c r="F54" i="40"/>
  <c r="R574" i="42"/>
  <c r="Q574" i="42"/>
  <c r="O574" i="42"/>
  <c r="N574" i="42"/>
  <c r="M574" i="42"/>
  <c r="L574" i="42"/>
  <c r="R548" i="42"/>
  <c r="Q548" i="42"/>
  <c r="O548" i="42"/>
  <c r="N548" i="42"/>
  <c r="M548" i="42"/>
  <c r="L548" i="42"/>
  <c r="R522" i="42"/>
  <c r="Q522" i="42"/>
  <c r="O522" i="42"/>
  <c r="N522" i="42"/>
  <c r="M522" i="42"/>
  <c r="L522" i="42"/>
  <c r="R496" i="42"/>
  <c r="Q496" i="42"/>
  <c r="O496" i="42"/>
  <c r="N496" i="42"/>
  <c r="M496" i="42"/>
  <c r="L496" i="42"/>
  <c r="R470" i="42"/>
  <c r="Q470" i="42"/>
  <c r="O470" i="42"/>
  <c r="N470" i="42"/>
  <c r="M470" i="42"/>
  <c r="L470" i="42"/>
  <c r="R80" i="42"/>
  <c r="Q80" i="42"/>
  <c r="O80" i="42"/>
  <c r="N80" i="42"/>
  <c r="M80" i="42"/>
  <c r="L80" i="42"/>
  <c r="F626" i="42"/>
  <c r="F600" i="42"/>
  <c r="H574" i="42"/>
  <c r="G574" i="42"/>
  <c r="E574" i="42"/>
  <c r="D574" i="42"/>
  <c r="C574" i="42"/>
  <c r="B574" i="42"/>
  <c r="H548" i="42"/>
  <c r="G548" i="42"/>
  <c r="E548" i="42"/>
  <c r="D548" i="42"/>
  <c r="C548" i="42"/>
  <c r="B548" i="42"/>
  <c r="H522" i="42"/>
  <c r="G522" i="42"/>
  <c r="E522" i="42"/>
  <c r="D522" i="42"/>
  <c r="C522" i="42"/>
  <c r="B522" i="42"/>
  <c r="H496" i="42"/>
  <c r="G496" i="42"/>
  <c r="E496" i="42"/>
  <c r="D496" i="42"/>
  <c r="C496" i="42"/>
  <c r="B496" i="42"/>
  <c r="H470" i="42"/>
  <c r="G470" i="42"/>
  <c r="E470" i="42"/>
  <c r="D470" i="42"/>
  <c r="C470" i="42"/>
  <c r="B470" i="42"/>
  <c r="F444" i="42"/>
  <c r="F418" i="42"/>
  <c r="F392" i="42"/>
  <c r="F366" i="42"/>
  <c r="F340" i="42"/>
  <c r="F314" i="42"/>
  <c r="F288" i="42"/>
  <c r="F262" i="42"/>
  <c r="F236" i="42"/>
  <c r="F210" i="42"/>
  <c r="F184" i="42"/>
  <c r="F158" i="42"/>
  <c r="F132" i="42"/>
  <c r="H80" i="42"/>
  <c r="G80" i="42"/>
  <c r="E80" i="42"/>
  <c r="D80" i="42"/>
  <c r="C80" i="42"/>
  <c r="B80" i="42"/>
  <c r="F54" i="42"/>
  <c r="R574" i="43"/>
  <c r="Q574" i="43"/>
  <c r="O574" i="43"/>
  <c r="N574" i="43"/>
  <c r="M574" i="43"/>
  <c r="L574" i="43"/>
  <c r="P574" i="43"/>
  <c r="R548" i="43"/>
  <c r="Q548" i="43"/>
  <c r="O548" i="43"/>
  <c r="N548" i="43"/>
  <c r="M548" i="43"/>
  <c r="L548" i="43"/>
  <c r="P548" i="43"/>
  <c r="R522" i="43"/>
  <c r="Q522" i="43"/>
  <c r="O522" i="43"/>
  <c r="N522" i="43"/>
  <c r="M522" i="43"/>
  <c r="L522" i="43"/>
  <c r="P522" i="43"/>
  <c r="R496" i="43"/>
  <c r="Q496" i="43"/>
  <c r="O496" i="43"/>
  <c r="N496" i="43"/>
  <c r="M496" i="43"/>
  <c r="L496" i="43"/>
  <c r="R470" i="43"/>
  <c r="Q470" i="43"/>
  <c r="O470" i="43"/>
  <c r="N470" i="43"/>
  <c r="M470" i="43"/>
  <c r="L470" i="43"/>
  <c r="P470" i="43"/>
  <c r="R80" i="43"/>
  <c r="Q80" i="43"/>
  <c r="O80" i="43"/>
  <c r="N80" i="43"/>
  <c r="M80" i="43"/>
  <c r="L80" i="43"/>
  <c r="F626" i="43"/>
  <c r="F600" i="43"/>
  <c r="H574" i="43"/>
  <c r="G574" i="43"/>
  <c r="E574" i="43"/>
  <c r="D574" i="43"/>
  <c r="C574" i="43"/>
  <c r="B574" i="43"/>
  <c r="H548" i="43"/>
  <c r="G548" i="43"/>
  <c r="E548" i="43"/>
  <c r="D548" i="43"/>
  <c r="C548" i="43"/>
  <c r="B548" i="43"/>
  <c r="H522" i="43"/>
  <c r="G522" i="43"/>
  <c r="E522" i="43"/>
  <c r="D522" i="43"/>
  <c r="C522" i="43"/>
  <c r="B522" i="43"/>
  <c r="H496" i="43"/>
  <c r="G496" i="43"/>
  <c r="E496" i="43"/>
  <c r="D496" i="43"/>
  <c r="C496" i="43"/>
  <c r="B496" i="43"/>
  <c r="H470" i="43"/>
  <c r="G470" i="43"/>
  <c r="E470" i="43"/>
  <c r="D470" i="43"/>
  <c r="C470" i="43"/>
  <c r="B470" i="43"/>
  <c r="F444" i="43"/>
  <c r="F418" i="43"/>
  <c r="F392" i="43"/>
  <c r="F366" i="43"/>
  <c r="F340" i="43"/>
  <c r="F314" i="43"/>
  <c r="F288" i="43"/>
  <c r="F262" i="43"/>
  <c r="F236" i="43"/>
  <c r="F210" i="43"/>
  <c r="F184" i="43"/>
  <c r="F158" i="43"/>
  <c r="F132" i="43"/>
  <c r="H80" i="43"/>
  <c r="G80" i="43"/>
  <c r="E80" i="43"/>
  <c r="D80" i="43"/>
  <c r="C80" i="43"/>
  <c r="B80" i="43"/>
  <c r="F54" i="43"/>
  <c r="S450" i="43" l="1"/>
  <c r="S452" i="43"/>
  <c r="S454" i="43"/>
  <c r="S456" i="43"/>
  <c r="S458" i="43"/>
  <c r="S460" i="43"/>
  <c r="S462" i="43"/>
  <c r="S464" i="43"/>
  <c r="S466" i="43"/>
  <c r="S468" i="43"/>
  <c r="S475" i="43"/>
  <c r="S477" i="43"/>
  <c r="S479" i="43"/>
  <c r="S449" i="43"/>
  <c r="S451" i="43"/>
  <c r="S453" i="43"/>
  <c r="S455" i="43"/>
  <c r="S457" i="43"/>
  <c r="S459" i="43"/>
  <c r="S461" i="43"/>
  <c r="S463" i="43"/>
  <c r="S465" i="43"/>
  <c r="S467" i="43"/>
  <c r="S469" i="43"/>
  <c r="S476" i="43"/>
  <c r="S478" i="43"/>
  <c r="S480" i="43"/>
  <c r="S491" i="43"/>
  <c r="S493" i="43"/>
  <c r="S495" i="43"/>
  <c r="S502" i="43"/>
  <c r="S504" i="43"/>
  <c r="S506" i="43"/>
  <c r="S508" i="43"/>
  <c r="S510" i="43"/>
  <c r="S512" i="43"/>
  <c r="S514" i="43"/>
  <c r="S516" i="43"/>
  <c r="S518" i="43"/>
  <c r="S520" i="43"/>
  <c r="S527" i="43"/>
  <c r="S529" i="43"/>
  <c r="S531" i="43"/>
  <c r="S533" i="43"/>
  <c r="S535" i="43"/>
  <c r="S537" i="43"/>
  <c r="S539" i="43"/>
  <c r="S541" i="43"/>
  <c r="S543" i="43"/>
  <c r="S545" i="43"/>
  <c r="S547" i="43"/>
  <c r="S554" i="43"/>
  <c r="S556" i="43"/>
  <c r="S558" i="43"/>
  <c r="S560" i="43"/>
  <c r="S562" i="43"/>
  <c r="S564" i="43"/>
  <c r="S566" i="43"/>
  <c r="S568" i="43"/>
  <c r="S570" i="43"/>
  <c r="S572" i="43"/>
  <c r="AI128" i="42"/>
  <c r="AI129" i="42"/>
  <c r="AI259" i="42"/>
  <c r="AI260" i="42"/>
  <c r="AI285" i="42"/>
  <c r="AI286" i="42"/>
  <c r="AI287" i="42"/>
  <c r="AI312" i="42"/>
  <c r="AI313" i="42"/>
  <c r="AI339" i="42"/>
  <c r="AI365" i="42"/>
  <c r="AI391" i="42"/>
  <c r="AI415" i="42"/>
  <c r="AI416" i="42"/>
  <c r="AI417" i="42"/>
  <c r="AI442" i="42"/>
  <c r="AI443" i="42"/>
  <c r="S449" i="42"/>
  <c r="S450" i="42"/>
  <c r="S451" i="42"/>
  <c r="S452" i="42"/>
  <c r="S453" i="42"/>
  <c r="S454" i="42"/>
  <c r="S455" i="42"/>
  <c r="S456" i="42"/>
  <c r="S457" i="42"/>
  <c r="S458" i="42"/>
  <c r="S459" i="42"/>
  <c r="S460" i="42"/>
  <c r="S461" i="42"/>
  <c r="S462" i="42"/>
  <c r="S463" i="42"/>
  <c r="S464" i="42"/>
  <c r="S465" i="42"/>
  <c r="S466" i="42"/>
  <c r="S467" i="42"/>
  <c r="S468" i="42"/>
  <c r="S469" i="42"/>
  <c r="S475" i="42"/>
  <c r="S476" i="42"/>
  <c r="S477" i="42"/>
  <c r="S478" i="42"/>
  <c r="S479" i="42"/>
  <c r="S480" i="42"/>
  <c r="S490" i="42"/>
  <c r="S491" i="42"/>
  <c r="S492" i="42"/>
  <c r="S493" i="42"/>
  <c r="S494" i="42"/>
  <c r="S495" i="42"/>
  <c r="S501" i="42"/>
  <c r="S502" i="42"/>
  <c r="S503" i="42"/>
  <c r="S504" i="42"/>
  <c r="S505" i="42"/>
  <c r="S506" i="42"/>
  <c r="S507" i="42"/>
  <c r="S508" i="42"/>
  <c r="S509" i="42"/>
  <c r="S510" i="42"/>
  <c r="S511" i="42"/>
  <c r="S512" i="42"/>
  <c r="S513" i="42"/>
  <c r="S514" i="42"/>
  <c r="S515" i="42"/>
  <c r="S516" i="42"/>
  <c r="S517" i="42"/>
  <c r="S518" i="42"/>
  <c r="S519" i="42"/>
  <c r="S520" i="42"/>
  <c r="S521" i="42"/>
  <c r="S527" i="42"/>
  <c r="S528" i="42"/>
  <c r="S529" i="42"/>
  <c r="S530" i="42"/>
  <c r="S531" i="42"/>
  <c r="S532" i="42"/>
  <c r="S533" i="42"/>
  <c r="S534" i="42"/>
  <c r="S535" i="42"/>
  <c r="S536" i="42"/>
  <c r="S537" i="42"/>
  <c r="S538" i="42"/>
  <c r="S539" i="42"/>
  <c r="S540" i="42"/>
  <c r="S541" i="42"/>
  <c r="S542" i="42"/>
  <c r="S543" i="42"/>
  <c r="S544" i="42"/>
  <c r="S545" i="42"/>
  <c r="S546" i="42"/>
  <c r="S547" i="42"/>
  <c r="S553" i="42"/>
  <c r="S554" i="42"/>
  <c r="S555" i="42"/>
  <c r="S556" i="42"/>
  <c r="S557" i="42"/>
  <c r="S558" i="42"/>
  <c r="S559" i="42"/>
  <c r="S560" i="42"/>
  <c r="S561" i="42"/>
  <c r="S562" i="42"/>
  <c r="S563" i="42"/>
  <c r="S564" i="42"/>
  <c r="S565" i="42"/>
  <c r="S566" i="42"/>
  <c r="S567" i="42"/>
  <c r="S568" i="42"/>
  <c r="S569" i="42"/>
  <c r="S570" i="42"/>
  <c r="S571" i="42"/>
  <c r="S572" i="42"/>
  <c r="S573" i="42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5" i="41"/>
  <c r="S476" i="41"/>
  <c r="S477" i="41"/>
  <c r="S478" i="41"/>
  <c r="S479" i="41"/>
  <c r="S480" i="41"/>
  <c r="S490" i="41"/>
  <c r="S491" i="41"/>
  <c r="S492" i="41"/>
  <c r="S493" i="41"/>
  <c r="S494" i="41"/>
  <c r="S495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490" i="43"/>
  <c r="S492" i="43"/>
  <c r="S494" i="43"/>
  <c r="S501" i="43"/>
  <c r="S503" i="43"/>
  <c r="S505" i="43"/>
  <c r="S507" i="43"/>
  <c r="S509" i="43"/>
  <c r="S511" i="43"/>
  <c r="S513" i="43"/>
  <c r="S515" i="43"/>
  <c r="S517" i="43"/>
  <c r="S519" i="43"/>
  <c r="S521" i="43"/>
  <c r="S528" i="43"/>
  <c r="S530" i="43"/>
  <c r="S532" i="43"/>
  <c r="S534" i="43"/>
  <c r="S536" i="43"/>
  <c r="S538" i="43"/>
  <c r="S540" i="43"/>
  <c r="S542" i="43"/>
  <c r="S544" i="43"/>
  <c r="S546" i="43"/>
  <c r="S553" i="43"/>
  <c r="S555" i="43"/>
  <c r="S557" i="43"/>
  <c r="S559" i="43"/>
  <c r="S561" i="43"/>
  <c r="S563" i="43"/>
  <c r="S565" i="43"/>
  <c r="S567" i="43"/>
  <c r="S569" i="43"/>
  <c r="S571" i="43"/>
  <c r="S573" i="43"/>
  <c r="S415" i="41"/>
  <c r="S519" i="41"/>
  <c r="S520" i="41"/>
  <c r="S521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I131" i="40"/>
  <c r="S131" i="40"/>
  <c r="S155" i="40"/>
  <c r="S156" i="40"/>
  <c r="I157" i="40"/>
  <c r="S157" i="40"/>
  <c r="S181" i="40"/>
  <c r="S182" i="40"/>
  <c r="I183" i="40"/>
  <c r="S183" i="40"/>
  <c r="S207" i="40"/>
  <c r="S208" i="40"/>
  <c r="I209" i="40"/>
  <c r="S209" i="40"/>
  <c r="S233" i="40"/>
  <c r="S234" i="40"/>
  <c r="I235" i="40"/>
  <c r="S235" i="40"/>
  <c r="S312" i="40"/>
  <c r="I313" i="40"/>
  <c r="S313" i="40"/>
  <c r="S337" i="40"/>
  <c r="S338" i="40"/>
  <c r="I339" i="40"/>
  <c r="S339" i="40"/>
  <c r="S363" i="40"/>
  <c r="S364" i="40"/>
  <c r="I365" i="40"/>
  <c r="S365" i="40"/>
  <c r="S389" i="40"/>
  <c r="S390" i="40"/>
  <c r="S449" i="40"/>
  <c r="S450" i="40"/>
  <c r="S451" i="40"/>
  <c r="S452" i="40"/>
  <c r="S453" i="40"/>
  <c r="S454" i="40"/>
  <c r="S455" i="40"/>
  <c r="S456" i="40"/>
  <c r="S457" i="40"/>
  <c r="S458" i="40"/>
  <c r="S459" i="40"/>
  <c r="S460" i="40"/>
  <c r="S461" i="40"/>
  <c r="S462" i="40"/>
  <c r="S463" i="40"/>
  <c r="S464" i="40"/>
  <c r="S465" i="40"/>
  <c r="S466" i="40"/>
  <c r="S467" i="40"/>
  <c r="S468" i="40"/>
  <c r="S469" i="40"/>
  <c r="S475" i="40"/>
  <c r="S476" i="40"/>
  <c r="S477" i="40"/>
  <c r="S478" i="40"/>
  <c r="S479" i="40"/>
  <c r="S480" i="40"/>
  <c r="S490" i="40"/>
  <c r="S491" i="40"/>
  <c r="S492" i="40"/>
  <c r="S493" i="40"/>
  <c r="S494" i="40"/>
  <c r="S495" i="40"/>
  <c r="S501" i="40"/>
  <c r="S502" i="40"/>
  <c r="S503" i="40"/>
  <c r="S504" i="40"/>
  <c r="S505" i="40"/>
  <c r="S506" i="40"/>
  <c r="S507" i="40"/>
  <c r="S508" i="40"/>
  <c r="S509" i="40"/>
  <c r="S510" i="40"/>
  <c r="S511" i="40"/>
  <c r="S512" i="40"/>
  <c r="S513" i="40"/>
  <c r="S514" i="40"/>
  <c r="S515" i="40"/>
  <c r="S516" i="40"/>
  <c r="S517" i="40"/>
  <c r="S518" i="40"/>
  <c r="S519" i="40"/>
  <c r="S520" i="40"/>
  <c r="S521" i="40"/>
  <c r="S527" i="40"/>
  <c r="S528" i="40"/>
  <c r="S529" i="40"/>
  <c r="S530" i="40"/>
  <c r="S531" i="40"/>
  <c r="S532" i="40"/>
  <c r="S533" i="40"/>
  <c r="S534" i="40"/>
  <c r="S535" i="40"/>
  <c r="S536" i="40"/>
  <c r="S537" i="40"/>
  <c r="S538" i="40"/>
  <c r="S539" i="40"/>
  <c r="S540" i="40"/>
  <c r="S541" i="40"/>
  <c r="S542" i="40"/>
  <c r="S543" i="40"/>
  <c r="S544" i="40"/>
  <c r="S545" i="40"/>
  <c r="S546" i="40"/>
  <c r="S547" i="40"/>
  <c r="S553" i="40"/>
  <c r="S554" i="40"/>
  <c r="S555" i="40"/>
  <c r="S556" i="40"/>
  <c r="S557" i="40"/>
  <c r="S558" i="40"/>
  <c r="S559" i="40"/>
  <c r="S560" i="40"/>
  <c r="S561" i="40"/>
  <c r="S562" i="40"/>
  <c r="S563" i="40"/>
  <c r="S564" i="40"/>
  <c r="S565" i="40"/>
  <c r="S566" i="40"/>
  <c r="S567" i="40"/>
  <c r="S568" i="40"/>
  <c r="S569" i="40"/>
  <c r="S570" i="40"/>
  <c r="S571" i="40"/>
  <c r="S572" i="40"/>
  <c r="S573" i="40"/>
  <c r="I131" i="43"/>
  <c r="I155" i="43"/>
  <c r="I156" i="43"/>
  <c r="I157" i="43"/>
  <c r="I181" i="43"/>
  <c r="I182" i="43"/>
  <c r="I183" i="43"/>
  <c r="I207" i="43"/>
  <c r="I208" i="43"/>
  <c r="I209" i="43"/>
  <c r="I233" i="43"/>
  <c r="I234" i="43"/>
  <c r="I235" i="43"/>
  <c r="I259" i="43"/>
  <c r="I260" i="43"/>
  <c r="I261" i="43"/>
  <c r="I285" i="43"/>
  <c r="I286" i="43"/>
  <c r="I287" i="43"/>
  <c r="I311" i="43"/>
  <c r="I312" i="43"/>
  <c r="I313" i="43"/>
  <c r="I337" i="43"/>
  <c r="I338" i="43"/>
  <c r="I339" i="43"/>
  <c r="I363" i="43"/>
  <c r="I364" i="43"/>
  <c r="I365" i="43"/>
  <c r="I389" i="43"/>
  <c r="I390" i="43"/>
  <c r="I391" i="43"/>
  <c r="I415" i="43"/>
  <c r="I416" i="43"/>
  <c r="I417" i="43"/>
  <c r="I441" i="43"/>
  <c r="I442" i="43"/>
  <c r="I443" i="43"/>
  <c r="S131" i="43"/>
  <c r="S156" i="43"/>
  <c r="S181" i="43"/>
  <c r="S183" i="43"/>
  <c r="S208" i="43"/>
  <c r="S233" i="43"/>
  <c r="S235" i="43"/>
  <c r="S259" i="43"/>
  <c r="S261" i="43"/>
  <c r="S286" i="43"/>
  <c r="S311" i="43"/>
  <c r="S313" i="43"/>
  <c r="S338" i="43"/>
  <c r="S363" i="43"/>
  <c r="S365" i="43"/>
  <c r="S390" i="43"/>
  <c r="S415" i="43"/>
  <c r="S417" i="43"/>
  <c r="S442" i="43"/>
  <c r="P470" i="42"/>
  <c r="P522" i="42"/>
  <c r="P548" i="42"/>
  <c r="P574" i="42"/>
  <c r="AI131" i="42"/>
  <c r="S337" i="42"/>
  <c r="S363" i="42"/>
  <c r="S389" i="42"/>
  <c r="P470" i="40"/>
  <c r="P548" i="40"/>
  <c r="S389" i="41"/>
  <c r="S390" i="41"/>
  <c r="S364" i="42"/>
  <c r="S441" i="41"/>
  <c r="AI155" i="42"/>
  <c r="AI156" i="42"/>
  <c r="AI157" i="42"/>
  <c r="AI183" i="42"/>
  <c r="AI207" i="42"/>
  <c r="AI208" i="42"/>
  <c r="AI209" i="42"/>
  <c r="AI233" i="42"/>
  <c r="AI234" i="42"/>
  <c r="AI235" i="42"/>
  <c r="AI261" i="42"/>
  <c r="S416" i="41"/>
  <c r="S338" i="42"/>
  <c r="S156" i="41"/>
  <c r="S312" i="41"/>
  <c r="I313" i="41"/>
  <c r="S259" i="40"/>
  <c r="I157" i="41"/>
  <c r="S260" i="40"/>
  <c r="I261" i="40"/>
  <c r="S442" i="40"/>
  <c r="I183" i="42"/>
  <c r="AI181" i="42"/>
  <c r="AI182" i="42"/>
  <c r="S286" i="42"/>
  <c r="S311" i="42"/>
  <c r="I365" i="42"/>
  <c r="S390" i="42"/>
  <c r="I391" i="42"/>
  <c r="S441" i="42"/>
  <c r="S157" i="41"/>
  <c r="S337" i="41"/>
  <c r="S261" i="40"/>
  <c r="S415" i="40"/>
  <c r="S416" i="40"/>
  <c r="I417" i="40"/>
  <c r="I443" i="40"/>
  <c r="I417" i="41"/>
  <c r="I131" i="42"/>
  <c r="S181" i="42"/>
  <c r="S183" i="42"/>
  <c r="S208" i="42"/>
  <c r="I209" i="42"/>
  <c r="I235" i="42"/>
  <c r="I261" i="41"/>
  <c r="I287" i="41"/>
  <c r="S287" i="41"/>
  <c r="S417" i="41"/>
  <c r="S442" i="41"/>
  <c r="I443" i="41"/>
  <c r="S260" i="42"/>
  <c r="S312" i="42"/>
  <c r="I313" i="42"/>
  <c r="I339" i="42"/>
  <c r="S339" i="42"/>
  <c r="S365" i="42"/>
  <c r="S391" i="42"/>
  <c r="S415" i="42"/>
  <c r="S416" i="42"/>
  <c r="I417" i="42"/>
  <c r="S442" i="42"/>
  <c r="I131" i="41"/>
  <c r="S207" i="41"/>
  <c r="S208" i="41"/>
  <c r="I209" i="41"/>
  <c r="I235" i="41"/>
  <c r="S313" i="41"/>
  <c r="S338" i="41"/>
  <c r="I339" i="41"/>
  <c r="I365" i="41"/>
  <c r="S365" i="41"/>
  <c r="S285" i="40"/>
  <c r="S286" i="40"/>
  <c r="I287" i="40"/>
  <c r="S287" i="40"/>
  <c r="S311" i="40"/>
  <c r="I391" i="40"/>
  <c r="S391" i="40"/>
  <c r="S417" i="40"/>
  <c r="S441" i="40"/>
  <c r="S443" i="40"/>
  <c r="S259" i="42"/>
  <c r="I261" i="42"/>
  <c r="S261" i="42"/>
  <c r="S285" i="42"/>
  <c r="I287" i="42"/>
  <c r="S287" i="42"/>
  <c r="S313" i="42"/>
  <c r="S417" i="42"/>
  <c r="I443" i="42"/>
  <c r="S443" i="42"/>
  <c r="S131" i="41"/>
  <c r="S155" i="41"/>
  <c r="S181" i="41"/>
  <c r="S182" i="41"/>
  <c r="I183" i="41"/>
  <c r="S183" i="41"/>
  <c r="S209" i="41"/>
  <c r="S233" i="41"/>
  <c r="S234" i="41"/>
  <c r="S235" i="41"/>
  <c r="S339" i="41"/>
  <c r="S363" i="41"/>
  <c r="S364" i="41"/>
  <c r="I128" i="43"/>
  <c r="I129" i="43"/>
  <c r="S155" i="43"/>
  <c r="S157" i="43"/>
  <c r="S182" i="43"/>
  <c r="S207" i="43"/>
  <c r="S209" i="43"/>
  <c r="S234" i="43"/>
  <c r="S260" i="43"/>
  <c r="S285" i="43"/>
  <c r="S287" i="43"/>
  <c r="S312" i="43"/>
  <c r="S337" i="43"/>
  <c r="S339" i="43"/>
  <c r="S364" i="43"/>
  <c r="S389" i="43"/>
  <c r="S391" i="43"/>
  <c r="S416" i="43"/>
  <c r="S441" i="43"/>
  <c r="S443" i="43"/>
  <c r="S131" i="42"/>
  <c r="S155" i="42"/>
  <c r="S156" i="42"/>
  <c r="I157" i="42"/>
  <c r="S157" i="42"/>
  <c r="S182" i="42"/>
  <c r="S207" i="42"/>
  <c r="S209" i="42"/>
  <c r="S233" i="42"/>
  <c r="S234" i="42"/>
  <c r="S235" i="42"/>
  <c r="AI311" i="42"/>
  <c r="AI337" i="42"/>
  <c r="AI338" i="42"/>
  <c r="AI363" i="42"/>
  <c r="AI364" i="42"/>
  <c r="AI389" i="42"/>
  <c r="AI390" i="42"/>
  <c r="AI441" i="42"/>
  <c r="S259" i="41"/>
  <c r="S260" i="41"/>
  <c r="S261" i="41"/>
  <c r="S285" i="41"/>
  <c r="S286" i="41"/>
  <c r="S311" i="41"/>
  <c r="I391" i="41"/>
  <c r="S391" i="41"/>
  <c r="S443" i="41"/>
  <c r="S574" i="43" l="1"/>
  <c r="O575" i="43" s="1"/>
  <c r="S470" i="43"/>
  <c r="Q471" i="43" s="1"/>
  <c r="S548" i="43"/>
  <c r="N549" i="43" s="1"/>
  <c r="S522" i="43"/>
  <c r="P523" i="43" s="1"/>
  <c r="S574" i="41"/>
  <c r="S548" i="41"/>
  <c r="S574" i="40"/>
  <c r="S548" i="40"/>
  <c r="S522" i="40"/>
  <c r="S470" i="40"/>
  <c r="S522" i="41"/>
  <c r="S470" i="41"/>
  <c r="S574" i="42"/>
  <c r="S548" i="42"/>
  <c r="S522" i="42"/>
  <c r="S470" i="42"/>
  <c r="M471" i="43" l="1"/>
  <c r="P549" i="43"/>
  <c r="R575" i="43"/>
  <c r="M575" i="43"/>
  <c r="Q575" i="43"/>
  <c r="M549" i="43"/>
  <c r="O471" i="43"/>
  <c r="Q523" i="43"/>
  <c r="L471" i="43"/>
  <c r="N471" i="43"/>
  <c r="O549" i="43"/>
  <c r="P471" i="43"/>
  <c r="R471" i="43"/>
  <c r="N523" i="43"/>
  <c r="L575" i="43"/>
  <c r="N575" i="43"/>
  <c r="P575" i="43"/>
  <c r="M523" i="43"/>
  <c r="O523" i="43"/>
  <c r="R523" i="43"/>
  <c r="R549" i="43"/>
  <c r="Q549" i="43"/>
  <c r="L523" i="43"/>
  <c r="L549" i="43"/>
  <c r="Q523" i="42"/>
  <c r="N523" i="42"/>
  <c r="R523" i="42"/>
  <c r="L523" i="42"/>
  <c r="O523" i="42"/>
  <c r="M523" i="42"/>
  <c r="P523" i="42"/>
  <c r="Q575" i="42"/>
  <c r="N575" i="42"/>
  <c r="R575" i="42"/>
  <c r="L575" i="42"/>
  <c r="O575" i="42"/>
  <c r="P575" i="42"/>
  <c r="M575" i="42"/>
  <c r="O471" i="41"/>
  <c r="R471" i="41"/>
  <c r="N471" i="41"/>
  <c r="M471" i="41"/>
  <c r="L471" i="41"/>
  <c r="Q471" i="41"/>
  <c r="P471" i="41"/>
  <c r="R471" i="40"/>
  <c r="N471" i="40"/>
  <c r="Q471" i="40"/>
  <c r="M471" i="40"/>
  <c r="P471" i="40"/>
  <c r="O471" i="40"/>
  <c r="L471" i="40"/>
  <c r="Q549" i="40"/>
  <c r="M549" i="40"/>
  <c r="P549" i="40"/>
  <c r="L549" i="40"/>
  <c r="R549" i="40"/>
  <c r="O549" i="40"/>
  <c r="N549" i="40"/>
  <c r="P575" i="41"/>
  <c r="L575" i="41"/>
  <c r="O575" i="41"/>
  <c r="R575" i="41"/>
  <c r="Q575" i="41"/>
  <c r="N575" i="41"/>
  <c r="M575" i="41"/>
  <c r="Q471" i="42"/>
  <c r="N471" i="42"/>
  <c r="R471" i="42"/>
  <c r="L471" i="42"/>
  <c r="M471" i="42"/>
  <c r="O471" i="42"/>
  <c r="P471" i="42"/>
  <c r="Q549" i="42"/>
  <c r="N549" i="42"/>
  <c r="R549" i="42"/>
  <c r="L549" i="42"/>
  <c r="M549" i="42"/>
  <c r="P549" i="42"/>
  <c r="O549" i="42"/>
  <c r="R523" i="41"/>
  <c r="N523" i="41"/>
  <c r="Q523" i="41"/>
  <c r="M523" i="41"/>
  <c r="L523" i="41"/>
  <c r="P523" i="41"/>
  <c r="O523" i="41"/>
  <c r="O523" i="40"/>
  <c r="R523" i="40"/>
  <c r="N523" i="40"/>
  <c r="Q523" i="40"/>
  <c r="P523" i="40"/>
  <c r="M523" i="40"/>
  <c r="L523" i="40"/>
  <c r="Q575" i="40"/>
  <c r="M575" i="40"/>
  <c r="P575" i="40"/>
  <c r="L575" i="40"/>
  <c r="O575" i="40"/>
  <c r="N575" i="40"/>
  <c r="R575" i="40"/>
  <c r="P549" i="41"/>
  <c r="L549" i="41"/>
  <c r="O549" i="41"/>
  <c r="N549" i="41"/>
  <c r="Q549" i="41"/>
  <c r="R549" i="41"/>
  <c r="M549" i="41"/>
  <c r="S471" i="43" l="1"/>
  <c r="S575" i="43"/>
  <c r="S549" i="43"/>
  <c r="S523" i="43"/>
  <c r="S471" i="40"/>
  <c r="S575" i="42"/>
  <c r="S549" i="41"/>
  <c r="S471" i="42"/>
  <c r="S575" i="41"/>
  <c r="S471" i="41"/>
  <c r="S575" i="40"/>
  <c r="S523" i="40"/>
  <c r="S523" i="41"/>
  <c r="S549" i="42"/>
  <c r="S549" i="40"/>
  <c r="S523" i="42"/>
  <c r="R574" i="44" l="1"/>
  <c r="Q574" i="44"/>
  <c r="O574" i="44"/>
  <c r="N574" i="44"/>
  <c r="M574" i="44"/>
  <c r="L574" i="44"/>
  <c r="R574" i="45"/>
  <c r="Q574" i="45"/>
  <c r="O574" i="45"/>
  <c r="N574" i="45"/>
  <c r="M574" i="45"/>
  <c r="L574" i="45"/>
  <c r="R548" i="44"/>
  <c r="Q548" i="44"/>
  <c r="O548" i="44"/>
  <c r="N548" i="44"/>
  <c r="M548" i="44"/>
  <c r="L548" i="44"/>
  <c r="R548" i="45"/>
  <c r="Q548" i="45"/>
  <c r="O548" i="45"/>
  <c r="N548" i="45"/>
  <c r="M548" i="45"/>
  <c r="L548" i="45"/>
  <c r="R522" i="44"/>
  <c r="Q522" i="44"/>
  <c r="O522" i="44"/>
  <c r="N522" i="44"/>
  <c r="M522" i="44"/>
  <c r="L522" i="44"/>
  <c r="R522" i="45"/>
  <c r="Q522" i="45"/>
  <c r="O522" i="45"/>
  <c r="N522" i="45"/>
  <c r="M522" i="45"/>
  <c r="L522" i="45"/>
  <c r="R496" i="44"/>
  <c r="Q496" i="44"/>
  <c r="O496" i="44"/>
  <c r="N496" i="44"/>
  <c r="M496" i="44"/>
  <c r="L496" i="44"/>
  <c r="R496" i="45"/>
  <c r="Q496" i="45"/>
  <c r="O496" i="45"/>
  <c r="N496" i="45"/>
  <c r="M496" i="45"/>
  <c r="L496" i="45"/>
  <c r="R470" i="44"/>
  <c r="Q470" i="44"/>
  <c r="O470" i="44"/>
  <c r="N470" i="44"/>
  <c r="M470" i="44"/>
  <c r="L470" i="44"/>
  <c r="R470" i="45"/>
  <c r="Q470" i="45"/>
  <c r="O470" i="45"/>
  <c r="N470" i="45"/>
  <c r="M470" i="45"/>
  <c r="L470" i="45"/>
  <c r="R80" i="44"/>
  <c r="Q80" i="44"/>
  <c r="O80" i="44"/>
  <c r="N80" i="44"/>
  <c r="M80" i="44"/>
  <c r="L80" i="44"/>
  <c r="R80" i="45"/>
  <c r="Q80" i="45"/>
  <c r="O80" i="45"/>
  <c r="N80" i="45"/>
  <c r="M80" i="45"/>
  <c r="L80" i="45"/>
  <c r="F626" i="44"/>
  <c r="F600" i="44"/>
  <c r="H574" i="44"/>
  <c r="G574" i="44"/>
  <c r="E574" i="44"/>
  <c r="D574" i="44"/>
  <c r="C574" i="44"/>
  <c r="B574" i="44"/>
  <c r="H548" i="44"/>
  <c r="G548" i="44"/>
  <c r="E548" i="44"/>
  <c r="D548" i="44"/>
  <c r="C548" i="44"/>
  <c r="B548" i="44"/>
  <c r="H522" i="44"/>
  <c r="G522" i="44"/>
  <c r="E522" i="44"/>
  <c r="D522" i="44"/>
  <c r="C522" i="44"/>
  <c r="B522" i="44"/>
  <c r="H496" i="44"/>
  <c r="G496" i="44"/>
  <c r="E496" i="44"/>
  <c r="D496" i="44"/>
  <c r="C496" i="44"/>
  <c r="B496" i="44"/>
  <c r="H470" i="44"/>
  <c r="G470" i="44"/>
  <c r="E470" i="44"/>
  <c r="D470" i="44"/>
  <c r="C470" i="44"/>
  <c r="B470" i="44"/>
  <c r="F444" i="44"/>
  <c r="F418" i="44"/>
  <c r="F392" i="44"/>
  <c r="F366" i="44"/>
  <c r="F340" i="44"/>
  <c r="F314" i="44"/>
  <c r="F288" i="44"/>
  <c r="F262" i="44"/>
  <c r="F236" i="44"/>
  <c r="F210" i="44"/>
  <c r="F184" i="44"/>
  <c r="F158" i="44"/>
  <c r="F132" i="44"/>
  <c r="H80" i="44"/>
  <c r="G80" i="44"/>
  <c r="E80" i="44"/>
  <c r="D80" i="44"/>
  <c r="C80" i="44"/>
  <c r="B80" i="44"/>
  <c r="F54" i="44"/>
  <c r="F626" i="45"/>
  <c r="F600" i="45"/>
  <c r="H574" i="45"/>
  <c r="G574" i="45"/>
  <c r="E574" i="45"/>
  <c r="D574" i="45"/>
  <c r="C574" i="45"/>
  <c r="B574" i="45"/>
  <c r="H548" i="45"/>
  <c r="G548" i="45"/>
  <c r="E548" i="45"/>
  <c r="D548" i="45"/>
  <c r="C548" i="45"/>
  <c r="B548" i="45"/>
  <c r="H522" i="45"/>
  <c r="G522" i="45"/>
  <c r="E522" i="45"/>
  <c r="D522" i="45"/>
  <c r="C522" i="45"/>
  <c r="B522" i="45"/>
  <c r="H496" i="45"/>
  <c r="G496" i="45"/>
  <c r="E496" i="45"/>
  <c r="D496" i="45"/>
  <c r="C496" i="45"/>
  <c r="B496" i="45"/>
  <c r="H470" i="45"/>
  <c r="G470" i="45"/>
  <c r="E470" i="45"/>
  <c r="D470" i="45"/>
  <c r="C470" i="45"/>
  <c r="B470" i="45"/>
  <c r="F444" i="45"/>
  <c r="F418" i="45"/>
  <c r="F392" i="45"/>
  <c r="F366" i="45"/>
  <c r="F340" i="45"/>
  <c r="F314" i="45"/>
  <c r="F288" i="45"/>
  <c r="F262" i="45"/>
  <c r="F236" i="45"/>
  <c r="F210" i="45"/>
  <c r="F184" i="45"/>
  <c r="F158" i="45"/>
  <c r="F132" i="45"/>
  <c r="H80" i="45"/>
  <c r="G80" i="45"/>
  <c r="E80" i="45"/>
  <c r="D80" i="45"/>
  <c r="C80" i="45"/>
  <c r="B80" i="45"/>
  <c r="F54" i="45"/>
  <c r="I390" i="44"/>
  <c r="I337" i="44"/>
  <c r="I312" i="44"/>
  <c r="I207" i="45"/>
  <c r="F626" i="46"/>
  <c r="F600" i="46"/>
  <c r="R574" i="46"/>
  <c r="Q574" i="46"/>
  <c r="O574" i="46"/>
  <c r="N574" i="46"/>
  <c r="M574" i="46"/>
  <c r="L574" i="46"/>
  <c r="H574" i="46"/>
  <c r="G574" i="46"/>
  <c r="E574" i="46"/>
  <c r="D574" i="46"/>
  <c r="C574" i="46"/>
  <c r="B574" i="46"/>
  <c r="R548" i="46"/>
  <c r="Q548" i="46"/>
  <c r="O548" i="46"/>
  <c r="N548" i="46"/>
  <c r="M548" i="46"/>
  <c r="L548" i="46"/>
  <c r="H548" i="46"/>
  <c r="G548" i="46"/>
  <c r="E548" i="46"/>
  <c r="D548" i="46"/>
  <c r="C548" i="46"/>
  <c r="B548" i="46"/>
  <c r="R522" i="46"/>
  <c r="Q522" i="46"/>
  <c r="P522" i="46"/>
  <c r="O522" i="46"/>
  <c r="N522" i="46"/>
  <c r="M522" i="46"/>
  <c r="L522" i="46"/>
  <c r="H522" i="46"/>
  <c r="G522" i="46"/>
  <c r="E522" i="46"/>
  <c r="D522" i="46"/>
  <c r="C522" i="46"/>
  <c r="B522" i="46"/>
  <c r="R496" i="46"/>
  <c r="Q496" i="46"/>
  <c r="O496" i="46"/>
  <c r="N496" i="46"/>
  <c r="M496" i="46"/>
  <c r="L496" i="46"/>
  <c r="H496" i="46"/>
  <c r="G496" i="46"/>
  <c r="E496" i="46"/>
  <c r="D496" i="46"/>
  <c r="C496" i="46"/>
  <c r="B496" i="46"/>
  <c r="R470" i="46"/>
  <c r="Q470" i="46"/>
  <c r="P470" i="46"/>
  <c r="O470" i="46"/>
  <c r="N470" i="46"/>
  <c r="M470" i="46"/>
  <c r="L470" i="46"/>
  <c r="H470" i="46"/>
  <c r="G470" i="46"/>
  <c r="E470" i="46"/>
  <c r="D470" i="46"/>
  <c r="C470" i="46"/>
  <c r="B470" i="46"/>
  <c r="F444" i="46"/>
  <c r="F418" i="46"/>
  <c r="F392" i="46"/>
  <c r="F366" i="46"/>
  <c r="F340" i="46"/>
  <c r="F314" i="46"/>
  <c r="F288" i="46"/>
  <c r="F262" i="46"/>
  <c r="F236" i="46"/>
  <c r="F210" i="46"/>
  <c r="F184" i="46"/>
  <c r="F158" i="46"/>
  <c r="F132" i="46"/>
  <c r="R80" i="46"/>
  <c r="Q80" i="46"/>
  <c r="O80" i="46"/>
  <c r="N80" i="46"/>
  <c r="M80" i="46"/>
  <c r="L80" i="46"/>
  <c r="H80" i="46"/>
  <c r="G80" i="46"/>
  <c r="E80" i="46"/>
  <c r="D80" i="46"/>
  <c r="C80" i="46"/>
  <c r="B80" i="46"/>
  <c r="S573" i="45"/>
  <c r="S571" i="45"/>
  <c r="S569" i="45"/>
  <c r="S567" i="45"/>
  <c r="S565" i="45"/>
  <c r="S563" i="45"/>
  <c r="S561" i="45"/>
  <c r="S559" i="45"/>
  <c r="S557" i="45"/>
  <c r="S555" i="45"/>
  <c r="S553" i="45"/>
  <c r="S573" i="44"/>
  <c r="S572" i="44"/>
  <c r="S571" i="44"/>
  <c r="S570" i="44"/>
  <c r="S569" i="44"/>
  <c r="S568" i="44"/>
  <c r="S567" i="44"/>
  <c r="S566" i="44"/>
  <c r="S565" i="44"/>
  <c r="S564" i="44"/>
  <c r="S563" i="44"/>
  <c r="S562" i="44"/>
  <c r="S561" i="44"/>
  <c r="S560" i="44"/>
  <c r="S559" i="44"/>
  <c r="S558" i="44"/>
  <c r="S557" i="44"/>
  <c r="S556" i="44"/>
  <c r="S555" i="44"/>
  <c r="S554" i="44"/>
  <c r="S553" i="44"/>
  <c r="S573" i="46"/>
  <c r="S572" i="46"/>
  <c r="S571" i="46"/>
  <c r="S570" i="46"/>
  <c r="S569" i="46"/>
  <c r="S568" i="46"/>
  <c r="S567" i="46"/>
  <c r="S566" i="46"/>
  <c r="S565" i="46"/>
  <c r="S564" i="46"/>
  <c r="S563" i="46"/>
  <c r="S562" i="46"/>
  <c r="S561" i="46"/>
  <c r="S560" i="46"/>
  <c r="S559" i="46"/>
  <c r="S558" i="46"/>
  <c r="S557" i="46"/>
  <c r="S556" i="46"/>
  <c r="S555" i="46"/>
  <c r="S554" i="46"/>
  <c r="S553" i="46"/>
  <c r="S546" i="45"/>
  <c r="S544" i="45"/>
  <c r="S542" i="45"/>
  <c r="S540" i="45"/>
  <c r="S538" i="45"/>
  <c r="S536" i="45"/>
  <c r="S534" i="45"/>
  <c r="S532" i="45"/>
  <c r="S530" i="45"/>
  <c r="S528" i="45"/>
  <c r="S547" i="44"/>
  <c r="S546" i="44"/>
  <c r="S545" i="44"/>
  <c r="S544" i="44"/>
  <c r="S543" i="44"/>
  <c r="S542" i="44"/>
  <c r="S541" i="44"/>
  <c r="S540" i="44"/>
  <c r="S539" i="44"/>
  <c r="S538" i="44"/>
  <c r="S537" i="44"/>
  <c r="S536" i="44"/>
  <c r="S535" i="44"/>
  <c r="S534" i="44"/>
  <c r="S533" i="44"/>
  <c r="S532" i="44"/>
  <c r="S531" i="44"/>
  <c r="S530" i="44"/>
  <c r="S529" i="44"/>
  <c r="S528" i="44"/>
  <c r="S527" i="44"/>
  <c r="S547" i="46"/>
  <c r="S545" i="46"/>
  <c r="S543" i="46"/>
  <c r="S541" i="46"/>
  <c r="S539" i="46"/>
  <c r="S537" i="46"/>
  <c r="S535" i="46"/>
  <c r="S533" i="46"/>
  <c r="S531" i="46"/>
  <c r="S529" i="46"/>
  <c r="S527" i="46"/>
  <c r="S521" i="45"/>
  <c r="S519" i="45"/>
  <c r="S517" i="45"/>
  <c r="S515" i="45"/>
  <c r="S513" i="45"/>
  <c r="S511" i="45"/>
  <c r="S509" i="45"/>
  <c r="S507" i="45"/>
  <c r="S505" i="45"/>
  <c r="S503" i="45"/>
  <c r="S501" i="45"/>
  <c r="S521" i="44"/>
  <c r="S520" i="44"/>
  <c r="S519" i="44"/>
  <c r="S518" i="44"/>
  <c r="S517" i="44"/>
  <c r="S516" i="44"/>
  <c r="S515" i="44"/>
  <c r="S514" i="44"/>
  <c r="S513" i="44"/>
  <c r="S512" i="44"/>
  <c r="S511" i="44"/>
  <c r="S510" i="44"/>
  <c r="S509" i="44"/>
  <c r="S508" i="44"/>
  <c r="S507" i="44"/>
  <c r="S506" i="44"/>
  <c r="S505" i="44"/>
  <c r="S504" i="44"/>
  <c r="S503" i="44"/>
  <c r="S502" i="44"/>
  <c r="S501" i="44"/>
  <c r="S520" i="46"/>
  <c r="S518" i="46"/>
  <c r="S516" i="46"/>
  <c r="S514" i="46"/>
  <c r="S512" i="46"/>
  <c r="S510" i="46"/>
  <c r="S508" i="46"/>
  <c r="S506" i="46"/>
  <c r="S504" i="46"/>
  <c r="S502" i="46"/>
  <c r="S495" i="45"/>
  <c r="S494" i="45"/>
  <c r="S493" i="45"/>
  <c r="S492" i="45"/>
  <c r="S491" i="45"/>
  <c r="S490" i="45"/>
  <c r="S488" i="45"/>
  <c r="S487" i="45"/>
  <c r="S483" i="45"/>
  <c r="S480" i="45"/>
  <c r="S479" i="45"/>
  <c r="S478" i="45"/>
  <c r="S477" i="45"/>
  <c r="S476" i="45"/>
  <c r="S475" i="45"/>
  <c r="S495" i="44"/>
  <c r="S494" i="44"/>
  <c r="S493" i="44"/>
  <c r="S492" i="44"/>
  <c r="S491" i="44"/>
  <c r="S490" i="44"/>
  <c r="S480" i="44"/>
  <c r="S479" i="44"/>
  <c r="S478" i="44"/>
  <c r="S477" i="44"/>
  <c r="S476" i="44"/>
  <c r="S475" i="44"/>
  <c r="S495" i="46"/>
  <c r="S494" i="46"/>
  <c r="S493" i="46"/>
  <c r="S492" i="46"/>
  <c r="S491" i="46"/>
  <c r="S490" i="46"/>
  <c r="S488" i="46"/>
  <c r="S487" i="46"/>
  <c r="S483" i="46"/>
  <c r="S480" i="46"/>
  <c r="S479" i="46"/>
  <c r="S478" i="46"/>
  <c r="S477" i="46"/>
  <c r="S476" i="46"/>
  <c r="S475" i="46"/>
  <c r="S469" i="45"/>
  <c r="S468" i="45"/>
  <c r="S467" i="45"/>
  <c r="S466" i="45"/>
  <c r="S465" i="45"/>
  <c r="S464" i="45"/>
  <c r="S463" i="45"/>
  <c r="S462" i="45"/>
  <c r="S461" i="45"/>
  <c r="S460" i="45"/>
  <c r="S459" i="45"/>
  <c r="S458" i="45"/>
  <c r="S457" i="45"/>
  <c r="S456" i="45"/>
  <c r="S455" i="45"/>
  <c r="S454" i="45"/>
  <c r="S453" i="45"/>
  <c r="S452" i="45"/>
  <c r="S451" i="45"/>
  <c r="S450" i="45"/>
  <c r="S449" i="45"/>
  <c r="S469" i="44"/>
  <c r="S468" i="44"/>
  <c r="S467" i="44"/>
  <c r="S466" i="44"/>
  <c r="S465" i="44"/>
  <c r="S464" i="44"/>
  <c r="S463" i="44"/>
  <c r="S462" i="44"/>
  <c r="S461" i="44"/>
  <c r="S460" i="44"/>
  <c r="S459" i="44"/>
  <c r="S458" i="44"/>
  <c r="S457" i="44"/>
  <c r="S456" i="44"/>
  <c r="S455" i="44"/>
  <c r="S454" i="44"/>
  <c r="S453" i="44"/>
  <c r="S452" i="44"/>
  <c r="S451" i="44"/>
  <c r="S450" i="44"/>
  <c r="S449" i="44"/>
  <c r="S468" i="46"/>
  <c r="S466" i="46"/>
  <c r="S464" i="46"/>
  <c r="S462" i="46"/>
  <c r="S460" i="46"/>
  <c r="S458" i="46"/>
  <c r="S456" i="46"/>
  <c r="S454" i="46"/>
  <c r="S452" i="46"/>
  <c r="S450" i="46"/>
  <c r="S442" i="45"/>
  <c r="S443" i="44"/>
  <c r="S442" i="44"/>
  <c r="S441" i="44"/>
  <c r="S443" i="46"/>
  <c r="S441" i="46"/>
  <c r="I442" i="45"/>
  <c r="I443" i="44"/>
  <c r="I442" i="44"/>
  <c r="I441" i="44"/>
  <c r="I442" i="46"/>
  <c r="S417" i="45"/>
  <c r="S415" i="45"/>
  <c r="S417" i="44"/>
  <c r="S416" i="44"/>
  <c r="S415" i="44"/>
  <c r="S417" i="46"/>
  <c r="S415" i="46"/>
  <c r="I417" i="45"/>
  <c r="I415" i="45"/>
  <c r="I417" i="44"/>
  <c r="I416" i="44"/>
  <c r="I415" i="44"/>
  <c r="I416" i="46"/>
  <c r="S390" i="45"/>
  <c r="S391" i="44"/>
  <c r="S390" i="44"/>
  <c r="S389" i="44"/>
  <c r="S391" i="46"/>
  <c r="S389" i="46"/>
  <c r="I391" i="44"/>
  <c r="I389" i="44"/>
  <c r="I390" i="46"/>
  <c r="I364" i="45"/>
  <c r="I365" i="44"/>
  <c r="I364" i="44"/>
  <c r="I363" i="44"/>
  <c r="I364" i="46"/>
  <c r="S365" i="45"/>
  <c r="S363" i="45"/>
  <c r="S365" i="44"/>
  <c r="S364" i="44"/>
  <c r="S363" i="44"/>
  <c r="S365" i="46"/>
  <c r="S363" i="46"/>
  <c r="S339" i="45"/>
  <c r="S337" i="45"/>
  <c r="S339" i="44"/>
  <c r="S338" i="44"/>
  <c r="S337" i="44"/>
  <c r="S338" i="46"/>
  <c r="I337" i="45"/>
  <c r="I337" i="46"/>
  <c r="S313" i="45"/>
  <c r="S313" i="44"/>
  <c r="S312" i="44"/>
  <c r="S311" i="44"/>
  <c r="S312" i="46"/>
  <c r="I312" i="45"/>
  <c r="I313" i="44"/>
  <c r="I311" i="44"/>
  <c r="S285" i="45"/>
  <c r="S287" i="44"/>
  <c r="S286" i="44"/>
  <c r="S285" i="44"/>
  <c r="S287" i="46"/>
  <c r="S285" i="46"/>
  <c r="I286" i="45"/>
  <c r="I287" i="44"/>
  <c r="I286" i="44"/>
  <c r="I285" i="44"/>
  <c r="I286" i="46"/>
  <c r="S259" i="45"/>
  <c r="S261" i="44"/>
  <c r="S260" i="44"/>
  <c r="S259" i="44"/>
  <c r="S261" i="46"/>
  <c r="S259" i="46"/>
  <c r="I260" i="45"/>
  <c r="I261" i="44"/>
  <c r="I260" i="44"/>
  <c r="I259" i="44"/>
  <c r="I260" i="46"/>
  <c r="I233" i="45"/>
  <c r="I235" i="44"/>
  <c r="I234" i="44"/>
  <c r="I233" i="44"/>
  <c r="I235" i="46"/>
  <c r="I233" i="46"/>
  <c r="S234" i="45"/>
  <c r="S235" i="44"/>
  <c r="S234" i="44"/>
  <c r="S233" i="44"/>
  <c r="S234" i="46"/>
  <c r="S207" i="45"/>
  <c r="S209" i="44"/>
  <c r="S208" i="44"/>
  <c r="S207" i="44"/>
  <c r="S209" i="46"/>
  <c r="S207" i="46"/>
  <c r="I207" i="44"/>
  <c r="I208" i="46"/>
  <c r="I182" i="45"/>
  <c r="I183" i="44"/>
  <c r="I182" i="44"/>
  <c r="I181" i="44"/>
  <c r="I182" i="46"/>
  <c r="S181" i="45"/>
  <c r="S183" i="44"/>
  <c r="S182" i="44"/>
  <c r="S181" i="44"/>
  <c r="S183" i="46"/>
  <c r="S181" i="46"/>
  <c r="S156" i="45"/>
  <c r="S157" i="44"/>
  <c r="S156" i="44"/>
  <c r="S155" i="44"/>
  <c r="S156" i="46"/>
  <c r="I155" i="45"/>
  <c r="I157" i="44"/>
  <c r="I156" i="44"/>
  <c r="I155" i="44"/>
  <c r="I157" i="46"/>
  <c r="I155" i="46"/>
  <c r="I129" i="45"/>
  <c r="I131" i="44"/>
  <c r="I129" i="44"/>
  <c r="I128" i="44"/>
  <c r="I129" i="46"/>
  <c r="S131" i="44"/>
  <c r="S131" i="46"/>
  <c r="S131" i="45" l="1"/>
  <c r="S183" i="45"/>
  <c r="I235" i="45"/>
  <c r="S287" i="45"/>
  <c r="S338" i="45"/>
  <c r="I339" i="45"/>
  <c r="S389" i="45"/>
  <c r="I390" i="45"/>
  <c r="S391" i="45"/>
  <c r="I441" i="45"/>
  <c r="S441" i="45"/>
  <c r="I443" i="45"/>
  <c r="S443" i="45"/>
  <c r="S502" i="45"/>
  <c r="S504" i="45"/>
  <c r="S506" i="45"/>
  <c r="S508" i="45"/>
  <c r="S510" i="45"/>
  <c r="S512" i="45"/>
  <c r="S514" i="45"/>
  <c r="S516" i="45"/>
  <c r="S518" i="45"/>
  <c r="S520" i="45"/>
  <c r="S527" i="45"/>
  <c r="S529" i="45"/>
  <c r="S531" i="45"/>
  <c r="S533" i="45"/>
  <c r="S535" i="45"/>
  <c r="S537" i="45"/>
  <c r="S539" i="45"/>
  <c r="S541" i="45"/>
  <c r="S543" i="45"/>
  <c r="S545" i="45"/>
  <c r="S547" i="45"/>
  <c r="S554" i="45"/>
  <c r="S556" i="45"/>
  <c r="S558" i="45"/>
  <c r="S560" i="45"/>
  <c r="S562" i="45"/>
  <c r="S564" i="45"/>
  <c r="S566" i="45"/>
  <c r="S568" i="45"/>
  <c r="S570" i="45"/>
  <c r="S572" i="45"/>
  <c r="I157" i="45"/>
  <c r="I208" i="45"/>
  <c r="S209" i="45"/>
  <c r="S261" i="45"/>
  <c r="S312" i="45"/>
  <c r="I363" i="45"/>
  <c r="S364" i="45"/>
  <c r="I365" i="45"/>
  <c r="I416" i="45"/>
  <c r="S416" i="45"/>
  <c r="I441" i="46"/>
  <c r="I443" i="46"/>
  <c r="S442" i="46"/>
  <c r="S449" i="46"/>
  <c r="S451" i="46"/>
  <c r="S453" i="46"/>
  <c r="S455" i="46"/>
  <c r="S457" i="46"/>
  <c r="S459" i="46"/>
  <c r="S461" i="46"/>
  <c r="S463" i="46"/>
  <c r="S465" i="46"/>
  <c r="S467" i="46"/>
  <c r="S469" i="46"/>
  <c r="S501" i="46"/>
  <c r="S503" i="46"/>
  <c r="S505" i="46"/>
  <c r="S507" i="46"/>
  <c r="S509" i="46"/>
  <c r="S511" i="46"/>
  <c r="S513" i="46"/>
  <c r="S515" i="46"/>
  <c r="S517" i="46"/>
  <c r="S519" i="46"/>
  <c r="S521" i="46"/>
  <c r="P548" i="46"/>
  <c r="S530" i="46"/>
  <c r="S532" i="46"/>
  <c r="S534" i="46"/>
  <c r="S536" i="46"/>
  <c r="S538" i="46"/>
  <c r="S540" i="46"/>
  <c r="S542" i="46"/>
  <c r="S544" i="46"/>
  <c r="S546" i="46"/>
  <c r="P574" i="46"/>
  <c r="I128" i="45"/>
  <c r="I131" i="45"/>
  <c r="S155" i="45"/>
  <c r="I156" i="45"/>
  <c r="S157" i="45"/>
  <c r="I181" i="45"/>
  <c r="S182" i="45"/>
  <c r="I183" i="45"/>
  <c r="S208" i="45"/>
  <c r="I209" i="45"/>
  <c r="S233" i="45"/>
  <c r="I234" i="45"/>
  <c r="S235" i="45"/>
  <c r="I259" i="45"/>
  <c r="S260" i="45"/>
  <c r="I261" i="45"/>
  <c r="P470" i="45"/>
  <c r="P522" i="45"/>
  <c r="P548" i="45"/>
  <c r="P574" i="45"/>
  <c r="I338" i="44"/>
  <c r="I339" i="44"/>
  <c r="P470" i="44"/>
  <c r="P522" i="44"/>
  <c r="P548" i="44"/>
  <c r="P574" i="44"/>
  <c r="S522" i="44"/>
  <c r="P523" i="44" s="1"/>
  <c r="S574" i="44"/>
  <c r="R575" i="44" s="1"/>
  <c r="I285" i="45"/>
  <c r="S286" i="45"/>
  <c r="I287" i="45"/>
  <c r="I311" i="45"/>
  <c r="S311" i="45"/>
  <c r="I338" i="45"/>
  <c r="I389" i="45"/>
  <c r="I391" i="45"/>
  <c r="I208" i="44"/>
  <c r="I209" i="44"/>
  <c r="S470" i="44"/>
  <c r="R471" i="44" s="1"/>
  <c r="S311" i="46"/>
  <c r="S313" i="46"/>
  <c r="S337" i="46"/>
  <c r="S339" i="46"/>
  <c r="I363" i="46"/>
  <c r="I365" i="46"/>
  <c r="S364" i="46"/>
  <c r="I128" i="46"/>
  <c r="I131" i="46"/>
  <c r="I156" i="46"/>
  <c r="S155" i="46"/>
  <c r="S157" i="46"/>
  <c r="I181" i="46"/>
  <c r="I183" i="46"/>
  <c r="S182" i="46"/>
  <c r="S208" i="46"/>
  <c r="I234" i="46"/>
  <c r="S233" i="46"/>
  <c r="S235" i="46"/>
  <c r="I259" i="46"/>
  <c r="I261" i="46"/>
  <c r="S260" i="46"/>
  <c r="I285" i="46"/>
  <c r="I287" i="46"/>
  <c r="S286" i="46"/>
  <c r="I312" i="46"/>
  <c r="S390" i="46"/>
  <c r="I415" i="46"/>
  <c r="I417" i="46"/>
  <c r="S416" i="46"/>
  <c r="S528" i="46"/>
  <c r="I313" i="45"/>
  <c r="I207" i="46"/>
  <c r="I209" i="46"/>
  <c r="S470" i="45"/>
  <c r="R471" i="45" s="1"/>
  <c r="S548" i="44"/>
  <c r="R549" i="44" s="1"/>
  <c r="S574" i="46"/>
  <c r="I311" i="46"/>
  <c r="I313" i="46"/>
  <c r="I338" i="46"/>
  <c r="I339" i="46"/>
  <c r="I389" i="46"/>
  <c r="I391" i="46"/>
  <c r="M471" i="44" l="1"/>
  <c r="P471" i="44"/>
  <c r="N471" i="44"/>
  <c r="Q471" i="44"/>
  <c r="L575" i="44"/>
  <c r="S548" i="45"/>
  <c r="Q549" i="45" s="1"/>
  <c r="N549" i="44"/>
  <c r="S522" i="45"/>
  <c r="O523" i="45" s="1"/>
  <c r="S574" i="45"/>
  <c r="M575" i="45" s="1"/>
  <c r="N523" i="44"/>
  <c r="O523" i="44"/>
  <c r="L523" i="44"/>
  <c r="L471" i="44"/>
  <c r="O575" i="44"/>
  <c r="Q523" i="44"/>
  <c r="O471" i="44"/>
  <c r="O549" i="44"/>
  <c r="S548" i="46"/>
  <c r="S522" i="46"/>
  <c r="S470" i="46"/>
  <c r="N471" i="45"/>
  <c r="O471" i="45"/>
  <c r="M523" i="44"/>
  <c r="P575" i="44"/>
  <c r="R523" i="44"/>
  <c r="N575" i="44"/>
  <c r="Q575" i="44"/>
  <c r="M575" i="44"/>
  <c r="P549" i="44"/>
  <c r="L549" i="44"/>
  <c r="Q549" i="44"/>
  <c r="M549" i="44"/>
  <c r="P471" i="45"/>
  <c r="L471" i="45"/>
  <c r="Q471" i="45"/>
  <c r="M471" i="45"/>
  <c r="N523" i="45" l="1"/>
  <c r="Q575" i="45"/>
  <c r="P575" i="45"/>
  <c r="L575" i="45"/>
  <c r="O549" i="45"/>
  <c r="L523" i="45"/>
  <c r="P523" i="45"/>
  <c r="L549" i="45"/>
  <c r="R523" i="45"/>
  <c r="Q523" i="45"/>
  <c r="M523" i="45"/>
  <c r="R549" i="45"/>
  <c r="R575" i="45"/>
  <c r="M549" i="45"/>
  <c r="N549" i="45"/>
  <c r="O575" i="45"/>
  <c r="S471" i="44"/>
  <c r="P549" i="45"/>
  <c r="S575" i="44"/>
  <c r="N575" i="45"/>
  <c r="S523" i="44"/>
  <c r="S549" i="44"/>
  <c r="S471" i="45"/>
  <c r="S575" i="45" l="1"/>
  <c r="S523" i="45"/>
  <c r="S549" i="45"/>
  <c r="R575" i="46"/>
  <c r="Q575" i="46"/>
  <c r="P575" i="46"/>
  <c r="O575" i="46"/>
  <c r="N575" i="46"/>
  <c r="M575" i="46"/>
  <c r="L575" i="46"/>
  <c r="R549" i="46"/>
  <c r="Q549" i="46"/>
  <c r="P549" i="46"/>
  <c r="O549" i="46"/>
  <c r="N549" i="46"/>
  <c r="M549" i="46"/>
  <c r="L549" i="46"/>
  <c r="R523" i="46"/>
  <c r="Q523" i="46"/>
  <c r="P523" i="46"/>
  <c r="O523" i="46"/>
  <c r="N523" i="46"/>
  <c r="M523" i="46"/>
  <c r="L523" i="46"/>
  <c r="R471" i="46"/>
  <c r="Q471" i="46"/>
  <c r="P471" i="46"/>
  <c r="O471" i="46"/>
  <c r="N471" i="46"/>
  <c r="M471" i="46"/>
  <c r="L471" i="46"/>
  <c r="A27" i="46"/>
  <c r="A26" i="46"/>
  <c r="A25" i="46"/>
  <c r="A24" i="46"/>
  <c r="S523" i="46" l="1"/>
  <c r="S471" i="46"/>
  <c r="S549" i="46"/>
  <c r="S575" i="46"/>
  <c r="H575" i="2" l="1"/>
  <c r="G575" i="2"/>
  <c r="E575" i="2"/>
  <c r="D575" i="2"/>
  <c r="C575" i="2"/>
  <c r="B575" i="2"/>
  <c r="H523" i="2"/>
  <c r="G523" i="2"/>
  <c r="F523" i="2"/>
  <c r="E523" i="2"/>
  <c r="D523" i="2"/>
  <c r="C523" i="2"/>
  <c r="B523" i="2"/>
  <c r="I523" i="2" l="1"/>
  <c r="A24" i="45"/>
  <c r="A25" i="45"/>
  <c r="A26" i="45"/>
  <c r="A27" i="45"/>
  <c r="S59" i="46" l="1"/>
  <c r="S60" i="46"/>
  <c r="S61" i="46"/>
  <c r="S62" i="46"/>
  <c r="S63" i="46"/>
  <c r="S64" i="46"/>
  <c r="S71" i="46"/>
  <c r="S74" i="46"/>
  <c r="AE607" i="46"/>
  <c r="AE609" i="46"/>
  <c r="AE613" i="46"/>
  <c r="AE615" i="46"/>
  <c r="AE616" i="46"/>
  <c r="AE618" i="46"/>
  <c r="AE622" i="46"/>
  <c r="AE624" i="46"/>
  <c r="S67" i="46"/>
  <c r="S72" i="46"/>
  <c r="S75" i="46"/>
  <c r="S76" i="46"/>
  <c r="S77" i="46"/>
  <c r="S78" i="46"/>
  <c r="S79" i="46"/>
  <c r="AE605" i="46"/>
  <c r="AE606" i="46"/>
  <c r="AE608" i="46"/>
  <c r="AE610" i="46"/>
  <c r="AE614" i="46"/>
  <c r="AE617" i="46"/>
  <c r="AE620" i="46"/>
  <c r="AE621" i="46"/>
  <c r="AE623" i="46"/>
  <c r="F54" i="46"/>
  <c r="I53" i="46"/>
  <c r="I51" i="46" l="1"/>
  <c r="S53" i="46"/>
  <c r="AF620" i="46" l="1"/>
  <c r="AF608" i="46"/>
  <c r="AF613" i="46"/>
  <c r="AF623" i="46"/>
  <c r="AF624" i="46"/>
  <c r="S59" i="45" l="1"/>
  <c r="S60" i="45"/>
  <c r="S61" i="45"/>
  <c r="S62" i="45"/>
  <c r="S63" i="45"/>
  <c r="S64" i="45"/>
  <c r="S67" i="45"/>
  <c r="S74" i="45"/>
  <c r="AE605" i="45"/>
  <c r="AE607" i="45"/>
  <c r="AE609" i="45"/>
  <c r="AE613" i="45"/>
  <c r="AE615" i="45"/>
  <c r="AE617" i="45"/>
  <c r="AE620" i="45"/>
  <c r="AE622" i="45"/>
  <c r="AE624" i="45"/>
  <c r="S71" i="45"/>
  <c r="S72" i="45"/>
  <c r="S75" i="45"/>
  <c r="S76" i="45"/>
  <c r="S77" i="45"/>
  <c r="S78" i="45"/>
  <c r="S79" i="45"/>
  <c r="AE606" i="45"/>
  <c r="AE608" i="45"/>
  <c r="AE610" i="45"/>
  <c r="AE614" i="45"/>
  <c r="AE616" i="45"/>
  <c r="AE618" i="45"/>
  <c r="AE621" i="45"/>
  <c r="AE623" i="45"/>
  <c r="I53" i="45" l="1"/>
  <c r="S53" i="45"/>
  <c r="I51" i="45"/>
  <c r="AF620" i="45"/>
  <c r="AF624" i="45"/>
  <c r="AF623" i="45"/>
  <c r="AF613" i="45" l="1"/>
  <c r="AF608" i="45"/>
  <c r="S59" i="44" l="1"/>
  <c r="S60" i="44"/>
  <c r="S61" i="44"/>
  <c r="S62" i="44"/>
  <c r="S63" i="44"/>
  <c r="S64" i="44"/>
  <c r="S74" i="44"/>
  <c r="AE606" i="44"/>
  <c r="AE608" i="44"/>
  <c r="AE610" i="44"/>
  <c r="AE614" i="44"/>
  <c r="AE616" i="44"/>
  <c r="AE618" i="44"/>
  <c r="AE621" i="44"/>
  <c r="AE623" i="44"/>
  <c r="S75" i="44"/>
  <c r="S76" i="44"/>
  <c r="S77" i="44"/>
  <c r="S78" i="44"/>
  <c r="S79" i="44"/>
  <c r="AE605" i="44"/>
  <c r="AE607" i="44"/>
  <c r="AE609" i="44"/>
  <c r="AE613" i="44"/>
  <c r="AE615" i="44"/>
  <c r="AE617" i="44"/>
  <c r="AE620" i="44"/>
  <c r="AE622" i="44"/>
  <c r="AE624" i="44"/>
  <c r="I51" i="44" l="1"/>
  <c r="S53" i="44"/>
  <c r="I53" i="44"/>
  <c r="AF623" i="44"/>
  <c r="AF624" i="44"/>
  <c r="AF620" i="44"/>
  <c r="AF608" i="44"/>
  <c r="AF613" i="44"/>
  <c r="AE613" i="40" l="1"/>
  <c r="AE615" i="40"/>
  <c r="AE617" i="40"/>
  <c r="AE614" i="40"/>
  <c r="AE616" i="40"/>
  <c r="AE618" i="40"/>
  <c r="S60" i="40" l="1"/>
  <c r="S62" i="40"/>
  <c r="S64" i="40"/>
  <c r="S74" i="40"/>
  <c r="S76" i="40"/>
  <c r="S78" i="40"/>
  <c r="AE605" i="40"/>
  <c r="AE607" i="40"/>
  <c r="AE609" i="40"/>
  <c r="AE620" i="40"/>
  <c r="AE622" i="40"/>
  <c r="AE624" i="40"/>
  <c r="S59" i="40"/>
  <c r="S61" i="40"/>
  <c r="S63" i="40"/>
  <c r="S75" i="40"/>
  <c r="S77" i="40"/>
  <c r="S79" i="40"/>
  <c r="AE606" i="40"/>
  <c r="AE608" i="40"/>
  <c r="AE610" i="40"/>
  <c r="AE621" i="40"/>
  <c r="AE623" i="40"/>
  <c r="AF613" i="40"/>
  <c r="I415" i="40" l="1"/>
  <c r="I363" i="40"/>
  <c r="I311" i="40"/>
  <c r="I260" i="40"/>
  <c r="I208" i="40"/>
  <c r="I156" i="40"/>
  <c r="I416" i="40"/>
  <c r="I364" i="40"/>
  <c r="I312" i="40"/>
  <c r="I259" i="40"/>
  <c r="I207" i="40"/>
  <c r="I155" i="40"/>
  <c r="AF624" i="40"/>
  <c r="AF620" i="40"/>
  <c r="I441" i="40"/>
  <c r="I389" i="40"/>
  <c r="I337" i="40"/>
  <c r="I285" i="40"/>
  <c r="I234" i="40"/>
  <c r="I182" i="40"/>
  <c r="S53" i="40"/>
  <c r="I442" i="40"/>
  <c r="I390" i="40"/>
  <c r="I338" i="40"/>
  <c r="I286" i="40"/>
  <c r="I233" i="40"/>
  <c r="I181" i="40"/>
  <c r="I53" i="40"/>
  <c r="AF623" i="40"/>
  <c r="AF608" i="40"/>
  <c r="AE606" i="43" l="1"/>
  <c r="AE610" i="43"/>
  <c r="AE614" i="43"/>
  <c r="AE616" i="43"/>
  <c r="AE618" i="43"/>
  <c r="AE621" i="43"/>
  <c r="AE623" i="43"/>
  <c r="AE605" i="43"/>
  <c r="AE607" i="43"/>
  <c r="AE609" i="43"/>
  <c r="AE613" i="43"/>
  <c r="AE615" i="43"/>
  <c r="AE617" i="43"/>
  <c r="AE620" i="43"/>
  <c r="AE622" i="43"/>
  <c r="AE624" i="43"/>
  <c r="S59" i="41"/>
  <c r="S61" i="41"/>
  <c r="S63" i="41"/>
  <c r="S75" i="41"/>
  <c r="S77" i="41"/>
  <c r="S79" i="41"/>
  <c r="AE608" i="43"/>
  <c r="S60" i="41"/>
  <c r="S62" i="41"/>
  <c r="S64" i="41"/>
  <c r="S74" i="41"/>
  <c r="S76" i="41"/>
  <c r="S78" i="41"/>
  <c r="S53" i="41" l="1"/>
  <c r="AF608" i="43"/>
  <c r="AF624" i="43"/>
  <c r="AF620" i="43"/>
  <c r="AF613" i="43"/>
  <c r="AF623" i="43"/>
  <c r="AE606" i="42" l="1"/>
  <c r="AE608" i="42"/>
  <c r="AE610" i="42"/>
  <c r="AE614" i="42"/>
  <c r="AE616" i="42"/>
  <c r="AE618" i="42"/>
  <c r="AE621" i="42"/>
  <c r="AE623" i="42"/>
  <c r="AE605" i="42"/>
  <c r="AE607" i="42"/>
  <c r="AE609" i="42"/>
  <c r="AE613" i="42"/>
  <c r="AE615" i="42"/>
  <c r="AE617" i="42"/>
  <c r="AE620" i="42"/>
  <c r="AE622" i="42"/>
  <c r="AE624" i="42"/>
  <c r="AF624" i="42" l="1"/>
  <c r="AF620" i="42"/>
  <c r="AF613" i="42"/>
  <c r="AF623" i="42"/>
  <c r="AF608" i="42"/>
  <c r="I233" i="41" l="1"/>
  <c r="I234" i="41"/>
  <c r="I182" i="42"/>
  <c r="I207" i="42"/>
  <c r="I208" i="42"/>
  <c r="I311" i="42"/>
  <c r="I312" i="42"/>
  <c r="I364" i="42"/>
  <c r="I389" i="42"/>
  <c r="I441" i="42"/>
  <c r="I442" i="42"/>
  <c r="S60" i="43"/>
  <c r="S62" i="43"/>
  <c r="S64" i="43"/>
  <c r="S74" i="43"/>
  <c r="S76" i="43"/>
  <c r="S78" i="43"/>
  <c r="S59" i="42"/>
  <c r="S61" i="42"/>
  <c r="S63" i="42"/>
  <c r="S75" i="42"/>
  <c r="S77" i="42"/>
  <c r="S79" i="42"/>
  <c r="I53" i="43"/>
  <c r="I364" i="41"/>
  <c r="I53" i="42"/>
  <c r="I156" i="42"/>
  <c r="I338" i="42"/>
  <c r="I415" i="42"/>
  <c r="S59" i="43"/>
  <c r="S61" i="43"/>
  <c r="S63" i="43"/>
  <c r="S75" i="43"/>
  <c r="S77" i="43"/>
  <c r="S79" i="43"/>
  <c r="S60" i="42"/>
  <c r="S62" i="42"/>
  <c r="S64" i="42"/>
  <c r="S74" i="42"/>
  <c r="S76" i="42"/>
  <c r="S78" i="42"/>
  <c r="I260" i="42" l="1"/>
  <c r="I155" i="42"/>
  <c r="I441" i="41"/>
  <c r="I389" i="41"/>
  <c r="I337" i="41"/>
  <c r="I285" i="41"/>
  <c r="I181" i="41"/>
  <c r="S53" i="43"/>
  <c r="I337" i="42"/>
  <c r="I285" i="42"/>
  <c r="I233" i="42"/>
  <c r="I416" i="41"/>
  <c r="I363" i="41"/>
  <c r="I311" i="41"/>
  <c r="I259" i="41"/>
  <c r="I207" i="41"/>
  <c r="I155" i="41"/>
  <c r="I363" i="42"/>
  <c r="I259" i="42"/>
  <c r="I442" i="41"/>
  <c r="I390" i="41"/>
  <c r="I338" i="41"/>
  <c r="I286" i="41"/>
  <c r="I182" i="41"/>
  <c r="S53" i="42"/>
  <c r="I416" i="42"/>
  <c r="I286" i="42"/>
  <c r="I234" i="42"/>
  <c r="I181" i="42"/>
  <c r="I415" i="41"/>
  <c r="I312" i="41"/>
  <c r="I260" i="41"/>
  <c r="I208" i="41"/>
  <c r="I156" i="41"/>
  <c r="I53" i="41"/>
  <c r="AE623" i="41" l="1"/>
  <c r="AE615" i="41"/>
  <c r="AE605" i="41"/>
  <c r="AE606" i="41"/>
  <c r="AE607" i="41"/>
  <c r="AE608" i="41"/>
  <c r="AE620" i="41"/>
  <c r="AE613" i="41"/>
  <c r="AE609" i="41"/>
  <c r="AE624" i="41"/>
  <c r="AE618" i="41"/>
  <c r="AE614" i="41"/>
  <c r="AE610" i="41"/>
  <c r="AI53" i="42"/>
  <c r="AJ53" i="42" s="1"/>
  <c r="AE621" i="41" l="1"/>
  <c r="I390" i="42"/>
  <c r="AF613" i="41"/>
  <c r="AF620" i="41"/>
  <c r="AF608" i="41"/>
  <c r="AF624" i="41"/>
  <c r="AF623" i="41"/>
  <c r="AE617" i="41" l="1"/>
  <c r="AE616" i="41"/>
  <c r="AE622" i="41"/>
  <c r="I51" i="43" l="1"/>
  <c r="AI51" i="42" l="1"/>
  <c r="S129" i="42"/>
  <c r="S51" i="42" l="1"/>
  <c r="AJ51" i="42" s="1"/>
  <c r="I129" i="42"/>
  <c r="I51" i="42" l="1"/>
  <c r="S128" i="42" l="1"/>
  <c r="I128" i="42" l="1"/>
  <c r="AF625" i="42" l="1"/>
  <c r="AF625" i="43" l="1"/>
  <c r="AF625" i="40"/>
  <c r="AF625" i="45"/>
  <c r="AF625" i="44"/>
  <c r="AF625" i="41"/>
  <c r="AF625" i="46" l="1"/>
  <c r="P36" i="48" l="1"/>
  <c r="P46" i="48"/>
  <c r="P48" i="48"/>
  <c r="P38" i="48"/>
  <c r="P37" i="48"/>
  <c r="P49" i="48"/>
  <c r="P35" i="48"/>
  <c r="P33" i="48"/>
  <c r="P45" i="48"/>
  <c r="P34" i="48"/>
  <c r="P41" i="48"/>
  <c r="P34" i="46" l="1"/>
  <c r="P45" i="46"/>
  <c r="P48" i="46"/>
  <c r="P46" i="46"/>
  <c r="P49" i="46"/>
  <c r="P37" i="46"/>
  <c r="P38" i="46"/>
  <c r="P41" i="46" l="1"/>
  <c r="P36" i="46"/>
  <c r="P35" i="46"/>
  <c r="P33" i="46"/>
  <c r="P35" i="45" l="1"/>
  <c r="P46" i="45"/>
  <c r="P48" i="45"/>
  <c r="P41" i="45"/>
  <c r="P33" i="45"/>
  <c r="P37" i="45"/>
  <c r="P49" i="45"/>
  <c r="P34" i="45"/>
  <c r="P38" i="45"/>
  <c r="P45" i="45"/>
  <c r="P36" i="45"/>
  <c r="AB42" i="41" l="1"/>
  <c r="AB44" i="41"/>
  <c r="AB43" i="41" l="1"/>
  <c r="P94" i="44" l="1"/>
  <c r="P94" i="43" l="1"/>
  <c r="P94" i="40"/>
  <c r="P94" i="42"/>
  <c r="P94" i="41"/>
  <c r="AB47" i="41" l="1"/>
  <c r="F99" i="40" l="1"/>
  <c r="F99" i="41" l="1"/>
  <c r="F99" i="42" l="1"/>
  <c r="P44" i="41" l="1"/>
  <c r="P42" i="41" l="1"/>
  <c r="P43" i="41" l="1"/>
  <c r="AB444" i="41" l="1"/>
  <c r="AB39" i="41" l="1"/>
  <c r="P47" i="41"/>
  <c r="P444" i="41"/>
  <c r="P39" i="41" l="1"/>
  <c r="AB262" i="41" l="1"/>
  <c r="AB418" i="41"/>
  <c r="AB288" i="41"/>
  <c r="AB314" i="41"/>
  <c r="AB392" i="41"/>
  <c r="AB184" i="41"/>
  <c r="AB366" i="41"/>
  <c r="AB158" i="41"/>
  <c r="AB210" i="41"/>
  <c r="AB236" i="41"/>
  <c r="AB340" i="41"/>
  <c r="AB132" i="41"/>
  <c r="AB40" i="41"/>
  <c r="AB54" i="41" l="1"/>
  <c r="P132" i="41"/>
  <c r="P40" i="41"/>
  <c r="P418" i="41"/>
  <c r="P158" i="41"/>
  <c r="P236" i="41"/>
  <c r="P288" i="41"/>
  <c r="P210" i="41"/>
  <c r="P262" i="41"/>
  <c r="P340" i="41"/>
  <c r="P314" i="41"/>
  <c r="P392" i="41"/>
  <c r="P184" i="41"/>
  <c r="P366" i="41"/>
  <c r="P54" i="41" l="1"/>
  <c r="AB40" i="40" l="1"/>
  <c r="P40" i="40" l="1"/>
  <c r="AB39" i="40" l="1"/>
  <c r="P39" i="40" l="1"/>
  <c r="AB40" i="43" l="1"/>
  <c r="P40" i="43" l="1"/>
  <c r="AB44" i="42" l="1"/>
  <c r="AB42" i="42"/>
  <c r="P42" i="42" l="1"/>
  <c r="P44" i="42"/>
  <c r="AB40" i="42"/>
  <c r="P40" i="42" l="1"/>
  <c r="AB42" i="43" l="1"/>
  <c r="AB44" i="43"/>
  <c r="P42" i="43" l="1"/>
  <c r="P44" i="43"/>
  <c r="AB43" i="43" l="1"/>
  <c r="AB39" i="43"/>
  <c r="AB47" i="43"/>
  <c r="AB392" i="43"/>
  <c r="AB314" i="43"/>
  <c r="AB236" i="43"/>
  <c r="AB262" i="43"/>
  <c r="AB132" i="43"/>
  <c r="AB444" i="43"/>
  <c r="AB210" i="43"/>
  <c r="AB340" i="43"/>
  <c r="AB418" i="43"/>
  <c r="AB158" i="43"/>
  <c r="AB184" i="43"/>
  <c r="AB288" i="43"/>
  <c r="AB366" i="43"/>
  <c r="P39" i="43" l="1"/>
  <c r="P47" i="43"/>
  <c r="P43" i="43"/>
  <c r="P392" i="43"/>
  <c r="P210" i="43"/>
  <c r="P288" i="43"/>
  <c r="P366" i="43"/>
  <c r="P340" i="43"/>
  <c r="P262" i="43"/>
  <c r="AB54" i="43"/>
  <c r="P444" i="43"/>
  <c r="P314" i="43"/>
  <c r="P184" i="43"/>
  <c r="P236" i="43"/>
  <c r="P158" i="43"/>
  <c r="P418" i="43"/>
  <c r="P132" i="43"/>
  <c r="P54" i="43" l="1"/>
  <c r="AB39" i="42" l="1"/>
  <c r="AB47" i="42"/>
  <c r="AB47" i="40"/>
  <c r="AB43" i="42"/>
  <c r="AB236" i="42"/>
  <c r="AB366" i="42"/>
  <c r="AB262" i="42"/>
  <c r="AB340" i="42"/>
  <c r="AB184" i="42"/>
  <c r="AB314" i="42"/>
  <c r="AB444" i="42"/>
  <c r="AB418" i="42"/>
  <c r="AB392" i="42"/>
  <c r="AB158" i="42"/>
  <c r="AB132" i="42"/>
  <c r="AB288" i="42"/>
  <c r="AB210" i="42"/>
  <c r="P39" i="42" l="1"/>
  <c r="P47" i="42"/>
  <c r="P43" i="42"/>
  <c r="P47" i="40"/>
  <c r="P288" i="42"/>
  <c r="P418" i="42"/>
  <c r="P314" i="42"/>
  <c r="P262" i="42"/>
  <c r="P340" i="42"/>
  <c r="P366" i="42"/>
  <c r="P444" i="42"/>
  <c r="P158" i="42"/>
  <c r="P236" i="42"/>
  <c r="P210" i="42"/>
  <c r="P184" i="42"/>
  <c r="P132" i="42"/>
  <c r="P392" i="42"/>
  <c r="AB54" i="42"/>
  <c r="P54" i="42" l="1"/>
  <c r="AE612" i="41" l="1"/>
  <c r="AE612" i="43" l="1"/>
  <c r="AE612" i="44"/>
  <c r="AE611" i="41" l="1"/>
  <c r="AE612" i="40"/>
  <c r="AE619" i="41" l="1"/>
  <c r="P626" i="41"/>
  <c r="AE611" i="40"/>
  <c r="AE626" i="41" l="1"/>
  <c r="AE630" i="41" s="1"/>
  <c r="AE619" i="40"/>
  <c r="P626" i="40"/>
  <c r="AE612" i="42"/>
  <c r="AE626" i="40" l="1"/>
  <c r="AE611" i="43"/>
  <c r="AE611" i="42"/>
  <c r="AE611" i="44"/>
  <c r="AE630" i="40" l="1"/>
  <c r="AE619" i="42"/>
  <c r="P626" i="42"/>
  <c r="AE626" i="42" l="1"/>
  <c r="AE630" i="42" s="1"/>
  <c r="AB42" i="40" l="1"/>
  <c r="P42" i="40" l="1"/>
  <c r="AB43" i="40" l="1"/>
  <c r="P43" i="40" l="1"/>
  <c r="P92" i="43" l="1"/>
  <c r="P92" i="40"/>
  <c r="P92" i="41"/>
  <c r="P92" i="42"/>
  <c r="P99" i="41" l="1"/>
  <c r="P99" i="42"/>
  <c r="AB44" i="40" l="1"/>
  <c r="AB158" i="40"/>
  <c r="AB210" i="40"/>
  <c r="AB366" i="40"/>
  <c r="AB314" i="40"/>
  <c r="AB340" i="40"/>
  <c r="AB444" i="40"/>
  <c r="AB392" i="40"/>
  <c r="AB132" i="40"/>
  <c r="AB236" i="40"/>
  <c r="AB184" i="40"/>
  <c r="AB418" i="40"/>
  <c r="AB288" i="40"/>
  <c r="AB262" i="40"/>
  <c r="P44" i="40" l="1"/>
  <c r="P392" i="40"/>
  <c r="P262" i="40"/>
  <c r="P158" i="40"/>
  <c r="P366" i="40"/>
  <c r="P132" i="40"/>
  <c r="P236" i="40"/>
  <c r="P444" i="40"/>
  <c r="AB54" i="40"/>
  <c r="P184" i="40"/>
  <c r="P288" i="40"/>
  <c r="P340" i="40"/>
  <c r="P210" i="40"/>
  <c r="P314" i="40"/>
  <c r="P418" i="40"/>
  <c r="P54" i="40" l="1"/>
  <c r="P99" i="40" l="1"/>
  <c r="AB44" i="44" l="1"/>
  <c r="AB43" i="44"/>
  <c r="AB42" i="44"/>
  <c r="P42" i="44" l="1"/>
  <c r="P43" i="44"/>
  <c r="P44" i="44"/>
  <c r="AB44" i="46" l="1"/>
  <c r="P44" i="46" l="1"/>
  <c r="AB43" i="46" l="1"/>
  <c r="P43" i="46" l="1"/>
  <c r="AB44" i="45" l="1"/>
  <c r="P44" i="45" l="1"/>
  <c r="AB43" i="45" l="1"/>
  <c r="P43" i="45" l="1"/>
  <c r="P94" i="46" l="1"/>
  <c r="P92" i="44" l="1"/>
  <c r="AE619" i="43" l="1"/>
  <c r="P626" i="43"/>
  <c r="P626" i="44"/>
  <c r="AE619" i="44"/>
  <c r="AE626" i="43" l="1"/>
  <c r="AE626" i="44"/>
  <c r="AE630" i="43" l="1"/>
  <c r="AE630" i="44"/>
  <c r="P49" i="53" l="1"/>
  <c r="P50" i="53" l="1"/>
  <c r="AE611" i="45"/>
  <c r="P94" i="45"/>
  <c r="AE612" i="45"/>
  <c r="P92" i="45"/>
  <c r="AB42" i="45"/>
  <c r="P626" i="45"/>
  <c r="P51" i="53" l="1"/>
  <c r="AE619" i="45"/>
  <c r="AE626" i="45" s="1"/>
  <c r="P52" i="53" l="1"/>
  <c r="AE630" i="45"/>
  <c r="P53" i="53" l="1"/>
  <c r="AE611" i="46" l="1"/>
  <c r="AE612" i="46"/>
  <c r="P42" i="45" l="1"/>
  <c r="P92" i="46" l="1"/>
  <c r="AB42" i="46" l="1"/>
  <c r="P42" i="46" l="1"/>
  <c r="AE619" i="46" l="1"/>
  <c r="P626" i="46"/>
  <c r="AE626" i="46" l="1"/>
  <c r="AE630" i="46" l="1"/>
  <c r="P94" i="53" l="1"/>
  <c r="F96" i="53" l="1"/>
  <c r="P94" i="51" l="1"/>
  <c r="F96" i="51" l="1"/>
  <c r="P94" i="50" l="1"/>
  <c r="P94" i="48" l="1"/>
  <c r="P94" i="49" l="1"/>
  <c r="AB43" i="48" l="1"/>
  <c r="AB44" i="48"/>
  <c r="P44" i="48" l="1"/>
  <c r="P43" i="48" l="1"/>
  <c r="AE611" i="50" l="1"/>
  <c r="AE612" i="50" l="1"/>
  <c r="AE612" i="48" l="1"/>
  <c r="AE611" i="48" l="1"/>
  <c r="P92" i="48" l="1"/>
  <c r="AB42" i="48" l="1"/>
  <c r="P42" i="48" l="1"/>
  <c r="AE619" i="48" l="1"/>
  <c r="P626" i="48"/>
  <c r="AE626" i="48" l="1"/>
  <c r="AE630" i="48" l="1"/>
  <c r="AB43" i="49" l="1"/>
  <c r="P43" i="49" l="1"/>
  <c r="AB44" i="49" l="1"/>
  <c r="P44" i="49" l="1"/>
  <c r="AB42" i="49" l="1"/>
  <c r="P42" i="49" l="1"/>
  <c r="AE611" i="49" l="1"/>
  <c r="AE612" i="49" l="1"/>
  <c r="AB43" i="50"/>
  <c r="P43" i="50" l="1"/>
  <c r="AB44" i="50"/>
  <c r="P44" i="50" l="1"/>
  <c r="P92" i="49"/>
  <c r="AE619" i="49" l="1"/>
  <c r="P626" i="49"/>
  <c r="AE626" i="49" l="1"/>
  <c r="AE630" i="49" l="1"/>
  <c r="P92" i="50" l="1"/>
  <c r="AB42" i="50" l="1"/>
  <c r="P42" i="50" l="1"/>
  <c r="AE619" i="50" l="1"/>
  <c r="P626" i="50"/>
  <c r="AE626" i="50" l="1"/>
  <c r="AE630" i="50" l="1"/>
  <c r="AB43" i="51" l="1"/>
  <c r="AE611" i="51"/>
  <c r="P43" i="51" l="1"/>
  <c r="AE612" i="51"/>
  <c r="AB44" i="51" l="1"/>
  <c r="P44" i="51" l="1"/>
  <c r="AB42" i="51" l="1"/>
  <c r="P42" i="51" l="1"/>
  <c r="P92" i="51" l="1"/>
  <c r="AE619" i="51" l="1"/>
  <c r="P626" i="51"/>
  <c r="AE626" i="51" l="1"/>
  <c r="AE630" i="51" l="1"/>
  <c r="AB43" i="53" l="1"/>
  <c r="P43" i="53" l="1"/>
  <c r="AB44" i="53" l="1"/>
  <c r="P44" i="53" l="1"/>
  <c r="AB42" i="53" l="1"/>
  <c r="P42" i="53" l="1"/>
  <c r="AB40" i="49" l="1"/>
  <c r="P40" i="49" l="1"/>
  <c r="AB40" i="46" l="1"/>
  <c r="P40" i="46" l="1"/>
  <c r="AB47" i="45" l="1"/>
  <c r="F99" i="49" l="1"/>
  <c r="P99" i="49" l="1"/>
  <c r="F99" i="43" l="1"/>
  <c r="P99" i="43" l="1"/>
  <c r="AB314" i="45" l="1"/>
  <c r="AB288" i="45" l="1"/>
  <c r="AB340" i="45"/>
  <c r="AB366" i="45"/>
  <c r="AB184" i="45"/>
  <c r="AB444" i="45"/>
  <c r="AB158" i="45"/>
  <c r="AB210" i="45" l="1"/>
  <c r="AB236" i="45"/>
  <c r="AB262" i="45"/>
  <c r="AB418" i="45"/>
  <c r="AB40" i="45" l="1"/>
  <c r="AB392" i="45"/>
  <c r="AB39" i="45" l="1"/>
  <c r="AB132" i="45"/>
  <c r="AB54" i="45" l="1"/>
  <c r="P40" i="45" l="1"/>
  <c r="AB288" i="44" l="1"/>
  <c r="AB40" i="44" l="1"/>
  <c r="P40" i="44" l="1"/>
  <c r="F99" i="44" l="1"/>
  <c r="P99" i="44" l="1"/>
  <c r="AB366" i="44" l="1"/>
  <c r="AB132" i="44"/>
  <c r="AB39" i="44"/>
  <c r="AB236" i="44"/>
  <c r="AB340" i="44"/>
  <c r="AB184" i="44"/>
  <c r="AB418" i="44"/>
  <c r="AB444" i="44"/>
  <c r="AB392" i="44"/>
  <c r="AB262" i="44"/>
  <c r="AB314" i="44"/>
  <c r="AB47" i="44"/>
  <c r="AB158" i="44"/>
  <c r="AB210" i="44"/>
  <c r="P236" i="44" l="1"/>
  <c r="P314" i="44"/>
  <c r="P132" i="44"/>
  <c r="P47" i="44"/>
  <c r="P366" i="44"/>
  <c r="P288" i="44"/>
  <c r="AB54" i="44"/>
  <c r="P184" i="44"/>
  <c r="P210" i="44"/>
  <c r="P158" i="44"/>
  <c r="P444" i="44"/>
  <c r="P340" i="44"/>
  <c r="P39" i="44"/>
  <c r="P418" i="44"/>
  <c r="P262" i="44"/>
  <c r="P392" i="44" l="1"/>
  <c r="P54" i="44"/>
  <c r="F99" i="45" l="1"/>
  <c r="P99" i="45" l="1"/>
  <c r="P47" i="45" l="1"/>
  <c r="P288" i="45"/>
  <c r="P444" i="45"/>
  <c r="P340" i="45"/>
  <c r="P236" i="45"/>
  <c r="P210" i="45"/>
  <c r="P366" i="45"/>
  <c r="P184" i="45"/>
  <c r="P262" i="45"/>
  <c r="P39" i="45"/>
  <c r="P132" i="45"/>
  <c r="P314" i="45"/>
  <c r="P158" i="45"/>
  <c r="P418" i="45"/>
  <c r="P54" i="45" l="1"/>
  <c r="P392" i="45"/>
  <c r="F99" i="46" l="1"/>
  <c r="P99" i="46" l="1"/>
  <c r="AB340" i="46" l="1"/>
  <c r="AB366" i="46"/>
  <c r="AB314" i="46"/>
  <c r="AB418" i="46"/>
  <c r="AB184" i="46"/>
  <c r="AB158" i="46"/>
  <c r="AB262" i="46"/>
  <c r="AB132" i="46"/>
  <c r="AB39" i="46"/>
  <c r="AB210" i="46"/>
  <c r="AB47" i="46"/>
  <c r="AB236" i="46"/>
  <c r="AB288" i="46"/>
  <c r="AB444" i="46"/>
  <c r="AB392" i="46"/>
  <c r="P184" i="46" l="1"/>
  <c r="AB54" i="46"/>
  <c r="P366" i="46"/>
  <c r="P47" i="46"/>
  <c r="P262" i="46"/>
  <c r="P210" i="46"/>
  <c r="P314" i="46"/>
  <c r="P236" i="46"/>
  <c r="P418" i="46"/>
  <c r="P132" i="46"/>
  <c r="P340" i="46"/>
  <c r="P288" i="46"/>
  <c r="P444" i="46"/>
  <c r="P158" i="46"/>
  <c r="P392" i="46" l="1"/>
  <c r="P39" i="46"/>
  <c r="P54" i="46" l="1"/>
  <c r="AB40" i="50" l="1"/>
  <c r="P40" i="50" l="1"/>
  <c r="F99" i="50" l="1"/>
  <c r="P99" i="50" l="1"/>
  <c r="AB40" i="48" l="1"/>
  <c r="P40" i="48" l="1"/>
  <c r="F99" i="48" l="1"/>
  <c r="P99" i="48" l="1"/>
  <c r="AB184" i="48" l="1"/>
  <c r="AB236" i="48"/>
  <c r="AB262" i="48"/>
  <c r="AB47" i="48"/>
  <c r="AB132" i="48"/>
  <c r="AB366" i="48"/>
  <c r="AB288" i="48"/>
  <c r="AB158" i="48"/>
  <c r="AB39" i="48"/>
  <c r="AB392" i="48"/>
  <c r="AB314" i="48"/>
  <c r="AB210" i="48"/>
  <c r="AB340" i="48"/>
  <c r="AB444" i="48"/>
  <c r="AB418" i="48"/>
  <c r="P444" i="48" l="1"/>
  <c r="AB54" i="48"/>
  <c r="P366" i="48"/>
  <c r="P210" i="48"/>
  <c r="P184" i="48"/>
  <c r="P132" i="48"/>
  <c r="P418" i="48"/>
  <c r="P314" i="48"/>
  <c r="P158" i="48"/>
  <c r="P288" i="48"/>
  <c r="P236" i="48"/>
  <c r="P262" i="48"/>
  <c r="P39" i="48"/>
  <c r="P47" i="48"/>
  <c r="P340" i="48"/>
  <c r="P54" i="48" l="1"/>
  <c r="P392" i="48"/>
  <c r="S485" i="49" l="1"/>
  <c r="P69" i="49"/>
  <c r="S69" i="49" l="1"/>
  <c r="AB340" i="49" l="1"/>
  <c r="AB210" i="49"/>
  <c r="AB314" i="49"/>
  <c r="AB262" i="49"/>
  <c r="AB366" i="49"/>
  <c r="AB158" i="49"/>
  <c r="AB47" i="49"/>
  <c r="AB184" i="49"/>
  <c r="AB418" i="49"/>
  <c r="AB444" i="49"/>
  <c r="AB236" i="49"/>
  <c r="AB288" i="49"/>
  <c r="AB392" i="49"/>
  <c r="AB39" i="49"/>
  <c r="AB132" i="49"/>
  <c r="P418" i="49" l="1"/>
  <c r="P47" i="49"/>
  <c r="P236" i="49"/>
  <c r="P39" i="49"/>
  <c r="P340" i="49"/>
  <c r="P210" i="49"/>
  <c r="AB54" i="49"/>
  <c r="P262" i="49"/>
  <c r="P366" i="49"/>
  <c r="P158" i="49"/>
  <c r="P184" i="49"/>
  <c r="P288" i="49"/>
  <c r="P314" i="49"/>
  <c r="P132" i="49"/>
  <c r="P444" i="49"/>
  <c r="P392" i="49" l="1"/>
  <c r="P54" i="49"/>
  <c r="P65" i="49" l="1"/>
  <c r="S481" i="49"/>
  <c r="S65" i="49" l="1"/>
  <c r="S485" i="50" l="1"/>
  <c r="P69" i="50"/>
  <c r="S69" i="50" l="1"/>
  <c r="AB262" i="50" l="1"/>
  <c r="AB366" i="50"/>
  <c r="AB236" i="50"/>
  <c r="AB184" i="50"/>
  <c r="AB340" i="50"/>
  <c r="AB132" i="50"/>
  <c r="AB444" i="50"/>
  <c r="AB47" i="50"/>
  <c r="AB158" i="50"/>
  <c r="AB418" i="50"/>
  <c r="AB288" i="50"/>
  <c r="AB210" i="50"/>
  <c r="AB314" i="50"/>
  <c r="P314" i="50" l="1"/>
  <c r="P288" i="50"/>
  <c r="P444" i="50"/>
  <c r="P366" i="50"/>
  <c r="P184" i="50"/>
  <c r="P418" i="50"/>
  <c r="P236" i="50"/>
  <c r="P210" i="50"/>
  <c r="P47" i="50"/>
  <c r="P158" i="50"/>
  <c r="P262" i="50"/>
  <c r="P340" i="50"/>
  <c r="P132" i="50"/>
  <c r="AB392" i="50" l="1"/>
  <c r="AB39" i="50"/>
  <c r="AB54" i="50" l="1"/>
  <c r="P392" i="50"/>
  <c r="P39" i="50"/>
  <c r="P54" i="50" l="1"/>
  <c r="AE612" i="53" l="1"/>
  <c r="AE611" i="53" l="1"/>
  <c r="P92" i="53" l="1"/>
  <c r="AE619" i="53" l="1"/>
  <c r="P626" i="53"/>
  <c r="AE626" i="53" l="1"/>
  <c r="AE630" i="53" l="1"/>
  <c r="I547" i="55" l="1"/>
  <c r="I478" i="55" l="1"/>
  <c r="I483" i="55"/>
  <c r="I494" i="55"/>
  <c r="I518" i="55"/>
  <c r="I529" i="55"/>
  <c r="I533" i="55"/>
  <c r="I537" i="55"/>
  <c r="I541" i="55"/>
  <c r="I546" i="55"/>
  <c r="I573" i="55"/>
  <c r="I449" i="55"/>
  <c r="I453" i="55"/>
  <c r="I461" i="55"/>
  <c r="I489" i="55"/>
  <c r="I502" i="55"/>
  <c r="I506" i="55"/>
  <c r="I510" i="55"/>
  <c r="I514" i="55"/>
  <c r="I553" i="55"/>
  <c r="I557" i="55"/>
  <c r="I561" i="55"/>
  <c r="I565" i="55"/>
  <c r="I479" i="55"/>
  <c r="I534" i="55"/>
  <c r="I450" i="55"/>
  <c r="I454" i="55"/>
  <c r="I485" i="55"/>
  <c r="I503" i="55"/>
  <c r="I507" i="55"/>
  <c r="I511" i="55"/>
  <c r="I515" i="55"/>
  <c r="I520" i="55"/>
  <c r="I554" i="55"/>
  <c r="I558" i="55"/>
  <c r="I562" i="55"/>
  <c r="I566" i="55"/>
  <c r="I484" i="55"/>
  <c r="I530" i="55"/>
  <c r="I570" i="55"/>
  <c r="I476" i="55"/>
  <c r="I480" i="55"/>
  <c r="I486" i="55"/>
  <c r="I527" i="55"/>
  <c r="I531" i="55"/>
  <c r="I535" i="55"/>
  <c r="I539" i="55"/>
  <c r="I571" i="55"/>
  <c r="I451" i="55"/>
  <c r="I459" i="55"/>
  <c r="I487" i="55"/>
  <c r="I504" i="55"/>
  <c r="I508" i="55"/>
  <c r="I512" i="55"/>
  <c r="I516" i="55"/>
  <c r="I521" i="55"/>
  <c r="I555" i="55"/>
  <c r="I559" i="55"/>
  <c r="I563" i="55"/>
  <c r="I567" i="55"/>
  <c r="I466" i="55"/>
  <c r="I495" i="55"/>
  <c r="I542" i="55"/>
  <c r="I468" i="55"/>
  <c r="I477" i="55"/>
  <c r="I481" i="55"/>
  <c r="I493" i="55"/>
  <c r="I528" i="55"/>
  <c r="I532" i="55"/>
  <c r="I536" i="55"/>
  <c r="I540" i="55"/>
  <c r="I545" i="55"/>
  <c r="I572" i="55"/>
  <c r="I490" i="55"/>
  <c r="I538" i="55"/>
  <c r="I452" i="55"/>
  <c r="I460" i="55"/>
  <c r="I464" i="55"/>
  <c r="I482" i="55"/>
  <c r="I488" i="55"/>
  <c r="I505" i="55"/>
  <c r="I509" i="55"/>
  <c r="I513" i="55"/>
  <c r="I556" i="55"/>
  <c r="I560" i="55"/>
  <c r="I564" i="55"/>
  <c r="I568" i="55"/>
  <c r="S310" i="55"/>
  <c r="AI337" i="55"/>
  <c r="AI129" i="55"/>
  <c r="AI275" i="55"/>
  <c r="P87" i="55"/>
  <c r="P9" i="55" s="1"/>
  <c r="AC53" i="55"/>
  <c r="P86" i="55"/>
  <c r="P8" i="55" s="1"/>
  <c r="P93" i="55"/>
  <c r="P15" i="55" s="1"/>
  <c r="I492" i="55"/>
  <c r="P97" i="55"/>
  <c r="P19" i="55" s="1"/>
  <c r="I569" i="55"/>
  <c r="AI389" i="55" l="1"/>
  <c r="W45" i="55"/>
  <c r="AI209" i="55"/>
  <c r="AH53" i="55"/>
  <c r="AI175" i="55"/>
  <c r="AI390" i="55"/>
  <c r="F78" i="55"/>
  <c r="AE51" i="55"/>
  <c r="AI338" i="55"/>
  <c r="AC48" i="55"/>
  <c r="AA36" i="55"/>
  <c r="AG37" i="55"/>
  <c r="AE43" i="55"/>
  <c r="AC46" i="55"/>
  <c r="AI339" i="55"/>
  <c r="AI166" i="55"/>
  <c r="AI310" i="55"/>
  <c r="AJ310" i="55" s="1"/>
  <c r="AI417" i="55"/>
  <c r="V37" i="55"/>
  <c r="F62" i="55"/>
  <c r="F10" i="55" s="1"/>
  <c r="AI287" i="55"/>
  <c r="AI270" i="55"/>
  <c r="AI296" i="55"/>
  <c r="AI207" i="55"/>
  <c r="AI442" i="55"/>
  <c r="AI313" i="55"/>
  <c r="AC45" i="55"/>
  <c r="AE42" i="55"/>
  <c r="F71" i="55"/>
  <c r="F19" i="55" s="1"/>
  <c r="AI208" i="55"/>
  <c r="AI400" i="55"/>
  <c r="AA45" i="55"/>
  <c r="AI364" i="55"/>
  <c r="AI285" i="55"/>
  <c r="AG40" i="55"/>
  <c r="AG42" i="55"/>
  <c r="AI218" i="55"/>
  <c r="AE37" i="55"/>
  <c r="AI441" i="55"/>
  <c r="AI440" i="55"/>
  <c r="AI416" i="55"/>
  <c r="AI415" i="55"/>
  <c r="AH45" i="55"/>
  <c r="AI286" i="55"/>
  <c r="AG53" i="55"/>
  <c r="AD53" i="55"/>
  <c r="W44" i="55"/>
  <c r="Z35" i="55"/>
  <c r="AD51" i="55"/>
  <c r="W43" i="55"/>
  <c r="F74" i="55"/>
  <c r="I74" i="55" s="1"/>
  <c r="AD48" i="55"/>
  <c r="AE45" i="55"/>
  <c r="W52" i="55"/>
  <c r="AI311" i="55"/>
  <c r="Z52" i="55"/>
  <c r="AI363" i="55"/>
  <c r="AD46" i="55"/>
  <c r="AI423" i="55"/>
  <c r="W42" i="55"/>
  <c r="AE38" i="55"/>
  <c r="I543" i="55"/>
  <c r="I548" i="55" s="1"/>
  <c r="AI167" i="55"/>
  <c r="AI431" i="55"/>
  <c r="P88" i="55"/>
  <c r="P10" i="55" s="1"/>
  <c r="AI233" i="55"/>
  <c r="Z45" i="55"/>
  <c r="AI295" i="55"/>
  <c r="V41" i="55"/>
  <c r="AE47" i="55"/>
  <c r="AE50" i="55"/>
  <c r="I62" i="55"/>
  <c r="I491" i="55"/>
  <c r="AD43" i="55"/>
  <c r="AI412" i="55"/>
  <c r="AI360" i="55"/>
  <c r="I519" i="55"/>
  <c r="AI336" i="55"/>
  <c r="AI183" i="55"/>
  <c r="AA52" i="55"/>
  <c r="V47" i="55"/>
  <c r="AA48" i="55"/>
  <c r="V52" i="55"/>
  <c r="AI130" i="55"/>
  <c r="AA35" i="55"/>
  <c r="I544" i="55"/>
  <c r="AA46" i="55"/>
  <c r="AI173" i="55"/>
  <c r="AA42" i="55"/>
  <c r="AC38" i="55"/>
  <c r="W41" i="55"/>
  <c r="W47" i="55"/>
  <c r="AH50" i="55"/>
  <c r="AD34" i="55"/>
  <c r="S337" i="55"/>
  <c r="AJ337" i="55" s="1"/>
  <c r="F69" i="55"/>
  <c r="I467" i="55"/>
  <c r="F77" i="55"/>
  <c r="F64" i="55"/>
  <c r="AI383" i="55"/>
  <c r="V34" i="55"/>
  <c r="W37" i="55"/>
  <c r="I457" i="55"/>
  <c r="F67" i="55"/>
  <c r="AI407" i="55"/>
  <c r="AI254" i="55"/>
  <c r="AI215" i="55"/>
  <c r="V36" i="55"/>
  <c r="AI206" i="55"/>
  <c r="AI124" i="55"/>
  <c r="Z53" i="55"/>
  <c r="V44" i="55"/>
  <c r="AI319" i="55"/>
  <c r="V42" i="55"/>
  <c r="AI120" i="55"/>
  <c r="AD40" i="55"/>
  <c r="AD52" i="55"/>
  <c r="AE39" i="55"/>
  <c r="AA51" i="55"/>
  <c r="AD33" i="55"/>
  <c r="AI345" i="55"/>
  <c r="AI145" i="55"/>
  <c r="AG51" i="55"/>
  <c r="AI165" i="55"/>
  <c r="AI397" i="55"/>
  <c r="AA43" i="55"/>
  <c r="AD45" i="55"/>
  <c r="AH36" i="55"/>
  <c r="W36" i="55"/>
  <c r="AA34" i="55"/>
  <c r="V51" i="55"/>
  <c r="I78" i="55"/>
  <c r="F26" i="55"/>
  <c r="I455" i="55"/>
  <c r="F65" i="55"/>
  <c r="F60" i="55"/>
  <c r="I469" i="55"/>
  <c r="F79" i="55"/>
  <c r="Z34" i="55"/>
  <c r="AG33" i="55"/>
  <c r="V40" i="55"/>
  <c r="AD39" i="55"/>
  <c r="AH33" i="55"/>
  <c r="AI227" i="55"/>
  <c r="AI119" i="55"/>
  <c r="AI371" i="55"/>
  <c r="AI245" i="55"/>
  <c r="AI168" i="55"/>
  <c r="AI149" i="55"/>
  <c r="AC34" i="55"/>
  <c r="AH48" i="55"/>
  <c r="AH46" i="55"/>
  <c r="AD44" i="55"/>
  <c r="AD42" i="55"/>
  <c r="W38" i="55"/>
  <c r="AI146" i="55"/>
  <c r="V39" i="55"/>
  <c r="AH35" i="55"/>
  <c r="AC50" i="55"/>
  <c r="V33" i="55"/>
  <c r="W39" i="55"/>
  <c r="AI259" i="55"/>
  <c r="AF51" i="55"/>
  <c r="AI182" i="55"/>
  <c r="AI327" i="55"/>
  <c r="AI253" i="55"/>
  <c r="AG35" i="55"/>
  <c r="AI409" i="55"/>
  <c r="AI114" i="55"/>
  <c r="AE34" i="55"/>
  <c r="I501" i="55"/>
  <c r="F70" i="55"/>
  <c r="AI115" i="55"/>
  <c r="I574" i="55"/>
  <c r="I517" i="55"/>
  <c r="AI131" i="55"/>
  <c r="AJ131" i="55" s="1"/>
  <c r="AI386" i="55"/>
  <c r="AE35" i="55"/>
  <c r="AI164" i="55"/>
  <c r="AI228" i="55"/>
  <c r="AI402" i="55"/>
  <c r="AI376" i="55"/>
  <c r="AI156" i="55"/>
  <c r="AG34" i="55"/>
  <c r="AI126" i="55"/>
  <c r="W46" i="55"/>
  <c r="AA44" i="55"/>
  <c r="AH37" i="55"/>
  <c r="AH52" i="55"/>
  <c r="W35" i="55"/>
  <c r="AH51" i="55"/>
  <c r="AE33" i="55"/>
  <c r="AA33" i="55"/>
  <c r="X51" i="55"/>
  <c r="AI219" i="55"/>
  <c r="AG184" i="55"/>
  <c r="AG52" i="55"/>
  <c r="AI297" i="55"/>
  <c r="AI223" i="55"/>
  <c r="AC37" i="55"/>
  <c r="AC52" i="55"/>
  <c r="AE44" i="55"/>
  <c r="AA40" i="55"/>
  <c r="AC36" i="55"/>
  <c r="AH38" i="55"/>
  <c r="AA47" i="55"/>
  <c r="F61" i="55"/>
  <c r="I462" i="55"/>
  <c r="F72" i="55"/>
  <c r="F574" i="55"/>
  <c r="F63" i="55"/>
  <c r="AI438" i="55"/>
  <c r="P85" i="55"/>
  <c r="AI331" i="55"/>
  <c r="AG43" i="55"/>
  <c r="AE36" i="55"/>
  <c r="AF48" i="55"/>
  <c r="AD47" i="55"/>
  <c r="AC35" i="55"/>
  <c r="Z51" i="55"/>
  <c r="AI189" i="55"/>
  <c r="AI230" i="55"/>
  <c r="AH41" i="55"/>
  <c r="P98" i="55"/>
  <c r="P20" i="55" s="1"/>
  <c r="P100" i="55"/>
  <c r="P22" i="55" s="1"/>
  <c r="AI406" i="55"/>
  <c r="AA50" i="55"/>
  <c r="AE48" i="55"/>
  <c r="AI306" i="55"/>
  <c r="AI301" i="55"/>
  <c r="AI362" i="55"/>
  <c r="AI302" i="55"/>
  <c r="AI284" i="55"/>
  <c r="Z47" i="55"/>
  <c r="AI234" i="55"/>
  <c r="S181" i="55"/>
  <c r="AI181" i="55"/>
  <c r="AI279" i="55"/>
  <c r="AG38" i="55"/>
  <c r="AE46" i="55"/>
  <c r="AD35" i="55"/>
  <c r="W33" i="55"/>
  <c r="W34" i="55"/>
  <c r="AI171" i="55"/>
  <c r="AI436" i="55"/>
  <c r="Z39" i="55"/>
  <c r="AD314" i="55"/>
  <c r="AI113" i="55"/>
  <c r="V35" i="55"/>
  <c r="AG45" i="55"/>
  <c r="AI112" i="55"/>
  <c r="Y43" i="55"/>
  <c r="AI147" i="55"/>
  <c r="AC51" i="55"/>
  <c r="AI190" i="55"/>
  <c r="AA38" i="55"/>
  <c r="Z41" i="55"/>
  <c r="AI128" i="55"/>
  <c r="I456" i="55"/>
  <c r="F66" i="55"/>
  <c r="F496" i="55"/>
  <c r="I475" i="55"/>
  <c r="I496" i="55" s="1"/>
  <c r="P104" i="55"/>
  <c r="P26" i="55" s="1"/>
  <c r="AI424" i="55"/>
  <c r="P90" i="55"/>
  <c r="P12" i="55" s="1"/>
  <c r="F470" i="55"/>
  <c r="AI391" i="55"/>
  <c r="AI435" i="55"/>
  <c r="AE41" i="55"/>
  <c r="AI232" i="55"/>
  <c r="AI321" i="55"/>
  <c r="AI293" i="55"/>
  <c r="Z50" i="55"/>
  <c r="AG50" i="55"/>
  <c r="AI428" i="55"/>
  <c r="AD36" i="55"/>
  <c r="AA444" i="55"/>
  <c r="AA53" i="55"/>
  <c r="AI405" i="55"/>
  <c r="P95" i="55"/>
  <c r="AI334" i="55"/>
  <c r="AI346" i="55"/>
  <c r="AI372" i="55"/>
  <c r="AI353" i="55"/>
  <c r="AI323" i="55"/>
  <c r="AI277" i="55"/>
  <c r="AI388" i="55"/>
  <c r="AI178" i="55"/>
  <c r="W40" i="55"/>
  <c r="AI116" i="55"/>
  <c r="AA41" i="55"/>
  <c r="AI276" i="55"/>
  <c r="P89" i="55"/>
  <c r="P11" i="55" s="1"/>
  <c r="AI235" i="55"/>
  <c r="AI204" i="55"/>
  <c r="AE52" i="55"/>
  <c r="AG39" i="55"/>
  <c r="AA39" i="55"/>
  <c r="AI242" i="55"/>
  <c r="AD50" i="55"/>
  <c r="AI139" i="55"/>
  <c r="AC33" i="55"/>
  <c r="AI426" i="55"/>
  <c r="P105" i="55"/>
  <c r="P27" i="55" s="1"/>
  <c r="AG48" i="55"/>
  <c r="AH34" i="55"/>
  <c r="AI268" i="55"/>
  <c r="AD41" i="55"/>
  <c r="AG47" i="55"/>
  <c r="AE40" i="55"/>
  <c r="Z132" i="55"/>
  <c r="Z33" i="55"/>
  <c r="AD38" i="55"/>
  <c r="AI298" i="55"/>
  <c r="AC41" i="55"/>
  <c r="AI163" i="55"/>
  <c r="V50" i="55"/>
  <c r="I463" i="55"/>
  <c r="F73" i="55"/>
  <c r="I458" i="55"/>
  <c r="F68" i="55"/>
  <c r="F59" i="55"/>
  <c r="S440" i="55"/>
  <c r="S260" i="55"/>
  <c r="S416" i="55"/>
  <c r="AJ416" i="55" s="1"/>
  <c r="AC236" i="55"/>
  <c r="S388" i="55"/>
  <c r="S206" i="55"/>
  <c r="S415" i="55"/>
  <c r="S336" i="55"/>
  <c r="S442" i="55"/>
  <c r="S312" i="55"/>
  <c r="S207" i="55"/>
  <c r="S364" i="55"/>
  <c r="AJ364" i="55" s="1"/>
  <c r="S311" i="55"/>
  <c r="S363" i="55"/>
  <c r="AJ363" i="55" s="1"/>
  <c r="S441" i="55"/>
  <c r="AJ441" i="55" s="1"/>
  <c r="S362" i="55"/>
  <c r="AG158" i="55"/>
  <c r="AH418" i="55"/>
  <c r="AH132" i="55"/>
  <c r="W236" i="55"/>
  <c r="AF617" i="55"/>
  <c r="P101" i="55"/>
  <c r="P23" i="55" s="1"/>
  <c r="V444" i="55"/>
  <c r="V288" i="55"/>
  <c r="AA158" i="55"/>
  <c r="AG132" i="55"/>
  <c r="AA340" i="55"/>
  <c r="AA132" i="55"/>
  <c r="AJ440" i="55" l="1"/>
  <c r="AI141" i="55"/>
  <c r="X35" i="55"/>
  <c r="AI379" i="55"/>
  <c r="Z40" i="55"/>
  <c r="AF610" i="55"/>
  <c r="AC40" i="55"/>
  <c r="AJ362" i="55"/>
  <c r="AJ311" i="55"/>
  <c r="AI401" i="55"/>
  <c r="AI249" i="55"/>
  <c r="AI322" i="55"/>
  <c r="AI410" i="55"/>
  <c r="AI375" i="55"/>
  <c r="AI226" i="55"/>
  <c r="AI244" i="55"/>
  <c r="AC626" i="55"/>
  <c r="AF50" i="55"/>
  <c r="AI324" i="55"/>
  <c r="AI355" i="55"/>
  <c r="AI224" i="55"/>
  <c r="AI349" i="55"/>
  <c r="AI243" i="55"/>
  <c r="Y33" i="55"/>
  <c r="Z418" i="55"/>
  <c r="AI348" i="55"/>
  <c r="AI414" i="55"/>
  <c r="I71" i="55"/>
  <c r="S233" i="55"/>
  <c r="X44" i="55"/>
  <c r="Y52" i="55"/>
  <c r="X52" i="55"/>
  <c r="AG46" i="55"/>
  <c r="AI217" i="55"/>
  <c r="AI225" i="55"/>
  <c r="AI261" i="55"/>
  <c r="AF39" i="55"/>
  <c r="Y40" i="55"/>
  <c r="S182" i="55"/>
  <c r="AJ182" i="55" s="1"/>
  <c r="AF36" i="55"/>
  <c r="AI280" i="55"/>
  <c r="X50" i="55"/>
  <c r="F522" i="55"/>
  <c r="Y51" i="55"/>
  <c r="AA366" i="55"/>
  <c r="AB626" i="55"/>
  <c r="AI332" i="55"/>
  <c r="Z46" i="55"/>
  <c r="AI294" i="55"/>
  <c r="AI347" i="55"/>
  <c r="Z444" i="55"/>
  <c r="AI374" i="55"/>
  <c r="AG340" i="55"/>
  <c r="Y42" i="55"/>
  <c r="AE53" i="55"/>
  <c r="AA314" i="55"/>
  <c r="AC39" i="55"/>
  <c r="Y626" i="55"/>
  <c r="S155" i="55"/>
  <c r="AI354" i="55"/>
  <c r="AF44" i="55"/>
  <c r="AI427" i="55"/>
  <c r="AI191" i="55"/>
  <c r="AI142" i="55"/>
  <c r="AI176" i="55"/>
  <c r="AI269" i="55"/>
  <c r="AI282" i="55"/>
  <c r="X39" i="55"/>
  <c r="Y46" i="55"/>
  <c r="AJ442" i="55"/>
  <c r="AD37" i="55"/>
  <c r="Z43" i="55"/>
  <c r="AI358" i="55"/>
  <c r="AI174" i="55"/>
  <c r="Y44" i="55"/>
  <c r="V340" i="55"/>
  <c r="AG36" i="55"/>
  <c r="AI373" i="55"/>
  <c r="AI260" i="55"/>
  <c r="AJ260" i="55" s="1"/>
  <c r="F548" i="55"/>
  <c r="F549" i="55" s="1"/>
  <c r="AF37" i="55"/>
  <c r="S234" i="55"/>
  <c r="AJ234" i="55" s="1"/>
  <c r="AJ415" i="55"/>
  <c r="Y36" i="55"/>
  <c r="AJ181" i="55"/>
  <c r="AG44" i="55"/>
  <c r="F22" i="55"/>
  <c r="AI154" i="55"/>
  <c r="AI152" i="55"/>
  <c r="AF46" i="55"/>
  <c r="S183" i="55"/>
  <c r="AI192" i="55"/>
  <c r="AA626" i="55"/>
  <c r="AJ207" i="55"/>
  <c r="S259" i="55"/>
  <c r="AJ259" i="55" s="1"/>
  <c r="AJ233" i="55"/>
  <c r="AA37" i="55"/>
  <c r="AF53" i="55"/>
  <c r="AI180" i="55"/>
  <c r="Z392" i="55"/>
  <c r="AF43" i="55"/>
  <c r="X53" i="55"/>
  <c r="I522" i="55"/>
  <c r="B523" i="55" s="1"/>
  <c r="AI384" i="55"/>
  <c r="Y39" i="55"/>
  <c r="Y41" i="55"/>
  <c r="AI443" i="55"/>
  <c r="AI157" i="55"/>
  <c r="V184" i="55"/>
  <c r="V392" i="55"/>
  <c r="AF41" i="55"/>
  <c r="AF622" i="55"/>
  <c r="AF40" i="55"/>
  <c r="AF47" i="55"/>
  <c r="AF35" i="55"/>
  <c r="W53" i="55"/>
  <c r="AI365" i="55"/>
  <c r="AG41" i="55"/>
  <c r="AI329" i="55"/>
  <c r="AF52" i="55"/>
  <c r="AF42" i="55"/>
  <c r="AI312" i="55"/>
  <c r="AJ312" i="55" s="1"/>
  <c r="X626" i="55"/>
  <c r="S414" i="55"/>
  <c r="AJ414" i="55" s="1"/>
  <c r="S261" i="55"/>
  <c r="AC47" i="55"/>
  <c r="Z44" i="55"/>
  <c r="X42" i="55"/>
  <c r="X48" i="55"/>
  <c r="X40" i="55"/>
  <c r="W51" i="55"/>
  <c r="AI197" i="55"/>
  <c r="AI271" i="55"/>
  <c r="AF45" i="55"/>
  <c r="AI272" i="55"/>
  <c r="AI155" i="55"/>
  <c r="AI140" i="55"/>
  <c r="AE392" i="55"/>
  <c r="S129" i="55"/>
  <c r="AJ129" i="55" s="1"/>
  <c r="AF619" i="55"/>
  <c r="X314" i="55"/>
  <c r="X392" i="55"/>
  <c r="AD288" i="55"/>
  <c r="S277" i="55"/>
  <c r="AJ277" i="55" s="1"/>
  <c r="AG418" i="55"/>
  <c r="AA288" i="55"/>
  <c r="L47" i="55"/>
  <c r="Z288" i="55"/>
  <c r="AE184" i="55"/>
  <c r="AH158" i="55"/>
  <c r="AC158" i="55"/>
  <c r="AA236" i="55"/>
  <c r="AE418" i="55"/>
  <c r="S390" i="55"/>
  <c r="AJ390" i="55" s="1"/>
  <c r="S389" i="55"/>
  <c r="AJ389" i="55" s="1"/>
  <c r="C497" i="55"/>
  <c r="D497" i="55"/>
  <c r="E497" i="55"/>
  <c r="G497" i="55"/>
  <c r="F497" i="55"/>
  <c r="B497" i="55"/>
  <c r="H497" i="55"/>
  <c r="I66" i="55"/>
  <c r="F14" i="55"/>
  <c r="X33" i="55"/>
  <c r="AI246" i="55"/>
  <c r="I79" i="55"/>
  <c r="F27" i="55"/>
  <c r="AI137" i="55"/>
  <c r="AI241" i="55"/>
  <c r="F15" i="55"/>
  <c r="I67" i="55"/>
  <c r="B549" i="55"/>
  <c r="D549" i="55"/>
  <c r="G549" i="55"/>
  <c r="C549" i="55"/>
  <c r="H549" i="55"/>
  <c r="E549" i="55"/>
  <c r="W418" i="55"/>
  <c r="S189" i="55"/>
  <c r="AA392" i="55"/>
  <c r="AF340" i="55"/>
  <c r="W444" i="55"/>
  <c r="W132" i="55"/>
  <c r="AH340" i="55"/>
  <c r="AF614" i="55"/>
  <c r="AD158" i="55"/>
  <c r="AG366" i="55"/>
  <c r="AC184" i="55"/>
  <c r="W314" i="55"/>
  <c r="Y444" i="55"/>
  <c r="X340" i="55"/>
  <c r="X288" i="55"/>
  <c r="S111" i="55"/>
  <c r="AA184" i="55"/>
  <c r="S417" i="55"/>
  <c r="AJ417" i="55" s="1"/>
  <c r="AI434" i="55"/>
  <c r="S338" i="55"/>
  <c r="AJ338" i="55" s="1"/>
  <c r="Z626" i="55"/>
  <c r="W48" i="55"/>
  <c r="Q33" i="55"/>
  <c r="Y34" i="55"/>
  <c r="AI216" i="55"/>
  <c r="S408" i="55"/>
  <c r="AI148" i="55"/>
  <c r="I60" i="55"/>
  <c r="F8" i="55"/>
  <c r="I65" i="55"/>
  <c r="Y35" i="55"/>
  <c r="S407" i="55"/>
  <c r="AJ407" i="55" s="1"/>
  <c r="R33" i="55"/>
  <c r="I64" i="55"/>
  <c r="F12" i="55"/>
  <c r="I69" i="55"/>
  <c r="F17" i="55"/>
  <c r="Z36" i="55"/>
  <c r="AI305" i="55"/>
  <c r="AD392" i="55"/>
  <c r="Y366" i="55"/>
  <c r="AD210" i="55"/>
  <c r="AG210" i="55"/>
  <c r="AF288" i="55"/>
  <c r="AE314" i="55"/>
  <c r="AD366" i="55"/>
  <c r="S140" i="55"/>
  <c r="AJ140" i="55" s="1"/>
  <c r="S156" i="55"/>
  <c r="AJ156" i="55" s="1"/>
  <c r="Y392" i="55"/>
  <c r="AE210" i="55"/>
  <c r="AF262" i="55"/>
  <c r="S423" i="55"/>
  <c r="AJ423" i="55" s="1"/>
  <c r="L444" i="55"/>
  <c r="AF606" i="55"/>
  <c r="AF605" i="55"/>
  <c r="Y132" i="55"/>
  <c r="S293" i="55"/>
  <c r="AG392" i="55"/>
  <c r="AD236" i="55"/>
  <c r="S332" i="55"/>
  <c r="AF618" i="55"/>
  <c r="Y262" i="55"/>
  <c r="AE236" i="55"/>
  <c r="Z158" i="55"/>
  <c r="V132" i="55"/>
  <c r="AI200" i="55"/>
  <c r="AA262" i="55"/>
  <c r="AC418" i="55"/>
  <c r="AE262" i="55"/>
  <c r="AJ206" i="55"/>
  <c r="S232" i="55"/>
  <c r="AJ232" i="55" s="1"/>
  <c r="AH47" i="55"/>
  <c r="I68" i="55"/>
  <c r="F16" i="55"/>
  <c r="S122" i="55"/>
  <c r="AF33" i="55"/>
  <c r="S391" i="55"/>
  <c r="AJ391" i="55" s="1"/>
  <c r="S398" i="55"/>
  <c r="AI172" i="55"/>
  <c r="X38" i="55"/>
  <c r="I70" i="55"/>
  <c r="F18" i="55"/>
  <c r="AI121" i="55"/>
  <c r="AI380" i="55"/>
  <c r="X43" i="55"/>
  <c r="S128" i="55"/>
  <c r="AJ128" i="55" s="1"/>
  <c r="AF444" i="55"/>
  <c r="AH366" i="55"/>
  <c r="S365" i="55"/>
  <c r="AJ365" i="55" s="1"/>
  <c r="S164" i="55"/>
  <c r="AJ164" i="55" s="1"/>
  <c r="S126" i="55"/>
  <c r="AJ126" i="55" s="1"/>
  <c r="Y158" i="55"/>
  <c r="AG262" i="55"/>
  <c r="AH262" i="55"/>
  <c r="Y236" i="55"/>
  <c r="S371" i="55"/>
  <c r="AF392" i="55"/>
  <c r="L39" i="55"/>
  <c r="AI356" i="55"/>
  <c r="S241" i="55"/>
  <c r="S218" i="55"/>
  <c r="AJ218" i="55" s="1"/>
  <c r="Y340" i="55"/>
  <c r="S120" i="55"/>
  <c r="AJ120" i="55" s="1"/>
  <c r="AF210" i="55"/>
  <c r="W366" i="55"/>
  <c r="AE340" i="55"/>
  <c r="S360" i="55"/>
  <c r="AJ360" i="55" s="1"/>
  <c r="AE444" i="55"/>
  <c r="I73" i="55"/>
  <c r="I465" i="55"/>
  <c r="I470" i="55" s="1"/>
  <c r="F75" i="55"/>
  <c r="AI138" i="55"/>
  <c r="P7" i="55"/>
  <c r="F11" i="55"/>
  <c r="I63" i="55"/>
  <c r="V53" i="55"/>
  <c r="AJ183" i="55"/>
  <c r="Y47" i="55"/>
  <c r="X45" i="55"/>
  <c r="AI123" i="55"/>
  <c r="AI399" i="55"/>
  <c r="S215" i="55"/>
  <c r="AJ215" i="55" s="1"/>
  <c r="AI278" i="55"/>
  <c r="W288" i="55"/>
  <c r="P102" i="55"/>
  <c r="P24" i="55" s="1"/>
  <c r="S313" i="55"/>
  <c r="AJ313" i="55" s="1"/>
  <c r="S209" i="55"/>
  <c r="AJ209" i="55" s="1"/>
  <c r="X47" i="55"/>
  <c r="Y210" i="55"/>
  <c r="AI304" i="55"/>
  <c r="S334" i="55"/>
  <c r="AJ334" i="55" s="1"/>
  <c r="AF612" i="55"/>
  <c r="AG236" i="55"/>
  <c r="AD418" i="55"/>
  <c r="AD262" i="55"/>
  <c r="AA418" i="55"/>
  <c r="AF366" i="55"/>
  <c r="AD444" i="55"/>
  <c r="S168" i="55"/>
  <c r="AJ168" i="55" s="1"/>
  <c r="AD184" i="55"/>
  <c r="AF418" i="55"/>
  <c r="Y184" i="55"/>
  <c r="S180" i="55"/>
  <c r="S154" i="55"/>
  <c r="Y45" i="55"/>
  <c r="S297" i="55"/>
  <c r="AJ297" i="55" s="1"/>
  <c r="X262" i="55"/>
  <c r="H523" i="55"/>
  <c r="C523" i="55"/>
  <c r="E523" i="55"/>
  <c r="D523" i="55"/>
  <c r="X36" i="55"/>
  <c r="Y37" i="55"/>
  <c r="AI398" i="55"/>
  <c r="AI122" i="55"/>
  <c r="S324" i="55"/>
  <c r="AJ324" i="55" s="1"/>
  <c r="AJ336" i="55"/>
  <c r="P103" i="55"/>
  <c r="P25" i="55" s="1"/>
  <c r="S147" i="55"/>
  <c r="AJ147" i="55" s="1"/>
  <c r="S319" i="55"/>
  <c r="X366" i="55"/>
  <c r="AF236" i="55"/>
  <c r="AE288" i="55"/>
  <c r="X184" i="55"/>
  <c r="X158" i="55"/>
  <c r="S268" i="55"/>
  <c r="AJ268" i="55" s="1"/>
  <c r="W158" i="55"/>
  <c r="X236" i="55"/>
  <c r="AF132" i="55"/>
  <c r="AF158" i="55"/>
  <c r="L33" i="55"/>
  <c r="Y418" i="55"/>
  <c r="AF615" i="55"/>
  <c r="AH444" i="55"/>
  <c r="AE132" i="55"/>
  <c r="W392" i="55"/>
  <c r="S124" i="55"/>
  <c r="AJ124" i="55" s="1"/>
  <c r="L34" i="55"/>
  <c r="AF314" i="55"/>
  <c r="X210" i="55"/>
  <c r="AF184" i="55"/>
  <c r="X444" i="55"/>
  <c r="AD340" i="55"/>
  <c r="AG444" i="55"/>
  <c r="S339" i="55"/>
  <c r="AJ339" i="55" s="1"/>
  <c r="AI252" i="55"/>
  <c r="F80" i="55"/>
  <c r="F7" i="55"/>
  <c r="I59" i="55"/>
  <c r="X37" i="55"/>
  <c r="AF34" i="55"/>
  <c r="S424" i="55"/>
  <c r="AJ424" i="55" s="1"/>
  <c r="Y50" i="55"/>
  <c r="X46" i="55"/>
  <c r="AI425" i="55"/>
  <c r="S412" i="55"/>
  <c r="AJ412" i="55" s="1"/>
  <c r="I61" i="55"/>
  <c r="F9" i="55"/>
  <c r="S114" i="55"/>
  <c r="AJ114" i="55" s="1"/>
  <c r="AI111" i="55"/>
  <c r="X41" i="55"/>
  <c r="Y38" i="55"/>
  <c r="I77" i="55"/>
  <c r="F25" i="55"/>
  <c r="AI433" i="55"/>
  <c r="Y53" i="55"/>
  <c r="AI320" i="55"/>
  <c r="F76" i="55"/>
  <c r="AF38" i="55"/>
  <c r="AH43" i="55"/>
  <c r="AI201" i="55"/>
  <c r="AI267" i="55"/>
  <c r="AI251" i="55"/>
  <c r="S130" i="55"/>
  <c r="AJ130" i="55" s="1"/>
  <c r="S400" i="55"/>
  <c r="AJ400" i="55" s="1"/>
  <c r="AE158" i="55"/>
  <c r="S443" i="55"/>
  <c r="S208" i="55"/>
  <c r="AJ208" i="55" s="1"/>
  <c r="I72" i="55"/>
  <c r="F20" i="55"/>
  <c r="S137" i="55"/>
  <c r="X418" i="55"/>
  <c r="S345" i="55"/>
  <c r="S139" i="55"/>
  <c r="AJ139" i="55" s="1"/>
  <c r="AD132" i="55"/>
  <c r="AI382" i="55"/>
  <c r="AF611" i="55"/>
  <c r="S329" i="55"/>
  <c r="AF607" i="55"/>
  <c r="AG314" i="55"/>
  <c r="S245" i="55"/>
  <c r="AJ245" i="55" s="1"/>
  <c r="I327" i="55"/>
  <c r="S327" i="55"/>
  <c r="AJ327" i="55" s="1"/>
  <c r="S353" i="55"/>
  <c r="AJ353" i="55" s="1"/>
  <c r="L40" i="55"/>
  <c r="W184" i="55"/>
  <c r="Y288" i="55"/>
  <c r="AE366" i="55"/>
  <c r="S157" i="55"/>
  <c r="AJ157" i="55" s="1"/>
  <c r="X34" i="55"/>
  <c r="AI34" i="55" s="1"/>
  <c r="S252" i="55"/>
  <c r="S204" i="55"/>
  <c r="AJ204" i="55" s="1"/>
  <c r="G575" i="55"/>
  <c r="D575" i="55"/>
  <c r="B575" i="55"/>
  <c r="F575" i="55"/>
  <c r="E575" i="55"/>
  <c r="C575" i="55"/>
  <c r="H575" i="55"/>
  <c r="AI150" i="55"/>
  <c r="S227" i="55"/>
  <c r="AJ227" i="55" s="1"/>
  <c r="S379" i="55"/>
  <c r="S223" i="55"/>
  <c r="AJ223" i="55" s="1"/>
  <c r="S399" i="55"/>
  <c r="AJ399" i="55" s="1"/>
  <c r="P96" i="55"/>
  <c r="AI51" i="55" l="1"/>
  <c r="AI52" i="55"/>
  <c r="AJ252" i="55"/>
  <c r="G523" i="55"/>
  <c r="F523" i="55"/>
  <c r="AJ332" i="55"/>
  <c r="AJ379" i="55"/>
  <c r="AI36" i="55"/>
  <c r="AI35" i="55"/>
  <c r="AJ261" i="55"/>
  <c r="S199" i="55"/>
  <c r="I358" i="55"/>
  <c r="S358" i="55"/>
  <c r="AJ358" i="55" s="1"/>
  <c r="S348" i="55"/>
  <c r="AJ348" i="55" s="1"/>
  <c r="S230" i="55"/>
  <c r="AJ230" i="55" s="1"/>
  <c r="S296" i="55"/>
  <c r="AJ296" i="55" s="1"/>
  <c r="S436" i="55"/>
  <c r="AJ436" i="55" s="1"/>
  <c r="AI309" i="55"/>
  <c r="I402" i="55"/>
  <c r="M39" i="55"/>
  <c r="X49" i="55"/>
  <c r="Z49" i="55"/>
  <c r="S176" i="55"/>
  <c r="AJ176" i="55" s="1"/>
  <c r="S322" i="55"/>
  <c r="AJ322" i="55" s="1"/>
  <c r="S426" i="55"/>
  <c r="AJ426" i="55" s="1"/>
  <c r="AJ180" i="55"/>
  <c r="S438" i="55"/>
  <c r="AJ438" i="55" s="1"/>
  <c r="Q38" i="55"/>
  <c r="AI41" i="55"/>
  <c r="I371" i="55"/>
  <c r="S375" i="55"/>
  <c r="AJ375" i="55" s="1"/>
  <c r="S146" i="55"/>
  <c r="AJ146" i="55" s="1"/>
  <c r="AJ443" i="55"/>
  <c r="AH314" i="55"/>
  <c r="S374" i="55"/>
  <c r="AJ374" i="55" s="1"/>
  <c r="S279" i="55"/>
  <c r="AJ279" i="55" s="1"/>
  <c r="O45" i="55"/>
  <c r="I497" i="55"/>
  <c r="S306" i="55"/>
  <c r="AJ306" i="55" s="1"/>
  <c r="S410" i="55"/>
  <c r="AJ410" i="55" s="1"/>
  <c r="O41" i="55"/>
  <c r="N39" i="55"/>
  <c r="S376" i="55"/>
  <c r="AJ376" i="55" s="1"/>
  <c r="S347" i="55"/>
  <c r="AJ347" i="55" s="1"/>
  <c r="B471" i="55"/>
  <c r="E471" i="55"/>
  <c r="D471" i="55"/>
  <c r="H471" i="55"/>
  <c r="G471" i="55"/>
  <c r="C471" i="55"/>
  <c r="F471" i="55"/>
  <c r="AI432" i="55"/>
  <c r="AC444" i="55"/>
  <c r="AG288" i="55"/>
  <c r="AG49" i="55"/>
  <c r="AG54" i="55" s="1"/>
  <c r="AI381" i="55"/>
  <c r="AC392" i="55"/>
  <c r="M35" i="55"/>
  <c r="S405" i="55"/>
  <c r="AJ405" i="55" s="1"/>
  <c r="S192" i="55"/>
  <c r="AJ192" i="55" s="1"/>
  <c r="AI413" i="55"/>
  <c r="V418" i="55"/>
  <c r="I549" i="55"/>
  <c r="N36" i="55"/>
  <c r="S166" i="55"/>
  <c r="AJ166" i="55" s="1"/>
  <c r="R40" i="55"/>
  <c r="Q41" i="55"/>
  <c r="S301" i="55"/>
  <c r="AJ301" i="55" s="1"/>
  <c r="N40" i="55"/>
  <c r="S235" i="55"/>
  <c r="AJ235" i="55" s="1"/>
  <c r="L53" i="55"/>
  <c r="W340" i="55"/>
  <c r="AI335" i="55"/>
  <c r="S270" i="55"/>
  <c r="AJ270" i="55" s="1"/>
  <c r="W210" i="55"/>
  <c r="AI205" i="55"/>
  <c r="AC262" i="55"/>
  <c r="R37" i="55"/>
  <c r="S116" i="55"/>
  <c r="AJ116" i="55" s="1"/>
  <c r="S191" i="55"/>
  <c r="AJ191" i="55" s="1"/>
  <c r="S242" i="55"/>
  <c r="AJ242" i="55" s="1"/>
  <c r="M40" i="55"/>
  <c r="S295" i="55"/>
  <c r="AJ295" i="55" s="1"/>
  <c r="I575" i="55"/>
  <c r="M41" i="55"/>
  <c r="S269" i="55"/>
  <c r="AJ269" i="55" s="1"/>
  <c r="S384" i="55"/>
  <c r="AJ384" i="55" s="1"/>
  <c r="S178" i="55"/>
  <c r="AJ178" i="55" s="1"/>
  <c r="R48" i="55"/>
  <c r="M36" i="55"/>
  <c r="M37" i="55"/>
  <c r="AI303" i="55"/>
  <c r="AC314" i="55"/>
  <c r="L44" i="55"/>
  <c r="O48" i="55"/>
  <c r="O37" i="55"/>
  <c r="M43" i="55"/>
  <c r="S298" i="55"/>
  <c r="AJ298" i="55" s="1"/>
  <c r="Q44" i="55"/>
  <c r="S271" i="55"/>
  <c r="AJ271" i="55" s="1"/>
  <c r="AI53" i="55"/>
  <c r="S142" i="55"/>
  <c r="AJ142" i="55" s="1"/>
  <c r="AF608" i="55"/>
  <c r="S427" i="55"/>
  <c r="AJ427" i="55" s="1"/>
  <c r="S409" i="55"/>
  <c r="AJ409" i="55" s="1"/>
  <c r="AI387" i="55"/>
  <c r="G37" i="55"/>
  <c r="AJ329" i="55"/>
  <c r="AA49" i="55"/>
  <c r="AA54" i="55" s="1"/>
  <c r="AA210" i="55"/>
  <c r="R39" i="55"/>
  <c r="I523" i="55"/>
  <c r="AH49" i="55"/>
  <c r="AH184" i="55"/>
  <c r="AC49" i="55"/>
  <c r="AC132" i="55"/>
  <c r="R35" i="55"/>
  <c r="S244" i="55"/>
  <c r="AJ244" i="55" s="1"/>
  <c r="Z184" i="55"/>
  <c r="AI179" i="55"/>
  <c r="I400" i="55"/>
  <c r="S406" i="55"/>
  <c r="AJ406" i="55" s="1"/>
  <c r="R47" i="55"/>
  <c r="S276" i="55"/>
  <c r="AJ276" i="55" s="1"/>
  <c r="Q40" i="55"/>
  <c r="S280" i="55"/>
  <c r="AJ280" i="55" s="1"/>
  <c r="S250" i="55"/>
  <c r="S402" i="55"/>
  <c r="AJ402" i="55" s="1"/>
  <c r="O210" i="55"/>
  <c r="AI199" i="55"/>
  <c r="S165" i="55"/>
  <c r="AJ165" i="55" s="1"/>
  <c r="C47" i="55"/>
  <c r="S331" i="55"/>
  <c r="AJ331" i="55" s="1"/>
  <c r="AH236" i="55"/>
  <c r="Q48" i="55"/>
  <c r="C45" i="55"/>
  <c r="AH288" i="55"/>
  <c r="R42" i="55"/>
  <c r="AH40" i="55"/>
  <c r="AH392" i="55"/>
  <c r="AI153" i="55"/>
  <c r="V158" i="55"/>
  <c r="R36" i="55"/>
  <c r="X132" i="55"/>
  <c r="I197" i="55"/>
  <c r="AI361" i="55"/>
  <c r="AC210" i="55"/>
  <c r="AC288" i="55"/>
  <c r="AC366" i="55"/>
  <c r="M45" i="55"/>
  <c r="Q35" i="55"/>
  <c r="E45" i="55"/>
  <c r="AH39" i="55"/>
  <c r="AH210" i="55"/>
  <c r="Q39" i="55"/>
  <c r="AJ154" i="55"/>
  <c r="S275" i="55"/>
  <c r="AJ275" i="55" s="1"/>
  <c r="S435" i="55"/>
  <c r="AJ435" i="55" s="1"/>
  <c r="M46" i="55"/>
  <c r="S272" i="55"/>
  <c r="AJ272" i="55" s="1"/>
  <c r="D36" i="55"/>
  <c r="AI408" i="55"/>
  <c r="AJ408" i="55" s="1"/>
  <c r="AI283" i="55"/>
  <c r="P600" i="55"/>
  <c r="AJ155" i="55"/>
  <c r="S354" i="55"/>
  <c r="AJ354" i="55" s="1"/>
  <c r="S141" i="55"/>
  <c r="AJ141" i="55" s="1"/>
  <c r="O35" i="55"/>
  <c r="S433" i="55"/>
  <c r="AJ433" i="55" s="1"/>
  <c r="S174" i="55"/>
  <c r="AJ174" i="55" s="1"/>
  <c r="O36" i="55"/>
  <c r="S401" i="55"/>
  <c r="AJ401" i="55" s="1"/>
  <c r="S175" i="55"/>
  <c r="AJ175" i="55" s="1"/>
  <c r="S225" i="55"/>
  <c r="AJ225" i="55" s="1"/>
  <c r="S428" i="55"/>
  <c r="AJ428" i="55" s="1"/>
  <c r="N46" i="55"/>
  <c r="S249" i="55"/>
  <c r="AJ249" i="55" s="1"/>
  <c r="S383" i="55"/>
  <c r="AJ383" i="55" s="1"/>
  <c r="C39" i="55"/>
  <c r="R41" i="55"/>
  <c r="Q42" i="55"/>
  <c r="S355" i="55"/>
  <c r="AJ355" i="55" s="1"/>
  <c r="Q288" i="55"/>
  <c r="S243" i="55"/>
  <c r="AJ243" i="55" s="1"/>
  <c r="Q34" i="55"/>
  <c r="AI439" i="55"/>
  <c r="AI231" i="55"/>
  <c r="M132" i="55"/>
  <c r="I246" i="55"/>
  <c r="S346" i="55"/>
  <c r="AJ346" i="55" s="1"/>
  <c r="S172" i="55"/>
  <c r="AJ172" i="55" s="1"/>
  <c r="S200" i="55"/>
  <c r="AJ200" i="55" s="1"/>
  <c r="O46" i="55"/>
  <c r="S431" i="55"/>
  <c r="AJ431" i="55" s="1"/>
  <c r="R262" i="55"/>
  <c r="S201" i="55"/>
  <c r="AJ201" i="55" s="1"/>
  <c r="R46" i="55"/>
  <c r="R44" i="55"/>
  <c r="S373" i="55"/>
  <c r="AJ373" i="55" s="1"/>
  <c r="AI330" i="55"/>
  <c r="AC340" i="55"/>
  <c r="S251" i="55"/>
  <c r="AJ251" i="55" s="1"/>
  <c r="S323" i="55"/>
  <c r="AJ323" i="55" s="1"/>
  <c r="S321" i="55"/>
  <c r="AJ321" i="55" s="1"/>
  <c r="E46" i="55"/>
  <c r="H37" i="55"/>
  <c r="G43" i="55"/>
  <c r="S167" i="55"/>
  <c r="AJ167" i="55" s="1"/>
  <c r="S381" i="55"/>
  <c r="S219" i="55"/>
  <c r="AJ219" i="55" s="1"/>
  <c r="AI127" i="55"/>
  <c r="V49" i="55"/>
  <c r="S224" i="55"/>
  <c r="AJ224" i="55" s="1"/>
  <c r="G34" i="55"/>
  <c r="M366" i="55"/>
  <c r="S302" i="55"/>
  <c r="AJ302" i="55" s="1"/>
  <c r="X54" i="55"/>
  <c r="I203" i="55"/>
  <c r="Q392" i="55"/>
  <c r="S150" i="55"/>
  <c r="AJ150" i="55" s="1"/>
  <c r="I216" i="55"/>
  <c r="D35" i="55"/>
  <c r="I406" i="55"/>
  <c r="I399" i="55"/>
  <c r="I300" i="55"/>
  <c r="I168" i="55"/>
  <c r="I353" i="55"/>
  <c r="H35" i="55"/>
  <c r="H42" i="55"/>
  <c r="D46" i="55"/>
  <c r="D43" i="55"/>
  <c r="I428" i="55"/>
  <c r="I138" i="55"/>
  <c r="E48" i="55"/>
  <c r="E36" i="55"/>
  <c r="I426" i="55"/>
  <c r="I230" i="55"/>
  <c r="G36" i="55"/>
  <c r="I252" i="55"/>
  <c r="I152" i="55"/>
  <c r="R38" i="55"/>
  <c r="Q36" i="55"/>
  <c r="L37" i="55"/>
  <c r="S115" i="55"/>
  <c r="AJ115" i="55" s="1"/>
  <c r="S246" i="55"/>
  <c r="AJ246" i="55" s="1"/>
  <c r="S432" i="55"/>
  <c r="S149" i="55"/>
  <c r="AJ149" i="55" s="1"/>
  <c r="R158" i="55"/>
  <c r="S145" i="55"/>
  <c r="AJ145" i="55" s="1"/>
  <c r="AJ398" i="55"/>
  <c r="I167" i="55"/>
  <c r="M184" i="55"/>
  <c r="S282" i="55"/>
  <c r="AJ282" i="55" s="1"/>
  <c r="I433" i="55"/>
  <c r="S294" i="55"/>
  <c r="AJ294" i="55" s="1"/>
  <c r="N43" i="55"/>
  <c r="S190" i="55"/>
  <c r="AJ190" i="55" s="1"/>
  <c r="R392" i="55"/>
  <c r="M236" i="55"/>
  <c r="M158" i="55"/>
  <c r="M42" i="55"/>
  <c r="N44" i="55"/>
  <c r="I224" i="55"/>
  <c r="M262" i="55"/>
  <c r="S425" i="55"/>
  <c r="AJ425" i="55" s="1"/>
  <c r="S216" i="55"/>
  <c r="AJ216" i="55" s="1"/>
  <c r="M392" i="55"/>
  <c r="AC42" i="55"/>
  <c r="L35" i="55"/>
  <c r="S113" i="55"/>
  <c r="AJ113" i="55" s="1"/>
  <c r="AH44" i="55"/>
  <c r="S305" i="55"/>
  <c r="AJ305" i="55" s="1"/>
  <c r="S253" i="55"/>
  <c r="AJ253" i="55" s="1"/>
  <c r="I297" i="55"/>
  <c r="I384" i="55"/>
  <c r="I201" i="55"/>
  <c r="E40" i="55"/>
  <c r="I348" i="55"/>
  <c r="I139" i="55"/>
  <c r="I218" i="55"/>
  <c r="R314" i="55"/>
  <c r="Q340" i="55"/>
  <c r="D47" i="55"/>
  <c r="H44" i="55"/>
  <c r="C37" i="55"/>
  <c r="Q132" i="55"/>
  <c r="E37" i="55"/>
  <c r="I324" i="55"/>
  <c r="C38" i="55"/>
  <c r="G39" i="55"/>
  <c r="L340" i="55"/>
  <c r="I377" i="55"/>
  <c r="Q37" i="55"/>
  <c r="I204" i="55"/>
  <c r="M34" i="55"/>
  <c r="R45" i="55"/>
  <c r="S434" i="55"/>
  <c r="AJ434" i="55" s="1"/>
  <c r="S217" i="55"/>
  <c r="AJ217" i="55" s="1"/>
  <c r="S112" i="55"/>
  <c r="AJ112" i="55" s="1"/>
  <c r="AE49" i="55"/>
  <c r="AE54" i="55" s="1"/>
  <c r="S138" i="55"/>
  <c r="AJ138" i="55" s="1"/>
  <c r="AI357" i="55"/>
  <c r="V45" i="55"/>
  <c r="AI45" i="55" s="1"/>
  <c r="AJ319" i="55"/>
  <c r="I191" i="55"/>
  <c r="S152" i="55"/>
  <c r="AJ152" i="55" s="1"/>
  <c r="M44" i="55"/>
  <c r="O262" i="55"/>
  <c r="V43" i="55"/>
  <c r="E38" i="55"/>
  <c r="L41" i="55"/>
  <c r="S119" i="55"/>
  <c r="AJ119" i="55" s="1"/>
  <c r="N41" i="55"/>
  <c r="R340" i="55"/>
  <c r="I408" i="55"/>
  <c r="L51" i="55"/>
  <c r="C40" i="55"/>
  <c r="I306" i="55"/>
  <c r="I280" i="55"/>
  <c r="N158" i="55"/>
  <c r="Q50" i="55"/>
  <c r="C43" i="55"/>
  <c r="I222" i="55"/>
  <c r="I169" i="55"/>
  <c r="I332" i="55"/>
  <c r="H40" i="55"/>
  <c r="N418" i="55"/>
  <c r="H41" i="55"/>
  <c r="H46" i="55"/>
  <c r="I177" i="55"/>
  <c r="I345" i="55"/>
  <c r="I354" i="55"/>
  <c r="L288" i="55"/>
  <c r="N444" i="55"/>
  <c r="O47" i="55"/>
  <c r="I175" i="55"/>
  <c r="AJ137" i="55"/>
  <c r="S171" i="55"/>
  <c r="AJ171" i="55" s="1"/>
  <c r="C34" i="55"/>
  <c r="H45" i="55"/>
  <c r="I217" i="55"/>
  <c r="R184" i="55"/>
  <c r="AF49" i="55"/>
  <c r="AF54" i="55" s="1"/>
  <c r="S372" i="55"/>
  <c r="AJ372" i="55" s="1"/>
  <c r="Q45" i="55"/>
  <c r="Q43" i="55"/>
  <c r="L43" i="55"/>
  <c r="R210" i="55"/>
  <c r="M340" i="55"/>
  <c r="AJ371" i="55"/>
  <c r="I333" i="55"/>
  <c r="S397" i="55"/>
  <c r="O418" i="55"/>
  <c r="D41" i="55"/>
  <c r="M444" i="55"/>
  <c r="S267" i="55"/>
  <c r="I334" i="55"/>
  <c r="G46" i="55"/>
  <c r="R366" i="55"/>
  <c r="D39" i="55"/>
  <c r="I378" i="55"/>
  <c r="I438" i="55"/>
  <c r="I294" i="55"/>
  <c r="I223" i="55"/>
  <c r="I200" i="55"/>
  <c r="G48" i="55"/>
  <c r="AF621" i="55"/>
  <c r="I248" i="55"/>
  <c r="Y49" i="55"/>
  <c r="H36" i="55"/>
  <c r="I383" i="55"/>
  <c r="I178" i="55"/>
  <c r="I272" i="55"/>
  <c r="I111" i="55"/>
  <c r="B33" i="55"/>
  <c r="I244" i="55"/>
  <c r="L418" i="55"/>
  <c r="C288" i="55"/>
  <c r="G35" i="55"/>
  <c r="N184" i="55"/>
  <c r="AD49" i="55"/>
  <c r="AD54" i="55" s="1"/>
  <c r="S320" i="55"/>
  <c r="AJ320" i="55" s="1"/>
  <c r="L52" i="55"/>
  <c r="L36" i="55"/>
  <c r="Q366" i="55"/>
  <c r="L45" i="55"/>
  <c r="S121" i="55"/>
  <c r="AJ121" i="55" s="1"/>
  <c r="S254" i="55"/>
  <c r="AJ254" i="55" s="1"/>
  <c r="R444" i="55"/>
  <c r="M418" i="55"/>
  <c r="I397" i="55"/>
  <c r="N33" i="55"/>
  <c r="S303" i="55"/>
  <c r="O34" i="55"/>
  <c r="R43" i="55"/>
  <c r="S386" i="55"/>
  <c r="AJ386" i="55" s="1"/>
  <c r="AI250" i="55"/>
  <c r="I277" i="55"/>
  <c r="I166" i="55"/>
  <c r="I407" i="55"/>
  <c r="E35" i="55"/>
  <c r="I271" i="55"/>
  <c r="I215" i="55"/>
  <c r="G38" i="55"/>
  <c r="S226" i="55"/>
  <c r="AJ226" i="55" s="1"/>
  <c r="I243" i="55"/>
  <c r="I150" i="55"/>
  <c r="G44" i="55"/>
  <c r="I170" i="55"/>
  <c r="O184" i="55"/>
  <c r="H38" i="55"/>
  <c r="N35" i="55"/>
  <c r="S278" i="55"/>
  <c r="AJ278" i="55" s="1"/>
  <c r="R236" i="55"/>
  <c r="I282" i="55"/>
  <c r="O38" i="55"/>
  <c r="R288" i="55"/>
  <c r="I305" i="55"/>
  <c r="Q314" i="55"/>
  <c r="I176" i="55"/>
  <c r="I355" i="55"/>
  <c r="I145" i="55"/>
  <c r="N392" i="55"/>
  <c r="I275" i="55"/>
  <c r="I301" i="55"/>
  <c r="I321" i="55"/>
  <c r="I360" i="55"/>
  <c r="I430" i="55"/>
  <c r="I276" i="55"/>
  <c r="I302" i="55"/>
  <c r="I249" i="55"/>
  <c r="I228" i="55"/>
  <c r="I373" i="55"/>
  <c r="I401" i="55"/>
  <c r="I295" i="55"/>
  <c r="C36" i="55"/>
  <c r="I192" i="55"/>
  <c r="O132" i="55"/>
  <c r="I329" i="55"/>
  <c r="I141" i="55"/>
  <c r="I189" i="55"/>
  <c r="I410" i="55"/>
  <c r="E41" i="55"/>
  <c r="I429" i="55"/>
  <c r="I424" i="55"/>
  <c r="R132" i="55"/>
  <c r="I298" i="55"/>
  <c r="I229" i="55"/>
  <c r="G42" i="55"/>
  <c r="I374" i="55"/>
  <c r="I196" i="55"/>
  <c r="I125" i="55"/>
  <c r="I174" i="55"/>
  <c r="C44" i="55"/>
  <c r="I346" i="55"/>
  <c r="I404" i="55"/>
  <c r="I270" i="55"/>
  <c r="Q46" i="55"/>
  <c r="M288" i="55"/>
  <c r="Q418" i="55"/>
  <c r="AJ122" i="55"/>
  <c r="Q444" i="55"/>
  <c r="S382" i="55"/>
  <c r="AJ382" i="55" s="1"/>
  <c r="G41" i="55"/>
  <c r="AJ111" i="55"/>
  <c r="Q184" i="55"/>
  <c r="M47" i="55"/>
  <c r="S349" i="55"/>
  <c r="AJ349" i="55" s="1"/>
  <c r="S205" i="55"/>
  <c r="S123" i="55"/>
  <c r="AJ123" i="55" s="1"/>
  <c r="AI33" i="55"/>
  <c r="I75" i="55"/>
  <c r="I80" i="55" s="1"/>
  <c r="F23" i="55"/>
  <c r="I254" i="55"/>
  <c r="Q47" i="55"/>
  <c r="S484" i="55"/>
  <c r="P68" i="55"/>
  <c r="L184" i="55"/>
  <c r="S163" i="55"/>
  <c r="AJ293" i="55"/>
  <c r="I379" i="55"/>
  <c r="D33" i="55"/>
  <c r="I437" i="55"/>
  <c r="I303" i="55"/>
  <c r="I307" i="55"/>
  <c r="H43" i="55"/>
  <c r="Q262" i="55"/>
  <c r="I386" i="55"/>
  <c r="I255" i="55"/>
  <c r="I245" i="55"/>
  <c r="B44" i="55"/>
  <c r="L132" i="55"/>
  <c r="I76" i="55"/>
  <c r="F24" i="55"/>
  <c r="Q210" i="55"/>
  <c r="E42" i="55"/>
  <c r="I403" i="55"/>
  <c r="I227" i="55"/>
  <c r="I405" i="55"/>
  <c r="I385" i="55"/>
  <c r="AJ345" i="55"/>
  <c r="N34" i="55"/>
  <c r="E47" i="55"/>
  <c r="I190" i="55"/>
  <c r="D44" i="55"/>
  <c r="S228" i="55"/>
  <c r="AJ228" i="55" s="1"/>
  <c r="O33" i="55"/>
  <c r="I253" i="55"/>
  <c r="G47" i="55"/>
  <c r="C46" i="55"/>
  <c r="I425" i="55"/>
  <c r="N132" i="55"/>
  <c r="I359" i="55"/>
  <c r="I137" i="55"/>
  <c r="S357" i="55"/>
  <c r="I268" i="55"/>
  <c r="I165" i="55"/>
  <c r="H48" i="55"/>
  <c r="I320" i="55"/>
  <c r="I352" i="55"/>
  <c r="I164" i="55"/>
  <c r="I296" i="55"/>
  <c r="I269" i="55"/>
  <c r="I411" i="55"/>
  <c r="I347" i="55"/>
  <c r="I323" i="55"/>
  <c r="I412" i="55"/>
  <c r="I322" i="55"/>
  <c r="C41" i="55"/>
  <c r="I431" i="55"/>
  <c r="I436" i="55"/>
  <c r="I376" i="55"/>
  <c r="I241" i="55"/>
  <c r="G40" i="55"/>
  <c r="I171" i="55"/>
  <c r="I172" i="55"/>
  <c r="I225" i="55"/>
  <c r="I247" i="55"/>
  <c r="H39" i="55"/>
  <c r="I250" i="55"/>
  <c r="I143" i="55"/>
  <c r="I398" i="55"/>
  <c r="H47" i="55"/>
  <c r="I326" i="55"/>
  <c r="I427" i="55"/>
  <c r="I435" i="55"/>
  <c r="I274" i="55"/>
  <c r="I279" i="55"/>
  <c r="I331" i="55"/>
  <c r="I375" i="55"/>
  <c r="I142" i="55"/>
  <c r="I432" i="55"/>
  <c r="I409" i="55"/>
  <c r="I356" i="55"/>
  <c r="S356" i="55"/>
  <c r="AJ356" i="55" s="1"/>
  <c r="N288" i="55"/>
  <c r="M38" i="55"/>
  <c r="R34" i="55"/>
  <c r="O43" i="55"/>
  <c r="M33" i="55"/>
  <c r="AC43" i="55"/>
  <c r="S304" i="55"/>
  <c r="AJ304" i="55" s="1"/>
  <c r="Q236" i="55"/>
  <c r="S380" i="55"/>
  <c r="AJ380" i="55" s="1"/>
  <c r="Q158" i="55"/>
  <c r="O40" i="55"/>
  <c r="I349" i="55"/>
  <c r="R418" i="55"/>
  <c r="N45" i="55"/>
  <c r="I121" i="55"/>
  <c r="AJ241" i="55"/>
  <c r="S330" i="55"/>
  <c r="AJ189" i="55"/>
  <c r="L42" i="55"/>
  <c r="AH42" i="55"/>
  <c r="S173" i="55"/>
  <c r="AJ173" i="55" s="1"/>
  <c r="N47" i="55"/>
  <c r="AC44" i="55"/>
  <c r="AI44" i="55" s="1"/>
  <c r="S197" i="55"/>
  <c r="AJ197" i="55" s="1"/>
  <c r="B626" i="55"/>
  <c r="AJ432" i="55" l="1"/>
  <c r="AJ199" i="55"/>
  <c r="S33" i="55"/>
  <c r="O236" i="55"/>
  <c r="AJ330" i="55"/>
  <c r="O288" i="55"/>
  <c r="O340" i="55"/>
  <c r="I325" i="55"/>
  <c r="AJ250" i="55"/>
  <c r="O366" i="55"/>
  <c r="AJ303" i="55"/>
  <c r="I114" i="55"/>
  <c r="AJ357" i="55"/>
  <c r="O42" i="55"/>
  <c r="I380" i="55"/>
  <c r="S361" i="55"/>
  <c r="AJ361" i="55" s="1"/>
  <c r="AJ381" i="55"/>
  <c r="I273" i="55"/>
  <c r="W626" i="55"/>
  <c r="AJ205" i="55"/>
  <c r="I471" i="55"/>
  <c r="S148" i="55"/>
  <c r="AJ148" i="55" s="1"/>
  <c r="O158" i="55"/>
  <c r="S34" i="55"/>
  <c r="AJ34" i="55" s="1"/>
  <c r="E34" i="55"/>
  <c r="O314" i="55"/>
  <c r="B47" i="55"/>
  <c r="I47" i="55" s="1"/>
  <c r="H34" i="55"/>
  <c r="S413" i="55"/>
  <c r="AJ413" i="55" s="1"/>
  <c r="S309" i="55"/>
  <c r="AJ309" i="55" s="1"/>
  <c r="AF609" i="55"/>
  <c r="AF626" i="55" s="1"/>
  <c r="Z627" i="55" s="1"/>
  <c r="V626" i="55"/>
  <c r="H444" i="55"/>
  <c r="O444" i="55"/>
  <c r="M49" i="55"/>
  <c r="M210" i="55"/>
  <c r="AF616" i="55"/>
  <c r="AD626" i="55"/>
  <c r="S231" i="55"/>
  <c r="AJ231" i="55" s="1"/>
  <c r="N626" i="55"/>
  <c r="B158" i="55"/>
  <c r="I304" i="55"/>
  <c r="I434" i="55"/>
  <c r="AC54" i="55"/>
  <c r="S153" i="55"/>
  <c r="AJ153" i="55" s="1"/>
  <c r="L158" i="55"/>
  <c r="AH54" i="55"/>
  <c r="E132" i="55"/>
  <c r="I124" i="55"/>
  <c r="S335" i="55"/>
  <c r="AJ335" i="55" s="1"/>
  <c r="I219" i="55"/>
  <c r="S439" i="55"/>
  <c r="AJ439" i="55" s="1"/>
  <c r="S179" i="55"/>
  <c r="AJ179" i="55" s="1"/>
  <c r="C132" i="55"/>
  <c r="I148" i="55"/>
  <c r="I151" i="55"/>
  <c r="D132" i="55"/>
  <c r="I372" i="55"/>
  <c r="I116" i="55"/>
  <c r="O392" i="55"/>
  <c r="I140" i="55"/>
  <c r="C33" i="55"/>
  <c r="I122" i="55"/>
  <c r="S283" i="55"/>
  <c r="AJ283" i="55" s="1"/>
  <c r="I144" i="55"/>
  <c r="I147" i="55"/>
  <c r="D626" i="55"/>
  <c r="S387" i="55"/>
  <c r="AJ387" i="55" s="1"/>
  <c r="L392" i="55"/>
  <c r="AJ33" i="55"/>
  <c r="AJ397" i="55"/>
  <c r="H340" i="55"/>
  <c r="G340" i="55"/>
  <c r="H158" i="55"/>
  <c r="C366" i="55"/>
  <c r="I226" i="55"/>
  <c r="E33" i="55"/>
  <c r="G288" i="55"/>
  <c r="C210" i="55"/>
  <c r="H288" i="55"/>
  <c r="H236" i="55"/>
  <c r="G45" i="55"/>
  <c r="H184" i="55"/>
  <c r="E236" i="55"/>
  <c r="I357" i="55"/>
  <c r="D418" i="55"/>
  <c r="C392" i="55"/>
  <c r="G158" i="55"/>
  <c r="I278" i="55"/>
  <c r="B39" i="55"/>
  <c r="E39" i="55"/>
  <c r="I381" i="55"/>
  <c r="E444" i="55"/>
  <c r="E392" i="55"/>
  <c r="I120" i="55"/>
  <c r="G314" i="55"/>
  <c r="B37" i="55"/>
  <c r="G366" i="55"/>
  <c r="I319" i="55"/>
  <c r="I299" i="55"/>
  <c r="I293" i="55"/>
  <c r="AI43" i="55"/>
  <c r="D34" i="55"/>
  <c r="O50" i="55"/>
  <c r="O39" i="55"/>
  <c r="E366" i="55"/>
  <c r="H210" i="55"/>
  <c r="G132" i="55"/>
  <c r="I163" i="55"/>
  <c r="I330" i="55"/>
  <c r="N50" i="55"/>
  <c r="H262" i="55"/>
  <c r="I117" i="55"/>
  <c r="N49" i="55"/>
  <c r="I173" i="55"/>
  <c r="AJ163" i="55"/>
  <c r="G418" i="55"/>
  <c r="O49" i="55"/>
  <c r="B42" i="55"/>
  <c r="D392" i="55"/>
  <c r="I115" i="55"/>
  <c r="S45" i="55"/>
  <c r="AJ45" i="55" s="1"/>
  <c r="H366" i="55"/>
  <c r="C444" i="55"/>
  <c r="S43" i="55"/>
  <c r="I126" i="55"/>
  <c r="Q51" i="55"/>
  <c r="B36" i="55"/>
  <c r="I351" i="55"/>
  <c r="C35" i="55"/>
  <c r="E314" i="55"/>
  <c r="B132" i="55"/>
  <c r="B184" i="55"/>
  <c r="E210" i="55"/>
  <c r="G210" i="55"/>
  <c r="B40" i="55"/>
  <c r="R49" i="55"/>
  <c r="R54" i="55" s="1"/>
  <c r="D40" i="55"/>
  <c r="B288" i="55"/>
  <c r="C418" i="55"/>
  <c r="AF627" i="55"/>
  <c r="AB627" i="55"/>
  <c r="B34" i="55"/>
  <c r="I112" i="55"/>
  <c r="I281" i="55"/>
  <c r="S41" i="55"/>
  <c r="AJ41" i="55" s="1"/>
  <c r="Q49" i="55"/>
  <c r="Q54" i="55" s="1"/>
  <c r="H314" i="55"/>
  <c r="G33" i="55"/>
  <c r="G81" i="55"/>
  <c r="B81" i="55"/>
  <c r="D81" i="55"/>
  <c r="H81" i="55"/>
  <c r="C81" i="55"/>
  <c r="F81" i="55"/>
  <c r="E81" i="55"/>
  <c r="C42" i="55"/>
  <c r="I146" i="55"/>
  <c r="C340" i="55"/>
  <c r="E262" i="55"/>
  <c r="B392" i="55"/>
  <c r="D288" i="55"/>
  <c r="H132" i="55"/>
  <c r="I149" i="55"/>
  <c r="B45" i="55"/>
  <c r="O44" i="55"/>
  <c r="S44" i="55" s="1"/>
  <c r="AJ44" i="55" s="1"/>
  <c r="S127" i="55"/>
  <c r="AJ127" i="55" s="1"/>
  <c r="S68" i="55"/>
  <c r="P16" i="55"/>
  <c r="G444" i="55"/>
  <c r="R50" i="55"/>
  <c r="I118" i="55"/>
  <c r="B444" i="55"/>
  <c r="I113" i="55"/>
  <c r="I267" i="55"/>
  <c r="S36" i="55"/>
  <c r="AJ36" i="55" s="1"/>
  <c r="D45" i="55"/>
  <c r="I123" i="55"/>
  <c r="AJ267" i="55"/>
  <c r="I119" i="55"/>
  <c r="D158" i="55"/>
  <c r="I242" i="55"/>
  <c r="D184" i="55"/>
  <c r="S35" i="55"/>
  <c r="AJ35" i="55" s="1"/>
  <c r="C262" i="55"/>
  <c r="C236" i="55"/>
  <c r="G262" i="55"/>
  <c r="H392" i="55"/>
  <c r="E184" i="55"/>
  <c r="C184" i="55"/>
  <c r="I199" i="55"/>
  <c r="H418" i="55"/>
  <c r="G236" i="55"/>
  <c r="H33" i="55"/>
  <c r="I382" i="55"/>
  <c r="I423" i="55"/>
  <c r="B35" i="55"/>
  <c r="E418" i="55"/>
  <c r="B41" i="55"/>
  <c r="D444" i="55"/>
  <c r="I195" i="55"/>
  <c r="I221" i="55"/>
  <c r="L626" i="55"/>
  <c r="V630" i="55" s="1"/>
  <c r="AD627" i="55" l="1"/>
  <c r="AJ43" i="55"/>
  <c r="V627" i="55"/>
  <c r="AE627" i="55"/>
  <c r="W630" i="55"/>
  <c r="W627" i="55"/>
  <c r="X627" i="55"/>
  <c r="E49" i="55"/>
  <c r="Y627" i="55"/>
  <c r="AC627" i="55"/>
  <c r="AA627" i="55"/>
  <c r="I309" i="55"/>
  <c r="O54" i="55"/>
  <c r="I179" i="55"/>
  <c r="I184" i="55" s="1"/>
  <c r="G184" i="55"/>
  <c r="E340" i="55"/>
  <c r="I335" i="55"/>
  <c r="C49" i="55"/>
  <c r="I231" i="55"/>
  <c r="C158" i="55"/>
  <c r="I361" i="55"/>
  <c r="I413" i="55"/>
  <c r="I418" i="55" s="1"/>
  <c r="F419" i="55" s="1"/>
  <c r="I310" i="55"/>
  <c r="I153" i="55"/>
  <c r="I158" i="55" s="1"/>
  <c r="E158" i="55"/>
  <c r="B340" i="55"/>
  <c r="I362" i="55"/>
  <c r="I205" i="55"/>
  <c r="I283" i="55"/>
  <c r="I288" i="55" s="1"/>
  <c r="D49" i="55"/>
  <c r="I387" i="55"/>
  <c r="I392" i="55" s="1"/>
  <c r="G392" i="55"/>
  <c r="B418" i="55"/>
  <c r="B419" i="55" s="1"/>
  <c r="I81" i="55"/>
  <c r="I439" i="55"/>
  <c r="I444" i="55" s="1"/>
  <c r="E288" i="55"/>
  <c r="E52" i="55"/>
  <c r="S486" i="55"/>
  <c r="P70" i="55"/>
  <c r="I440" i="55"/>
  <c r="R51" i="55"/>
  <c r="I34" i="55"/>
  <c r="Q53" i="55"/>
  <c r="Q52" i="55"/>
  <c r="I180" i="55"/>
  <c r="I232" i="55"/>
  <c r="I336" i="55"/>
  <c r="D50" i="55"/>
  <c r="B43" i="55"/>
  <c r="H50" i="55"/>
  <c r="C419" i="55"/>
  <c r="H419" i="55"/>
  <c r="E44" i="55"/>
  <c r="I44" i="55" s="1"/>
  <c r="S284" i="55"/>
  <c r="AJ284" i="55" s="1"/>
  <c r="M50" i="55"/>
  <c r="O51" i="55"/>
  <c r="I414" i="55"/>
  <c r="G50" i="55"/>
  <c r="B52" i="55"/>
  <c r="C52" i="55"/>
  <c r="I388" i="55"/>
  <c r="I35" i="55"/>
  <c r="I251" i="55"/>
  <c r="E43" i="55"/>
  <c r="E54" i="55" s="1"/>
  <c r="N51" i="55"/>
  <c r="I39" i="55"/>
  <c r="G49" i="55"/>
  <c r="G54" i="55" s="1"/>
  <c r="E50" i="55"/>
  <c r="I206" i="55"/>
  <c r="G52" i="55"/>
  <c r="H52" i="55"/>
  <c r="I41" i="55"/>
  <c r="H49" i="55"/>
  <c r="H54" i="55" s="1"/>
  <c r="I45" i="55"/>
  <c r="I33" i="55"/>
  <c r="I40" i="55"/>
  <c r="I127" i="55"/>
  <c r="I132" i="55" s="1"/>
  <c r="I36" i="55"/>
  <c r="C50" i="55"/>
  <c r="D419" i="55" l="1"/>
  <c r="I154" i="55"/>
  <c r="E419" i="55"/>
  <c r="G419" i="55"/>
  <c r="I419" i="55" s="1"/>
  <c r="F159" i="55"/>
  <c r="G159" i="55"/>
  <c r="H159" i="55"/>
  <c r="B159" i="55"/>
  <c r="E159" i="55"/>
  <c r="D159" i="55"/>
  <c r="C159" i="55"/>
  <c r="C445" i="55"/>
  <c r="H445" i="55"/>
  <c r="G445" i="55"/>
  <c r="F445" i="55"/>
  <c r="D445" i="55"/>
  <c r="B445" i="55"/>
  <c r="E445" i="55"/>
  <c r="B289" i="55"/>
  <c r="G289" i="55"/>
  <c r="E289" i="55"/>
  <c r="H289" i="55"/>
  <c r="D289" i="55"/>
  <c r="F289" i="55"/>
  <c r="C289" i="55"/>
  <c r="C133" i="55"/>
  <c r="E133" i="55"/>
  <c r="G133" i="55"/>
  <c r="B133" i="55"/>
  <c r="H133" i="55"/>
  <c r="D133" i="55"/>
  <c r="F133" i="55"/>
  <c r="D185" i="55"/>
  <c r="H185" i="55"/>
  <c r="B185" i="55"/>
  <c r="G185" i="55"/>
  <c r="F185" i="55"/>
  <c r="C185" i="55"/>
  <c r="E185" i="55"/>
  <c r="I130" i="55"/>
  <c r="C393" i="55"/>
  <c r="F393" i="55"/>
  <c r="E393" i="55"/>
  <c r="B393" i="55"/>
  <c r="G393" i="55"/>
  <c r="H393" i="55"/>
  <c r="D393" i="55"/>
  <c r="I284" i="55"/>
  <c r="M51" i="55"/>
  <c r="S51" i="55" s="1"/>
  <c r="AJ51" i="55" s="1"/>
  <c r="S285" i="55"/>
  <c r="AJ285" i="55" s="1"/>
  <c r="N53" i="55"/>
  <c r="N52" i="55"/>
  <c r="S70" i="55"/>
  <c r="P18" i="55"/>
  <c r="O53" i="55"/>
  <c r="O52" i="55"/>
  <c r="I43" i="55"/>
  <c r="R53" i="55"/>
  <c r="R52" i="55"/>
  <c r="I52" i="55"/>
  <c r="I393" i="55" l="1"/>
  <c r="I289" i="55"/>
  <c r="I185" i="55"/>
  <c r="I445" i="55"/>
  <c r="M52" i="55"/>
  <c r="S52" i="55" s="1"/>
  <c r="AJ52" i="55" s="1"/>
  <c r="S286" i="55"/>
  <c r="AJ286" i="55" s="1"/>
  <c r="I159" i="55"/>
  <c r="M53" i="55"/>
  <c r="S53" i="55" s="1"/>
  <c r="AJ53" i="55" s="1"/>
  <c r="S287" i="55"/>
  <c r="AJ287" i="55" s="1"/>
  <c r="I133" i="55"/>
  <c r="I481" i="54" l="1"/>
  <c r="I573" i="54" l="1"/>
  <c r="I572" i="54"/>
  <c r="I571" i="54"/>
  <c r="I569" i="54"/>
  <c r="I570" i="54"/>
  <c r="I568" i="54"/>
  <c r="I567" i="54"/>
  <c r="I566" i="54"/>
  <c r="I565" i="54"/>
  <c r="I564" i="54"/>
  <c r="I563" i="54"/>
  <c r="I562" i="54"/>
  <c r="I561" i="54"/>
  <c r="I560" i="54"/>
  <c r="I559" i="54"/>
  <c r="I558" i="54"/>
  <c r="I557" i="54"/>
  <c r="I556" i="54"/>
  <c r="I555" i="54"/>
  <c r="I554" i="54"/>
  <c r="I547" i="54"/>
  <c r="I546" i="54"/>
  <c r="I545" i="54"/>
  <c r="I542" i="54"/>
  <c r="I541" i="54"/>
  <c r="I540" i="54"/>
  <c r="I539" i="54"/>
  <c r="I538" i="54"/>
  <c r="I537" i="54"/>
  <c r="I536" i="54"/>
  <c r="I535" i="54"/>
  <c r="I534" i="54"/>
  <c r="I533" i="54"/>
  <c r="I532" i="54"/>
  <c r="I531" i="54"/>
  <c r="I530" i="54"/>
  <c r="I529" i="54"/>
  <c r="I528" i="54"/>
  <c r="I521" i="54"/>
  <c r="I520" i="54"/>
  <c r="I519" i="54"/>
  <c r="I518" i="54"/>
  <c r="I516" i="54"/>
  <c r="I515" i="54"/>
  <c r="I514" i="54"/>
  <c r="I513" i="54"/>
  <c r="I512" i="54"/>
  <c r="I511" i="54"/>
  <c r="I510" i="54"/>
  <c r="I509" i="54"/>
  <c r="I508" i="54"/>
  <c r="I507" i="54"/>
  <c r="I506" i="54"/>
  <c r="I505" i="54"/>
  <c r="I504" i="54"/>
  <c r="I503" i="54"/>
  <c r="I502" i="54"/>
  <c r="I495" i="54"/>
  <c r="I494" i="54"/>
  <c r="I492" i="54"/>
  <c r="I490" i="54"/>
  <c r="I489" i="54"/>
  <c r="I488" i="54"/>
  <c r="I487" i="54"/>
  <c r="I486" i="54"/>
  <c r="I485" i="54"/>
  <c r="I484" i="54"/>
  <c r="I483" i="54"/>
  <c r="I482" i="54"/>
  <c r="I480" i="54"/>
  <c r="I479" i="54"/>
  <c r="I478" i="54"/>
  <c r="I477" i="54"/>
  <c r="I476" i="54"/>
  <c r="I449" i="54"/>
  <c r="F63" i="54" l="1"/>
  <c r="I453" i="54"/>
  <c r="I457" i="54"/>
  <c r="F67" i="54"/>
  <c r="I461" i="54"/>
  <c r="F71" i="54"/>
  <c r="I466" i="54"/>
  <c r="I475" i="54"/>
  <c r="F59" i="54"/>
  <c r="I553" i="54"/>
  <c r="I574" i="54" s="1"/>
  <c r="F574" i="54"/>
  <c r="F60" i="54"/>
  <c r="I450" i="54"/>
  <c r="AI286" i="54"/>
  <c r="I467" i="54"/>
  <c r="I451" i="54"/>
  <c r="F61" i="54"/>
  <c r="I455" i="54"/>
  <c r="F65" i="54"/>
  <c r="I459" i="54"/>
  <c r="F69" i="54"/>
  <c r="I463" i="54"/>
  <c r="F73" i="54"/>
  <c r="I527" i="54"/>
  <c r="I454" i="54"/>
  <c r="F64" i="54"/>
  <c r="I468" i="54"/>
  <c r="F78" i="54"/>
  <c r="I458" i="54"/>
  <c r="F68" i="54"/>
  <c r="I452" i="54"/>
  <c r="F62" i="54"/>
  <c r="I456" i="54"/>
  <c r="F66" i="54"/>
  <c r="F70" i="54"/>
  <c r="I460" i="54"/>
  <c r="I464" i="54"/>
  <c r="F74" i="54"/>
  <c r="I501" i="54"/>
  <c r="I462" i="54"/>
  <c r="F72" i="54"/>
  <c r="I469" i="54"/>
  <c r="F79" i="54"/>
  <c r="P98" i="54"/>
  <c r="P20" i="54" s="1"/>
  <c r="AH34" i="54"/>
  <c r="P87" i="54"/>
  <c r="P9" i="54" s="1"/>
  <c r="AI365" i="54"/>
  <c r="P95" i="54"/>
  <c r="P105" i="54"/>
  <c r="P27" i="54" s="1"/>
  <c r="I491" i="54"/>
  <c r="I496" i="54" s="1"/>
  <c r="P89" i="54"/>
  <c r="P11" i="54" s="1"/>
  <c r="AI228" i="54"/>
  <c r="AI112" i="54"/>
  <c r="AI115" i="54"/>
  <c r="AI116" i="54"/>
  <c r="Y41" i="54"/>
  <c r="AI270" i="54"/>
  <c r="AI348" i="54"/>
  <c r="AI301" i="54"/>
  <c r="AI322" i="54"/>
  <c r="AI355" i="54"/>
  <c r="AI334" i="54"/>
  <c r="AI428" i="54"/>
  <c r="I544" i="54"/>
  <c r="I543" i="54"/>
  <c r="I548" i="54" s="1"/>
  <c r="P97" i="54"/>
  <c r="P19" i="54" s="1"/>
  <c r="P104" i="54"/>
  <c r="P26" i="54" s="1"/>
  <c r="P88" i="54"/>
  <c r="P10" i="54" s="1"/>
  <c r="P93" i="54"/>
  <c r="P15" i="54" s="1"/>
  <c r="P90" i="54"/>
  <c r="P12" i="54" s="1"/>
  <c r="I493" i="54"/>
  <c r="P103" i="54"/>
  <c r="P25" i="54" s="1"/>
  <c r="P100" i="54"/>
  <c r="P22" i="54" s="1"/>
  <c r="P86" i="54"/>
  <c r="P8" i="54" s="1"/>
  <c r="I517" i="54"/>
  <c r="AI321" i="54" l="1"/>
  <c r="AH47" i="54"/>
  <c r="AI383" i="54"/>
  <c r="AH41" i="54"/>
  <c r="AI279" i="54"/>
  <c r="AI241" i="54"/>
  <c r="Y46" i="54"/>
  <c r="AD37" i="54"/>
  <c r="AI431" i="54"/>
  <c r="AI386" i="54"/>
  <c r="AI296" i="54"/>
  <c r="AI147" i="54"/>
  <c r="Y45" i="54"/>
  <c r="AI397" i="54"/>
  <c r="AI219" i="54"/>
  <c r="AH45" i="54"/>
  <c r="AI176" i="54"/>
  <c r="AG37" i="54"/>
  <c r="AI201" i="54"/>
  <c r="Z45" i="54"/>
  <c r="AI331" i="54"/>
  <c r="AI227" i="54"/>
  <c r="AA42" i="54"/>
  <c r="AC48" i="54"/>
  <c r="AD41" i="54"/>
  <c r="AI327" i="54"/>
  <c r="AF42" i="54"/>
  <c r="AI223" i="54"/>
  <c r="W47" i="54"/>
  <c r="AI218" i="54"/>
  <c r="AI423" i="54"/>
  <c r="AE48" i="54"/>
  <c r="AD40" i="54"/>
  <c r="Z41" i="54"/>
  <c r="X46" i="54"/>
  <c r="AF38" i="54"/>
  <c r="AI259" i="54"/>
  <c r="AG46" i="54"/>
  <c r="AD33" i="54"/>
  <c r="AI436" i="54"/>
  <c r="AI406" i="54"/>
  <c r="AI242" i="54"/>
  <c r="AI374" i="54"/>
  <c r="AC38" i="54"/>
  <c r="AA52" i="54"/>
  <c r="V47" i="54"/>
  <c r="AC37" i="54"/>
  <c r="AF39" i="54"/>
  <c r="AI146" i="54"/>
  <c r="AA51" i="54"/>
  <c r="AI140" i="54"/>
  <c r="AD42" i="54"/>
  <c r="AG42" i="54"/>
  <c r="AF40" i="54"/>
  <c r="AI347" i="54"/>
  <c r="AA41" i="54"/>
  <c r="X45" i="54"/>
  <c r="AI417" i="54"/>
  <c r="AG48" i="54"/>
  <c r="AA48" i="54"/>
  <c r="Y34" i="54"/>
  <c r="AF34" i="54"/>
  <c r="F548" i="54"/>
  <c r="AI424" i="54"/>
  <c r="AI166" i="54"/>
  <c r="X43" i="54"/>
  <c r="AI405" i="54"/>
  <c r="AI372" i="54"/>
  <c r="AI171" i="54"/>
  <c r="AE34" i="54"/>
  <c r="AG35" i="54"/>
  <c r="W38" i="54"/>
  <c r="AA34" i="54"/>
  <c r="W40" i="54"/>
  <c r="F496" i="54"/>
  <c r="F497" i="54" s="1"/>
  <c r="AD39" i="54"/>
  <c r="Y43" i="54"/>
  <c r="AI425" i="54"/>
  <c r="AI276" i="54"/>
  <c r="X34" i="54"/>
  <c r="X47" i="54"/>
  <c r="Z34" i="54"/>
  <c r="W34" i="54"/>
  <c r="Z43" i="54"/>
  <c r="Z40" i="54"/>
  <c r="AF608" i="54"/>
  <c r="F522" i="54"/>
  <c r="AC41" i="54"/>
  <c r="AF36" i="54"/>
  <c r="AI400" i="54"/>
  <c r="AI426" i="54"/>
  <c r="AI244" i="54"/>
  <c r="AA38" i="54"/>
  <c r="AI192" i="54"/>
  <c r="AG34" i="54"/>
  <c r="AC36" i="54"/>
  <c r="AI208" i="54"/>
  <c r="I522" i="54"/>
  <c r="AG236" i="54"/>
  <c r="AI332" i="54"/>
  <c r="AI145" i="54"/>
  <c r="Z47" i="54"/>
  <c r="Y40" i="54"/>
  <c r="AI349" i="54"/>
  <c r="AI167" i="54"/>
  <c r="AD38" i="54"/>
  <c r="AI390" i="54"/>
  <c r="AI339" i="54"/>
  <c r="AI407" i="54"/>
  <c r="AG47" i="54"/>
  <c r="V36" i="54"/>
  <c r="AI114" i="54"/>
  <c r="AI267" i="54"/>
  <c r="AD50" i="54"/>
  <c r="AI123" i="54"/>
  <c r="AF43" i="54"/>
  <c r="AF37" i="54"/>
  <c r="AD35" i="54"/>
  <c r="Z39" i="54"/>
  <c r="X33" i="54"/>
  <c r="Y42" i="54"/>
  <c r="AI172" i="54"/>
  <c r="AE44" i="54"/>
  <c r="AI442" i="54"/>
  <c r="AI285" i="54"/>
  <c r="AI412" i="54"/>
  <c r="W46" i="54"/>
  <c r="AI165" i="54"/>
  <c r="AA40" i="54"/>
  <c r="Z33" i="54"/>
  <c r="AI232" i="54"/>
  <c r="W39" i="54"/>
  <c r="AI141" i="54"/>
  <c r="AC35" i="54"/>
  <c r="F22" i="54"/>
  <c r="I74" i="54"/>
  <c r="F8" i="54"/>
  <c r="I60" i="54"/>
  <c r="G575" i="54"/>
  <c r="H575" i="54"/>
  <c r="C575" i="54"/>
  <c r="D575" i="54"/>
  <c r="F575" i="54"/>
  <c r="B575" i="54"/>
  <c r="E575" i="54"/>
  <c r="P85" i="54"/>
  <c r="P7" i="54" s="1"/>
  <c r="AI409" i="54"/>
  <c r="AI353" i="54"/>
  <c r="AI295" i="54"/>
  <c r="AI324" i="54"/>
  <c r="AI152" i="54"/>
  <c r="AC46" i="54"/>
  <c r="AC52" i="54"/>
  <c r="AF41" i="54"/>
  <c r="AF33" i="54"/>
  <c r="AG45" i="54"/>
  <c r="AA43" i="54"/>
  <c r="X37" i="54"/>
  <c r="V35" i="54"/>
  <c r="AI113" i="54"/>
  <c r="AI138" i="54"/>
  <c r="AG44" i="54"/>
  <c r="AE37" i="54"/>
  <c r="Z44" i="54"/>
  <c r="AI225" i="54"/>
  <c r="AI156" i="54"/>
  <c r="AI376" i="54"/>
  <c r="AG43" i="54"/>
  <c r="AI137" i="54"/>
  <c r="AG40" i="54"/>
  <c r="AI139" i="54"/>
  <c r="AE38" i="54"/>
  <c r="AE46" i="54"/>
  <c r="Z52" i="54"/>
  <c r="AG33" i="54"/>
  <c r="V37" i="54"/>
  <c r="V34" i="54"/>
  <c r="I73" i="54"/>
  <c r="W41" i="54"/>
  <c r="I59" i="54"/>
  <c r="F7" i="54"/>
  <c r="I71" i="54"/>
  <c r="F19" i="54"/>
  <c r="W53" i="54"/>
  <c r="V52" i="54"/>
  <c r="AD51" i="54"/>
  <c r="AI438" i="54"/>
  <c r="AI398" i="54"/>
  <c r="AE50" i="54"/>
  <c r="AI293" i="54"/>
  <c r="AE51" i="54"/>
  <c r="AI149" i="54"/>
  <c r="AF48" i="54"/>
  <c r="AC51" i="54"/>
  <c r="Z36" i="54"/>
  <c r="AH52" i="54"/>
  <c r="AE41" i="54"/>
  <c r="AC45" i="54"/>
  <c r="W43" i="54"/>
  <c r="Y37" i="54"/>
  <c r="W35" i="54"/>
  <c r="AE53" i="54"/>
  <c r="Y38" i="54"/>
  <c r="X42" i="54"/>
  <c r="Y44" i="54"/>
  <c r="AA44" i="54"/>
  <c r="AI354" i="54"/>
  <c r="V40" i="54"/>
  <c r="W51" i="54"/>
  <c r="AG36" i="54"/>
  <c r="AI217" i="54"/>
  <c r="AG51" i="54"/>
  <c r="AD34" i="54"/>
  <c r="AI215" i="54"/>
  <c r="AA46" i="54"/>
  <c r="AI150" i="54"/>
  <c r="F18" i="54"/>
  <c r="I70" i="54"/>
  <c r="F17" i="54"/>
  <c r="I69" i="54"/>
  <c r="F15" i="54"/>
  <c r="I67" i="54"/>
  <c r="AI371" i="54"/>
  <c r="AA45" i="54"/>
  <c r="AA39" i="54"/>
  <c r="X39" i="54"/>
  <c r="AG41" i="54"/>
  <c r="AI320" i="54"/>
  <c r="AI312" i="54"/>
  <c r="AI249" i="54"/>
  <c r="AI275" i="54"/>
  <c r="AG53" i="54"/>
  <c r="AI164" i="54"/>
  <c r="AI163" i="54"/>
  <c r="AI126" i="54"/>
  <c r="AI284" i="54"/>
  <c r="AA36" i="54"/>
  <c r="AA33" i="54"/>
  <c r="X40" i="54"/>
  <c r="AI305" i="54"/>
  <c r="AD45" i="54"/>
  <c r="AE43" i="54"/>
  <c r="AH37" i="54"/>
  <c r="AF35" i="54"/>
  <c r="AI280" i="54"/>
  <c r="AD44" i="54"/>
  <c r="V42" i="54"/>
  <c r="AI120" i="54"/>
  <c r="AD46" i="54"/>
  <c r="AE52" i="54"/>
  <c r="AI435" i="54"/>
  <c r="AI268" i="54"/>
  <c r="AI216" i="54"/>
  <c r="AI337" i="54"/>
  <c r="AH38" i="54"/>
  <c r="AI272" i="54"/>
  <c r="W48" i="54"/>
  <c r="Y36" i="54"/>
  <c r="AI129" i="54"/>
  <c r="Y33" i="54"/>
  <c r="AI399" i="54"/>
  <c r="Z46" i="54"/>
  <c r="F14" i="54"/>
  <c r="I66" i="54"/>
  <c r="F16" i="54"/>
  <c r="I68" i="54"/>
  <c r="AI142" i="54"/>
  <c r="F77" i="54"/>
  <c r="F76" i="54"/>
  <c r="F549" i="54"/>
  <c r="G549" i="54"/>
  <c r="C549" i="54"/>
  <c r="H549" i="54"/>
  <c r="B549" i="54"/>
  <c r="D549" i="54"/>
  <c r="E549" i="54"/>
  <c r="W33" i="54"/>
  <c r="AH50" i="54"/>
  <c r="AI402" i="54"/>
  <c r="AI410" i="54"/>
  <c r="AI375" i="54"/>
  <c r="AI345" i="54"/>
  <c r="AI298" i="54"/>
  <c r="AI254" i="54"/>
  <c r="AH53" i="54"/>
  <c r="AI191" i="54"/>
  <c r="AI277" i="54"/>
  <c r="AI183" i="54"/>
  <c r="AI175" i="54"/>
  <c r="AD48" i="54"/>
  <c r="AI243" i="54"/>
  <c r="AC33" i="54"/>
  <c r="AH48" i="54"/>
  <c r="AG38" i="54"/>
  <c r="AI168" i="54"/>
  <c r="W45" i="54"/>
  <c r="AA35" i="54"/>
  <c r="AI245" i="54"/>
  <c r="AF44" i="54"/>
  <c r="AC53" i="54"/>
  <c r="AI182" i="54"/>
  <c r="AE42" i="54"/>
  <c r="AI253" i="54"/>
  <c r="W44" i="54"/>
  <c r="AH51" i="54"/>
  <c r="AI379" i="54"/>
  <c r="AI260" i="54"/>
  <c r="AI209" i="54"/>
  <c r="AH36" i="54"/>
  <c r="AE47" i="54"/>
  <c r="W36" i="54"/>
  <c r="AI178" i="54"/>
  <c r="X41" i="54"/>
  <c r="AH46" i="54"/>
  <c r="AF46" i="54"/>
  <c r="AI297" i="54"/>
  <c r="F20" i="54"/>
  <c r="I72" i="54"/>
  <c r="F26" i="54"/>
  <c r="I78" i="54"/>
  <c r="I65" i="54"/>
  <c r="AE35" i="54"/>
  <c r="W42" i="54"/>
  <c r="X35" i="54"/>
  <c r="AI443" i="54"/>
  <c r="AI401" i="54"/>
  <c r="AI373" i="54"/>
  <c r="AI360" i="54"/>
  <c r="F470" i="54"/>
  <c r="I465" i="54"/>
  <c r="I470" i="54" s="1"/>
  <c r="F75" i="54"/>
  <c r="F80" i="54" s="1"/>
  <c r="AI384" i="54"/>
  <c r="AI433" i="54"/>
  <c r="AI271" i="54"/>
  <c r="AI233" i="54"/>
  <c r="AI391" i="54"/>
  <c r="AI173" i="54"/>
  <c r="AD47" i="54"/>
  <c r="AI204" i="54"/>
  <c r="AI358" i="54"/>
  <c r="X48" i="54"/>
  <c r="X38" i="54"/>
  <c r="AI230" i="54"/>
  <c r="AI207" i="54"/>
  <c r="AF45" i="54"/>
  <c r="AA37" i="54"/>
  <c r="Y35" i="54"/>
  <c r="Y39" i="54"/>
  <c r="AI174" i="54"/>
  <c r="AD53" i="54"/>
  <c r="AI261" i="54"/>
  <c r="X44" i="54"/>
  <c r="AI416" i="54"/>
  <c r="G497" i="54"/>
  <c r="B497" i="54"/>
  <c r="D497" i="54"/>
  <c r="C497" i="54"/>
  <c r="E497" i="54"/>
  <c r="H497" i="54"/>
  <c r="AI427" i="54"/>
  <c r="AI282" i="54"/>
  <c r="AI364" i="54"/>
  <c r="AI246" i="54"/>
  <c r="AI190" i="54"/>
  <c r="X36" i="54"/>
  <c r="V39" i="54"/>
  <c r="AI346" i="54"/>
  <c r="AI124" i="54"/>
  <c r="Z35" i="54"/>
  <c r="AA47" i="54"/>
  <c r="AI197" i="54"/>
  <c r="AE39" i="54"/>
  <c r="AI111" i="54"/>
  <c r="V33" i="54"/>
  <c r="F10" i="54"/>
  <c r="I62" i="54"/>
  <c r="V50" i="54"/>
  <c r="I63" i="54"/>
  <c r="F11" i="54"/>
  <c r="AI119" i="54"/>
  <c r="V41" i="54"/>
  <c r="AI224" i="54"/>
  <c r="AD52" i="54"/>
  <c r="AI323" i="54"/>
  <c r="AI269" i="54"/>
  <c r="AI306" i="54"/>
  <c r="AI189" i="54"/>
  <c r="AI319" i="54"/>
  <c r="AA50" i="54"/>
  <c r="AI294" i="54"/>
  <c r="Y47" i="54"/>
  <c r="AF47" i="54"/>
  <c r="AE36" i="54"/>
  <c r="AC50" i="54"/>
  <c r="AE45" i="54"/>
  <c r="AI121" i="54"/>
  <c r="W37" i="54"/>
  <c r="AH35" i="54"/>
  <c r="AG39" i="54"/>
  <c r="AC34" i="54"/>
  <c r="AA53" i="54"/>
  <c r="AI122" i="54"/>
  <c r="V44" i="54"/>
  <c r="AF52" i="54"/>
  <c r="AE33" i="54"/>
  <c r="AE132" i="54"/>
  <c r="AD43" i="54"/>
  <c r="AH33" i="54"/>
  <c r="AE40" i="54"/>
  <c r="AD36" i="54"/>
  <c r="AI157" i="54"/>
  <c r="I79" i="54"/>
  <c r="F27" i="54"/>
  <c r="G523" i="54"/>
  <c r="B523" i="54"/>
  <c r="D523" i="54"/>
  <c r="E523" i="54"/>
  <c r="C523" i="54"/>
  <c r="H523" i="54"/>
  <c r="F523" i="54"/>
  <c r="F12" i="54"/>
  <c r="I64" i="54"/>
  <c r="I61" i="54"/>
  <c r="F9" i="54"/>
  <c r="AH418" i="54"/>
  <c r="AI302" i="54"/>
  <c r="V392" i="54"/>
  <c r="AI226" i="54"/>
  <c r="AI382" i="54"/>
  <c r="AI278" i="54"/>
  <c r="AC418" i="54"/>
  <c r="AI200" i="54"/>
  <c r="AG210" i="54"/>
  <c r="Z392" i="54"/>
  <c r="AG314" i="54"/>
  <c r="AE184" i="54"/>
  <c r="AD288" i="54"/>
  <c r="AC444" i="54"/>
  <c r="Z444" i="54"/>
  <c r="Y418" i="54"/>
  <c r="S405" i="54"/>
  <c r="W444" i="54"/>
  <c r="AD366" i="54"/>
  <c r="AA418" i="54"/>
  <c r="AI330" i="54"/>
  <c r="AD158" i="54"/>
  <c r="AD392" i="54"/>
  <c r="X366" i="54"/>
  <c r="S348" i="54"/>
  <c r="AJ348" i="54" s="1"/>
  <c r="W288" i="54"/>
  <c r="AE444" i="54"/>
  <c r="Z288" i="54"/>
  <c r="X158" i="54"/>
  <c r="AD418" i="54"/>
  <c r="V444" i="54"/>
  <c r="P102" i="54"/>
  <c r="P24" i="54" s="1"/>
  <c r="AE314" i="54"/>
  <c r="AD340" i="54"/>
  <c r="AA392" i="54"/>
  <c r="AG184" i="54"/>
  <c r="AE210" i="54"/>
  <c r="AE158" i="54"/>
  <c r="AG158" i="54"/>
  <c r="X262" i="54"/>
  <c r="AG288" i="54"/>
  <c r="AG418" i="54"/>
  <c r="W366" i="54"/>
  <c r="AF444" i="54"/>
  <c r="AF418" i="54"/>
  <c r="AF314" i="54"/>
  <c r="AG366" i="54"/>
  <c r="AF184" i="54"/>
  <c r="S435" i="54"/>
  <c r="AJ435" i="54" s="1"/>
  <c r="Y392" i="54"/>
  <c r="AA314" i="54"/>
  <c r="AF236" i="54"/>
  <c r="Y236" i="54"/>
  <c r="X210" i="54"/>
  <c r="Y184" i="54"/>
  <c r="AE392" i="54"/>
  <c r="AG444" i="54"/>
  <c r="AA340" i="54"/>
  <c r="X236" i="54"/>
  <c r="AD236" i="54"/>
  <c r="S201" i="54"/>
  <c r="AJ201" i="54" s="1"/>
  <c r="AA366" i="54"/>
  <c r="AD444" i="54"/>
  <c r="W314" i="54"/>
  <c r="AG340" i="54"/>
  <c r="AA236" i="54"/>
  <c r="X444" i="54"/>
  <c r="W418" i="54"/>
  <c r="X314" i="54"/>
  <c r="Y262" i="54"/>
  <c r="AD184" i="54"/>
  <c r="X184" i="54"/>
  <c r="AG392" i="54"/>
  <c r="Y444" i="54"/>
  <c r="Y366" i="54"/>
  <c r="W236" i="54"/>
  <c r="AD210" i="54"/>
  <c r="W210" i="54"/>
  <c r="AC184" i="54"/>
  <c r="Y210" i="54"/>
  <c r="S228" i="54"/>
  <c r="AJ228" i="54" s="1"/>
  <c r="W184" i="54"/>
  <c r="V184" i="54"/>
  <c r="Y158" i="54"/>
  <c r="X392" i="54"/>
  <c r="AD314" i="54"/>
  <c r="AA262" i="54"/>
  <c r="AF210" i="54"/>
  <c r="AA288" i="54"/>
  <c r="W158" i="54"/>
  <c r="AF619" i="54"/>
  <c r="AH184" i="54"/>
  <c r="P101" i="54"/>
  <c r="P23" i="54" s="1"/>
  <c r="AE366" i="54"/>
  <c r="AH132" i="54"/>
  <c r="AF158" i="54"/>
  <c r="AF605" i="54"/>
  <c r="AD262" i="54"/>
  <c r="AA184" i="54"/>
  <c r="W340" i="54"/>
  <c r="S243" i="54"/>
  <c r="AJ243" i="54" s="1"/>
  <c r="AE418" i="54"/>
  <c r="AI408" i="54"/>
  <c r="AE340" i="54"/>
  <c r="X340" i="54"/>
  <c r="AE236" i="54"/>
  <c r="V288" i="54"/>
  <c r="AH288" i="54"/>
  <c r="R45" i="54"/>
  <c r="AA158" i="54"/>
  <c r="AI199" i="54"/>
  <c r="AF615" i="54"/>
  <c r="AF392" i="54"/>
  <c r="AG132" i="54"/>
  <c r="AC236" i="54"/>
  <c r="AH236" i="54"/>
  <c r="Y132" i="54"/>
  <c r="AF610" i="54"/>
  <c r="AA444" i="54"/>
  <c r="AI357" i="54"/>
  <c r="X418" i="54"/>
  <c r="AI304" i="54"/>
  <c r="X288" i="54"/>
  <c r="AF607" i="54"/>
  <c r="AE288" i="54"/>
  <c r="X132" i="54"/>
  <c r="AA210" i="54"/>
  <c r="AF340" i="54"/>
  <c r="Z184" i="54"/>
  <c r="AI251" i="54"/>
  <c r="S372" i="54"/>
  <c r="AI434" i="54"/>
  <c r="AF366" i="54"/>
  <c r="AG262" i="54"/>
  <c r="AI329" i="54"/>
  <c r="AI205" i="54"/>
  <c r="AI250" i="54"/>
  <c r="AI252" i="54"/>
  <c r="Z158" i="54"/>
  <c r="W392" i="54"/>
  <c r="AF262" i="54"/>
  <c r="AI356" i="54"/>
  <c r="AI148" i="54"/>
  <c r="AF288" i="54"/>
  <c r="AF617" i="54"/>
  <c r="AF614" i="54"/>
  <c r="AF618" i="54"/>
  <c r="P96" i="54"/>
  <c r="AI432" i="54"/>
  <c r="AI380" i="54"/>
  <c r="Z418" i="54"/>
  <c r="Y340" i="54"/>
  <c r="AE262" i="54"/>
  <c r="S223" i="54"/>
  <c r="Y288" i="54"/>
  <c r="AC47" i="54"/>
  <c r="V132" i="54"/>
  <c r="AJ223" i="54" l="1"/>
  <c r="AJ372" i="54"/>
  <c r="I523" i="54"/>
  <c r="AI234" i="54"/>
  <c r="S428" i="54"/>
  <c r="AJ428" i="54" s="1"/>
  <c r="M47" i="54"/>
  <c r="S268" i="54"/>
  <c r="S217" i="54"/>
  <c r="AJ217" i="54" s="1"/>
  <c r="AJ405" i="54"/>
  <c r="S312" i="54"/>
  <c r="AJ312" i="54" s="1"/>
  <c r="S336" i="54"/>
  <c r="AI415" i="54"/>
  <c r="AJ415" i="54" s="1"/>
  <c r="AI131" i="54"/>
  <c r="Z53" i="54"/>
  <c r="S441" i="54"/>
  <c r="S305" i="54"/>
  <c r="AJ305" i="54" s="1"/>
  <c r="S272" i="54"/>
  <c r="AJ272" i="54" s="1"/>
  <c r="AI414" i="54"/>
  <c r="S225" i="54"/>
  <c r="AJ225" i="54" s="1"/>
  <c r="Q43" i="54"/>
  <c r="S282" i="54"/>
  <c r="AJ282" i="54" s="1"/>
  <c r="AC288" i="54"/>
  <c r="X51" i="54"/>
  <c r="AI180" i="54"/>
  <c r="AI363" i="54"/>
  <c r="R51" i="54"/>
  <c r="AI313" i="54"/>
  <c r="AI311" i="54"/>
  <c r="AH262" i="54"/>
  <c r="S390" i="54"/>
  <c r="AI130" i="54"/>
  <c r="S175" i="54"/>
  <c r="AJ175" i="54" s="1"/>
  <c r="S276" i="54"/>
  <c r="AJ276" i="54" s="1"/>
  <c r="S296" i="54"/>
  <c r="AJ296" i="54" s="1"/>
  <c r="AC366" i="54"/>
  <c r="S270" i="54"/>
  <c r="AJ270" i="54" s="1"/>
  <c r="S391" i="54"/>
  <c r="AJ391" i="54" s="1"/>
  <c r="S415" i="54"/>
  <c r="O34" i="54"/>
  <c r="S402" i="54"/>
  <c r="AJ402" i="54" s="1"/>
  <c r="M34" i="54"/>
  <c r="AI235" i="54"/>
  <c r="S406" i="54"/>
  <c r="AJ406" i="54" s="1"/>
  <c r="S142" i="54"/>
  <c r="AJ142" i="54" s="1"/>
  <c r="S425" i="54"/>
  <c r="AJ425" i="54" s="1"/>
  <c r="S364" i="54"/>
  <c r="S338" i="54"/>
  <c r="I497" i="54"/>
  <c r="AI155" i="54"/>
  <c r="AI338" i="54"/>
  <c r="AJ338" i="54" s="1"/>
  <c r="M38" i="54"/>
  <c r="M40" i="54"/>
  <c r="O45" i="54"/>
  <c r="S409" i="54"/>
  <c r="S227" i="54"/>
  <c r="AJ227" i="54" s="1"/>
  <c r="Q45" i="54"/>
  <c r="AC340" i="54"/>
  <c r="S443" i="54"/>
  <c r="AJ443" i="54" s="1"/>
  <c r="S208" i="54"/>
  <c r="AJ208" i="54" s="1"/>
  <c r="S313" i="54"/>
  <c r="AJ313" i="54" s="1"/>
  <c r="AI388" i="54"/>
  <c r="S260" i="54"/>
  <c r="AJ260" i="54" s="1"/>
  <c r="AI362" i="54"/>
  <c r="AC262" i="54"/>
  <c r="AI181" i="54"/>
  <c r="AG52" i="54"/>
  <c r="AH42" i="54"/>
  <c r="S166" i="54"/>
  <c r="AJ166" i="54" s="1"/>
  <c r="AH366" i="54"/>
  <c r="AI361" i="54"/>
  <c r="AH340" i="54"/>
  <c r="R42" i="54"/>
  <c r="M43" i="54"/>
  <c r="AH210" i="54"/>
  <c r="AI387" i="54"/>
  <c r="S233" i="54"/>
  <c r="AJ233" i="54" s="1"/>
  <c r="S261" i="54"/>
  <c r="AJ261" i="54" s="1"/>
  <c r="S417" i="54"/>
  <c r="AJ417" i="54" s="1"/>
  <c r="S157" i="54"/>
  <c r="AJ157" i="54" s="1"/>
  <c r="AI336" i="54"/>
  <c r="AJ336" i="54" s="1"/>
  <c r="AI440" i="54"/>
  <c r="AI441" i="54"/>
  <c r="AJ441" i="54" s="1"/>
  <c r="AI206" i="54"/>
  <c r="AA49" i="54"/>
  <c r="AA54" i="54" s="1"/>
  <c r="S374" i="54"/>
  <c r="AJ374" i="54" s="1"/>
  <c r="S400" i="54"/>
  <c r="AJ400" i="54" s="1"/>
  <c r="AC39" i="54"/>
  <c r="M41" i="54"/>
  <c r="AI439" i="54"/>
  <c r="AH444" i="54"/>
  <c r="S234" i="54"/>
  <c r="S363" i="54"/>
  <c r="S259" i="54"/>
  <c r="AJ259" i="54" s="1"/>
  <c r="S337" i="54"/>
  <c r="AJ337" i="54" s="1"/>
  <c r="M50" i="54"/>
  <c r="Y51" i="54"/>
  <c r="R50" i="54"/>
  <c r="AG50" i="54"/>
  <c r="Q52" i="54"/>
  <c r="AI36" i="54"/>
  <c r="S172" i="54"/>
  <c r="AJ172" i="54" s="1"/>
  <c r="S306" i="54"/>
  <c r="AJ306" i="54" s="1"/>
  <c r="R35" i="54"/>
  <c r="AI153" i="54"/>
  <c r="S407" i="54"/>
  <c r="AJ407" i="54" s="1"/>
  <c r="Q38" i="54"/>
  <c r="S322" i="54"/>
  <c r="AJ322" i="54" s="1"/>
  <c r="S382" i="54"/>
  <c r="AJ382" i="54" s="1"/>
  <c r="S434" i="54"/>
  <c r="S140" i="54"/>
  <c r="AJ140" i="54" s="1"/>
  <c r="Q34" i="54"/>
  <c r="M46" i="54"/>
  <c r="S241" i="54"/>
  <c r="AJ241" i="54" s="1"/>
  <c r="R36" i="54"/>
  <c r="R34" i="54"/>
  <c r="R40" i="54"/>
  <c r="S155" i="54"/>
  <c r="AJ390" i="54"/>
  <c r="S156" i="54"/>
  <c r="AJ156" i="54" s="1"/>
  <c r="AI41" i="54"/>
  <c r="R52" i="54"/>
  <c r="V158" i="54"/>
  <c r="Z51" i="54"/>
  <c r="Q46" i="54"/>
  <c r="AI389" i="54"/>
  <c r="S253" i="54"/>
  <c r="AJ253" i="54" s="1"/>
  <c r="R38" i="54"/>
  <c r="S145" i="54"/>
  <c r="AJ145" i="54" s="1"/>
  <c r="S249" i="54"/>
  <c r="AJ249" i="54" s="1"/>
  <c r="S130" i="54"/>
  <c r="S131" i="54"/>
  <c r="AJ131" i="54" s="1"/>
  <c r="S339" i="54"/>
  <c r="AJ339" i="54" s="1"/>
  <c r="S182" i="54"/>
  <c r="AJ182" i="54" s="1"/>
  <c r="AF50" i="54"/>
  <c r="S416" i="54"/>
  <c r="AI154" i="54"/>
  <c r="AA132" i="54"/>
  <c r="AI287" i="54"/>
  <c r="I575" i="54"/>
  <c r="P600" i="54"/>
  <c r="S150" i="54"/>
  <c r="AJ150" i="54" s="1"/>
  <c r="S192" i="54"/>
  <c r="AJ192" i="54" s="1"/>
  <c r="S244" i="54"/>
  <c r="AJ244" i="54" s="1"/>
  <c r="N39" i="54"/>
  <c r="S426" i="54"/>
  <c r="AJ426" i="54" s="1"/>
  <c r="S373" i="54"/>
  <c r="AJ373" i="54" s="1"/>
  <c r="AI231" i="54"/>
  <c r="AC40" i="54"/>
  <c r="AH158" i="54"/>
  <c r="N34" i="54"/>
  <c r="AI283" i="54"/>
  <c r="S147" i="54"/>
  <c r="AJ147" i="54" s="1"/>
  <c r="AJ409" i="54"/>
  <c r="AI179" i="54"/>
  <c r="S218" i="54"/>
  <c r="AJ218" i="54" s="1"/>
  <c r="S285" i="54"/>
  <c r="AJ285" i="54" s="1"/>
  <c r="S311" i="54"/>
  <c r="S207" i="54"/>
  <c r="AJ207" i="54" s="1"/>
  <c r="I549" i="54"/>
  <c r="AC210" i="54"/>
  <c r="AC158" i="54"/>
  <c r="R39" i="54"/>
  <c r="S294" i="54"/>
  <c r="AJ294" i="54" s="1"/>
  <c r="S427" i="54"/>
  <c r="AJ427" i="54" s="1"/>
  <c r="AJ268" i="54"/>
  <c r="Q47" i="54"/>
  <c r="M45" i="54"/>
  <c r="AJ364" i="54"/>
  <c r="S235" i="54"/>
  <c r="Y52" i="54"/>
  <c r="Q51" i="54"/>
  <c r="R33" i="54"/>
  <c r="S293" i="54"/>
  <c r="AI309" i="54"/>
  <c r="S216" i="54"/>
  <c r="AJ216" i="54" s="1"/>
  <c r="S123" i="54"/>
  <c r="AJ123" i="54" s="1"/>
  <c r="N45" i="54"/>
  <c r="N35" i="54"/>
  <c r="S124" i="54"/>
  <c r="AJ124" i="54" s="1"/>
  <c r="R46" i="54"/>
  <c r="S412" i="54"/>
  <c r="AJ412" i="54" s="1"/>
  <c r="N41" i="54"/>
  <c r="S139" i="54"/>
  <c r="AJ139" i="54" s="1"/>
  <c r="S209" i="54"/>
  <c r="AJ209" i="54" s="1"/>
  <c r="S440" i="54"/>
  <c r="AJ440" i="54" s="1"/>
  <c r="S414" i="54"/>
  <c r="L52" i="54"/>
  <c r="AC42" i="54"/>
  <c r="N52" i="54"/>
  <c r="M51" i="54"/>
  <c r="AH44" i="54"/>
  <c r="AH39" i="54"/>
  <c r="S358" i="54"/>
  <c r="AJ358" i="54" s="1"/>
  <c r="S353" i="54"/>
  <c r="AJ353" i="54" s="1"/>
  <c r="S119" i="54"/>
  <c r="AJ119" i="54" s="1"/>
  <c r="L41" i="54"/>
  <c r="N36" i="54"/>
  <c r="S399" i="54"/>
  <c r="AJ399" i="54" s="1"/>
  <c r="R41" i="54"/>
  <c r="S275" i="54"/>
  <c r="AJ275" i="54" s="1"/>
  <c r="S324" i="54"/>
  <c r="AJ324" i="54" s="1"/>
  <c r="Q44" i="54"/>
  <c r="R43" i="54"/>
  <c r="S120" i="54"/>
  <c r="AJ120" i="54" s="1"/>
  <c r="S319" i="54"/>
  <c r="S386" i="54"/>
  <c r="AJ386" i="54" s="1"/>
  <c r="S327" i="54"/>
  <c r="AJ327" i="54" s="1"/>
  <c r="AF622" i="54"/>
  <c r="S398" i="54"/>
  <c r="AJ398" i="54" s="1"/>
  <c r="AF612" i="54"/>
  <c r="AF132" i="54"/>
  <c r="AF49" i="54"/>
  <c r="AF54" i="54" s="1"/>
  <c r="S379" i="54"/>
  <c r="AJ379" i="54" s="1"/>
  <c r="S137" i="54"/>
  <c r="S354" i="54"/>
  <c r="AJ354" i="54" s="1"/>
  <c r="S189" i="54"/>
  <c r="L132" i="54"/>
  <c r="L33" i="54"/>
  <c r="S176" i="54"/>
  <c r="AJ176" i="54" s="1"/>
  <c r="AI303" i="54"/>
  <c r="Q35" i="54"/>
  <c r="S128" i="54"/>
  <c r="AI33" i="54"/>
  <c r="Z50" i="54"/>
  <c r="F23" i="54"/>
  <c r="I75" i="54"/>
  <c r="I80" i="54" s="1"/>
  <c r="Y53" i="54"/>
  <c r="V51" i="54"/>
  <c r="S424" i="54"/>
  <c r="AJ424" i="54" s="1"/>
  <c r="S303" i="54"/>
  <c r="AJ303" i="54" s="1"/>
  <c r="S280" i="54"/>
  <c r="AJ280" i="54" s="1"/>
  <c r="B471" i="54"/>
  <c r="C471" i="54"/>
  <c r="F471" i="54"/>
  <c r="H471" i="54"/>
  <c r="E471" i="54"/>
  <c r="D471" i="54"/>
  <c r="G471" i="54"/>
  <c r="F24" i="54"/>
  <c r="I76" i="54"/>
  <c r="M53" i="54"/>
  <c r="Z132" i="54"/>
  <c r="Z49" i="54"/>
  <c r="Q33" i="54"/>
  <c r="S165" i="54"/>
  <c r="AJ165" i="54" s="1"/>
  <c r="AF606" i="54"/>
  <c r="W132" i="54"/>
  <c r="M44" i="54"/>
  <c r="S298" i="54"/>
  <c r="AJ298" i="54" s="1"/>
  <c r="S302" i="54"/>
  <c r="AJ302" i="54" s="1"/>
  <c r="S347" i="54"/>
  <c r="AJ347" i="54" s="1"/>
  <c r="S197" i="54"/>
  <c r="AJ197" i="54" s="1"/>
  <c r="M36" i="54"/>
  <c r="Q41" i="54"/>
  <c r="V418" i="54"/>
  <c r="AI413" i="54"/>
  <c r="S163" i="54"/>
  <c r="S242" i="54"/>
  <c r="AJ242" i="54" s="1"/>
  <c r="S111" i="54"/>
  <c r="N33" i="54"/>
  <c r="AH314" i="54"/>
  <c r="AJ130" i="54"/>
  <c r="O50" i="54"/>
  <c r="S442" i="54"/>
  <c r="AJ442" i="54" s="1"/>
  <c r="M52" i="54"/>
  <c r="I77" i="54"/>
  <c r="F25" i="54"/>
  <c r="AI35" i="54"/>
  <c r="V45" i="54"/>
  <c r="AI45" i="54" s="1"/>
  <c r="L42" i="54"/>
  <c r="S224" i="54"/>
  <c r="AJ224" i="54" s="1"/>
  <c r="S112" i="54"/>
  <c r="AJ112" i="54" s="1"/>
  <c r="N40" i="54"/>
  <c r="S438" i="54"/>
  <c r="AJ438" i="54" s="1"/>
  <c r="N44" i="54"/>
  <c r="S152" i="54"/>
  <c r="AJ152" i="54" s="1"/>
  <c r="S384" i="54"/>
  <c r="AJ384" i="54" s="1"/>
  <c r="S173" i="54"/>
  <c r="AJ173" i="54" s="1"/>
  <c r="S121" i="54"/>
  <c r="AJ121" i="54" s="1"/>
  <c r="M42" i="54"/>
  <c r="S230" i="54"/>
  <c r="AJ230" i="54" s="1"/>
  <c r="S277" i="54"/>
  <c r="AJ277" i="54" s="1"/>
  <c r="S297" i="54"/>
  <c r="AJ297" i="54" s="1"/>
  <c r="S331" i="54"/>
  <c r="AJ331" i="54" s="1"/>
  <c r="S215" i="54"/>
  <c r="O48" i="54"/>
  <c r="Q36" i="54"/>
  <c r="S334" i="54"/>
  <c r="AJ334" i="54" s="1"/>
  <c r="S126" i="54"/>
  <c r="AJ126" i="54" s="1"/>
  <c r="AI381" i="54"/>
  <c r="S129" i="54"/>
  <c r="AJ129" i="54" s="1"/>
  <c r="L51" i="54"/>
  <c r="O51" i="54"/>
  <c r="S284" i="54"/>
  <c r="AJ284" i="54" s="1"/>
  <c r="AC44" i="54"/>
  <c r="AI44" i="54" s="1"/>
  <c r="X53" i="54"/>
  <c r="W52" i="54"/>
  <c r="L39" i="54"/>
  <c r="S183" i="54"/>
  <c r="AJ183" i="54" s="1"/>
  <c r="S115" i="54"/>
  <c r="AJ115" i="54" s="1"/>
  <c r="L37" i="54"/>
  <c r="S355" i="54"/>
  <c r="AJ355" i="54" s="1"/>
  <c r="O33" i="54"/>
  <c r="S219" i="54"/>
  <c r="AJ219" i="54" s="1"/>
  <c r="S191" i="54"/>
  <c r="AJ191" i="54" s="1"/>
  <c r="S397" i="54"/>
  <c r="M39" i="54"/>
  <c r="Q48" i="54"/>
  <c r="S301" i="54"/>
  <c r="AJ301" i="54" s="1"/>
  <c r="S269" i="54"/>
  <c r="AJ269" i="54" s="1"/>
  <c r="S167" i="54"/>
  <c r="AJ167" i="54" s="1"/>
  <c r="O46" i="54"/>
  <c r="O47" i="54"/>
  <c r="S171" i="54"/>
  <c r="AJ171" i="54" s="1"/>
  <c r="S164" i="54"/>
  <c r="AJ164" i="54" s="1"/>
  <c r="S178" i="54"/>
  <c r="AJ178" i="54" s="1"/>
  <c r="N46" i="54"/>
  <c r="S232" i="54"/>
  <c r="AJ232" i="54" s="1"/>
  <c r="S365" i="54"/>
  <c r="AJ365" i="54" s="1"/>
  <c r="S389" i="54"/>
  <c r="AJ389" i="54" s="1"/>
  <c r="Q53" i="54"/>
  <c r="S287" i="54"/>
  <c r="AJ287" i="54" s="1"/>
  <c r="S345" i="54"/>
  <c r="AD132" i="54"/>
  <c r="AD49" i="54"/>
  <c r="AD54" i="54" s="1"/>
  <c r="S484" i="54"/>
  <c r="P68" i="54"/>
  <c r="Q40" i="54"/>
  <c r="V49" i="54"/>
  <c r="AI127" i="54"/>
  <c r="S204" i="54"/>
  <c r="AJ204" i="54" s="1"/>
  <c r="S433" i="54"/>
  <c r="AJ433" i="54" s="1"/>
  <c r="S114" i="54"/>
  <c r="AJ114" i="54" s="1"/>
  <c r="L36" i="54"/>
  <c r="R47" i="54"/>
  <c r="L35" i="54"/>
  <c r="S168" i="54"/>
  <c r="AJ168" i="54" s="1"/>
  <c r="S410" i="54"/>
  <c r="AJ410" i="54" s="1"/>
  <c r="R37" i="54"/>
  <c r="AG49" i="54"/>
  <c r="AG54" i="54" s="1"/>
  <c r="S254" i="54"/>
  <c r="AJ254" i="54" s="1"/>
  <c r="M37" i="54"/>
  <c r="AF611" i="54"/>
  <c r="S149" i="54"/>
  <c r="AJ149" i="54" s="1"/>
  <c r="S401" i="54"/>
  <c r="AJ401" i="54" s="1"/>
  <c r="Q37" i="54"/>
  <c r="S320" i="54"/>
  <c r="AJ320" i="54" s="1"/>
  <c r="S380" i="54"/>
  <c r="AJ380" i="54" s="1"/>
  <c r="R44" i="54"/>
  <c r="X49" i="54"/>
  <c r="X54" i="54" s="1"/>
  <c r="S141" i="54"/>
  <c r="AJ141" i="54" s="1"/>
  <c r="O36" i="54"/>
  <c r="R48" i="54"/>
  <c r="S295" i="54"/>
  <c r="AJ295" i="54" s="1"/>
  <c r="S267" i="54"/>
  <c r="M35" i="54"/>
  <c r="S330" i="54"/>
  <c r="AJ330" i="54" s="1"/>
  <c r="S360" i="54"/>
  <c r="AJ360" i="54" s="1"/>
  <c r="S375" i="54"/>
  <c r="AJ375" i="54" s="1"/>
  <c r="S226" i="54"/>
  <c r="AJ226" i="54" s="1"/>
  <c r="AH49" i="54"/>
  <c r="S346" i="54"/>
  <c r="AJ346" i="54" s="1"/>
  <c r="S383" i="54"/>
  <c r="AJ383" i="54" s="1"/>
  <c r="S376" i="54"/>
  <c r="AJ376" i="54" s="1"/>
  <c r="S190" i="54"/>
  <c r="AJ190" i="54" s="1"/>
  <c r="O38" i="54"/>
  <c r="S431" i="54"/>
  <c r="AJ431" i="54" s="1"/>
  <c r="S349" i="54"/>
  <c r="AJ349" i="54" s="1"/>
  <c r="Q39" i="54"/>
  <c r="N43" i="54"/>
  <c r="M33" i="54"/>
  <c r="S246" i="54"/>
  <c r="AJ246" i="54" s="1"/>
  <c r="S436" i="54"/>
  <c r="AJ436" i="54" s="1"/>
  <c r="S381" i="54"/>
  <c r="S206" i="54"/>
  <c r="AJ206" i="54" s="1"/>
  <c r="S180" i="54"/>
  <c r="S388" i="54"/>
  <c r="AI128" i="54"/>
  <c r="Y50" i="54"/>
  <c r="AI310" i="54"/>
  <c r="AF53" i="54"/>
  <c r="V53" i="54"/>
  <c r="AI53" i="54" s="1"/>
  <c r="S138" i="54"/>
  <c r="AJ138" i="54" s="1"/>
  <c r="Y49" i="54"/>
  <c r="AJ434" i="54"/>
  <c r="O37" i="54"/>
  <c r="S332" i="54"/>
  <c r="AJ332" i="54" s="1"/>
  <c r="Q42" i="54"/>
  <c r="AC132" i="54"/>
  <c r="AC49" i="54"/>
  <c r="S278" i="54"/>
  <c r="AJ278" i="54" s="1"/>
  <c r="O35" i="54"/>
  <c r="S323" i="54"/>
  <c r="AJ323" i="54" s="1"/>
  <c r="S271" i="54"/>
  <c r="AJ271" i="54" s="1"/>
  <c r="S321" i="54"/>
  <c r="AJ321" i="54" s="1"/>
  <c r="S245" i="54"/>
  <c r="AJ245" i="54" s="1"/>
  <c r="O41" i="54"/>
  <c r="S122" i="54"/>
  <c r="AJ122" i="54" s="1"/>
  <c r="L44" i="54"/>
  <c r="S174" i="54"/>
  <c r="AJ174" i="54" s="1"/>
  <c r="V340" i="54"/>
  <c r="AI335" i="54"/>
  <c r="S279" i="54"/>
  <c r="AJ279" i="54" s="1"/>
  <c r="S371" i="54"/>
  <c r="L47" i="54"/>
  <c r="AE49" i="54"/>
  <c r="AE54" i="54" s="1"/>
  <c r="S423" i="54"/>
  <c r="S146" i="54"/>
  <c r="AJ146" i="54" s="1"/>
  <c r="AH40" i="54"/>
  <c r="N53" i="54"/>
  <c r="S154" i="54"/>
  <c r="AJ154" i="54" s="1"/>
  <c r="S362" i="54"/>
  <c r="V43" i="54"/>
  <c r="AJ416" i="54"/>
  <c r="AF51" i="54"/>
  <c r="Q50" i="54"/>
  <c r="AI34" i="54"/>
  <c r="S310" i="54"/>
  <c r="R53" i="54"/>
  <c r="X50" i="54"/>
  <c r="X52" i="54"/>
  <c r="AF609" i="54"/>
  <c r="N288" i="54"/>
  <c r="N392" i="54"/>
  <c r="R132" i="54"/>
  <c r="N184" i="54"/>
  <c r="S304" i="54"/>
  <c r="AJ304" i="54" s="1"/>
  <c r="M288" i="54"/>
  <c r="M340" i="54"/>
  <c r="R288" i="54"/>
  <c r="R340" i="54"/>
  <c r="Q392" i="54"/>
  <c r="Q184" i="54"/>
  <c r="M262" i="54"/>
  <c r="Q236" i="54"/>
  <c r="M418" i="54"/>
  <c r="N418" i="54"/>
  <c r="R262" i="54"/>
  <c r="Q288" i="54"/>
  <c r="S408" i="54"/>
  <c r="AJ408" i="54" s="1"/>
  <c r="M184" i="54"/>
  <c r="R236" i="54"/>
  <c r="M158" i="54"/>
  <c r="Q418" i="54"/>
  <c r="R210" i="54"/>
  <c r="N444" i="54"/>
  <c r="Q210" i="54"/>
  <c r="R184" i="54"/>
  <c r="R444" i="54"/>
  <c r="Q340" i="54"/>
  <c r="Q444" i="54"/>
  <c r="M392" i="54"/>
  <c r="S252" i="54"/>
  <c r="AJ252" i="54" s="1"/>
  <c r="S329" i="54"/>
  <c r="AJ329" i="54" s="1"/>
  <c r="I201" i="54"/>
  <c r="M444" i="54"/>
  <c r="Q314" i="54"/>
  <c r="M236" i="54"/>
  <c r="Q262" i="54"/>
  <c r="Q366" i="54"/>
  <c r="M366" i="54"/>
  <c r="R314" i="54"/>
  <c r="S250" i="54"/>
  <c r="AJ250" i="54" s="1"/>
  <c r="S356" i="54"/>
  <c r="AJ356" i="54" s="1"/>
  <c r="R392" i="54"/>
  <c r="R158" i="54"/>
  <c r="M210" i="54"/>
  <c r="R418" i="54"/>
  <c r="Q158" i="54"/>
  <c r="S432" i="54"/>
  <c r="AJ432" i="54" s="1"/>
  <c r="N158" i="54"/>
  <c r="R366" i="54"/>
  <c r="O288" i="54"/>
  <c r="I437" i="54"/>
  <c r="I348" i="54"/>
  <c r="O184" i="54"/>
  <c r="I246" i="54"/>
  <c r="S199" i="54"/>
  <c r="AJ199" i="54" s="1"/>
  <c r="I375" i="54"/>
  <c r="S251" i="54"/>
  <c r="AJ251" i="54" s="1"/>
  <c r="S357" i="54"/>
  <c r="AJ357" i="54" s="1"/>
  <c r="I438" i="54"/>
  <c r="I219" i="54"/>
  <c r="I298" i="54"/>
  <c r="AI52" i="54" l="1"/>
  <c r="AJ234" i="54"/>
  <c r="AJ311" i="54"/>
  <c r="I352" i="54"/>
  <c r="I296" i="54"/>
  <c r="I297" i="54"/>
  <c r="I327" i="54"/>
  <c r="I226" i="54"/>
  <c r="AF621" i="54"/>
  <c r="I403" i="54"/>
  <c r="S309" i="54"/>
  <c r="AJ309" i="54" s="1"/>
  <c r="AJ414" i="54"/>
  <c r="I330" i="54"/>
  <c r="H34" i="54"/>
  <c r="O418" i="54"/>
  <c r="O262" i="54"/>
  <c r="AJ180" i="54"/>
  <c r="O132" i="54"/>
  <c r="AJ155" i="54"/>
  <c r="S387" i="54"/>
  <c r="AJ387" i="54" s="1"/>
  <c r="I116" i="54"/>
  <c r="I386" i="54"/>
  <c r="I374" i="54"/>
  <c r="I400" i="54"/>
  <c r="I397" i="54"/>
  <c r="I228" i="54"/>
  <c r="O236" i="54"/>
  <c r="S335" i="54"/>
  <c r="O366" i="54"/>
  <c r="AI51" i="54"/>
  <c r="S181" i="54"/>
  <c r="AJ181" i="54" s="1"/>
  <c r="AH54" i="54"/>
  <c r="S205" i="54"/>
  <c r="AJ205" i="54" s="1"/>
  <c r="I146" i="54"/>
  <c r="I324" i="54"/>
  <c r="O158" i="54"/>
  <c r="AH43" i="54"/>
  <c r="AJ363" i="54"/>
  <c r="AJ235" i="54"/>
  <c r="H45" i="54"/>
  <c r="O40" i="54"/>
  <c r="L53" i="54"/>
  <c r="H36" i="54"/>
  <c r="C41" i="54"/>
  <c r="I270" i="54"/>
  <c r="I424" i="54"/>
  <c r="I471" i="54"/>
  <c r="L340" i="54"/>
  <c r="D34" i="54"/>
  <c r="I411" i="54"/>
  <c r="I426" i="54"/>
  <c r="G34" i="54"/>
  <c r="S179" i="54"/>
  <c r="AJ179" i="54" s="1"/>
  <c r="N51" i="54"/>
  <c r="S51" i="54" s="1"/>
  <c r="AJ51" i="54" s="1"/>
  <c r="I174" i="54"/>
  <c r="H42" i="54"/>
  <c r="I358" i="54"/>
  <c r="I410" i="54"/>
  <c r="G46" i="54"/>
  <c r="G45" i="54"/>
  <c r="C46" i="54"/>
  <c r="I140" i="54"/>
  <c r="S361" i="54"/>
  <c r="AJ361" i="54" s="1"/>
  <c r="H40" i="54"/>
  <c r="AJ362" i="54"/>
  <c r="S148" i="54"/>
  <c r="AJ148" i="54" s="1"/>
  <c r="N132" i="54"/>
  <c r="AC314" i="54"/>
  <c r="H43" i="54"/>
  <c r="I168" i="54"/>
  <c r="C37" i="54"/>
  <c r="I229" i="54"/>
  <c r="I230" i="54"/>
  <c r="I294" i="54"/>
  <c r="I203" i="54"/>
  <c r="I333" i="54"/>
  <c r="D36" i="54"/>
  <c r="E48" i="54"/>
  <c r="D41" i="54"/>
  <c r="I171" i="54"/>
  <c r="C34" i="54"/>
  <c r="I334" i="54"/>
  <c r="I190" i="54"/>
  <c r="S231" i="54"/>
  <c r="AJ231" i="54" s="1"/>
  <c r="I167" i="54"/>
  <c r="I372" i="54"/>
  <c r="I355" i="54"/>
  <c r="H39" i="54"/>
  <c r="I353" i="54"/>
  <c r="I326" i="54"/>
  <c r="C40" i="54"/>
  <c r="O392" i="54"/>
  <c r="L184" i="54"/>
  <c r="AH392" i="54"/>
  <c r="I152" i="54"/>
  <c r="I175" i="54"/>
  <c r="I293" i="54"/>
  <c r="I323" i="54"/>
  <c r="I322" i="54"/>
  <c r="I166" i="54"/>
  <c r="I301" i="54"/>
  <c r="I243" i="54"/>
  <c r="I407" i="54"/>
  <c r="I406" i="54"/>
  <c r="G44" i="54"/>
  <c r="I192" i="54"/>
  <c r="I275" i="54"/>
  <c r="E34" i="54"/>
  <c r="I380" i="54"/>
  <c r="G40" i="54"/>
  <c r="I244" i="54"/>
  <c r="G36" i="54"/>
  <c r="H38" i="54"/>
  <c r="C43" i="54"/>
  <c r="I227" i="54"/>
  <c r="G47" i="54"/>
  <c r="I224" i="54"/>
  <c r="N47" i="54"/>
  <c r="L392" i="54"/>
  <c r="AC392" i="54"/>
  <c r="C45" i="54"/>
  <c r="O52" i="54"/>
  <c r="S52" i="54" s="1"/>
  <c r="AJ52" i="54" s="1"/>
  <c r="S286" i="54"/>
  <c r="AJ286" i="54" s="1"/>
  <c r="I149" i="54"/>
  <c r="G43" i="54"/>
  <c r="I218" i="54"/>
  <c r="S116" i="54"/>
  <c r="AJ116" i="54" s="1"/>
  <c r="O53" i="54"/>
  <c r="S53" i="54" s="1"/>
  <c r="AJ53" i="54" s="1"/>
  <c r="I196" i="54"/>
  <c r="I169" i="54"/>
  <c r="I241" i="54"/>
  <c r="D45" i="54"/>
  <c r="AC43" i="54"/>
  <c r="AC54" i="54" s="1"/>
  <c r="N50" i="54"/>
  <c r="S33" i="54"/>
  <c r="AJ137" i="54"/>
  <c r="AJ319" i="54"/>
  <c r="G37" i="54"/>
  <c r="H47" i="54"/>
  <c r="C35" i="54"/>
  <c r="I249" i="54"/>
  <c r="C44" i="54"/>
  <c r="I271" i="54"/>
  <c r="D39" i="54"/>
  <c r="G42" i="54"/>
  <c r="I150" i="54"/>
  <c r="H37" i="54"/>
  <c r="I398" i="54"/>
  <c r="E35" i="54"/>
  <c r="I401" i="54"/>
  <c r="E45" i="54"/>
  <c r="I144" i="54"/>
  <c r="I295" i="54"/>
  <c r="I345" i="54"/>
  <c r="I276" i="54"/>
  <c r="I215" i="54"/>
  <c r="I282" i="54"/>
  <c r="C33" i="54"/>
  <c r="I431" i="54"/>
  <c r="I197" i="54"/>
  <c r="I332" i="54"/>
  <c r="I217" i="54"/>
  <c r="I349" i="54"/>
  <c r="I137" i="54"/>
  <c r="AJ310" i="54"/>
  <c r="AJ423" i="54"/>
  <c r="AJ128" i="54"/>
  <c r="S113" i="54"/>
  <c r="AJ113" i="54" s="1"/>
  <c r="H41" i="54"/>
  <c r="E47" i="54"/>
  <c r="I405" i="54"/>
  <c r="I385" i="54"/>
  <c r="I125" i="54"/>
  <c r="B47" i="54"/>
  <c r="I273" i="54"/>
  <c r="H33" i="54"/>
  <c r="I382" i="54"/>
  <c r="H44" i="54"/>
  <c r="N49" i="54"/>
  <c r="I138" i="54"/>
  <c r="I306" i="54"/>
  <c r="I143" i="54"/>
  <c r="M132" i="54"/>
  <c r="M49" i="54"/>
  <c r="L158" i="54"/>
  <c r="S153" i="54"/>
  <c r="AJ153" i="54" s="1"/>
  <c r="L444" i="54"/>
  <c r="S439" i="54"/>
  <c r="AJ439" i="54" s="1"/>
  <c r="D35" i="54"/>
  <c r="D47" i="54"/>
  <c r="I325" i="54"/>
  <c r="O340" i="54"/>
  <c r="I178" i="54"/>
  <c r="I268" i="54"/>
  <c r="AJ371" i="54"/>
  <c r="L40" i="54"/>
  <c r="O43" i="54"/>
  <c r="I383" i="54"/>
  <c r="I195" i="54"/>
  <c r="AJ381" i="54"/>
  <c r="I280" i="54"/>
  <c r="I381" i="54"/>
  <c r="E41" i="54"/>
  <c r="I428" i="54"/>
  <c r="I371" i="54"/>
  <c r="I319" i="54"/>
  <c r="I267" i="54"/>
  <c r="I216" i="54"/>
  <c r="B34" i="54"/>
  <c r="I112" i="54"/>
  <c r="D46" i="54"/>
  <c r="I281" i="54"/>
  <c r="I402" i="54"/>
  <c r="I139" i="54"/>
  <c r="I347" i="54"/>
  <c r="I412" i="54"/>
  <c r="I436" i="54"/>
  <c r="I222" i="54"/>
  <c r="I142" i="54"/>
  <c r="AJ267" i="54"/>
  <c r="O42" i="54"/>
  <c r="B40" i="54"/>
  <c r="I118" i="54"/>
  <c r="G35" i="54"/>
  <c r="AJ189" i="54"/>
  <c r="D81" i="54"/>
  <c r="H81" i="54"/>
  <c r="G81" i="54"/>
  <c r="F81" i="54"/>
  <c r="B81" i="54"/>
  <c r="C81" i="54"/>
  <c r="E81" i="54"/>
  <c r="I122" i="54"/>
  <c r="B44" i="54"/>
  <c r="I254" i="54"/>
  <c r="E36" i="54"/>
  <c r="G48" i="54"/>
  <c r="I278" i="54"/>
  <c r="I121" i="54"/>
  <c r="I141" i="54"/>
  <c r="I255" i="54"/>
  <c r="I373" i="54"/>
  <c r="C42" i="54"/>
  <c r="I433" i="54"/>
  <c r="I124" i="54"/>
  <c r="I379" i="54"/>
  <c r="AJ335" i="54"/>
  <c r="G39" i="54"/>
  <c r="D33" i="54"/>
  <c r="I331" i="54"/>
  <c r="I377" i="54"/>
  <c r="I279" i="54"/>
  <c r="I435" i="54"/>
  <c r="I176" i="54"/>
  <c r="H46" i="54"/>
  <c r="E38" i="54"/>
  <c r="S68" i="54"/>
  <c r="P16" i="54"/>
  <c r="L45" i="54"/>
  <c r="I119" i="54"/>
  <c r="B41" i="54"/>
  <c r="E33" i="54"/>
  <c r="O49" i="54"/>
  <c r="S127" i="54"/>
  <c r="AJ127" i="54" s="1"/>
  <c r="R49" i="54"/>
  <c r="R54" i="54" s="1"/>
  <c r="I346" i="54"/>
  <c r="S35" i="54"/>
  <c r="AJ35" i="54" s="1"/>
  <c r="AJ111" i="54"/>
  <c r="I165" i="54"/>
  <c r="I253" i="54"/>
  <c r="C38" i="54"/>
  <c r="I126" i="54"/>
  <c r="I163" i="54"/>
  <c r="I172" i="54"/>
  <c r="H48" i="54"/>
  <c r="I114" i="54"/>
  <c r="B36" i="54"/>
  <c r="I307" i="54"/>
  <c r="I164" i="54"/>
  <c r="I320" i="54"/>
  <c r="D44" i="54"/>
  <c r="B42" i="54"/>
  <c r="I120" i="54"/>
  <c r="I303" i="54"/>
  <c r="I269" i="54"/>
  <c r="H35" i="54"/>
  <c r="I151" i="54"/>
  <c r="I191" i="54"/>
  <c r="I123" i="54"/>
  <c r="I204" i="54"/>
  <c r="Q132" i="54"/>
  <c r="Q49" i="54"/>
  <c r="Q54" i="54" s="1"/>
  <c r="I434" i="54"/>
  <c r="I300" i="54"/>
  <c r="I399" i="54"/>
  <c r="E37" i="54"/>
  <c r="I145" i="54"/>
  <c r="G38" i="54"/>
  <c r="I321" i="54"/>
  <c r="I113" i="54"/>
  <c r="B35" i="54"/>
  <c r="I115" i="54"/>
  <c r="B37" i="54"/>
  <c r="I277" i="54"/>
  <c r="I177" i="54"/>
  <c r="I173" i="54"/>
  <c r="I305" i="54"/>
  <c r="I223" i="54"/>
  <c r="I384" i="54"/>
  <c r="I409" i="54"/>
  <c r="I272" i="54"/>
  <c r="L418" i="54"/>
  <c r="S413" i="54"/>
  <c r="AJ413" i="54" s="1"/>
  <c r="I354" i="54"/>
  <c r="D43" i="54"/>
  <c r="I225" i="54"/>
  <c r="I425" i="54"/>
  <c r="I242" i="54"/>
  <c r="I359" i="54"/>
  <c r="I299" i="54"/>
  <c r="O314" i="54"/>
  <c r="O210" i="54"/>
  <c r="S36" i="54"/>
  <c r="AJ36" i="54" s="1"/>
  <c r="AJ345" i="54"/>
  <c r="L34" i="54"/>
  <c r="AJ293" i="54"/>
  <c r="I189" i="54"/>
  <c r="E46" i="54"/>
  <c r="B39" i="54"/>
  <c r="I117" i="54"/>
  <c r="I302" i="54"/>
  <c r="I360" i="54"/>
  <c r="G33" i="54"/>
  <c r="I245" i="54"/>
  <c r="I430" i="54"/>
  <c r="I147" i="54"/>
  <c r="C39" i="54"/>
  <c r="C47" i="54"/>
  <c r="I427" i="54"/>
  <c r="I170" i="54"/>
  <c r="I111" i="54"/>
  <c r="B33" i="54"/>
  <c r="C36" i="54"/>
  <c r="L288" i="54"/>
  <c r="S283" i="54"/>
  <c r="AJ283" i="54" s="1"/>
  <c r="G41" i="54"/>
  <c r="I274" i="54"/>
  <c r="I429" i="54"/>
  <c r="O444" i="54"/>
  <c r="I376" i="54"/>
  <c r="I423" i="54"/>
  <c r="D40" i="54"/>
  <c r="AJ397" i="54"/>
  <c r="AJ215" i="54"/>
  <c r="L43" i="54"/>
  <c r="AJ163" i="54"/>
  <c r="S41" i="54"/>
  <c r="AJ41" i="54" s="1"/>
  <c r="I200" i="54"/>
  <c r="C288" i="54"/>
  <c r="H132" i="54"/>
  <c r="I432" i="54"/>
  <c r="H262" i="54"/>
  <c r="B184" i="54"/>
  <c r="E288" i="54"/>
  <c r="H366" i="54"/>
  <c r="H314" i="54"/>
  <c r="G262" i="54"/>
  <c r="G210" i="54"/>
  <c r="D444" i="54"/>
  <c r="E184" i="54"/>
  <c r="D158" i="54"/>
  <c r="G418" i="54"/>
  <c r="H236" i="54"/>
  <c r="D418" i="54"/>
  <c r="D184" i="54"/>
  <c r="G236" i="54"/>
  <c r="H340" i="54"/>
  <c r="G314" i="54"/>
  <c r="I247" i="54"/>
  <c r="H444" i="54"/>
  <c r="H210" i="54"/>
  <c r="C158" i="54"/>
  <c r="H392" i="54"/>
  <c r="I248" i="54"/>
  <c r="C392" i="54"/>
  <c r="I250" i="54"/>
  <c r="C444" i="54"/>
  <c r="I329" i="54"/>
  <c r="C184" i="54"/>
  <c r="I251" i="54"/>
  <c r="E210" i="54"/>
  <c r="G158" i="54"/>
  <c r="H158" i="54"/>
  <c r="I356" i="54"/>
  <c r="I221" i="54"/>
  <c r="C418" i="54"/>
  <c r="C340" i="54"/>
  <c r="H288" i="54"/>
  <c r="I304" i="54"/>
  <c r="C366" i="54"/>
  <c r="G366" i="54"/>
  <c r="C236" i="54"/>
  <c r="G340" i="54"/>
  <c r="H184" i="54"/>
  <c r="I378" i="54"/>
  <c r="B158" i="54"/>
  <c r="H418" i="54"/>
  <c r="C210" i="54"/>
  <c r="G444" i="54"/>
  <c r="I408" i="54"/>
  <c r="G184" i="54"/>
  <c r="G392" i="54"/>
  <c r="E158" i="54"/>
  <c r="D132" i="54"/>
  <c r="I199" i="54"/>
  <c r="I357" i="54"/>
  <c r="E132" i="54"/>
  <c r="G132" i="54"/>
  <c r="B132" i="54"/>
  <c r="C132" i="54"/>
  <c r="AI43" i="54" l="1"/>
  <c r="E340" i="54"/>
  <c r="I361" i="54"/>
  <c r="E314" i="54"/>
  <c r="I153" i="54"/>
  <c r="E444" i="54"/>
  <c r="E43" i="54"/>
  <c r="E392" i="54"/>
  <c r="I179" i="54"/>
  <c r="I184" i="54" s="1"/>
  <c r="I205" i="54"/>
  <c r="I231" i="54"/>
  <c r="I81" i="54"/>
  <c r="E236" i="54"/>
  <c r="S34" i="54"/>
  <c r="AJ34" i="54" s="1"/>
  <c r="I34" i="54"/>
  <c r="E49" i="54"/>
  <c r="S200" i="54"/>
  <c r="AJ200" i="54" s="1"/>
  <c r="O44" i="54"/>
  <c r="S43" i="54"/>
  <c r="AJ43" i="54" s="1"/>
  <c r="I41" i="54"/>
  <c r="B43" i="54"/>
  <c r="I127" i="54"/>
  <c r="I132" i="54" s="1"/>
  <c r="H49" i="54"/>
  <c r="H54" i="54" s="1"/>
  <c r="D288" i="54"/>
  <c r="I252" i="54"/>
  <c r="C262" i="54"/>
  <c r="I35" i="54"/>
  <c r="AJ33" i="54"/>
  <c r="I148" i="54"/>
  <c r="D392" i="54"/>
  <c r="I47" i="54"/>
  <c r="C49" i="54"/>
  <c r="S486" i="54"/>
  <c r="P70" i="54"/>
  <c r="E40" i="54"/>
  <c r="I40" i="54" s="1"/>
  <c r="E42" i="54"/>
  <c r="I36" i="54"/>
  <c r="S45" i="54"/>
  <c r="AJ45" i="54" s="1"/>
  <c r="B418" i="54"/>
  <c r="I413" i="54"/>
  <c r="G288" i="54"/>
  <c r="I309" i="54"/>
  <c r="I33" i="54"/>
  <c r="B45" i="54"/>
  <c r="O39" i="54"/>
  <c r="O54" i="54" s="1"/>
  <c r="H52" i="54"/>
  <c r="G52" i="54"/>
  <c r="C52" i="54"/>
  <c r="E52" i="54"/>
  <c r="I158" i="54" l="1"/>
  <c r="H133" i="54"/>
  <c r="C133" i="54"/>
  <c r="B133" i="54"/>
  <c r="F133" i="54"/>
  <c r="D133" i="54"/>
  <c r="E133" i="54"/>
  <c r="G133" i="54"/>
  <c r="I336" i="54"/>
  <c r="I232" i="54"/>
  <c r="I362" i="54"/>
  <c r="I310" i="54"/>
  <c r="I388" i="54"/>
  <c r="I351" i="54"/>
  <c r="E366" i="54"/>
  <c r="I414" i="54"/>
  <c r="I284" i="54"/>
  <c r="I404" i="54"/>
  <c r="I418" i="54" s="1"/>
  <c r="E418" i="54"/>
  <c r="I439" i="54"/>
  <c r="I444" i="54" s="1"/>
  <c r="B444" i="54"/>
  <c r="E262" i="54"/>
  <c r="H50" i="54"/>
  <c r="I180" i="54"/>
  <c r="I206" i="54"/>
  <c r="G49" i="54"/>
  <c r="G54" i="54" s="1"/>
  <c r="I440" i="54"/>
  <c r="B52" i="54"/>
  <c r="I130" i="54"/>
  <c r="I154" i="54"/>
  <c r="P18" i="54"/>
  <c r="S70" i="54"/>
  <c r="I45" i="54"/>
  <c r="S44" i="54"/>
  <c r="AJ44" i="54" s="1"/>
  <c r="E50" i="54"/>
  <c r="F159" i="54"/>
  <c r="C159" i="54"/>
  <c r="G159" i="54"/>
  <c r="E159" i="54"/>
  <c r="H159" i="54"/>
  <c r="B159" i="54"/>
  <c r="D159" i="54"/>
  <c r="C50" i="54"/>
  <c r="B392" i="54"/>
  <c r="I387" i="54"/>
  <c r="I392" i="54" s="1"/>
  <c r="H393" i="54" s="1"/>
  <c r="B340" i="54"/>
  <c r="I335" i="54"/>
  <c r="D50" i="54"/>
  <c r="G50" i="54"/>
  <c r="E39" i="54"/>
  <c r="D49" i="54"/>
  <c r="F185" i="54"/>
  <c r="H185" i="54"/>
  <c r="E185" i="54"/>
  <c r="B185" i="54"/>
  <c r="G185" i="54"/>
  <c r="C185" i="54"/>
  <c r="D185" i="54"/>
  <c r="I43" i="54"/>
  <c r="B288" i="54"/>
  <c r="I283" i="54"/>
  <c r="I288" i="54" s="1"/>
  <c r="E44" i="54"/>
  <c r="F419" i="54" l="1"/>
  <c r="G419" i="54"/>
  <c r="E419" i="54"/>
  <c r="H419" i="54"/>
  <c r="D419" i="54"/>
  <c r="B393" i="54"/>
  <c r="C393" i="54"/>
  <c r="I185" i="54"/>
  <c r="F393" i="54"/>
  <c r="G393" i="54"/>
  <c r="C445" i="54"/>
  <c r="B445" i="54"/>
  <c r="F445" i="54"/>
  <c r="G445" i="54"/>
  <c r="D445" i="54"/>
  <c r="E445" i="54"/>
  <c r="H445" i="54"/>
  <c r="E54" i="54"/>
  <c r="D393" i="54"/>
  <c r="I393" i="54" s="1"/>
  <c r="B419" i="54"/>
  <c r="I133" i="54"/>
  <c r="I159" i="54"/>
  <c r="E393" i="54"/>
  <c r="C419" i="54"/>
  <c r="I39" i="54"/>
  <c r="I44" i="54"/>
  <c r="E289" i="54"/>
  <c r="D289" i="54"/>
  <c r="B289" i="54"/>
  <c r="G289" i="54"/>
  <c r="H289" i="54"/>
  <c r="C289" i="54"/>
  <c r="F289" i="54"/>
  <c r="I52" i="54"/>
  <c r="I419" i="54" l="1"/>
  <c r="I445" i="54"/>
  <c r="I289" i="54"/>
  <c r="AI417" i="51" l="1"/>
  <c r="AI416" i="51"/>
  <c r="AI415" i="51" l="1"/>
  <c r="S417" i="51"/>
  <c r="AJ417" i="51" s="1"/>
  <c r="AI414" i="51"/>
  <c r="S416" i="51" l="1"/>
  <c r="AJ416" i="51" s="1"/>
  <c r="I417" i="51"/>
  <c r="I415" i="51"/>
  <c r="S415" i="51"/>
  <c r="AJ415" i="51" s="1"/>
  <c r="I416" i="51"/>
  <c r="S414" i="51"/>
  <c r="AJ414" i="51" s="1"/>
  <c r="I414" i="51"/>
  <c r="I481" i="53" l="1"/>
  <c r="I481" i="50"/>
  <c r="I481" i="51"/>
  <c r="I573" i="53" l="1"/>
  <c r="I569" i="53"/>
  <c r="I572" i="53"/>
  <c r="I571" i="53"/>
  <c r="I570" i="53"/>
  <c r="I568" i="53"/>
  <c r="I567" i="53"/>
  <c r="I566" i="53"/>
  <c r="I565" i="53"/>
  <c r="I564" i="53"/>
  <c r="I563" i="53"/>
  <c r="I562" i="53"/>
  <c r="I561" i="53"/>
  <c r="I560" i="53"/>
  <c r="I559" i="53"/>
  <c r="I558" i="53"/>
  <c r="I557" i="53"/>
  <c r="I556" i="53"/>
  <c r="I555" i="53"/>
  <c r="I554" i="53"/>
  <c r="I547" i="53"/>
  <c r="I546" i="53"/>
  <c r="I544" i="53"/>
  <c r="I542" i="53"/>
  <c r="I541" i="53"/>
  <c r="I540" i="53"/>
  <c r="I539" i="53"/>
  <c r="I538" i="53"/>
  <c r="I537" i="53"/>
  <c r="I536" i="53"/>
  <c r="I535" i="53"/>
  <c r="I534" i="53"/>
  <c r="I533" i="53"/>
  <c r="I532" i="53"/>
  <c r="I531" i="53"/>
  <c r="I530" i="53"/>
  <c r="I529" i="53"/>
  <c r="I528" i="53"/>
  <c r="I521" i="53"/>
  <c r="I520" i="53"/>
  <c r="I519" i="53"/>
  <c r="I518" i="53"/>
  <c r="I516" i="53"/>
  <c r="I515" i="53"/>
  <c r="I514" i="53"/>
  <c r="I513" i="53"/>
  <c r="I512" i="53"/>
  <c r="I511" i="53"/>
  <c r="I510" i="53"/>
  <c r="I509" i="53"/>
  <c r="I508" i="53"/>
  <c r="I507" i="53"/>
  <c r="I506" i="53"/>
  <c r="I505" i="53"/>
  <c r="I504" i="53"/>
  <c r="I503" i="53"/>
  <c r="I502" i="53"/>
  <c r="I495" i="53"/>
  <c r="I494" i="53"/>
  <c r="I493" i="53"/>
  <c r="I490" i="53"/>
  <c r="I489" i="53"/>
  <c r="I488" i="53"/>
  <c r="I487" i="53"/>
  <c r="I486" i="53"/>
  <c r="I485" i="53"/>
  <c r="I484" i="53"/>
  <c r="I483" i="53"/>
  <c r="I482" i="53"/>
  <c r="I480" i="53"/>
  <c r="I479" i="53"/>
  <c r="I478" i="53"/>
  <c r="I477" i="53"/>
  <c r="I476" i="53"/>
  <c r="AI324" i="53" l="1"/>
  <c r="F62" i="53"/>
  <c r="I452" i="53"/>
  <c r="I456" i="53"/>
  <c r="F66" i="53"/>
  <c r="I460" i="53"/>
  <c r="F70" i="53"/>
  <c r="F74" i="53"/>
  <c r="I464" i="53"/>
  <c r="I469" i="53"/>
  <c r="F79" i="53"/>
  <c r="AI320" i="53"/>
  <c r="F59" i="53"/>
  <c r="I449" i="53"/>
  <c r="F63" i="53"/>
  <c r="I453" i="53"/>
  <c r="I457" i="53"/>
  <c r="F67" i="53"/>
  <c r="F71" i="53"/>
  <c r="I461" i="53"/>
  <c r="I475" i="53"/>
  <c r="F574" i="53"/>
  <c r="I553" i="53"/>
  <c r="I574" i="53" s="1"/>
  <c r="AI111" i="53"/>
  <c r="F60" i="53"/>
  <c r="I450" i="53"/>
  <c r="I454" i="53"/>
  <c r="F64" i="53"/>
  <c r="F68" i="53"/>
  <c r="I458" i="53"/>
  <c r="F72" i="53"/>
  <c r="I462" i="53"/>
  <c r="I467" i="53"/>
  <c r="I527" i="53"/>
  <c r="I451" i="53"/>
  <c r="F61" i="53"/>
  <c r="F65" i="53"/>
  <c r="I455" i="53"/>
  <c r="I459" i="53"/>
  <c r="F69" i="53"/>
  <c r="I463" i="53"/>
  <c r="F73" i="53"/>
  <c r="I468" i="53"/>
  <c r="F78" i="53"/>
  <c r="I501" i="53"/>
  <c r="I545" i="53"/>
  <c r="I543" i="53"/>
  <c r="AI279" i="53"/>
  <c r="AI435" i="53"/>
  <c r="P90" i="53"/>
  <c r="P12" i="53" s="1"/>
  <c r="P104" i="53"/>
  <c r="P26" i="53" s="1"/>
  <c r="AI270" i="53"/>
  <c r="AI298" i="53"/>
  <c r="AI141" i="53"/>
  <c r="AI167" i="53"/>
  <c r="AI190" i="53"/>
  <c r="AI294" i="53"/>
  <c r="P93" i="53"/>
  <c r="P15" i="53" s="1"/>
  <c r="AI348" i="53"/>
  <c r="AI296" i="53"/>
  <c r="AI301" i="53"/>
  <c r="AI334" i="53"/>
  <c r="P98" i="53"/>
  <c r="P20" i="53" s="1"/>
  <c r="P87" i="53"/>
  <c r="P9" i="53" s="1"/>
  <c r="P86" i="53"/>
  <c r="P8" i="53" s="1"/>
  <c r="P97" i="53"/>
  <c r="P19" i="53" s="1"/>
  <c r="P89" i="53"/>
  <c r="P11" i="53" s="1"/>
  <c r="P95" i="53"/>
  <c r="P100" i="53"/>
  <c r="P22" i="53" s="1"/>
  <c r="I517" i="53"/>
  <c r="P88" i="53"/>
  <c r="P10" i="53" s="1"/>
  <c r="P105" i="53"/>
  <c r="P27" i="53" s="1"/>
  <c r="I492" i="53"/>
  <c r="I491" i="53"/>
  <c r="AF39" i="53" l="1"/>
  <c r="AI192" i="53"/>
  <c r="AI138" i="53"/>
  <c r="AI271" i="53"/>
  <c r="Z46" i="53"/>
  <c r="AI327" i="53"/>
  <c r="AI114" i="53"/>
  <c r="AA34" i="53"/>
  <c r="F548" i="53"/>
  <c r="AG39" i="53"/>
  <c r="AI174" i="53"/>
  <c r="Z43" i="53"/>
  <c r="AI349" i="53"/>
  <c r="W38" i="53"/>
  <c r="AG44" i="53"/>
  <c r="F77" i="53"/>
  <c r="AI150" i="53"/>
  <c r="AI426" i="53"/>
  <c r="AI227" i="53"/>
  <c r="AG41" i="53"/>
  <c r="AC42" i="53"/>
  <c r="AH34" i="53"/>
  <c r="W48" i="53"/>
  <c r="Z45" i="53"/>
  <c r="Y33" i="53"/>
  <c r="W41" i="53"/>
  <c r="AH51" i="53"/>
  <c r="AC33" i="53"/>
  <c r="AI360" i="53"/>
  <c r="AI412" i="53"/>
  <c r="AD41" i="53"/>
  <c r="AC50" i="53"/>
  <c r="AE38" i="53"/>
  <c r="AI269" i="53"/>
  <c r="AA37" i="53"/>
  <c r="AE39" i="53"/>
  <c r="Y37" i="53"/>
  <c r="AF35" i="53"/>
  <c r="AA38" i="53"/>
  <c r="AA40" i="53"/>
  <c r="AC48" i="53"/>
  <c r="AC45" i="53"/>
  <c r="I548" i="53"/>
  <c r="F549" i="53" s="1"/>
  <c r="AC39" i="53"/>
  <c r="W39" i="53"/>
  <c r="AI200" i="53"/>
  <c r="AI322" i="53"/>
  <c r="AI295" i="53"/>
  <c r="AF33" i="53"/>
  <c r="AA36" i="53"/>
  <c r="AC34" i="53"/>
  <c r="Z33" i="53"/>
  <c r="AD50" i="53"/>
  <c r="AD37" i="53"/>
  <c r="AI372" i="53"/>
  <c r="AI357" i="53"/>
  <c r="AI244" i="53"/>
  <c r="AI400" i="53"/>
  <c r="X33" i="53"/>
  <c r="F496" i="53"/>
  <c r="Z34" i="53"/>
  <c r="AI375" i="53"/>
  <c r="AI353" i="53"/>
  <c r="AG40" i="53"/>
  <c r="AI347" i="53"/>
  <c r="AI230" i="53"/>
  <c r="AI280" i="53"/>
  <c r="AI246" i="53"/>
  <c r="AI171" i="53"/>
  <c r="AI277" i="53"/>
  <c r="AI164" i="53"/>
  <c r="AI215" i="53"/>
  <c r="AE36" i="53"/>
  <c r="AF36" i="53"/>
  <c r="AI178" i="53"/>
  <c r="AG46" i="53"/>
  <c r="AI219" i="53"/>
  <c r="AH53" i="53"/>
  <c r="AE40" i="53"/>
  <c r="AD48" i="53"/>
  <c r="AI250" i="53"/>
  <c r="Y40" i="53"/>
  <c r="Y43" i="53"/>
  <c r="AC36" i="53"/>
  <c r="Y38" i="53"/>
  <c r="AA42" i="53"/>
  <c r="AI384" i="53"/>
  <c r="AH48" i="53"/>
  <c r="AI173" i="53"/>
  <c r="AE34" i="53"/>
  <c r="AH42" i="53"/>
  <c r="AC53" i="53"/>
  <c r="W42" i="53"/>
  <c r="AH41" i="53"/>
  <c r="AC35" i="53"/>
  <c r="I496" i="53"/>
  <c r="B497" i="53" s="1"/>
  <c r="AE42" i="53"/>
  <c r="Y39" i="53"/>
  <c r="AI329" i="53"/>
  <c r="AI383" i="53"/>
  <c r="AI355" i="53"/>
  <c r="AI376" i="53"/>
  <c r="AI381" i="53"/>
  <c r="AI425" i="53"/>
  <c r="AI398" i="53"/>
  <c r="AC41" i="53"/>
  <c r="AI140" i="53"/>
  <c r="AG33" i="53"/>
  <c r="AH36" i="53"/>
  <c r="AI152" i="53"/>
  <c r="AI216" i="53"/>
  <c r="AF45" i="53"/>
  <c r="AI137" i="53"/>
  <c r="AI401" i="53"/>
  <c r="AI306" i="53"/>
  <c r="AI166" i="53"/>
  <c r="AI176" i="53"/>
  <c r="AI374" i="53"/>
  <c r="AD33" i="53"/>
  <c r="AI408" i="53"/>
  <c r="F522" i="53"/>
  <c r="AI297" i="53"/>
  <c r="Y34" i="53"/>
  <c r="AH35" i="53"/>
  <c r="AE48" i="53"/>
  <c r="W34" i="53"/>
  <c r="AI218" i="53"/>
  <c r="AI260" i="53"/>
  <c r="AI233" i="53"/>
  <c r="Z36" i="53"/>
  <c r="W33" i="53"/>
  <c r="AA33" i="53"/>
  <c r="I522" i="53"/>
  <c r="C523" i="53" s="1"/>
  <c r="AC51" i="53"/>
  <c r="W45" i="53"/>
  <c r="AA50" i="53"/>
  <c r="Z35" i="53"/>
  <c r="AE33" i="53"/>
  <c r="Z47" i="53"/>
  <c r="AI168" i="53"/>
  <c r="Y41" i="53"/>
  <c r="AC44" i="53"/>
  <c r="AI417" i="53"/>
  <c r="V45" i="53"/>
  <c r="I60" i="53"/>
  <c r="F8" i="53"/>
  <c r="C575" i="53"/>
  <c r="H575" i="53"/>
  <c r="E575" i="53"/>
  <c r="D575" i="53"/>
  <c r="G575" i="53"/>
  <c r="F575" i="53"/>
  <c r="B575" i="53"/>
  <c r="F18" i="53"/>
  <c r="I70" i="53"/>
  <c r="AI416" i="53"/>
  <c r="AI428" i="53"/>
  <c r="AI397" i="53"/>
  <c r="AI379" i="53"/>
  <c r="AI282" i="53"/>
  <c r="AI275" i="53"/>
  <c r="AI252" i="53"/>
  <c r="AI197" i="53"/>
  <c r="AI148" i="53"/>
  <c r="AI276" i="53"/>
  <c r="AA41" i="53"/>
  <c r="AD44" i="53"/>
  <c r="AE35" i="53"/>
  <c r="AC40" i="53"/>
  <c r="AF46" i="53"/>
  <c r="AF40" i="53"/>
  <c r="AI251" i="53"/>
  <c r="AI189" i="53"/>
  <c r="Z52" i="53"/>
  <c r="W37" i="53"/>
  <c r="AF619" i="53"/>
  <c r="AI175" i="53"/>
  <c r="AC43" i="53"/>
  <c r="X45" i="53"/>
  <c r="AI424" i="53"/>
  <c r="AI272" i="53"/>
  <c r="X46" i="53"/>
  <c r="AI206" i="53"/>
  <c r="AF38" i="53"/>
  <c r="AF42" i="53"/>
  <c r="X39" i="53"/>
  <c r="W44" i="53"/>
  <c r="AD52" i="53"/>
  <c r="AE51" i="53"/>
  <c r="B523" i="53"/>
  <c r="I65" i="53"/>
  <c r="AI123" i="53"/>
  <c r="I63" i="53"/>
  <c r="F11" i="53"/>
  <c r="AE46" i="53"/>
  <c r="AI115" i="53"/>
  <c r="V37" i="53"/>
  <c r="F22" i="53"/>
  <c r="I74" i="53"/>
  <c r="W46" i="53"/>
  <c r="F470" i="53"/>
  <c r="I465" i="53"/>
  <c r="I470" i="53" s="1"/>
  <c r="F75" i="53"/>
  <c r="AI409" i="53"/>
  <c r="AI339" i="53"/>
  <c r="AI304" i="53"/>
  <c r="AI278" i="53"/>
  <c r="AI311" i="53"/>
  <c r="AI245" i="53"/>
  <c r="AI241" i="53"/>
  <c r="AI145" i="53"/>
  <c r="AI228" i="53"/>
  <c r="AA35" i="53"/>
  <c r="AA47" i="53"/>
  <c r="AI146" i="53"/>
  <c r="V44" i="53"/>
  <c r="AI122" i="53"/>
  <c r="V35" i="53"/>
  <c r="AI113" i="53"/>
  <c r="AH37" i="53"/>
  <c r="AA46" i="53"/>
  <c r="Z40" i="53"/>
  <c r="AC38" i="53"/>
  <c r="AF37" i="53"/>
  <c r="V43" i="53"/>
  <c r="AI121" i="53"/>
  <c r="AG45" i="53"/>
  <c r="AI142" i="53"/>
  <c r="AI380" i="53"/>
  <c r="AI235" i="53"/>
  <c r="AG42" i="53"/>
  <c r="AI336" i="53"/>
  <c r="X42" i="53"/>
  <c r="AF48" i="53"/>
  <c r="AH38" i="53"/>
  <c r="X44" i="53"/>
  <c r="AG35" i="53"/>
  <c r="AG47" i="53"/>
  <c r="I78" i="53"/>
  <c r="F26" i="53"/>
  <c r="F9" i="53"/>
  <c r="I61" i="53"/>
  <c r="I72" i="53"/>
  <c r="F20" i="53"/>
  <c r="F14" i="53"/>
  <c r="I66" i="53"/>
  <c r="AI267" i="53"/>
  <c r="V288" i="53"/>
  <c r="AC46" i="53"/>
  <c r="V50" i="53"/>
  <c r="AI431" i="53"/>
  <c r="AI365" i="53"/>
  <c r="W47" i="53"/>
  <c r="X40" i="53"/>
  <c r="W53" i="53"/>
  <c r="AG43" i="53"/>
  <c r="AI410" i="53"/>
  <c r="AI323" i="53"/>
  <c r="AI302" i="53"/>
  <c r="AI254" i="53"/>
  <c r="AI293" i="53"/>
  <c r="AI226" i="53"/>
  <c r="AH44" i="53"/>
  <c r="AE41" i="53"/>
  <c r="AG34" i="53"/>
  <c r="AI253" i="53"/>
  <c r="AI242" i="53"/>
  <c r="Y46" i="53"/>
  <c r="AH40" i="53"/>
  <c r="AI201" i="53"/>
  <c r="AE52" i="53"/>
  <c r="AI156" i="53"/>
  <c r="AC52" i="53"/>
  <c r="X37" i="53"/>
  <c r="AD43" i="53"/>
  <c r="AI149" i="53"/>
  <c r="Y45" i="53"/>
  <c r="Y42" i="53"/>
  <c r="AI321" i="53"/>
  <c r="AI183" i="53"/>
  <c r="AE50" i="53"/>
  <c r="X48" i="53"/>
  <c r="Y44" i="53"/>
  <c r="X35" i="53"/>
  <c r="V47" i="53"/>
  <c r="V33" i="53"/>
  <c r="G497" i="53"/>
  <c r="C497" i="53"/>
  <c r="I59" i="53"/>
  <c r="F7" i="53"/>
  <c r="V36" i="53"/>
  <c r="AI116" i="53"/>
  <c r="AI402" i="53"/>
  <c r="AI399" i="53"/>
  <c r="AI225" i="53"/>
  <c r="AI139" i="53"/>
  <c r="Z44" i="53"/>
  <c r="AI204" i="53"/>
  <c r="AI180" i="53"/>
  <c r="W51" i="53"/>
  <c r="V41" i="53"/>
  <c r="AI119" i="53"/>
  <c r="X34" i="53"/>
  <c r="AH46" i="53"/>
  <c r="V40" i="53"/>
  <c r="AI259" i="53"/>
  <c r="AI165" i="53"/>
  <c r="AG37" i="53"/>
  <c r="X43" i="53"/>
  <c r="W43" i="53"/>
  <c r="AD45" i="53"/>
  <c r="AH45" i="53"/>
  <c r="AG36" i="53"/>
  <c r="AH50" i="53"/>
  <c r="AF41" i="53"/>
  <c r="X47" i="53"/>
  <c r="AI388" i="53"/>
  <c r="AI354" i="53"/>
  <c r="AD36" i="53"/>
  <c r="AA44" i="53"/>
  <c r="AI303" i="53"/>
  <c r="Y35" i="53"/>
  <c r="AF47" i="53"/>
  <c r="Y47" i="53"/>
  <c r="I73" i="53"/>
  <c r="F16" i="53"/>
  <c r="I68" i="53"/>
  <c r="I79" i="53"/>
  <c r="F27" i="53"/>
  <c r="AE47" i="53"/>
  <c r="AH47" i="53"/>
  <c r="AI261" i="53"/>
  <c r="AI405" i="53"/>
  <c r="AE37" i="53"/>
  <c r="AI217" i="53"/>
  <c r="Z51" i="53"/>
  <c r="AI332" i="53"/>
  <c r="F76" i="53"/>
  <c r="I466" i="53"/>
  <c r="AI443" i="53"/>
  <c r="AI373" i="53"/>
  <c r="AI345" i="53"/>
  <c r="AI356" i="53"/>
  <c r="AI310" i="53"/>
  <c r="P85" i="53"/>
  <c r="AI438" i="53"/>
  <c r="AI415" i="53"/>
  <c r="AI406" i="53"/>
  <c r="AI371" i="53"/>
  <c r="AI389" i="53"/>
  <c r="AI338" i="53"/>
  <c r="AI268" i="53"/>
  <c r="AI223" i="53"/>
  <c r="AI243" i="53"/>
  <c r="AI434" i="53"/>
  <c r="AI209" i="53"/>
  <c r="Z41" i="53"/>
  <c r="AD39" i="53"/>
  <c r="AD46" i="53"/>
  <c r="AD40" i="53"/>
  <c r="V52" i="53"/>
  <c r="AI130" i="53"/>
  <c r="AC37" i="53"/>
  <c r="Z53" i="53"/>
  <c r="AI208" i="53"/>
  <c r="AI126" i="53"/>
  <c r="AF43" i="53"/>
  <c r="AE43" i="53"/>
  <c r="AI112" i="53"/>
  <c r="V34" i="53"/>
  <c r="AE45" i="53"/>
  <c r="AI224" i="53"/>
  <c r="AI432" i="53"/>
  <c r="Y36" i="53"/>
  <c r="AI436" i="53"/>
  <c r="AI331" i="53"/>
  <c r="AI199" i="53"/>
  <c r="AG48" i="53"/>
  <c r="X41" i="53"/>
  <c r="AI128" i="53"/>
  <c r="AF34" i="53"/>
  <c r="AI129" i="53"/>
  <c r="AI147" i="53"/>
  <c r="W35" i="53"/>
  <c r="AF44" i="53"/>
  <c r="AD47" i="53"/>
  <c r="F12" i="53"/>
  <c r="I64" i="53"/>
  <c r="V42" i="53"/>
  <c r="F19" i="53"/>
  <c r="I71" i="53"/>
  <c r="F10" i="53"/>
  <c r="I62" i="53"/>
  <c r="Z39" i="53"/>
  <c r="AG38" i="53"/>
  <c r="AD34" i="53"/>
  <c r="AD42" i="53"/>
  <c r="AD51" i="53"/>
  <c r="I77" i="53"/>
  <c r="F25" i="53"/>
  <c r="S313" i="53"/>
  <c r="AI313" i="53"/>
  <c r="X38" i="53"/>
  <c r="AI382" i="53"/>
  <c r="AH33" i="53"/>
  <c r="AD38" i="53"/>
  <c r="AI433" i="53"/>
  <c r="AI427" i="53"/>
  <c r="AI362" i="53"/>
  <c r="AI358" i="53"/>
  <c r="AI319" i="53"/>
  <c r="AI386" i="53"/>
  <c r="AI423" i="53"/>
  <c r="AI330" i="53"/>
  <c r="AI305" i="53"/>
  <c r="AI407" i="53"/>
  <c r="AI249" i="53"/>
  <c r="AI287" i="53"/>
  <c r="AI346" i="53"/>
  <c r="AI163" i="53"/>
  <c r="AI285" i="53"/>
  <c r="AH39" i="53"/>
  <c r="V39" i="53"/>
  <c r="AH52" i="53"/>
  <c r="AI172" i="53"/>
  <c r="AI157" i="53"/>
  <c r="AI124" i="53"/>
  <c r="W40" i="53"/>
  <c r="AI131" i="53"/>
  <c r="V53" i="53"/>
  <c r="AA39" i="53"/>
  <c r="AA43" i="53"/>
  <c r="AH43" i="53"/>
  <c r="AA45" i="53"/>
  <c r="AA52" i="53"/>
  <c r="AA53" i="53"/>
  <c r="S235" i="53"/>
  <c r="AD53" i="53"/>
  <c r="W36" i="53"/>
  <c r="AI234" i="53"/>
  <c r="X36" i="53"/>
  <c r="AG51" i="53"/>
  <c r="AE44" i="53"/>
  <c r="AG53" i="53"/>
  <c r="AI154" i="53"/>
  <c r="AA48" i="53"/>
  <c r="AI191" i="53"/>
  <c r="AA51" i="53"/>
  <c r="AD35" i="53"/>
  <c r="AC47" i="53"/>
  <c r="F17" i="53"/>
  <c r="I69" i="53"/>
  <c r="G549" i="53"/>
  <c r="D549" i="53"/>
  <c r="AI120" i="53"/>
  <c r="I67" i="53"/>
  <c r="F15" i="53"/>
  <c r="S156" i="53"/>
  <c r="S183" i="53"/>
  <c r="S312" i="53"/>
  <c r="S157" i="53"/>
  <c r="AH210" i="53"/>
  <c r="AC158" i="53"/>
  <c r="AG236" i="53"/>
  <c r="AA340" i="53"/>
  <c r="AD314" i="53"/>
  <c r="AA444" i="53"/>
  <c r="AE418" i="53"/>
  <c r="AC288" i="53"/>
  <c r="W366" i="53"/>
  <c r="AA132" i="53"/>
  <c r="AF184" i="53"/>
  <c r="AF236" i="53"/>
  <c r="X262" i="53"/>
  <c r="X236" i="53"/>
  <c r="AC236" i="53"/>
  <c r="AE340" i="53"/>
  <c r="AD288" i="53"/>
  <c r="AG158" i="53"/>
  <c r="AD444" i="53"/>
  <c r="AE366" i="53"/>
  <c r="Y236" i="53"/>
  <c r="AG340" i="53"/>
  <c r="AF262" i="53"/>
  <c r="Y158" i="53"/>
  <c r="AA366" i="53"/>
  <c r="AF314" i="53"/>
  <c r="AH418" i="53"/>
  <c r="W418" i="53"/>
  <c r="AD340" i="53"/>
  <c r="W158" i="53"/>
  <c r="AA236" i="53"/>
  <c r="W340" i="53"/>
  <c r="Y366" i="53"/>
  <c r="AA262" i="53"/>
  <c r="X210" i="53"/>
  <c r="AD418" i="53"/>
  <c r="AC184" i="53"/>
  <c r="AG444" i="53"/>
  <c r="AF340" i="53"/>
  <c r="W444" i="53"/>
  <c r="AH236" i="53"/>
  <c r="AG314" i="53"/>
  <c r="Y392" i="53"/>
  <c r="AH314" i="53"/>
  <c r="Z132" i="53"/>
  <c r="AE236" i="53"/>
  <c r="W236" i="53"/>
  <c r="AD132" i="53"/>
  <c r="AH262" i="53"/>
  <c r="AE288" i="53"/>
  <c r="AH288" i="53"/>
  <c r="AC314" i="53"/>
  <c r="AD236" i="53"/>
  <c r="AA158" i="53"/>
  <c r="AD262" i="53"/>
  <c r="Z158" i="53"/>
  <c r="AC392" i="53"/>
  <c r="AF444" i="53"/>
  <c r="AG418" i="53"/>
  <c r="AG288" i="53"/>
  <c r="X184" i="53"/>
  <c r="AE262" i="53"/>
  <c r="AH392" i="53"/>
  <c r="W210" i="53"/>
  <c r="Z444" i="53"/>
  <c r="AF366" i="53"/>
  <c r="AA392" i="53"/>
  <c r="Y132" i="53"/>
  <c r="X132" i="53"/>
  <c r="AA418" i="53"/>
  <c r="X392" i="53"/>
  <c r="Y444" i="53"/>
  <c r="X418" i="53"/>
  <c r="AE444" i="53"/>
  <c r="AD158" i="53"/>
  <c r="AD392" i="53"/>
  <c r="AH444" i="53"/>
  <c r="Z418" i="53"/>
  <c r="X314" i="53"/>
  <c r="X444" i="53"/>
  <c r="W288" i="53"/>
  <c r="AC340" i="53"/>
  <c r="Y210" i="53"/>
  <c r="X340" i="53"/>
  <c r="AG262" i="53"/>
  <c r="AE392" i="53"/>
  <c r="Z392" i="53"/>
  <c r="Z184" i="53"/>
  <c r="Y340" i="53"/>
  <c r="AA210" i="53"/>
  <c r="AH158" i="53"/>
  <c r="AG366" i="53"/>
  <c r="AE158" i="53"/>
  <c r="AA184" i="53"/>
  <c r="Y418" i="53"/>
  <c r="W314" i="53"/>
  <c r="Z288" i="53"/>
  <c r="Y184" i="53"/>
  <c r="AH366" i="53"/>
  <c r="AF132" i="53"/>
  <c r="Y262" i="53"/>
  <c r="AF392" i="53"/>
  <c r="X366" i="53"/>
  <c r="AF288" i="53"/>
  <c r="X288" i="53"/>
  <c r="AE210" i="53"/>
  <c r="AH340" i="53"/>
  <c r="AG184" i="53"/>
  <c r="AF418" i="53"/>
  <c r="AC418" i="53"/>
  <c r="AA314" i="53"/>
  <c r="AA288" i="53"/>
  <c r="AH184" i="53"/>
  <c r="AE132" i="53"/>
  <c r="AC366" i="53"/>
  <c r="AC262" i="53"/>
  <c r="W392" i="53"/>
  <c r="AF210" i="53"/>
  <c r="AD184" i="53"/>
  <c r="AF158" i="53"/>
  <c r="AE314" i="53"/>
  <c r="AC210" i="53"/>
  <c r="AD210" i="53"/>
  <c r="AG132" i="53"/>
  <c r="AG210" i="53"/>
  <c r="X158" i="53"/>
  <c r="Y288" i="53"/>
  <c r="W184" i="53"/>
  <c r="AC444" i="53"/>
  <c r="AD366" i="53"/>
  <c r="AG392" i="53"/>
  <c r="AE184" i="53"/>
  <c r="S320" i="53"/>
  <c r="AJ320" i="53" s="1"/>
  <c r="P103" i="53"/>
  <c r="P25" i="53" s="1"/>
  <c r="S408" i="53"/>
  <c r="AJ408" i="53" s="1"/>
  <c r="S166" i="53"/>
  <c r="S324" i="53"/>
  <c r="AJ324" i="53" s="1"/>
  <c r="AF611" i="53"/>
  <c r="AF610" i="53"/>
  <c r="S376" i="53"/>
  <c r="AJ376" i="53" s="1"/>
  <c r="AF607" i="53"/>
  <c r="S227" i="53"/>
  <c r="AJ227" i="53" s="1"/>
  <c r="P101" i="53"/>
  <c r="P23" i="53" s="1"/>
  <c r="S296" i="53"/>
  <c r="AJ296" i="53" s="1"/>
  <c r="S244" i="53"/>
  <c r="AF622" i="53"/>
  <c r="AF608" i="53"/>
  <c r="P102" i="53"/>
  <c r="P24" i="53" s="1"/>
  <c r="S252" i="53"/>
  <c r="AJ252" i="53" s="1"/>
  <c r="S433" i="53"/>
  <c r="AJ433" i="53" s="1"/>
  <c r="S295" i="53"/>
  <c r="AJ295" i="53" s="1"/>
  <c r="H497" i="53" l="1"/>
  <c r="D497" i="53"/>
  <c r="F497" i="53"/>
  <c r="E497" i="53"/>
  <c r="AJ166" i="53"/>
  <c r="S250" i="53"/>
  <c r="AJ250" i="53" s="1"/>
  <c r="AI363" i="53"/>
  <c r="S249" i="53"/>
  <c r="AJ249" i="53" s="1"/>
  <c r="S322" i="53"/>
  <c r="AJ322" i="53" s="1"/>
  <c r="S372" i="53"/>
  <c r="AJ372" i="53" s="1"/>
  <c r="S147" i="53"/>
  <c r="AJ147" i="53" s="1"/>
  <c r="S391" i="53"/>
  <c r="AI442" i="53"/>
  <c r="I497" i="53"/>
  <c r="AI207" i="53"/>
  <c r="S145" i="53"/>
  <c r="AJ145" i="53" s="1"/>
  <c r="AF615" i="53"/>
  <c r="S178" i="53"/>
  <c r="AJ178" i="53" s="1"/>
  <c r="S181" i="53"/>
  <c r="AI364" i="53"/>
  <c r="AI284" i="53"/>
  <c r="S336" i="53"/>
  <c r="O42" i="53"/>
  <c r="S409" i="53"/>
  <c r="AJ409" i="53" s="1"/>
  <c r="R39" i="53"/>
  <c r="S405" i="53"/>
  <c r="AJ405" i="53" s="1"/>
  <c r="S426" i="53"/>
  <c r="AJ426" i="53" s="1"/>
  <c r="Q43" i="53"/>
  <c r="O36" i="53"/>
  <c r="AJ183" i="53"/>
  <c r="S139" i="53"/>
  <c r="S190" i="53"/>
  <c r="AJ190" i="53" s="1"/>
  <c r="S379" i="53"/>
  <c r="AJ379" i="53" s="1"/>
  <c r="S384" i="53"/>
  <c r="AJ384" i="53" s="1"/>
  <c r="R36" i="53"/>
  <c r="AI312" i="53"/>
  <c r="AJ312" i="53" s="1"/>
  <c r="AI181" i="53"/>
  <c r="AJ156" i="53"/>
  <c r="AI286" i="53"/>
  <c r="AI441" i="53"/>
  <c r="AI155" i="53"/>
  <c r="AI337" i="53"/>
  <c r="AI182" i="53"/>
  <c r="S140" i="53"/>
  <c r="AJ140" i="53" s="1"/>
  <c r="N33" i="53"/>
  <c r="AI335" i="53"/>
  <c r="AI283" i="53"/>
  <c r="S363" i="53"/>
  <c r="AJ363" i="53" s="1"/>
  <c r="Q50" i="53"/>
  <c r="W52" i="53"/>
  <c r="AI390" i="53"/>
  <c r="S348" i="53"/>
  <c r="AJ348" i="53" s="1"/>
  <c r="S375" i="53"/>
  <c r="AJ375" i="53" s="1"/>
  <c r="S400" i="53"/>
  <c r="AJ400" i="53" s="1"/>
  <c r="R35" i="53"/>
  <c r="AI439" i="53"/>
  <c r="AI231" i="53"/>
  <c r="S209" i="53"/>
  <c r="AJ209" i="53" s="1"/>
  <c r="S234" i="53"/>
  <c r="AJ234" i="53" s="1"/>
  <c r="S285" i="53"/>
  <c r="AJ285" i="53" s="1"/>
  <c r="S182" i="53"/>
  <c r="S339" i="53"/>
  <c r="AJ339" i="53" s="1"/>
  <c r="H549" i="53"/>
  <c r="S390" i="53"/>
  <c r="AF52" i="53"/>
  <c r="G523" i="53"/>
  <c r="S305" i="53"/>
  <c r="AJ305" i="53" s="1"/>
  <c r="S152" i="53"/>
  <c r="AJ152" i="53" s="1"/>
  <c r="S329" i="53"/>
  <c r="AJ329" i="53" s="1"/>
  <c r="AF617" i="53"/>
  <c r="S443" i="53"/>
  <c r="AJ443" i="53" s="1"/>
  <c r="S207" i="53"/>
  <c r="AJ207" i="53" s="1"/>
  <c r="AJ336" i="53"/>
  <c r="C549" i="53"/>
  <c r="M52" i="53"/>
  <c r="V340" i="53"/>
  <c r="AI36" i="53"/>
  <c r="R50" i="53"/>
  <c r="H523" i="53"/>
  <c r="S381" i="53"/>
  <c r="AJ381" i="53" s="1"/>
  <c r="S218" i="53"/>
  <c r="AJ218" i="53" s="1"/>
  <c r="S356" i="53"/>
  <c r="AJ356" i="53" s="1"/>
  <c r="S434" i="53"/>
  <c r="AJ434" i="53" s="1"/>
  <c r="M39" i="53"/>
  <c r="S269" i="53"/>
  <c r="AJ269" i="53" s="1"/>
  <c r="S301" i="53"/>
  <c r="AJ301" i="53" s="1"/>
  <c r="M40" i="53"/>
  <c r="S388" i="53"/>
  <c r="S287" i="53"/>
  <c r="AJ287" i="53" s="1"/>
  <c r="S155" i="53"/>
  <c r="AJ155" i="53" s="1"/>
  <c r="S311" i="53"/>
  <c r="AJ311" i="53" s="1"/>
  <c r="E549" i="53"/>
  <c r="AJ313" i="53"/>
  <c r="AJ364" i="53"/>
  <c r="Z50" i="53"/>
  <c r="E523" i="53"/>
  <c r="AG50" i="53"/>
  <c r="M37" i="53"/>
  <c r="S174" i="53"/>
  <c r="AJ174" i="53" s="1"/>
  <c r="M43" i="53"/>
  <c r="S223" i="53"/>
  <c r="AJ223" i="53" s="1"/>
  <c r="R45" i="53"/>
  <c r="S137" i="53"/>
  <c r="AJ137" i="53" s="1"/>
  <c r="N41" i="53"/>
  <c r="AF606" i="53"/>
  <c r="N46" i="53"/>
  <c r="S294" i="53"/>
  <c r="AJ294" i="53" s="1"/>
  <c r="Q33" i="53"/>
  <c r="M38" i="53"/>
  <c r="M44" i="53"/>
  <c r="AI309" i="53"/>
  <c r="S233" i="53"/>
  <c r="AJ233" i="53" s="1"/>
  <c r="S442" i="53"/>
  <c r="AJ442" i="53" s="1"/>
  <c r="B549" i="53"/>
  <c r="Q53" i="53"/>
  <c r="M50" i="53"/>
  <c r="S364" i="53"/>
  <c r="AI414" i="53"/>
  <c r="AI33" i="53"/>
  <c r="D523" i="53"/>
  <c r="I523" i="53" s="1"/>
  <c r="AJ157" i="53"/>
  <c r="S358" i="53"/>
  <c r="AJ358" i="53" s="1"/>
  <c r="S278" i="53"/>
  <c r="AJ278" i="53" s="1"/>
  <c r="S243" i="53"/>
  <c r="AJ243" i="53" s="1"/>
  <c r="S347" i="53"/>
  <c r="AJ347" i="53" s="1"/>
  <c r="S423" i="53"/>
  <c r="AJ423" i="53" s="1"/>
  <c r="S204" i="53"/>
  <c r="AJ204" i="53" s="1"/>
  <c r="S276" i="53"/>
  <c r="AJ276" i="53" s="1"/>
  <c r="S334" i="53"/>
  <c r="AJ334" i="53" s="1"/>
  <c r="S217" i="53"/>
  <c r="AJ217" i="53" s="1"/>
  <c r="M34" i="53"/>
  <c r="S208" i="53"/>
  <c r="AJ208" i="53" s="1"/>
  <c r="S441" i="53"/>
  <c r="AJ441" i="53" s="1"/>
  <c r="S417" i="53"/>
  <c r="AJ417" i="53" s="1"/>
  <c r="S415" i="53"/>
  <c r="AJ415" i="53" s="1"/>
  <c r="V444" i="53"/>
  <c r="AI391" i="53"/>
  <c r="AJ391" i="53" s="1"/>
  <c r="AI34" i="53"/>
  <c r="F523" i="53"/>
  <c r="AJ139" i="53"/>
  <c r="AJ244" i="53"/>
  <c r="R33" i="53"/>
  <c r="S254" i="53"/>
  <c r="AJ254" i="53" s="1"/>
  <c r="S270" i="53"/>
  <c r="AJ270" i="53" s="1"/>
  <c r="S192" i="53"/>
  <c r="AJ192" i="53" s="1"/>
  <c r="S275" i="53"/>
  <c r="AJ275" i="53" s="1"/>
  <c r="S304" i="53"/>
  <c r="AJ304" i="53" s="1"/>
  <c r="S374" i="53"/>
  <c r="AJ374" i="53" s="1"/>
  <c r="S416" i="53"/>
  <c r="AJ416" i="53" s="1"/>
  <c r="S337" i="53"/>
  <c r="X50" i="53"/>
  <c r="AE53" i="53"/>
  <c r="Y53" i="53"/>
  <c r="AG52" i="53"/>
  <c r="I575" i="53"/>
  <c r="S230" i="53"/>
  <c r="AJ230" i="53" s="1"/>
  <c r="L34" i="53"/>
  <c r="S112" i="53"/>
  <c r="AJ112" i="53" s="1"/>
  <c r="AI361" i="53"/>
  <c r="AI205" i="53"/>
  <c r="S226" i="53"/>
  <c r="AJ226" i="53" s="1"/>
  <c r="Q36" i="53"/>
  <c r="X49" i="53"/>
  <c r="X54" i="53" s="1"/>
  <c r="S389" i="53"/>
  <c r="AJ389" i="53" s="1"/>
  <c r="S130" i="53"/>
  <c r="AJ130" i="53" s="1"/>
  <c r="Y52" i="53"/>
  <c r="N50" i="53"/>
  <c r="O35" i="53"/>
  <c r="S398" i="53"/>
  <c r="AJ398" i="53" s="1"/>
  <c r="S267" i="53"/>
  <c r="AF618" i="53"/>
  <c r="O46" i="53"/>
  <c r="S282" i="53"/>
  <c r="AJ282" i="53" s="1"/>
  <c r="Q45" i="53"/>
  <c r="S121" i="53"/>
  <c r="AJ121" i="53" s="1"/>
  <c r="L43" i="53"/>
  <c r="S126" i="53"/>
  <c r="AJ126" i="53" s="1"/>
  <c r="O41" i="53"/>
  <c r="S293" i="53"/>
  <c r="S319" i="53"/>
  <c r="S175" i="53"/>
  <c r="AJ175" i="53" s="1"/>
  <c r="S150" i="53"/>
  <c r="AJ150" i="53" s="1"/>
  <c r="R37" i="53"/>
  <c r="R43" i="53"/>
  <c r="S346" i="53"/>
  <c r="AJ346" i="53" s="1"/>
  <c r="S355" i="53"/>
  <c r="AJ355" i="53" s="1"/>
  <c r="S380" i="53"/>
  <c r="AJ380" i="53" s="1"/>
  <c r="N47" i="53"/>
  <c r="S357" i="53"/>
  <c r="AJ357" i="53" s="1"/>
  <c r="S332" i="53"/>
  <c r="AJ332" i="53" s="1"/>
  <c r="S331" i="53"/>
  <c r="AJ331" i="53" s="1"/>
  <c r="M41" i="53"/>
  <c r="S327" i="53"/>
  <c r="AJ327" i="53" s="1"/>
  <c r="S435" i="53"/>
  <c r="AJ435" i="53" s="1"/>
  <c r="Q42" i="53"/>
  <c r="Q39" i="53"/>
  <c r="N34" i="53"/>
  <c r="AE49" i="53"/>
  <c r="AE54" i="53" s="1"/>
  <c r="Y49" i="53"/>
  <c r="AD49" i="53"/>
  <c r="AD54" i="53" s="1"/>
  <c r="S232" i="53"/>
  <c r="L33" i="53"/>
  <c r="Y51" i="53"/>
  <c r="AF51" i="53"/>
  <c r="X53" i="53"/>
  <c r="AI53" i="53" s="1"/>
  <c r="R52" i="53"/>
  <c r="S401" i="53"/>
  <c r="AJ401" i="53" s="1"/>
  <c r="S271" i="53"/>
  <c r="AJ271" i="53" s="1"/>
  <c r="Q48" i="53"/>
  <c r="L37" i="53"/>
  <c r="S115" i="53"/>
  <c r="AJ115" i="53" s="1"/>
  <c r="S142" i="53"/>
  <c r="AJ142" i="53" s="1"/>
  <c r="S425" i="53"/>
  <c r="AJ425" i="53" s="1"/>
  <c r="S176" i="53"/>
  <c r="AJ176" i="53" s="1"/>
  <c r="O39" i="53"/>
  <c r="O47" i="53"/>
  <c r="S167" i="53"/>
  <c r="AJ167" i="53" s="1"/>
  <c r="S148" i="53"/>
  <c r="AJ148" i="53" s="1"/>
  <c r="S197" i="53"/>
  <c r="AJ197" i="53" s="1"/>
  <c r="S280" i="53"/>
  <c r="AJ280" i="53" s="1"/>
  <c r="S191" i="53"/>
  <c r="AJ191" i="53" s="1"/>
  <c r="AF612" i="53"/>
  <c r="O40" i="53"/>
  <c r="S199" i="53"/>
  <c r="AJ199" i="53" s="1"/>
  <c r="Q47" i="53"/>
  <c r="R41" i="53"/>
  <c r="R34" i="53"/>
  <c r="S279" i="53"/>
  <c r="AJ279" i="53" s="1"/>
  <c r="N51" i="53"/>
  <c r="S180" i="53"/>
  <c r="AJ180" i="53" s="1"/>
  <c r="S338" i="53"/>
  <c r="AJ338" i="53" s="1"/>
  <c r="O53" i="53"/>
  <c r="V51" i="53"/>
  <c r="R51" i="53"/>
  <c r="AI232" i="53"/>
  <c r="M51" i="53"/>
  <c r="R53" i="53"/>
  <c r="AF53" i="53"/>
  <c r="S131" i="53"/>
  <c r="AF605" i="53"/>
  <c r="S371" i="53"/>
  <c r="S298" i="53"/>
  <c r="AJ298" i="53" s="1"/>
  <c r="Q38" i="53"/>
  <c r="S349" i="53"/>
  <c r="AJ349" i="53" s="1"/>
  <c r="N44" i="53"/>
  <c r="S124" i="53"/>
  <c r="AJ124" i="53" s="1"/>
  <c r="R48" i="53"/>
  <c r="S219" i="53"/>
  <c r="AJ219" i="53" s="1"/>
  <c r="M42" i="53"/>
  <c r="O34" i="53"/>
  <c r="R42" i="53"/>
  <c r="AF49" i="53"/>
  <c r="AF54" i="53" s="1"/>
  <c r="AC132" i="53"/>
  <c r="AC49" i="53"/>
  <c r="AC54" i="53" s="1"/>
  <c r="S260" i="53"/>
  <c r="AJ260" i="53" s="1"/>
  <c r="S129" i="53"/>
  <c r="AJ129" i="53" s="1"/>
  <c r="L51" i="53"/>
  <c r="S261" i="53"/>
  <c r="AJ261" i="53" s="1"/>
  <c r="S440" i="53"/>
  <c r="N52" i="53"/>
  <c r="X51" i="53"/>
  <c r="I76" i="53"/>
  <c r="F24" i="53"/>
  <c r="S172" i="53"/>
  <c r="AJ172" i="53" s="1"/>
  <c r="Q35" i="53"/>
  <c r="S399" i="53"/>
  <c r="AJ399" i="53" s="1"/>
  <c r="S189" i="53"/>
  <c r="S138" i="53"/>
  <c r="AJ138" i="53" s="1"/>
  <c r="S407" i="53"/>
  <c r="AJ407" i="53" s="1"/>
  <c r="L40" i="53"/>
  <c r="AF614" i="53"/>
  <c r="S224" i="53"/>
  <c r="AJ224" i="53" s="1"/>
  <c r="S113" i="53"/>
  <c r="AJ113" i="53" s="1"/>
  <c r="L35" i="53"/>
  <c r="S201" i="53"/>
  <c r="AJ201" i="53" s="1"/>
  <c r="Q37" i="53"/>
  <c r="S402" i="53"/>
  <c r="AJ402" i="53" s="1"/>
  <c r="M46" i="53"/>
  <c r="O44" i="53"/>
  <c r="S432" i="53"/>
  <c r="AJ432" i="53" s="1"/>
  <c r="S424" i="53"/>
  <c r="AJ424" i="53" s="1"/>
  <c r="S412" i="53"/>
  <c r="AJ412" i="53" s="1"/>
  <c r="S303" i="53"/>
  <c r="AJ303" i="53" s="1"/>
  <c r="S436" i="53"/>
  <c r="AJ436" i="53" s="1"/>
  <c r="M47" i="53"/>
  <c r="R47" i="53"/>
  <c r="Q44" i="53"/>
  <c r="W132" i="53"/>
  <c r="AH132" i="53"/>
  <c r="AH49" i="53"/>
  <c r="AH54" i="53" s="1"/>
  <c r="V158" i="53"/>
  <c r="AI153" i="53"/>
  <c r="Z49" i="53"/>
  <c r="V418" i="53"/>
  <c r="AI413" i="53"/>
  <c r="O52" i="53"/>
  <c r="S154" i="53"/>
  <c r="AJ154" i="53" s="1"/>
  <c r="S414" i="53"/>
  <c r="O51" i="53"/>
  <c r="N53" i="53"/>
  <c r="Q51" i="53"/>
  <c r="S259" i="53"/>
  <c r="AJ259" i="53" s="1"/>
  <c r="AI41" i="53"/>
  <c r="AI35" i="53"/>
  <c r="F80" i="53"/>
  <c r="I75" i="53"/>
  <c r="I80" i="53" s="1"/>
  <c r="F23" i="53"/>
  <c r="L47" i="53"/>
  <c r="V132" i="53"/>
  <c r="AI127" i="53"/>
  <c r="V49" i="53"/>
  <c r="V184" i="53"/>
  <c r="AI179" i="53"/>
  <c r="V392" i="53"/>
  <c r="AI387" i="53"/>
  <c r="M33" i="53"/>
  <c r="S163" i="53"/>
  <c r="S173" i="53"/>
  <c r="AJ173" i="53" s="1"/>
  <c r="S146" i="53"/>
  <c r="AJ146" i="53" s="1"/>
  <c r="S171" i="53"/>
  <c r="AJ171" i="53" s="1"/>
  <c r="O37" i="53"/>
  <c r="S149" i="53"/>
  <c r="AJ149" i="53" s="1"/>
  <c r="S330" i="53"/>
  <c r="AJ330" i="53" s="1"/>
  <c r="S406" i="53"/>
  <c r="AJ406" i="53" s="1"/>
  <c r="S116" i="53"/>
  <c r="AJ116" i="53" s="1"/>
  <c r="S277" i="53"/>
  <c r="AJ277" i="53" s="1"/>
  <c r="S228" i="53"/>
  <c r="AJ228" i="53" s="1"/>
  <c r="S438" i="53"/>
  <c r="AJ438" i="53" s="1"/>
  <c r="S216" i="53"/>
  <c r="AJ216" i="53" s="1"/>
  <c r="Q34" i="53"/>
  <c r="S410" i="53"/>
  <c r="AJ410" i="53" s="1"/>
  <c r="R40" i="53"/>
  <c r="S215" i="53"/>
  <c r="S386" i="53"/>
  <c r="AJ386" i="53" s="1"/>
  <c r="S246" i="53"/>
  <c r="AJ246" i="53" s="1"/>
  <c r="S302" i="53"/>
  <c r="AJ302" i="53" s="1"/>
  <c r="S268" i="53"/>
  <c r="AJ268" i="53" s="1"/>
  <c r="N35" i="53"/>
  <c r="S360" i="53"/>
  <c r="AJ360" i="53" s="1"/>
  <c r="S242" i="53"/>
  <c r="AJ242" i="53" s="1"/>
  <c r="N39" i="53"/>
  <c r="S272" i="53"/>
  <c r="AJ272" i="53" s="1"/>
  <c r="S427" i="53"/>
  <c r="AJ427" i="53" s="1"/>
  <c r="S397" i="53"/>
  <c r="AF609" i="53"/>
  <c r="S323" i="53"/>
  <c r="AJ323" i="53" s="1"/>
  <c r="S373" i="53"/>
  <c r="AJ373" i="53" s="1"/>
  <c r="N45" i="53"/>
  <c r="M45" i="53"/>
  <c r="O43" i="53"/>
  <c r="S383" i="53"/>
  <c r="AJ383" i="53" s="1"/>
  <c r="S431" i="53"/>
  <c r="AJ431" i="53" s="1"/>
  <c r="L39" i="53"/>
  <c r="S297" i="53"/>
  <c r="AJ297" i="53" s="1"/>
  <c r="S123" i="53"/>
  <c r="AJ123" i="53" s="1"/>
  <c r="L45" i="53"/>
  <c r="S382" i="53"/>
  <c r="AJ382" i="53" s="1"/>
  <c r="S321" i="53"/>
  <c r="AJ321" i="53" s="1"/>
  <c r="S354" i="53"/>
  <c r="AJ354" i="53" s="1"/>
  <c r="L42" i="53"/>
  <c r="S120" i="53"/>
  <c r="AJ120" i="53" s="1"/>
  <c r="Q41" i="53"/>
  <c r="O48" i="53"/>
  <c r="R44" i="53"/>
  <c r="S306" i="53"/>
  <c r="AJ306" i="53" s="1"/>
  <c r="N43" i="53"/>
  <c r="R38" i="53"/>
  <c r="AG49" i="53"/>
  <c r="AG54" i="53" s="1"/>
  <c r="S206" i="53"/>
  <c r="AJ206" i="53" s="1"/>
  <c r="S286" i="53"/>
  <c r="AJ286" i="53" s="1"/>
  <c r="S362" i="53"/>
  <c r="AJ362" i="53" s="1"/>
  <c r="M53" i="53"/>
  <c r="B471" i="53"/>
  <c r="D471" i="53"/>
  <c r="E471" i="53"/>
  <c r="H471" i="53"/>
  <c r="G471" i="53"/>
  <c r="F471" i="53"/>
  <c r="C471" i="53"/>
  <c r="X52" i="53"/>
  <c r="L44" i="53"/>
  <c r="S122" i="53"/>
  <c r="AJ122" i="53" s="1"/>
  <c r="L41" i="53"/>
  <c r="S119" i="53"/>
  <c r="AJ119" i="53" s="1"/>
  <c r="AI440" i="53"/>
  <c r="S251" i="53"/>
  <c r="AJ251" i="53" s="1"/>
  <c r="S345" i="53"/>
  <c r="L36" i="53"/>
  <c r="S114" i="53"/>
  <c r="AJ114" i="53" s="1"/>
  <c r="O33" i="53"/>
  <c r="M36" i="53"/>
  <c r="S111" i="53"/>
  <c r="S241" i="53"/>
  <c r="S164" i="53"/>
  <c r="AJ164" i="53" s="1"/>
  <c r="S168" i="53"/>
  <c r="AJ168" i="53" s="1"/>
  <c r="O45" i="53"/>
  <c r="S141" i="53"/>
  <c r="AJ141" i="53" s="1"/>
  <c r="N40" i="53"/>
  <c r="S253" i="53"/>
  <c r="AJ253" i="53" s="1"/>
  <c r="S428" i="53"/>
  <c r="AJ428" i="53" s="1"/>
  <c r="S165" i="53"/>
  <c r="AJ165" i="53" s="1"/>
  <c r="S245" i="53"/>
  <c r="AJ245" i="53" s="1"/>
  <c r="R46" i="53"/>
  <c r="Q40" i="53"/>
  <c r="S225" i="53"/>
  <c r="AJ225" i="53" s="1"/>
  <c r="S353" i="53"/>
  <c r="AJ353" i="53" s="1"/>
  <c r="M35" i="53"/>
  <c r="N36" i="53"/>
  <c r="S200" i="53"/>
  <c r="AJ200" i="53" s="1"/>
  <c r="Q46" i="53"/>
  <c r="O38" i="53"/>
  <c r="AA49" i="53"/>
  <c r="AA54" i="53" s="1"/>
  <c r="S310" i="53"/>
  <c r="AJ310" i="53" s="1"/>
  <c r="S128" i="53"/>
  <c r="AJ128" i="53" s="1"/>
  <c r="S284" i="53"/>
  <c r="AJ284" i="53" s="1"/>
  <c r="AJ131" i="53"/>
  <c r="Y50" i="53"/>
  <c r="P7" i="53"/>
  <c r="AF50" i="53"/>
  <c r="AJ235" i="53"/>
  <c r="AI43" i="53"/>
  <c r="AI44" i="53"/>
  <c r="Q52" i="53"/>
  <c r="AI45" i="53"/>
  <c r="M236" i="53"/>
  <c r="Q184" i="53"/>
  <c r="R184" i="53"/>
  <c r="R392" i="53"/>
  <c r="R262" i="53"/>
  <c r="M262" i="53"/>
  <c r="R418" i="53"/>
  <c r="R210" i="53"/>
  <c r="M444" i="53"/>
  <c r="Q366" i="53"/>
  <c r="M418" i="53"/>
  <c r="Q288" i="53"/>
  <c r="R236" i="53"/>
  <c r="M210" i="53"/>
  <c r="Q392" i="53"/>
  <c r="Q210" i="53"/>
  <c r="R132" i="53"/>
  <c r="Q418" i="53"/>
  <c r="M184" i="53"/>
  <c r="R340" i="53"/>
  <c r="I332" i="53"/>
  <c r="I408" i="53"/>
  <c r="Q158" i="53"/>
  <c r="Q444" i="53"/>
  <c r="M288" i="53"/>
  <c r="R444" i="53"/>
  <c r="R314" i="53"/>
  <c r="Q340" i="53"/>
  <c r="M366" i="53"/>
  <c r="Q236" i="53"/>
  <c r="M392" i="53"/>
  <c r="M158" i="53"/>
  <c r="R288" i="53"/>
  <c r="Q262" i="53"/>
  <c r="R366" i="53"/>
  <c r="I301" i="53"/>
  <c r="N184" i="53"/>
  <c r="O236" i="53"/>
  <c r="N132" i="53"/>
  <c r="M132" i="53"/>
  <c r="O132" i="53"/>
  <c r="O184" i="53"/>
  <c r="O210" i="53"/>
  <c r="O366" i="53"/>
  <c r="O288" i="53"/>
  <c r="O158" i="53"/>
  <c r="O444" i="53"/>
  <c r="R158" i="53"/>
  <c r="I385" i="53"/>
  <c r="M340" i="53"/>
  <c r="Q314" i="53"/>
  <c r="I298" i="53"/>
  <c r="N444" i="53"/>
  <c r="AF621" i="53"/>
  <c r="O340" i="53"/>
  <c r="I411" i="53"/>
  <c r="I376" i="53"/>
  <c r="E44" i="53"/>
  <c r="N158" i="53"/>
  <c r="O314" i="53"/>
  <c r="I399" i="53"/>
  <c r="O262" i="53"/>
  <c r="I221" i="53"/>
  <c r="O392" i="53"/>
  <c r="N418" i="53"/>
  <c r="I217" i="53"/>
  <c r="I371" i="53"/>
  <c r="I373" i="53"/>
  <c r="I375" i="53"/>
  <c r="L392" i="53"/>
  <c r="N392" i="53"/>
  <c r="N288" i="53"/>
  <c r="O418" i="53"/>
  <c r="L340" i="53"/>
  <c r="I297" i="53"/>
  <c r="AJ337" i="53" l="1"/>
  <c r="I549" i="53"/>
  <c r="AJ181" i="53"/>
  <c r="I249" i="53"/>
  <c r="I296" i="53"/>
  <c r="I203" i="53"/>
  <c r="I436" i="53"/>
  <c r="AJ182" i="53"/>
  <c r="I407" i="53"/>
  <c r="I428" i="53"/>
  <c r="I146" i="53"/>
  <c r="I197" i="53"/>
  <c r="I294" i="53"/>
  <c r="I273" i="53"/>
  <c r="D33" i="53"/>
  <c r="I382" i="53"/>
  <c r="AI52" i="53"/>
  <c r="C39" i="53"/>
  <c r="I253" i="53"/>
  <c r="I277" i="53"/>
  <c r="I352" i="53"/>
  <c r="I431" i="53"/>
  <c r="I152" i="53"/>
  <c r="I360" i="53"/>
  <c r="E36" i="53"/>
  <c r="AJ390" i="53"/>
  <c r="I384" i="53"/>
  <c r="I299" i="53"/>
  <c r="I383" i="53"/>
  <c r="I170" i="53"/>
  <c r="E47" i="53"/>
  <c r="I386" i="53"/>
  <c r="I141" i="53"/>
  <c r="AJ414" i="53"/>
  <c r="I275" i="53"/>
  <c r="G38" i="53"/>
  <c r="AI51" i="53"/>
  <c r="I169" i="53"/>
  <c r="I347" i="53"/>
  <c r="S231" i="53"/>
  <c r="AJ231" i="53" s="1"/>
  <c r="S179" i="53"/>
  <c r="AJ179" i="53" s="1"/>
  <c r="D46" i="53"/>
  <c r="I437" i="53"/>
  <c r="I374" i="53"/>
  <c r="L184" i="53"/>
  <c r="O50" i="53"/>
  <c r="S365" i="53"/>
  <c r="AJ365" i="53" s="1"/>
  <c r="I229" i="53"/>
  <c r="H33" i="53"/>
  <c r="I243" i="53"/>
  <c r="H35" i="53"/>
  <c r="AJ440" i="53"/>
  <c r="I307" i="53"/>
  <c r="I164" i="53"/>
  <c r="I322" i="53"/>
  <c r="I218" i="53"/>
  <c r="I244" i="53"/>
  <c r="C37" i="53"/>
  <c r="I324" i="53"/>
  <c r="I471" i="53"/>
  <c r="S51" i="53"/>
  <c r="AJ51" i="53" s="1"/>
  <c r="S413" i="53"/>
  <c r="AJ413" i="53" s="1"/>
  <c r="E42" i="53"/>
  <c r="I427" i="53"/>
  <c r="I140" i="53"/>
  <c r="I348" i="53"/>
  <c r="I400" i="53"/>
  <c r="C34" i="53"/>
  <c r="L418" i="53"/>
  <c r="I192" i="53"/>
  <c r="S205" i="53"/>
  <c r="AJ205" i="53" s="1"/>
  <c r="I302" i="53"/>
  <c r="I177" i="53"/>
  <c r="I142" i="53"/>
  <c r="C38" i="53"/>
  <c r="S387" i="53"/>
  <c r="AJ387" i="53" s="1"/>
  <c r="I270" i="53"/>
  <c r="I247" i="53"/>
  <c r="I151" i="53"/>
  <c r="B33" i="53"/>
  <c r="I147" i="53"/>
  <c r="I426" i="53"/>
  <c r="D35" i="53"/>
  <c r="I272" i="53"/>
  <c r="I334" i="53"/>
  <c r="I166" i="53"/>
  <c r="C33" i="53"/>
  <c r="H36" i="53"/>
  <c r="S335" i="53"/>
  <c r="AJ335" i="53" s="1"/>
  <c r="I323" i="53"/>
  <c r="I282" i="53"/>
  <c r="I224" i="53"/>
  <c r="E37" i="53"/>
  <c r="S361" i="53"/>
  <c r="AJ361" i="53" s="1"/>
  <c r="I226" i="53"/>
  <c r="I381" i="53"/>
  <c r="H39" i="53"/>
  <c r="I346" i="53"/>
  <c r="I330" i="53"/>
  <c r="C46" i="53"/>
  <c r="I148" i="53"/>
  <c r="C45" i="53"/>
  <c r="I150" i="53"/>
  <c r="G33" i="53"/>
  <c r="I327" i="53"/>
  <c r="G44" i="53"/>
  <c r="C40" i="53"/>
  <c r="D47" i="53"/>
  <c r="I380" i="53"/>
  <c r="I320" i="53"/>
  <c r="E34" i="53"/>
  <c r="S44" i="53"/>
  <c r="AJ44" i="53" s="1"/>
  <c r="I242" i="53"/>
  <c r="C35" i="53"/>
  <c r="I274" i="53"/>
  <c r="I300" i="53"/>
  <c r="E48" i="53"/>
  <c r="I219" i="53"/>
  <c r="I199" i="53"/>
  <c r="AJ319" i="53"/>
  <c r="I149" i="53"/>
  <c r="E41" i="53"/>
  <c r="I174" i="53"/>
  <c r="I268" i="53"/>
  <c r="I139" i="53"/>
  <c r="I122" i="53"/>
  <c r="B44" i="53"/>
  <c r="G43" i="53"/>
  <c r="B35" i="53"/>
  <c r="I113" i="53"/>
  <c r="G45" i="53"/>
  <c r="I353" i="53"/>
  <c r="I404" i="53"/>
  <c r="I358" i="53"/>
  <c r="H37" i="53"/>
  <c r="G40" i="53"/>
  <c r="I430" i="53"/>
  <c r="I201" i="53"/>
  <c r="I403" i="53"/>
  <c r="I304" i="53"/>
  <c r="I303" i="53"/>
  <c r="O49" i="53"/>
  <c r="O54" i="53" s="1"/>
  <c r="G35" i="53"/>
  <c r="H38" i="53"/>
  <c r="I191" i="53"/>
  <c r="G41" i="53"/>
  <c r="H44" i="53"/>
  <c r="I269" i="53"/>
  <c r="E33" i="53"/>
  <c r="I306" i="53"/>
  <c r="I279" i="53"/>
  <c r="L53" i="53"/>
  <c r="S33" i="53"/>
  <c r="S34" i="53"/>
  <c r="AJ34" i="53" s="1"/>
  <c r="H41" i="53"/>
  <c r="I379" i="53"/>
  <c r="I167" i="53"/>
  <c r="G34" i="53"/>
  <c r="I215" i="53"/>
  <c r="I250" i="53"/>
  <c r="L158" i="53"/>
  <c r="S153" i="53"/>
  <c r="AJ153" i="53" s="1"/>
  <c r="I227" i="53"/>
  <c r="I248" i="53"/>
  <c r="I126" i="53"/>
  <c r="I228" i="53"/>
  <c r="I276" i="53"/>
  <c r="E45" i="53"/>
  <c r="I223" i="53"/>
  <c r="B40" i="53"/>
  <c r="I118" i="53"/>
  <c r="I195" i="53"/>
  <c r="N49" i="53"/>
  <c r="C44" i="53"/>
  <c r="I271" i="53"/>
  <c r="C36" i="53"/>
  <c r="H42" i="53"/>
  <c r="R49" i="53"/>
  <c r="R54" i="53" s="1"/>
  <c r="G42" i="53"/>
  <c r="I412" i="53"/>
  <c r="D36" i="53"/>
  <c r="D43" i="53"/>
  <c r="AJ241" i="53"/>
  <c r="AJ232" i="53"/>
  <c r="AJ293" i="53"/>
  <c r="I119" i="53"/>
  <c r="B41" i="53"/>
  <c r="G48" i="53"/>
  <c r="D45" i="53"/>
  <c r="I280" i="53"/>
  <c r="H34" i="53"/>
  <c r="I406" i="53"/>
  <c r="B43" i="53"/>
  <c r="I121" i="53"/>
  <c r="I356" i="53"/>
  <c r="I398" i="53"/>
  <c r="I204" i="53"/>
  <c r="I425" i="53"/>
  <c r="I409" i="53"/>
  <c r="I329" i="53"/>
  <c r="H40" i="53"/>
  <c r="I405" i="53"/>
  <c r="I116" i="53"/>
  <c r="M49" i="53"/>
  <c r="L132" i="53"/>
  <c r="S127" i="53"/>
  <c r="AJ127" i="53" s="1"/>
  <c r="I144" i="53"/>
  <c r="G46" i="53"/>
  <c r="I125" i="53"/>
  <c r="B47" i="53"/>
  <c r="H48" i="53"/>
  <c r="C42" i="53"/>
  <c r="G36" i="53"/>
  <c r="I435" i="53"/>
  <c r="AJ111" i="53"/>
  <c r="S36" i="53"/>
  <c r="AJ36" i="53" s="1"/>
  <c r="I111" i="53"/>
  <c r="S35" i="53"/>
  <c r="AJ35" i="53" s="1"/>
  <c r="AJ189" i="53"/>
  <c r="H46" i="53"/>
  <c r="I433" i="53"/>
  <c r="D41" i="53"/>
  <c r="C41" i="53"/>
  <c r="I423" i="53"/>
  <c r="I112" i="53"/>
  <c r="B34" i="53"/>
  <c r="H45" i="53"/>
  <c r="E39" i="53"/>
  <c r="I378" i="53"/>
  <c r="S309" i="53"/>
  <c r="AJ309" i="53" s="1"/>
  <c r="D40" i="53"/>
  <c r="I165" i="53"/>
  <c r="I333" i="53"/>
  <c r="I196" i="53"/>
  <c r="H43" i="53"/>
  <c r="I251" i="53"/>
  <c r="I357" i="53"/>
  <c r="I200" i="53"/>
  <c r="I354" i="53"/>
  <c r="I432" i="53"/>
  <c r="I429" i="53"/>
  <c r="L52" i="53"/>
  <c r="L288" i="53"/>
  <c r="S283" i="53"/>
  <c r="AJ283" i="53" s="1"/>
  <c r="I189" i="53"/>
  <c r="I372" i="53"/>
  <c r="B42" i="53"/>
  <c r="I120" i="53"/>
  <c r="I321" i="53"/>
  <c r="I434" i="53"/>
  <c r="I143" i="53"/>
  <c r="E46" i="53"/>
  <c r="I252" i="53"/>
  <c r="I124" i="53"/>
  <c r="I225" i="53"/>
  <c r="I410" i="53"/>
  <c r="I168" i="53"/>
  <c r="I402" i="53"/>
  <c r="I254" i="53"/>
  <c r="E43" i="53"/>
  <c r="I438" i="53"/>
  <c r="I295" i="53"/>
  <c r="I377" i="53"/>
  <c r="I245" i="53"/>
  <c r="I255" i="53"/>
  <c r="I267" i="53"/>
  <c r="I355" i="53"/>
  <c r="I171" i="53"/>
  <c r="I138" i="53"/>
  <c r="L444" i="53"/>
  <c r="S439" i="53"/>
  <c r="AJ439" i="53" s="1"/>
  <c r="I397" i="53"/>
  <c r="I359" i="53"/>
  <c r="I345" i="53"/>
  <c r="I115" i="53"/>
  <c r="B37" i="53"/>
  <c r="I293" i="53"/>
  <c r="I349" i="53"/>
  <c r="I326" i="53"/>
  <c r="I222" i="53"/>
  <c r="G39" i="53"/>
  <c r="B45" i="53"/>
  <c r="I123" i="53"/>
  <c r="H47" i="53"/>
  <c r="I176" i="53"/>
  <c r="C47" i="53"/>
  <c r="I173" i="53"/>
  <c r="I114" i="53"/>
  <c r="B36" i="53"/>
  <c r="I331" i="53"/>
  <c r="I325" i="53"/>
  <c r="E38" i="53"/>
  <c r="AJ345" i="53"/>
  <c r="S41" i="53"/>
  <c r="AJ41" i="53" s="1"/>
  <c r="S45" i="53"/>
  <c r="AJ45" i="53" s="1"/>
  <c r="AJ397" i="53"/>
  <c r="AJ163" i="53"/>
  <c r="C81" i="53"/>
  <c r="F81" i="53"/>
  <c r="H81" i="53"/>
  <c r="B81" i="53"/>
  <c r="E81" i="53"/>
  <c r="G81" i="53"/>
  <c r="D81" i="53"/>
  <c r="AJ267" i="53"/>
  <c r="I241" i="53"/>
  <c r="I163" i="53"/>
  <c r="E40" i="53"/>
  <c r="I401" i="53"/>
  <c r="D39" i="53"/>
  <c r="E35" i="53"/>
  <c r="I190" i="53"/>
  <c r="B39" i="53"/>
  <c r="I117" i="53"/>
  <c r="I351" i="53"/>
  <c r="I319" i="53"/>
  <c r="I137" i="53"/>
  <c r="I246" i="53"/>
  <c r="C43" i="53"/>
  <c r="I175" i="53"/>
  <c r="D44" i="53"/>
  <c r="I172" i="53"/>
  <c r="I216" i="53"/>
  <c r="I145" i="53"/>
  <c r="I305" i="53"/>
  <c r="I178" i="53"/>
  <c r="I230" i="53"/>
  <c r="G37" i="53"/>
  <c r="I278" i="53"/>
  <c r="Q132" i="53"/>
  <c r="Q49" i="53"/>
  <c r="Q54" i="53" s="1"/>
  <c r="I281" i="53"/>
  <c r="G47" i="53"/>
  <c r="I424" i="53"/>
  <c r="D34" i="53"/>
  <c r="AJ215" i="53"/>
  <c r="AJ371" i="53"/>
  <c r="S43" i="53"/>
  <c r="AJ43" i="53" s="1"/>
  <c r="C262" i="53"/>
  <c r="G184" i="53"/>
  <c r="C236" i="53"/>
  <c r="H288" i="53"/>
  <c r="B184" i="53"/>
  <c r="H262" i="53"/>
  <c r="D418" i="53"/>
  <c r="H444" i="53"/>
  <c r="H132" i="53"/>
  <c r="D444" i="53"/>
  <c r="E288" i="53"/>
  <c r="E210" i="53"/>
  <c r="C158" i="53"/>
  <c r="H314" i="53"/>
  <c r="H236" i="53"/>
  <c r="G392" i="53"/>
  <c r="E418" i="53"/>
  <c r="D392" i="53"/>
  <c r="E366" i="53"/>
  <c r="E184" i="53"/>
  <c r="H340" i="53"/>
  <c r="G444" i="53"/>
  <c r="H418" i="53"/>
  <c r="G236" i="53"/>
  <c r="G210" i="53"/>
  <c r="G366" i="53"/>
  <c r="H392" i="53"/>
  <c r="G288" i="53"/>
  <c r="G158" i="53"/>
  <c r="C210" i="53"/>
  <c r="E392" i="53"/>
  <c r="E444" i="53"/>
  <c r="C132" i="53"/>
  <c r="H366" i="53"/>
  <c r="G340" i="53"/>
  <c r="C184" i="53"/>
  <c r="C418" i="53"/>
  <c r="H184" i="53"/>
  <c r="G314" i="53"/>
  <c r="G262" i="53"/>
  <c r="E340" i="53"/>
  <c r="D158" i="53"/>
  <c r="E158" i="53"/>
  <c r="E236" i="53"/>
  <c r="D184" i="53"/>
  <c r="C392" i="53"/>
  <c r="C366" i="53"/>
  <c r="G418" i="53"/>
  <c r="C444" i="53"/>
  <c r="H210" i="53"/>
  <c r="E132" i="53"/>
  <c r="D288" i="53"/>
  <c r="E262" i="53"/>
  <c r="E314" i="53"/>
  <c r="C340" i="53"/>
  <c r="B288" i="53"/>
  <c r="H158" i="53"/>
  <c r="I231" i="53" l="1"/>
  <c r="I361" i="53"/>
  <c r="I153" i="53"/>
  <c r="I81" i="53"/>
  <c r="I309" i="53"/>
  <c r="I179" i="53"/>
  <c r="I184" i="53" s="1"/>
  <c r="I205" i="53"/>
  <c r="I413" i="53"/>
  <c r="I418" i="53" s="1"/>
  <c r="F419" i="53" s="1"/>
  <c r="I439" i="53"/>
  <c r="I444" i="53" s="1"/>
  <c r="C445" i="53" s="1"/>
  <c r="D49" i="53"/>
  <c r="B158" i="53"/>
  <c r="B444" i="53"/>
  <c r="I33" i="53"/>
  <c r="B418" i="53"/>
  <c r="D132" i="53"/>
  <c r="E445" i="53"/>
  <c r="E49" i="53"/>
  <c r="E54" i="53" s="1"/>
  <c r="I43" i="53"/>
  <c r="I158" i="53"/>
  <c r="C288" i="53"/>
  <c r="I40" i="53"/>
  <c r="S53" i="53"/>
  <c r="AJ53" i="53" s="1"/>
  <c r="I35" i="53"/>
  <c r="H49" i="53"/>
  <c r="H54" i="53" s="1"/>
  <c r="I39" i="53"/>
  <c r="B392" i="53"/>
  <c r="I387" i="53"/>
  <c r="I392" i="53" s="1"/>
  <c r="I34" i="53"/>
  <c r="I36" i="53"/>
  <c r="G132" i="53"/>
  <c r="G49" i="53"/>
  <c r="G54" i="53" s="1"/>
  <c r="S52" i="53"/>
  <c r="AJ52" i="53" s="1"/>
  <c r="I47" i="53"/>
  <c r="AJ33" i="53"/>
  <c r="I44" i="53"/>
  <c r="H419" i="53"/>
  <c r="B340" i="53"/>
  <c r="I335" i="53"/>
  <c r="I45" i="53"/>
  <c r="I41" i="53"/>
  <c r="H52" i="53"/>
  <c r="C52" i="53"/>
  <c r="G52" i="53"/>
  <c r="E52" i="53"/>
  <c r="D445" i="53" l="1"/>
  <c r="B445" i="53"/>
  <c r="I445" i="53" s="1"/>
  <c r="G445" i="53"/>
  <c r="H445" i="53"/>
  <c r="G419" i="53"/>
  <c r="C419" i="53"/>
  <c r="E419" i="53"/>
  <c r="I362" i="53"/>
  <c r="B419" i="53"/>
  <c r="D419" i="53"/>
  <c r="I206" i="53"/>
  <c r="I284" i="53"/>
  <c r="I388" i="53"/>
  <c r="I414" i="53"/>
  <c r="I180" i="53"/>
  <c r="I283" i="53"/>
  <c r="I288" i="53" s="1"/>
  <c r="I310" i="53"/>
  <c r="I336" i="53"/>
  <c r="I232" i="53"/>
  <c r="F445" i="53"/>
  <c r="I440" i="53"/>
  <c r="D393" i="53"/>
  <c r="F393" i="53"/>
  <c r="E393" i="53"/>
  <c r="C393" i="53"/>
  <c r="H393" i="53"/>
  <c r="G393" i="53"/>
  <c r="B393" i="53"/>
  <c r="E185" i="53"/>
  <c r="H185" i="53"/>
  <c r="F185" i="53"/>
  <c r="D185" i="53"/>
  <c r="B185" i="53"/>
  <c r="G185" i="53"/>
  <c r="C185" i="53"/>
  <c r="B52" i="53"/>
  <c r="I130" i="53"/>
  <c r="C50" i="53"/>
  <c r="E50" i="53"/>
  <c r="D50" i="53"/>
  <c r="H159" i="53"/>
  <c r="D159" i="53"/>
  <c r="G159" i="53"/>
  <c r="B159" i="53"/>
  <c r="C159" i="53"/>
  <c r="F159" i="53"/>
  <c r="E159" i="53"/>
  <c r="I154" i="53"/>
  <c r="H50" i="53"/>
  <c r="G50" i="53"/>
  <c r="B132" i="53"/>
  <c r="I127" i="53"/>
  <c r="I132" i="53" s="1"/>
  <c r="C49" i="53"/>
  <c r="I419" i="53" l="1"/>
  <c r="I393" i="53"/>
  <c r="E289" i="53"/>
  <c r="F289" i="53"/>
  <c r="H289" i="53"/>
  <c r="D289" i="53"/>
  <c r="C289" i="53"/>
  <c r="G289" i="53"/>
  <c r="B289" i="53"/>
  <c r="I159" i="53"/>
  <c r="I185" i="53"/>
  <c r="H133" i="53"/>
  <c r="D133" i="53"/>
  <c r="G133" i="53"/>
  <c r="B133" i="53"/>
  <c r="E133" i="53"/>
  <c r="F133" i="53"/>
  <c r="C133" i="53"/>
  <c r="I52" i="53"/>
  <c r="I289" i="53" l="1"/>
  <c r="I133" i="53"/>
  <c r="I573" i="51" l="1"/>
  <c r="I572" i="51"/>
  <c r="I571" i="51"/>
  <c r="I570" i="51"/>
  <c r="I569" i="51"/>
  <c r="I568" i="51"/>
  <c r="I567" i="51"/>
  <c r="I566" i="51"/>
  <c r="I565" i="51"/>
  <c r="I564" i="51"/>
  <c r="I563" i="51"/>
  <c r="I562" i="51"/>
  <c r="I561" i="51"/>
  <c r="I560" i="51"/>
  <c r="I559" i="51"/>
  <c r="I558" i="51"/>
  <c r="I557" i="51"/>
  <c r="I556" i="51"/>
  <c r="I555" i="51"/>
  <c r="I554" i="51"/>
  <c r="I547" i="51"/>
  <c r="I546" i="51"/>
  <c r="I545" i="51"/>
  <c r="I542" i="51"/>
  <c r="I541" i="51"/>
  <c r="I540" i="51"/>
  <c r="I539" i="51"/>
  <c r="I538" i="51"/>
  <c r="I537" i="51"/>
  <c r="I536" i="51"/>
  <c r="I535" i="51"/>
  <c r="I534" i="51"/>
  <c r="I533" i="51"/>
  <c r="I532" i="51"/>
  <c r="I531" i="51"/>
  <c r="I530" i="51"/>
  <c r="I529" i="51"/>
  <c r="I528" i="51"/>
  <c r="I521" i="51"/>
  <c r="I520" i="51"/>
  <c r="I519" i="51"/>
  <c r="I516" i="51"/>
  <c r="I515" i="51"/>
  <c r="I514" i="51"/>
  <c r="I513" i="51"/>
  <c r="I512" i="51"/>
  <c r="I511" i="51"/>
  <c r="I510" i="51"/>
  <c r="I509" i="51"/>
  <c r="I508" i="51"/>
  <c r="I507" i="51"/>
  <c r="I506" i="51"/>
  <c r="I505" i="51"/>
  <c r="I504" i="51"/>
  <c r="I503" i="51"/>
  <c r="I502" i="51"/>
  <c r="I495" i="51"/>
  <c r="I494" i="51"/>
  <c r="I493" i="51"/>
  <c r="I490" i="51"/>
  <c r="I489" i="51"/>
  <c r="I488" i="51"/>
  <c r="I487" i="51"/>
  <c r="I486" i="51"/>
  <c r="I485" i="51"/>
  <c r="I484" i="51"/>
  <c r="I483" i="51"/>
  <c r="I482" i="51"/>
  <c r="I480" i="51"/>
  <c r="I479" i="51"/>
  <c r="I478" i="51"/>
  <c r="I477" i="51"/>
  <c r="I476" i="51"/>
  <c r="I452" i="51" l="1"/>
  <c r="F62" i="51"/>
  <c r="F79" i="51"/>
  <c r="I469" i="51"/>
  <c r="I449" i="51"/>
  <c r="F59" i="51"/>
  <c r="I453" i="51"/>
  <c r="F63" i="51"/>
  <c r="I457" i="51"/>
  <c r="F67" i="51"/>
  <c r="F71" i="51"/>
  <c r="I461" i="51"/>
  <c r="I475" i="51"/>
  <c r="I527" i="51"/>
  <c r="F66" i="51"/>
  <c r="I456" i="51"/>
  <c r="I450" i="51"/>
  <c r="F60" i="51"/>
  <c r="F64" i="51"/>
  <c r="I454" i="51"/>
  <c r="F68" i="51"/>
  <c r="I458" i="51"/>
  <c r="F72" i="51"/>
  <c r="I462" i="51"/>
  <c r="I467" i="51"/>
  <c r="F77" i="51"/>
  <c r="F74" i="51"/>
  <c r="I464" i="51"/>
  <c r="I553" i="51"/>
  <c r="I574" i="51" s="1"/>
  <c r="F574" i="51"/>
  <c r="I460" i="51"/>
  <c r="F70" i="51"/>
  <c r="AI230" i="51"/>
  <c r="I451" i="51"/>
  <c r="F61" i="51"/>
  <c r="F65" i="51"/>
  <c r="I455" i="51"/>
  <c r="I459" i="51"/>
  <c r="F69" i="51"/>
  <c r="I463" i="51"/>
  <c r="F73" i="51"/>
  <c r="I468" i="51"/>
  <c r="F78" i="51"/>
  <c r="I501" i="51"/>
  <c r="F522" i="51"/>
  <c r="I492" i="51"/>
  <c r="I491" i="51"/>
  <c r="AI124" i="51"/>
  <c r="AI155" i="51"/>
  <c r="AJ155" i="51" s="1"/>
  <c r="P104" i="51"/>
  <c r="P26" i="51" s="1"/>
  <c r="AI126" i="51"/>
  <c r="AI323" i="51"/>
  <c r="P95" i="51"/>
  <c r="F470" i="51"/>
  <c r="AI201" i="51"/>
  <c r="AI192" i="51"/>
  <c r="AI254" i="51"/>
  <c r="AI322" i="51"/>
  <c r="P88" i="51"/>
  <c r="P10" i="51" s="1"/>
  <c r="AI371" i="51"/>
  <c r="P86" i="51"/>
  <c r="P8" i="51" s="1"/>
  <c r="P97" i="51"/>
  <c r="P19" i="51" s="1"/>
  <c r="P100" i="51"/>
  <c r="P22" i="51" s="1"/>
  <c r="I518" i="51"/>
  <c r="I517" i="51"/>
  <c r="P105" i="51"/>
  <c r="P27" i="51" s="1"/>
  <c r="P98" i="51"/>
  <c r="P20" i="51" s="1"/>
  <c r="P90" i="51"/>
  <c r="P12" i="51" s="1"/>
  <c r="P93" i="51"/>
  <c r="P15" i="51" s="1"/>
  <c r="I543" i="51"/>
  <c r="I544" i="51"/>
  <c r="P87" i="51"/>
  <c r="P9" i="51" s="1"/>
  <c r="P89" i="51"/>
  <c r="P11" i="51" s="1"/>
  <c r="P103" i="51"/>
  <c r="P25" i="51" s="1"/>
  <c r="AI384" i="51" l="1"/>
  <c r="AC38" i="51"/>
  <c r="AI190" i="51"/>
  <c r="AI276" i="51"/>
  <c r="AI181" i="51"/>
  <c r="AJ181" i="51" s="1"/>
  <c r="Z35" i="51"/>
  <c r="AD262" i="51"/>
  <c r="AI218" i="51"/>
  <c r="AI279" i="51"/>
  <c r="AI379" i="51"/>
  <c r="AA38" i="51"/>
  <c r="AI183" i="51"/>
  <c r="AJ183" i="51" s="1"/>
  <c r="AI166" i="51"/>
  <c r="AI114" i="51"/>
  <c r="AI277" i="51"/>
  <c r="AA40" i="51"/>
  <c r="AI275" i="51"/>
  <c r="X262" i="51"/>
  <c r="AE44" i="51"/>
  <c r="AI157" i="51"/>
  <c r="AJ157" i="51" s="1"/>
  <c r="AC41" i="51"/>
  <c r="AI337" i="51"/>
  <c r="AI320" i="51"/>
  <c r="AH38" i="51"/>
  <c r="W35" i="51"/>
  <c r="AI331" i="51"/>
  <c r="AI293" i="51"/>
  <c r="Y42" i="51"/>
  <c r="AE52" i="51"/>
  <c r="Y43" i="51"/>
  <c r="AF34" i="51"/>
  <c r="AH42" i="51"/>
  <c r="V40" i="51"/>
  <c r="AA33" i="51"/>
  <c r="AI382" i="51"/>
  <c r="AI426" i="51"/>
  <c r="AI284" i="51"/>
  <c r="AI260" i="51"/>
  <c r="AG41" i="51"/>
  <c r="AG35" i="51"/>
  <c r="AF43" i="51"/>
  <c r="Y40" i="51"/>
  <c r="AG42" i="51"/>
  <c r="AF37" i="51"/>
  <c r="AI353" i="51"/>
  <c r="AI311" i="51"/>
  <c r="AA44" i="51"/>
  <c r="AA51" i="51"/>
  <c r="X41" i="51"/>
  <c r="AA37" i="51"/>
  <c r="AI140" i="51"/>
  <c r="W38" i="51"/>
  <c r="AA35" i="51"/>
  <c r="AG40" i="51"/>
  <c r="AF42" i="51"/>
  <c r="AI287" i="51"/>
  <c r="AI270" i="51"/>
  <c r="AI156" i="51"/>
  <c r="AJ156" i="51" s="1"/>
  <c r="AH39" i="51"/>
  <c r="AI120" i="51"/>
  <c r="AE42" i="51"/>
  <c r="F548" i="51"/>
  <c r="AF38" i="51"/>
  <c r="AI297" i="51"/>
  <c r="AI330" i="51"/>
  <c r="AI363" i="51"/>
  <c r="AJ363" i="51" s="1"/>
  <c r="AE36" i="51"/>
  <c r="AC42" i="51"/>
  <c r="AI234" i="51"/>
  <c r="AJ234" i="51" s="1"/>
  <c r="Z45" i="51"/>
  <c r="AI285" i="51"/>
  <c r="AC47" i="51"/>
  <c r="AD51" i="51"/>
  <c r="AI168" i="51"/>
  <c r="AI145" i="51"/>
  <c r="AI172" i="51"/>
  <c r="I548" i="51"/>
  <c r="D549" i="51" s="1"/>
  <c r="F496" i="51"/>
  <c r="AI364" i="51"/>
  <c r="AJ364" i="51" s="1"/>
  <c r="AC46" i="51"/>
  <c r="AE46" i="51"/>
  <c r="AF262" i="51"/>
  <c r="AI349" i="51"/>
  <c r="AA39" i="51"/>
  <c r="X39" i="51"/>
  <c r="AI208" i="51"/>
  <c r="AJ208" i="51" s="1"/>
  <c r="AI176" i="51"/>
  <c r="Y34" i="51"/>
  <c r="W42" i="51"/>
  <c r="AI182" i="51"/>
  <c r="AJ182" i="51" s="1"/>
  <c r="Z39" i="51"/>
  <c r="AI286" i="51"/>
  <c r="X48" i="51"/>
  <c r="Y37" i="51"/>
  <c r="I496" i="51"/>
  <c r="AA34" i="51"/>
  <c r="AA42" i="51"/>
  <c r="AI217" i="51"/>
  <c r="AI365" i="51"/>
  <c r="AJ365" i="51" s="1"/>
  <c r="AI296" i="51"/>
  <c r="AC48" i="51"/>
  <c r="AG47" i="51"/>
  <c r="AI167" i="51"/>
  <c r="AI216" i="51"/>
  <c r="Z34" i="51"/>
  <c r="AI146" i="51"/>
  <c r="AI233" i="51"/>
  <c r="AJ233" i="51" s="1"/>
  <c r="AI199" i="51"/>
  <c r="AF45" i="51"/>
  <c r="AI424" i="51"/>
  <c r="Y262" i="51"/>
  <c r="W48" i="51"/>
  <c r="AG39" i="51"/>
  <c r="AD37" i="51"/>
  <c r="AI383" i="51"/>
  <c r="AD36" i="51"/>
  <c r="AD35" i="51"/>
  <c r="AC51" i="51"/>
  <c r="AI400" i="51"/>
  <c r="AI374" i="51"/>
  <c r="I522" i="51"/>
  <c r="C523" i="51" s="1"/>
  <c r="AI428" i="51"/>
  <c r="AI348" i="51"/>
  <c r="AI357" i="51"/>
  <c r="AI358" i="51"/>
  <c r="AI304" i="51"/>
  <c r="AI362" i="51"/>
  <c r="AI244" i="51"/>
  <c r="Y47" i="51"/>
  <c r="AI200" i="51"/>
  <c r="AE39" i="51"/>
  <c r="W41" i="51"/>
  <c r="AI209" i="51"/>
  <c r="AJ209" i="51" s="1"/>
  <c r="AA46" i="51"/>
  <c r="AC35" i="51"/>
  <c r="AC262" i="51"/>
  <c r="AA262" i="51"/>
  <c r="AI163" i="51"/>
  <c r="AI139" i="51"/>
  <c r="AE50" i="51"/>
  <c r="AA45" i="51"/>
  <c r="W43" i="51"/>
  <c r="AI149" i="51"/>
  <c r="AC39" i="51"/>
  <c r="AF40" i="51"/>
  <c r="AH48" i="51"/>
  <c r="AI207" i="51"/>
  <c r="AJ207" i="51" s="1"/>
  <c r="AI259" i="51"/>
  <c r="AF48" i="51"/>
  <c r="AD38" i="51"/>
  <c r="AC40" i="51"/>
  <c r="AH53" i="51"/>
  <c r="AI235" i="51"/>
  <c r="AJ235" i="51" s="1"/>
  <c r="AE43" i="51"/>
  <c r="X40" i="51"/>
  <c r="AG34" i="51"/>
  <c r="V44" i="51"/>
  <c r="AI122" i="51"/>
  <c r="AF33" i="51"/>
  <c r="W52" i="51"/>
  <c r="AA47" i="51"/>
  <c r="AC37" i="51"/>
  <c r="F76" i="51"/>
  <c r="I466" i="51"/>
  <c r="Z36" i="51"/>
  <c r="AI250" i="51"/>
  <c r="AI246" i="51"/>
  <c r="AI148" i="51"/>
  <c r="Z44" i="51"/>
  <c r="AE51" i="51"/>
  <c r="AI178" i="51"/>
  <c r="AH41" i="51"/>
  <c r="AA41" i="51"/>
  <c r="AC45" i="51"/>
  <c r="F12" i="51"/>
  <c r="I64" i="51"/>
  <c r="V42" i="51"/>
  <c r="F11" i="51"/>
  <c r="I63" i="51"/>
  <c r="I62" i="51"/>
  <c r="F10" i="51"/>
  <c r="AI425" i="51"/>
  <c r="AI405" i="51"/>
  <c r="AI354" i="51"/>
  <c r="AI278" i="51"/>
  <c r="AI251" i="51"/>
  <c r="AI372" i="51"/>
  <c r="AG51" i="51"/>
  <c r="AH262" i="51"/>
  <c r="AI409" i="51"/>
  <c r="AI268" i="51"/>
  <c r="AI298" i="51"/>
  <c r="AI295" i="51"/>
  <c r="AI219" i="51"/>
  <c r="AI121" i="51"/>
  <c r="V39" i="51"/>
  <c r="AD43" i="51"/>
  <c r="AI150" i="51"/>
  <c r="Y39" i="51"/>
  <c r="AE45" i="51"/>
  <c r="AC44" i="51"/>
  <c r="AD44" i="51"/>
  <c r="W33" i="51"/>
  <c r="AI111" i="51"/>
  <c r="AI154" i="51"/>
  <c r="AI412" i="51"/>
  <c r="AI173" i="51"/>
  <c r="Z51" i="51"/>
  <c r="W47" i="51"/>
  <c r="AI115" i="51"/>
  <c r="V37" i="51"/>
  <c r="AI381" i="51"/>
  <c r="AI431" i="51"/>
  <c r="AI303" i="51"/>
  <c r="AI310" i="51"/>
  <c r="AA43" i="51"/>
  <c r="AI116" i="51"/>
  <c r="AI227" i="51"/>
  <c r="AH36" i="51"/>
  <c r="AI375" i="51"/>
  <c r="V418" i="51"/>
  <c r="AI397" i="51"/>
  <c r="I77" i="51"/>
  <c r="F25" i="51"/>
  <c r="F8" i="51"/>
  <c r="I60" i="51"/>
  <c r="AI152" i="51"/>
  <c r="P85" i="51"/>
  <c r="AI334" i="51"/>
  <c r="AI432" i="51"/>
  <c r="AH50" i="51"/>
  <c r="X35" i="51"/>
  <c r="Z50" i="51"/>
  <c r="I65" i="51"/>
  <c r="AI443" i="51"/>
  <c r="AI438" i="51"/>
  <c r="AI410" i="51"/>
  <c r="AI272" i="51"/>
  <c r="AI215" i="51"/>
  <c r="AI119" i="51"/>
  <c r="V41" i="51"/>
  <c r="AF35" i="51"/>
  <c r="AG43" i="51"/>
  <c r="AI165" i="51"/>
  <c r="AD46" i="51"/>
  <c r="X38" i="51"/>
  <c r="AA50" i="51"/>
  <c r="W45" i="51"/>
  <c r="AF44" i="51"/>
  <c r="X33" i="51"/>
  <c r="AE53" i="51"/>
  <c r="AG52" i="51"/>
  <c r="AD47" i="51"/>
  <c r="W37" i="51"/>
  <c r="AI191" i="51"/>
  <c r="AI347" i="51"/>
  <c r="AI427" i="51"/>
  <c r="AE48" i="51"/>
  <c r="AI282" i="51"/>
  <c r="AG48" i="51"/>
  <c r="X36" i="51"/>
  <c r="W36" i="51"/>
  <c r="AG46" i="51"/>
  <c r="AD34" i="51"/>
  <c r="AE33" i="51"/>
  <c r="AE132" i="51"/>
  <c r="I78" i="51"/>
  <c r="F26" i="51"/>
  <c r="F9" i="51"/>
  <c r="I61" i="51"/>
  <c r="B549" i="51"/>
  <c r="D497" i="51"/>
  <c r="B497" i="51"/>
  <c r="E497" i="51"/>
  <c r="G497" i="51"/>
  <c r="C497" i="51"/>
  <c r="H497" i="51"/>
  <c r="I59" i="51"/>
  <c r="F7" i="51"/>
  <c r="AF41" i="51"/>
  <c r="AC36" i="51"/>
  <c r="W44" i="51"/>
  <c r="AH47" i="51"/>
  <c r="AI269" i="51"/>
  <c r="AI399" i="51"/>
  <c r="AI280" i="51"/>
  <c r="AI243" i="51"/>
  <c r="AI389" i="51"/>
  <c r="AE262" i="51"/>
  <c r="AI226" i="51"/>
  <c r="AF288" i="51"/>
  <c r="AE41" i="51"/>
  <c r="AI113" i="51"/>
  <c r="V35" i="51"/>
  <c r="Y46" i="51"/>
  <c r="AG38" i="51"/>
  <c r="AC50" i="51"/>
  <c r="AG45" i="51"/>
  <c r="X44" i="51"/>
  <c r="AH33" i="51"/>
  <c r="AI138" i="51"/>
  <c r="AI390" i="51"/>
  <c r="AI252" i="51"/>
  <c r="AI131" i="51"/>
  <c r="AJ131" i="51" s="1"/>
  <c r="V53" i="51"/>
  <c r="AH52" i="51"/>
  <c r="AI129" i="51"/>
  <c r="V51" i="51"/>
  <c r="V47" i="51"/>
  <c r="AG37" i="51"/>
  <c r="AI373" i="51"/>
  <c r="Z46" i="51"/>
  <c r="AI224" i="51"/>
  <c r="AD42" i="51"/>
  <c r="AA48" i="51"/>
  <c r="Y36" i="51"/>
  <c r="AH34" i="51"/>
  <c r="X42" i="51"/>
  <c r="AI408" i="51"/>
  <c r="AG36" i="51"/>
  <c r="AI232" i="51"/>
  <c r="Y33" i="51"/>
  <c r="I72" i="51"/>
  <c r="F20" i="51"/>
  <c r="V36" i="51"/>
  <c r="AD45" i="51"/>
  <c r="AF36" i="51"/>
  <c r="AI356" i="51"/>
  <c r="AG50" i="51"/>
  <c r="AI305" i="51"/>
  <c r="AI321" i="51"/>
  <c r="AI249" i="51"/>
  <c r="AI388" i="51"/>
  <c r="Y52" i="51"/>
  <c r="AI223" i="51"/>
  <c r="AD40" i="51"/>
  <c r="AE35" i="51"/>
  <c r="AH46" i="51"/>
  <c r="Y35" i="51"/>
  <c r="AF340" i="51"/>
  <c r="AI242" i="51"/>
  <c r="X45" i="51"/>
  <c r="AG44" i="51"/>
  <c r="Z33" i="51"/>
  <c r="Z53" i="51"/>
  <c r="AI130" i="51"/>
  <c r="V52" i="51"/>
  <c r="AF47" i="51"/>
  <c r="X37" i="51"/>
  <c r="AC52" i="51"/>
  <c r="AI312" i="51"/>
  <c r="W40" i="51"/>
  <c r="AD48" i="51"/>
  <c r="AD41" i="51"/>
  <c r="AG262" i="51"/>
  <c r="AF46" i="51"/>
  <c r="AH35" i="51"/>
  <c r="Z41" i="51"/>
  <c r="AI294" i="51"/>
  <c r="AC34" i="51"/>
  <c r="AI164" i="51"/>
  <c r="AI301" i="51"/>
  <c r="AI225" i="51"/>
  <c r="I73" i="51"/>
  <c r="B575" i="51"/>
  <c r="F575" i="51"/>
  <c r="E575" i="51"/>
  <c r="D575" i="51"/>
  <c r="G575" i="51"/>
  <c r="C575" i="51"/>
  <c r="H575" i="51"/>
  <c r="F14" i="51"/>
  <c r="I66" i="51"/>
  <c r="F19" i="51"/>
  <c r="I71" i="51"/>
  <c r="AI442" i="51"/>
  <c r="AI398" i="51"/>
  <c r="AD39" i="51"/>
  <c r="AI241" i="51"/>
  <c r="AE38" i="51"/>
  <c r="AG33" i="51"/>
  <c r="AA52" i="51"/>
  <c r="AE47" i="51"/>
  <c r="AI137" i="51"/>
  <c r="V33" i="51"/>
  <c r="AI423" i="51"/>
  <c r="AI436" i="51"/>
  <c r="AI386" i="51"/>
  <c r="AI440" i="51"/>
  <c r="AI376" i="51"/>
  <c r="AI380" i="51"/>
  <c r="AI355" i="51"/>
  <c r="AI407" i="51"/>
  <c r="AI324" i="51"/>
  <c r="AI253" i="51"/>
  <c r="AI302" i="51"/>
  <c r="AI267" i="51"/>
  <c r="AI197" i="51"/>
  <c r="AI174" i="51"/>
  <c r="Z40" i="51"/>
  <c r="AI171" i="51"/>
  <c r="Z43" i="51"/>
  <c r="AE34" i="51"/>
  <c r="AI402" i="51"/>
  <c r="AD50" i="51"/>
  <c r="AH45" i="51"/>
  <c r="Y44" i="51"/>
  <c r="AD33" i="51"/>
  <c r="AI306" i="51"/>
  <c r="AI204" i="51"/>
  <c r="AD53" i="51"/>
  <c r="AI147" i="51"/>
  <c r="Z52" i="51"/>
  <c r="AH37" i="51"/>
  <c r="AI360" i="51"/>
  <c r="AI401" i="51"/>
  <c r="AG53" i="51"/>
  <c r="AA53" i="51"/>
  <c r="AI271" i="51"/>
  <c r="W39" i="51"/>
  <c r="X47" i="51"/>
  <c r="AA36" i="51"/>
  <c r="AI141" i="51"/>
  <c r="X46" i="51"/>
  <c r="V34" i="51"/>
  <c r="AI112" i="51"/>
  <c r="AE40" i="51"/>
  <c r="AI175" i="51"/>
  <c r="F16" i="51"/>
  <c r="I68" i="51"/>
  <c r="I67" i="51"/>
  <c r="F15" i="51"/>
  <c r="B523" i="51"/>
  <c r="E523" i="51"/>
  <c r="H523" i="51"/>
  <c r="AI142" i="51"/>
  <c r="AC53" i="51"/>
  <c r="AI228" i="51"/>
  <c r="AH51" i="51"/>
  <c r="W46" i="51"/>
  <c r="AI406" i="51"/>
  <c r="AI433" i="51"/>
  <c r="X51" i="51"/>
  <c r="AI434" i="51"/>
  <c r="AI346" i="51"/>
  <c r="AI261" i="51"/>
  <c r="AI327" i="51"/>
  <c r="AI189" i="51"/>
  <c r="AH40" i="51"/>
  <c r="AI180" i="51"/>
  <c r="Y41" i="51"/>
  <c r="X34" i="51"/>
  <c r="AI319" i="51"/>
  <c r="AI128" i="51"/>
  <c r="V50" i="51"/>
  <c r="Y45" i="51"/>
  <c r="AH44" i="51"/>
  <c r="AC33" i="51"/>
  <c r="W53" i="51"/>
  <c r="AI245" i="51"/>
  <c r="AD52" i="51"/>
  <c r="Z47" i="51"/>
  <c r="AE37" i="51"/>
  <c r="F75" i="51"/>
  <c r="F80" i="51" s="1"/>
  <c r="I465" i="51"/>
  <c r="I470" i="51" s="1"/>
  <c r="AI435" i="51"/>
  <c r="Y38" i="51"/>
  <c r="AI123" i="51"/>
  <c r="V45" i="51"/>
  <c r="W34" i="51"/>
  <c r="X43" i="51"/>
  <c r="AF39" i="51"/>
  <c r="AI332" i="51"/>
  <c r="X53" i="51"/>
  <c r="AI206" i="51"/>
  <c r="AI345" i="51"/>
  <c r="I69" i="51"/>
  <c r="F17" i="51"/>
  <c r="F18" i="51"/>
  <c r="I70" i="51"/>
  <c r="I74" i="51"/>
  <c r="F22" i="51"/>
  <c r="F27" i="51"/>
  <c r="I79" i="51"/>
  <c r="S305" i="51"/>
  <c r="AJ305" i="51" s="1"/>
  <c r="AF418" i="51"/>
  <c r="Z418" i="51"/>
  <c r="AC418" i="51"/>
  <c r="Y418" i="51"/>
  <c r="AD288" i="51"/>
  <c r="X288" i="51"/>
  <c r="AG288" i="51"/>
  <c r="AC288" i="51"/>
  <c r="Z288" i="51"/>
  <c r="AH288" i="51"/>
  <c r="AE288" i="51"/>
  <c r="AG340" i="51"/>
  <c r="Y288" i="51"/>
  <c r="AA418" i="51"/>
  <c r="AH418" i="51"/>
  <c r="AD418" i="51"/>
  <c r="X418" i="51"/>
  <c r="AE340" i="51"/>
  <c r="X340" i="51"/>
  <c r="Y340" i="51"/>
  <c r="AA340" i="51"/>
  <c r="W340" i="51"/>
  <c r="AD340" i="51"/>
  <c r="S224" i="51"/>
  <c r="AJ224" i="51" s="1"/>
  <c r="AF607" i="51"/>
  <c r="AF608" i="51"/>
  <c r="W418" i="51"/>
  <c r="AE418" i="51"/>
  <c r="AG418" i="51"/>
  <c r="W288" i="51"/>
  <c r="AA288" i="51"/>
  <c r="AF617" i="51"/>
  <c r="AA210" i="51"/>
  <c r="Y210" i="51"/>
  <c r="AH210" i="51"/>
  <c r="X210" i="51"/>
  <c r="AE210" i="51"/>
  <c r="AD210" i="51"/>
  <c r="W210" i="51"/>
  <c r="AG210" i="51"/>
  <c r="AF210" i="51"/>
  <c r="AC210" i="51"/>
  <c r="AA314" i="51"/>
  <c r="AE314" i="51"/>
  <c r="AD314" i="51"/>
  <c r="AC314" i="51"/>
  <c r="AH314" i="51"/>
  <c r="X314" i="51"/>
  <c r="W314" i="51"/>
  <c r="AG314" i="51"/>
  <c r="AF314" i="51"/>
  <c r="AG184" i="51"/>
  <c r="X184" i="51"/>
  <c r="AF184" i="51"/>
  <c r="AE184" i="51"/>
  <c r="AD184" i="51"/>
  <c r="Z184" i="51"/>
  <c r="AH184" i="51"/>
  <c r="AC184" i="51"/>
  <c r="AA184" i="51"/>
  <c r="Y184" i="51"/>
  <c r="W184" i="51"/>
  <c r="Z132" i="51"/>
  <c r="AD132" i="51"/>
  <c r="AC132" i="51"/>
  <c r="V132" i="51"/>
  <c r="AG132" i="51"/>
  <c r="S331" i="51"/>
  <c r="AJ331" i="51" s="1"/>
  <c r="S302" i="51"/>
  <c r="S142" i="51"/>
  <c r="S138" i="51"/>
  <c r="AC158" i="51"/>
  <c r="AA158" i="51"/>
  <c r="Z158" i="51"/>
  <c r="AF158" i="51"/>
  <c r="W158" i="51"/>
  <c r="AG158" i="51"/>
  <c r="AE158" i="51"/>
  <c r="AD158" i="51"/>
  <c r="X158" i="51"/>
  <c r="AH158" i="51"/>
  <c r="Y158" i="51"/>
  <c r="S400" i="51"/>
  <c r="AJ400" i="51" s="1"/>
  <c r="S322" i="51"/>
  <c r="AJ322" i="51" s="1"/>
  <c r="AE444" i="51"/>
  <c r="AA444" i="51"/>
  <c r="Y444" i="51"/>
  <c r="AF444" i="51"/>
  <c r="AG444" i="51"/>
  <c r="AD444" i="51"/>
  <c r="AC444" i="51"/>
  <c r="W444" i="51"/>
  <c r="AH444" i="51"/>
  <c r="X444" i="51"/>
  <c r="Z444" i="51"/>
  <c r="S280" i="51"/>
  <c r="S140" i="51"/>
  <c r="AJ140" i="51" s="1"/>
  <c r="P101" i="51"/>
  <c r="P23" i="51" s="1"/>
  <c r="P102" i="51"/>
  <c r="P24" i="51" s="1"/>
  <c r="AC392" i="51"/>
  <c r="AG392" i="51"/>
  <c r="W392" i="51"/>
  <c r="AF392" i="51"/>
  <c r="V392" i="51"/>
  <c r="AE392" i="51"/>
  <c r="Z392" i="51"/>
  <c r="Y392" i="51"/>
  <c r="X392" i="51"/>
  <c r="AH392" i="51"/>
  <c r="AA392" i="51"/>
  <c r="AD392" i="51"/>
  <c r="AF605" i="51"/>
  <c r="Y366" i="51"/>
  <c r="AH366" i="51"/>
  <c r="X366" i="51"/>
  <c r="AG366" i="51"/>
  <c r="W366" i="51"/>
  <c r="AD366" i="51"/>
  <c r="AA366" i="51"/>
  <c r="AF366" i="51"/>
  <c r="AE366" i="51"/>
  <c r="AC366" i="51"/>
  <c r="AA236" i="51"/>
  <c r="AH236" i="51"/>
  <c r="Y236" i="51"/>
  <c r="AE236" i="51"/>
  <c r="X236" i="51"/>
  <c r="W236" i="51"/>
  <c r="AF236" i="51"/>
  <c r="AG236" i="51"/>
  <c r="AD236" i="51"/>
  <c r="AC236" i="51"/>
  <c r="AF610" i="51"/>
  <c r="G523" i="51" l="1"/>
  <c r="F523" i="51"/>
  <c r="E549" i="51"/>
  <c r="D523" i="51"/>
  <c r="F497" i="51"/>
  <c r="S167" i="51"/>
  <c r="AI439" i="51"/>
  <c r="S434" i="51"/>
  <c r="AJ434" i="51" s="1"/>
  <c r="AF53" i="51"/>
  <c r="G549" i="51"/>
  <c r="AI391" i="51"/>
  <c r="S275" i="51"/>
  <c r="AJ275" i="51" s="1"/>
  <c r="F549" i="51"/>
  <c r="R40" i="51"/>
  <c r="S355" i="51"/>
  <c r="S372" i="51"/>
  <c r="AJ372" i="51" s="1"/>
  <c r="S426" i="51"/>
  <c r="AJ426" i="51" s="1"/>
  <c r="S254" i="51"/>
  <c r="AJ254" i="51" s="1"/>
  <c r="S354" i="51"/>
  <c r="AJ354" i="51" s="1"/>
  <c r="S148" i="51"/>
  <c r="AJ148" i="51" s="1"/>
  <c r="S218" i="51"/>
  <c r="AJ218" i="51" s="1"/>
  <c r="X52" i="51"/>
  <c r="C549" i="51"/>
  <c r="AI339" i="51"/>
  <c r="R288" i="51"/>
  <c r="S296" i="51"/>
  <c r="AJ296" i="51" s="1"/>
  <c r="S145" i="51"/>
  <c r="AJ145" i="51" s="1"/>
  <c r="AF50" i="51"/>
  <c r="H549" i="51"/>
  <c r="AI338" i="51"/>
  <c r="S165" i="51"/>
  <c r="AJ165" i="51" s="1"/>
  <c r="S358" i="51"/>
  <c r="AJ358" i="51" s="1"/>
  <c r="S425" i="51"/>
  <c r="S383" i="51"/>
  <c r="AJ383" i="51" s="1"/>
  <c r="AJ138" i="51"/>
  <c r="Y53" i="51"/>
  <c r="AI53" i="51" s="1"/>
  <c r="AI52" i="51"/>
  <c r="S251" i="51"/>
  <c r="AJ251" i="51" s="1"/>
  <c r="M42" i="51"/>
  <c r="W51" i="51"/>
  <c r="AI441" i="51"/>
  <c r="S269" i="51"/>
  <c r="AJ269" i="51" s="1"/>
  <c r="S349" i="51"/>
  <c r="AJ349" i="51" s="1"/>
  <c r="S244" i="51"/>
  <c r="AJ244" i="51" s="1"/>
  <c r="S278" i="51"/>
  <c r="AJ278" i="51" s="1"/>
  <c r="S348" i="51"/>
  <c r="AJ348" i="51" s="1"/>
  <c r="AI153" i="51"/>
  <c r="AF615" i="51"/>
  <c r="S295" i="51"/>
  <c r="AJ295" i="51" s="1"/>
  <c r="R262" i="51"/>
  <c r="AF622" i="51"/>
  <c r="S270" i="51"/>
  <c r="AJ270" i="51" s="1"/>
  <c r="S282" i="51"/>
  <c r="AJ282" i="51" s="1"/>
  <c r="AI283" i="51"/>
  <c r="N39" i="51"/>
  <c r="S201" i="51"/>
  <c r="AJ201" i="51" s="1"/>
  <c r="Q48" i="51"/>
  <c r="R34" i="51"/>
  <c r="I497" i="51"/>
  <c r="AF52" i="51"/>
  <c r="S334" i="51"/>
  <c r="AJ334" i="51" s="1"/>
  <c r="S410" i="51"/>
  <c r="AJ410" i="51" s="1"/>
  <c r="M44" i="51"/>
  <c r="AJ167" i="51"/>
  <c r="S374" i="51"/>
  <c r="AJ374" i="51" s="1"/>
  <c r="S149" i="51"/>
  <c r="AJ149" i="51" s="1"/>
  <c r="N40" i="51"/>
  <c r="S192" i="51"/>
  <c r="AJ192" i="51" s="1"/>
  <c r="S438" i="51"/>
  <c r="AJ438" i="51" s="1"/>
  <c r="M43" i="51"/>
  <c r="S271" i="51"/>
  <c r="AJ271" i="51" s="1"/>
  <c r="S408" i="51"/>
  <c r="AJ408" i="51" s="1"/>
  <c r="N35" i="51"/>
  <c r="M37" i="51"/>
  <c r="M262" i="51"/>
  <c r="R42" i="51"/>
  <c r="R46" i="51"/>
  <c r="S313" i="51"/>
  <c r="I523" i="51"/>
  <c r="V444" i="51"/>
  <c r="AI41" i="51"/>
  <c r="AI313" i="51"/>
  <c r="S226" i="51"/>
  <c r="S174" i="51"/>
  <c r="Q262" i="51"/>
  <c r="S381" i="51"/>
  <c r="AI335" i="51"/>
  <c r="M40" i="51"/>
  <c r="I549" i="51"/>
  <c r="AI413" i="51"/>
  <c r="M34" i="51"/>
  <c r="S327" i="51"/>
  <c r="AJ327" i="51" s="1"/>
  <c r="S406" i="51"/>
  <c r="AJ406" i="51" s="1"/>
  <c r="N47" i="51"/>
  <c r="S217" i="51"/>
  <c r="AJ217" i="51" s="1"/>
  <c r="S409" i="51"/>
  <c r="AJ409" i="51" s="1"/>
  <c r="S380" i="51"/>
  <c r="AJ380" i="51" s="1"/>
  <c r="R340" i="51"/>
  <c r="S253" i="51"/>
  <c r="AJ253" i="51" s="1"/>
  <c r="Q40" i="51"/>
  <c r="S164" i="51"/>
  <c r="AJ164" i="51" s="1"/>
  <c r="S178" i="51"/>
  <c r="AJ178" i="51" s="1"/>
  <c r="N36" i="51"/>
  <c r="S225" i="51"/>
  <c r="AJ225" i="51" s="1"/>
  <c r="S424" i="51"/>
  <c r="AJ424" i="51" s="1"/>
  <c r="R45" i="51"/>
  <c r="R48" i="51"/>
  <c r="Q39" i="51"/>
  <c r="R38" i="51"/>
  <c r="Q43" i="51"/>
  <c r="S141" i="51"/>
  <c r="AJ141" i="51" s="1"/>
  <c r="AF619" i="51"/>
  <c r="AI336" i="51"/>
  <c r="I575" i="51"/>
  <c r="AI36" i="51"/>
  <c r="AJ280" i="51"/>
  <c r="M47" i="51"/>
  <c r="AF606" i="51"/>
  <c r="AI231" i="51"/>
  <c r="S268" i="51"/>
  <c r="AJ268" i="51" s="1"/>
  <c r="S357" i="51"/>
  <c r="AJ357" i="51" s="1"/>
  <c r="S190" i="51"/>
  <c r="AJ190" i="51" s="1"/>
  <c r="AI205" i="51"/>
  <c r="S311" i="51"/>
  <c r="AJ311" i="51" s="1"/>
  <c r="V288" i="51"/>
  <c r="V158" i="51"/>
  <c r="Y50" i="51"/>
  <c r="S166" i="51"/>
  <c r="AJ166" i="51" s="1"/>
  <c r="AJ302" i="51"/>
  <c r="S324" i="51"/>
  <c r="AJ324" i="51" s="1"/>
  <c r="S277" i="51"/>
  <c r="AJ277" i="51" s="1"/>
  <c r="Q34" i="51"/>
  <c r="O262" i="51"/>
  <c r="S150" i="51"/>
  <c r="AJ150" i="51" s="1"/>
  <c r="S191" i="51"/>
  <c r="AJ191" i="51" s="1"/>
  <c r="S384" i="51"/>
  <c r="AJ384" i="51" s="1"/>
  <c r="AI387" i="51"/>
  <c r="S407" i="51"/>
  <c r="AJ407" i="51" s="1"/>
  <c r="S130" i="51"/>
  <c r="AJ130" i="51" s="1"/>
  <c r="S216" i="51"/>
  <c r="AJ216" i="51" s="1"/>
  <c r="R43" i="51"/>
  <c r="Q41" i="51"/>
  <c r="AI45" i="51"/>
  <c r="Y51" i="51"/>
  <c r="AF51" i="51"/>
  <c r="S345" i="51"/>
  <c r="X132" i="51"/>
  <c r="X49" i="51"/>
  <c r="X54" i="51" s="1"/>
  <c r="S113" i="51"/>
  <c r="AJ113" i="51" s="1"/>
  <c r="L35" i="51"/>
  <c r="S115" i="51"/>
  <c r="AJ115" i="51" s="1"/>
  <c r="L37" i="51"/>
  <c r="S219" i="51"/>
  <c r="AJ219" i="51" s="1"/>
  <c r="S276" i="51"/>
  <c r="AJ276" i="51" s="1"/>
  <c r="L40" i="51"/>
  <c r="Q35" i="51"/>
  <c r="M36" i="51"/>
  <c r="O35" i="51"/>
  <c r="L33" i="51"/>
  <c r="S111" i="51"/>
  <c r="AJ174" i="51"/>
  <c r="S250" i="51"/>
  <c r="AJ250" i="51" s="1"/>
  <c r="AI361" i="51"/>
  <c r="N43" i="51"/>
  <c r="R41" i="51"/>
  <c r="S330" i="51"/>
  <c r="AJ330" i="51" s="1"/>
  <c r="S147" i="51"/>
  <c r="AJ147" i="51" s="1"/>
  <c r="S356" i="51"/>
  <c r="AJ356" i="51" s="1"/>
  <c r="S124" i="51"/>
  <c r="AJ124" i="51" s="1"/>
  <c r="S432" i="51"/>
  <c r="AJ432" i="51" s="1"/>
  <c r="S228" i="51"/>
  <c r="AJ228" i="51" s="1"/>
  <c r="AH132" i="51"/>
  <c r="AH49" i="51"/>
  <c r="S298" i="51"/>
  <c r="AJ298" i="51" s="1"/>
  <c r="S412" i="51"/>
  <c r="AJ412" i="51" s="1"/>
  <c r="S227" i="51"/>
  <c r="AJ227" i="51" s="1"/>
  <c r="S428" i="51"/>
  <c r="AJ428" i="51" s="1"/>
  <c r="AJ381" i="51"/>
  <c r="S360" i="51"/>
  <c r="AJ360" i="51" s="1"/>
  <c r="S175" i="51"/>
  <c r="AJ175" i="51" s="1"/>
  <c r="L36" i="51"/>
  <c r="S114" i="51"/>
  <c r="AJ114" i="51" s="1"/>
  <c r="R36" i="51"/>
  <c r="O38" i="51"/>
  <c r="O44" i="51"/>
  <c r="S337" i="51"/>
  <c r="AJ337" i="51" s="1"/>
  <c r="F471" i="51"/>
  <c r="D471" i="51"/>
  <c r="H471" i="51"/>
  <c r="E471" i="51"/>
  <c r="C471" i="51"/>
  <c r="G471" i="51"/>
  <c r="B471" i="51"/>
  <c r="AI44" i="51"/>
  <c r="AC49" i="51"/>
  <c r="S375" i="51"/>
  <c r="AJ375" i="51" s="1"/>
  <c r="M45" i="51"/>
  <c r="S405" i="51"/>
  <c r="AJ405" i="51" s="1"/>
  <c r="S245" i="51"/>
  <c r="AJ245" i="51" s="1"/>
  <c r="S267" i="51"/>
  <c r="R35" i="51"/>
  <c r="S173" i="51"/>
  <c r="AJ173" i="51" s="1"/>
  <c r="S204" i="51"/>
  <c r="AJ204" i="51" s="1"/>
  <c r="S427" i="51"/>
  <c r="AJ427" i="51" s="1"/>
  <c r="S304" i="51"/>
  <c r="AJ304" i="51" s="1"/>
  <c r="S171" i="51"/>
  <c r="AJ171" i="51" s="1"/>
  <c r="S197" i="51"/>
  <c r="AJ197" i="51" s="1"/>
  <c r="S189" i="51"/>
  <c r="R37" i="51"/>
  <c r="N45" i="51"/>
  <c r="AF132" i="51"/>
  <c r="AF49" i="51"/>
  <c r="AF54" i="51" s="1"/>
  <c r="AD49" i="51"/>
  <c r="AD54" i="51" s="1"/>
  <c r="M39" i="51"/>
  <c r="V184" i="51"/>
  <c r="AI179" i="51"/>
  <c r="L47" i="51"/>
  <c r="S294" i="51"/>
  <c r="AJ294" i="51" s="1"/>
  <c r="S431" i="51"/>
  <c r="AJ431" i="51" s="1"/>
  <c r="L42" i="51"/>
  <c r="S120" i="51"/>
  <c r="AJ120" i="51" s="1"/>
  <c r="O42" i="51"/>
  <c r="S152" i="51"/>
  <c r="AJ152" i="51" s="1"/>
  <c r="S441" i="51"/>
  <c r="AJ441" i="51" s="1"/>
  <c r="S200" i="51"/>
  <c r="AJ200" i="51" s="1"/>
  <c r="M41" i="51"/>
  <c r="AJ355" i="51"/>
  <c r="S242" i="51"/>
  <c r="AJ242" i="51" s="1"/>
  <c r="S382" i="51"/>
  <c r="AJ382" i="51" s="1"/>
  <c r="L39" i="51"/>
  <c r="S249" i="51"/>
  <c r="AJ249" i="51" s="1"/>
  <c r="S399" i="51"/>
  <c r="AJ399" i="51" s="1"/>
  <c r="S279" i="51"/>
  <c r="AJ279" i="51" s="1"/>
  <c r="AG49" i="51"/>
  <c r="AG54" i="51" s="1"/>
  <c r="AE49" i="51"/>
  <c r="AE54" i="51" s="1"/>
  <c r="S386" i="51"/>
  <c r="AJ386" i="51" s="1"/>
  <c r="S297" i="51"/>
  <c r="AJ297" i="51" s="1"/>
  <c r="S397" i="51"/>
  <c r="S373" i="51"/>
  <c r="AJ373" i="51" s="1"/>
  <c r="S172" i="51"/>
  <c r="AJ172" i="51" s="1"/>
  <c r="S199" i="51"/>
  <c r="AJ199" i="51" s="1"/>
  <c r="S230" i="51"/>
  <c r="AJ230" i="51" s="1"/>
  <c r="S371" i="51"/>
  <c r="Q46" i="51"/>
  <c r="Q36" i="51"/>
  <c r="S339" i="51"/>
  <c r="S440" i="51"/>
  <c r="AJ440" i="51" s="1"/>
  <c r="AI33" i="51"/>
  <c r="S423" i="51"/>
  <c r="S310" i="51"/>
  <c r="AJ310" i="51" s="1"/>
  <c r="S436" i="51"/>
  <c r="AJ436" i="51" s="1"/>
  <c r="AF612" i="51"/>
  <c r="O37" i="51"/>
  <c r="S243" i="51"/>
  <c r="AJ243" i="51" s="1"/>
  <c r="N34" i="51"/>
  <c r="O41" i="51"/>
  <c r="R44" i="51"/>
  <c r="S321" i="51"/>
  <c r="AJ321" i="51" s="1"/>
  <c r="R47" i="51"/>
  <c r="AI127" i="51"/>
  <c r="V49" i="51"/>
  <c r="Z49" i="51"/>
  <c r="S139" i="51"/>
  <c r="AJ139" i="51" s="1"/>
  <c r="S332" i="51"/>
  <c r="AJ332" i="51" s="1"/>
  <c r="L34" i="51"/>
  <c r="S112" i="51"/>
  <c r="AJ112" i="51" s="1"/>
  <c r="S303" i="51"/>
  <c r="AJ303" i="51" s="1"/>
  <c r="O34" i="51"/>
  <c r="S347" i="51"/>
  <c r="AJ347" i="51" s="1"/>
  <c r="S116" i="51"/>
  <c r="AJ116" i="51" s="1"/>
  <c r="M33" i="51"/>
  <c r="S137" i="51"/>
  <c r="S126" i="51"/>
  <c r="AJ126" i="51" s="1"/>
  <c r="S336" i="51"/>
  <c r="AJ336" i="51" s="1"/>
  <c r="S338" i="51"/>
  <c r="AJ338" i="51" s="1"/>
  <c r="X50" i="51"/>
  <c r="F24" i="51"/>
  <c r="I76" i="51"/>
  <c r="AA132" i="51"/>
  <c r="AA49" i="51"/>
  <c r="AA54" i="51" s="1"/>
  <c r="O39" i="51"/>
  <c r="O48" i="51"/>
  <c r="I75" i="51"/>
  <c r="I80" i="51" s="1"/>
  <c r="F23" i="51"/>
  <c r="AF614" i="51"/>
  <c r="N44" i="51"/>
  <c r="S323" i="51"/>
  <c r="AJ323" i="51" s="1"/>
  <c r="S129" i="51"/>
  <c r="AJ129" i="51" s="1"/>
  <c r="L44" i="51"/>
  <c r="S122" i="51"/>
  <c r="AJ122" i="51" s="1"/>
  <c r="AJ425" i="51"/>
  <c r="S272" i="51"/>
  <c r="AJ272" i="51" s="1"/>
  <c r="Q37" i="51"/>
  <c r="S306" i="51"/>
  <c r="AJ306" i="51" s="1"/>
  <c r="Q38" i="51"/>
  <c r="S252" i="51"/>
  <c r="AJ252" i="51" s="1"/>
  <c r="N33" i="51"/>
  <c r="S146" i="51"/>
  <c r="AJ146" i="51" s="1"/>
  <c r="S119" i="51"/>
  <c r="AJ119" i="51" s="1"/>
  <c r="L41" i="51"/>
  <c r="AF618" i="51"/>
  <c r="S241" i="51"/>
  <c r="AJ226" i="51"/>
  <c r="S346" i="51"/>
  <c r="AJ346" i="51" s="1"/>
  <c r="O47" i="51"/>
  <c r="S319" i="51"/>
  <c r="S215" i="51"/>
  <c r="S128" i="51"/>
  <c r="AJ128" i="51" s="1"/>
  <c r="O40" i="51"/>
  <c r="S398" i="51"/>
  <c r="AJ398" i="51" s="1"/>
  <c r="S123" i="51"/>
  <c r="AJ123" i="51" s="1"/>
  <c r="L45" i="51"/>
  <c r="AJ142" i="51"/>
  <c r="W132" i="51"/>
  <c r="S433" i="51"/>
  <c r="AJ433" i="51" s="1"/>
  <c r="S401" i="51"/>
  <c r="AJ401" i="51" s="1"/>
  <c r="Q42" i="51"/>
  <c r="O36" i="51"/>
  <c r="S379" i="51"/>
  <c r="AJ379" i="51" s="1"/>
  <c r="S320" i="51"/>
  <c r="AJ320" i="51" s="1"/>
  <c r="S353" i="51"/>
  <c r="AJ353" i="51" s="1"/>
  <c r="O33" i="51"/>
  <c r="S246" i="51"/>
  <c r="AJ246" i="51" s="1"/>
  <c r="R39" i="51"/>
  <c r="S390" i="51"/>
  <c r="AJ390" i="51" s="1"/>
  <c r="S312" i="51"/>
  <c r="AJ312" i="51" s="1"/>
  <c r="AI34" i="51"/>
  <c r="AI35" i="51"/>
  <c r="P7" i="51"/>
  <c r="S163" i="51"/>
  <c r="Q33" i="51"/>
  <c r="R33" i="51"/>
  <c r="O46" i="51"/>
  <c r="O45" i="51"/>
  <c r="S402" i="51"/>
  <c r="AJ402" i="51" s="1"/>
  <c r="S376" i="51"/>
  <c r="AJ376" i="51" s="1"/>
  <c r="Q44" i="51"/>
  <c r="AF611" i="51"/>
  <c r="Q45" i="51"/>
  <c r="M35" i="51"/>
  <c r="S121" i="51"/>
  <c r="AJ121" i="51" s="1"/>
  <c r="S223" i="51"/>
  <c r="AJ223" i="51" s="1"/>
  <c r="M46" i="51"/>
  <c r="Y132" i="51"/>
  <c r="Y49" i="51"/>
  <c r="S301" i="51"/>
  <c r="AJ301" i="51" s="1"/>
  <c r="AI309" i="51"/>
  <c r="S293" i="51"/>
  <c r="S435" i="51"/>
  <c r="AJ435" i="51" s="1"/>
  <c r="N46" i="51"/>
  <c r="S168" i="51"/>
  <c r="AJ168" i="51" s="1"/>
  <c r="M38" i="51"/>
  <c r="Q47" i="51"/>
  <c r="N41" i="51"/>
  <c r="S176" i="51"/>
  <c r="AJ176" i="51" s="1"/>
  <c r="I313" i="51"/>
  <c r="R50" i="51"/>
  <c r="Q366" i="51"/>
  <c r="Q392" i="51"/>
  <c r="Q184" i="51"/>
  <c r="Q210" i="51"/>
  <c r="Q340" i="51"/>
  <c r="N288" i="51"/>
  <c r="M392" i="51"/>
  <c r="R444" i="51"/>
  <c r="R418" i="51"/>
  <c r="M184" i="51"/>
  <c r="M288" i="51"/>
  <c r="M236" i="51"/>
  <c r="R366" i="51"/>
  <c r="R210" i="51"/>
  <c r="I230" i="51"/>
  <c r="Q444" i="51"/>
  <c r="Q314" i="51"/>
  <c r="M158" i="51"/>
  <c r="R158" i="51"/>
  <c r="Q288" i="51"/>
  <c r="Q236" i="51"/>
  <c r="R184" i="51"/>
  <c r="M444" i="51"/>
  <c r="M340" i="51"/>
  <c r="R236" i="51"/>
  <c r="R392" i="51"/>
  <c r="R314" i="51"/>
  <c r="Q418" i="51"/>
  <c r="M418" i="51"/>
  <c r="I201" i="51"/>
  <c r="M366" i="51"/>
  <c r="M210" i="51"/>
  <c r="Q158" i="51"/>
  <c r="O418" i="51"/>
  <c r="O288" i="51"/>
  <c r="S413" i="51"/>
  <c r="AJ413" i="51" s="1"/>
  <c r="L288" i="51"/>
  <c r="O444" i="51"/>
  <c r="O392" i="51"/>
  <c r="O184" i="51"/>
  <c r="O210" i="51"/>
  <c r="N418" i="51"/>
  <c r="N444" i="51"/>
  <c r="I275" i="51"/>
  <c r="I359" i="51"/>
  <c r="I252" i="51"/>
  <c r="I354" i="51"/>
  <c r="L132" i="51"/>
  <c r="N132" i="51"/>
  <c r="O366" i="51"/>
  <c r="I429" i="51"/>
  <c r="N392" i="51"/>
  <c r="L444" i="51"/>
  <c r="L158" i="51"/>
  <c r="Q132" i="51"/>
  <c r="N158" i="51"/>
  <c r="I268" i="51"/>
  <c r="AF609" i="51"/>
  <c r="AF621" i="51"/>
  <c r="O158" i="51"/>
  <c r="O236" i="51"/>
  <c r="L392" i="51"/>
  <c r="I404" i="51"/>
  <c r="I398" i="51"/>
  <c r="H37" i="51"/>
  <c r="O132" i="51"/>
  <c r="N184" i="51"/>
  <c r="O314" i="51"/>
  <c r="AJ339" i="51" l="1"/>
  <c r="S389" i="51"/>
  <c r="AJ389" i="51" s="1"/>
  <c r="I298" i="51"/>
  <c r="S442" i="51"/>
  <c r="AJ442" i="51" s="1"/>
  <c r="I348" i="51"/>
  <c r="I173" i="51"/>
  <c r="I303" i="51"/>
  <c r="M49" i="51"/>
  <c r="I355" i="51"/>
  <c r="D45" i="51"/>
  <c r="S179" i="51"/>
  <c r="AJ179" i="51" s="1"/>
  <c r="I141" i="51"/>
  <c r="S443" i="51"/>
  <c r="AJ443" i="51" s="1"/>
  <c r="I441" i="51"/>
  <c r="I203" i="51"/>
  <c r="I227" i="51"/>
  <c r="I333" i="51"/>
  <c r="E51" i="51"/>
  <c r="H41" i="51"/>
  <c r="H44" i="51"/>
  <c r="I407" i="51"/>
  <c r="I326" i="51"/>
  <c r="I400" i="51"/>
  <c r="D44" i="51"/>
  <c r="I191" i="51"/>
  <c r="I322" i="51"/>
  <c r="S335" i="51"/>
  <c r="E42" i="51"/>
  <c r="E53" i="51"/>
  <c r="AI51" i="51"/>
  <c r="S388" i="51"/>
  <c r="S391" i="51"/>
  <c r="AJ391" i="51" s="1"/>
  <c r="I301" i="51"/>
  <c r="I356" i="51"/>
  <c r="G42" i="51"/>
  <c r="I440" i="51"/>
  <c r="I381" i="51"/>
  <c r="I386" i="51"/>
  <c r="I271" i="51"/>
  <c r="I408" i="51"/>
  <c r="G39" i="51"/>
  <c r="E48" i="51"/>
  <c r="H42" i="51"/>
  <c r="E44" i="51"/>
  <c r="L418" i="51"/>
  <c r="H288" i="51"/>
  <c r="I297" i="51"/>
  <c r="I433" i="51"/>
  <c r="I405" i="51"/>
  <c r="I244" i="51"/>
  <c r="S361" i="51"/>
  <c r="AJ361" i="51" s="1"/>
  <c r="I197" i="51"/>
  <c r="I334" i="51"/>
  <c r="D35" i="51"/>
  <c r="H43" i="51"/>
  <c r="I360" i="51"/>
  <c r="I294" i="51"/>
  <c r="C42" i="51"/>
  <c r="H38" i="51"/>
  <c r="I431" i="51"/>
  <c r="I282" i="51"/>
  <c r="D52" i="51"/>
  <c r="I442" i="51"/>
  <c r="I140" i="51"/>
  <c r="I374" i="51"/>
  <c r="I171" i="51"/>
  <c r="I409" i="51"/>
  <c r="AJ335" i="51"/>
  <c r="H40" i="51"/>
  <c r="M132" i="51"/>
  <c r="S387" i="51"/>
  <c r="AJ387" i="51" s="1"/>
  <c r="S153" i="51"/>
  <c r="AJ153" i="51" s="1"/>
  <c r="S439" i="51"/>
  <c r="AJ439" i="51" s="1"/>
  <c r="S283" i="51"/>
  <c r="AJ283" i="51" s="1"/>
  <c r="H45" i="51"/>
  <c r="I426" i="51"/>
  <c r="I434" i="51"/>
  <c r="I143" i="51"/>
  <c r="I430" i="51"/>
  <c r="I168" i="51"/>
  <c r="D39" i="51"/>
  <c r="I352" i="51"/>
  <c r="L184" i="51"/>
  <c r="I346" i="51"/>
  <c r="I296" i="51"/>
  <c r="G45" i="51"/>
  <c r="I324" i="51"/>
  <c r="H340" i="51"/>
  <c r="I270" i="51"/>
  <c r="C37" i="51"/>
  <c r="G48" i="51"/>
  <c r="I218" i="51"/>
  <c r="C40" i="51"/>
  <c r="AJ313" i="51"/>
  <c r="I192" i="51"/>
  <c r="C47" i="51"/>
  <c r="G40" i="51"/>
  <c r="I357" i="51"/>
  <c r="I383" i="51"/>
  <c r="G41" i="51"/>
  <c r="I305" i="51"/>
  <c r="H48" i="51"/>
  <c r="H34" i="51"/>
  <c r="I166" i="51"/>
  <c r="I471" i="51"/>
  <c r="C36" i="51"/>
  <c r="C262" i="51"/>
  <c r="E39" i="51"/>
  <c r="G37" i="51"/>
  <c r="I281" i="51"/>
  <c r="I402" i="51"/>
  <c r="G46" i="51"/>
  <c r="D36" i="51"/>
  <c r="E38" i="51"/>
  <c r="I371" i="51"/>
  <c r="C34" i="51"/>
  <c r="AJ267" i="51"/>
  <c r="S35" i="51"/>
  <c r="AJ35" i="51" s="1"/>
  <c r="I253" i="51"/>
  <c r="I380" i="51"/>
  <c r="I349" i="51"/>
  <c r="I219" i="51"/>
  <c r="S309" i="51"/>
  <c r="AJ309" i="51" s="1"/>
  <c r="C39" i="51"/>
  <c r="I273" i="51"/>
  <c r="I278" i="51"/>
  <c r="C44" i="51"/>
  <c r="I215" i="51"/>
  <c r="I170" i="51"/>
  <c r="I245" i="51"/>
  <c r="I269" i="51"/>
  <c r="I223" i="51"/>
  <c r="E35" i="51"/>
  <c r="I146" i="51"/>
  <c r="H33" i="51"/>
  <c r="C46" i="51"/>
  <c r="I372" i="51"/>
  <c r="I221" i="51"/>
  <c r="I138" i="51"/>
  <c r="I172" i="51"/>
  <c r="I175" i="51"/>
  <c r="I164" i="51"/>
  <c r="E33" i="51"/>
  <c r="I144" i="51"/>
  <c r="I246" i="51"/>
  <c r="I293" i="51"/>
  <c r="I437" i="51"/>
  <c r="I126" i="51"/>
  <c r="I152" i="51"/>
  <c r="I385" i="51"/>
  <c r="I312" i="51"/>
  <c r="I259" i="51"/>
  <c r="C51" i="51"/>
  <c r="I388" i="51"/>
  <c r="I167" i="51"/>
  <c r="C43" i="51"/>
  <c r="I117" i="51"/>
  <c r="B39" i="51"/>
  <c r="C41" i="51"/>
  <c r="I427" i="51"/>
  <c r="N49" i="51"/>
  <c r="I279" i="51"/>
  <c r="S231" i="51"/>
  <c r="AJ231" i="51" s="1"/>
  <c r="I384" i="51"/>
  <c r="I190" i="51"/>
  <c r="I401" i="51"/>
  <c r="I351" i="51"/>
  <c r="D41" i="51"/>
  <c r="G43" i="51"/>
  <c r="I373" i="51"/>
  <c r="G36" i="51"/>
  <c r="I311" i="51"/>
  <c r="G51" i="51"/>
  <c r="I337" i="51"/>
  <c r="AJ345" i="51"/>
  <c r="C35" i="51"/>
  <c r="H36" i="51"/>
  <c r="E34" i="51"/>
  <c r="I116" i="51"/>
  <c r="I177" i="51"/>
  <c r="I425" i="51"/>
  <c r="I254" i="51"/>
  <c r="I174" i="51"/>
  <c r="Q49" i="51"/>
  <c r="Q54" i="51" s="1"/>
  <c r="I250" i="51"/>
  <c r="I121" i="51"/>
  <c r="I438" i="51"/>
  <c r="I410" i="51"/>
  <c r="I403" i="51"/>
  <c r="E46" i="51"/>
  <c r="R132" i="51"/>
  <c r="R49" i="51"/>
  <c r="I251" i="51"/>
  <c r="I424" i="51"/>
  <c r="I379" i="51"/>
  <c r="I397" i="51"/>
  <c r="I299" i="51"/>
  <c r="I137" i="51"/>
  <c r="I151" i="51"/>
  <c r="I375" i="51"/>
  <c r="I225" i="51"/>
  <c r="I347" i="51"/>
  <c r="I178" i="51"/>
  <c r="I176" i="51"/>
  <c r="AJ293" i="51"/>
  <c r="AJ215" i="51"/>
  <c r="S41" i="51"/>
  <c r="AJ41" i="51" s="1"/>
  <c r="S34" i="51"/>
  <c r="AJ34" i="51" s="1"/>
  <c r="AJ423" i="51"/>
  <c r="S36" i="51"/>
  <c r="AJ36" i="51" s="1"/>
  <c r="AJ111" i="51"/>
  <c r="I345" i="51"/>
  <c r="E262" i="51"/>
  <c r="I199" i="51"/>
  <c r="H262" i="51"/>
  <c r="E45" i="51"/>
  <c r="I169" i="51"/>
  <c r="B42" i="51"/>
  <c r="I120" i="51"/>
  <c r="I399" i="51"/>
  <c r="I228" i="51"/>
  <c r="I327" i="51"/>
  <c r="I295" i="51"/>
  <c r="I302" i="51"/>
  <c r="I122" i="51"/>
  <c r="B44" i="51"/>
  <c r="D40" i="51"/>
  <c r="I382" i="51"/>
  <c r="I358" i="51"/>
  <c r="S127" i="51"/>
  <c r="AJ127" i="51" s="1"/>
  <c r="D43" i="51"/>
  <c r="I323" i="51"/>
  <c r="B37" i="51"/>
  <c r="I115" i="51"/>
  <c r="I255" i="51"/>
  <c r="I274" i="51"/>
  <c r="I428" i="51"/>
  <c r="G47" i="51"/>
  <c r="AJ241" i="51"/>
  <c r="S44" i="51"/>
  <c r="AJ44" i="51" s="1"/>
  <c r="G81" i="51"/>
  <c r="B81" i="51"/>
  <c r="H81" i="51"/>
  <c r="D81" i="51"/>
  <c r="C81" i="51"/>
  <c r="F81" i="51"/>
  <c r="E81" i="51"/>
  <c r="I339" i="51"/>
  <c r="AJ189" i="51"/>
  <c r="S33" i="51"/>
  <c r="I260" i="51"/>
  <c r="D46" i="51"/>
  <c r="S45" i="51"/>
  <c r="AJ45" i="51" s="1"/>
  <c r="H53" i="51"/>
  <c r="D33" i="51"/>
  <c r="I165" i="51"/>
  <c r="I196" i="51"/>
  <c r="I195" i="51"/>
  <c r="I376" i="51"/>
  <c r="S205" i="51"/>
  <c r="AJ205" i="51" s="1"/>
  <c r="B33" i="51"/>
  <c r="I111" i="51"/>
  <c r="D34" i="51"/>
  <c r="I272" i="51"/>
  <c r="I200" i="51"/>
  <c r="I243" i="51"/>
  <c r="I124" i="51"/>
  <c r="I249" i="51"/>
  <c r="G33" i="51"/>
  <c r="I142" i="51"/>
  <c r="I226" i="51"/>
  <c r="B35" i="51"/>
  <c r="I113" i="51"/>
  <c r="O49" i="51"/>
  <c r="I267" i="51"/>
  <c r="I436" i="51"/>
  <c r="I406" i="51"/>
  <c r="I163" i="51"/>
  <c r="C45" i="51"/>
  <c r="E37" i="51"/>
  <c r="I319" i="51"/>
  <c r="I280" i="51"/>
  <c r="I241" i="51"/>
  <c r="I139" i="51"/>
  <c r="I321" i="51"/>
  <c r="B47" i="51"/>
  <c r="I125" i="51"/>
  <c r="D47" i="51"/>
  <c r="I204" i="51"/>
  <c r="I242" i="51"/>
  <c r="I222" i="51"/>
  <c r="I432" i="51"/>
  <c r="H35" i="51"/>
  <c r="I306" i="51"/>
  <c r="I229" i="51"/>
  <c r="I216" i="51"/>
  <c r="I377" i="51"/>
  <c r="I320" i="51"/>
  <c r="I224" i="51"/>
  <c r="G262" i="51"/>
  <c r="C38" i="51"/>
  <c r="I300" i="51"/>
  <c r="B34" i="51"/>
  <c r="I112" i="51"/>
  <c r="I114" i="51"/>
  <c r="B36" i="51"/>
  <c r="I353" i="51"/>
  <c r="B40" i="51"/>
  <c r="I118" i="51"/>
  <c r="I435" i="51"/>
  <c r="G35" i="51"/>
  <c r="H39" i="51"/>
  <c r="I443" i="51"/>
  <c r="D53" i="51"/>
  <c r="AJ319" i="51"/>
  <c r="H51" i="51"/>
  <c r="I338" i="51"/>
  <c r="G53" i="51"/>
  <c r="I123" i="51"/>
  <c r="B45" i="51"/>
  <c r="AJ371" i="51"/>
  <c r="I330" i="51"/>
  <c r="I189" i="51"/>
  <c r="I150" i="51"/>
  <c r="I119" i="51"/>
  <c r="B41" i="51"/>
  <c r="E47" i="51"/>
  <c r="I247" i="51"/>
  <c r="I277" i="51"/>
  <c r="I423" i="51"/>
  <c r="I412" i="51"/>
  <c r="G34" i="51"/>
  <c r="E40" i="51"/>
  <c r="I217" i="51"/>
  <c r="I325" i="51"/>
  <c r="G38" i="51"/>
  <c r="I304" i="51"/>
  <c r="G44" i="51"/>
  <c r="I248" i="51"/>
  <c r="I149" i="51"/>
  <c r="I147" i="51"/>
  <c r="H47" i="51"/>
  <c r="E41" i="51"/>
  <c r="I411" i="51"/>
  <c r="I331" i="51"/>
  <c r="I332" i="51"/>
  <c r="I276" i="51"/>
  <c r="I145" i="51"/>
  <c r="E36" i="51"/>
  <c r="C33" i="51"/>
  <c r="I148" i="51"/>
  <c r="I307" i="51"/>
  <c r="I378" i="51"/>
  <c r="H46" i="51"/>
  <c r="I390" i="51"/>
  <c r="AJ163" i="51"/>
  <c r="AJ137" i="51"/>
  <c r="AJ397" i="51"/>
  <c r="C53" i="51"/>
  <c r="D51" i="51"/>
  <c r="Q50" i="51"/>
  <c r="M50" i="51"/>
  <c r="O50" i="51"/>
  <c r="N50" i="51"/>
  <c r="D184" i="51"/>
  <c r="H444" i="51"/>
  <c r="D418" i="51"/>
  <c r="E210" i="51"/>
  <c r="H366" i="51"/>
  <c r="E366" i="51"/>
  <c r="C210" i="51"/>
  <c r="G288" i="51"/>
  <c r="G184" i="51"/>
  <c r="E236" i="51"/>
  <c r="C184" i="51"/>
  <c r="D158" i="51"/>
  <c r="G236" i="51"/>
  <c r="C288" i="51"/>
  <c r="G340" i="51"/>
  <c r="E444" i="51"/>
  <c r="E288" i="51"/>
  <c r="G314" i="51"/>
  <c r="G158" i="51"/>
  <c r="G418" i="51"/>
  <c r="C236" i="51"/>
  <c r="H418" i="51"/>
  <c r="G392" i="51"/>
  <c r="H314" i="51"/>
  <c r="H158" i="51"/>
  <c r="E392" i="51"/>
  <c r="C366" i="51"/>
  <c r="H392" i="51"/>
  <c r="H236" i="51"/>
  <c r="C158" i="51"/>
  <c r="G444" i="51"/>
  <c r="H210" i="51"/>
  <c r="C392" i="51"/>
  <c r="D288" i="51"/>
  <c r="G366" i="51"/>
  <c r="E314" i="51"/>
  <c r="C340" i="51"/>
  <c r="E418" i="51"/>
  <c r="G210" i="51"/>
  <c r="D444" i="51"/>
  <c r="E184" i="51"/>
  <c r="B418" i="51"/>
  <c r="C418" i="51"/>
  <c r="C444" i="51"/>
  <c r="H184" i="51"/>
  <c r="E158" i="51"/>
  <c r="I205" i="51"/>
  <c r="S206" i="51"/>
  <c r="AJ206" i="51" s="1"/>
  <c r="G132" i="51"/>
  <c r="S232" i="51"/>
  <c r="AJ232" i="51" s="1"/>
  <c r="B392" i="51"/>
  <c r="B158" i="51"/>
  <c r="D392" i="51"/>
  <c r="S362" i="51"/>
  <c r="AJ362" i="51" s="1"/>
  <c r="S180" i="51"/>
  <c r="AJ180" i="51" s="1"/>
  <c r="B444" i="51"/>
  <c r="I335" i="51" l="1"/>
  <c r="I179" i="51"/>
  <c r="I184" i="51" s="1"/>
  <c r="C185" i="51" s="1"/>
  <c r="I283" i="51"/>
  <c r="I288" i="51" s="1"/>
  <c r="S259" i="51"/>
  <c r="AJ259" i="51" s="1"/>
  <c r="I413" i="51"/>
  <c r="I389" i="51"/>
  <c r="B184" i="51"/>
  <c r="I439" i="51"/>
  <c r="I444" i="51" s="1"/>
  <c r="E445" i="51" s="1"/>
  <c r="I309" i="51"/>
  <c r="B288" i="51"/>
  <c r="I81" i="51"/>
  <c r="I387" i="51"/>
  <c r="I392" i="51" s="1"/>
  <c r="F393" i="51" s="1"/>
  <c r="I153" i="51"/>
  <c r="S284" i="51"/>
  <c r="AJ284" i="51" s="1"/>
  <c r="I391" i="51"/>
  <c r="I40" i="51"/>
  <c r="I158" i="51"/>
  <c r="R51" i="51"/>
  <c r="I41" i="51"/>
  <c r="R54" i="51"/>
  <c r="I39" i="51"/>
  <c r="I231" i="51"/>
  <c r="B53" i="51"/>
  <c r="I261" i="51"/>
  <c r="I33" i="51"/>
  <c r="E132" i="51"/>
  <c r="E49" i="51"/>
  <c r="S154" i="51"/>
  <c r="AJ154" i="51" s="1"/>
  <c r="I47" i="51"/>
  <c r="B51" i="51"/>
  <c r="F185" i="51"/>
  <c r="D185" i="51"/>
  <c r="G185" i="51"/>
  <c r="H185" i="51"/>
  <c r="B185" i="51"/>
  <c r="E185" i="51"/>
  <c r="I418" i="51"/>
  <c r="I35" i="51"/>
  <c r="I44" i="51"/>
  <c r="I361" i="51"/>
  <c r="B132" i="51"/>
  <c r="I127" i="51"/>
  <c r="I132" i="51" s="1"/>
  <c r="G445" i="51"/>
  <c r="B289" i="51"/>
  <c r="H289" i="51"/>
  <c r="D289" i="51"/>
  <c r="G289" i="51"/>
  <c r="F289" i="51"/>
  <c r="C289" i="51"/>
  <c r="E289" i="51"/>
  <c r="I45" i="51"/>
  <c r="I34" i="51"/>
  <c r="I36" i="51"/>
  <c r="D132" i="51"/>
  <c r="D49" i="51"/>
  <c r="H132" i="51"/>
  <c r="H49" i="51"/>
  <c r="C132" i="51"/>
  <c r="C49" i="51"/>
  <c r="G49" i="51"/>
  <c r="G54" i="51" s="1"/>
  <c r="AJ33" i="51"/>
  <c r="O51" i="51"/>
  <c r="Q51" i="51"/>
  <c r="N51" i="51"/>
  <c r="H52" i="51"/>
  <c r="G52" i="51"/>
  <c r="E52" i="51"/>
  <c r="C52" i="51"/>
  <c r="H393" i="51" l="1"/>
  <c r="G393" i="51"/>
  <c r="B393" i="51"/>
  <c r="H445" i="51"/>
  <c r="F445" i="51"/>
  <c r="D393" i="51"/>
  <c r="C445" i="51"/>
  <c r="I445" i="51" s="1"/>
  <c r="D445" i="51"/>
  <c r="I310" i="51"/>
  <c r="B445" i="51"/>
  <c r="E393" i="51"/>
  <c r="I393" i="51" s="1"/>
  <c r="R52" i="51"/>
  <c r="C393" i="51"/>
  <c r="I362" i="51"/>
  <c r="I180" i="51"/>
  <c r="I289" i="51"/>
  <c r="I232" i="51"/>
  <c r="I284" i="51"/>
  <c r="S260" i="51"/>
  <c r="AJ260" i="51" s="1"/>
  <c r="I185" i="51"/>
  <c r="I206" i="51"/>
  <c r="I336" i="51"/>
  <c r="G50" i="51"/>
  <c r="H50" i="51"/>
  <c r="I53" i="51"/>
  <c r="B159" i="51"/>
  <c r="C159" i="51"/>
  <c r="D159" i="51"/>
  <c r="E159" i="51"/>
  <c r="H159" i="51"/>
  <c r="G159" i="51"/>
  <c r="F159" i="51"/>
  <c r="I130" i="51"/>
  <c r="B52" i="51"/>
  <c r="E50" i="51"/>
  <c r="L51" i="51"/>
  <c r="D50" i="51"/>
  <c r="B133" i="51"/>
  <c r="G133" i="51"/>
  <c r="D133" i="51"/>
  <c r="E133" i="51"/>
  <c r="F133" i="51"/>
  <c r="H133" i="51"/>
  <c r="C133" i="51"/>
  <c r="M52" i="51"/>
  <c r="M51" i="51"/>
  <c r="H54" i="51"/>
  <c r="I154" i="51"/>
  <c r="C50" i="51"/>
  <c r="C419" i="51"/>
  <c r="E419" i="51"/>
  <c r="D419" i="51"/>
  <c r="G419" i="51"/>
  <c r="B419" i="51"/>
  <c r="F419" i="51"/>
  <c r="H419" i="51"/>
  <c r="I51" i="51"/>
  <c r="O52" i="51"/>
  <c r="Q52" i="51"/>
  <c r="N52" i="51"/>
  <c r="R53" i="51" l="1"/>
  <c r="I419" i="51"/>
  <c r="I133" i="51"/>
  <c r="S285" i="51"/>
  <c r="AJ285" i="51" s="1"/>
  <c r="I159" i="51"/>
  <c r="M53" i="51"/>
  <c r="S261" i="51"/>
  <c r="AJ261" i="51" s="1"/>
  <c r="I52" i="51"/>
  <c r="L52" i="51"/>
  <c r="S286" i="51"/>
  <c r="AJ286" i="51" s="1"/>
  <c r="S51" i="51"/>
  <c r="AJ51" i="51" s="1"/>
  <c r="Q53" i="51"/>
  <c r="O53" i="51"/>
  <c r="N53" i="51"/>
  <c r="S52" i="51" l="1"/>
  <c r="AJ52" i="51" s="1"/>
  <c r="L53" i="51"/>
  <c r="S287" i="51"/>
  <c r="AJ287" i="51" s="1"/>
  <c r="S53" i="51" l="1"/>
  <c r="AJ53" i="51" s="1"/>
  <c r="I573" i="50" l="1"/>
  <c r="I572" i="50"/>
  <c r="I571" i="50"/>
  <c r="I568" i="50"/>
  <c r="I567" i="50"/>
  <c r="I566" i="50"/>
  <c r="I565" i="50"/>
  <c r="I564" i="50"/>
  <c r="I563" i="50"/>
  <c r="I562" i="50"/>
  <c r="I561" i="50"/>
  <c r="I560" i="50"/>
  <c r="I559" i="50"/>
  <c r="I558" i="50"/>
  <c r="I557" i="50"/>
  <c r="I556" i="50"/>
  <c r="I555" i="50"/>
  <c r="I554" i="50"/>
  <c r="I547" i="50"/>
  <c r="I546" i="50"/>
  <c r="I545" i="50"/>
  <c r="I543" i="50"/>
  <c r="I542" i="50"/>
  <c r="I541" i="50"/>
  <c r="I540" i="50"/>
  <c r="I539" i="50"/>
  <c r="I538" i="50"/>
  <c r="I537" i="50"/>
  <c r="I536" i="50"/>
  <c r="I535" i="50"/>
  <c r="I534" i="50"/>
  <c r="I533" i="50"/>
  <c r="I532" i="50"/>
  <c r="I531" i="50"/>
  <c r="I530" i="50"/>
  <c r="I529" i="50"/>
  <c r="I528" i="50"/>
  <c r="I521" i="50"/>
  <c r="I520" i="50"/>
  <c r="I518" i="50"/>
  <c r="I516" i="50"/>
  <c r="I515" i="50"/>
  <c r="I514" i="50"/>
  <c r="I513" i="50"/>
  <c r="I512" i="50"/>
  <c r="I511" i="50"/>
  <c r="I510" i="50"/>
  <c r="I509" i="50"/>
  <c r="I508" i="50"/>
  <c r="I507" i="50"/>
  <c r="I506" i="50"/>
  <c r="I505" i="50"/>
  <c r="I504" i="50"/>
  <c r="I503" i="50"/>
  <c r="I502" i="50"/>
  <c r="I495" i="50"/>
  <c r="I494" i="50"/>
  <c r="I493" i="50"/>
  <c r="I492" i="50"/>
  <c r="I490" i="50"/>
  <c r="I489" i="50"/>
  <c r="I488" i="50"/>
  <c r="I487" i="50"/>
  <c r="I486" i="50"/>
  <c r="I485" i="50"/>
  <c r="I484" i="50"/>
  <c r="I483" i="50"/>
  <c r="I482" i="50"/>
  <c r="I480" i="50"/>
  <c r="I479" i="50"/>
  <c r="I478" i="50"/>
  <c r="I477" i="50"/>
  <c r="I476" i="50"/>
  <c r="I462" i="50" l="1"/>
  <c r="F72" i="50"/>
  <c r="I451" i="50"/>
  <c r="F61" i="50"/>
  <c r="F65" i="50"/>
  <c r="I455" i="50"/>
  <c r="F69" i="50"/>
  <c r="I459" i="50"/>
  <c r="I463" i="50"/>
  <c r="F73" i="50"/>
  <c r="F78" i="50"/>
  <c r="I468" i="50"/>
  <c r="I454" i="50"/>
  <c r="F64" i="50"/>
  <c r="I501" i="50"/>
  <c r="I467" i="50"/>
  <c r="I527" i="50"/>
  <c r="I548" i="50" s="1"/>
  <c r="F548" i="50"/>
  <c r="F62" i="50"/>
  <c r="I452" i="50"/>
  <c r="I456" i="50"/>
  <c r="F66" i="50"/>
  <c r="I460" i="50"/>
  <c r="F70" i="50"/>
  <c r="I464" i="50"/>
  <c r="F74" i="50"/>
  <c r="I469" i="50"/>
  <c r="F79" i="50"/>
  <c r="F68" i="50"/>
  <c r="I458" i="50"/>
  <c r="F59" i="50"/>
  <c r="I449" i="50"/>
  <c r="I453" i="50"/>
  <c r="F63" i="50"/>
  <c r="F67" i="50"/>
  <c r="I457" i="50"/>
  <c r="I461" i="50"/>
  <c r="F71" i="50"/>
  <c r="I475" i="50"/>
  <c r="I553" i="50"/>
  <c r="F60" i="50"/>
  <c r="I450" i="50"/>
  <c r="AI182" i="50"/>
  <c r="AJ182" i="50" s="1"/>
  <c r="AI206" i="50"/>
  <c r="P86" i="50"/>
  <c r="P8" i="50" s="1"/>
  <c r="AI285" i="50"/>
  <c r="AJ285" i="50" s="1"/>
  <c r="I519" i="50"/>
  <c r="I517" i="50"/>
  <c r="P87" i="50"/>
  <c r="P9" i="50" s="1"/>
  <c r="AI203" i="50"/>
  <c r="AC40" i="50"/>
  <c r="AI204" i="50"/>
  <c r="P88" i="50"/>
  <c r="P10" i="50" s="1"/>
  <c r="AI223" i="50"/>
  <c r="AI261" i="50"/>
  <c r="AJ261" i="50" s="1"/>
  <c r="AI377" i="50"/>
  <c r="P100" i="50"/>
  <c r="P22" i="50" s="1"/>
  <c r="AI313" i="50"/>
  <c r="AJ313" i="50" s="1"/>
  <c r="P98" i="50"/>
  <c r="P20" i="50" s="1"/>
  <c r="P93" i="50"/>
  <c r="P15" i="50" s="1"/>
  <c r="AI399" i="50"/>
  <c r="AI405" i="50"/>
  <c r="P97" i="50"/>
  <c r="P19" i="50" s="1"/>
  <c r="AI400" i="50"/>
  <c r="AI397" i="50"/>
  <c r="AI401" i="50"/>
  <c r="P104" i="50"/>
  <c r="P26" i="50" s="1"/>
  <c r="I570" i="50"/>
  <c r="I569" i="50"/>
  <c r="P90" i="50"/>
  <c r="P12" i="50" s="1"/>
  <c r="P89" i="50"/>
  <c r="P11" i="50" s="1"/>
  <c r="P105" i="50"/>
  <c r="P27" i="50" s="1"/>
  <c r="I491" i="50"/>
  <c r="I544" i="50"/>
  <c r="P95" i="50"/>
  <c r="P17" i="50" s="1"/>
  <c r="AI208" i="50" l="1"/>
  <c r="AJ208" i="50" s="1"/>
  <c r="AI442" i="50"/>
  <c r="AJ442" i="50" s="1"/>
  <c r="AI348" i="50"/>
  <c r="AI390" i="50"/>
  <c r="AJ390" i="50" s="1"/>
  <c r="AI312" i="50"/>
  <c r="AJ312" i="50" s="1"/>
  <c r="AI327" i="50"/>
  <c r="AI286" i="50"/>
  <c r="AJ286" i="50" s="1"/>
  <c r="AI351" i="50"/>
  <c r="F496" i="50"/>
  <c r="AE444" i="50"/>
  <c r="AI391" i="50"/>
  <c r="AJ391" i="50" s="1"/>
  <c r="AI270" i="50"/>
  <c r="AH47" i="50"/>
  <c r="AI167" i="50"/>
  <c r="AI320" i="50"/>
  <c r="AI207" i="50"/>
  <c r="AJ207" i="50" s="1"/>
  <c r="AI260" i="50"/>
  <c r="AJ260" i="50" s="1"/>
  <c r="AI304" i="50"/>
  <c r="AI300" i="50"/>
  <c r="AI140" i="50"/>
  <c r="AI193" i="50"/>
  <c r="AI230" i="50"/>
  <c r="V52" i="50"/>
  <c r="AI218" i="50"/>
  <c r="AI407" i="50"/>
  <c r="AI385" i="50"/>
  <c r="AI310" i="50"/>
  <c r="AI251" i="50"/>
  <c r="AC43" i="50"/>
  <c r="AI130" i="50"/>
  <c r="AD37" i="50"/>
  <c r="W34" i="50"/>
  <c r="AI258" i="50"/>
  <c r="AI311" i="50"/>
  <c r="AJ311" i="50" s="1"/>
  <c r="AI244" i="50"/>
  <c r="Y47" i="50"/>
  <c r="AE37" i="50"/>
  <c r="AI235" i="50"/>
  <c r="AJ235" i="50" s="1"/>
  <c r="AI441" i="50"/>
  <c r="AJ441" i="50" s="1"/>
  <c r="AI338" i="50"/>
  <c r="AJ338" i="50" s="1"/>
  <c r="AI166" i="50"/>
  <c r="I496" i="50"/>
  <c r="AE43" i="50"/>
  <c r="AI301" i="50"/>
  <c r="AI271" i="50"/>
  <c r="AI269" i="50"/>
  <c r="X43" i="50"/>
  <c r="AI276" i="50"/>
  <c r="AF47" i="50"/>
  <c r="AG47" i="50"/>
  <c r="Z45" i="50"/>
  <c r="AC52" i="50"/>
  <c r="AE51" i="50"/>
  <c r="AC53" i="50"/>
  <c r="AI155" i="50"/>
  <c r="AJ155" i="50" s="1"/>
  <c r="AI156" i="50"/>
  <c r="AJ156" i="50" s="1"/>
  <c r="W40" i="50"/>
  <c r="AE38" i="50"/>
  <c r="AI381" i="50"/>
  <c r="AI358" i="50"/>
  <c r="AI252" i="50"/>
  <c r="AI322" i="50"/>
  <c r="AI274" i="50"/>
  <c r="Z46" i="50"/>
  <c r="AI220" i="50"/>
  <c r="AC34" i="50"/>
  <c r="AA46" i="50"/>
  <c r="AI198" i="50"/>
  <c r="AI233" i="50"/>
  <c r="AJ233" i="50" s="1"/>
  <c r="AA43" i="50"/>
  <c r="AC50" i="50"/>
  <c r="AD40" i="50"/>
  <c r="AG53" i="50"/>
  <c r="AI149" i="50"/>
  <c r="Z38" i="50"/>
  <c r="AI165" i="50"/>
  <c r="AI146" i="50"/>
  <c r="AA34" i="50"/>
  <c r="AD41" i="50"/>
  <c r="AI254" i="50"/>
  <c r="AC37" i="50"/>
  <c r="AC44" i="50"/>
  <c r="AG36" i="50"/>
  <c r="AE36" i="50"/>
  <c r="AI339" i="50"/>
  <c r="AJ339" i="50" s="1"/>
  <c r="AI247" i="50"/>
  <c r="Y40" i="50"/>
  <c r="AI279" i="50"/>
  <c r="W43" i="50"/>
  <c r="X37" i="50"/>
  <c r="Z47" i="50"/>
  <c r="AE35" i="50"/>
  <c r="Z37" i="50"/>
  <c r="AA51" i="50"/>
  <c r="AI139" i="50"/>
  <c r="X444" i="50"/>
  <c r="AE52" i="50"/>
  <c r="AI287" i="50"/>
  <c r="AJ287" i="50" s="1"/>
  <c r="AE40" i="50"/>
  <c r="AI443" i="50"/>
  <c r="AJ443" i="50" s="1"/>
  <c r="AI323" i="50"/>
  <c r="AI249" i="50"/>
  <c r="W51" i="50"/>
  <c r="AI337" i="50"/>
  <c r="AJ337" i="50" s="1"/>
  <c r="AI308" i="50"/>
  <c r="AI268" i="50"/>
  <c r="AI272" i="50"/>
  <c r="Y45" i="50"/>
  <c r="AH44" i="50"/>
  <c r="AC38" i="50"/>
  <c r="AE33" i="50"/>
  <c r="Y35" i="50"/>
  <c r="AH39" i="50"/>
  <c r="AA38" i="50"/>
  <c r="AI181" i="50"/>
  <c r="AJ181" i="50" s="1"/>
  <c r="AI163" i="50"/>
  <c r="AG37" i="50"/>
  <c r="Z444" i="50"/>
  <c r="AI382" i="50"/>
  <c r="AI389" i="50"/>
  <c r="AJ389" i="50" s="1"/>
  <c r="AD47" i="50"/>
  <c r="AH45" i="50"/>
  <c r="AI305" i="50"/>
  <c r="AI229" i="50"/>
  <c r="AE41" i="50"/>
  <c r="AI436" i="50"/>
  <c r="AI183" i="50"/>
  <c r="AJ183" i="50" s="1"/>
  <c r="AG34" i="50"/>
  <c r="W46" i="50"/>
  <c r="AG39" i="50"/>
  <c r="AE47" i="50"/>
  <c r="I574" i="50"/>
  <c r="G575" i="50" s="1"/>
  <c r="AI426" i="50"/>
  <c r="AI157" i="50"/>
  <c r="AJ157" i="50" s="1"/>
  <c r="AI428" i="50"/>
  <c r="AI430" i="50"/>
  <c r="AI376" i="50"/>
  <c r="AI425" i="50"/>
  <c r="AI383" i="50"/>
  <c r="AI326" i="50"/>
  <c r="AI296" i="50"/>
  <c r="AI259" i="50"/>
  <c r="AJ259" i="50" s="1"/>
  <c r="AI234" i="50"/>
  <c r="AJ234" i="50" s="1"/>
  <c r="AA48" i="50"/>
  <c r="AF38" i="50"/>
  <c r="AI192" i="50"/>
  <c r="W45" i="50"/>
  <c r="AA40" i="50"/>
  <c r="AA340" i="50"/>
  <c r="F522" i="50"/>
  <c r="AD39" i="50"/>
  <c r="AC39" i="50"/>
  <c r="AI209" i="50"/>
  <c r="AJ209" i="50" s="1"/>
  <c r="AI412" i="50"/>
  <c r="AI384" i="50"/>
  <c r="AI439" i="50"/>
  <c r="AI333" i="50"/>
  <c r="AI246" i="50"/>
  <c r="AI297" i="50"/>
  <c r="AF46" i="50"/>
  <c r="W38" i="50"/>
  <c r="AC35" i="50"/>
  <c r="W47" i="50"/>
  <c r="AF45" i="50"/>
  <c r="Z35" i="50"/>
  <c r="AA37" i="50"/>
  <c r="X33" i="50"/>
  <c r="AH37" i="50"/>
  <c r="Z40" i="50"/>
  <c r="AI374" i="50"/>
  <c r="AG38" i="50"/>
  <c r="AA47" i="50"/>
  <c r="F574" i="50"/>
  <c r="I522" i="50"/>
  <c r="AE53" i="50"/>
  <c r="X44" i="50"/>
  <c r="V35" i="50"/>
  <c r="AI113" i="50"/>
  <c r="AH33" i="50"/>
  <c r="AA45" i="50"/>
  <c r="AI346" i="50"/>
  <c r="AC51" i="50"/>
  <c r="W50" i="50"/>
  <c r="AC48" i="50"/>
  <c r="AI191" i="50"/>
  <c r="AC47" i="50"/>
  <c r="Z33" i="50"/>
  <c r="Y43" i="50"/>
  <c r="AI360" i="50"/>
  <c r="F11" i="50"/>
  <c r="I63" i="50"/>
  <c r="F22" i="50"/>
  <c r="I74" i="50"/>
  <c r="H549" i="50"/>
  <c r="E549" i="50"/>
  <c r="B549" i="50"/>
  <c r="G549" i="50"/>
  <c r="D549" i="50"/>
  <c r="C549" i="50"/>
  <c r="F549" i="50"/>
  <c r="I73" i="50"/>
  <c r="F21" i="50"/>
  <c r="W35" i="50"/>
  <c r="I72" i="50"/>
  <c r="F20" i="50"/>
  <c r="AI440" i="50"/>
  <c r="AD444" i="50"/>
  <c r="P85" i="50"/>
  <c r="P7" i="50" s="1"/>
  <c r="AI424" i="50"/>
  <c r="W444" i="50"/>
  <c r="Z51" i="50"/>
  <c r="I466" i="50"/>
  <c r="F76" i="50"/>
  <c r="AI355" i="50"/>
  <c r="AI431" i="50"/>
  <c r="AI363" i="50"/>
  <c r="AI250" i="50"/>
  <c r="AI228" i="50"/>
  <c r="AC45" i="50"/>
  <c r="AE46" i="50"/>
  <c r="AF37" i="50"/>
  <c r="AH53" i="50"/>
  <c r="Y44" i="50"/>
  <c r="AI164" i="50"/>
  <c r="X35" i="50"/>
  <c r="W39" i="50"/>
  <c r="AI329" i="50"/>
  <c r="AI194" i="50"/>
  <c r="V53" i="50"/>
  <c r="AI131" i="50"/>
  <c r="AJ131" i="50" s="1"/>
  <c r="AH52" i="50"/>
  <c r="W33" i="50"/>
  <c r="AI201" i="50"/>
  <c r="Z34" i="50"/>
  <c r="W41" i="50"/>
  <c r="Z36" i="50"/>
  <c r="X36" i="50"/>
  <c r="AG48" i="50"/>
  <c r="AI174" i="50"/>
  <c r="AI200" i="50"/>
  <c r="AC36" i="50"/>
  <c r="AF444" i="50"/>
  <c r="AI330" i="50"/>
  <c r="Y444" i="50"/>
  <c r="AI324" i="50"/>
  <c r="AI221" i="50"/>
  <c r="AD46" i="50"/>
  <c r="AH50" i="50"/>
  <c r="AI241" i="50"/>
  <c r="AI173" i="50"/>
  <c r="Y46" i="50"/>
  <c r="X40" i="50"/>
  <c r="AA50" i="50"/>
  <c r="I68" i="50"/>
  <c r="F16" i="50"/>
  <c r="F77" i="50"/>
  <c r="V51" i="50"/>
  <c r="AI129" i="50"/>
  <c r="Z48" i="50"/>
  <c r="I64" i="50"/>
  <c r="F12" i="50"/>
  <c r="AH444" i="50"/>
  <c r="AI357" i="50"/>
  <c r="AI123" i="50"/>
  <c r="V45" i="50"/>
  <c r="AD34" i="50"/>
  <c r="AG444" i="50"/>
  <c r="AI410" i="50"/>
  <c r="AF51" i="50"/>
  <c r="AI347" i="50"/>
  <c r="AI243" i="50"/>
  <c r="AI328" i="50"/>
  <c r="AI298" i="50"/>
  <c r="AI242" i="50"/>
  <c r="AI331" i="50"/>
  <c r="AI386" i="50"/>
  <c r="AI195" i="50"/>
  <c r="AI152" i="50"/>
  <c r="AI124" i="50"/>
  <c r="V46" i="50"/>
  <c r="W37" i="50"/>
  <c r="AG44" i="50"/>
  <c r="AG35" i="50"/>
  <c r="AE39" i="50"/>
  <c r="Z52" i="50"/>
  <c r="AE45" i="50"/>
  <c r="AF33" i="50"/>
  <c r="AA36" i="50"/>
  <c r="AF41" i="50"/>
  <c r="AI219" i="50"/>
  <c r="AI281" i="50"/>
  <c r="Y48" i="50"/>
  <c r="AI189" i="50"/>
  <c r="AI142" i="50"/>
  <c r="AI169" i="50"/>
  <c r="AD36" i="50"/>
  <c r="AI434" i="50"/>
  <c r="AI411" i="50"/>
  <c r="AI354" i="50"/>
  <c r="AI232" i="50"/>
  <c r="AH40" i="50"/>
  <c r="V50" i="50"/>
  <c r="AI128" i="50"/>
  <c r="AG43" i="50"/>
  <c r="AD53" i="50"/>
  <c r="V39" i="50"/>
  <c r="AI117" i="50"/>
  <c r="AG46" i="50"/>
  <c r="AI371" i="50"/>
  <c r="I70" i="50"/>
  <c r="F18" i="50"/>
  <c r="AI345" i="50"/>
  <c r="V33" i="50"/>
  <c r="AI111" i="50"/>
  <c r="X47" i="50"/>
  <c r="W36" i="50"/>
  <c r="AI295" i="50"/>
  <c r="AI423" i="50"/>
  <c r="V444" i="50"/>
  <c r="AI437" i="50"/>
  <c r="AI364" i="50"/>
  <c r="AI404" i="50"/>
  <c r="AI429" i="50"/>
  <c r="AI280" i="50"/>
  <c r="AI255" i="50"/>
  <c r="AI227" i="50"/>
  <c r="AI224" i="50"/>
  <c r="AI176" i="50"/>
  <c r="AI278" i="50"/>
  <c r="AG45" i="50"/>
  <c r="AA53" i="50"/>
  <c r="AI177" i="50"/>
  <c r="X39" i="50"/>
  <c r="AA52" i="50"/>
  <c r="AD44" i="50"/>
  <c r="AC33" i="50"/>
  <c r="AC132" i="50"/>
  <c r="AH34" i="50"/>
  <c r="X41" i="50"/>
  <c r="AF34" i="50"/>
  <c r="AI172" i="50"/>
  <c r="AH48" i="50"/>
  <c r="AI334" i="50"/>
  <c r="AI197" i="50"/>
  <c r="AI145" i="50"/>
  <c r="AC46" i="50"/>
  <c r="AI138" i="50"/>
  <c r="AF36" i="50"/>
  <c r="AI433" i="50"/>
  <c r="AI398" i="50"/>
  <c r="AC444" i="50"/>
  <c r="AF40" i="50"/>
  <c r="X46" i="50"/>
  <c r="AE50" i="50"/>
  <c r="AH43" i="50"/>
  <c r="AD35" i="50"/>
  <c r="AI180" i="50"/>
  <c r="AI116" i="50"/>
  <c r="V38" i="50"/>
  <c r="C497" i="50"/>
  <c r="F497" i="50"/>
  <c r="D497" i="50"/>
  <c r="B497" i="50"/>
  <c r="G497" i="50"/>
  <c r="H497" i="50"/>
  <c r="E497" i="50"/>
  <c r="I59" i="50"/>
  <c r="F7" i="50"/>
  <c r="F17" i="50"/>
  <c r="I69" i="50"/>
  <c r="V41" i="50"/>
  <c r="AI402" i="50"/>
  <c r="F15" i="50"/>
  <c r="I67" i="50"/>
  <c r="Q53" i="50"/>
  <c r="Y52" i="50"/>
  <c r="AA41" i="50"/>
  <c r="AA444" i="50"/>
  <c r="AI409" i="50"/>
  <c r="AI319" i="50"/>
  <c r="AI406" i="50"/>
  <c r="AI356" i="50"/>
  <c r="AI302" i="50"/>
  <c r="AF53" i="50"/>
  <c r="AI303" i="50"/>
  <c r="AI150" i="50"/>
  <c r="AI202" i="50"/>
  <c r="X45" i="50"/>
  <c r="AI294" i="50"/>
  <c r="W53" i="50"/>
  <c r="AA44" i="50"/>
  <c r="AA39" i="50"/>
  <c r="AF39" i="50"/>
  <c r="AI196" i="50"/>
  <c r="W52" i="50"/>
  <c r="AE34" i="50"/>
  <c r="AG41" i="50"/>
  <c r="AI120" i="50"/>
  <c r="AD48" i="50"/>
  <c r="AI141" i="50"/>
  <c r="AI190" i="50"/>
  <c r="Y36" i="50"/>
  <c r="AI178" i="50"/>
  <c r="AF43" i="50"/>
  <c r="AF35" i="50"/>
  <c r="AG33" i="50"/>
  <c r="Z43" i="50"/>
  <c r="Y33" i="50"/>
  <c r="AI362" i="50"/>
  <c r="AD50" i="50"/>
  <c r="Y37" i="50"/>
  <c r="F19" i="50"/>
  <c r="I71" i="50"/>
  <c r="V34" i="50"/>
  <c r="AI115" i="50"/>
  <c r="F14" i="50"/>
  <c r="I66" i="50"/>
  <c r="AI119" i="50"/>
  <c r="AI325" i="50"/>
  <c r="AI137" i="50"/>
  <c r="W48" i="50"/>
  <c r="F10" i="50"/>
  <c r="I62" i="50"/>
  <c r="I78" i="50"/>
  <c r="F26" i="50"/>
  <c r="AD52" i="50"/>
  <c r="AI378" i="50"/>
  <c r="AI216" i="50"/>
  <c r="AD45" i="50"/>
  <c r="V40" i="50"/>
  <c r="AI118" i="50"/>
  <c r="AF44" i="50"/>
  <c r="AA35" i="50"/>
  <c r="AI253" i="50"/>
  <c r="AF48" i="50"/>
  <c r="AI427" i="50"/>
  <c r="AI438" i="50"/>
  <c r="AF50" i="50"/>
  <c r="Y51" i="50"/>
  <c r="AG52" i="50"/>
  <c r="AI359" i="50"/>
  <c r="AI379" i="50"/>
  <c r="AI408" i="50"/>
  <c r="AI372" i="50"/>
  <c r="AI349" i="50"/>
  <c r="AI307" i="50"/>
  <c r="AI350" i="50"/>
  <c r="AI293" i="50"/>
  <c r="AI299" i="50"/>
  <c r="AI256" i="50"/>
  <c r="AI217" i="50"/>
  <c r="AI175" i="50"/>
  <c r="AI147" i="50"/>
  <c r="AI171" i="50"/>
  <c r="AD51" i="50"/>
  <c r="AG51" i="50"/>
  <c r="AD43" i="50"/>
  <c r="AI222" i="50"/>
  <c r="W44" i="50"/>
  <c r="AI225" i="50"/>
  <c r="Y38" i="50"/>
  <c r="V44" i="50"/>
  <c r="AI122" i="50"/>
  <c r="X38" i="50"/>
  <c r="AI170" i="50"/>
  <c r="X34" i="50"/>
  <c r="Z41" i="50"/>
  <c r="Y41" i="50"/>
  <c r="AI168" i="50"/>
  <c r="V48" i="50"/>
  <c r="AI126" i="50"/>
  <c r="Z44" i="50"/>
  <c r="AH36" i="50"/>
  <c r="F470" i="50"/>
  <c r="F75" i="50"/>
  <c r="I465" i="50"/>
  <c r="I470" i="50" s="1"/>
  <c r="AF52" i="50"/>
  <c r="AI273" i="50"/>
  <c r="AI432" i="50"/>
  <c r="Z53" i="50"/>
  <c r="AA33" i="50"/>
  <c r="AI415" i="50"/>
  <c r="AI435" i="50"/>
  <c r="AH51" i="50"/>
  <c r="AG40" i="50"/>
  <c r="AI143" i="50"/>
  <c r="V47" i="50"/>
  <c r="AI125" i="50"/>
  <c r="AD33" i="50"/>
  <c r="F8" i="50"/>
  <c r="I60" i="50"/>
  <c r="AI112" i="50"/>
  <c r="V37" i="50"/>
  <c r="B523" i="50"/>
  <c r="E523" i="50"/>
  <c r="C523" i="50"/>
  <c r="H523" i="50"/>
  <c r="G523" i="50"/>
  <c r="F523" i="50"/>
  <c r="D523" i="50"/>
  <c r="I65" i="50"/>
  <c r="Z39" i="50"/>
  <c r="AI148" i="50"/>
  <c r="AI353" i="50"/>
  <c r="AI352" i="50"/>
  <c r="AI154" i="50"/>
  <c r="AI306" i="50"/>
  <c r="AI151" i="50"/>
  <c r="Y53" i="50"/>
  <c r="AI416" i="50"/>
  <c r="AI375" i="50"/>
  <c r="AI388" i="50"/>
  <c r="AI267" i="50"/>
  <c r="AI277" i="50"/>
  <c r="AI284" i="50"/>
  <c r="AI226" i="50"/>
  <c r="AI275" i="50"/>
  <c r="AI282" i="50"/>
  <c r="AI199" i="50"/>
  <c r="AI144" i="50"/>
  <c r="AI121" i="50"/>
  <c r="V43" i="50"/>
  <c r="X53" i="50"/>
  <c r="AE44" i="50"/>
  <c r="AH35" i="50"/>
  <c r="Y39" i="50"/>
  <c r="AD38" i="50"/>
  <c r="X48" i="50"/>
  <c r="Y34" i="50"/>
  <c r="AC41" i="50"/>
  <c r="AH41" i="50"/>
  <c r="AI248" i="50"/>
  <c r="AI215" i="50"/>
  <c r="AE48" i="50"/>
  <c r="AI321" i="50"/>
  <c r="V36" i="50"/>
  <c r="AI114" i="50"/>
  <c r="AI403" i="50"/>
  <c r="AI332" i="50"/>
  <c r="AI373" i="50"/>
  <c r="Z50" i="50"/>
  <c r="AI336" i="50"/>
  <c r="AG50" i="50"/>
  <c r="AH38" i="50"/>
  <c r="AI245" i="50"/>
  <c r="AH46" i="50"/>
  <c r="I79" i="50"/>
  <c r="F27" i="50"/>
  <c r="F9" i="50"/>
  <c r="I61" i="50"/>
  <c r="P103" i="50"/>
  <c r="P25" i="50" s="1"/>
  <c r="S203" i="50"/>
  <c r="AJ203" i="50" s="1"/>
  <c r="Q444" i="50"/>
  <c r="AF340" i="50"/>
  <c r="S229" i="50"/>
  <c r="S360" i="50"/>
  <c r="AJ360" i="50" s="1"/>
  <c r="W340" i="50"/>
  <c r="AD340" i="50"/>
  <c r="AG340" i="50"/>
  <c r="AH340" i="50"/>
  <c r="AC340" i="50"/>
  <c r="AE340" i="50"/>
  <c r="Z340" i="50"/>
  <c r="Y340" i="50"/>
  <c r="X340" i="50"/>
  <c r="P101" i="50"/>
  <c r="P23" i="50" s="1"/>
  <c r="S425" i="50"/>
  <c r="AJ425" i="50" s="1"/>
  <c r="AE366" i="50"/>
  <c r="V366" i="50"/>
  <c r="AH366" i="50"/>
  <c r="Y366" i="50"/>
  <c r="W366" i="50"/>
  <c r="AG366" i="50"/>
  <c r="AF366" i="50"/>
  <c r="Z366" i="50"/>
  <c r="AD366" i="50"/>
  <c r="AC366" i="50"/>
  <c r="X366" i="50"/>
  <c r="AA366" i="50"/>
  <c r="S227" i="50"/>
  <c r="P102" i="50"/>
  <c r="P24" i="50" s="1"/>
  <c r="S378" i="50"/>
  <c r="S221" i="50"/>
  <c r="AJ221" i="50" s="1"/>
  <c r="AC236" i="50"/>
  <c r="AF236" i="50"/>
  <c r="W236" i="50"/>
  <c r="AD236" i="50"/>
  <c r="AA236" i="50"/>
  <c r="Z236" i="50"/>
  <c r="AG236" i="50"/>
  <c r="X236" i="50"/>
  <c r="Y236" i="50"/>
  <c r="AH236" i="50"/>
  <c r="AE236" i="50"/>
  <c r="S165" i="50"/>
  <c r="S321" i="50"/>
  <c r="AJ321" i="50" s="1"/>
  <c r="S307" i="50"/>
  <c r="AJ307" i="50" s="1"/>
  <c r="AH314" i="50"/>
  <c r="Y314" i="50"/>
  <c r="AG314" i="50"/>
  <c r="X314" i="50"/>
  <c r="AF314" i="50"/>
  <c r="W314" i="50"/>
  <c r="AA314" i="50"/>
  <c r="AD314" i="50"/>
  <c r="AC314" i="50"/>
  <c r="Z314" i="50"/>
  <c r="AE314" i="50"/>
  <c r="Z262" i="50"/>
  <c r="AH262" i="50"/>
  <c r="Y262" i="50"/>
  <c r="AG262" i="50"/>
  <c r="X262" i="50"/>
  <c r="AC262" i="50"/>
  <c r="AE262" i="50"/>
  <c r="AD262" i="50"/>
  <c r="AA262" i="50"/>
  <c r="AF262" i="50"/>
  <c r="W262" i="50"/>
  <c r="V262" i="50"/>
  <c r="AH184" i="50"/>
  <c r="Y184" i="50"/>
  <c r="AC184" i="50"/>
  <c r="AF184" i="50"/>
  <c r="AE184" i="50"/>
  <c r="AD184" i="50"/>
  <c r="W184" i="50"/>
  <c r="AG184" i="50"/>
  <c r="AA184" i="50"/>
  <c r="X184" i="50"/>
  <c r="Z184" i="50"/>
  <c r="AD210" i="50"/>
  <c r="AC210" i="50"/>
  <c r="AF210" i="50"/>
  <c r="W210" i="50"/>
  <c r="X210" i="50"/>
  <c r="AH210" i="50"/>
  <c r="Z210" i="50"/>
  <c r="Y210" i="50"/>
  <c r="AG210" i="50"/>
  <c r="AE210" i="50"/>
  <c r="AA210" i="50"/>
  <c r="AE418" i="50"/>
  <c r="V418" i="50"/>
  <c r="AH418" i="50"/>
  <c r="Y418" i="50"/>
  <c r="AD418" i="50"/>
  <c r="W418" i="50"/>
  <c r="AC418" i="50"/>
  <c r="AA418" i="50"/>
  <c r="Z418" i="50"/>
  <c r="AG418" i="50"/>
  <c r="X418" i="50"/>
  <c r="AF418" i="50"/>
  <c r="S303" i="50"/>
  <c r="AA288" i="50"/>
  <c r="AE288" i="50"/>
  <c r="AF288" i="50"/>
  <c r="AD288" i="50"/>
  <c r="AC288" i="50"/>
  <c r="AH288" i="50"/>
  <c r="W288" i="50"/>
  <c r="Y288" i="50"/>
  <c r="X288" i="50"/>
  <c r="AG288" i="50"/>
  <c r="Z288" i="50"/>
  <c r="S194" i="50"/>
  <c r="AJ194" i="50" s="1"/>
  <c r="S246" i="50"/>
  <c r="AJ246" i="50" s="1"/>
  <c r="S250" i="50"/>
  <c r="AJ250" i="50" s="1"/>
  <c r="S242" i="50"/>
  <c r="AJ242" i="50" s="1"/>
  <c r="S272" i="50"/>
  <c r="AJ272" i="50" s="1"/>
  <c r="Z158" i="50"/>
  <c r="AH158" i="50"/>
  <c r="Y158" i="50"/>
  <c r="AG158" i="50"/>
  <c r="X158" i="50"/>
  <c r="AC158" i="50"/>
  <c r="AF158" i="50"/>
  <c r="AE158" i="50"/>
  <c r="V158" i="50"/>
  <c r="AD158" i="50"/>
  <c r="AA158" i="50"/>
  <c r="W158" i="50"/>
  <c r="M36" i="50"/>
  <c r="S345" i="50"/>
  <c r="R46" i="50"/>
  <c r="S306" i="50"/>
  <c r="AJ306" i="50" s="1"/>
  <c r="S372" i="50"/>
  <c r="AJ372" i="50" s="1"/>
  <c r="S204" i="50"/>
  <c r="AJ204" i="50" s="1"/>
  <c r="AF132" i="50"/>
  <c r="W132" i="50"/>
  <c r="AE132" i="50"/>
  <c r="Z132" i="50"/>
  <c r="AH132" i="50"/>
  <c r="AG132" i="50"/>
  <c r="S149" i="50"/>
  <c r="AJ149" i="50" s="1"/>
  <c r="S146" i="50"/>
  <c r="Q38" i="50"/>
  <c r="O34" i="50"/>
  <c r="AJ378" i="50" l="1"/>
  <c r="B575" i="50"/>
  <c r="S376" i="50"/>
  <c r="AJ376" i="50" s="1"/>
  <c r="AJ303" i="50"/>
  <c r="S202" i="50"/>
  <c r="AJ202" i="50" s="1"/>
  <c r="N36" i="50"/>
  <c r="S247" i="50"/>
  <c r="AJ247" i="50" s="1"/>
  <c r="AJ227" i="50"/>
  <c r="S243" i="50"/>
  <c r="AJ243" i="50" s="1"/>
  <c r="O35" i="50"/>
  <c r="S164" i="50"/>
  <c r="M41" i="50"/>
  <c r="S386" i="50"/>
  <c r="AJ386" i="50" s="1"/>
  <c r="S358" i="50"/>
  <c r="AJ358" i="50" s="1"/>
  <c r="S189" i="50"/>
  <c r="AJ189" i="50" s="1"/>
  <c r="S269" i="50"/>
  <c r="AJ269" i="50" s="1"/>
  <c r="M40" i="50"/>
  <c r="AI414" i="50"/>
  <c r="S256" i="50"/>
  <c r="AJ256" i="50" s="1"/>
  <c r="S438" i="50"/>
  <c r="AJ438" i="50" s="1"/>
  <c r="S225" i="50"/>
  <c r="S145" i="50"/>
  <c r="AJ145" i="50" s="1"/>
  <c r="S195" i="50"/>
  <c r="AJ195" i="50" s="1"/>
  <c r="S199" i="50"/>
  <c r="AJ199" i="50" s="1"/>
  <c r="S328" i="50"/>
  <c r="S245" i="50"/>
  <c r="AJ245" i="50" s="1"/>
  <c r="S143" i="50"/>
  <c r="AJ143" i="50" s="1"/>
  <c r="S200" i="50"/>
  <c r="AJ200" i="50" s="1"/>
  <c r="R44" i="50"/>
  <c r="AJ229" i="50"/>
  <c r="S282" i="50"/>
  <c r="AJ282" i="50" s="1"/>
  <c r="S222" i="50"/>
  <c r="AJ222" i="50" s="1"/>
  <c r="S144" i="50"/>
  <c r="AJ144" i="50" s="1"/>
  <c r="AI309" i="50"/>
  <c r="S220" i="50"/>
  <c r="AJ220" i="50" s="1"/>
  <c r="S411" i="50"/>
  <c r="AJ411" i="50" s="1"/>
  <c r="O43" i="50"/>
  <c r="S320" i="50"/>
  <c r="AJ320" i="50" s="1"/>
  <c r="D575" i="50"/>
  <c r="M48" i="50"/>
  <c r="S226" i="50"/>
  <c r="S357" i="50"/>
  <c r="AJ357" i="50" s="1"/>
  <c r="S252" i="50"/>
  <c r="AJ252" i="50" s="1"/>
  <c r="S167" i="50"/>
  <c r="AJ167" i="50" s="1"/>
  <c r="S280" i="50"/>
  <c r="AJ280" i="50" s="1"/>
  <c r="S271" i="50"/>
  <c r="AJ271" i="50" s="1"/>
  <c r="AJ165" i="50"/>
  <c r="S148" i="50"/>
  <c r="AJ148" i="50" s="1"/>
  <c r="S329" i="50"/>
  <c r="AJ329" i="50" s="1"/>
  <c r="S150" i="50"/>
  <c r="S319" i="50"/>
  <c r="S248" i="50"/>
  <c r="AJ248" i="50" s="1"/>
  <c r="S304" i="50"/>
  <c r="AJ304" i="50" s="1"/>
  <c r="S175" i="50"/>
  <c r="AJ175" i="50" s="1"/>
  <c r="S349" i="50"/>
  <c r="AJ349" i="50" s="1"/>
  <c r="S251" i="50"/>
  <c r="AJ251" i="50" s="1"/>
  <c r="S383" i="50"/>
  <c r="AI365" i="50"/>
  <c r="S219" i="50"/>
  <c r="AJ219" i="50" s="1"/>
  <c r="S296" i="50"/>
  <c r="AJ296" i="50" s="1"/>
  <c r="S178" i="50"/>
  <c r="AJ178" i="50" s="1"/>
  <c r="O41" i="50"/>
  <c r="R39" i="50"/>
  <c r="S197" i="50"/>
  <c r="AJ197" i="50" s="1"/>
  <c r="R48" i="50"/>
  <c r="S433" i="50"/>
  <c r="AJ433" i="50" s="1"/>
  <c r="S379" i="50"/>
  <c r="Q44" i="50"/>
  <c r="S334" i="50"/>
  <c r="AJ334" i="50" s="1"/>
  <c r="S270" i="50"/>
  <c r="AJ270" i="50" s="1"/>
  <c r="S439" i="50"/>
  <c r="AJ439" i="50" s="1"/>
  <c r="N37" i="50"/>
  <c r="AJ383" i="50"/>
  <c r="M35" i="50"/>
  <c r="Q43" i="50"/>
  <c r="M52" i="50"/>
  <c r="S140" i="50"/>
  <c r="AJ140" i="50" s="1"/>
  <c r="S400" i="50"/>
  <c r="AJ400" i="50" s="1"/>
  <c r="O37" i="50"/>
  <c r="S166" i="50"/>
  <c r="AJ166" i="50" s="1"/>
  <c r="M45" i="50"/>
  <c r="AI47" i="50"/>
  <c r="X51" i="50"/>
  <c r="AI51" i="50" s="1"/>
  <c r="AJ379" i="50"/>
  <c r="R444" i="50"/>
  <c r="Q37" i="50"/>
  <c r="S348" i="50"/>
  <c r="AJ348" i="50" s="1"/>
  <c r="X50" i="50"/>
  <c r="AI50" i="50" s="1"/>
  <c r="AI36" i="50"/>
  <c r="I523" i="50"/>
  <c r="H575" i="50"/>
  <c r="S151" i="50"/>
  <c r="AJ150" i="50"/>
  <c r="S426" i="50"/>
  <c r="AJ426" i="50" s="1"/>
  <c r="S374" i="50"/>
  <c r="AJ374" i="50" s="1"/>
  <c r="AJ328" i="50"/>
  <c r="M47" i="50"/>
  <c r="S297" i="50"/>
  <c r="AJ297" i="50" s="1"/>
  <c r="X52" i="50"/>
  <c r="AI52" i="50" s="1"/>
  <c r="AI37" i="50"/>
  <c r="I497" i="50"/>
  <c r="E575" i="50"/>
  <c r="R38" i="50"/>
  <c r="S218" i="50"/>
  <c r="AJ218" i="50" s="1"/>
  <c r="AF608" i="50"/>
  <c r="AI335" i="50"/>
  <c r="O47" i="50"/>
  <c r="N47" i="50"/>
  <c r="F575" i="50"/>
  <c r="AI53" i="50"/>
  <c r="AI417" i="50"/>
  <c r="AI387" i="50"/>
  <c r="AJ146" i="50"/>
  <c r="AI153" i="50"/>
  <c r="AI413" i="50"/>
  <c r="Q33" i="50"/>
  <c r="AI179" i="50"/>
  <c r="S322" i="50"/>
  <c r="AJ322" i="50" s="1"/>
  <c r="S244" i="50"/>
  <c r="AJ244" i="50" s="1"/>
  <c r="AF611" i="50"/>
  <c r="V314" i="50"/>
  <c r="AI314" i="50" s="1"/>
  <c r="C575" i="50"/>
  <c r="I549" i="50"/>
  <c r="AI35" i="50"/>
  <c r="R45" i="50"/>
  <c r="AI361" i="50"/>
  <c r="R47" i="50"/>
  <c r="S192" i="50"/>
  <c r="AJ192" i="50" s="1"/>
  <c r="AI257" i="50"/>
  <c r="AF612" i="50"/>
  <c r="V340" i="50"/>
  <c r="AI340" i="50" s="1"/>
  <c r="AG341" i="50" s="1"/>
  <c r="V184" i="50"/>
  <c r="AI184" i="50" s="1"/>
  <c r="Y50" i="50"/>
  <c r="S114" i="50"/>
  <c r="AJ114" i="50" s="1"/>
  <c r="L36" i="50"/>
  <c r="R33" i="50"/>
  <c r="AI366" i="50"/>
  <c r="AB367" i="50" s="1"/>
  <c r="V367" i="50"/>
  <c r="Z49" i="50"/>
  <c r="S299" i="50"/>
  <c r="AJ299" i="50" s="1"/>
  <c r="S432" i="50"/>
  <c r="AJ432" i="50" s="1"/>
  <c r="N46" i="50"/>
  <c r="O39" i="50"/>
  <c r="R51" i="50"/>
  <c r="S111" i="50"/>
  <c r="L33" i="50"/>
  <c r="S122" i="50"/>
  <c r="AJ122" i="50" s="1"/>
  <c r="L44" i="50"/>
  <c r="AE49" i="50"/>
  <c r="AJ319" i="50"/>
  <c r="S429" i="50"/>
  <c r="AJ429" i="50" s="1"/>
  <c r="Q45" i="50"/>
  <c r="S170" i="50"/>
  <c r="AJ170" i="50" s="1"/>
  <c r="N35" i="50"/>
  <c r="S171" i="50"/>
  <c r="AJ171" i="50" s="1"/>
  <c r="S301" i="50"/>
  <c r="AJ301" i="50" s="1"/>
  <c r="S323" i="50"/>
  <c r="AJ323" i="50" s="1"/>
  <c r="S193" i="50"/>
  <c r="AJ193" i="50" s="1"/>
  <c r="S254" i="50"/>
  <c r="AJ254" i="50" s="1"/>
  <c r="N41" i="50"/>
  <c r="S196" i="50"/>
  <c r="AJ196" i="50" s="1"/>
  <c r="S275" i="50"/>
  <c r="AJ275" i="50" s="1"/>
  <c r="S268" i="50"/>
  <c r="AJ268" i="50" s="1"/>
  <c r="S405" i="50"/>
  <c r="AJ405" i="50" s="1"/>
  <c r="S190" i="50"/>
  <c r="AJ190" i="50" s="1"/>
  <c r="S216" i="50"/>
  <c r="AJ216" i="50" s="1"/>
  <c r="V236" i="50"/>
  <c r="AI231" i="50"/>
  <c r="S409" i="50"/>
  <c r="AJ409" i="50" s="1"/>
  <c r="S430" i="50"/>
  <c r="AJ430" i="50" s="1"/>
  <c r="AD367" i="50"/>
  <c r="AE367" i="50"/>
  <c r="S273" i="50"/>
  <c r="AJ273" i="50" s="1"/>
  <c r="S353" i="50"/>
  <c r="AJ353" i="50" s="1"/>
  <c r="Q40" i="50"/>
  <c r="S371" i="50"/>
  <c r="L34" i="50"/>
  <c r="S112" i="50"/>
  <c r="AJ112" i="50" s="1"/>
  <c r="S365" i="50"/>
  <c r="L53" i="50"/>
  <c r="AI43" i="50"/>
  <c r="AI46" i="50"/>
  <c r="S217" i="50"/>
  <c r="AJ217" i="50" s="1"/>
  <c r="S424" i="50"/>
  <c r="AJ424" i="50" s="1"/>
  <c r="S215" i="50"/>
  <c r="W49" i="50"/>
  <c r="L45" i="50"/>
  <c r="S123" i="50"/>
  <c r="AJ123" i="50" s="1"/>
  <c r="S410" i="50"/>
  <c r="AJ410" i="50" s="1"/>
  <c r="S276" i="50"/>
  <c r="AJ276" i="50" s="1"/>
  <c r="R34" i="50"/>
  <c r="S177" i="50"/>
  <c r="AJ177" i="50" s="1"/>
  <c r="S330" i="50"/>
  <c r="AJ330" i="50" s="1"/>
  <c r="S224" i="50"/>
  <c r="AJ224" i="50" s="1"/>
  <c r="O38" i="50"/>
  <c r="Q35" i="50"/>
  <c r="S228" i="50"/>
  <c r="AJ228" i="50" s="1"/>
  <c r="S385" i="50"/>
  <c r="AJ385" i="50" s="1"/>
  <c r="S325" i="50"/>
  <c r="AJ325" i="50" s="1"/>
  <c r="S230" i="50"/>
  <c r="AJ230" i="50" s="1"/>
  <c r="S326" i="50"/>
  <c r="AJ326" i="50" s="1"/>
  <c r="S397" i="50"/>
  <c r="S152" i="50"/>
  <c r="AJ152" i="50" s="1"/>
  <c r="S223" i="50"/>
  <c r="AJ223" i="50" s="1"/>
  <c r="Z367" i="50"/>
  <c r="S381" i="50"/>
  <c r="AJ381" i="50" s="1"/>
  <c r="S403" i="50"/>
  <c r="AJ403" i="50" s="1"/>
  <c r="S119" i="50"/>
  <c r="AJ119" i="50" s="1"/>
  <c r="L41" i="50"/>
  <c r="S436" i="50"/>
  <c r="AJ436" i="50" s="1"/>
  <c r="M33" i="50"/>
  <c r="Q46" i="50"/>
  <c r="N53" i="50"/>
  <c r="AI48" i="50"/>
  <c r="R53" i="50"/>
  <c r="AI262" i="50"/>
  <c r="AB263" i="50" s="1"/>
  <c r="AI418" i="50"/>
  <c r="AB419" i="50" s="1"/>
  <c r="AI41" i="50"/>
  <c r="S120" i="50"/>
  <c r="AJ120" i="50" s="1"/>
  <c r="Q34" i="50"/>
  <c r="S249" i="50"/>
  <c r="AJ249" i="50" s="1"/>
  <c r="M37" i="50"/>
  <c r="S168" i="50"/>
  <c r="AJ168" i="50" s="1"/>
  <c r="N48" i="50"/>
  <c r="AF49" i="50"/>
  <c r="S172" i="50"/>
  <c r="AJ172" i="50" s="1"/>
  <c r="Q36" i="50"/>
  <c r="R36" i="50"/>
  <c r="Q47" i="50"/>
  <c r="S427" i="50"/>
  <c r="AJ427" i="50" s="1"/>
  <c r="L38" i="50"/>
  <c r="S116" i="50"/>
  <c r="AJ116" i="50" s="1"/>
  <c r="S255" i="50"/>
  <c r="AJ255" i="50" s="1"/>
  <c r="S201" i="50"/>
  <c r="AJ201" i="50" s="1"/>
  <c r="S431" i="50"/>
  <c r="AJ431" i="50" s="1"/>
  <c r="O36" i="50"/>
  <c r="S377" i="50"/>
  <c r="AJ377" i="50" s="1"/>
  <c r="S437" i="50"/>
  <c r="AJ437" i="50" s="1"/>
  <c r="AF367" i="50"/>
  <c r="S327" i="50"/>
  <c r="AJ327" i="50" s="1"/>
  <c r="N43" i="50"/>
  <c r="S305" i="50"/>
  <c r="AJ305" i="50" s="1"/>
  <c r="N33" i="50"/>
  <c r="R40" i="50"/>
  <c r="H53" i="50"/>
  <c r="AI39" i="50"/>
  <c r="F25" i="50"/>
  <c r="I77" i="50"/>
  <c r="X367" i="50"/>
  <c r="O44" i="50"/>
  <c r="S113" i="50"/>
  <c r="AJ113" i="50" s="1"/>
  <c r="L35" i="50"/>
  <c r="N39" i="50"/>
  <c r="S191" i="50"/>
  <c r="AJ191" i="50" s="1"/>
  <c r="AJ151" i="50"/>
  <c r="V132" i="50"/>
  <c r="V49" i="50"/>
  <c r="AI127" i="50"/>
  <c r="S355" i="50"/>
  <c r="AJ355" i="50" s="1"/>
  <c r="O45" i="50"/>
  <c r="S138" i="50"/>
  <c r="AJ138" i="50" s="1"/>
  <c r="X132" i="50"/>
  <c r="X49" i="50"/>
  <c r="S407" i="50"/>
  <c r="AJ407" i="50" s="1"/>
  <c r="S373" i="50"/>
  <c r="AJ373" i="50" s="1"/>
  <c r="S332" i="50"/>
  <c r="AJ332" i="50" s="1"/>
  <c r="S169" i="50"/>
  <c r="AJ169" i="50" s="1"/>
  <c r="O48" i="50"/>
  <c r="AC263" i="50"/>
  <c r="S408" i="50"/>
  <c r="AJ408" i="50" s="1"/>
  <c r="L37" i="50"/>
  <c r="S115" i="50"/>
  <c r="AJ115" i="50" s="1"/>
  <c r="S406" i="50"/>
  <c r="AJ406" i="50" s="1"/>
  <c r="AG367" i="50"/>
  <c r="S398" i="50"/>
  <c r="AJ398" i="50" s="1"/>
  <c r="S295" i="50"/>
  <c r="AJ295" i="50" s="1"/>
  <c r="S412" i="50"/>
  <c r="AJ412" i="50" s="1"/>
  <c r="M444" i="50"/>
  <c r="M43" i="50"/>
  <c r="O51" i="50"/>
  <c r="C471" i="50"/>
  <c r="F471" i="50"/>
  <c r="D471" i="50"/>
  <c r="H471" i="50"/>
  <c r="B471" i="50"/>
  <c r="E471" i="50"/>
  <c r="G471" i="50"/>
  <c r="AI158" i="50"/>
  <c r="AB159" i="50" s="1"/>
  <c r="AI38" i="50"/>
  <c r="AI45" i="50"/>
  <c r="AJ345" i="50"/>
  <c r="S423" i="50"/>
  <c r="L444" i="50"/>
  <c r="S163" i="50"/>
  <c r="V210" i="50"/>
  <c r="AI205" i="50"/>
  <c r="S399" i="50"/>
  <c r="AJ399" i="50" s="1"/>
  <c r="N45" i="50"/>
  <c r="S364" i="50"/>
  <c r="AJ364" i="50" s="1"/>
  <c r="AI444" i="50"/>
  <c r="AA445" i="50" s="1"/>
  <c r="Q48" i="50"/>
  <c r="M34" i="50"/>
  <c r="AJ225" i="50"/>
  <c r="S137" i="50"/>
  <c r="S293" i="50"/>
  <c r="R35" i="50"/>
  <c r="O40" i="50"/>
  <c r="N44" i="50"/>
  <c r="S139" i="50"/>
  <c r="AJ139" i="50" s="1"/>
  <c r="S253" i="50"/>
  <c r="AJ253" i="50" s="1"/>
  <c r="L40" i="50"/>
  <c r="S118" i="50"/>
  <c r="AJ118" i="50" s="1"/>
  <c r="S130" i="50"/>
  <c r="AJ130" i="50" s="1"/>
  <c r="L52" i="50"/>
  <c r="S294" i="50"/>
  <c r="AJ294" i="50" s="1"/>
  <c r="N34" i="50"/>
  <c r="AA132" i="50"/>
  <c r="AA49" i="50"/>
  <c r="S281" i="50"/>
  <c r="AJ281" i="50" s="1"/>
  <c r="AH159" i="50"/>
  <c r="S402" i="50"/>
  <c r="AJ402" i="50" s="1"/>
  <c r="V288" i="50"/>
  <c r="AI283" i="50"/>
  <c r="S126" i="50"/>
  <c r="AJ126" i="50" s="1"/>
  <c r="L48" i="50"/>
  <c r="R41" i="50"/>
  <c r="O33" i="50"/>
  <c r="L43" i="50"/>
  <c r="S121" i="50"/>
  <c r="AJ121" i="50" s="1"/>
  <c r="S174" i="50"/>
  <c r="AJ174" i="50" s="1"/>
  <c r="R37" i="50"/>
  <c r="AG49" i="50"/>
  <c r="AC49" i="50"/>
  <c r="S298" i="50"/>
  <c r="AJ298" i="50" s="1"/>
  <c r="S302" i="50"/>
  <c r="AJ302" i="50" s="1"/>
  <c r="AJ226" i="50"/>
  <c r="S384" i="50"/>
  <c r="AJ384" i="50" s="1"/>
  <c r="AJ164" i="50"/>
  <c r="S267" i="50"/>
  <c r="Z159" i="50"/>
  <c r="S435" i="50"/>
  <c r="AJ435" i="50" s="1"/>
  <c r="S129" i="50"/>
  <c r="AJ129" i="50" s="1"/>
  <c r="S346" i="50"/>
  <c r="AJ346" i="50" s="1"/>
  <c r="M44" i="50"/>
  <c r="S277" i="50"/>
  <c r="AJ277" i="50" s="1"/>
  <c r="R52" i="50"/>
  <c r="S331" i="50"/>
  <c r="AJ331" i="50" s="1"/>
  <c r="X263" i="50"/>
  <c r="S147" i="50"/>
  <c r="AJ147" i="50" s="1"/>
  <c r="S375" i="50"/>
  <c r="AJ375" i="50" s="1"/>
  <c r="O444" i="50"/>
  <c r="S350" i="50"/>
  <c r="AJ350" i="50" s="1"/>
  <c r="W367" i="50"/>
  <c r="S333" i="50"/>
  <c r="AJ333" i="50" s="1"/>
  <c r="N444" i="50"/>
  <c r="S382" i="50"/>
  <c r="AJ382" i="50" s="1"/>
  <c r="S401" i="50"/>
  <c r="AJ401" i="50" s="1"/>
  <c r="S173" i="50"/>
  <c r="AJ173" i="50" s="1"/>
  <c r="S352" i="50"/>
  <c r="AJ352" i="50" s="1"/>
  <c r="S434" i="50"/>
  <c r="AJ434" i="50" s="1"/>
  <c r="S351" i="50"/>
  <c r="AJ351" i="50" s="1"/>
  <c r="S428" i="50"/>
  <c r="AJ428" i="50" s="1"/>
  <c r="S279" i="50"/>
  <c r="AJ279" i="50" s="1"/>
  <c r="N51" i="50"/>
  <c r="M53" i="50"/>
  <c r="F80" i="50"/>
  <c r="F23" i="50"/>
  <c r="I75" i="50"/>
  <c r="I80" i="50" s="1"/>
  <c r="AI44" i="50"/>
  <c r="AI40" i="50"/>
  <c r="M50" i="50"/>
  <c r="Y132" i="50"/>
  <c r="Y49" i="50"/>
  <c r="L47" i="50"/>
  <c r="S125" i="50"/>
  <c r="AJ125" i="50" s="1"/>
  <c r="L51" i="50"/>
  <c r="Q51" i="50"/>
  <c r="AH263" i="50"/>
  <c r="O46" i="50"/>
  <c r="AC367" i="50"/>
  <c r="S324" i="50"/>
  <c r="AJ324" i="50" s="1"/>
  <c r="M38" i="50"/>
  <c r="S142" i="50"/>
  <c r="AJ142" i="50" s="1"/>
  <c r="Q39" i="50"/>
  <c r="AH49" i="50"/>
  <c r="AD132" i="50"/>
  <c r="AD49" i="50"/>
  <c r="S359" i="50"/>
  <c r="AJ359" i="50" s="1"/>
  <c r="S356" i="50"/>
  <c r="AJ356" i="50" s="1"/>
  <c r="L39" i="50"/>
  <c r="S117" i="50"/>
  <c r="AJ117" i="50" s="1"/>
  <c r="S128" i="50"/>
  <c r="AJ128" i="50" s="1"/>
  <c r="S198" i="50"/>
  <c r="AJ198" i="50" s="1"/>
  <c r="N38" i="50"/>
  <c r="S176" i="50"/>
  <c r="AJ176" i="50" s="1"/>
  <c r="Q41" i="50"/>
  <c r="S300" i="50"/>
  <c r="AJ300" i="50" s="1"/>
  <c r="S141" i="50"/>
  <c r="AJ141" i="50" s="1"/>
  <c r="M39" i="50"/>
  <c r="S404" i="50"/>
  <c r="AJ404" i="50" s="1"/>
  <c r="S278" i="50"/>
  <c r="AJ278" i="50" s="1"/>
  <c r="AG263" i="50"/>
  <c r="S274" i="50"/>
  <c r="AJ274" i="50" s="1"/>
  <c r="S124" i="50"/>
  <c r="AJ124" i="50" s="1"/>
  <c r="L46" i="50"/>
  <c r="S347" i="50"/>
  <c r="AJ347" i="50" s="1"/>
  <c r="AA367" i="50"/>
  <c r="Y367" i="50"/>
  <c r="S354" i="50"/>
  <c r="AJ354" i="50" s="1"/>
  <c r="S241" i="50"/>
  <c r="R43" i="50"/>
  <c r="M46" i="50"/>
  <c r="S308" i="50"/>
  <c r="AJ308" i="50" s="1"/>
  <c r="N40" i="50"/>
  <c r="E53" i="50"/>
  <c r="S417" i="50"/>
  <c r="O50" i="50"/>
  <c r="AI34" i="50"/>
  <c r="AI33" i="50"/>
  <c r="F24" i="50"/>
  <c r="I76" i="50"/>
  <c r="R236" i="50"/>
  <c r="M236" i="50"/>
  <c r="Q236" i="50"/>
  <c r="R262" i="50"/>
  <c r="Q210" i="50"/>
  <c r="M418" i="50"/>
  <c r="R158" i="50"/>
  <c r="Q418" i="50"/>
  <c r="R184" i="50"/>
  <c r="Q340" i="50"/>
  <c r="M158" i="50"/>
  <c r="I203" i="50"/>
  <c r="Q314" i="50"/>
  <c r="R288" i="50"/>
  <c r="R418" i="50"/>
  <c r="R210" i="50"/>
  <c r="M314" i="50"/>
  <c r="Q288" i="50"/>
  <c r="M210" i="50"/>
  <c r="Q262" i="50"/>
  <c r="R366" i="50"/>
  <c r="M340" i="50"/>
  <c r="R340" i="50"/>
  <c r="M366" i="50"/>
  <c r="Q366" i="50"/>
  <c r="Q158" i="50"/>
  <c r="M288" i="50"/>
  <c r="Q184" i="50"/>
  <c r="M184" i="50"/>
  <c r="I382" i="50"/>
  <c r="O340" i="50"/>
  <c r="O210" i="50"/>
  <c r="N262" i="50"/>
  <c r="N236" i="50"/>
  <c r="O236" i="50"/>
  <c r="N184" i="50"/>
  <c r="N314" i="50"/>
  <c r="N288" i="50"/>
  <c r="N340" i="50"/>
  <c r="N158" i="50"/>
  <c r="N366" i="50"/>
  <c r="I174" i="50"/>
  <c r="L418" i="50"/>
  <c r="R132" i="50"/>
  <c r="O158" i="50"/>
  <c r="O184" i="50"/>
  <c r="I374" i="50"/>
  <c r="I404" i="50"/>
  <c r="M262" i="50"/>
  <c r="L132" i="50"/>
  <c r="N418" i="50"/>
  <c r="I221" i="50"/>
  <c r="I249" i="50"/>
  <c r="I140" i="50"/>
  <c r="I400" i="50"/>
  <c r="O314" i="50"/>
  <c r="I430" i="50"/>
  <c r="Q132" i="50"/>
  <c r="N210" i="50"/>
  <c r="S231" i="50"/>
  <c r="AJ231" i="50" s="1"/>
  <c r="I345" i="50"/>
  <c r="O288" i="50"/>
  <c r="O366" i="50"/>
  <c r="H48" i="50"/>
  <c r="I165" i="50"/>
  <c r="I227" i="50"/>
  <c r="S440" i="50"/>
  <c r="AJ440" i="50" s="1"/>
  <c r="O262" i="50"/>
  <c r="O418" i="50"/>
  <c r="I194" i="50"/>
  <c r="R314" i="50"/>
  <c r="V341" i="50" l="1"/>
  <c r="V159" i="50"/>
  <c r="AJ417" i="50"/>
  <c r="AB185" i="50"/>
  <c r="AE185" i="50"/>
  <c r="AA185" i="50"/>
  <c r="Y185" i="50"/>
  <c r="Z185" i="50"/>
  <c r="AD185" i="50"/>
  <c r="AG185" i="50"/>
  <c r="W185" i="50"/>
  <c r="AF185" i="50"/>
  <c r="AC185" i="50"/>
  <c r="X185" i="50"/>
  <c r="I192" i="50"/>
  <c r="I256" i="50"/>
  <c r="I322" i="50"/>
  <c r="I302" i="50"/>
  <c r="I399" i="50"/>
  <c r="I397" i="50"/>
  <c r="I151" i="50"/>
  <c r="I296" i="50"/>
  <c r="I359" i="50"/>
  <c r="O52" i="50"/>
  <c r="S416" i="50"/>
  <c r="AJ416" i="50" s="1"/>
  <c r="I373" i="50"/>
  <c r="I329" i="50"/>
  <c r="I375" i="50"/>
  <c r="I253" i="50"/>
  <c r="V185" i="50"/>
  <c r="AI185" i="50" s="1"/>
  <c r="I575" i="50"/>
  <c r="I381" i="50"/>
  <c r="I378" i="50"/>
  <c r="I347" i="50"/>
  <c r="I427" i="50"/>
  <c r="I271" i="50"/>
  <c r="I178" i="50"/>
  <c r="I244" i="50"/>
  <c r="I325" i="50"/>
  <c r="I269" i="50"/>
  <c r="M51" i="50"/>
  <c r="S51" i="50" s="1"/>
  <c r="AJ51" i="50" s="1"/>
  <c r="O53" i="50"/>
  <c r="R50" i="50"/>
  <c r="Z341" i="50"/>
  <c r="AE263" i="50"/>
  <c r="AJ365" i="50"/>
  <c r="I164" i="50"/>
  <c r="I148" i="50"/>
  <c r="Q52" i="50"/>
  <c r="S363" i="50"/>
  <c r="AJ363" i="50" s="1"/>
  <c r="AB315" i="50"/>
  <c r="AE315" i="50"/>
  <c r="W315" i="50"/>
  <c r="AG315" i="50"/>
  <c r="AD315" i="50"/>
  <c r="Z315" i="50"/>
  <c r="AA315" i="50"/>
  <c r="Y315" i="50"/>
  <c r="AC315" i="50"/>
  <c r="X315" i="50"/>
  <c r="AH315" i="50"/>
  <c r="AF315" i="50"/>
  <c r="I270" i="50"/>
  <c r="G37" i="50"/>
  <c r="C45" i="50"/>
  <c r="Z419" i="50"/>
  <c r="AG419" i="50"/>
  <c r="H45" i="50"/>
  <c r="I332" i="50"/>
  <c r="I426" i="50"/>
  <c r="I168" i="50"/>
  <c r="I278" i="50"/>
  <c r="I255" i="50"/>
  <c r="H34" i="50"/>
  <c r="I138" i="50"/>
  <c r="I166" i="50"/>
  <c r="AC341" i="50"/>
  <c r="S415" i="50"/>
  <c r="AJ415" i="50" s="1"/>
  <c r="AE341" i="50"/>
  <c r="Y419" i="50"/>
  <c r="W263" i="50"/>
  <c r="N52" i="50"/>
  <c r="Z263" i="50"/>
  <c r="S153" i="50"/>
  <c r="AJ153" i="50" s="1"/>
  <c r="E47" i="50"/>
  <c r="S179" i="50"/>
  <c r="AJ179" i="50" s="1"/>
  <c r="G43" i="50"/>
  <c r="I298" i="50"/>
  <c r="S257" i="50"/>
  <c r="AJ257" i="50" s="1"/>
  <c r="E37" i="50"/>
  <c r="L184" i="50"/>
  <c r="X419" i="50"/>
  <c r="V263" i="50"/>
  <c r="AD419" i="50"/>
  <c r="W159" i="50"/>
  <c r="AI367" i="50"/>
  <c r="G33" i="50"/>
  <c r="I228" i="50"/>
  <c r="I197" i="50"/>
  <c r="S387" i="50"/>
  <c r="AJ387" i="50" s="1"/>
  <c r="I326" i="50"/>
  <c r="I320" i="50"/>
  <c r="I348" i="50"/>
  <c r="S47" i="50"/>
  <c r="AJ47" i="50" s="1"/>
  <c r="L158" i="50"/>
  <c r="AA159" i="50"/>
  <c r="S309" i="50"/>
  <c r="AJ309" i="50" s="1"/>
  <c r="L236" i="50"/>
  <c r="H41" i="50"/>
  <c r="E444" i="50"/>
  <c r="H37" i="50"/>
  <c r="I226" i="50"/>
  <c r="G34" i="50"/>
  <c r="I406" i="50"/>
  <c r="I177" i="50"/>
  <c r="I246" i="50"/>
  <c r="I305" i="50"/>
  <c r="I218" i="50"/>
  <c r="C47" i="50"/>
  <c r="I401" i="50"/>
  <c r="I471" i="50"/>
  <c r="AI49" i="50"/>
  <c r="V315" i="50"/>
  <c r="C40" i="50"/>
  <c r="L314" i="50"/>
  <c r="I142" i="50"/>
  <c r="I331" i="50"/>
  <c r="I254" i="50"/>
  <c r="I334" i="50"/>
  <c r="I410" i="50"/>
  <c r="C38" i="50"/>
  <c r="I435" i="50"/>
  <c r="G45" i="50"/>
  <c r="I230" i="50"/>
  <c r="I223" i="50"/>
  <c r="I379" i="50"/>
  <c r="I242" i="50"/>
  <c r="I171" i="50"/>
  <c r="I306" i="50"/>
  <c r="I300" i="50"/>
  <c r="I357" i="50"/>
  <c r="H47" i="50"/>
  <c r="H38" i="50"/>
  <c r="D37" i="50"/>
  <c r="D47" i="50"/>
  <c r="L262" i="50"/>
  <c r="AA419" i="50"/>
  <c r="Q50" i="50"/>
  <c r="N50" i="50"/>
  <c r="AI132" i="50"/>
  <c r="AD263" i="50"/>
  <c r="W419" i="50"/>
  <c r="I377" i="50"/>
  <c r="I275" i="50"/>
  <c r="G39" i="50"/>
  <c r="I319" i="50"/>
  <c r="I439" i="50"/>
  <c r="H36" i="50"/>
  <c r="D39" i="50"/>
  <c r="E45" i="50"/>
  <c r="I200" i="50"/>
  <c r="I189" i="50"/>
  <c r="D41" i="50"/>
  <c r="I250" i="50"/>
  <c r="H46" i="50"/>
  <c r="D34" i="50"/>
  <c r="I376" i="50"/>
  <c r="I220" i="50"/>
  <c r="D36" i="50"/>
  <c r="I170" i="50"/>
  <c r="I147" i="50"/>
  <c r="I190" i="50"/>
  <c r="I304" i="50"/>
  <c r="S413" i="50"/>
  <c r="AJ413" i="50" s="1"/>
  <c r="C35" i="50"/>
  <c r="D444" i="50"/>
  <c r="I273" i="50"/>
  <c r="H444" i="50"/>
  <c r="G444" i="50"/>
  <c r="I297" i="50"/>
  <c r="AE419" i="50"/>
  <c r="AH341" i="50"/>
  <c r="AF159" i="50"/>
  <c r="B37" i="50"/>
  <c r="I115" i="50"/>
  <c r="I215" i="50"/>
  <c r="B39" i="50"/>
  <c r="I117" i="50"/>
  <c r="L366" i="50"/>
  <c r="S361" i="50"/>
  <c r="AJ361" i="50" s="1"/>
  <c r="L340" i="50"/>
  <c r="S335" i="50"/>
  <c r="AJ335" i="50" s="1"/>
  <c r="G40" i="50"/>
  <c r="D45" i="50"/>
  <c r="I417" i="50"/>
  <c r="F81" i="50"/>
  <c r="E81" i="50"/>
  <c r="B81" i="50"/>
  <c r="C81" i="50"/>
  <c r="D81" i="50"/>
  <c r="H81" i="50"/>
  <c r="G81" i="50"/>
  <c r="D51" i="50"/>
  <c r="E51" i="50"/>
  <c r="AH445" i="50"/>
  <c r="S33" i="50"/>
  <c r="M132" i="50"/>
  <c r="M49" i="50"/>
  <c r="I150" i="50"/>
  <c r="G48" i="50"/>
  <c r="I358" i="50"/>
  <c r="I431" i="50"/>
  <c r="I145" i="50"/>
  <c r="C44" i="50"/>
  <c r="E39" i="50"/>
  <c r="L288" i="50"/>
  <c r="S283" i="50"/>
  <c r="AJ283" i="50" s="1"/>
  <c r="I198" i="50"/>
  <c r="I307" i="50"/>
  <c r="I386" i="50"/>
  <c r="E36" i="50"/>
  <c r="D38" i="50"/>
  <c r="B36" i="50"/>
  <c r="I114" i="50"/>
  <c r="I423" i="50"/>
  <c r="B444" i="50"/>
  <c r="C34" i="50"/>
  <c r="I172" i="50"/>
  <c r="R49" i="50"/>
  <c r="I434" i="50"/>
  <c r="E40" i="50"/>
  <c r="I425" i="50"/>
  <c r="H43" i="50"/>
  <c r="I173" i="50"/>
  <c r="D46" i="50"/>
  <c r="I411" i="50"/>
  <c r="I245" i="50"/>
  <c r="I351" i="50"/>
  <c r="I125" i="50"/>
  <c r="B47" i="50"/>
  <c r="I308" i="50"/>
  <c r="B51" i="50"/>
  <c r="W341" i="50"/>
  <c r="AF341" i="50"/>
  <c r="AJ423" i="50"/>
  <c r="S444" i="50"/>
  <c r="AF419" i="50"/>
  <c r="S41" i="50"/>
  <c r="AJ41" i="50" s="1"/>
  <c r="AG159" i="50"/>
  <c r="AJ371" i="50"/>
  <c r="AA263" i="50"/>
  <c r="AJ111" i="50"/>
  <c r="D53" i="50"/>
  <c r="B40" i="50"/>
  <c r="I118" i="50"/>
  <c r="I169" i="50"/>
  <c r="I294" i="50"/>
  <c r="E46" i="50"/>
  <c r="I225" i="50"/>
  <c r="I141" i="50"/>
  <c r="I272" i="50"/>
  <c r="I146" i="50"/>
  <c r="I356" i="50"/>
  <c r="I175" i="50"/>
  <c r="I137" i="50"/>
  <c r="I248" i="50"/>
  <c r="D48" i="50"/>
  <c r="I149" i="50"/>
  <c r="C46" i="50"/>
  <c r="C37" i="50"/>
  <c r="I333" i="50"/>
  <c r="D43" i="50"/>
  <c r="I412" i="50"/>
  <c r="I251" i="50"/>
  <c r="I364" i="50"/>
  <c r="I362" i="50"/>
  <c r="S362" i="50"/>
  <c r="AJ362" i="50" s="1"/>
  <c r="AJ267" i="50"/>
  <c r="S288" i="50"/>
  <c r="S48" i="50"/>
  <c r="AJ48" i="50" s="1"/>
  <c r="V445" i="50"/>
  <c r="AD159" i="50"/>
  <c r="S35" i="50"/>
  <c r="AJ35" i="50" s="1"/>
  <c r="S38" i="50"/>
  <c r="AJ38" i="50" s="1"/>
  <c r="V419" i="50"/>
  <c r="Y341" i="50"/>
  <c r="AF263" i="50"/>
  <c r="S53" i="50"/>
  <c r="AJ53" i="50" s="1"/>
  <c r="X159" i="50"/>
  <c r="G53" i="50"/>
  <c r="S36" i="50"/>
  <c r="AJ36" i="50" s="1"/>
  <c r="G46" i="50"/>
  <c r="S39" i="50"/>
  <c r="AJ39" i="50" s="1"/>
  <c r="AJ293" i="50"/>
  <c r="S314" i="50"/>
  <c r="I385" i="50"/>
  <c r="I301" i="50"/>
  <c r="C48" i="50"/>
  <c r="I120" i="50"/>
  <c r="I277" i="50"/>
  <c r="I167" i="50"/>
  <c r="G38" i="50"/>
  <c r="B45" i="50"/>
  <c r="I123" i="50"/>
  <c r="G35" i="50"/>
  <c r="I267" i="50"/>
  <c r="H33" i="50"/>
  <c r="I437" i="50"/>
  <c r="I222" i="50"/>
  <c r="I295" i="50"/>
  <c r="C33" i="50"/>
  <c r="I436" i="50"/>
  <c r="I241" i="50"/>
  <c r="I112" i="50"/>
  <c r="B34" i="50"/>
  <c r="I398" i="50"/>
  <c r="I371" i="50"/>
  <c r="H40" i="50"/>
  <c r="C51" i="50"/>
  <c r="AG445" i="50"/>
  <c r="AJ397" i="50"/>
  <c r="AI236" i="50"/>
  <c r="V237" i="50" s="1"/>
  <c r="G51" i="50"/>
  <c r="C53" i="50"/>
  <c r="H35" i="50"/>
  <c r="I279" i="50"/>
  <c r="AB445" i="50"/>
  <c r="AE445" i="50"/>
  <c r="X445" i="50"/>
  <c r="Z445" i="50"/>
  <c r="S37" i="50"/>
  <c r="AJ37" i="50" s="1"/>
  <c r="AJ215" i="50"/>
  <c r="S236" i="50"/>
  <c r="AC445" i="50"/>
  <c r="B38" i="50"/>
  <c r="I116" i="50"/>
  <c r="I122" i="50"/>
  <c r="B44" i="50"/>
  <c r="H44" i="50"/>
  <c r="I201" i="50"/>
  <c r="E34" i="50"/>
  <c r="O132" i="50"/>
  <c r="O49" i="50"/>
  <c r="I139" i="50"/>
  <c r="I113" i="50"/>
  <c r="B35" i="50"/>
  <c r="I163" i="50"/>
  <c r="I276" i="50"/>
  <c r="I268" i="50"/>
  <c r="I293" i="50"/>
  <c r="I216" i="50"/>
  <c r="I281" i="50"/>
  <c r="I407" i="50"/>
  <c r="E44" i="50"/>
  <c r="G41" i="50"/>
  <c r="I299" i="50"/>
  <c r="H39" i="50"/>
  <c r="I229" i="50"/>
  <c r="I324" i="50"/>
  <c r="I143" i="50"/>
  <c r="I360" i="50"/>
  <c r="I119" i="50"/>
  <c r="B41" i="50"/>
  <c r="I354" i="50"/>
  <c r="AJ137" i="50"/>
  <c r="AI210" i="50"/>
  <c r="S414" i="50"/>
  <c r="AJ414" i="50" s="1"/>
  <c r="W445" i="50"/>
  <c r="AC419" i="50"/>
  <c r="X341" i="50"/>
  <c r="S44" i="50"/>
  <c r="AJ44" i="50" s="1"/>
  <c r="Y445" i="50"/>
  <c r="AH367" i="50"/>
  <c r="S40" i="50"/>
  <c r="AJ40" i="50" s="1"/>
  <c r="E48" i="50"/>
  <c r="I191" i="50"/>
  <c r="C41" i="50"/>
  <c r="I126" i="50"/>
  <c r="B48" i="50"/>
  <c r="I355" i="50"/>
  <c r="C39" i="50"/>
  <c r="I196" i="50"/>
  <c r="I243" i="50"/>
  <c r="I349" i="50"/>
  <c r="I328" i="50"/>
  <c r="I424" i="50"/>
  <c r="I274" i="50"/>
  <c r="I384" i="50"/>
  <c r="I429" i="50"/>
  <c r="I405" i="50"/>
  <c r="I204" i="50"/>
  <c r="I252" i="50"/>
  <c r="D44" i="50"/>
  <c r="I372" i="50"/>
  <c r="I144" i="50"/>
  <c r="I193" i="50"/>
  <c r="B33" i="50"/>
  <c r="I111" i="50"/>
  <c r="I350" i="50"/>
  <c r="I195" i="50"/>
  <c r="I224" i="50"/>
  <c r="I408" i="50"/>
  <c r="C36" i="50"/>
  <c r="G44" i="50"/>
  <c r="S127" i="50"/>
  <c r="AJ127" i="50" s="1"/>
  <c r="L49" i="50"/>
  <c r="I199" i="50"/>
  <c r="I217" i="50"/>
  <c r="I121" i="50"/>
  <c r="B43" i="50"/>
  <c r="I409" i="50"/>
  <c r="I202" i="50"/>
  <c r="I323" i="50"/>
  <c r="I383" i="50"/>
  <c r="I327" i="50"/>
  <c r="I403" i="50"/>
  <c r="D40" i="50"/>
  <c r="D33" i="50"/>
  <c r="I353" i="50"/>
  <c r="C43" i="50"/>
  <c r="I428" i="50"/>
  <c r="AD445" i="50"/>
  <c r="AJ241" i="50"/>
  <c r="AE159" i="50"/>
  <c r="AI288" i="50"/>
  <c r="V289" i="50" s="1"/>
  <c r="AC159" i="50"/>
  <c r="I414" i="50"/>
  <c r="AH419" i="50"/>
  <c r="S45" i="50"/>
  <c r="AJ45" i="50" s="1"/>
  <c r="AH185" i="50"/>
  <c r="E33" i="50"/>
  <c r="L210" i="50"/>
  <c r="S205" i="50"/>
  <c r="AJ205" i="50" s="1"/>
  <c r="E43" i="50"/>
  <c r="I247" i="50"/>
  <c r="I303" i="50"/>
  <c r="G47" i="50"/>
  <c r="I176" i="50"/>
  <c r="I433" i="50"/>
  <c r="I346" i="50"/>
  <c r="I282" i="50"/>
  <c r="I124" i="50"/>
  <c r="B46" i="50"/>
  <c r="I330" i="50"/>
  <c r="D35" i="50"/>
  <c r="G36" i="50"/>
  <c r="Q49" i="50"/>
  <c r="I152" i="50"/>
  <c r="I280" i="50"/>
  <c r="E35" i="50"/>
  <c r="I402" i="50"/>
  <c r="I438" i="50"/>
  <c r="E38" i="50"/>
  <c r="I321" i="50"/>
  <c r="N132" i="50"/>
  <c r="N49" i="50"/>
  <c r="E41" i="50"/>
  <c r="I219" i="50"/>
  <c r="I432" i="50"/>
  <c r="I352" i="50"/>
  <c r="C444" i="50"/>
  <c r="AB341" i="50"/>
  <c r="AA341" i="50"/>
  <c r="S46" i="50"/>
  <c r="AJ46" i="50" s="1"/>
  <c r="AD341" i="50"/>
  <c r="S43" i="50"/>
  <c r="AJ43" i="50" s="1"/>
  <c r="S52" i="50"/>
  <c r="AJ52" i="50" s="1"/>
  <c r="AJ163" i="50"/>
  <c r="S184" i="50"/>
  <c r="Y159" i="50"/>
  <c r="AF445" i="50"/>
  <c r="Y263" i="50"/>
  <c r="S34" i="50"/>
  <c r="AJ34" i="50" s="1"/>
  <c r="H51" i="50"/>
  <c r="G366" i="50"/>
  <c r="C210" i="50"/>
  <c r="H210" i="50"/>
  <c r="H184" i="50"/>
  <c r="C418" i="50"/>
  <c r="E418" i="50"/>
  <c r="D288" i="50"/>
  <c r="C184" i="50"/>
  <c r="C366" i="50"/>
  <c r="G340" i="50"/>
  <c r="E314" i="50"/>
  <c r="E210" i="50"/>
  <c r="D158" i="50"/>
  <c r="C288" i="50"/>
  <c r="C158" i="50"/>
  <c r="E184" i="50"/>
  <c r="D366" i="50"/>
  <c r="D236" i="50"/>
  <c r="E340" i="50"/>
  <c r="G184" i="50"/>
  <c r="H340" i="50"/>
  <c r="G288" i="50"/>
  <c r="G210" i="50"/>
  <c r="C236" i="50"/>
  <c r="H288" i="50"/>
  <c r="H262" i="50"/>
  <c r="G236" i="50"/>
  <c r="G262" i="50"/>
  <c r="E366" i="50"/>
  <c r="D210" i="50"/>
  <c r="D314" i="50"/>
  <c r="E236" i="50"/>
  <c r="D262" i="50"/>
  <c r="C314" i="50"/>
  <c r="G314" i="50"/>
  <c r="E262" i="50"/>
  <c r="H236" i="50"/>
  <c r="E158" i="50"/>
  <c r="C340" i="50"/>
  <c r="H418" i="50"/>
  <c r="E288" i="50"/>
  <c r="D340" i="50"/>
  <c r="D184" i="50"/>
  <c r="G158" i="50"/>
  <c r="H366" i="50"/>
  <c r="G418" i="50"/>
  <c r="H158" i="50"/>
  <c r="S336" i="50"/>
  <c r="AJ336" i="50" s="1"/>
  <c r="S232" i="50"/>
  <c r="AJ232" i="50" s="1"/>
  <c r="S284" i="50"/>
  <c r="AJ284" i="50" s="1"/>
  <c r="H132" i="50"/>
  <c r="I179" i="50"/>
  <c r="S180" i="50"/>
  <c r="AJ180" i="50" s="1"/>
  <c r="S206" i="50"/>
  <c r="AJ206" i="50" s="1"/>
  <c r="B314" i="50"/>
  <c r="S310" i="50"/>
  <c r="AJ310" i="50" s="1"/>
  <c r="H314" i="50"/>
  <c r="C132" i="50"/>
  <c r="G132" i="50"/>
  <c r="E132" i="50"/>
  <c r="S388" i="50"/>
  <c r="S258" i="50"/>
  <c r="AJ258" i="50" s="1"/>
  <c r="D132" i="50"/>
  <c r="D418" i="50"/>
  <c r="B132" i="50"/>
  <c r="C262" i="50"/>
  <c r="S158" i="50" l="1"/>
  <c r="I387" i="50"/>
  <c r="I365" i="50"/>
  <c r="AI341" i="50"/>
  <c r="AI159" i="50"/>
  <c r="S262" i="50"/>
  <c r="L263" i="50" s="1"/>
  <c r="AI263" i="50"/>
  <c r="AI419" i="50"/>
  <c r="S340" i="50"/>
  <c r="I184" i="50"/>
  <c r="D185" i="50" s="1"/>
  <c r="S418" i="50"/>
  <c r="AJ418" i="50" s="1"/>
  <c r="I415" i="50"/>
  <c r="D52" i="50"/>
  <c r="I416" i="50"/>
  <c r="I309" i="50"/>
  <c r="I314" i="50" s="1"/>
  <c r="E315" i="50" s="1"/>
  <c r="B53" i="50"/>
  <c r="I363" i="50"/>
  <c r="I440" i="50"/>
  <c r="S210" i="50"/>
  <c r="S132" i="50"/>
  <c r="P133" i="50" s="1"/>
  <c r="I81" i="50"/>
  <c r="AI315" i="50"/>
  <c r="B184" i="50"/>
  <c r="AI445" i="50"/>
  <c r="S366" i="50"/>
  <c r="N289" i="50"/>
  <c r="AJ288" i="50"/>
  <c r="T288" i="50"/>
  <c r="Q289" i="50"/>
  <c r="O289" i="50"/>
  <c r="L289" i="50"/>
  <c r="P289" i="50"/>
  <c r="M289" i="50"/>
  <c r="R289" i="50"/>
  <c r="S49" i="50"/>
  <c r="AJ49" i="50" s="1"/>
  <c r="H49" i="50"/>
  <c r="AB289" i="50"/>
  <c r="Y289" i="50"/>
  <c r="AC289" i="50"/>
  <c r="AF289" i="50"/>
  <c r="AA289" i="50"/>
  <c r="X289" i="50"/>
  <c r="Z289" i="50"/>
  <c r="AH289" i="50"/>
  <c r="AE289" i="50"/>
  <c r="AD289" i="50"/>
  <c r="AG289" i="50"/>
  <c r="W289" i="50"/>
  <c r="I38" i="50"/>
  <c r="AB237" i="50"/>
  <c r="AA237" i="50"/>
  <c r="AC237" i="50"/>
  <c r="AG237" i="50"/>
  <c r="AD237" i="50"/>
  <c r="AE237" i="50"/>
  <c r="AH237" i="50"/>
  <c r="W237" i="50"/>
  <c r="Z237" i="50"/>
  <c r="AF237" i="50"/>
  <c r="Y237" i="50"/>
  <c r="X237" i="50"/>
  <c r="I40" i="50"/>
  <c r="AJ33" i="50"/>
  <c r="I39" i="50"/>
  <c r="B262" i="50"/>
  <c r="I257" i="50"/>
  <c r="I262" i="50" s="1"/>
  <c r="G49" i="50"/>
  <c r="I46" i="50"/>
  <c r="I33" i="50"/>
  <c r="P419" i="50"/>
  <c r="I47" i="50"/>
  <c r="I444" i="50"/>
  <c r="C185" i="50"/>
  <c r="E185" i="50"/>
  <c r="B340" i="50"/>
  <c r="I335" i="50"/>
  <c r="I340" i="50" s="1"/>
  <c r="R263" i="50"/>
  <c r="N263" i="50"/>
  <c r="M263" i="50"/>
  <c r="AB211" i="50"/>
  <c r="AE211" i="50"/>
  <c r="AH211" i="50"/>
  <c r="AA211" i="50"/>
  <c r="AF211" i="50"/>
  <c r="AG211" i="50"/>
  <c r="W211" i="50"/>
  <c r="AC211" i="50"/>
  <c r="Y211" i="50"/>
  <c r="AD211" i="50"/>
  <c r="X211" i="50"/>
  <c r="Z211" i="50"/>
  <c r="I41" i="50"/>
  <c r="Q237" i="50"/>
  <c r="AJ236" i="50"/>
  <c r="M237" i="50"/>
  <c r="L237" i="50"/>
  <c r="T236" i="50"/>
  <c r="O237" i="50"/>
  <c r="N237" i="50"/>
  <c r="R237" i="50"/>
  <c r="P237" i="50"/>
  <c r="O211" i="50"/>
  <c r="P211" i="50"/>
  <c r="T210" i="50"/>
  <c r="AJ210" i="50"/>
  <c r="L211" i="50"/>
  <c r="R211" i="50"/>
  <c r="Q211" i="50"/>
  <c r="M211" i="50"/>
  <c r="N211" i="50"/>
  <c r="I34" i="50"/>
  <c r="I51" i="50"/>
  <c r="B158" i="50"/>
  <c r="I153" i="50"/>
  <c r="I158" i="50" s="1"/>
  <c r="D49" i="50"/>
  <c r="R185" i="50"/>
  <c r="M185" i="50"/>
  <c r="T184" i="50"/>
  <c r="N185" i="50"/>
  <c r="P185" i="50"/>
  <c r="O185" i="50"/>
  <c r="L185" i="50"/>
  <c r="Q185" i="50"/>
  <c r="AJ184" i="50"/>
  <c r="I43" i="50"/>
  <c r="V211" i="50"/>
  <c r="O133" i="50"/>
  <c r="R133" i="50"/>
  <c r="AJ132" i="50"/>
  <c r="L133" i="50"/>
  <c r="I36" i="50"/>
  <c r="I37" i="50"/>
  <c r="S154" i="50"/>
  <c r="AJ154" i="50" s="1"/>
  <c r="L50" i="50"/>
  <c r="E49" i="50"/>
  <c r="H315" i="50"/>
  <c r="D315" i="50"/>
  <c r="B49" i="50"/>
  <c r="I127" i="50"/>
  <c r="I132" i="50" s="1"/>
  <c r="C49" i="50"/>
  <c r="B366" i="50"/>
  <c r="I361" i="50"/>
  <c r="I366" i="50" s="1"/>
  <c r="B236" i="50"/>
  <c r="I231" i="50"/>
  <c r="I236" i="50" s="1"/>
  <c r="B418" i="50"/>
  <c r="I413" i="50"/>
  <c r="I418" i="50" s="1"/>
  <c r="I45" i="50"/>
  <c r="O445" i="50"/>
  <c r="T444" i="50"/>
  <c r="R445" i="50"/>
  <c r="M445" i="50"/>
  <c r="L445" i="50"/>
  <c r="AJ444" i="50"/>
  <c r="N445" i="50"/>
  <c r="P445" i="50"/>
  <c r="Q445" i="50"/>
  <c r="B210" i="50"/>
  <c r="I205" i="50"/>
  <c r="I210" i="50" s="1"/>
  <c r="I53" i="50"/>
  <c r="B288" i="50"/>
  <c r="I283" i="50"/>
  <c r="I288" i="50" s="1"/>
  <c r="I48" i="50"/>
  <c r="P159" i="50"/>
  <c r="M159" i="50"/>
  <c r="O159" i="50"/>
  <c r="T158" i="50"/>
  <c r="AJ158" i="50"/>
  <c r="L159" i="50"/>
  <c r="Q159" i="50"/>
  <c r="R159" i="50"/>
  <c r="N159" i="50"/>
  <c r="I35" i="50"/>
  <c r="I44" i="50"/>
  <c r="T314" i="50"/>
  <c r="P315" i="50"/>
  <c r="O315" i="50"/>
  <c r="Q315" i="50"/>
  <c r="R315" i="50"/>
  <c r="L315" i="50"/>
  <c r="N315" i="50"/>
  <c r="M315" i="50"/>
  <c r="AJ314" i="50"/>
  <c r="H52" i="50"/>
  <c r="E52" i="50"/>
  <c r="I284" i="50"/>
  <c r="G52" i="50"/>
  <c r="C52" i="50"/>
  <c r="I232" i="50"/>
  <c r="M133" i="50" l="1"/>
  <c r="T132" i="50"/>
  <c r="Q133" i="50"/>
  <c r="N133" i="50"/>
  <c r="S133" i="50" s="1"/>
  <c r="AJ133" i="50" s="1"/>
  <c r="AI237" i="50"/>
  <c r="I180" i="50"/>
  <c r="B315" i="50"/>
  <c r="Q263" i="50"/>
  <c r="AI289" i="50"/>
  <c r="F315" i="50"/>
  <c r="T262" i="50"/>
  <c r="P263" i="50"/>
  <c r="I206" i="50"/>
  <c r="G315" i="50"/>
  <c r="O263" i="50"/>
  <c r="C315" i="50"/>
  <c r="AJ262" i="50"/>
  <c r="I310" i="50"/>
  <c r="I336" i="50"/>
  <c r="T418" i="50"/>
  <c r="S315" i="50"/>
  <c r="AJ315" i="50" s="1"/>
  <c r="S185" i="50"/>
  <c r="AJ185" i="50" s="1"/>
  <c r="S211" i="50"/>
  <c r="G185" i="50"/>
  <c r="R419" i="50"/>
  <c r="T340" i="50"/>
  <c r="P341" i="50"/>
  <c r="N341" i="50"/>
  <c r="M341" i="50"/>
  <c r="L341" i="50"/>
  <c r="R341" i="50"/>
  <c r="Q341" i="50"/>
  <c r="O341" i="50"/>
  <c r="AJ340" i="50"/>
  <c r="Q419" i="50"/>
  <c r="H185" i="50"/>
  <c r="N419" i="50"/>
  <c r="S289" i="50"/>
  <c r="S237" i="50"/>
  <c r="AJ237" i="50" s="1"/>
  <c r="B185" i="50"/>
  <c r="M419" i="50"/>
  <c r="S159" i="50"/>
  <c r="AJ159" i="50" s="1"/>
  <c r="AI211" i="50"/>
  <c r="AJ211" i="50" s="1"/>
  <c r="F185" i="50"/>
  <c r="L419" i="50"/>
  <c r="O367" i="50"/>
  <c r="Q367" i="50"/>
  <c r="AJ366" i="50"/>
  <c r="M367" i="50"/>
  <c r="T366" i="50"/>
  <c r="L367" i="50"/>
  <c r="P367" i="50"/>
  <c r="N367" i="50"/>
  <c r="R367" i="50"/>
  <c r="I258" i="50"/>
  <c r="E50" i="50"/>
  <c r="S445" i="50"/>
  <c r="AJ445" i="50" s="1"/>
  <c r="O419" i="50"/>
  <c r="I388" i="50"/>
  <c r="F237" i="50"/>
  <c r="C237" i="50"/>
  <c r="B237" i="50"/>
  <c r="D237" i="50"/>
  <c r="H237" i="50"/>
  <c r="E237" i="50"/>
  <c r="G237" i="50"/>
  <c r="H50" i="50"/>
  <c r="S50" i="50"/>
  <c r="AJ50" i="50" s="1"/>
  <c r="E211" i="50"/>
  <c r="B211" i="50"/>
  <c r="F211" i="50"/>
  <c r="D211" i="50"/>
  <c r="C211" i="50"/>
  <c r="H211" i="50"/>
  <c r="G211" i="50"/>
  <c r="G50" i="50"/>
  <c r="D50" i="50"/>
  <c r="C50" i="50"/>
  <c r="D367" i="50"/>
  <c r="G367" i="50"/>
  <c r="E367" i="50"/>
  <c r="F367" i="50"/>
  <c r="B367" i="50"/>
  <c r="C367" i="50"/>
  <c r="H367" i="50"/>
  <c r="D341" i="50"/>
  <c r="H341" i="50"/>
  <c r="B341" i="50"/>
  <c r="C341" i="50"/>
  <c r="E341" i="50"/>
  <c r="F341" i="50"/>
  <c r="G341" i="50"/>
  <c r="C289" i="50"/>
  <c r="G289" i="50"/>
  <c r="H289" i="50"/>
  <c r="E289" i="50"/>
  <c r="D289" i="50"/>
  <c r="F289" i="50"/>
  <c r="B289" i="50"/>
  <c r="G159" i="50"/>
  <c r="E159" i="50"/>
  <c r="C159" i="50"/>
  <c r="H159" i="50"/>
  <c r="D159" i="50"/>
  <c r="B159" i="50"/>
  <c r="F159" i="50"/>
  <c r="B445" i="50"/>
  <c r="F445" i="50"/>
  <c r="D445" i="50"/>
  <c r="H445" i="50"/>
  <c r="G445" i="50"/>
  <c r="C445" i="50"/>
  <c r="E445" i="50"/>
  <c r="B50" i="50"/>
  <c r="I154" i="50"/>
  <c r="F133" i="50"/>
  <c r="G133" i="50"/>
  <c r="B133" i="50"/>
  <c r="H133" i="50"/>
  <c r="E133" i="50"/>
  <c r="C133" i="50"/>
  <c r="D133" i="50"/>
  <c r="I130" i="50"/>
  <c r="B52" i="50"/>
  <c r="C419" i="50"/>
  <c r="G419" i="50"/>
  <c r="E419" i="50"/>
  <c r="D419" i="50"/>
  <c r="H419" i="50"/>
  <c r="F419" i="50"/>
  <c r="B419" i="50"/>
  <c r="I49" i="50"/>
  <c r="G263" i="50"/>
  <c r="D263" i="50"/>
  <c r="E263" i="50"/>
  <c r="H263" i="50"/>
  <c r="C263" i="50"/>
  <c r="B263" i="50"/>
  <c r="F263" i="50"/>
  <c r="S263" i="50" l="1"/>
  <c r="AJ263" i="50" s="1"/>
  <c r="I315" i="50"/>
  <c r="I185" i="50"/>
  <c r="AJ289" i="50"/>
  <c r="I341" i="50"/>
  <c r="I133" i="50"/>
  <c r="I211" i="50"/>
  <c r="I237" i="50"/>
  <c r="I419" i="50"/>
  <c r="I263" i="50"/>
  <c r="I445" i="50"/>
  <c r="I289" i="50"/>
  <c r="S419" i="50"/>
  <c r="AJ419" i="50" s="1"/>
  <c r="S341" i="50"/>
  <c r="AJ341" i="50" s="1"/>
  <c r="I367" i="50"/>
  <c r="I159" i="50"/>
  <c r="S367" i="50"/>
  <c r="AJ367" i="50" s="1"/>
  <c r="I52" i="50"/>
  <c r="I50" i="50"/>
  <c r="I573" i="49" l="1"/>
  <c r="I572" i="49"/>
  <c r="I571" i="49"/>
  <c r="I570" i="49"/>
  <c r="I568" i="49"/>
  <c r="I567" i="49"/>
  <c r="I566" i="49"/>
  <c r="I565" i="49"/>
  <c r="I564" i="49"/>
  <c r="I563" i="49"/>
  <c r="I562" i="49"/>
  <c r="I561" i="49"/>
  <c r="I560" i="49"/>
  <c r="I559" i="49"/>
  <c r="I558" i="49"/>
  <c r="I557" i="49"/>
  <c r="I556" i="49"/>
  <c r="I555" i="49"/>
  <c r="I554" i="49"/>
  <c r="I547" i="49"/>
  <c r="I546" i="49"/>
  <c r="I545" i="49"/>
  <c r="I544" i="49"/>
  <c r="I542" i="49"/>
  <c r="I541" i="49"/>
  <c r="I540" i="49"/>
  <c r="I539" i="49"/>
  <c r="I538" i="49"/>
  <c r="I537" i="49"/>
  <c r="I536" i="49"/>
  <c r="I535" i="49"/>
  <c r="I534" i="49"/>
  <c r="I533" i="49"/>
  <c r="I532" i="49"/>
  <c r="I531" i="49"/>
  <c r="I530" i="49"/>
  <c r="I529" i="49"/>
  <c r="I528" i="49"/>
  <c r="I521" i="49"/>
  <c r="I520" i="49"/>
  <c r="I519" i="49"/>
  <c r="I516" i="49"/>
  <c r="I515" i="49"/>
  <c r="I514" i="49"/>
  <c r="I513" i="49"/>
  <c r="I512" i="49"/>
  <c r="I511" i="49"/>
  <c r="I510" i="49"/>
  <c r="I509" i="49"/>
  <c r="I508" i="49"/>
  <c r="I507" i="49"/>
  <c r="I506" i="49"/>
  <c r="I505" i="49"/>
  <c r="I504" i="49"/>
  <c r="I503" i="49"/>
  <c r="I502" i="49"/>
  <c r="I495" i="49"/>
  <c r="I494" i="49"/>
  <c r="I493" i="49"/>
  <c r="I492" i="49"/>
  <c r="I490" i="49"/>
  <c r="I489" i="49"/>
  <c r="I488" i="49"/>
  <c r="I487" i="49"/>
  <c r="I486" i="49"/>
  <c r="I485" i="49"/>
  <c r="I484" i="49"/>
  <c r="I483" i="49"/>
  <c r="I482" i="49"/>
  <c r="I481" i="49"/>
  <c r="I480" i="49"/>
  <c r="I479" i="49"/>
  <c r="I478" i="49"/>
  <c r="I477" i="49"/>
  <c r="I476" i="49"/>
  <c r="I452" i="49" l="1"/>
  <c r="F62" i="49"/>
  <c r="I456" i="49"/>
  <c r="F66" i="49"/>
  <c r="F70" i="49"/>
  <c r="I460" i="49"/>
  <c r="I464" i="49"/>
  <c r="F74" i="49"/>
  <c r="I469" i="49"/>
  <c r="F79" i="49"/>
  <c r="I501" i="49"/>
  <c r="I449" i="49"/>
  <c r="F59" i="49"/>
  <c r="I453" i="49"/>
  <c r="F63" i="49"/>
  <c r="I457" i="49"/>
  <c r="F67" i="49"/>
  <c r="I461" i="49"/>
  <c r="F71" i="49"/>
  <c r="I475" i="49"/>
  <c r="I466" i="49"/>
  <c r="I553" i="49"/>
  <c r="I450" i="49"/>
  <c r="F60" i="49"/>
  <c r="I454" i="49"/>
  <c r="F64" i="49"/>
  <c r="I458" i="49"/>
  <c r="F68" i="49"/>
  <c r="F72" i="49"/>
  <c r="I462" i="49"/>
  <c r="I467" i="49"/>
  <c r="F77" i="49"/>
  <c r="I527" i="49"/>
  <c r="I451" i="49"/>
  <c r="F61" i="49"/>
  <c r="I455" i="49"/>
  <c r="F65" i="49"/>
  <c r="I459" i="49"/>
  <c r="F69" i="49"/>
  <c r="I463" i="49"/>
  <c r="F73" i="49"/>
  <c r="AI330" i="49"/>
  <c r="AI219" i="49"/>
  <c r="AI327" i="49"/>
  <c r="P87" i="49"/>
  <c r="P9" i="49" s="1"/>
  <c r="AI313" i="49"/>
  <c r="AJ313" i="49" s="1"/>
  <c r="P86" i="49"/>
  <c r="P8" i="49" s="1"/>
  <c r="P97" i="49"/>
  <c r="P19" i="49" s="1"/>
  <c r="P98" i="49"/>
  <c r="P20" i="49" s="1"/>
  <c r="AI272" i="49"/>
  <c r="AI287" i="49"/>
  <c r="AJ287" i="49" s="1"/>
  <c r="AI307" i="49"/>
  <c r="AI326" i="49"/>
  <c r="AI407" i="49"/>
  <c r="AF44" i="49"/>
  <c r="P89" i="49"/>
  <c r="P11" i="49" s="1"/>
  <c r="I543" i="49"/>
  <c r="I548" i="49" s="1"/>
  <c r="P90" i="49"/>
  <c r="P12" i="49" s="1"/>
  <c r="P93" i="49"/>
  <c r="P15" i="49" s="1"/>
  <c r="AI379" i="49"/>
  <c r="AI350" i="49"/>
  <c r="AI408" i="49"/>
  <c r="P88" i="49"/>
  <c r="P10" i="49" s="1"/>
  <c r="I517" i="49"/>
  <c r="I518" i="49"/>
  <c r="P100" i="49"/>
  <c r="P22" i="49" s="1"/>
  <c r="P103" i="49"/>
  <c r="P25" i="49" s="1"/>
  <c r="P95" i="49"/>
  <c r="P17" i="49" s="1"/>
  <c r="F470" i="49"/>
  <c r="P105" i="49"/>
  <c r="P27" i="49" s="1"/>
  <c r="I569" i="49"/>
  <c r="I491" i="49"/>
  <c r="I574" i="49" l="1"/>
  <c r="AI385" i="49"/>
  <c r="AI374" i="49"/>
  <c r="AI403" i="49"/>
  <c r="AI399" i="49"/>
  <c r="AI338" i="49"/>
  <c r="AJ338" i="49" s="1"/>
  <c r="AD38" i="49"/>
  <c r="AI412" i="49"/>
  <c r="AI364" i="49"/>
  <c r="AJ364" i="49" s="1"/>
  <c r="W41" i="49"/>
  <c r="AI234" i="49"/>
  <c r="AJ234" i="49" s="1"/>
  <c r="AI347" i="49"/>
  <c r="AA44" i="49"/>
  <c r="AI199" i="49"/>
  <c r="AD34" i="49"/>
  <c r="AI356" i="49"/>
  <c r="AI436" i="49"/>
  <c r="AI241" i="49"/>
  <c r="AI169" i="49"/>
  <c r="AH44" i="49"/>
  <c r="AI157" i="49"/>
  <c r="AJ157" i="49" s="1"/>
  <c r="F548" i="49"/>
  <c r="F549" i="49" s="1"/>
  <c r="F522" i="49"/>
  <c r="AI442" i="49"/>
  <c r="AJ442" i="49" s="1"/>
  <c r="AI346" i="49"/>
  <c r="AI351" i="49"/>
  <c r="AI319" i="49"/>
  <c r="AI397" i="49"/>
  <c r="AI310" i="49"/>
  <c r="AI295" i="49"/>
  <c r="AI151" i="49"/>
  <c r="AG50" i="49"/>
  <c r="W38" i="49"/>
  <c r="AI225" i="49"/>
  <c r="AI242" i="49"/>
  <c r="AI299" i="49"/>
  <c r="AI278" i="49"/>
  <c r="AI196" i="49"/>
  <c r="X47" i="49"/>
  <c r="AG46" i="49"/>
  <c r="AI167" i="49"/>
  <c r="AI269" i="49"/>
  <c r="Z43" i="49"/>
  <c r="AI355" i="49"/>
  <c r="AI304" i="49"/>
  <c r="AI323" i="49"/>
  <c r="X45" i="49"/>
  <c r="AI348" i="49"/>
  <c r="Z48" i="49"/>
  <c r="AI325" i="49"/>
  <c r="AI296" i="49"/>
  <c r="W53" i="49"/>
  <c r="AI164" i="49"/>
  <c r="AI443" i="49"/>
  <c r="AJ443" i="49" s="1"/>
  <c r="AI378" i="49"/>
  <c r="AI365" i="49"/>
  <c r="AJ365" i="49" s="1"/>
  <c r="AI192" i="49"/>
  <c r="AA47" i="49"/>
  <c r="AI244" i="49"/>
  <c r="AI208" i="49"/>
  <c r="AJ208" i="49" s="1"/>
  <c r="AI246" i="49"/>
  <c r="AI156" i="49"/>
  <c r="AJ156" i="49" s="1"/>
  <c r="AC39" i="49"/>
  <c r="AI363" i="49"/>
  <c r="AJ363" i="49" s="1"/>
  <c r="AI247" i="49"/>
  <c r="AI426" i="49"/>
  <c r="AI345" i="49"/>
  <c r="AI235" i="49"/>
  <c r="AJ235" i="49" s="1"/>
  <c r="I522" i="49"/>
  <c r="D523" i="49" s="1"/>
  <c r="AA38" i="49"/>
  <c r="AI372" i="49"/>
  <c r="AI337" i="49"/>
  <c r="AJ337" i="49" s="1"/>
  <c r="AI312" i="49"/>
  <c r="AJ312" i="49" s="1"/>
  <c r="AI191" i="49"/>
  <c r="AC40" i="49"/>
  <c r="AA39" i="49"/>
  <c r="AI400" i="49"/>
  <c r="AE37" i="49"/>
  <c r="AI390" i="49"/>
  <c r="AJ390" i="49" s="1"/>
  <c r="AI270" i="49"/>
  <c r="X48" i="49"/>
  <c r="AI391" i="49"/>
  <c r="AJ391" i="49" s="1"/>
  <c r="AI339" i="49"/>
  <c r="AJ339" i="49" s="1"/>
  <c r="AA33" i="49"/>
  <c r="AH38" i="49"/>
  <c r="AF39" i="49"/>
  <c r="AH43" i="49"/>
  <c r="AA48" i="49"/>
  <c r="AC44" i="49"/>
  <c r="X44" i="49"/>
  <c r="AI297" i="49"/>
  <c r="AI274" i="49"/>
  <c r="AI220" i="49"/>
  <c r="AA34" i="49"/>
  <c r="F496" i="49"/>
  <c r="AI430" i="49"/>
  <c r="Y366" i="49"/>
  <c r="AI260" i="49"/>
  <c r="AJ260" i="49" s="1"/>
  <c r="AI389" i="49"/>
  <c r="AJ389" i="49" s="1"/>
  <c r="AI233" i="49"/>
  <c r="AJ233" i="49" s="1"/>
  <c r="AI311" i="49"/>
  <c r="AJ311" i="49" s="1"/>
  <c r="AI181" i="49"/>
  <c r="AJ181" i="49" s="1"/>
  <c r="AI121" i="49"/>
  <c r="Y39" i="49"/>
  <c r="Y38" i="49"/>
  <c r="V43" i="49"/>
  <c r="AI232" i="49"/>
  <c r="I496" i="49"/>
  <c r="B497" i="49" s="1"/>
  <c r="AI207" i="49"/>
  <c r="AJ207" i="49" s="1"/>
  <c r="W48" i="49"/>
  <c r="AI333" i="49"/>
  <c r="AI259" i="49"/>
  <c r="AJ259" i="49" s="1"/>
  <c r="AI218" i="49"/>
  <c r="AI250" i="49"/>
  <c r="Y44" i="49"/>
  <c r="AI140" i="49"/>
  <c r="W39" i="49"/>
  <c r="AD43" i="49"/>
  <c r="AD48" i="49"/>
  <c r="AI155" i="49"/>
  <c r="AJ155" i="49" s="1"/>
  <c r="AI285" i="49"/>
  <c r="AJ285" i="49" s="1"/>
  <c r="AI294" i="49"/>
  <c r="AI209" i="49"/>
  <c r="AJ209" i="49" s="1"/>
  <c r="AI322" i="49"/>
  <c r="AI182" i="49"/>
  <c r="AJ182" i="49" s="1"/>
  <c r="AI183" i="49"/>
  <c r="AJ183" i="49" s="1"/>
  <c r="X35" i="49"/>
  <c r="AI166" i="49"/>
  <c r="AI441" i="49"/>
  <c r="AJ441" i="49" s="1"/>
  <c r="AI261" i="49"/>
  <c r="AJ261" i="49" s="1"/>
  <c r="AI286" i="49"/>
  <c r="AJ286" i="49" s="1"/>
  <c r="F574" i="49"/>
  <c r="F575" i="49" s="1"/>
  <c r="V35" i="49"/>
  <c r="AI113" i="49"/>
  <c r="AG44" i="49"/>
  <c r="AF36" i="49"/>
  <c r="X39" i="49"/>
  <c r="AH50" i="49"/>
  <c r="Y35" i="49"/>
  <c r="AC46" i="49"/>
  <c r="AE48" i="49"/>
  <c r="Z41" i="49"/>
  <c r="AI165" i="49"/>
  <c r="X51" i="49"/>
  <c r="AI152" i="49"/>
  <c r="AG51" i="49"/>
  <c r="F9" i="49"/>
  <c r="I61" i="49"/>
  <c r="I77" i="49"/>
  <c r="F25" i="49"/>
  <c r="I67" i="49"/>
  <c r="F15" i="49"/>
  <c r="I70" i="49"/>
  <c r="F18" i="49"/>
  <c r="R53" i="49"/>
  <c r="AF53" i="49"/>
  <c r="AI410" i="49"/>
  <c r="AI402" i="49"/>
  <c r="AI358" i="49"/>
  <c r="AI221" i="49"/>
  <c r="AI249" i="49"/>
  <c r="AI267" i="49"/>
  <c r="AI223" i="49"/>
  <c r="AI177" i="49"/>
  <c r="AI245" i="49"/>
  <c r="AI222" i="49"/>
  <c r="AI279" i="49"/>
  <c r="Y37" i="49"/>
  <c r="AD44" i="49"/>
  <c r="AI305" i="49"/>
  <c r="V51" i="49"/>
  <c r="AI129" i="49"/>
  <c r="AD41" i="49"/>
  <c r="AE38" i="49"/>
  <c r="Z52" i="49"/>
  <c r="X40" i="49"/>
  <c r="AI146" i="49"/>
  <c r="AI143" i="49"/>
  <c r="AA45" i="49"/>
  <c r="AI141" i="49"/>
  <c r="AI120" i="49"/>
  <c r="V34" i="49"/>
  <c r="AI112" i="49"/>
  <c r="Z46" i="49"/>
  <c r="X33" i="49"/>
  <c r="AI145" i="49"/>
  <c r="AD47" i="49"/>
  <c r="AI224" i="49"/>
  <c r="AI425" i="49"/>
  <c r="AI284" i="49"/>
  <c r="AI253" i="49"/>
  <c r="AG48" i="49"/>
  <c r="AE36" i="49"/>
  <c r="W52" i="49"/>
  <c r="Z47" i="49"/>
  <c r="Z35" i="49"/>
  <c r="AD46" i="49"/>
  <c r="AI176" i="49"/>
  <c r="AH41" i="49"/>
  <c r="AI163" i="49"/>
  <c r="F8" i="49"/>
  <c r="I60" i="49"/>
  <c r="F14" i="49"/>
  <c r="I66" i="49"/>
  <c r="AE40" i="49"/>
  <c r="AC52" i="49"/>
  <c r="AC41" i="49"/>
  <c r="V44" i="49"/>
  <c r="AI122" i="49"/>
  <c r="AI353" i="49"/>
  <c r="AE52" i="49"/>
  <c r="I73" i="49"/>
  <c r="F21" i="49"/>
  <c r="Q53" i="49"/>
  <c r="I468" i="49"/>
  <c r="F78" i="49"/>
  <c r="AI354" i="49"/>
  <c r="AI320" i="49"/>
  <c r="AI300" i="49"/>
  <c r="AI324" i="49"/>
  <c r="AI252" i="49"/>
  <c r="AI256" i="49"/>
  <c r="AG37" i="49"/>
  <c r="AE41" i="49"/>
  <c r="AI277" i="49"/>
  <c r="Z51" i="49"/>
  <c r="AG43" i="49"/>
  <c r="AF38" i="49"/>
  <c r="AG52" i="49"/>
  <c r="AH34" i="49"/>
  <c r="Y45" i="49"/>
  <c r="W34" i="49"/>
  <c r="AI174" i="49"/>
  <c r="AH46" i="49"/>
  <c r="AD33" i="49"/>
  <c r="AD132" i="49"/>
  <c r="AH52" i="49"/>
  <c r="Y33" i="49"/>
  <c r="W47" i="49"/>
  <c r="AE39" i="49"/>
  <c r="AI200" i="49"/>
  <c r="AI215" i="49"/>
  <c r="AI329" i="49"/>
  <c r="W44" i="49"/>
  <c r="AE50" i="49"/>
  <c r="AH35" i="49"/>
  <c r="AI123" i="49"/>
  <c r="V45" i="49"/>
  <c r="AF37" i="49"/>
  <c r="AI195" i="49"/>
  <c r="AI115" i="49"/>
  <c r="V37" i="49"/>
  <c r="AI203" i="49"/>
  <c r="AI384" i="49"/>
  <c r="AI382" i="49"/>
  <c r="AI328" i="49"/>
  <c r="Z36" i="49"/>
  <c r="AI377" i="49"/>
  <c r="X36" i="49"/>
  <c r="AE33" i="49"/>
  <c r="I79" i="49"/>
  <c r="F27" i="49"/>
  <c r="F10" i="49"/>
  <c r="I62" i="49"/>
  <c r="V38" i="49"/>
  <c r="AI116" i="49"/>
  <c r="Z34" i="49"/>
  <c r="V48" i="49"/>
  <c r="AI126" i="49"/>
  <c r="V47" i="49"/>
  <c r="AI125" i="49"/>
  <c r="AI150" i="49"/>
  <c r="AI197" i="49"/>
  <c r="Y43" i="49"/>
  <c r="AF40" i="49"/>
  <c r="AG33" i="49"/>
  <c r="AD50" i="49"/>
  <c r="AG45" i="49"/>
  <c r="I63" i="49"/>
  <c r="F11" i="49"/>
  <c r="AI435" i="49"/>
  <c r="Y52" i="49"/>
  <c r="AI360" i="49"/>
  <c r="AI404" i="49"/>
  <c r="AI406" i="49"/>
  <c r="AI336" i="49"/>
  <c r="AI280" i="49"/>
  <c r="AI258" i="49"/>
  <c r="W418" i="49"/>
  <c r="AI306" i="49"/>
  <c r="AI254" i="49"/>
  <c r="AI293" i="49"/>
  <c r="AI375" i="49"/>
  <c r="AI308" i="49"/>
  <c r="X37" i="49"/>
  <c r="AI144" i="49"/>
  <c r="AI178" i="49"/>
  <c r="AD53" i="49"/>
  <c r="V41" i="49"/>
  <c r="AI119" i="49"/>
  <c r="AA51" i="49"/>
  <c r="AA43" i="49"/>
  <c r="AC38" i="49"/>
  <c r="AI111" i="49"/>
  <c r="V33" i="49"/>
  <c r="Y40" i="49"/>
  <c r="AH45" i="49"/>
  <c r="AF34" i="49"/>
  <c r="AA46" i="49"/>
  <c r="AH33" i="49"/>
  <c r="AE47" i="49"/>
  <c r="N53" i="49"/>
  <c r="AI386" i="49"/>
  <c r="AI268" i="49"/>
  <c r="AI398" i="49"/>
  <c r="AI216" i="49"/>
  <c r="AI321" i="49"/>
  <c r="AG41" i="49"/>
  <c r="AI381" i="49"/>
  <c r="AE46" i="49"/>
  <c r="AI206" i="49"/>
  <c r="AI154" i="49"/>
  <c r="W45" i="49"/>
  <c r="AG35" i="49"/>
  <c r="W37" i="49"/>
  <c r="Z53" i="49"/>
  <c r="AF48" i="49"/>
  <c r="AI376" i="49"/>
  <c r="Y48" i="49"/>
  <c r="Z44" i="49"/>
  <c r="AI226" i="49"/>
  <c r="Y36" i="49"/>
  <c r="AA35" i="49"/>
  <c r="AF33" i="49"/>
  <c r="F17" i="49"/>
  <c r="I69" i="49"/>
  <c r="F20" i="49"/>
  <c r="I72" i="49"/>
  <c r="AI362" i="49"/>
  <c r="AC33" i="49"/>
  <c r="AI130" i="49"/>
  <c r="V52" i="49"/>
  <c r="AE44" i="49"/>
  <c r="AI175" i="49"/>
  <c r="F523" i="49"/>
  <c r="H523" i="49"/>
  <c r="C523" i="49"/>
  <c r="AI423" i="49"/>
  <c r="V444" i="49"/>
  <c r="AI405" i="49"/>
  <c r="AI332" i="49"/>
  <c r="AI298" i="49"/>
  <c r="AI434" i="49"/>
  <c r="AI276" i="49"/>
  <c r="AI303" i="49"/>
  <c r="AI202" i="49"/>
  <c r="AI194" i="49"/>
  <c r="AI230" i="49"/>
  <c r="AC35" i="49"/>
  <c r="AI148" i="49"/>
  <c r="X53" i="49"/>
  <c r="Z37" i="49"/>
  <c r="AI168" i="49"/>
  <c r="AD51" i="49"/>
  <c r="W43" i="49"/>
  <c r="X38" i="49"/>
  <c r="AG40" i="49"/>
  <c r="AI142" i="49"/>
  <c r="Z45" i="49"/>
  <c r="W46" i="49"/>
  <c r="AI149" i="49"/>
  <c r="AH40" i="49"/>
  <c r="Y47" i="49"/>
  <c r="AI147" i="49"/>
  <c r="AI440" i="49"/>
  <c r="AI388" i="49"/>
  <c r="AI251" i="49"/>
  <c r="AF41" i="49"/>
  <c r="AI170" i="49"/>
  <c r="V40" i="49"/>
  <c r="AI118" i="49"/>
  <c r="AE45" i="49"/>
  <c r="V50" i="49"/>
  <c r="AI128" i="49"/>
  <c r="AA37" i="49"/>
  <c r="AA53" i="49"/>
  <c r="Z40" i="49"/>
  <c r="AI334" i="49"/>
  <c r="AD39" i="49"/>
  <c r="AC43" i="49"/>
  <c r="AI248" i="49"/>
  <c r="AI201" i="49"/>
  <c r="Y51" i="49"/>
  <c r="AI189" i="49"/>
  <c r="AI138" i="49"/>
  <c r="AG36" i="49"/>
  <c r="AF35" i="49"/>
  <c r="I68" i="49"/>
  <c r="F16" i="49"/>
  <c r="E575" i="49"/>
  <c r="D575" i="49"/>
  <c r="C575" i="49"/>
  <c r="B575" i="49"/>
  <c r="H575" i="49"/>
  <c r="G575" i="49"/>
  <c r="E497" i="49"/>
  <c r="G497" i="49"/>
  <c r="I59" i="49"/>
  <c r="F7" i="49"/>
  <c r="F22" i="49"/>
  <c r="I74" i="49"/>
  <c r="Y50" i="49"/>
  <c r="AC45" i="49"/>
  <c r="AI243" i="49"/>
  <c r="AI273" i="49"/>
  <c r="AI228" i="49"/>
  <c r="AD45" i="49"/>
  <c r="AI416" i="49"/>
  <c r="AH36" i="49"/>
  <c r="AI414" i="49"/>
  <c r="AI131" i="49"/>
  <c r="AJ131" i="49" s="1"/>
  <c r="V53" i="49"/>
  <c r="W36" i="49"/>
  <c r="AE51" i="49"/>
  <c r="AI437" i="49"/>
  <c r="AI428" i="49"/>
  <c r="AI424" i="49"/>
  <c r="AI433" i="49"/>
  <c r="AI409" i="49"/>
  <c r="AI359" i="49"/>
  <c r="AI352" i="49"/>
  <c r="AI383" i="49"/>
  <c r="AI431" i="49"/>
  <c r="AI275" i="49"/>
  <c r="AI281" i="49"/>
  <c r="AI302" i="49"/>
  <c r="AI282" i="49"/>
  <c r="AI227" i="49"/>
  <c r="AI255" i="49"/>
  <c r="AI429" i="49"/>
  <c r="AI427" i="49"/>
  <c r="AI301" i="49"/>
  <c r="AI173" i="49"/>
  <c r="AI229" i="49"/>
  <c r="AI190" i="49"/>
  <c r="AI180" i="49"/>
  <c r="AI137" i="49"/>
  <c r="V158" i="49"/>
  <c r="AC50" i="49"/>
  <c r="AG53" i="49"/>
  <c r="AC36" i="49"/>
  <c r="AH47" i="49"/>
  <c r="AE43" i="49"/>
  <c r="AG38" i="49"/>
  <c r="AA52" i="49"/>
  <c r="AA40" i="49"/>
  <c r="AI198" i="49"/>
  <c r="AI172" i="49"/>
  <c r="X34" i="49"/>
  <c r="AF46" i="49"/>
  <c r="AI139" i="49"/>
  <c r="V36" i="49"/>
  <c r="AI114" i="49"/>
  <c r="W33" i="49"/>
  <c r="AG47" i="49"/>
  <c r="AC34" i="49"/>
  <c r="AF51" i="49"/>
  <c r="AI373" i="49"/>
  <c r="W51" i="49"/>
  <c r="X41" i="49"/>
  <c r="AA41" i="49"/>
  <c r="AF45" i="49"/>
  <c r="W50" i="49"/>
  <c r="AH37" i="49"/>
  <c r="AE53" i="49"/>
  <c r="Z39" i="49"/>
  <c r="AH51" i="49"/>
  <c r="AA36" i="49"/>
  <c r="I65" i="49"/>
  <c r="F76" i="49"/>
  <c r="I71" i="49"/>
  <c r="F19" i="49"/>
  <c r="AI117" i="49"/>
  <c r="AC48" i="49"/>
  <c r="AF43" i="49"/>
  <c r="AI371" i="49"/>
  <c r="F75" i="49"/>
  <c r="I465" i="49"/>
  <c r="I470" i="49" s="1"/>
  <c r="AD40" i="49"/>
  <c r="AE34" i="49"/>
  <c r="Y46" i="49"/>
  <c r="AD36" i="49"/>
  <c r="AI171" i="49"/>
  <c r="AD35" i="49"/>
  <c r="AD37" i="49"/>
  <c r="M53" i="49"/>
  <c r="Y53" i="49"/>
  <c r="AI401" i="49"/>
  <c r="AI438" i="49"/>
  <c r="AI432" i="49"/>
  <c r="P85" i="49"/>
  <c r="P7" i="49" s="1"/>
  <c r="C549" i="49"/>
  <c r="G549" i="49"/>
  <c r="H549" i="49"/>
  <c r="B549" i="49"/>
  <c r="D549" i="49"/>
  <c r="E549" i="49"/>
  <c r="AC53" i="49"/>
  <c r="AC37" i="49"/>
  <c r="AI204" i="49"/>
  <c r="Z50" i="49"/>
  <c r="AE35" i="49"/>
  <c r="AC51" i="49"/>
  <c r="X43" i="49"/>
  <c r="Z38" i="49"/>
  <c r="AD52" i="49"/>
  <c r="W40" i="49"/>
  <c r="AF47" i="49"/>
  <c r="AG34" i="49"/>
  <c r="X46" i="49"/>
  <c r="Y34" i="49"/>
  <c r="Z33" i="49"/>
  <c r="AC47" i="49"/>
  <c r="AI357" i="49"/>
  <c r="AF52" i="49"/>
  <c r="AI349" i="49"/>
  <c r="AI411" i="49"/>
  <c r="AH48" i="49"/>
  <c r="AH39" i="49"/>
  <c r="AG39" i="49"/>
  <c r="AF50" i="49"/>
  <c r="AH53" i="49"/>
  <c r="AI193" i="49"/>
  <c r="AA50" i="49"/>
  <c r="W35" i="49"/>
  <c r="AI124" i="49"/>
  <c r="V46" i="49"/>
  <c r="Y41" i="49"/>
  <c r="AI331" i="49"/>
  <c r="AI217" i="49"/>
  <c r="AI271" i="49"/>
  <c r="F12" i="49"/>
  <c r="I64" i="49"/>
  <c r="V39" i="49"/>
  <c r="O53" i="49"/>
  <c r="P102" i="49"/>
  <c r="P24" i="49" s="1"/>
  <c r="AI361" i="49"/>
  <c r="AG418" i="49"/>
  <c r="S138" i="49"/>
  <c r="AF366" i="49"/>
  <c r="AA444" i="49"/>
  <c r="Y444" i="49"/>
  <c r="Z418" i="49"/>
  <c r="Z444" i="49"/>
  <c r="AD444" i="49"/>
  <c r="AH418" i="49"/>
  <c r="AA418" i="49"/>
  <c r="X418" i="49"/>
  <c r="Y418" i="49"/>
  <c r="X444" i="49"/>
  <c r="AE418" i="49"/>
  <c r="W444" i="49"/>
  <c r="AH444" i="49"/>
  <c r="AE366" i="49"/>
  <c r="AG366" i="49"/>
  <c r="AC366" i="49"/>
  <c r="AH366" i="49"/>
  <c r="W366" i="49"/>
  <c r="AF418" i="49"/>
  <c r="AC418" i="49"/>
  <c r="AD418" i="49"/>
  <c r="AD366" i="49"/>
  <c r="AA366" i="49"/>
  <c r="Z366" i="49"/>
  <c r="X366" i="49"/>
  <c r="AF444" i="49"/>
  <c r="AE444" i="49"/>
  <c r="AG444" i="49"/>
  <c r="AC444" i="49"/>
  <c r="AF607" i="49"/>
  <c r="AH210" i="49"/>
  <c r="Y210" i="49"/>
  <c r="AG210" i="49"/>
  <c r="X210" i="49"/>
  <c r="AF210" i="49"/>
  <c r="W210" i="49"/>
  <c r="AC210" i="49"/>
  <c r="AD210" i="49"/>
  <c r="Z210" i="49"/>
  <c r="AE210" i="49"/>
  <c r="AA210" i="49"/>
  <c r="AC288" i="49"/>
  <c r="AD288" i="49"/>
  <c r="AA288" i="49"/>
  <c r="Z288" i="49"/>
  <c r="AG288" i="49"/>
  <c r="W288" i="49"/>
  <c r="Y288" i="49"/>
  <c r="X288" i="49"/>
  <c r="AH288" i="49"/>
  <c r="AF288" i="49"/>
  <c r="AE288" i="49"/>
  <c r="P101" i="49"/>
  <c r="P23" i="49" s="1"/>
  <c r="AE184" i="49"/>
  <c r="AC184" i="49"/>
  <c r="AH184" i="49"/>
  <c r="Y184" i="49"/>
  <c r="AG184" i="49"/>
  <c r="Z184" i="49"/>
  <c r="W184" i="49"/>
  <c r="AA184" i="49"/>
  <c r="AF184" i="49"/>
  <c r="AD184" i="49"/>
  <c r="X184" i="49"/>
  <c r="P104" i="49"/>
  <c r="P26" i="49" s="1"/>
  <c r="S404" i="49"/>
  <c r="AJ404" i="49" s="1"/>
  <c r="AE314" i="49"/>
  <c r="AD314" i="49"/>
  <c r="AA314" i="49"/>
  <c r="Z314" i="49"/>
  <c r="Y314" i="49"/>
  <c r="AG314" i="49"/>
  <c r="W314" i="49"/>
  <c r="AF314" i="49"/>
  <c r="AC314" i="49"/>
  <c r="AH314" i="49"/>
  <c r="X314" i="49"/>
  <c r="AG340" i="49"/>
  <c r="X340" i="49"/>
  <c r="AC340" i="49"/>
  <c r="AA340" i="49"/>
  <c r="Z340" i="49"/>
  <c r="AF340" i="49"/>
  <c r="AD340" i="49"/>
  <c r="Y340" i="49"/>
  <c r="W340" i="49"/>
  <c r="AH340" i="49"/>
  <c r="AE340" i="49"/>
  <c r="Z158" i="49"/>
  <c r="AD158" i="49"/>
  <c r="AH158" i="49"/>
  <c r="W158" i="49"/>
  <c r="AG158" i="49"/>
  <c r="AA158" i="49"/>
  <c r="X158" i="49"/>
  <c r="AC158" i="49"/>
  <c r="Y158" i="49"/>
  <c r="AF158" i="49"/>
  <c r="AE158" i="49"/>
  <c r="AC236" i="49"/>
  <c r="AF236" i="49"/>
  <c r="V236" i="49"/>
  <c r="AE236" i="49"/>
  <c r="AD236" i="49"/>
  <c r="Y236" i="49"/>
  <c r="W236" i="49"/>
  <c r="X236" i="49"/>
  <c r="AG236" i="49"/>
  <c r="Z236" i="49"/>
  <c r="AA236" i="49"/>
  <c r="AH236" i="49"/>
  <c r="S145" i="49"/>
  <c r="AJ145" i="49" s="1"/>
  <c r="S407" i="49"/>
  <c r="AJ407" i="49" s="1"/>
  <c r="AG262" i="49"/>
  <c r="X262" i="49"/>
  <c r="AE262" i="49"/>
  <c r="Y262" i="49"/>
  <c r="W262" i="49"/>
  <c r="AH262" i="49"/>
  <c r="AC262" i="49"/>
  <c r="Z262" i="49"/>
  <c r="AF262" i="49"/>
  <c r="AA262" i="49"/>
  <c r="AD262" i="49"/>
  <c r="S244" i="49"/>
  <c r="AJ244" i="49" s="1"/>
  <c r="Y132" i="49"/>
  <c r="AG132" i="49"/>
  <c r="AC132" i="49"/>
  <c r="AE132" i="49"/>
  <c r="W132" i="49"/>
  <c r="D497" i="49" l="1"/>
  <c r="H497" i="49"/>
  <c r="B523" i="49"/>
  <c r="G523" i="49"/>
  <c r="F497" i="49"/>
  <c r="C497" i="49"/>
  <c r="E523" i="49"/>
  <c r="S403" i="49"/>
  <c r="AJ403" i="49" s="1"/>
  <c r="S147" i="49"/>
  <c r="S252" i="49"/>
  <c r="AJ252" i="49" s="1"/>
  <c r="AF617" i="49"/>
  <c r="S323" i="49"/>
  <c r="AJ323" i="49" s="1"/>
  <c r="Q35" i="49"/>
  <c r="M39" i="49"/>
  <c r="S140" i="49"/>
  <c r="AJ140" i="49" s="1"/>
  <c r="S326" i="49"/>
  <c r="AJ326" i="49" s="1"/>
  <c r="AI40" i="49"/>
  <c r="S374" i="49"/>
  <c r="AJ374" i="49" s="1"/>
  <c r="R47" i="49"/>
  <c r="S272" i="49"/>
  <c r="AJ272" i="49" s="1"/>
  <c r="S270" i="49"/>
  <c r="AJ270" i="49" s="1"/>
  <c r="S218" i="49"/>
  <c r="AJ218" i="49" s="1"/>
  <c r="S150" i="49"/>
  <c r="AJ150" i="49" s="1"/>
  <c r="S405" i="49"/>
  <c r="AJ405" i="49" s="1"/>
  <c r="S327" i="49"/>
  <c r="AJ327" i="49" s="1"/>
  <c r="S437" i="49"/>
  <c r="AJ437" i="49" s="1"/>
  <c r="S347" i="49"/>
  <c r="AJ347" i="49" s="1"/>
  <c r="S296" i="49"/>
  <c r="AJ296" i="49" s="1"/>
  <c r="AI51" i="49"/>
  <c r="O35" i="49"/>
  <c r="O43" i="49"/>
  <c r="AF614" i="49"/>
  <c r="S198" i="49"/>
  <c r="AJ198" i="49" s="1"/>
  <c r="S249" i="49"/>
  <c r="AJ249" i="49" s="1"/>
  <c r="AJ147" i="49"/>
  <c r="N40" i="49"/>
  <c r="S228" i="49"/>
  <c r="AJ228" i="49" s="1"/>
  <c r="S348" i="49"/>
  <c r="AJ348" i="49" s="1"/>
  <c r="S410" i="49"/>
  <c r="AJ410" i="49" s="1"/>
  <c r="S275" i="49"/>
  <c r="AJ275" i="49" s="1"/>
  <c r="O40" i="49"/>
  <c r="S229" i="49"/>
  <c r="AJ229" i="49" s="1"/>
  <c r="S299" i="49"/>
  <c r="AJ299" i="49" s="1"/>
  <c r="S307" i="49"/>
  <c r="AJ307" i="49" s="1"/>
  <c r="S174" i="49"/>
  <c r="AJ174" i="49" s="1"/>
  <c r="S204" i="49"/>
  <c r="AJ204" i="49" s="1"/>
  <c r="Q45" i="49"/>
  <c r="S397" i="49"/>
  <c r="AJ397" i="49" s="1"/>
  <c r="S435" i="49"/>
  <c r="AJ435" i="49" s="1"/>
  <c r="S277" i="49"/>
  <c r="AJ277" i="49" s="1"/>
  <c r="S248" i="49"/>
  <c r="AJ248" i="49" s="1"/>
  <c r="S203" i="49"/>
  <c r="AJ203" i="49" s="1"/>
  <c r="S171" i="49"/>
  <c r="AJ171" i="49" s="1"/>
  <c r="S216" i="49"/>
  <c r="AJ216" i="49" s="1"/>
  <c r="S195" i="49"/>
  <c r="AJ195" i="49" s="1"/>
  <c r="S356" i="49"/>
  <c r="AJ356" i="49" s="1"/>
  <c r="S268" i="49"/>
  <c r="AJ268" i="49" s="1"/>
  <c r="Q44" i="49"/>
  <c r="R39" i="49"/>
  <c r="I549" i="49"/>
  <c r="I575" i="49"/>
  <c r="S199" i="49"/>
  <c r="AJ199" i="49" s="1"/>
  <c r="S255" i="49"/>
  <c r="AJ255" i="49" s="1"/>
  <c r="M46" i="49"/>
  <c r="Q37" i="49"/>
  <c r="AI387" i="49"/>
  <c r="N38" i="49"/>
  <c r="S372" i="49"/>
  <c r="AJ372" i="49" s="1"/>
  <c r="Q43" i="49"/>
  <c r="S194" i="49"/>
  <c r="AJ194" i="49" s="1"/>
  <c r="S178" i="49"/>
  <c r="AJ178" i="49" s="1"/>
  <c r="S334" i="49"/>
  <c r="AJ334" i="49" s="1"/>
  <c r="S250" i="49"/>
  <c r="AJ250" i="49" s="1"/>
  <c r="S251" i="49"/>
  <c r="AJ251" i="49" s="1"/>
  <c r="S200" i="49"/>
  <c r="AJ200" i="49" s="1"/>
  <c r="N41" i="49"/>
  <c r="S379" i="49"/>
  <c r="AJ379" i="49" s="1"/>
  <c r="AJ138" i="49"/>
  <c r="S167" i="49"/>
  <c r="AJ167" i="49" s="1"/>
  <c r="M366" i="49"/>
  <c r="Q36" i="49"/>
  <c r="R37" i="49"/>
  <c r="Q48" i="49"/>
  <c r="M38" i="49"/>
  <c r="R35" i="49"/>
  <c r="AI36" i="49"/>
  <c r="AI43" i="49"/>
  <c r="AI415" i="49"/>
  <c r="S222" i="49"/>
  <c r="AI309" i="49"/>
  <c r="R44" i="49"/>
  <c r="S328" i="49"/>
  <c r="AJ328" i="49" s="1"/>
  <c r="M44" i="49"/>
  <c r="S330" i="49"/>
  <c r="AJ330" i="49" s="1"/>
  <c r="V314" i="49"/>
  <c r="AI314" i="49" s="1"/>
  <c r="AI45" i="49"/>
  <c r="V366" i="49"/>
  <c r="S192" i="49"/>
  <c r="AJ192" i="49" s="1"/>
  <c r="AI231" i="49"/>
  <c r="AI153" i="49"/>
  <c r="S279" i="49"/>
  <c r="AJ279" i="49" s="1"/>
  <c r="S332" i="49"/>
  <c r="AJ332" i="49" s="1"/>
  <c r="S322" i="49"/>
  <c r="AJ322" i="49" s="1"/>
  <c r="S400" i="49"/>
  <c r="AJ400" i="49" s="1"/>
  <c r="AI46" i="49"/>
  <c r="I523" i="49"/>
  <c r="AI47" i="49"/>
  <c r="AI439" i="49"/>
  <c r="S354" i="49"/>
  <c r="AJ354" i="49" s="1"/>
  <c r="S428" i="49"/>
  <c r="AJ428" i="49" s="1"/>
  <c r="S172" i="49"/>
  <c r="AJ172" i="49" s="1"/>
  <c r="Q34" i="49"/>
  <c r="S166" i="49"/>
  <c r="AJ166" i="49" s="1"/>
  <c r="AF608" i="49"/>
  <c r="S426" i="49"/>
  <c r="AJ426" i="49" s="1"/>
  <c r="AI39" i="49"/>
  <c r="AI53" i="49"/>
  <c r="X52" i="49"/>
  <c r="AI52" i="49" s="1"/>
  <c r="I497" i="49"/>
  <c r="S300" i="49"/>
  <c r="AJ300" i="49" s="1"/>
  <c r="AI417" i="49"/>
  <c r="S305" i="49"/>
  <c r="AJ305" i="49" s="1"/>
  <c r="N35" i="49"/>
  <c r="AF611" i="49"/>
  <c r="V418" i="49"/>
  <c r="AI413" i="49"/>
  <c r="S175" i="49"/>
  <c r="AJ175" i="49" s="1"/>
  <c r="N39" i="49"/>
  <c r="O33" i="49"/>
  <c r="S274" i="49"/>
  <c r="AJ274" i="49" s="1"/>
  <c r="S333" i="49"/>
  <c r="AJ333" i="49" s="1"/>
  <c r="S170" i="49"/>
  <c r="AJ170" i="49" s="1"/>
  <c r="R33" i="49"/>
  <c r="Q33" i="49"/>
  <c r="R45" i="49"/>
  <c r="H53" i="49"/>
  <c r="I76" i="49"/>
  <c r="F24" i="49"/>
  <c r="R46" i="49"/>
  <c r="AC49" i="49"/>
  <c r="M37" i="49"/>
  <c r="S375" i="49"/>
  <c r="AJ375" i="49" s="1"/>
  <c r="AF622" i="49"/>
  <c r="N45" i="49"/>
  <c r="S358" i="49"/>
  <c r="AJ358" i="49" s="1"/>
  <c r="S197" i="49"/>
  <c r="AJ197" i="49" s="1"/>
  <c r="S411" i="49"/>
  <c r="AJ411" i="49" s="1"/>
  <c r="S227" i="49"/>
  <c r="AJ227" i="49" s="1"/>
  <c r="S399" i="49"/>
  <c r="AJ399" i="49" s="1"/>
  <c r="S126" i="49"/>
  <c r="AJ126" i="49" s="1"/>
  <c r="L48" i="49"/>
  <c r="S148" i="49"/>
  <c r="AJ148" i="49" s="1"/>
  <c r="Q38" i="49"/>
  <c r="AF619" i="49"/>
  <c r="S324" i="49"/>
  <c r="AJ324" i="49" s="1"/>
  <c r="S112" i="49"/>
  <c r="AJ112" i="49" s="1"/>
  <c r="L34" i="49"/>
  <c r="S143" i="49"/>
  <c r="AJ143" i="49" s="1"/>
  <c r="S177" i="49"/>
  <c r="AJ177" i="49" s="1"/>
  <c r="S351" i="49"/>
  <c r="AJ351" i="49" s="1"/>
  <c r="S408" i="49"/>
  <c r="AJ408" i="49" s="1"/>
  <c r="S282" i="49"/>
  <c r="AJ282" i="49" s="1"/>
  <c r="AF606" i="49"/>
  <c r="R34" i="49"/>
  <c r="S360" i="49"/>
  <c r="AJ360" i="49" s="1"/>
  <c r="S331" i="49"/>
  <c r="AJ331" i="49" s="1"/>
  <c r="S164" i="49"/>
  <c r="AJ164" i="49" s="1"/>
  <c r="S425" i="49"/>
  <c r="AJ425" i="49" s="1"/>
  <c r="S373" i="49"/>
  <c r="AJ373" i="49" s="1"/>
  <c r="O36" i="49"/>
  <c r="N47" i="49"/>
  <c r="S269" i="49"/>
  <c r="AJ269" i="49" s="1"/>
  <c r="N44" i="49"/>
  <c r="S163" i="49"/>
  <c r="S381" i="49"/>
  <c r="AJ381" i="49" s="1"/>
  <c r="M48" i="49"/>
  <c r="N43" i="49"/>
  <c r="S319" i="49"/>
  <c r="L340" i="49"/>
  <c r="N48" i="49"/>
  <c r="S378" i="49"/>
  <c r="AJ378" i="49" s="1"/>
  <c r="R50" i="49"/>
  <c r="R52" i="49"/>
  <c r="AI41" i="49"/>
  <c r="AI236" i="49"/>
  <c r="AB237" i="49" s="1"/>
  <c r="AI35" i="49"/>
  <c r="X132" i="49"/>
  <c r="X49" i="49"/>
  <c r="R51" i="49"/>
  <c r="S352" i="49"/>
  <c r="AJ352" i="49" s="1"/>
  <c r="S306" i="49"/>
  <c r="AJ306" i="49" s="1"/>
  <c r="S409" i="49"/>
  <c r="AJ409" i="49" s="1"/>
  <c r="L47" i="49"/>
  <c r="S125" i="49"/>
  <c r="AJ125" i="49" s="1"/>
  <c r="R40" i="49"/>
  <c r="O41" i="49"/>
  <c r="S190" i="49"/>
  <c r="AJ190" i="49" s="1"/>
  <c r="S173" i="49"/>
  <c r="AJ173" i="49" s="1"/>
  <c r="S359" i="49"/>
  <c r="AJ359" i="49" s="1"/>
  <c r="S295" i="49"/>
  <c r="AJ295" i="49" s="1"/>
  <c r="AH237" i="49"/>
  <c r="AJ222" i="49"/>
  <c r="S223" i="49"/>
  <c r="AJ223" i="49" s="1"/>
  <c r="S434" i="49"/>
  <c r="AJ434" i="49" s="1"/>
  <c r="S294" i="49"/>
  <c r="AJ294" i="49" s="1"/>
  <c r="S196" i="49"/>
  <c r="AJ196" i="49" s="1"/>
  <c r="S115" i="49"/>
  <c r="AJ115" i="49" s="1"/>
  <c r="L37" i="49"/>
  <c r="S357" i="49"/>
  <c r="AJ357" i="49" s="1"/>
  <c r="S130" i="49"/>
  <c r="AJ130" i="49" s="1"/>
  <c r="L52" i="49"/>
  <c r="S345" i="49"/>
  <c r="O34" i="49"/>
  <c r="S219" i="49"/>
  <c r="AJ219" i="49" s="1"/>
  <c r="O44" i="49"/>
  <c r="S201" i="49"/>
  <c r="AJ201" i="49" s="1"/>
  <c r="R48" i="49"/>
  <c r="S191" i="49"/>
  <c r="AJ191" i="49" s="1"/>
  <c r="M41" i="49"/>
  <c r="L39" i="49"/>
  <c r="S117" i="49"/>
  <c r="AJ117" i="49" s="1"/>
  <c r="O50" i="49"/>
  <c r="D53" i="49"/>
  <c r="AI33" i="49"/>
  <c r="AI366" i="49"/>
  <c r="AE367" i="49" s="1"/>
  <c r="L36" i="49"/>
  <c r="S114" i="49"/>
  <c r="AJ114" i="49" s="1"/>
  <c r="M33" i="49"/>
  <c r="N52" i="49"/>
  <c r="Q51" i="49"/>
  <c r="AG49" i="49"/>
  <c r="AE49" i="49"/>
  <c r="S137" i="49"/>
  <c r="S139" i="49"/>
  <c r="AJ139" i="49" s="1"/>
  <c r="M43" i="49"/>
  <c r="S350" i="49"/>
  <c r="AJ350" i="49" s="1"/>
  <c r="S119" i="49"/>
  <c r="AJ119" i="49" s="1"/>
  <c r="L41" i="49"/>
  <c r="S298" i="49"/>
  <c r="AJ298" i="49" s="1"/>
  <c r="N34" i="49"/>
  <c r="M40" i="49"/>
  <c r="S144" i="49"/>
  <c r="AJ144" i="49" s="1"/>
  <c r="S242" i="49"/>
  <c r="AJ242" i="49" s="1"/>
  <c r="S304" i="49"/>
  <c r="AJ304" i="49" s="1"/>
  <c r="S128" i="49"/>
  <c r="AJ128" i="49" s="1"/>
  <c r="S349" i="49"/>
  <c r="AJ349" i="49" s="1"/>
  <c r="AF612" i="49"/>
  <c r="AF609" i="49"/>
  <c r="S253" i="49"/>
  <c r="AJ253" i="49" s="1"/>
  <c r="S226" i="49"/>
  <c r="AJ226" i="49" s="1"/>
  <c r="O37" i="49"/>
  <c r="S412" i="49"/>
  <c r="AJ412" i="49" s="1"/>
  <c r="M36" i="49"/>
  <c r="S169" i="49"/>
  <c r="AJ169" i="49" s="1"/>
  <c r="S176" i="49"/>
  <c r="AJ176" i="49" s="1"/>
  <c r="Q39" i="49"/>
  <c r="O52" i="49"/>
  <c r="S415" i="49"/>
  <c r="AJ415" i="49" s="1"/>
  <c r="AI48" i="49"/>
  <c r="AI44" i="49"/>
  <c r="AF605" i="49"/>
  <c r="O45" i="49"/>
  <c r="S146" i="49"/>
  <c r="AJ146" i="49" s="1"/>
  <c r="AF618" i="49"/>
  <c r="W367" i="49"/>
  <c r="O47" i="49"/>
  <c r="S189" i="49"/>
  <c r="R41" i="49"/>
  <c r="G53" i="49"/>
  <c r="S301" i="49"/>
  <c r="AJ301" i="49" s="1"/>
  <c r="S424" i="49"/>
  <c r="AJ424" i="49" s="1"/>
  <c r="M50" i="49"/>
  <c r="S267" i="49"/>
  <c r="AH132" i="49"/>
  <c r="AH49" i="49"/>
  <c r="S423" i="49"/>
  <c r="Z237" i="49"/>
  <c r="N46" i="49"/>
  <c r="S254" i="49"/>
  <c r="AJ254" i="49" s="1"/>
  <c r="S281" i="49"/>
  <c r="AJ281" i="49" s="1"/>
  <c r="V288" i="49"/>
  <c r="AI283" i="49"/>
  <c r="S346" i="49"/>
  <c r="AJ346" i="49" s="1"/>
  <c r="S142" i="49"/>
  <c r="AJ142" i="49" s="1"/>
  <c r="R43" i="49"/>
  <c r="S398" i="49"/>
  <c r="AJ398" i="49" s="1"/>
  <c r="S376" i="49"/>
  <c r="AJ376" i="49" s="1"/>
  <c r="S297" i="49"/>
  <c r="AJ297" i="49" s="1"/>
  <c r="S152" i="49"/>
  <c r="AJ152" i="49" s="1"/>
  <c r="S271" i="49"/>
  <c r="AJ271" i="49" s="1"/>
  <c r="Q41" i="49"/>
  <c r="S382" i="49"/>
  <c r="AJ382" i="49" s="1"/>
  <c r="M35" i="49"/>
  <c r="O38" i="49"/>
  <c r="R36" i="49"/>
  <c r="S377" i="49"/>
  <c r="AJ377" i="49" s="1"/>
  <c r="M52" i="49"/>
  <c r="X50" i="49"/>
  <c r="AI50" i="49" s="1"/>
  <c r="L46" i="49"/>
  <c r="S124" i="49"/>
  <c r="AJ124" i="49" s="1"/>
  <c r="S116" i="49"/>
  <c r="AJ116" i="49" s="1"/>
  <c r="L38" i="49"/>
  <c r="S113" i="49"/>
  <c r="AJ113" i="49" s="1"/>
  <c r="L35" i="49"/>
  <c r="S246" i="49"/>
  <c r="AJ246" i="49" s="1"/>
  <c r="W49" i="49"/>
  <c r="Y49" i="49"/>
  <c r="S431" i="49"/>
  <c r="AJ431" i="49" s="1"/>
  <c r="S383" i="49"/>
  <c r="AJ383" i="49" s="1"/>
  <c r="S355" i="49"/>
  <c r="AJ355" i="49" s="1"/>
  <c r="S221" i="49"/>
  <c r="AJ221" i="49" s="1"/>
  <c r="S353" i="49"/>
  <c r="AJ353" i="49" s="1"/>
  <c r="S121" i="49"/>
  <c r="AJ121" i="49" s="1"/>
  <c r="L43" i="49"/>
  <c r="AA132" i="49"/>
  <c r="AA49" i="49"/>
  <c r="M51" i="49"/>
  <c r="S427" i="49"/>
  <c r="AJ427" i="49" s="1"/>
  <c r="M45" i="49"/>
  <c r="S293" i="49"/>
  <c r="S141" i="49"/>
  <c r="AJ141" i="49" s="1"/>
  <c r="AF237" i="49"/>
  <c r="L40" i="49"/>
  <c r="S118" i="49"/>
  <c r="AJ118" i="49" s="1"/>
  <c r="L33" i="49"/>
  <c r="S111" i="49"/>
  <c r="M34" i="49"/>
  <c r="AD49" i="49"/>
  <c r="S429" i="49"/>
  <c r="AJ429" i="49" s="1"/>
  <c r="S438" i="49"/>
  <c r="AJ438" i="49" s="1"/>
  <c r="S225" i="49"/>
  <c r="AJ225" i="49" s="1"/>
  <c r="N37" i="49"/>
  <c r="S241" i="49"/>
  <c r="S308" i="49"/>
  <c r="AJ308" i="49" s="1"/>
  <c r="S243" i="49"/>
  <c r="AJ243" i="49" s="1"/>
  <c r="S402" i="49"/>
  <c r="AJ402" i="49" s="1"/>
  <c r="O46" i="49"/>
  <c r="S256" i="49"/>
  <c r="AJ256" i="49" s="1"/>
  <c r="S433" i="49"/>
  <c r="AJ433" i="49" s="1"/>
  <c r="AG237" i="49"/>
  <c r="AC237" i="49"/>
  <c r="N33" i="49"/>
  <c r="S149" i="49"/>
  <c r="AJ149" i="49" s="1"/>
  <c r="S168" i="49"/>
  <c r="AJ168" i="49" s="1"/>
  <c r="S276" i="49"/>
  <c r="AJ276" i="49" s="1"/>
  <c r="S280" i="49"/>
  <c r="AJ280" i="49" s="1"/>
  <c r="S436" i="49"/>
  <c r="AJ436" i="49" s="1"/>
  <c r="Q47" i="49"/>
  <c r="S122" i="49"/>
  <c r="AJ122" i="49" s="1"/>
  <c r="L44" i="49"/>
  <c r="S245" i="49"/>
  <c r="AJ245" i="49" s="1"/>
  <c r="S385" i="49"/>
  <c r="AJ385" i="49" s="1"/>
  <c r="AF615" i="49"/>
  <c r="Q46" i="49"/>
  <c r="S129" i="49"/>
  <c r="AJ129" i="49" s="1"/>
  <c r="L51" i="49"/>
  <c r="S151" i="49"/>
  <c r="AJ151" i="49" s="1"/>
  <c r="S273" i="49"/>
  <c r="AJ273" i="49" s="1"/>
  <c r="S401" i="49"/>
  <c r="AJ401" i="49" s="1"/>
  <c r="O51" i="49"/>
  <c r="S165" i="49"/>
  <c r="AJ165" i="49" s="1"/>
  <c r="S386" i="49"/>
  <c r="AJ386" i="49" s="1"/>
  <c r="S384" i="49"/>
  <c r="AJ384" i="49" s="1"/>
  <c r="S123" i="49"/>
  <c r="AJ123" i="49" s="1"/>
  <c r="L45" i="49"/>
  <c r="S193" i="49"/>
  <c r="AJ193" i="49" s="1"/>
  <c r="S321" i="49"/>
  <c r="AJ321" i="49" s="1"/>
  <c r="S325" i="49"/>
  <c r="AJ325" i="49" s="1"/>
  <c r="S217" i="49"/>
  <c r="AJ217" i="49" s="1"/>
  <c r="S430" i="49"/>
  <c r="AJ430" i="49" s="1"/>
  <c r="S247" i="49"/>
  <c r="AJ247" i="49" s="1"/>
  <c r="S215" i="49"/>
  <c r="N50" i="49"/>
  <c r="N51" i="49"/>
  <c r="H471" i="49"/>
  <c r="B471" i="49"/>
  <c r="G471" i="49"/>
  <c r="E471" i="49"/>
  <c r="D471" i="49"/>
  <c r="F471" i="49"/>
  <c r="C471" i="49"/>
  <c r="AI158" i="49"/>
  <c r="AB159" i="49" s="1"/>
  <c r="AI444" i="49"/>
  <c r="AB445" i="49" s="1"/>
  <c r="AI37" i="49"/>
  <c r="I78" i="49"/>
  <c r="F26" i="49"/>
  <c r="AI34" i="49"/>
  <c r="Z132" i="49"/>
  <c r="Z49" i="49"/>
  <c r="V132" i="49"/>
  <c r="AI127" i="49"/>
  <c r="V49" i="49"/>
  <c r="AH367" i="49"/>
  <c r="O48" i="49"/>
  <c r="Q52" i="49"/>
  <c r="AF132" i="49"/>
  <c r="AF49" i="49"/>
  <c r="S230" i="49"/>
  <c r="AJ230" i="49" s="1"/>
  <c r="S303" i="49"/>
  <c r="AJ303" i="49" s="1"/>
  <c r="V262" i="49"/>
  <c r="AI257" i="49"/>
  <c r="S320" i="49"/>
  <c r="AJ320" i="49" s="1"/>
  <c r="S432" i="49"/>
  <c r="AJ432" i="49" s="1"/>
  <c r="S120" i="49"/>
  <c r="AJ120" i="49" s="1"/>
  <c r="S224" i="49"/>
  <c r="AJ224" i="49" s="1"/>
  <c r="Q40" i="49"/>
  <c r="X237" i="49"/>
  <c r="S278" i="49"/>
  <c r="AJ278" i="49" s="1"/>
  <c r="S202" i="49"/>
  <c r="AJ202" i="49" s="1"/>
  <c r="V340" i="49"/>
  <c r="AI335" i="49"/>
  <c r="S406" i="49"/>
  <c r="AJ406" i="49" s="1"/>
  <c r="R38" i="49"/>
  <c r="V184" i="49"/>
  <c r="AI179" i="49"/>
  <c r="M47" i="49"/>
  <c r="S302" i="49"/>
  <c r="AJ302" i="49" s="1"/>
  <c r="V210" i="49"/>
  <c r="AI205" i="49"/>
  <c r="S329" i="49"/>
  <c r="AJ329" i="49" s="1"/>
  <c r="S371" i="49"/>
  <c r="AF610" i="49"/>
  <c r="N36" i="49"/>
  <c r="S220" i="49"/>
  <c r="AJ220" i="49" s="1"/>
  <c r="C53" i="49"/>
  <c r="F80" i="49"/>
  <c r="F23" i="49"/>
  <c r="I75" i="49"/>
  <c r="I80" i="49" s="1"/>
  <c r="Q50" i="49"/>
  <c r="AI38" i="49"/>
  <c r="M262" i="49"/>
  <c r="Q314" i="49"/>
  <c r="I216" i="49"/>
  <c r="Q444" i="49"/>
  <c r="R262" i="49"/>
  <c r="Q236" i="49"/>
  <c r="Q288" i="49"/>
  <c r="R210" i="49"/>
  <c r="M340" i="49"/>
  <c r="R184" i="49"/>
  <c r="M288" i="49"/>
  <c r="Q210" i="49"/>
  <c r="R444" i="49"/>
  <c r="M444" i="49"/>
  <c r="M184" i="49"/>
  <c r="M418" i="49"/>
  <c r="R288" i="49"/>
  <c r="I175" i="49"/>
  <c r="R236" i="49"/>
  <c r="Q262" i="49"/>
  <c r="Q184" i="49"/>
  <c r="R158" i="49"/>
  <c r="M314" i="49"/>
  <c r="M210" i="49"/>
  <c r="Q158" i="49"/>
  <c r="Q418" i="49"/>
  <c r="R366" i="49"/>
  <c r="Q340" i="49"/>
  <c r="R314" i="49"/>
  <c r="M158" i="49"/>
  <c r="R340" i="49"/>
  <c r="Q366" i="49"/>
  <c r="R418" i="49"/>
  <c r="N262" i="49"/>
  <c r="N444" i="49"/>
  <c r="O418" i="49"/>
  <c r="N418" i="49"/>
  <c r="O444" i="49"/>
  <c r="I386" i="49"/>
  <c r="N236" i="49"/>
  <c r="N340" i="49"/>
  <c r="N314" i="49"/>
  <c r="N210" i="49"/>
  <c r="O158" i="49"/>
  <c r="O314" i="49"/>
  <c r="N366" i="49"/>
  <c r="O366" i="49"/>
  <c r="G40" i="49"/>
  <c r="I322" i="49"/>
  <c r="M132" i="49"/>
  <c r="D40" i="49"/>
  <c r="I404" i="49"/>
  <c r="O184" i="49"/>
  <c r="C40" i="49"/>
  <c r="I401" i="49"/>
  <c r="O132" i="49"/>
  <c r="AF621" i="49"/>
  <c r="M236" i="49"/>
  <c r="N158" i="49"/>
  <c r="N184" i="49"/>
  <c r="O262" i="49"/>
  <c r="O236" i="49"/>
  <c r="L158" i="49"/>
  <c r="L132" i="49"/>
  <c r="Q49" i="49"/>
  <c r="N288" i="49"/>
  <c r="O210" i="49"/>
  <c r="I324" i="49"/>
  <c r="I279" i="49"/>
  <c r="I255" i="49"/>
  <c r="O340" i="49"/>
  <c r="I350" i="49"/>
  <c r="I434" i="49"/>
  <c r="I433" i="49"/>
  <c r="O288" i="49"/>
  <c r="AH159" i="49" l="1"/>
  <c r="W445" i="49"/>
  <c r="I280" i="49"/>
  <c r="I141" i="49"/>
  <c r="I297" i="49"/>
  <c r="I217" i="49"/>
  <c r="C39" i="49"/>
  <c r="I165" i="49"/>
  <c r="I146" i="49"/>
  <c r="I151" i="49"/>
  <c r="I204" i="49"/>
  <c r="S387" i="49"/>
  <c r="AJ387" i="49" s="1"/>
  <c r="G37" i="49"/>
  <c r="I426" i="49"/>
  <c r="I323" i="49"/>
  <c r="I327" i="49"/>
  <c r="I375" i="49"/>
  <c r="I230" i="49"/>
  <c r="S309" i="49"/>
  <c r="AJ309" i="49" s="1"/>
  <c r="S257" i="49"/>
  <c r="AJ257" i="49" s="1"/>
  <c r="S205" i="49"/>
  <c r="I372" i="49"/>
  <c r="I305" i="49"/>
  <c r="I281" i="49"/>
  <c r="I168" i="49"/>
  <c r="I244" i="49"/>
  <c r="I308" i="49"/>
  <c r="I385" i="49"/>
  <c r="I307" i="49"/>
  <c r="I427" i="49"/>
  <c r="S439" i="49"/>
  <c r="AJ439" i="49" s="1"/>
  <c r="I325" i="49"/>
  <c r="L210" i="49"/>
  <c r="AE237" i="49"/>
  <c r="I429" i="49"/>
  <c r="I218" i="49"/>
  <c r="I376" i="49"/>
  <c r="I330" i="49"/>
  <c r="I329" i="49"/>
  <c r="I304" i="49"/>
  <c r="I436" i="49"/>
  <c r="I428" i="49"/>
  <c r="I328" i="49"/>
  <c r="I438" i="49"/>
  <c r="I353" i="49"/>
  <c r="I229" i="49"/>
  <c r="I192" i="49"/>
  <c r="I411" i="49"/>
  <c r="I270" i="49"/>
  <c r="I224" i="49"/>
  <c r="I406" i="49"/>
  <c r="I295" i="49"/>
  <c r="I431" i="49"/>
  <c r="I195" i="49"/>
  <c r="D44" i="49"/>
  <c r="AB315" i="49"/>
  <c r="AH315" i="49"/>
  <c r="AC315" i="49"/>
  <c r="AG315" i="49"/>
  <c r="X315" i="49"/>
  <c r="AA315" i="49"/>
  <c r="AF315" i="49"/>
  <c r="Y315" i="49"/>
  <c r="Z315" i="49"/>
  <c r="AE315" i="49"/>
  <c r="W315" i="49"/>
  <c r="AD315" i="49"/>
  <c r="H39" i="49"/>
  <c r="AI49" i="49"/>
  <c r="C44" i="49"/>
  <c r="I299" i="49"/>
  <c r="H44" i="49"/>
  <c r="I348" i="49"/>
  <c r="G44" i="49"/>
  <c r="V445" i="49"/>
  <c r="AA445" i="49"/>
  <c r="I241" i="49"/>
  <c r="S335" i="49"/>
  <c r="AJ335" i="49" s="1"/>
  <c r="I301" i="49"/>
  <c r="G48" i="49"/>
  <c r="AI132" i="49"/>
  <c r="L314" i="49"/>
  <c r="L444" i="49"/>
  <c r="V237" i="49"/>
  <c r="AH445" i="49"/>
  <c r="I282" i="49"/>
  <c r="G35" i="49"/>
  <c r="I400" i="49"/>
  <c r="I471" i="49"/>
  <c r="L262" i="49"/>
  <c r="S414" i="49"/>
  <c r="AJ414" i="49" s="1"/>
  <c r="Y445" i="49"/>
  <c r="I194" i="49"/>
  <c r="I347" i="49"/>
  <c r="S153" i="49"/>
  <c r="AJ153" i="49" s="1"/>
  <c r="I166" i="49"/>
  <c r="O39" i="49"/>
  <c r="S39" i="49" s="1"/>
  <c r="AJ39" i="49" s="1"/>
  <c r="Q132" i="49"/>
  <c r="AC159" i="49"/>
  <c r="H40" i="49"/>
  <c r="G43" i="49"/>
  <c r="I298" i="49"/>
  <c r="I227" i="49"/>
  <c r="I334" i="49"/>
  <c r="I437" i="49"/>
  <c r="I272" i="49"/>
  <c r="I277" i="49"/>
  <c r="D34" i="49"/>
  <c r="I190" i="49"/>
  <c r="I354" i="49"/>
  <c r="I196" i="49"/>
  <c r="I172" i="49"/>
  <c r="I331" i="49"/>
  <c r="I296" i="49"/>
  <c r="C41" i="49"/>
  <c r="C38" i="49"/>
  <c r="I381" i="49"/>
  <c r="I219" i="49"/>
  <c r="I382" i="49"/>
  <c r="Z445" i="49"/>
  <c r="AD445" i="49"/>
  <c r="AA237" i="49"/>
  <c r="AC445" i="49"/>
  <c r="AD237" i="49"/>
  <c r="V315" i="49"/>
  <c r="S416" i="49"/>
  <c r="AJ416" i="49" s="1"/>
  <c r="C366" i="49"/>
  <c r="I140" i="49"/>
  <c r="I174" i="49"/>
  <c r="I374" i="49"/>
  <c r="AF445" i="49"/>
  <c r="AA159" i="49"/>
  <c r="B47" i="49"/>
  <c r="I125" i="49"/>
  <c r="D35" i="49"/>
  <c r="I425" i="49"/>
  <c r="I115" i="49"/>
  <c r="B37" i="49"/>
  <c r="D36" i="49"/>
  <c r="I171" i="49"/>
  <c r="D41" i="49"/>
  <c r="I326" i="49"/>
  <c r="E48" i="49"/>
  <c r="H35" i="49"/>
  <c r="AJ241" i="49"/>
  <c r="S262" i="49"/>
  <c r="S33" i="49"/>
  <c r="AD367" i="49"/>
  <c r="AJ189" i="49"/>
  <c r="S210" i="49"/>
  <c r="S36" i="49"/>
  <c r="AJ36" i="49" s="1"/>
  <c r="E46" i="49"/>
  <c r="I320" i="49"/>
  <c r="I358" i="49"/>
  <c r="I254" i="49"/>
  <c r="I149" i="49"/>
  <c r="I352" i="49"/>
  <c r="I249" i="49"/>
  <c r="M49" i="49"/>
  <c r="I122" i="49"/>
  <c r="B44" i="49"/>
  <c r="I332" i="49"/>
  <c r="L418" i="49"/>
  <c r="S413" i="49"/>
  <c r="AJ413" i="49" s="1"/>
  <c r="I248" i="49"/>
  <c r="I152" i="49"/>
  <c r="H37" i="49"/>
  <c r="I167" i="49"/>
  <c r="I253" i="49"/>
  <c r="B45" i="49"/>
  <c r="I123" i="49"/>
  <c r="I269" i="49"/>
  <c r="D39" i="49"/>
  <c r="C35" i="49"/>
  <c r="E34" i="49"/>
  <c r="I220" i="49"/>
  <c r="I203" i="49"/>
  <c r="G41" i="49"/>
  <c r="G36" i="49"/>
  <c r="B39" i="49"/>
  <c r="I117" i="49"/>
  <c r="H45" i="49"/>
  <c r="L53" i="49"/>
  <c r="S417" i="49"/>
  <c r="AJ417" i="49" s="1"/>
  <c r="AF367" i="49"/>
  <c r="AI210" i="49"/>
  <c r="V211" i="49" s="1"/>
  <c r="AF159" i="49"/>
  <c r="S46" i="49"/>
  <c r="AJ46" i="49" s="1"/>
  <c r="AE445" i="49"/>
  <c r="C51" i="49"/>
  <c r="D52" i="49"/>
  <c r="V367" i="49"/>
  <c r="S52" i="49"/>
  <c r="AJ52" i="49" s="1"/>
  <c r="S37" i="49"/>
  <c r="AJ37" i="49" s="1"/>
  <c r="AJ319" i="49"/>
  <c r="S340" i="49"/>
  <c r="Z159" i="49"/>
  <c r="S418" i="49"/>
  <c r="I124" i="49"/>
  <c r="B46" i="49"/>
  <c r="B43" i="49"/>
  <c r="I121" i="49"/>
  <c r="I267" i="49"/>
  <c r="E38" i="49"/>
  <c r="S34" i="49"/>
  <c r="AJ34" i="49" s="1"/>
  <c r="B41" i="49"/>
  <c r="I119" i="49"/>
  <c r="I177" i="49"/>
  <c r="I202" i="49"/>
  <c r="AJ205" i="49"/>
  <c r="I252" i="49"/>
  <c r="G38" i="49"/>
  <c r="C45" i="49"/>
  <c r="I399" i="49"/>
  <c r="N132" i="49"/>
  <c r="N49" i="49"/>
  <c r="I408" i="49"/>
  <c r="I176" i="49"/>
  <c r="H36" i="49"/>
  <c r="I189" i="49"/>
  <c r="I377" i="49"/>
  <c r="I345" i="49"/>
  <c r="I169" i="49"/>
  <c r="I379" i="49"/>
  <c r="D47" i="49"/>
  <c r="E53" i="49"/>
  <c r="V159" i="49"/>
  <c r="W159" i="49"/>
  <c r="AG159" i="49"/>
  <c r="I414" i="49"/>
  <c r="S41" i="49"/>
  <c r="AJ41" i="49" s="1"/>
  <c r="AJ137" i="49"/>
  <c r="S47" i="49"/>
  <c r="AJ47" i="49" s="1"/>
  <c r="W237" i="49"/>
  <c r="I201" i="49"/>
  <c r="AB367" i="49"/>
  <c r="Y367" i="49"/>
  <c r="D33" i="49"/>
  <c r="D46" i="49"/>
  <c r="I306" i="49"/>
  <c r="D45" i="49"/>
  <c r="E43" i="49"/>
  <c r="B48" i="49"/>
  <c r="I126" i="49"/>
  <c r="I407" i="49"/>
  <c r="L288" i="49"/>
  <c r="S283" i="49"/>
  <c r="AJ283" i="49" s="1"/>
  <c r="I245" i="49"/>
  <c r="B40" i="49"/>
  <c r="I118" i="49"/>
  <c r="I403" i="49"/>
  <c r="I293" i="49"/>
  <c r="I357" i="49"/>
  <c r="I412" i="49"/>
  <c r="I321" i="49"/>
  <c r="I384" i="49"/>
  <c r="E47" i="49"/>
  <c r="I373" i="49"/>
  <c r="I164" i="49"/>
  <c r="I349" i="49"/>
  <c r="E36" i="49"/>
  <c r="I378" i="49"/>
  <c r="H41" i="49"/>
  <c r="D48" i="49"/>
  <c r="AJ215" i="49"/>
  <c r="S45" i="49"/>
  <c r="AJ45" i="49" s="1"/>
  <c r="AE159" i="49"/>
  <c r="AC367" i="49"/>
  <c r="AA367" i="49"/>
  <c r="B36" i="49"/>
  <c r="I114" i="49"/>
  <c r="I191" i="49"/>
  <c r="I417" i="49"/>
  <c r="B53" i="49"/>
  <c r="AI262" i="49"/>
  <c r="V263" i="49" s="1"/>
  <c r="S44" i="49"/>
  <c r="AJ44" i="49" s="1"/>
  <c r="AI288" i="49"/>
  <c r="V289" i="49" s="1"/>
  <c r="AJ423" i="49"/>
  <c r="I273" i="49"/>
  <c r="I242" i="49"/>
  <c r="I148" i="49"/>
  <c r="H43" i="49"/>
  <c r="I225" i="49"/>
  <c r="I435" i="49"/>
  <c r="G34" i="49"/>
  <c r="I356" i="49"/>
  <c r="I371" i="49"/>
  <c r="I268" i="49"/>
  <c r="I193" i="49"/>
  <c r="I215" i="49"/>
  <c r="I138" i="49"/>
  <c r="I398" i="49"/>
  <c r="I247" i="49"/>
  <c r="B51" i="49"/>
  <c r="AJ371" i="49"/>
  <c r="AI340" i="49"/>
  <c r="V341" i="49" s="1"/>
  <c r="AD159" i="49"/>
  <c r="X159" i="49"/>
  <c r="E51" i="49"/>
  <c r="AJ163" i="49"/>
  <c r="X445" i="49"/>
  <c r="Y237" i="49"/>
  <c r="X367" i="49"/>
  <c r="B38" i="49"/>
  <c r="I116" i="49"/>
  <c r="L184" i="49"/>
  <c r="S179" i="49"/>
  <c r="AJ179" i="49" s="1"/>
  <c r="L236" i="49"/>
  <c r="S231" i="49"/>
  <c r="AJ231" i="49" s="1"/>
  <c r="H48" i="49"/>
  <c r="E33" i="49"/>
  <c r="S51" i="49"/>
  <c r="AJ51" i="49" s="1"/>
  <c r="S40" i="49"/>
  <c r="AJ40" i="49" s="1"/>
  <c r="S35" i="49"/>
  <c r="AJ35" i="49" s="1"/>
  <c r="H34" i="49"/>
  <c r="I246" i="49"/>
  <c r="B34" i="49"/>
  <c r="I112" i="49"/>
  <c r="I139" i="49"/>
  <c r="I150" i="49"/>
  <c r="I178" i="49"/>
  <c r="E35" i="49"/>
  <c r="I432" i="49"/>
  <c r="I276" i="49"/>
  <c r="I405" i="49"/>
  <c r="S127" i="49"/>
  <c r="AJ127" i="49" s="1"/>
  <c r="L49" i="49"/>
  <c r="H38" i="49"/>
  <c r="I198" i="49"/>
  <c r="I302" i="49"/>
  <c r="I355" i="49"/>
  <c r="O49" i="49"/>
  <c r="I243" i="49"/>
  <c r="E41" i="49"/>
  <c r="I402" i="49"/>
  <c r="R132" i="49"/>
  <c r="R49" i="49"/>
  <c r="I228" i="49"/>
  <c r="I409" i="49"/>
  <c r="I278" i="49"/>
  <c r="I300" i="49"/>
  <c r="C46" i="49"/>
  <c r="C34" i="49"/>
  <c r="D37" i="49"/>
  <c r="I144" i="49"/>
  <c r="C47" i="49"/>
  <c r="C43" i="49"/>
  <c r="I173" i="49"/>
  <c r="I360" i="49"/>
  <c r="G45" i="49"/>
  <c r="I223" i="49"/>
  <c r="I256" i="49"/>
  <c r="I197" i="49"/>
  <c r="I147" i="49"/>
  <c r="I143" i="49"/>
  <c r="E45" i="49"/>
  <c r="L366" i="49"/>
  <c r="S361" i="49"/>
  <c r="AJ361" i="49" s="1"/>
  <c r="I200" i="49"/>
  <c r="I170" i="49"/>
  <c r="E37" i="49"/>
  <c r="I250" i="49"/>
  <c r="C36" i="49"/>
  <c r="I333" i="49"/>
  <c r="I319" i="49"/>
  <c r="E44" i="49"/>
  <c r="D43" i="49"/>
  <c r="B81" i="49"/>
  <c r="D81" i="49"/>
  <c r="F81" i="49"/>
  <c r="G81" i="49"/>
  <c r="C81" i="49"/>
  <c r="E81" i="49"/>
  <c r="H81" i="49"/>
  <c r="D51" i="49"/>
  <c r="S43" i="49"/>
  <c r="AJ43" i="49" s="1"/>
  <c r="S38" i="49"/>
  <c r="AJ38" i="49" s="1"/>
  <c r="AG445" i="49"/>
  <c r="Y159" i="49"/>
  <c r="Z367" i="49"/>
  <c r="AI418" i="49"/>
  <c r="V419" i="49" s="1"/>
  <c r="C33" i="49"/>
  <c r="I120" i="49"/>
  <c r="I163" i="49"/>
  <c r="I346" i="49"/>
  <c r="G46" i="49"/>
  <c r="D38" i="49"/>
  <c r="I113" i="49"/>
  <c r="B35" i="49"/>
  <c r="G33" i="49"/>
  <c r="I359" i="49"/>
  <c r="I383" i="49"/>
  <c r="I294" i="49"/>
  <c r="I221" i="49"/>
  <c r="I142" i="49"/>
  <c r="I111" i="49"/>
  <c r="B33" i="49"/>
  <c r="I410" i="49"/>
  <c r="I137" i="49"/>
  <c r="G47" i="49"/>
  <c r="I199" i="49"/>
  <c r="I303" i="49"/>
  <c r="I351" i="49"/>
  <c r="E40" i="49"/>
  <c r="I423" i="49"/>
  <c r="I397" i="49"/>
  <c r="I222" i="49"/>
  <c r="I275" i="49"/>
  <c r="I145" i="49"/>
  <c r="H47" i="49"/>
  <c r="C37" i="49"/>
  <c r="I424" i="49"/>
  <c r="H46" i="49"/>
  <c r="E39" i="49"/>
  <c r="I251" i="49"/>
  <c r="I226" i="49"/>
  <c r="I271" i="49"/>
  <c r="I274" i="49"/>
  <c r="I430" i="49"/>
  <c r="C48" i="49"/>
  <c r="G39" i="49"/>
  <c r="H33" i="49"/>
  <c r="AI184" i="49"/>
  <c r="V185" i="49" s="1"/>
  <c r="AI185" i="49" s="1"/>
  <c r="AJ111" i="49"/>
  <c r="S132" i="49"/>
  <c r="AJ293" i="49"/>
  <c r="S314" i="49"/>
  <c r="AJ267" i="49"/>
  <c r="S288" i="49"/>
  <c r="G51" i="49"/>
  <c r="AJ345" i="49"/>
  <c r="S366" i="49"/>
  <c r="H51" i="49"/>
  <c r="S48" i="49"/>
  <c r="AJ48" i="49" s="1"/>
  <c r="AG367" i="49"/>
  <c r="E236" i="49"/>
  <c r="H418" i="49"/>
  <c r="G184" i="49"/>
  <c r="D184" i="49"/>
  <c r="E314" i="49"/>
  <c r="D340" i="49"/>
  <c r="H158" i="49"/>
  <c r="H210" i="49"/>
  <c r="G366" i="49"/>
  <c r="G340" i="49"/>
  <c r="H444" i="49"/>
  <c r="H184" i="49"/>
  <c r="G236" i="49"/>
  <c r="C262" i="49"/>
  <c r="C314" i="49"/>
  <c r="C184" i="49"/>
  <c r="E184" i="49"/>
  <c r="E158" i="49"/>
  <c r="D236" i="49"/>
  <c r="S362" i="49"/>
  <c r="AJ362" i="49" s="1"/>
  <c r="G262" i="49"/>
  <c r="H288" i="49"/>
  <c r="G314" i="49"/>
  <c r="E288" i="49"/>
  <c r="E366" i="49"/>
  <c r="H366" i="49"/>
  <c r="H262" i="49"/>
  <c r="D210" i="49"/>
  <c r="C418" i="49"/>
  <c r="E210" i="49"/>
  <c r="D314" i="49"/>
  <c r="E262" i="49"/>
  <c r="D158" i="49"/>
  <c r="E444" i="49"/>
  <c r="D418" i="49"/>
  <c r="D262" i="49"/>
  <c r="H340" i="49"/>
  <c r="C158" i="49"/>
  <c r="H314" i="49"/>
  <c r="H236" i="49"/>
  <c r="G210" i="49"/>
  <c r="G444" i="49"/>
  <c r="G418" i="49"/>
  <c r="E418" i="49"/>
  <c r="C340" i="49"/>
  <c r="D444" i="49"/>
  <c r="C288" i="49"/>
  <c r="D288" i="49"/>
  <c r="D366" i="49"/>
  <c r="G158" i="49"/>
  <c r="C210" i="49"/>
  <c r="C444" i="49"/>
  <c r="G288" i="49"/>
  <c r="B444" i="49"/>
  <c r="S440" i="49"/>
  <c r="AJ440" i="49" s="1"/>
  <c r="S310" i="49"/>
  <c r="AJ310" i="49" s="1"/>
  <c r="S232" i="49"/>
  <c r="AJ232" i="49" s="1"/>
  <c r="S388" i="49"/>
  <c r="S258" i="49"/>
  <c r="AJ258" i="49" s="1"/>
  <c r="E340" i="49"/>
  <c r="S206" i="49"/>
  <c r="AJ206" i="49" s="1"/>
  <c r="C236" i="49"/>
  <c r="S284" i="49"/>
  <c r="AJ284" i="49" s="1"/>
  <c r="I283" i="49"/>
  <c r="I288" i="49" s="1"/>
  <c r="S180" i="49"/>
  <c r="AJ180" i="49" s="1"/>
  <c r="S336" i="49"/>
  <c r="AJ336" i="49" s="1"/>
  <c r="S444" i="49" l="1"/>
  <c r="I387" i="49"/>
  <c r="I309" i="49"/>
  <c r="I314" i="49" s="1"/>
  <c r="S158" i="49"/>
  <c r="AI445" i="49"/>
  <c r="I444" i="49"/>
  <c r="F445" i="49" s="1"/>
  <c r="AI315" i="49"/>
  <c r="I415" i="49"/>
  <c r="B288" i="49"/>
  <c r="B314" i="49"/>
  <c r="I416" i="49"/>
  <c r="I81" i="49"/>
  <c r="S236" i="49"/>
  <c r="T236" i="49" s="1"/>
  <c r="I205" i="49"/>
  <c r="I210" i="49" s="1"/>
  <c r="I439" i="49"/>
  <c r="AI159" i="49"/>
  <c r="B210" i="49"/>
  <c r="AI367" i="49"/>
  <c r="S184" i="49"/>
  <c r="AI237" i="49"/>
  <c r="E289" i="49"/>
  <c r="D289" i="49"/>
  <c r="F289" i="49"/>
  <c r="G289" i="49"/>
  <c r="B289" i="49"/>
  <c r="H289" i="49"/>
  <c r="C289" i="49"/>
  <c r="H315" i="49"/>
  <c r="D315" i="49"/>
  <c r="C315" i="49"/>
  <c r="G315" i="49"/>
  <c r="F315" i="49"/>
  <c r="B315" i="49"/>
  <c r="E315" i="49"/>
  <c r="S49" i="49"/>
  <c r="AJ49" i="49" s="1"/>
  <c r="I45" i="49"/>
  <c r="I40" i="49"/>
  <c r="M263" i="49"/>
  <c r="R263" i="49"/>
  <c r="L263" i="49"/>
  <c r="O263" i="49"/>
  <c r="AJ262" i="49"/>
  <c r="P263" i="49"/>
  <c r="N263" i="49"/>
  <c r="T262" i="49"/>
  <c r="Q263" i="49"/>
  <c r="D132" i="49"/>
  <c r="D49" i="49"/>
  <c r="B236" i="49"/>
  <c r="I231" i="49"/>
  <c r="I236" i="49" s="1"/>
  <c r="I34" i="49"/>
  <c r="I38" i="49"/>
  <c r="AB341" i="49"/>
  <c r="Z341" i="49"/>
  <c r="AA341" i="49"/>
  <c r="AH341" i="49"/>
  <c r="Y341" i="49"/>
  <c r="AC341" i="49"/>
  <c r="AF341" i="49"/>
  <c r="AG341" i="49"/>
  <c r="AE341" i="49"/>
  <c r="W341" i="49"/>
  <c r="AD341" i="49"/>
  <c r="X341" i="49"/>
  <c r="S53" i="49"/>
  <c r="AJ53" i="49" s="1"/>
  <c r="I44" i="49"/>
  <c r="I47" i="49"/>
  <c r="L445" i="49"/>
  <c r="R445" i="49"/>
  <c r="AJ444" i="49"/>
  <c r="O445" i="49"/>
  <c r="M445" i="49"/>
  <c r="Q445" i="49"/>
  <c r="P445" i="49"/>
  <c r="T444" i="49"/>
  <c r="N445" i="49"/>
  <c r="B184" i="49"/>
  <c r="I179" i="49"/>
  <c r="I184" i="49" s="1"/>
  <c r="B158" i="49"/>
  <c r="I153" i="49"/>
  <c r="I158" i="49" s="1"/>
  <c r="G132" i="49"/>
  <c r="G49" i="49"/>
  <c r="E132" i="49"/>
  <c r="E49" i="49"/>
  <c r="N289" i="49"/>
  <c r="R289" i="49"/>
  <c r="P289" i="49"/>
  <c r="Q289" i="49"/>
  <c r="L289" i="49"/>
  <c r="M289" i="49"/>
  <c r="AJ288" i="49"/>
  <c r="T288" i="49"/>
  <c r="O289" i="49"/>
  <c r="O211" i="49"/>
  <c r="T210" i="49"/>
  <c r="P211" i="49"/>
  <c r="Q211" i="49"/>
  <c r="N211" i="49"/>
  <c r="AJ210" i="49"/>
  <c r="R211" i="49"/>
  <c r="L211" i="49"/>
  <c r="M211" i="49"/>
  <c r="I37" i="49"/>
  <c r="AB185" i="49"/>
  <c r="Z185" i="49"/>
  <c r="AG185" i="49"/>
  <c r="AH185" i="49"/>
  <c r="Y185" i="49"/>
  <c r="X185" i="49"/>
  <c r="AD185" i="49"/>
  <c r="AE185" i="49"/>
  <c r="W185" i="49"/>
  <c r="AA185" i="49"/>
  <c r="AC185" i="49"/>
  <c r="AF185" i="49"/>
  <c r="S154" i="49"/>
  <c r="AJ154" i="49" s="1"/>
  <c r="L50" i="49"/>
  <c r="AB289" i="49"/>
  <c r="AF289" i="49"/>
  <c r="X289" i="49"/>
  <c r="AA289" i="49"/>
  <c r="Z289" i="49"/>
  <c r="AG289" i="49"/>
  <c r="AH289" i="49"/>
  <c r="AD289" i="49"/>
  <c r="AE289" i="49"/>
  <c r="Y289" i="49"/>
  <c r="W289" i="49"/>
  <c r="AC289" i="49"/>
  <c r="AJ158" i="49"/>
  <c r="M159" i="49"/>
  <c r="Q159" i="49"/>
  <c r="P159" i="49"/>
  <c r="L159" i="49"/>
  <c r="O159" i="49"/>
  <c r="R159" i="49"/>
  <c r="T158" i="49"/>
  <c r="N159" i="49"/>
  <c r="I41" i="49"/>
  <c r="B418" i="49"/>
  <c r="I413" i="49"/>
  <c r="I418" i="49" s="1"/>
  <c r="I53" i="49"/>
  <c r="B262" i="49"/>
  <c r="I257" i="49"/>
  <c r="I262" i="49" s="1"/>
  <c r="R315" i="49"/>
  <c r="T314" i="49"/>
  <c r="Q315" i="49"/>
  <c r="P315" i="49"/>
  <c r="O315" i="49"/>
  <c r="N315" i="49"/>
  <c r="L315" i="49"/>
  <c r="M315" i="49"/>
  <c r="AJ314" i="49"/>
  <c r="O419" i="49"/>
  <c r="R419" i="49"/>
  <c r="T418" i="49"/>
  <c r="P419" i="49"/>
  <c r="M419" i="49"/>
  <c r="L419" i="49"/>
  <c r="Q419" i="49"/>
  <c r="N419" i="49"/>
  <c r="AJ418" i="49"/>
  <c r="I39" i="49"/>
  <c r="I46" i="49"/>
  <c r="AB419" i="49"/>
  <c r="AC419" i="49"/>
  <c r="W419" i="49"/>
  <c r="Y419" i="49"/>
  <c r="AG419" i="49"/>
  <c r="AF419" i="49"/>
  <c r="X419" i="49"/>
  <c r="AH419" i="49"/>
  <c r="AA419" i="49"/>
  <c r="Z419" i="49"/>
  <c r="AE419" i="49"/>
  <c r="AD419" i="49"/>
  <c r="B340" i="49"/>
  <c r="I335" i="49"/>
  <c r="I340" i="49" s="1"/>
  <c r="C132" i="49"/>
  <c r="C49" i="49"/>
  <c r="B132" i="49"/>
  <c r="B49" i="49"/>
  <c r="I127" i="49"/>
  <c r="I132" i="49" s="1"/>
  <c r="B366" i="49"/>
  <c r="I361" i="49"/>
  <c r="I366" i="49" s="1"/>
  <c r="I36" i="49"/>
  <c r="Q237" i="49"/>
  <c r="AJ236" i="49"/>
  <c r="M237" i="49"/>
  <c r="AB211" i="49"/>
  <c r="AC211" i="49"/>
  <c r="W211" i="49"/>
  <c r="AF211" i="49"/>
  <c r="AD211" i="49"/>
  <c r="AA211" i="49"/>
  <c r="Z211" i="49"/>
  <c r="AH211" i="49"/>
  <c r="AE211" i="49"/>
  <c r="X211" i="49"/>
  <c r="Y211" i="49"/>
  <c r="AG211" i="49"/>
  <c r="I35" i="49"/>
  <c r="R185" i="49"/>
  <c r="L185" i="49"/>
  <c r="N185" i="49"/>
  <c r="O185" i="49"/>
  <c r="AJ184" i="49"/>
  <c r="M185" i="49"/>
  <c r="P185" i="49"/>
  <c r="T184" i="49"/>
  <c r="Q185" i="49"/>
  <c r="AJ33" i="49"/>
  <c r="H132" i="49"/>
  <c r="H49" i="49"/>
  <c r="N367" i="49"/>
  <c r="Q367" i="49"/>
  <c r="M367" i="49"/>
  <c r="P367" i="49"/>
  <c r="T366" i="49"/>
  <c r="AJ366" i="49"/>
  <c r="R367" i="49"/>
  <c r="L367" i="49"/>
  <c r="O367" i="49"/>
  <c r="M133" i="49"/>
  <c r="Q133" i="49"/>
  <c r="AJ132" i="49"/>
  <c r="N133" i="49"/>
  <c r="O133" i="49"/>
  <c r="P133" i="49"/>
  <c r="L133" i="49"/>
  <c r="T132" i="49"/>
  <c r="R133" i="49"/>
  <c r="B445" i="49"/>
  <c r="I33" i="49"/>
  <c r="I51" i="49"/>
  <c r="AB263" i="49"/>
  <c r="AA263" i="49"/>
  <c r="AC263" i="49"/>
  <c r="AF263" i="49"/>
  <c r="Y263" i="49"/>
  <c r="Z263" i="49"/>
  <c r="AG263" i="49"/>
  <c r="X263" i="49"/>
  <c r="AH263" i="49"/>
  <c r="AD263" i="49"/>
  <c r="W263" i="49"/>
  <c r="AE263" i="49"/>
  <c r="I48" i="49"/>
  <c r="I43" i="49"/>
  <c r="T340" i="49"/>
  <c r="P341" i="49"/>
  <c r="AJ340" i="49"/>
  <c r="O341" i="49"/>
  <c r="Q341" i="49"/>
  <c r="N341" i="49"/>
  <c r="R341" i="49"/>
  <c r="M341" i="49"/>
  <c r="L341" i="49"/>
  <c r="C52" i="49"/>
  <c r="E52" i="49"/>
  <c r="H52" i="49"/>
  <c r="G52" i="49"/>
  <c r="AI211" i="49" l="1"/>
  <c r="S159" i="49"/>
  <c r="AJ159" i="49" s="1"/>
  <c r="AI289" i="49"/>
  <c r="AI341" i="49"/>
  <c r="I206" i="49"/>
  <c r="D445" i="49"/>
  <c r="N237" i="49"/>
  <c r="AI419" i="49"/>
  <c r="I310" i="49"/>
  <c r="G445" i="49"/>
  <c r="L237" i="49"/>
  <c r="H445" i="49"/>
  <c r="P237" i="49"/>
  <c r="S237" i="49" s="1"/>
  <c r="AJ237" i="49" s="1"/>
  <c r="O237" i="49"/>
  <c r="C445" i="49"/>
  <c r="AI263" i="49"/>
  <c r="E445" i="49"/>
  <c r="I445" i="49" s="1"/>
  <c r="R237" i="49"/>
  <c r="I284" i="49"/>
  <c r="S289" i="49"/>
  <c r="I289" i="49"/>
  <c r="I388" i="49"/>
  <c r="S341" i="49"/>
  <c r="AJ341" i="49" s="1"/>
  <c r="S211" i="49"/>
  <c r="S263" i="49"/>
  <c r="I180" i="49"/>
  <c r="I315" i="49"/>
  <c r="I362" i="49"/>
  <c r="I232" i="49"/>
  <c r="S419" i="49"/>
  <c r="S445" i="49"/>
  <c r="AJ445" i="49" s="1"/>
  <c r="AJ289" i="49"/>
  <c r="I336" i="49"/>
  <c r="I258" i="49"/>
  <c r="S133" i="49"/>
  <c r="AJ133" i="49" s="1"/>
  <c r="S367" i="49"/>
  <c r="AJ367" i="49" s="1"/>
  <c r="S315" i="49"/>
  <c r="AJ315" i="49" s="1"/>
  <c r="S185" i="49"/>
  <c r="AJ185" i="49" s="1"/>
  <c r="I440" i="49"/>
  <c r="G211" i="49"/>
  <c r="E211" i="49"/>
  <c r="F211" i="49"/>
  <c r="D211" i="49"/>
  <c r="C211" i="49"/>
  <c r="B211" i="49"/>
  <c r="H211" i="49"/>
  <c r="S50" i="49"/>
  <c r="AJ50" i="49" s="1"/>
  <c r="H50" i="49"/>
  <c r="I154" i="49"/>
  <c r="B50" i="49"/>
  <c r="D50" i="49"/>
  <c r="E50" i="49"/>
  <c r="F341" i="49"/>
  <c r="H341" i="49"/>
  <c r="B341" i="49"/>
  <c r="C341" i="49"/>
  <c r="E341" i="49"/>
  <c r="G341" i="49"/>
  <c r="D341" i="49"/>
  <c r="H419" i="49"/>
  <c r="D419" i="49"/>
  <c r="C419" i="49"/>
  <c r="B419" i="49"/>
  <c r="G419" i="49"/>
  <c r="E419" i="49"/>
  <c r="F419" i="49"/>
  <c r="G159" i="49"/>
  <c r="B159" i="49"/>
  <c r="H159" i="49"/>
  <c r="D159" i="49"/>
  <c r="F159" i="49"/>
  <c r="C159" i="49"/>
  <c r="E159" i="49"/>
  <c r="G367" i="49"/>
  <c r="C367" i="49"/>
  <c r="B367" i="49"/>
  <c r="F367" i="49"/>
  <c r="E367" i="49"/>
  <c r="D367" i="49"/>
  <c r="H367" i="49"/>
  <c r="G50" i="49"/>
  <c r="F133" i="49"/>
  <c r="D133" i="49"/>
  <c r="C133" i="49"/>
  <c r="E133" i="49"/>
  <c r="H133" i="49"/>
  <c r="G133" i="49"/>
  <c r="B133" i="49"/>
  <c r="I130" i="49"/>
  <c r="B52" i="49"/>
  <c r="I49" i="49"/>
  <c r="G263" i="49"/>
  <c r="F263" i="49"/>
  <c r="E263" i="49"/>
  <c r="H263" i="49"/>
  <c r="B263" i="49"/>
  <c r="D263" i="49"/>
  <c r="C263" i="49"/>
  <c r="D185" i="49"/>
  <c r="B185" i="49"/>
  <c r="E185" i="49"/>
  <c r="G185" i="49"/>
  <c r="C185" i="49"/>
  <c r="F185" i="49"/>
  <c r="H185" i="49"/>
  <c r="C50" i="49"/>
  <c r="D237" i="49"/>
  <c r="B237" i="49"/>
  <c r="F237" i="49"/>
  <c r="H237" i="49"/>
  <c r="E237" i="49"/>
  <c r="G237" i="49"/>
  <c r="C237" i="49"/>
  <c r="AJ211" i="49" l="1"/>
  <c r="I133" i="49"/>
  <c r="AJ263" i="49"/>
  <c r="AJ419" i="49"/>
  <c r="I419" i="49"/>
  <c r="I341" i="49"/>
  <c r="I185" i="49"/>
  <c r="I159" i="49"/>
  <c r="I211" i="49"/>
  <c r="I263" i="49"/>
  <c r="I237" i="49"/>
  <c r="I367" i="49"/>
  <c r="I52" i="49"/>
  <c r="I50" i="49"/>
  <c r="I573" i="48" l="1"/>
  <c r="I572" i="48"/>
  <c r="I571" i="48"/>
  <c r="I570" i="48"/>
  <c r="I568" i="48"/>
  <c r="I567" i="48"/>
  <c r="I566" i="48"/>
  <c r="I565" i="48"/>
  <c r="I564" i="48"/>
  <c r="I563" i="48"/>
  <c r="I562" i="48"/>
  <c r="I561" i="48"/>
  <c r="I560" i="48"/>
  <c r="I559" i="48"/>
  <c r="I558" i="48"/>
  <c r="I557" i="48"/>
  <c r="I556" i="48"/>
  <c r="I555" i="48"/>
  <c r="I554" i="48"/>
  <c r="I547" i="48"/>
  <c r="I546" i="48"/>
  <c r="I545" i="48"/>
  <c r="I542" i="48"/>
  <c r="I541" i="48"/>
  <c r="I540" i="48"/>
  <c r="I539" i="48"/>
  <c r="I538" i="48"/>
  <c r="I537" i="48"/>
  <c r="I536" i="48"/>
  <c r="I535" i="48"/>
  <c r="I534" i="48"/>
  <c r="I533" i="48"/>
  <c r="I532" i="48"/>
  <c r="I531" i="48"/>
  <c r="I530" i="48"/>
  <c r="I529" i="48"/>
  <c r="I528" i="48"/>
  <c r="I521" i="48"/>
  <c r="I520" i="48"/>
  <c r="I519" i="48"/>
  <c r="I518" i="48"/>
  <c r="I516" i="48"/>
  <c r="I515" i="48"/>
  <c r="I514" i="48"/>
  <c r="I513" i="48"/>
  <c r="I512" i="48"/>
  <c r="I511" i="48"/>
  <c r="I510" i="48"/>
  <c r="I509" i="48"/>
  <c r="I508" i="48"/>
  <c r="I507" i="48"/>
  <c r="I506" i="48"/>
  <c r="I505" i="48"/>
  <c r="I504" i="48"/>
  <c r="I503" i="48"/>
  <c r="I502" i="48"/>
  <c r="I495" i="48"/>
  <c r="I494" i="48"/>
  <c r="I493" i="48"/>
  <c r="I492" i="48"/>
  <c r="I490" i="48"/>
  <c r="I489" i="48"/>
  <c r="I488" i="48"/>
  <c r="I487" i="48"/>
  <c r="I486" i="48"/>
  <c r="I485" i="48"/>
  <c r="I484" i="48"/>
  <c r="I483" i="48"/>
  <c r="I482" i="48"/>
  <c r="I481" i="48"/>
  <c r="I480" i="48"/>
  <c r="I479" i="48"/>
  <c r="I478" i="48"/>
  <c r="I477" i="48"/>
  <c r="I476" i="48"/>
  <c r="I468" i="48" l="1"/>
  <c r="F78" i="48"/>
  <c r="I527" i="48"/>
  <c r="I459" i="48"/>
  <c r="F69" i="48"/>
  <c r="I460" i="48"/>
  <c r="F70" i="48"/>
  <c r="I501" i="48"/>
  <c r="I449" i="48"/>
  <c r="F59" i="48"/>
  <c r="I453" i="48"/>
  <c r="F63" i="48"/>
  <c r="F67" i="48"/>
  <c r="I457" i="48"/>
  <c r="F71" i="48"/>
  <c r="I461" i="48"/>
  <c r="I475" i="48"/>
  <c r="F74" i="48"/>
  <c r="I464" i="48"/>
  <c r="I553" i="48"/>
  <c r="F65" i="48"/>
  <c r="I455" i="48"/>
  <c r="F73" i="48"/>
  <c r="I463" i="48"/>
  <c r="I456" i="48"/>
  <c r="F66" i="48"/>
  <c r="F60" i="48"/>
  <c r="I450" i="48"/>
  <c r="F64" i="48"/>
  <c r="I454" i="48"/>
  <c r="I458" i="48"/>
  <c r="F68" i="48"/>
  <c r="I462" i="48"/>
  <c r="F72" i="48"/>
  <c r="I467" i="48"/>
  <c r="F77" i="48"/>
  <c r="F61" i="48"/>
  <c r="I451" i="48"/>
  <c r="F62" i="48"/>
  <c r="I452" i="48"/>
  <c r="I469" i="48"/>
  <c r="F79" i="48"/>
  <c r="I491" i="48"/>
  <c r="F470" i="48"/>
  <c r="P105" i="48"/>
  <c r="P27" i="48" s="1"/>
  <c r="P104" i="48"/>
  <c r="P26" i="48" s="1"/>
  <c r="I517" i="48"/>
  <c r="I569" i="48"/>
  <c r="P103" i="48"/>
  <c r="P25" i="48" s="1"/>
  <c r="P87" i="48"/>
  <c r="P9" i="48" s="1"/>
  <c r="P95" i="48"/>
  <c r="I544" i="48"/>
  <c r="I543" i="48"/>
  <c r="P89" i="48"/>
  <c r="P11" i="48" s="1"/>
  <c r="P93" i="48"/>
  <c r="P15" i="48" s="1"/>
  <c r="P97" i="48"/>
  <c r="P19" i="48" s="1"/>
  <c r="P86" i="48"/>
  <c r="P8" i="48" s="1"/>
  <c r="P88" i="48"/>
  <c r="P10" i="48" s="1"/>
  <c r="P90" i="48"/>
  <c r="P12" i="48" s="1"/>
  <c r="P98" i="48"/>
  <c r="P20" i="48" s="1"/>
  <c r="P100" i="48"/>
  <c r="P22" i="48" s="1"/>
  <c r="AI218" i="48" l="1"/>
  <c r="AI287" i="48"/>
  <c r="AJ287" i="48" s="1"/>
  <c r="I574" i="48"/>
  <c r="AI416" i="48"/>
  <c r="AJ416" i="48" s="1"/>
  <c r="AI196" i="48"/>
  <c r="AI426" i="48"/>
  <c r="AI255" i="48"/>
  <c r="AI286" i="48"/>
  <c r="AJ286" i="48" s="1"/>
  <c r="AI259" i="48"/>
  <c r="AJ259" i="48" s="1"/>
  <c r="AG53" i="48"/>
  <c r="AH184" i="48"/>
  <c r="AI441" i="48"/>
  <c r="AJ441" i="48" s="1"/>
  <c r="AI415" i="48"/>
  <c r="AJ415" i="48" s="1"/>
  <c r="AI400" i="48"/>
  <c r="AI348" i="48"/>
  <c r="AI313" i="48"/>
  <c r="AJ313" i="48" s="1"/>
  <c r="AI208" i="48"/>
  <c r="AJ208" i="48" s="1"/>
  <c r="AI270" i="48"/>
  <c r="AI244" i="48"/>
  <c r="AI235" i="48"/>
  <c r="AJ235" i="48" s="1"/>
  <c r="AI157" i="48"/>
  <c r="AJ157" i="48" s="1"/>
  <c r="AI140" i="48"/>
  <c r="AI156" i="48"/>
  <c r="AJ156" i="48" s="1"/>
  <c r="AI209" i="48"/>
  <c r="AJ209" i="48" s="1"/>
  <c r="AI417" i="48"/>
  <c r="AJ417" i="48" s="1"/>
  <c r="AI339" i="48"/>
  <c r="AJ339" i="48" s="1"/>
  <c r="AI322" i="48"/>
  <c r="AG50" i="48"/>
  <c r="AI389" i="48"/>
  <c r="AJ389" i="48" s="1"/>
  <c r="AI155" i="48"/>
  <c r="AJ155" i="48" s="1"/>
  <c r="F496" i="48"/>
  <c r="AI374" i="48"/>
  <c r="AI365" i="48"/>
  <c r="AJ365" i="48" s="1"/>
  <c r="AI312" i="48"/>
  <c r="AJ312" i="48" s="1"/>
  <c r="AI296" i="48"/>
  <c r="AI261" i="48"/>
  <c r="AJ261" i="48" s="1"/>
  <c r="AH51" i="48"/>
  <c r="AG52" i="48"/>
  <c r="AI285" i="48"/>
  <c r="AJ285" i="48" s="1"/>
  <c r="I496" i="48"/>
  <c r="E497" i="48" s="1"/>
  <c r="F548" i="48"/>
  <c r="AI381" i="48"/>
  <c r="AI442" i="48"/>
  <c r="AJ442" i="48" s="1"/>
  <c r="AI434" i="48"/>
  <c r="AI337" i="48"/>
  <c r="AJ337" i="48" s="1"/>
  <c r="AI328" i="48"/>
  <c r="AI320" i="48"/>
  <c r="AI354" i="48"/>
  <c r="AI346" i="48"/>
  <c r="AI332" i="48"/>
  <c r="AI277" i="48"/>
  <c r="AI247" i="48"/>
  <c r="AI234" i="48"/>
  <c r="AJ234" i="48" s="1"/>
  <c r="AI217" i="48"/>
  <c r="AI203" i="48"/>
  <c r="AI258" i="48"/>
  <c r="AI249" i="48"/>
  <c r="AI246" i="48"/>
  <c r="AI221" i="48"/>
  <c r="AI174" i="48"/>
  <c r="AI166" i="48"/>
  <c r="X48" i="48"/>
  <c r="AD46" i="48"/>
  <c r="W45" i="48"/>
  <c r="Y40" i="48"/>
  <c r="AI192" i="48"/>
  <c r="AI183" i="48"/>
  <c r="AJ183" i="48" s="1"/>
  <c r="AI176" i="48"/>
  <c r="Y53" i="48"/>
  <c r="AG51" i="48"/>
  <c r="AC46" i="48"/>
  <c r="X45" i="48"/>
  <c r="AH43" i="48"/>
  <c r="AH39" i="48"/>
  <c r="AD38" i="48"/>
  <c r="Y37" i="48"/>
  <c r="AH35" i="48"/>
  <c r="AG43" i="48"/>
  <c r="I548" i="48"/>
  <c r="AI390" i="48"/>
  <c r="AJ390" i="48" s="1"/>
  <c r="AI195" i="48"/>
  <c r="AI260" i="48"/>
  <c r="AJ260" i="48" s="1"/>
  <c r="AI423" i="48"/>
  <c r="AI363" i="48"/>
  <c r="AJ363" i="48" s="1"/>
  <c r="AI207" i="48"/>
  <c r="AJ207" i="48" s="1"/>
  <c r="AI311" i="48"/>
  <c r="AJ311" i="48" s="1"/>
  <c r="F522" i="48"/>
  <c r="AI391" i="48"/>
  <c r="AJ391" i="48" s="1"/>
  <c r="AI233" i="48"/>
  <c r="AJ233" i="48" s="1"/>
  <c r="AI182" i="48"/>
  <c r="AJ182" i="48" s="1"/>
  <c r="AI443" i="48"/>
  <c r="AJ443" i="48" s="1"/>
  <c r="AI338" i="48"/>
  <c r="AJ338" i="48" s="1"/>
  <c r="AI305" i="48"/>
  <c r="AH236" i="48"/>
  <c r="AI181" i="48"/>
  <c r="AJ181" i="48" s="1"/>
  <c r="AH52" i="48"/>
  <c r="AH40" i="48"/>
  <c r="AD35" i="48"/>
  <c r="AI364" i="48"/>
  <c r="AJ364" i="48" s="1"/>
  <c r="F574" i="48"/>
  <c r="F575" i="48" s="1"/>
  <c r="I522" i="48"/>
  <c r="D523" i="48" s="1"/>
  <c r="AI275" i="48"/>
  <c r="AI225" i="48"/>
  <c r="AA43" i="48"/>
  <c r="AE132" i="48"/>
  <c r="AE33" i="48"/>
  <c r="AI169" i="48"/>
  <c r="AD34" i="48"/>
  <c r="Y33" i="48"/>
  <c r="Y132" i="48"/>
  <c r="AG36" i="48"/>
  <c r="F10" i="48"/>
  <c r="I62" i="48"/>
  <c r="AI440" i="48"/>
  <c r="AI429" i="48"/>
  <c r="AF444" i="48"/>
  <c r="AI399" i="48"/>
  <c r="AI385" i="48"/>
  <c r="AI410" i="48"/>
  <c r="AI407" i="48"/>
  <c r="AI404" i="48"/>
  <c r="AI388" i="48"/>
  <c r="AI375" i="48"/>
  <c r="AI371" i="48"/>
  <c r="AI323" i="48"/>
  <c r="AI310" i="48"/>
  <c r="AI307" i="48"/>
  <c r="AI302" i="48"/>
  <c r="AI294" i="48"/>
  <c r="AI280" i="48"/>
  <c r="AI220" i="48"/>
  <c r="AI139" i="48"/>
  <c r="AE52" i="48"/>
  <c r="Y51" i="48"/>
  <c r="AI126" i="48"/>
  <c r="V48" i="48"/>
  <c r="AA46" i="48"/>
  <c r="AF44" i="48"/>
  <c r="Y43" i="48"/>
  <c r="AC41" i="48"/>
  <c r="W40" i="48"/>
  <c r="Z38" i="48"/>
  <c r="AE36" i="48"/>
  <c r="X35" i="48"/>
  <c r="AC33" i="48"/>
  <c r="AC132" i="48"/>
  <c r="AI152" i="48"/>
  <c r="AI144" i="48"/>
  <c r="W53" i="48"/>
  <c r="AE51" i="48"/>
  <c r="AA50" i="48"/>
  <c r="AF47" i="48"/>
  <c r="Z46" i="48"/>
  <c r="V45" i="48"/>
  <c r="AI123" i="48"/>
  <c r="AF43" i="48"/>
  <c r="W41" i="48"/>
  <c r="AF39" i="48"/>
  <c r="AA38" i="48"/>
  <c r="W37" i="48"/>
  <c r="AF35" i="48"/>
  <c r="AA34" i="48"/>
  <c r="W132" i="48"/>
  <c r="W33" i="48"/>
  <c r="AG48" i="48"/>
  <c r="AG35" i="48"/>
  <c r="F75" i="48"/>
  <c r="F80" i="48" s="1"/>
  <c r="I465" i="48"/>
  <c r="I470" i="48" s="1"/>
  <c r="I73" i="48"/>
  <c r="F21" i="48"/>
  <c r="I59" i="48"/>
  <c r="F7" i="48"/>
  <c r="F17" i="48"/>
  <c r="I69" i="48"/>
  <c r="AI350" i="48"/>
  <c r="AI334" i="48"/>
  <c r="AI297" i="48"/>
  <c r="AI223" i="48"/>
  <c r="AI201" i="48"/>
  <c r="AI276" i="48"/>
  <c r="AI222" i="48"/>
  <c r="AE47" i="48"/>
  <c r="X38" i="48"/>
  <c r="AI193" i="48"/>
  <c r="AI177" i="48"/>
  <c r="Y34" i="48"/>
  <c r="AG40" i="48"/>
  <c r="AG34" i="48"/>
  <c r="I64" i="48"/>
  <c r="F12" i="48"/>
  <c r="AI437" i="48"/>
  <c r="AI405" i="48"/>
  <c r="AI397" i="48"/>
  <c r="AI383" i="48"/>
  <c r="AI411" i="48"/>
  <c r="AI379" i="48"/>
  <c r="AI376" i="48"/>
  <c r="AI372" i="48"/>
  <c r="AI351" i="48"/>
  <c r="AI321" i="48"/>
  <c r="AI248" i="48"/>
  <c r="AI226" i="48"/>
  <c r="AI167" i="48"/>
  <c r="AI145" i="48"/>
  <c r="AI137" i="48"/>
  <c r="Z52" i="48"/>
  <c r="AE50" i="48"/>
  <c r="AC47" i="48"/>
  <c r="W46" i="48"/>
  <c r="Z44" i="48"/>
  <c r="X41" i="48"/>
  <c r="AC39" i="48"/>
  <c r="AI116" i="48"/>
  <c r="V38" i="48"/>
  <c r="Z36" i="48"/>
  <c r="AE34" i="48"/>
  <c r="X132" i="48"/>
  <c r="X33" i="48"/>
  <c r="AI154" i="48"/>
  <c r="AI149" i="48"/>
  <c r="AF52" i="48"/>
  <c r="Z51" i="48"/>
  <c r="W50" i="48"/>
  <c r="AF48" i="48"/>
  <c r="Z47" i="48"/>
  <c r="V46" i="48"/>
  <c r="AI124" i="48"/>
  <c r="AE44" i="48"/>
  <c r="Z43" i="48"/>
  <c r="AF40" i="48"/>
  <c r="Z39" i="48"/>
  <c r="W38" i="48"/>
  <c r="AF36" i="48"/>
  <c r="AA35" i="48"/>
  <c r="W34" i="48"/>
  <c r="AH262" i="48"/>
  <c r="AG132" i="48"/>
  <c r="AG33" i="48"/>
  <c r="F76" i="48"/>
  <c r="I466" i="48"/>
  <c r="AA314" i="48"/>
  <c r="P85" i="48"/>
  <c r="I77" i="48"/>
  <c r="F25" i="48"/>
  <c r="I65" i="48"/>
  <c r="I71" i="48"/>
  <c r="F19" i="48"/>
  <c r="AI242" i="48"/>
  <c r="Z35" i="48"/>
  <c r="AD50" i="48"/>
  <c r="AI414" i="48"/>
  <c r="AI359" i="48"/>
  <c r="AI329" i="48"/>
  <c r="AI243" i="48"/>
  <c r="AI164" i="48"/>
  <c r="AI142" i="48"/>
  <c r="Z41" i="48"/>
  <c r="AI170" i="48"/>
  <c r="AC51" i="48"/>
  <c r="AG44" i="48"/>
  <c r="AH36" i="48"/>
  <c r="AI431" i="48"/>
  <c r="AI408" i="48"/>
  <c r="AI377" i="48"/>
  <c r="AI360" i="48"/>
  <c r="AI324" i="48"/>
  <c r="AI356" i="48"/>
  <c r="AI326" i="48"/>
  <c r="AI295" i="48"/>
  <c r="AI281" i="48"/>
  <c r="AI273" i="48"/>
  <c r="AI251" i="48"/>
  <c r="AI199" i="48"/>
  <c r="AI300" i="48"/>
  <c r="AI278" i="48"/>
  <c r="AI252" i="48"/>
  <c r="AI228" i="48"/>
  <c r="AI178" i="48"/>
  <c r="AI148" i="48"/>
  <c r="AE53" i="48"/>
  <c r="X52" i="48"/>
  <c r="AC50" i="48"/>
  <c r="AI127" i="48"/>
  <c r="AA47" i="48"/>
  <c r="AF45" i="48"/>
  <c r="X44" i="48"/>
  <c r="V41" i="48"/>
  <c r="AI119" i="48"/>
  <c r="AA39" i="48"/>
  <c r="AE37" i="48"/>
  <c r="X36" i="48"/>
  <c r="AC34" i="48"/>
  <c r="V33" i="48"/>
  <c r="V132" i="48"/>
  <c r="AI111" i="48"/>
  <c r="AI197" i="48"/>
  <c r="AI194" i="48"/>
  <c r="AI190" i="48"/>
  <c r="AI173" i="48"/>
  <c r="AH53" i="48"/>
  <c r="AD52" i="48"/>
  <c r="X51" i="48"/>
  <c r="AD48" i="48"/>
  <c r="X47" i="48"/>
  <c r="AG45" i="48"/>
  <c r="AC44" i="48"/>
  <c r="X43" i="48"/>
  <c r="AH41" i="48"/>
  <c r="AD40" i="48"/>
  <c r="X39" i="48"/>
  <c r="AH37" i="48"/>
  <c r="AD36" i="48"/>
  <c r="Y35" i="48"/>
  <c r="AH132" i="48"/>
  <c r="AH33" i="48"/>
  <c r="AG47" i="48"/>
  <c r="AG41" i="48"/>
  <c r="I60" i="48"/>
  <c r="F8" i="48"/>
  <c r="H523" i="48"/>
  <c r="E523" i="48"/>
  <c r="G523" i="48"/>
  <c r="F549" i="48"/>
  <c r="H549" i="48"/>
  <c r="B549" i="48"/>
  <c r="D549" i="48"/>
  <c r="C549" i="48"/>
  <c r="G549" i="48"/>
  <c r="E549" i="48"/>
  <c r="AI131" i="48"/>
  <c r="AJ131" i="48" s="1"/>
  <c r="V53" i="48"/>
  <c r="AE41" i="48"/>
  <c r="AI325" i="48"/>
  <c r="AI227" i="48"/>
  <c r="W51" i="48"/>
  <c r="W43" i="48"/>
  <c r="Z132" i="48"/>
  <c r="Z33" i="48"/>
  <c r="AI189" i="48"/>
  <c r="AH48" i="48"/>
  <c r="F9" i="48"/>
  <c r="I61" i="48"/>
  <c r="AI425" i="48"/>
  <c r="AI432" i="48"/>
  <c r="AI382" i="48"/>
  <c r="AI373" i="48"/>
  <c r="AI336" i="48"/>
  <c r="AI327" i="48"/>
  <c r="AI319" i="48"/>
  <c r="AI298" i="48"/>
  <c r="AI268" i="48"/>
  <c r="AI254" i="48"/>
  <c r="AI224" i="48"/>
  <c r="AI216" i="48"/>
  <c r="AI202" i="48"/>
  <c r="AI204" i="48"/>
  <c r="AI200" i="48"/>
  <c r="AI165" i="48"/>
  <c r="AI151" i="48"/>
  <c r="AC53" i="48"/>
  <c r="V52" i="48"/>
  <c r="AI130" i="48"/>
  <c r="Z50" i="48"/>
  <c r="AE48" i="48"/>
  <c r="Y47" i="48"/>
  <c r="AD45" i="48"/>
  <c r="AI122" i="48"/>
  <c r="V44" i="48"/>
  <c r="AE40" i="48"/>
  <c r="Y39" i="48"/>
  <c r="AC37" i="48"/>
  <c r="V36" i="48"/>
  <c r="AI114" i="48"/>
  <c r="Z34" i="48"/>
  <c r="AI150" i="48"/>
  <c r="AF53" i="48"/>
  <c r="AA52" i="48"/>
  <c r="V51" i="48"/>
  <c r="AI129" i="48"/>
  <c r="AA48" i="48"/>
  <c r="V47" i="48"/>
  <c r="AI125" i="48"/>
  <c r="AE45" i="48"/>
  <c r="AA44" i="48"/>
  <c r="V43" i="48"/>
  <c r="AI121" i="48"/>
  <c r="AF41" i="48"/>
  <c r="Z40" i="48"/>
  <c r="V39" i="48"/>
  <c r="AI117" i="48"/>
  <c r="AF37" i="48"/>
  <c r="AA36" i="48"/>
  <c r="W35" i="48"/>
  <c r="AF132" i="48"/>
  <c r="AF33" i="48"/>
  <c r="AG39" i="48"/>
  <c r="I79" i="48"/>
  <c r="F27" i="48"/>
  <c r="F20" i="48"/>
  <c r="I72" i="48"/>
  <c r="C575" i="48"/>
  <c r="H575" i="48"/>
  <c r="D575" i="48"/>
  <c r="G575" i="48"/>
  <c r="B575" i="48"/>
  <c r="E575" i="48"/>
  <c r="F15" i="48"/>
  <c r="I67" i="48"/>
  <c r="I78" i="48"/>
  <c r="F26" i="48"/>
  <c r="AI284" i="48"/>
  <c r="AI272" i="48"/>
  <c r="AC38" i="48"/>
  <c r="AH47" i="48"/>
  <c r="Y41" i="48"/>
  <c r="AI430" i="48"/>
  <c r="AI435" i="48"/>
  <c r="AI357" i="48"/>
  <c r="AI347" i="48"/>
  <c r="AF340" i="48"/>
  <c r="AI253" i="48"/>
  <c r="AI232" i="48"/>
  <c r="AI299" i="48"/>
  <c r="AI250" i="48"/>
  <c r="AI172" i="48"/>
  <c r="Y46" i="48"/>
  <c r="AE39" i="48"/>
  <c r="AI113" i="48"/>
  <c r="V35" i="48"/>
  <c r="AD47" i="48"/>
  <c r="AD43" i="48"/>
  <c r="AD39" i="48"/>
  <c r="AH44" i="48"/>
  <c r="AI433" i="48"/>
  <c r="AI406" i="48"/>
  <c r="AI398" i="48"/>
  <c r="AI384" i="48"/>
  <c r="AI362" i="48"/>
  <c r="AI352" i="48"/>
  <c r="AI330" i="48"/>
  <c r="AI308" i="48"/>
  <c r="AI353" i="48"/>
  <c r="AI349" i="48"/>
  <c r="AI345" i="48"/>
  <c r="AI331" i="48"/>
  <c r="AI301" i="48"/>
  <c r="AI293" i="48"/>
  <c r="AI279" i="48"/>
  <c r="AI219" i="48"/>
  <c r="AI303" i="48"/>
  <c r="AI282" i="48"/>
  <c r="AI271" i="48"/>
  <c r="AI256" i="48"/>
  <c r="AI245" i="48"/>
  <c r="AI241" i="48"/>
  <c r="AI229" i="48"/>
  <c r="AI198" i="48"/>
  <c r="AI168" i="48"/>
  <c r="AI146" i="48"/>
  <c r="AI138" i="48"/>
  <c r="Z53" i="48"/>
  <c r="AF51" i="48"/>
  <c r="X50" i="48"/>
  <c r="AC48" i="48"/>
  <c r="W47" i="48"/>
  <c r="AA45" i="48"/>
  <c r="AE43" i="48"/>
  <c r="AC40" i="48"/>
  <c r="W39" i="48"/>
  <c r="Z37" i="48"/>
  <c r="AE35" i="48"/>
  <c r="X34" i="48"/>
  <c r="AI191" i="48"/>
  <c r="AI175" i="48"/>
  <c r="AD53" i="48"/>
  <c r="Y52" i="48"/>
  <c r="AH50" i="48"/>
  <c r="Y48" i="48"/>
  <c r="AG46" i="48"/>
  <c r="AC45" i="48"/>
  <c r="Y44" i="48"/>
  <c r="AD41" i="48"/>
  <c r="X40" i="48"/>
  <c r="AH38" i="48"/>
  <c r="AD37" i="48"/>
  <c r="Y36" i="48"/>
  <c r="AH34" i="48"/>
  <c r="AD33" i="48"/>
  <c r="AD132" i="48"/>
  <c r="AH46" i="48"/>
  <c r="AG418" i="48"/>
  <c r="AG38" i="48"/>
  <c r="I66" i="48"/>
  <c r="F14" i="48"/>
  <c r="I63" i="48"/>
  <c r="F11" i="48"/>
  <c r="AI412" i="48"/>
  <c r="AA51" i="48"/>
  <c r="AI115" i="48"/>
  <c r="V37" i="48"/>
  <c r="AI438" i="48"/>
  <c r="AI427" i="48"/>
  <c r="AI402" i="48"/>
  <c r="AI358" i="48"/>
  <c r="AI333" i="48"/>
  <c r="AI267" i="48"/>
  <c r="AI215" i="48"/>
  <c r="AI269" i="48"/>
  <c r="AC52" i="48"/>
  <c r="AD44" i="48"/>
  <c r="AC36" i="48"/>
  <c r="Y50" i="48"/>
  <c r="X46" i="48"/>
  <c r="Y38" i="48"/>
  <c r="AI436" i="48"/>
  <c r="AI428" i="48"/>
  <c r="AI424" i="48"/>
  <c r="AI401" i="48"/>
  <c r="AI378" i="48"/>
  <c r="AI409" i="48"/>
  <c r="AI403" i="48"/>
  <c r="AI386" i="48"/>
  <c r="AI355" i="48"/>
  <c r="AI306" i="48"/>
  <c r="AI304" i="48"/>
  <c r="AI274" i="48"/>
  <c r="AI230" i="48"/>
  <c r="AI206" i="48"/>
  <c r="AF210" i="48"/>
  <c r="AI180" i="48"/>
  <c r="AI171" i="48"/>
  <c r="AI163" i="48"/>
  <c r="AI141" i="48"/>
  <c r="AE158" i="48"/>
  <c r="X53" i="48"/>
  <c r="AD51" i="48"/>
  <c r="V50" i="48"/>
  <c r="AI128" i="48"/>
  <c r="Z48" i="48"/>
  <c r="AF46" i="48"/>
  <c r="Y45" i="48"/>
  <c r="AC43" i="48"/>
  <c r="AI120" i="48"/>
  <c r="AA40" i="48"/>
  <c r="AE38" i="48"/>
  <c r="X37" i="48"/>
  <c r="AC35" i="48"/>
  <c r="V34" i="48"/>
  <c r="AI112" i="48"/>
  <c r="AI147" i="48"/>
  <c r="AI143" i="48"/>
  <c r="AA53" i="48"/>
  <c r="W52" i="48"/>
  <c r="AF50" i="48"/>
  <c r="W48" i="48"/>
  <c r="AE46" i="48"/>
  <c r="Z45" i="48"/>
  <c r="W44" i="48"/>
  <c r="AA41" i="48"/>
  <c r="V40" i="48"/>
  <c r="AI118" i="48"/>
  <c r="AF38" i="48"/>
  <c r="AA37" i="48"/>
  <c r="W36" i="48"/>
  <c r="AF34" i="48"/>
  <c r="AA132" i="48"/>
  <c r="AA33" i="48"/>
  <c r="AH45" i="48"/>
  <c r="AG37" i="48"/>
  <c r="AF288" i="48"/>
  <c r="I68" i="48"/>
  <c r="F16" i="48"/>
  <c r="I74" i="48"/>
  <c r="F22" i="48"/>
  <c r="F18" i="48"/>
  <c r="I70" i="48"/>
  <c r="Y236" i="48"/>
  <c r="AE210" i="48"/>
  <c r="Z236" i="48"/>
  <c r="AF418" i="48"/>
  <c r="AE418" i="48"/>
  <c r="AA236" i="48"/>
  <c r="AE340" i="48"/>
  <c r="Z340" i="48"/>
  <c r="AC236" i="48"/>
  <c r="W340" i="48"/>
  <c r="AD340" i="48"/>
  <c r="AF262" i="48"/>
  <c r="AG210" i="48"/>
  <c r="Z210" i="48"/>
  <c r="X210" i="48"/>
  <c r="AA210" i="48"/>
  <c r="AD210" i="48"/>
  <c r="W210" i="48"/>
  <c r="Y158" i="48"/>
  <c r="AF158" i="48"/>
  <c r="AC158" i="48"/>
  <c r="AH158" i="48"/>
  <c r="Y210" i="48"/>
  <c r="AC210" i="48"/>
  <c r="AH210" i="48"/>
  <c r="AC262" i="48"/>
  <c r="W262" i="48"/>
  <c r="Z262" i="48"/>
  <c r="AE236" i="48"/>
  <c r="AC288" i="48"/>
  <c r="X236" i="48"/>
  <c r="AD288" i="48"/>
  <c r="AD236" i="48"/>
  <c r="W288" i="48"/>
  <c r="W236" i="48"/>
  <c r="W314" i="48"/>
  <c r="AG236" i="48"/>
  <c r="AC184" i="48"/>
  <c r="AD158" i="48"/>
  <c r="Z158" i="48"/>
  <c r="X262" i="48"/>
  <c r="Z184" i="48"/>
  <c r="AA158" i="48"/>
  <c r="X158" i="48"/>
  <c r="W158" i="48"/>
  <c r="AD444" i="48"/>
  <c r="AD262" i="48"/>
  <c r="AF608" i="48"/>
  <c r="AC444" i="48"/>
  <c r="AA444" i="48"/>
  <c r="AC314" i="48"/>
  <c r="AH314" i="48"/>
  <c r="AA262" i="48"/>
  <c r="AG262" i="48"/>
  <c r="AG158" i="48"/>
  <c r="AG444" i="48"/>
  <c r="P102" i="48"/>
  <c r="P24" i="48" s="1"/>
  <c r="V184" i="48"/>
  <c r="Z444" i="48"/>
  <c r="W444" i="48"/>
  <c r="Z314" i="48"/>
  <c r="Y314" i="48"/>
  <c r="Y262" i="48"/>
  <c r="AE262" i="48"/>
  <c r="AD418" i="48"/>
  <c r="AC418" i="48"/>
  <c r="AA340" i="48"/>
  <c r="AA288" i="48"/>
  <c r="AG288" i="48"/>
  <c r="AG340" i="48"/>
  <c r="AE444" i="48"/>
  <c r="Y444" i="48"/>
  <c r="AA418" i="48"/>
  <c r="Z418" i="48"/>
  <c r="AC340" i="48"/>
  <c r="AE314" i="48"/>
  <c r="Y340" i="48"/>
  <c r="Y288" i="48"/>
  <c r="AE288" i="48"/>
  <c r="X184" i="48"/>
  <c r="AG184" i="48"/>
  <c r="X418" i="48"/>
  <c r="Z288" i="48"/>
  <c r="AH418" i="48"/>
  <c r="X444" i="48"/>
  <c r="X314" i="48"/>
  <c r="AF314" i="48"/>
  <c r="X288" i="48"/>
  <c r="AA184" i="48"/>
  <c r="AF184" i="48"/>
  <c r="Y418" i="48"/>
  <c r="W418" i="48"/>
  <c r="AH444" i="48"/>
  <c r="P101" i="48"/>
  <c r="P23" i="48" s="1"/>
  <c r="AH340" i="48"/>
  <c r="AD314" i="48"/>
  <c r="AG314" i="48"/>
  <c r="AH288" i="48"/>
  <c r="Y184" i="48"/>
  <c r="AF236" i="48"/>
  <c r="AD184" i="48"/>
  <c r="X340" i="48"/>
  <c r="AE184" i="48"/>
  <c r="W184" i="48"/>
  <c r="S426" i="48"/>
  <c r="AJ426" i="48" s="1"/>
  <c r="AG366" i="48"/>
  <c r="AE366" i="48"/>
  <c r="AC366" i="48"/>
  <c r="Z366" i="48"/>
  <c r="X366" i="48"/>
  <c r="AI361" i="48"/>
  <c r="AH366" i="48"/>
  <c r="AF366" i="48"/>
  <c r="AD366" i="48"/>
  <c r="AA366" i="48"/>
  <c r="Y366" i="48"/>
  <c r="W366" i="48"/>
  <c r="S410" i="48"/>
  <c r="AJ410" i="48" s="1"/>
  <c r="S252" i="48"/>
  <c r="AJ252" i="48" s="1"/>
  <c r="Q52" i="48"/>
  <c r="R51" i="48"/>
  <c r="O51" i="48"/>
  <c r="Q50" i="48"/>
  <c r="R52" i="48"/>
  <c r="O52" i="48"/>
  <c r="N51" i="48"/>
  <c r="R50" i="48"/>
  <c r="O50" i="48"/>
  <c r="S348" i="48"/>
  <c r="AJ348" i="48" s="1"/>
  <c r="S247" i="48"/>
  <c r="AJ247" i="48" s="1"/>
  <c r="S270" i="48"/>
  <c r="AJ270" i="48" s="1"/>
  <c r="N52" i="48"/>
  <c r="M51" i="48"/>
  <c r="N50" i="48"/>
  <c r="M52" i="48"/>
  <c r="Q51" i="48"/>
  <c r="M50" i="48"/>
  <c r="S273" i="48" l="1"/>
  <c r="AJ273" i="48" s="1"/>
  <c r="S350" i="48"/>
  <c r="AJ350" i="48" s="1"/>
  <c r="S406" i="48"/>
  <c r="AJ406" i="48" s="1"/>
  <c r="S148" i="48"/>
  <c r="S244" i="48"/>
  <c r="AJ244" i="48" s="1"/>
  <c r="S353" i="48"/>
  <c r="AJ353" i="48" s="1"/>
  <c r="S254" i="48"/>
  <c r="AJ254" i="48" s="1"/>
  <c r="C523" i="48"/>
  <c r="S164" i="48"/>
  <c r="S355" i="48"/>
  <c r="AJ355" i="48" s="1"/>
  <c r="B523" i="48"/>
  <c r="S150" i="48"/>
  <c r="AJ150" i="48" s="1"/>
  <c r="AI52" i="48"/>
  <c r="S194" i="48"/>
  <c r="AJ194" i="48" s="1"/>
  <c r="S195" i="48"/>
  <c r="AJ195" i="48" s="1"/>
  <c r="S227" i="48"/>
  <c r="AJ227" i="48" s="1"/>
  <c r="S295" i="48"/>
  <c r="AJ295" i="48" s="1"/>
  <c r="S349" i="48"/>
  <c r="AJ349" i="48" s="1"/>
  <c r="S197" i="48"/>
  <c r="AJ197" i="48" s="1"/>
  <c r="S226" i="48"/>
  <c r="S328" i="48"/>
  <c r="AJ328" i="48" s="1"/>
  <c r="AI257" i="48"/>
  <c r="F523" i="48"/>
  <c r="AI40" i="48"/>
  <c r="S243" i="48"/>
  <c r="AJ243" i="48" s="1"/>
  <c r="V49" i="48"/>
  <c r="V366" i="48"/>
  <c r="F497" i="48"/>
  <c r="Q41" i="48"/>
  <c r="S228" i="48"/>
  <c r="S398" i="48"/>
  <c r="AJ398" i="48" s="1"/>
  <c r="S192" i="48"/>
  <c r="AJ192" i="48" s="1"/>
  <c r="R444" i="48"/>
  <c r="D497" i="48"/>
  <c r="AF612" i="48"/>
  <c r="M39" i="48"/>
  <c r="S140" i="48"/>
  <c r="AJ140" i="48" s="1"/>
  <c r="S218" i="48"/>
  <c r="AJ218" i="48" s="1"/>
  <c r="S304" i="48"/>
  <c r="AJ304" i="48" s="1"/>
  <c r="B497" i="48"/>
  <c r="S374" i="48"/>
  <c r="AJ374" i="48" s="1"/>
  <c r="S196" i="48"/>
  <c r="AJ196" i="48" s="1"/>
  <c r="S400" i="48"/>
  <c r="AJ400" i="48" s="1"/>
  <c r="S322" i="48"/>
  <c r="AJ322" i="48" s="1"/>
  <c r="AI34" i="48"/>
  <c r="V262" i="48"/>
  <c r="I575" i="48"/>
  <c r="AI39" i="48"/>
  <c r="AI47" i="48"/>
  <c r="I549" i="48"/>
  <c r="C497" i="48"/>
  <c r="M46" i="48"/>
  <c r="S166" i="48"/>
  <c r="AJ166" i="48" s="1"/>
  <c r="S296" i="48"/>
  <c r="AJ296" i="48" s="1"/>
  <c r="AI36" i="48"/>
  <c r="G497" i="48"/>
  <c r="N46" i="48"/>
  <c r="R35" i="48"/>
  <c r="O37" i="48"/>
  <c r="R41" i="48"/>
  <c r="N45" i="48"/>
  <c r="S149" i="48"/>
  <c r="AJ149" i="48" s="1"/>
  <c r="S173" i="48"/>
  <c r="AJ173" i="48" s="1"/>
  <c r="N34" i="48"/>
  <c r="S139" i="48"/>
  <c r="AJ139" i="48" s="1"/>
  <c r="S151" i="48"/>
  <c r="AJ151" i="48" s="1"/>
  <c r="S225" i="48"/>
  <c r="AJ225" i="48" s="1"/>
  <c r="S269" i="48"/>
  <c r="AJ269" i="48" s="1"/>
  <c r="S275" i="48"/>
  <c r="AJ275" i="48" s="1"/>
  <c r="S199" i="48"/>
  <c r="AJ199" i="48" s="1"/>
  <c r="S373" i="48"/>
  <c r="AJ373" i="48" s="1"/>
  <c r="S386" i="48"/>
  <c r="AJ386" i="48" s="1"/>
  <c r="S402" i="48"/>
  <c r="AJ402" i="48" s="1"/>
  <c r="M44" i="48"/>
  <c r="Q46" i="48"/>
  <c r="N41" i="48"/>
  <c r="Q44" i="48"/>
  <c r="S242" i="48"/>
  <c r="AJ242" i="48" s="1"/>
  <c r="S202" i="48"/>
  <c r="AJ202" i="48" s="1"/>
  <c r="S359" i="48"/>
  <c r="AJ359" i="48" s="1"/>
  <c r="S324" i="48"/>
  <c r="AJ324" i="48" s="1"/>
  <c r="S431" i="48"/>
  <c r="AJ431" i="48" s="1"/>
  <c r="AF614" i="48"/>
  <c r="AI53" i="48"/>
  <c r="AJ53" i="48" s="1"/>
  <c r="Z49" i="48"/>
  <c r="H497" i="48"/>
  <c r="S308" i="48"/>
  <c r="AJ308" i="48" s="1"/>
  <c r="AJ226" i="48"/>
  <c r="R44" i="48"/>
  <c r="S384" i="48"/>
  <c r="AJ384" i="48" s="1"/>
  <c r="S298" i="48"/>
  <c r="AJ298" i="48" s="1"/>
  <c r="S409" i="48"/>
  <c r="AJ409" i="48" s="1"/>
  <c r="AE49" i="48"/>
  <c r="AI387" i="48"/>
  <c r="AI179" i="48"/>
  <c r="R288" i="48"/>
  <c r="AI51" i="48"/>
  <c r="AI132" i="48"/>
  <c r="AI33" i="48"/>
  <c r="AC49" i="48"/>
  <c r="O34" i="48"/>
  <c r="L39" i="48"/>
  <c r="S117" i="48"/>
  <c r="AJ117" i="48" s="1"/>
  <c r="N40" i="48"/>
  <c r="L47" i="48"/>
  <c r="S125" i="48"/>
  <c r="AJ125" i="48" s="1"/>
  <c r="S143" i="48"/>
  <c r="AJ143" i="48" s="1"/>
  <c r="Q33" i="48"/>
  <c r="Q132" i="48"/>
  <c r="N36" i="48"/>
  <c r="O40" i="48"/>
  <c r="R46" i="48"/>
  <c r="N48" i="48"/>
  <c r="S163" i="48"/>
  <c r="L184" i="48"/>
  <c r="S171" i="48"/>
  <c r="AJ171" i="48" s="1"/>
  <c r="S276" i="48"/>
  <c r="AJ276" i="48" s="1"/>
  <c r="S201" i="48"/>
  <c r="AJ201" i="48" s="1"/>
  <c r="S219" i="48"/>
  <c r="AJ219" i="48" s="1"/>
  <c r="S346" i="48"/>
  <c r="AJ346" i="48" s="1"/>
  <c r="S323" i="48"/>
  <c r="AJ323" i="48" s="1"/>
  <c r="S352" i="48"/>
  <c r="AJ352" i="48" s="1"/>
  <c r="S376" i="48"/>
  <c r="AJ376" i="48" s="1"/>
  <c r="S425" i="48"/>
  <c r="AJ425" i="48" s="1"/>
  <c r="O48" i="48"/>
  <c r="S191" i="48"/>
  <c r="AJ191" i="48" s="1"/>
  <c r="Q34" i="48"/>
  <c r="S127" i="48"/>
  <c r="AJ127" i="48" s="1"/>
  <c r="S168" i="48"/>
  <c r="AJ168" i="48" s="1"/>
  <c r="R210" i="48"/>
  <c r="S245" i="48"/>
  <c r="AJ245" i="48" s="1"/>
  <c r="S250" i="48"/>
  <c r="AJ250" i="48" s="1"/>
  <c r="S306" i="48"/>
  <c r="AJ306" i="48" s="1"/>
  <c r="S351" i="48"/>
  <c r="AJ351" i="48" s="1"/>
  <c r="S405" i="48"/>
  <c r="AJ405" i="48" s="1"/>
  <c r="S423" i="48"/>
  <c r="AF609" i="48"/>
  <c r="AF610" i="48"/>
  <c r="AF606" i="48"/>
  <c r="AA49" i="48"/>
  <c r="AI184" i="48"/>
  <c r="Y185" i="48" s="1"/>
  <c r="AI366" i="48"/>
  <c r="AB367" i="48" s="1"/>
  <c r="S175" i="48"/>
  <c r="AJ175" i="48" s="1"/>
  <c r="S278" i="48"/>
  <c r="AJ278" i="48" s="1"/>
  <c r="M40" i="48"/>
  <c r="S146" i="48"/>
  <c r="AJ146" i="48" s="1"/>
  <c r="S280" i="48"/>
  <c r="AJ280" i="48" s="1"/>
  <c r="X49" i="48"/>
  <c r="Q35" i="48"/>
  <c r="M47" i="48"/>
  <c r="S357" i="48"/>
  <c r="AJ357" i="48" s="1"/>
  <c r="S433" i="48"/>
  <c r="AJ433" i="48" s="1"/>
  <c r="M34" i="48"/>
  <c r="M36" i="48"/>
  <c r="M38" i="48"/>
  <c r="Q40" i="48"/>
  <c r="Q47" i="48"/>
  <c r="R48" i="48"/>
  <c r="S189" i="48"/>
  <c r="Q38" i="48"/>
  <c r="S138" i="48"/>
  <c r="AJ138" i="48" s="1"/>
  <c r="AJ148" i="48"/>
  <c r="S216" i="48"/>
  <c r="AJ216" i="48" s="1"/>
  <c r="S325" i="48"/>
  <c r="AJ325" i="48" s="1"/>
  <c r="S377" i="48"/>
  <c r="AJ377" i="48" s="1"/>
  <c r="S399" i="48"/>
  <c r="AJ399" i="48" s="1"/>
  <c r="S438" i="48"/>
  <c r="AJ438" i="48" s="1"/>
  <c r="AF618" i="48"/>
  <c r="AI45" i="48"/>
  <c r="AG49" i="48"/>
  <c r="S397" i="48"/>
  <c r="AF605" i="48"/>
  <c r="R37" i="48"/>
  <c r="S141" i="48"/>
  <c r="AJ141" i="48" s="1"/>
  <c r="S307" i="48"/>
  <c r="AJ307" i="48" s="1"/>
  <c r="O36" i="48"/>
  <c r="L43" i="48"/>
  <c r="S121" i="48"/>
  <c r="AJ121" i="48" s="1"/>
  <c r="L46" i="48"/>
  <c r="S124" i="48"/>
  <c r="AJ124" i="48" s="1"/>
  <c r="S137" i="48"/>
  <c r="S215" i="48"/>
  <c r="S279" i="48"/>
  <c r="AJ279" i="48" s="1"/>
  <c r="S319" i="48"/>
  <c r="S327" i="48"/>
  <c r="AJ327" i="48" s="1"/>
  <c r="S379" i="48"/>
  <c r="AJ379" i="48" s="1"/>
  <c r="S360" i="48"/>
  <c r="AJ360" i="48" s="1"/>
  <c r="S408" i="48"/>
  <c r="AJ408" i="48" s="1"/>
  <c r="S434" i="48"/>
  <c r="AJ434" i="48" s="1"/>
  <c r="M33" i="48"/>
  <c r="M132" i="48"/>
  <c r="Q43" i="48"/>
  <c r="Q45" i="48"/>
  <c r="N132" i="48"/>
  <c r="N33" i="48"/>
  <c r="S113" i="48"/>
  <c r="AJ113" i="48" s="1"/>
  <c r="L35" i="48"/>
  <c r="O45" i="48"/>
  <c r="O47" i="48"/>
  <c r="S172" i="48"/>
  <c r="AJ172" i="48" s="1"/>
  <c r="S198" i="48"/>
  <c r="AJ198" i="48" s="1"/>
  <c r="S246" i="48"/>
  <c r="AJ246" i="48" s="1"/>
  <c r="S256" i="48"/>
  <c r="AJ256" i="48" s="1"/>
  <c r="S230" i="48"/>
  <c r="AJ230" i="48" s="1"/>
  <c r="S302" i="48"/>
  <c r="AJ302" i="48" s="1"/>
  <c r="R340" i="48"/>
  <c r="S326" i="48"/>
  <c r="AJ326" i="48" s="1"/>
  <c r="S332" i="48"/>
  <c r="AJ332" i="48" s="1"/>
  <c r="S320" i="48"/>
  <c r="AJ320" i="48" s="1"/>
  <c r="S330" i="48"/>
  <c r="AJ330" i="48" s="1"/>
  <c r="S403" i="48"/>
  <c r="AJ403" i="48" s="1"/>
  <c r="S411" i="48"/>
  <c r="AJ411" i="48" s="1"/>
  <c r="S381" i="48"/>
  <c r="AJ381" i="48" s="1"/>
  <c r="S427" i="48"/>
  <c r="AJ427" i="48" s="1"/>
  <c r="V418" i="48"/>
  <c r="AI413" i="48"/>
  <c r="X185" i="48"/>
  <c r="AC185" i="48"/>
  <c r="AI50" i="48"/>
  <c r="AI35" i="48"/>
  <c r="AI43" i="48"/>
  <c r="P7" i="48"/>
  <c r="Y49" i="48"/>
  <c r="H471" i="48"/>
  <c r="D471" i="48"/>
  <c r="B471" i="48"/>
  <c r="G471" i="48"/>
  <c r="F471" i="48"/>
  <c r="E471" i="48"/>
  <c r="C471" i="48"/>
  <c r="S111" i="48"/>
  <c r="L33" i="48"/>
  <c r="L132" i="48"/>
  <c r="O44" i="48"/>
  <c r="N38" i="48"/>
  <c r="S200" i="48"/>
  <c r="AJ200" i="48" s="1"/>
  <c r="AF49" i="48"/>
  <c r="N47" i="48"/>
  <c r="M45" i="48"/>
  <c r="S277" i="48"/>
  <c r="AJ277" i="48" s="1"/>
  <c r="S176" i="48"/>
  <c r="AJ176" i="48" s="1"/>
  <c r="S282" i="48"/>
  <c r="AJ282" i="48" s="1"/>
  <c r="S347" i="48"/>
  <c r="AJ347" i="48" s="1"/>
  <c r="R33" i="48"/>
  <c r="R132" i="48"/>
  <c r="R39" i="48"/>
  <c r="L44" i="48"/>
  <c r="S122" i="48"/>
  <c r="AJ122" i="48" s="1"/>
  <c r="S130" i="48"/>
  <c r="AJ130" i="48" s="1"/>
  <c r="L52" i="48"/>
  <c r="S229" i="48"/>
  <c r="AJ229" i="48" s="1"/>
  <c r="S115" i="48"/>
  <c r="AJ115" i="48" s="1"/>
  <c r="L37" i="48"/>
  <c r="S119" i="48"/>
  <c r="AJ119" i="48" s="1"/>
  <c r="L41" i="48"/>
  <c r="O43" i="48"/>
  <c r="AJ164" i="48"/>
  <c r="S174" i="48"/>
  <c r="AJ174" i="48" s="1"/>
  <c r="S241" i="48"/>
  <c r="S268" i="48"/>
  <c r="AJ268" i="48" s="1"/>
  <c r="S294" i="48"/>
  <c r="AJ294" i="48" s="1"/>
  <c r="S333" i="48"/>
  <c r="AJ333" i="48" s="1"/>
  <c r="S334" i="48"/>
  <c r="AJ334" i="48" s="1"/>
  <c r="S404" i="48"/>
  <c r="AJ404" i="48" s="1"/>
  <c r="W367" i="48"/>
  <c r="Z367" i="48"/>
  <c r="S383" i="48"/>
  <c r="AJ383" i="48" s="1"/>
  <c r="S401" i="48"/>
  <c r="AJ401" i="48" s="1"/>
  <c r="S428" i="48"/>
  <c r="AJ428" i="48" s="1"/>
  <c r="AF619" i="48"/>
  <c r="AF615" i="48"/>
  <c r="V288" i="48"/>
  <c r="AI283" i="48"/>
  <c r="V314" i="48"/>
  <c r="AI309" i="48"/>
  <c r="V444" i="48"/>
  <c r="AI439" i="48"/>
  <c r="Z185" i="48"/>
  <c r="AI37" i="48"/>
  <c r="AD49" i="48"/>
  <c r="AI262" i="48"/>
  <c r="AB263" i="48" s="1"/>
  <c r="I75" i="48"/>
  <c r="I80" i="48" s="1"/>
  <c r="F23" i="48"/>
  <c r="AD367" i="48"/>
  <c r="S144" i="48"/>
  <c r="AJ144" i="48" s="1"/>
  <c r="S371" i="48"/>
  <c r="Q36" i="48"/>
  <c r="N39" i="48"/>
  <c r="S251" i="48"/>
  <c r="AJ251" i="48" s="1"/>
  <c r="Q37" i="48"/>
  <c r="S165" i="48"/>
  <c r="AJ165" i="48" s="1"/>
  <c r="S221" i="48"/>
  <c r="AJ221" i="48" s="1"/>
  <c r="S271" i="48"/>
  <c r="AJ271" i="48" s="1"/>
  <c r="S253" i="48"/>
  <c r="AJ253" i="48" s="1"/>
  <c r="S354" i="48"/>
  <c r="AJ354" i="48" s="1"/>
  <c r="R36" i="48"/>
  <c r="S147" i="48"/>
  <c r="AJ147" i="48" s="1"/>
  <c r="S128" i="48"/>
  <c r="AJ128" i="48" s="1"/>
  <c r="S222" i="48"/>
  <c r="AJ222" i="48" s="1"/>
  <c r="S299" i="48"/>
  <c r="AJ299" i="48" s="1"/>
  <c r="S358" i="48"/>
  <c r="AJ358" i="48" s="1"/>
  <c r="S436" i="48"/>
  <c r="AJ436" i="48" s="1"/>
  <c r="L51" i="48"/>
  <c r="S129" i="48"/>
  <c r="AJ129" i="48" s="1"/>
  <c r="O35" i="48"/>
  <c r="O41" i="48"/>
  <c r="L45" i="48"/>
  <c r="S123" i="48"/>
  <c r="AJ123" i="48" s="1"/>
  <c r="S169" i="48"/>
  <c r="AJ169" i="48" s="1"/>
  <c r="S114" i="48"/>
  <c r="AJ114" i="48" s="1"/>
  <c r="L36" i="48"/>
  <c r="S120" i="48"/>
  <c r="AJ120" i="48" s="1"/>
  <c r="O46" i="48"/>
  <c r="L48" i="48"/>
  <c r="S126" i="48"/>
  <c r="AJ126" i="48" s="1"/>
  <c r="S167" i="48"/>
  <c r="AJ167" i="48" s="1"/>
  <c r="S272" i="48"/>
  <c r="AJ272" i="48" s="1"/>
  <c r="S300" i="48"/>
  <c r="AJ300" i="48" s="1"/>
  <c r="S255" i="48"/>
  <c r="AJ255" i="48" s="1"/>
  <c r="S281" i="48"/>
  <c r="AJ281" i="48" s="1"/>
  <c r="S345" i="48"/>
  <c r="S356" i="48"/>
  <c r="AJ356" i="48" s="1"/>
  <c r="S375" i="48"/>
  <c r="AJ375" i="48" s="1"/>
  <c r="S382" i="48"/>
  <c r="AJ382" i="48" s="1"/>
  <c r="S435" i="48"/>
  <c r="AJ435" i="48" s="1"/>
  <c r="R47" i="48"/>
  <c r="S190" i="48"/>
  <c r="AJ190" i="48" s="1"/>
  <c r="R45" i="48"/>
  <c r="S178" i="48"/>
  <c r="AJ178" i="48" s="1"/>
  <c r="S305" i="48"/>
  <c r="AJ305" i="48" s="1"/>
  <c r="S407" i="48"/>
  <c r="AJ407" i="48" s="1"/>
  <c r="Y367" i="48"/>
  <c r="AC367" i="48"/>
  <c r="S429" i="48"/>
  <c r="AJ429" i="48" s="1"/>
  <c r="S430" i="48"/>
  <c r="AJ430" i="48" s="1"/>
  <c r="AF611" i="48"/>
  <c r="AF622" i="48"/>
  <c r="AD185" i="48"/>
  <c r="V236" i="48"/>
  <c r="AI231" i="48"/>
  <c r="V210" i="48"/>
  <c r="AI205" i="48"/>
  <c r="AH49" i="48"/>
  <c r="AI41" i="48"/>
  <c r="AI46" i="48"/>
  <c r="W49" i="48"/>
  <c r="AI48" i="48"/>
  <c r="N37" i="48"/>
  <c r="O132" i="48"/>
  <c r="O33" i="48"/>
  <c r="M43" i="48"/>
  <c r="S224" i="48"/>
  <c r="AJ224" i="48" s="1"/>
  <c r="S331" i="48"/>
  <c r="AJ331" i="48" s="1"/>
  <c r="AH367" i="48"/>
  <c r="V158" i="48"/>
  <c r="AI153" i="48"/>
  <c r="AI38" i="48"/>
  <c r="R34" i="48"/>
  <c r="R40" i="48"/>
  <c r="S203" i="48"/>
  <c r="AJ203" i="48" s="1"/>
  <c r="AJ228" i="48"/>
  <c r="S223" i="48"/>
  <c r="AJ223" i="48" s="1"/>
  <c r="S297" i="48"/>
  <c r="AJ297" i="48" s="1"/>
  <c r="O38" i="48"/>
  <c r="N43" i="48"/>
  <c r="S152" i="48"/>
  <c r="AJ152" i="48" s="1"/>
  <c r="S177" i="48"/>
  <c r="AJ177" i="48" s="1"/>
  <c r="S112" i="48"/>
  <c r="AJ112" i="48" s="1"/>
  <c r="L34" i="48"/>
  <c r="S145" i="48"/>
  <c r="AJ145" i="48" s="1"/>
  <c r="S372" i="48"/>
  <c r="AJ372" i="48" s="1"/>
  <c r="R38" i="48"/>
  <c r="L40" i="48"/>
  <c r="S118" i="48"/>
  <c r="AJ118" i="48" s="1"/>
  <c r="R43" i="48"/>
  <c r="M48" i="48"/>
  <c r="S170" i="48"/>
  <c r="AJ170" i="48" s="1"/>
  <c r="S116" i="48"/>
  <c r="AJ116" i="48" s="1"/>
  <c r="L38" i="48"/>
  <c r="N44" i="48"/>
  <c r="S204" i="48"/>
  <c r="AJ204" i="48" s="1"/>
  <c r="S303" i="48"/>
  <c r="AJ303" i="48" s="1"/>
  <c r="S217" i="48"/>
  <c r="AJ217" i="48" s="1"/>
  <c r="S267" i="48"/>
  <c r="S293" i="48"/>
  <c r="S301" i="48"/>
  <c r="AJ301" i="48" s="1"/>
  <c r="S321" i="48"/>
  <c r="AJ321" i="48" s="1"/>
  <c r="S378" i="48"/>
  <c r="AJ378" i="48" s="1"/>
  <c r="S412" i="48"/>
  <c r="AJ412" i="48" s="1"/>
  <c r="S437" i="48"/>
  <c r="AJ437" i="48" s="1"/>
  <c r="M35" i="48"/>
  <c r="M37" i="48"/>
  <c r="Q39" i="48"/>
  <c r="M41" i="48"/>
  <c r="S193" i="48"/>
  <c r="AJ193" i="48" s="1"/>
  <c r="N35" i="48"/>
  <c r="O39" i="48"/>
  <c r="Q48" i="48"/>
  <c r="S142" i="48"/>
  <c r="AJ142" i="48" s="1"/>
  <c r="S249" i="48"/>
  <c r="AJ249" i="48" s="1"/>
  <c r="S220" i="48"/>
  <c r="AJ220" i="48" s="1"/>
  <c r="S248" i="48"/>
  <c r="AJ248" i="48" s="1"/>
  <c r="S274" i="48"/>
  <c r="AJ274" i="48" s="1"/>
  <c r="S329" i="48"/>
  <c r="AJ329" i="48" s="1"/>
  <c r="AA367" i="48"/>
  <c r="AE367" i="48"/>
  <c r="S385" i="48"/>
  <c r="AJ385" i="48" s="1"/>
  <c r="S424" i="48"/>
  <c r="AJ424" i="48" s="1"/>
  <c r="S432" i="48"/>
  <c r="AJ432" i="48" s="1"/>
  <c r="AF607" i="48"/>
  <c r="AF617" i="48"/>
  <c r="W185" i="48"/>
  <c r="V340" i="48"/>
  <c r="AI335" i="48"/>
  <c r="AI44" i="48"/>
  <c r="F24" i="48"/>
  <c r="I76" i="48"/>
  <c r="AE185" i="48"/>
  <c r="M236" i="48"/>
  <c r="R418" i="48"/>
  <c r="M158" i="48"/>
  <c r="M210" i="48"/>
  <c r="R158" i="48"/>
  <c r="R262" i="48"/>
  <c r="Q210" i="48"/>
  <c r="O210" i="48"/>
  <c r="N210" i="48"/>
  <c r="N444" i="48"/>
  <c r="N340" i="48"/>
  <c r="N262" i="48"/>
  <c r="O262" i="48"/>
  <c r="O236" i="48"/>
  <c r="M184" i="48"/>
  <c r="Q314" i="48"/>
  <c r="L158" i="48"/>
  <c r="R366" i="48"/>
  <c r="M418" i="48"/>
  <c r="M444" i="48"/>
  <c r="Q158" i="48"/>
  <c r="Q236" i="48"/>
  <c r="R184" i="48"/>
  <c r="Q444" i="48"/>
  <c r="O158" i="48"/>
  <c r="L236" i="48"/>
  <c r="Q366" i="48"/>
  <c r="M288" i="48"/>
  <c r="R314" i="48"/>
  <c r="M262" i="48"/>
  <c r="M314" i="48"/>
  <c r="Q340" i="48"/>
  <c r="Q418" i="48"/>
  <c r="Q262" i="48"/>
  <c r="Q288" i="48"/>
  <c r="Q184" i="48"/>
  <c r="N236" i="48"/>
  <c r="M366" i="48"/>
  <c r="R236" i="48"/>
  <c r="M340" i="48"/>
  <c r="N158" i="48"/>
  <c r="N314" i="48"/>
  <c r="N288" i="48"/>
  <c r="N366" i="48"/>
  <c r="N184" i="48"/>
  <c r="O184" i="48"/>
  <c r="O418" i="48"/>
  <c r="O444" i="48"/>
  <c r="O314" i="48"/>
  <c r="O340" i="48"/>
  <c r="N418" i="48"/>
  <c r="O288" i="48"/>
  <c r="O366" i="48"/>
  <c r="I152" i="48"/>
  <c r="I308" i="48"/>
  <c r="I166" i="48"/>
  <c r="I245" i="48"/>
  <c r="I305" i="48"/>
  <c r="I253" i="48"/>
  <c r="I140" i="48"/>
  <c r="S361" i="48"/>
  <c r="AJ361" i="48" s="1"/>
  <c r="I430" i="48"/>
  <c r="I523" i="48" l="1"/>
  <c r="V185" i="48"/>
  <c r="I402" i="48"/>
  <c r="I167" i="48"/>
  <c r="I438" i="48"/>
  <c r="I297" i="48"/>
  <c r="I400" i="48"/>
  <c r="I404" i="48"/>
  <c r="I374" i="48"/>
  <c r="AI49" i="48"/>
  <c r="I471" i="48"/>
  <c r="I334" i="48"/>
  <c r="I330" i="48"/>
  <c r="I434" i="48"/>
  <c r="I227" i="48"/>
  <c r="I378" i="48"/>
  <c r="I218" i="48"/>
  <c r="I426" i="48"/>
  <c r="I328" i="48"/>
  <c r="I433" i="48"/>
  <c r="I431" i="48"/>
  <c r="I249" i="48"/>
  <c r="L366" i="48"/>
  <c r="I428" i="48"/>
  <c r="I296" i="48"/>
  <c r="I198" i="48"/>
  <c r="S387" i="48"/>
  <c r="AJ387" i="48" s="1"/>
  <c r="I497" i="48"/>
  <c r="S47" i="48"/>
  <c r="AJ47" i="48" s="1"/>
  <c r="I385" i="48"/>
  <c r="I224" i="48"/>
  <c r="H210" i="48"/>
  <c r="S179" i="48"/>
  <c r="AJ179" i="48" s="1"/>
  <c r="I270" i="48"/>
  <c r="G41" i="48"/>
  <c r="I191" i="48"/>
  <c r="S231" i="48"/>
  <c r="S153" i="48"/>
  <c r="AJ153" i="48" s="1"/>
  <c r="I174" i="48"/>
  <c r="I194" i="48"/>
  <c r="I244" i="48"/>
  <c r="I192" i="48"/>
  <c r="I203" i="48"/>
  <c r="C47" i="48"/>
  <c r="H40" i="48"/>
  <c r="I322" i="48"/>
  <c r="I254" i="48"/>
  <c r="I146" i="48"/>
  <c r="G38" i="48"/>
  <c r="I408" i="48"/>
  <c r="I376" i="48"/>
  <c r="I357" i="48"/>
  <c r="I222" i="48"/>
  <c r="I175" i="48"/>
  <c r="AF185" i="48"/>
  <c r="I333" i="48"/>
  <c r="I301" i="48"/>
  <c r="I216" i="48"/>
  <c r="I280" i="48"/>
  <c r="D37" i="48"/>
  <c r="I379" i="48"/>
  <c r="I348" i="48"/>
  <c r="I247" i="48"/>
  <c r="H37" i="48"/>
  <c r="I401" i="48"/>
  <c r="I407" i="48"/>
  <c r="I331" i="48"/>
  <c r="I252" i="48"/>
  <c r="E43" i="48"/>
  <c r="G34" i="48"/>
  <c r="G46" i="48"/>
  <c r="I423" i="48"/>
  <c r="I202" i="48"/>
  <c r="G44" i="48"/>
  <c r="I327" i="48"/>
  <c r="I273" i="48"/>
  <c r="I275" i="48"/>
  <c r="I269" i="48"/>
  <c r="I381" i="48"/>
  <c r="I304" i="48"/>
  <c r="I250" i="48"/>
  <c r="I347" i="48"/>
  <c r="I281" i="48"/>
  <c r="I151" i="48"/>
  <c r="I169" i="48"/>
  <c r="D47" i="48"/>
  <c r="S283" i="48"/>
  <c r="AJ283" i="48" s="1"/>
  <c r="L288" i="48"/>
  <c r="I352" i="48"/>
  <c r="B44" i="48"/>
  <c r="I122" i="48"/>
  <c r="AJ267" i="48"/>
  <c r="AI236" i="48"/>
  <c r="V237" i="48" s="1"/>
  <c r="I298" i="48"/>
  <c r="I190" i="48"/>
  <c r="I267" i="48"/>
  <c r="H46" i="48"/>
  <c r="I377" i="48"/>
  <c r="I326" i="48"/>
  <c r="I279" i="48"/>
  <c r="I299" i="48"/>
  <c r="I141" i="48"/>
  <c r="I120" i="48"/>
  <c r="E132" i="48"/>
  <c r="E33" i="48"/>
  <c r="S34" i="48"/>
  <c r="AJ34" i="48" s="1"/>
  <c r="X263" i="48"/>
  <c r="AI288" i="48"/>
  <c r="V289" i="48" s="1"/>
  <c r="X367" i="48"/>
  <c r="S35" i="48"/>
  <c r="AJ35" i="48" s="1"/>
  <c r="S43" i="48"/>
  <c r="AJ43" i="48" s="1"/>
  <c r="Z263" i="48"/>
  <c r="V367" i="48"/>
  <c r="AI367" i="48" s="1"/>
  <c r="AF367" i="48"/>
  <c r="I116" i="48"/>
  <c r="B38" i="48"/>
  <c r="L444" i="48"/>
  <c r="S439" i="48"/>
  <c r="AJ439" i="48" s="1"/>
  <c r="S51" i="48"/>
  <c r="AJ51" i="48" s="1"/>
  <c r="I384" i="48"/>
  <c r="I201" i="48"/>
  <c r="I329" i="48"/>
  <c r="I127" i="48"/>
  <c r="E36" i="48"/>
  <c r="L340" i="48"/>
  <c r="S335" i="48"/>
  <c r="AJ335" i="48" s="1"/>
  <c r="AJ397" i="48"/>
  <c r="I248" i="48"/>
  <c r="I242" i="48"/>
  <c r="E47" i="48"/>
  <c r="B132" i="48"/>
  <c r="B33" i="48"/>
  <c r="I111" i="48"/>
  <c r="I412" i="48"/>
  <c r="I375" i="48"/>
  <c r="I346" i="48"/>
  <c r="I219" i="48"/>
  <c r="I165" i="48"/>
  <c r="D40" i="48"/>
  <c r="E37" i="48"/>
  <c r="I432" i="48"/>
  <c r="I399" i="48"/>
  <c r="I355" i="48"/>
  <c r="I320" i="48"/>
  <c r="I302" i="48"/>
  <c r="I241" i="48"/>
  <c r="B37" i="48"/>
  <c r="I115" i="48"/>
  <c r="G45" i="48"/>
  <c r="I220" i="48"/>
  <c r="D41" i="48"/>
  <c r="G36" i="48"/>
  <c r="E48" i="48"/>
  <c r="I199" i="48"/>
  <c r="I272" i="48"/>
  <c r="I228" i="48"/>
  <c r="C43" i="48"/>
  <c r="I149" i="48"/>
  <c r="H43" i="48"/>
  <c r="I429" i="48"/>
  <c r="I351" i="48"/>
  <c r="I230" i="48"/>
  <c r="I119" i="48"/>
  <c r="B41" i="48"/>
  <c r="I197" i="48"/>
  <c r="G40" i="48"/>
  <c r="C36" i="48"/>
  <c r="I436" i="48"/>
  <c r="I323" i="48"/>
  <c r="I354" i="48"/>
  <c r="I278" i="48"/>
  <c r="I204" i="48"/>
  <c r="I126" i="48"/>
  <c r="B48" i="48"/>
  <c r="D36" i="48"/>
  <c r="D46" i="48"/>
  <c r="H41" i="48"/>
  <c r="H38" i="48"/>
  <c r="H34" i="48"/>
  <c r="L210" i="48"/>
  <c r="S205" i="48"/>
  <c r="AJ205" i="48" s="1"/>
  <c r="AE263" i="48"/>
  <c r="AJ371" i="48"/>
  <c r="S41" i="48"/>
  <c r="AJ41" i="48" s="1"/>
  <c r="S44" i="48"/>
  <c r="AJ44" i="48" s="1"/>
  <c r="AJ215" i="48"/>
  <c r="S236" i="48"/>
  <c r="N49" i="48"/>
  <c r="AI314" i="48"/>
  <c r="V315" i="48" s="1"/>
  <c r="H48" i="48"/>
  <c r="D38" i="48"/>
  <c r="C41" i="48"/>
  <c r="D45" i="48"/>
  <c r="L49" i="48"/>
  <c r="I256" i="48"/>
  <c r="I373" i="48"/>
  <c r="I303" i="48"/>
  <c r="I163" i="48"/>
  <c r="G37" i="48"/>
  <c r="I147" i="48"/>
  <c r="H39" i="48"/>
  <c r="H35" i="48"/>
  <c r="I397" i="48"/>
  <c r="I359" i="48"/>
  <c r="H340" i="48"/>
  <c r="I274" i="48"/>
  <c r="G48" i="48"/>
  <c r="C44" i="48"/>
  <c r="I372" i="48"/>
  <c r="I277" i="48"/>
  <c r="I276" i="48"/>
  <c r="I200" i="48"/>
  <c r="I139" i="48"/>
  <c r="E40" i="48"/>
  <c r="G132" i="48"/>
  <c r="G33" i="48"/>
  <c r="I143" i="48"/>
  <c r="B45" i="48"/>
  <c r="I123" i="48"/>
  <c r="S48" i="48"/>
  <c r="AJ48" i="48" s="1"/>
  <c r="S45" i="48"/>
  <c r="AJ45" i="48" s="1"/>
  <c r="AG263" i="48"/>
  <c r="I142" i="48"/>
  <c r="I150" i="48"/>
  <c r="C37" i="48"/>
  <c r="B39" i="48"/>
  <c r="I117" i="48"/>
  <c r="I360" i="48"/>
  <c r="H45" i="48"/>
  <c r="I345" i="48"/>
  <c r="I177" i="48"/>
  <c r="I410" i="48"/>
  <c r="I268" i="48"/>
  <c r="I226" i="48"/>
  <c r="I195" i="48"/>
  <c r="I164" i="48"/>
  <c r="D35" i="48"/>
  <c r="I193" i="48"/>
  <c r="G39" i="48"/>
  <c r="C35" i="48"/>
  <c r="I321" i="48"/>
  <c r="I353" i="48"/>
  <c r="I295" i="48"/>
  <c r="E41" i="48"/>
  <c r="E38" i="48"/>
  <c r="E34" i="48"/>
  <c r="L262" i="48"/>
  <c r="S257" i="48"/>
  <c r="AJ257" i="48" s="1"/>
  <c r="S40" i="48"/>
  <c r="AJ40" i="48" s="1"/>
  <c r="AJ345" i="48"/>
  <c r="S366" i="48"/>
  <c r="F81" i="48"/>
  <c r="G81" i="48"/>
  <c r="B81" i="48"/>
  <c r="D81" i="48"/>
  <c r="E81" i="48"/>
  <c r="C81" i="48"/>
  <c r="H81" i="48"/>
  <c r="AF263" i="48"/>
  <c r="S37" i="48"/>
  <c r="AJ37" i="48" s="1"/>
  <c r="S33" i="48"/>
  <c r="AJ137" i="48"/>
  <c r="S158" i="48"/>
  <c r="AA263" i="48"/>
  <c r="AJ189" i="48"/>
  <c r="S210" i="48"/>
  <c r="AB185" i="48"/>
  <c r="AH185" i="48"/>
  <c r="S39" i="48"/>
  <c r="AJ39" i="48" s="1"/>
  <c r="I112" i="48"/>
  <c r="B34" i="48"/>
  <c r="S36" i="48"/>
  <c r="AJ36" i="48" s="1"/>
  <c r="I307" i="48"/>
  <c r="D34" i="48"/>
  <c r="I406" i="48"/>
  <c r="I121" i="48"/>
  <c r="B43" i="48"/>
  <c r="W263" i="48"/>
  <c r="I178" i="48"/>
  <c r="I217" i="48"/>
  <c r="I411" i="48"/>
  <c r="I138" i="48"/>
  <c r="G47" i="48"/>
  <c r="I300" i="48"/>
  <c r="C45" i="48"/>
  <c r="I144" i="48"/>
  <c r="I403" i="48"/>
  <c r="I215" i="48"/>
  <c r="I145" i="48"/>
  <c r="D39" i="48"/>
  <c r="H444" i="48"/>
  <c r="I324" i="48"/>
  <c r="C46" i="48"/>
  <c r="I386" i="48"/>
  <c r="I229" i="48"/>
  <c r="C39" i="48"/>
  <c r="I176" i="48"/>
  <c r="B46" i="48"/>
  <c r="I124" i="48"/>
  <c r="L314" i="48"/>
  <c r="S309" i="48"/>
  <c r="AJ309" i="48" s="1"/>
  <c r="L418" i="48"/>
  <c r="S413" i="48"/>
  <c r="AJ413" i="48" s="1"/>
  <c r="AI444" i="48"/>
  <c r="V445" i="48" s="1"/>
  <c r="AJ111" i="48"/>
  <c r="S132" i="48"/>
  <c r="AD263" i="48"/>
  <c r="AI418" i="48"/>
  <c r="V419" i="48"/>
  <c r="O49" i="48"/>
  <c r="Y263" i="48"/>
  <c r="AH263" i="48"/>
  <c r="AI340" i="48"/>
  <c r="V341" i="48" s="1"/>
  <c r="AI158" i="48"/>
  <c r="V159" i="48" s="1"/>
  <c r="D44" i="48"/>
  <c r="B47" i="48"/>
  <c r="I125" i="48"/>
  <c r="I168" i="48"/>
  <c r="I425" i="48"/>
  <c r="I356" i="48"/>
  <c r="I255" i="48"/>
  <c r="B35" i="48"/>
  <c r="I113" i="48"/>
  <c r="I189" i="48"/>
  <c r="I271" i="48"/>
  <c r="D48" i="48"/>
  <c r="D43" i="48"/>
  <c r="I424" i="48"/>
  <c r="I294" i="48"/>
  <c r="I246" i="48"/>
  <c r="C40" i="48"/>
  <c r="I437" i="48"/>
  <c r="I382" i="48"/>
  <c r="I350" i="48"/>
  <c r="I221" i="48"/>
  <c r="B36" i="48"/>
  <c r="I114" i="48"/>
  <c r="I173" i="48"/>
  <c r="E35" i="48"/>
  <c r="I332" i="48"/>
  <c r="I306" i="48"/>
  <c r="E39" i="48"/>
  <c r="H47" i="48"/>
  <c r="G43" i="48"/>
  <c r="I358" i="48"/>
  <c r="I171" i="48"/>
  <c r="I137" i="48"/>
  <c r="G35" i="48"/>
  <c r="I427" i="48"/>
  <c r="I405" i="48"/>
  <c r="I325" i="48"/>
  <c r="I172" i="48"/>
  <c r="E45" i="48"/>
  <c r="C33" i="48"/>
  <c r="C132" i="48"/>
  <c r="I398" i="48"/>
  <c r="I371" i="48"/>
  <c r="I251" i="48"/>
  <c r="I282" i="48"/>
  <c r="I196" i="48"/>
  <c r="H44" i="48"/>
  <c r="I170" i="48"/>
  <c r="I383" i="48"/>
  <c r="I409" i="48"/>
  <c r="I243" i="48"/>
  <c r="I148" i="48"/>
  <c r="C38" i="48"/>
  <c r="C34" i="48"/>
  <c r="I435" i="48"/>
  <c r="I319" i="48"/>
  <c r="I349" i="48"/>
  <c r="I293" i="48"/>
  <c r="I223" i="48"/>
  <c r="I225" i="48"/>
  <c r="E46" i="48"/>
  <c r="C48" i="48"/>
  <c r="E44" i="48"/>
  <c r="B40" i="48"/>
  <c r="I118" i="48"/>
  <c r="H36" i="48"/>
  <c r="H132" i="48"/>
  <c r="H33" i="48"/>
  <c r="AF621" i="48"/>
  <c r="H288" i="48"/>
  <c r="AJ231" i="48"/>
  <c r="D132" i="48"/>
  <c r="D33" i="48"/>
  <c r="AJ293" i="48"/>
  <c r="S314" i="48"/>
  <c r="S38" i="48"/>
  <c r="AJ38" i="48" s="1"/>
  <c r="R49" i="48"/>
  <c r="AI210" i="48"/>
  <c r="V211" i="48" s="1"/>
  <c r="V263" i="48"/>
  <c r="AC263" i="48"/>
  <c r="AJ241" i="48"/>
  <c r="S46" i="48"/>
  <c r="AJ46" i="48" s="1"/>
  <c r="AG185" i="48"/>
  <c r="AJ423" i="48"/>
  <c r="AG367" i="48"/>
  <c r="S52" i="48"/>
  <c r="AJ52" i="48" s="1"/>
  <c r="AJ319" i="48"/>
  <c r="S340" i="48"/>
  <c r="Q49" i="48"/>
  <c r="AA185" i="48"/>
  <c r="AI185" i="48" s="1"/>
  <c r="M49" i="48"/>
  <c r="AJ163" i="48"/>
  <c r="C236" i="48"/>
  <c r="H418" i="48"/>
  <c r="C158" i="48"/>
  <c r="E262" i="48"/>
  <c r="S336" i="48"/>
  <c r="AJ336" i="48" s="1"/>
  <c r="H158" i="48"/>
  <c r="C210" i="48"/>
  <c r="S310" i="48"/>
  <c r="AJ310" i="48" s="1"/>
  <c r="D262" i="48"/>
  <c r="E210" i="48"/>
  <c r="D444" i="48"/>
  <c r="E236" i="48"/>
  <c r="D210" i="48"/>
  <c r="H262" i="48"/>
  <c r="D340" i="48"/>
  <c r="G210" i="48"/>
  <c r="S232" i="48"/>
  <c r="AJ232" i="48" s="1"/>
  <c r="S388" i="48"/>
  <c r="B158" i="48"/>
  <c r="S258" i="48"/>
  <c r="AJ258" i="48" s="1"/>
  <c r="S414" i="48"/>
  <c r="AJ414" i="48" s="1"/>
  <c r="S206" i="48"/>
  <c r="AJ206" i="48" s="1"/>
  <c r="C340" i="48"/>
  <c r="C314" i="48"/>
  <c r="C184" i="48"/>
  <c r="E418" i="48"/>
  <c r="G184" i="48"/>
  <c r="S440" i="48"/>
  <c r="AJ440" i="48" s="1"/>
  <c r="B418" i="48"/>
  <c r="S180" i="48"/>
  <c r="AJ180" i="48" s="1"/>
  <c r="D314" i="48"/>
  <c r="G418" i="48"/>
  <c r="G444" i="48"/>
  <c r="G236" i="48"/>
  <c r="E340" i="48"/>
  <c r="E366" i="48"/>
  <c r="H366" i="48"/>
  <c r="G314" i="48"/>
  <c r="S284" i="48"/>
  <c r="AJ284" i="48" s="1"/>
  <c r="E184" i="48"/>
  <c r="D158" i="48"/>
  <c r="H236" i="48"/>
  <c r="C262" i="48"/>
  <c r="C288" i="48"/>
  <c r="C444" i="48"/>
  <c r="D236" i="48"/>
  <c r="C366" i="48"/>
  <c r="H314" i="48"/>
  <c r="E158" i="48"/>
  <c r="E314" i="48"/>
  <c r="G366" i="48"/>
  <c r="H184" i="48"/>
  <c r="E444" i="48"/>
  <c r="D184" i="48"/>
  <c r="D288" i="48"/>
  <c r="G262" i="48"/>
  <c r="G340" i="48"/>
  <c r="G288" i="48"/>
  <c r="G158" i="48"/>
  <c r="E288" i="48"/>
  <c r="D418" i="48"/>
  <c r="D366" i="48"/>
  <c r="C418" i="48"/>
  <c r="S362" i="48"/>
  <c r="AJ362" i="48" s="1"/>
  <c r="H52" i="48"/>
  <c r="E52" i="48"/>
  <c r="G52" i="48"/>
  <c r="C52" i="48"/>
  <c r="S262" i="48" l="1"/>
  <c r="S184" i="48"/>
  <c r="AI263" i="48"/>
  <c r="S444" i="48"/>
  <c r="I309" i="48"/>
  <c r="I314" i="48" s="1"/>
  <c r="I179" i="48"/>
  <c r="I184" i="48" s="1"/>
  <c r="G185" i="48" s="1"/>
  <c r="S418" i="48"/>
  <c r="P419" i="48" s="1"/>
  <c r="S288" i="48"/>
  <c r="AJ288" i="48" s="1"/>
  <c r="I387" i="48"/>
  <c r="I132" i="48"/>
  <c r="I361" i="48"/>
  <c r="I366" i="48" s="1"/>
  <c r="F367" i="48" s="1"/>
  <c r="I413" i="48"/>
  <c r="I418" i="48" s="1"/>
  <c r="D419" i="48" s="1"/>
  <c r="I81" i="48"/>
  <c r="I153" i="48"/>
  <c r="I158" i="48" s="1"/>
  <c r="F159" i="48" s="1"/>
  <c r="B314" i="48"/>
  <c r="B366" i="48"/>
  <c r="B184" i="48"/>
  <c r="O315" i="48"/>
  <c r="Q315" i="48"/>
  <c r="T314" i="48"/>
  <c r="AJ314" i="48"/>
  <c r="L315" i="48"/>
  <c r="M315" i="48"/>
  <c r="P315" i="48"/>
  <c r="R315" i="48"/>
  <c r="N315" i="48"/>
  <c r="AJ132" i="48"/>
  <c r="M133" i="48"/>
  <c r="L133" i="48"/>
  <c r="P133" i="48"/>
  <c r="T132" i="48"/>
  <c r="N133" i="48"/>
  <c r="R133" i="48"/>
  <c r="Q133" i="48"/>
  <c r="O133" i="48"/>
  <c r="R419" i="48"/>
  <c r="L419" i="48"/>
  <c r="M419" i="48"/>
  <c r="T418" i="48"/>
  <c r="O419" i="48"/>
  <c r="B52" i="48"/>
  <c r="I130" i="48"/>
  <c r="C367" i="48"/>
  <c r="B367" i="48"/>
  <c r="D367" i="48"/>
  <c r="G367" i="48"/>
  <c r="E367" i="48"/>
  <c r="B288" i="48"/>
  <c r="I283" i="48"/>
  <c r="I288" i="48" s="1"/>
  <c r="G419" i="48"/>
  <c r="F419" i="48"/>
  <c r="H419" i="48"/>
  <c r="C419" i="48"/>
  <c r="E419" i="48"/>
  <c r="B236" i="48"/>
  <c r="I231" i="48"/>
  <c r="I236" i="48" s="1"/>
  <c r="R445" i="48"/>
  <c r="P445" i="48"/>
  <c r="AJ444" i="48"/>
  <c r="M445" i="48"/>
  <c r="N445" i="48"/>
  <c r="L445" i="48"/>
  <c r="O445" i="48"/>
  <c r="T444" i="48"/>
  <c r="Q445" i="48"/>
  <c r="I39" i="48"/>
  <c r="I48" i="48"/>
  <c r="I34" i="48"/>
  <c r="O367" i="48"/>
  <c r="P367" i="48"/>
  <c r="AJ366" i="48"/>
  <c r="M367" i="48"/>
  <c r="T366" i="48"/>
  <c r="L367" i="48"/>
  <c r="N367" i="48"/>
  <c r="Q367" i="48"/>
  <c r="R367" i="48"/>
  <c r="B444" i="48"/>
  <c r="I439" i="48"/>
  <c r="I444" i="48" s="1"/>
  <c r="R159" i="48"/>
  <c r="T158" i="48"/>
  <c r="M159" i="48"/>
  <c r="P159" i="48"/>
  <c r="Q159" i="48"/>
  <c r="L159" i="48"/>
  <c r="AJ158" i="48"/>
  <c r="O159" i="48"/>
  <c r="N159" i="48"/>
  <c r="I41" i="48"/>
  <c r="I33" i="48"/>
  <c r="AB237" i="48"/>
  <c r="AH237" i="48"/>
  <c r="Z237" i="48"/>
  <c r="AC237" i="48"/>
  <c r="AD237" i="48"/>
  <c r="Y237" i="48"/>
  <c r="X237" i="48"/>
  <c r="AA237" i="48"/>
  <c r="AG237" i="48"/>
  <c r="W237" i="48"/>
  <c r="AE237" i="48"/>
  <c r="AF237" i="48"/>
  <c r="B262" i="48"/>
  <c r="I257" i="48"/>
  <c r="I262" i="48" s="1"/>
  <c r="L211" i="48"/>
  <c r="R211" i="48"/>
  <c r="O211" i="48"/>
  <c r="M211" i="48"/>
  <c r="AJ210" i="48"/>
  <c r="N211" i="48"/>
  <c r="Q211" i="48"/>
  <c r="T210" i="48"/>
  <c r="P211" i="48"/>
  <c r="L237" i="48"/>
  <c r="M237" i="48"/>
  <c r="Q237" i="48"/>
  <c r="N237" i="48"/>
  <c r="R237" i="48"/>
  <c r="T236" i="48"/>
  <c r="O237" i="48"/>
  <c r="P237" i="48"/>
  <c r="AJ236" i="48"/>
  <c r="I43" i="48"/>
  <c r="H159" i="48"/>
  <c r="L341" i="48"/>
  <c r="Q341" i="48"/>
  <c r="P341" i="48"/>
  <c r="O341" i="48"/>
  <c r="N341" i="48"/>
  <c r="R341" i="48"/>
  <c r="M341" i="48"/>
  <c r="AJ340" i="48"/>
  <c r="T340" i="48"/>
  <c r="AB211" i="48"/>
  <c r="Z211" i="48"/>
  <c r="AG211" i="48"/>
  <c r="AD211" i="48"/>
  <c r="AH211" i="48"/>
  <c r="AC211" i="48"/>
  <c r="X211" i="48"/>
  <c r="W211" i="48"/>
  <c r="AA211" i="48"/>
  <c r="AF211" i="48"/>
  <c r="Y211" i="48"/>
  <c r="AE211" i="48"/>
  <c r="I40" i="48"/>
  <c r="I35" i="48"/>
  <c r="I46" i="48"/>
  <c r="I45" i="48"/>
  <c r="I37" i="48"/>
  <c r="AB289" i="48"/>
  <c r="AA289" i="48"/>
  <c r="AH289" i="48"/>
  <c r="Z289" i="48"/>
  <c r="AE289" i="48"/>
  <c r="AC289" i="48"/>
  <c r="AF289" i="48"/>
  <c r="AG289" i="48"/>
  <c r="X289" i="48"/>
  <c r="W289" i="48"/>
  <c r="Y289" i="48"/>
  <c r="AD289" i="48"/>
  <c r="H49" i="48"/>
  <c r="C315" i="48"/>
  <c r="F315" i="48"/>
  <c r="F185" i="48"/>
  <c r="S154" i="48"/>
  <c r="AJ154" i="48" s="1"/>
  <c r="L50" i="48"/>
  <c r="S49" i="48"/>
  <c r="AJ49" i="48" s="1"/>
  <c r="I36" i="48"/>
  <c r="AB159" i="48"/>
  <c r="AC159" i="48"/>
  <c r="Z159" i="48"/>
  <c r="AF159" i="48"/>
  <c r="AA159" i="48"/>
  <c r="Y159" i="48"/>
  <c r="W159" i="48"/>
  <c r="AD159" i="48"/>
  <c r="AE159" i="48"/>
  <c r="AH159" i="48"/>
  <c r="AG159" i="48"/>
  <c r="X159" i="48"/>
  <c r="AB445" i="48"/>
  <c r="AH445" i="48"/>
  <c r="AD445" i="48"/>
  <c r="X445" i="48"/>
  <c r="Y445" i="48"/>
  <c r="AE445" i="48"/>
  <c r="W445" i="48"/>
  <c r="AC445" i="48"/>
  <c r="AF445" i="48"/>
  <c r="AG445" i="48"/>
  <c r="AA445" i="48"/>
  <c r="Z445" i="48"/>
  <c r="B49" i="48"/>
  <c r="I47" i="48"/>
  <c r="B133" i="48"/>
  <c r="F133" i="48"/>
  <c r="G133" i="48"/>
  <c r="C133" i="48"/>
  <c r="H133" i="48"/>
  <c r="E133" i="48"/>
  <c r="D133" i="48"/>
  <c r="B210" i="48"/>
  <c r="I205" i="48"/>
  <c r="I210" i="48" s="1"/>
  <c r="AB419" i="48"/>
  <c r="AH419" i="48"/>
  <c r="X419" i="48"/>
  <c r="W419" i="48"/>
  <c r="AA419" i="48"/>
  <c r="Y419" i="48"/>
  <c r="AD419" i="48"/>
  <c r="Z419" i="48"/>
  <c r="AE419" i="48"/>
  <c r="AF419" i="48"/>
  <c r="AG419" i="48"/>
  <c r="AC419" i="48"/>
  <c r="D49" i="48"/>
  <c r="C49" i="48"/>
  <c r="AB315" i="48"/>
  <c r="Z315" i="48"/>
  <c r="AH315" i="48"/>
  <c r="W315" i="48"/>
  <c r="X315" i="48"/>
  <c r="Y315" i="48"/>
  <c r="AA315" i="48"/>
  <c r="AE315" i="48"/>
  <c r="AG315" i="48"/>
  <c r="AF315" i="48"/>
  <c r="AC315" i="48"/>
  <c r="AD315" i="48"/>
  <c r="B340" i="48"/>
  <c r="I335" i="48"/>
  <c r="I340" i="48" s="1"/>
  <c r="L185" i="48"/>
  <c r="N185" i="48"/>
  <c r="R185" i="48"/>
  <c r="O185" i="48"/>
  <c r="Q185" i="48"/>
  <c r="T184" i="48"/>
  <c r="M185" i="48"/>
  <c r="AJ184" i="48"/>
  <c r="P185" i="48"/>
  <c r="N263" i="48"/>
  <c r="O263" i="48"/>
  <c r="AJ262" i="48"/>
  <c r="Q263" i="48"/>
  <c r="R263" i="48"/>
  <c r="M263" i="48"/>
  <c r="T262" i="48"/>
  <c r="P263" i="48"/>
  <c r="L263" i="48"/>
  <c r="AB341" i="48"/>
  <c r="W341" i="48"/>
  <c r="AC341" i="48"/>
  <c r="Z341" i="48"/>
  <c r="AA341" i="48"/>
  <c r="AD341" i="48"/>
  <c r="Y341" i="48"/>
  <c r="AE341" i="48"/>
  <c r="AH341" i="48"/>
  <c r="AG341" i="48"/>
  <c r="AF341" i="48"/>
  <c r="X341" i="48"/>
  <c r="AJ33" i="48"/>
  <c r="E49" i="48"/>
  <c r="I38" i="48"/>
  <c r="G49" i="48"/>
  <c r="I44" i="48"/>
  <c r="I232" i="48"/>
  <c r="AI237" i="48" l="1"/>
  <c r="B315" i="48"/>
  <c r="H185" i="48"/>
  <c r="D159" i="48"/>
  <c r="E185" i="48"/>
  <c r="D315" i="48"/>
  <c r="AI289" i="48"/>
  <c r="E159" i="48"/>
  <c r="AI419" i="48"/>
  <c r="AI159" i="48"/>
  <c r="AI211" i="48"/>
  <c r="H315" i="48"/>
  <c r="O289" i="48"/>
  <c r="C159" i="48"/>
  <c r="C185" i="48"/>
  <c r="I414" i="48"/>
  <c r="AI315" i="48"/>
  <c r="G315" i="48"/>
  <c r="L289" i="48"/>
  <c r="B159" i="48"/>
  <c r="I336" i="48"/>
  <c r="D185" i="48"/>
  <c r="E315" i="48"/>
  <c r="I315" i="48" s="1"/>
  <c r="G159" i="48"/>
  <c r="AJ418" i="48"/>
  <c r="AI341" i="48"/>
  <c r="AI445" i="48"/>
  <c r="Q419" i="48"/>
  <c r="B185" i="48"/>
  <c r="M289" i="48"/>
  <c r="S341" i="48"/>
  <c r="S159" i="48"/>
  <c r="AJ159" i="48" s="1"/>
  <c r="I180" i="48"/>
  <c r="R289" i="48"/>
  <c r="S237" i="48"/>
  <c r="AJ237" i="48" s="1"/>
  <c r="S445" i="48"/>
  <c r="AJ445" i="48" s="1"/>
  <c r="S315" i="48"/>
  <c r="I362" i="48"/>
  <c r="I310" i="48"/>
  <c r="I388" i="48"/>
  <c r="Q289" i="48"/>
  <c r="N289" i="48"/>
  <c r="S211" i="48"/>
  <c r="AJ211" i="48" s="1"/>
  <c r="S133" i="48"/>
  <c r="AJ133" i="48" s="1"/>
  <c r="I258" i="48"/>
  <c r="P289" i="48"/>
  <c r="I206" i="48"/>
  <c r="S263" i="48"/>
  <c r="AJ263" i="48" s="1"/>
  <c r="I133" i="48"/>
  <c r="T288" i="48"/>
  <c r="S367" i="48"/>
  <c r="AJ367" i="48" s="1"/>
  <c r="B419" i="48"/>
  <c r="I419" i="48" s="1"/>
  <c r="H367" i="48"/>
  <c r="I367" i="48" s="1"/>
  <c r="N419" i="48"/>
  <c r="S419" i="48" s="1"/>
  <c r="AJ419" i="48" s="1"/>
  <c r="I284" i="48"/>
  <c r="I440" i="48"/>
  <c r="S185" i="48"/>
  <c r="AJ185" i="48" s="1"/>
  <c r="D237" i="48"/>
  <c r="F237" i="48"/>
  <c r="H237" i="48"/>
  <c r="E237" i="48"/>
  <c r="C237" i="48"/>
  <c r="B237" i="48"/>
  <c r="G237" i="48"/>
  <c r="I49" i="48"/>
  <c r="B263" i="48"/>
  <c r="D263" i="48"/>
  <c r="F263" i="48"/>
  <c r="C263" i="48"/>
  <c r="E263" i="48"/>
  <c r="H263" i="48"/>
  <c r="G263" i="48"/>
  <c r="C289" i="48"/>
  <c r="G289" i="48"/>
  <c r="F289" i="48"/>
  <c r="E289" i="48"/>
  <c r="H289" i="48"/>
  <c r="D289" i="48"/>
  <c r="B289" i="48"/>
  <c r="C50" i="48"/>
  <c r="H445" i="48"/>
  <c r="D445" i="48"/>
  <c r="G445" i="48"/>
  <c r="E445" i="48"/>
  <c r="C445" i="48"/>
  <c r="B445" i="48"/>
  <c r="F445" i="48"/>
  <c r="S50" i="48"/>
  <c r="AJ50" i="48" s="1"/>
  <c r="G50" i="48"/>
  <c r="C341" i="48"/>
  <c r="D341" i="48"/>
  <c r="F341" i="48"/>
  <c r="H341" i="48"/>
  <c r="B341" i="48"/>
  <c r="G341" i="48"/>
  <c r="E341" i="48"/>
  <c r="I52" i="48"/>
  <c r="F211" i="48"/>
  <c r="H211" i="48"/>
  <c r="E211" i="48"/>
  <c r="D211" i="48"/>
  <c r="C211" i="48"/>
  <c r="G211" i="48"/>
  <c r="B211" i="48"/>
  <c r="D50" i="48"/>
  <c r="I154" i="48"/>
  <c r="B50" i="48"/>
  <c r="E50" i="48"/>
  <c r="H50" i="48"/>
  <c r="I159" i="48" l="1"/>
  <c r="I237" i="48"/>
  <c r="I445" i="48"/>
  <c r="S289" i="48"/>
  <c r="AJ289" i="48" s="1"/>
  <c r="AJ315" i="48"/>
  <c r="I185" i="48"/>
  <c r="I211" i="48"/>
  <c r="AJ341" i="48"/>
  <c r="I341" i="48"/>
  <c r="I289" i="48"/>
  <c r="I263" i="48"/>
  <c r="I50" i="48"/>
  <c r="I573" i="46" l="1"/>
  <c r="I568" i="46"/>
  <c r="I566" i="46"/>
  <c r="I564" i="46"/>
  <c r="I560" i="46"/>
  <c r="I558" i="46"/>
  <c r="I556" i="46"/>
  <c r="I554" i="46"/>
  <c r="I521" i="46"/>
  <c r="I519" i="46"/>
  <c r="I495" i="46"/>
  <c r="I493" i="46"/>
  <c r="I490" i="46"/>
  <c r="I488" i="46"/>
  <c r="I486" i="46"/>
  <c r="I482" i="46"/>
  <c r="I480" i="46"/>
  <c r="I476" i="46"/>
  <c r="I572" i="46"/>
  <c r="I571" i="46"/>
  <c r="I570" i="46"/>
  <c r="I569" i="46"/>
  <c r="I567" i="46"/>
  <c r="I565" i="46"/>
  <c r="I563" i="46"/>
  <c r="I562" i="46"/>
  <c r="I561" i="46"/>
  <c r="I559" i="46"/>
  <c r="I557" i="46"/>
  <c r="I555" i="46"/>
  <c r="I547" i="46"/>
  <c r="I546" i="46"/>
  <c r="I545" i="46"/>
  <c r="I544" i="46"/>
  <c r="I543" i="46"/>
  <c r="I542" i="46"/>
  <c r="I541" i="46"/>
  <c r="I540" i="46"/>
  <c r="I539" i="46"/>
  <c r="I538" i="46"/>
  <c r="I537" i="46"/>
  <c r="I536" i="46"/>
  <c r="I535" i="46"/>
  <c r="I534" i="46"/>
  <c r="I533" i="46"/>
  <c r="I532" i="46"/>
  <c r="I531" i="46"/>
  <c r="I530" i="46"/>
  <c r="I529" i="46"/>
  <c r="I528" i="46"/>
  <c r="I520" i="46"/>
  <c r="I518" i="46"/>
  <c r="I516" i="46"/>
  <c r="I515" i="46"/>
  <c r="I514" i="46"/>
  <c r="I513" i="46"/>
  <c r="I512" i="46"/>
  <c r="I511" i="46"/>
  <c r="I510" i="46"/>
  <c r="I509" i="46"/>
  <c r="I508" i="46"/>
  <c r="I507" i="46"/>
  <c r="I506" i="46"/>
  <c r="I505" i="46"/>
  <c r="I504" i="46"/>
  <c r="I503" i="46"/>
  <c r="I502" i="46"/>
  <c r="I494" i="46"/>
  <c r="I492" i="46"/>
  <c r="I489" i="46"/>
  <c r="I487" i="46"/>
  <c r="I485" i="46"/>
  <c r="I484" i="46"/>
  <c r="I483" i="46"/>
  <c r="I481" i="46"/>
  <c r="I479" i="46"/>
  <c r="I478" i="46"/>
  <c r="I477" i="46"/>
  <c r="F73" i="46" l="1"/>
  <c r="I463" i="46"/>
  <c r="F64" i="46"/>
  <c r="I454" i="46"/>
  <c r="F470" i="46"/>
  <c r="F59" i="46"/>
  <c r="I449" i="46"/>
  <c r="F63" i="46"/>
  <c r="I453" i="46"/>
  <c r="I468" i="46"/>
  <c r="F78" i="46"/>
  <c r="I456" i="46"/>
  <c r="F66" i="46"/>
  <c r="F60" i="46"/>
  <c r="I450" i="46"/>
  <c r="I465" i="46"/>
  <c r="F70" i="46"/>
  <c r="I460" i="46"/>
  <c r="I458" i="46"/>
  <c r="F68" i="46"/>
  <c r="F65" i="46"/>
  <c r="I455" i="46"/>
  <c r="I475" i="46"/>
  <c r="I462" i="46"/>
  <c r="F72" i="46"/>
  <c r="F69" i="46"/>
  <c r="I459" i="46"/>
  <c r="F61" i="46"/>
  <c r="I451" i="46"/>
  <c r="F71" i="46"/>
  <c r="I461" i="46"/>
  <c r="F76" i="46"/>
  <c r="I466" i="46"/>
  <c r="F574" i="46"/>
  <c r="I553" i="46"/>
  <c r="I574" i="46" s="1"/>
  <c r="I464" i="46"/>
  <c r="F74" i="46"/>
  <c r="I501" i="46"/>
  <c r="I527" i="46"/>
  <c r="I548" i="46" s="1"/>
  <c r="F548" i="46"/>
  <c r="F79" i="46"/>
  <c r="I469" i="46"/>
  <c r="I452" i="46"/>
  <c r="F62" i="46"/>
  <c r="F67" i="46"/>
  <c r="I457" i="46"/>
  <c r="I467" i="46"/>
  <c r="F77" i="46"/>
  <c r="R51" i="46"/>
  <c r="M51" i="46"/>
  <c r="P86" i="46"/>
  <c r="P8" i="46" s="1"/>
  <c r="P87" i="46"/>
  <c r="P9" i="46" s="1"/>
  <c r="P102" i="46"/>
  <c r="P24" i="46" s="1"/>
  <c r="P88" i="46"/>
  <c r="P10" i="46" s="1"/>
  <c r="P104" i="46"/>
  <c r="P26" i="46" s="1"/>
  <c r="P90" i="46"/>
  <c r="P12" i="46" s="1"/>
  <c r="P98" i="46"/>
  <c r="P20" i="46" s="1"/>
  <c r="P100" i="46"/>
  <c r="P22" i="46" s="1"/>
  <c r="P89" i="46"/>
  <c r="P11" i="46" s="1"/>
  <c r="P93" i="46"/>
  <c r="P15" i="46" s="1"/>
  <c r="P95" i="46"/>
  <c r="P97" i="46"/>
  <c r="P19" i="46" s="1"/>
  <c r="I491" i="46"/>
  <c r="I517" i="46"/>
  <c r="AG132" i="46"/>
  <c r="AI182" i="46"/>
  <c r="AJ182" i="46" s="1"/>
  <c r="AI183" i="46"/>
  <c r="AJ183" i="46" s="1"/>
  <c r="AH288" i="46"/>
  <c r="AI260" i="46"/>
  <c r="AJ260" i="46" s="1"/>
  <c r="P103" i="46"/>
  <c r="P25" i="46" s="1"/>
  <c r="P105" i="46"/>
  <c r="P27" i="46" s="1"/>
  <c r="AG236" i="46" l="1"/>
  <c r="AI416" i="46"/>
  <c r="AJ416" i="46" s="1"/>
  <c r="AG184" i="46"/>
  <c r="AC47" i="46"/>
  <c r="AI147" i="46"/>
  <c r="AG418" i="46"/>
  <c r="AG48" i="46"/>
  <c r="AH418" i="46"/>
  <c r="AI312" i="46"/>
  <c r="AJ312" i="46" s="1"/>
  <c r="Y288" i="46"/>
  <c r="AI261" i="46"/>
  <c r="AJ261" i="46" s="1"/>
  <c r="AE43" i="46"/>
  <c r="AE40" i="46"/>
  <c r="AI181" i="46"/>
  <c r="AJ181" i="46" s="1"/>
  <c r="W418" i="46"/>
  <c r="AG36" i="46"/>
  <c r="AI208" i="46"/>
  <c r="AJ208" i="46" s="1"/>
  <c r="AF418" i="46"/>
  <c r="AG366" i="46"/>
  <c r="AH340" i="46"/>
  <c r="AG45" i="46"/>
  <c r="AD45" i="46"/>
  <c r="AF46" i="46"/>
  <c r="AG43" i="46"/>
  <c r="AD418" i="46"/>
  <c r="AH46" i="46"/>
  <c r="AG53" i="46"/>
  <c r="AH262" i="46"/>
  <c r="AI157" i="46"/>
  <c r="AJ157" i="46" s="1"/>
  <c r="AE33" i="46"/>
  <c r="F496" i="46"/>
  <c r="AA418" i="46"/>
  <c r="AI259" i="46"/>
  <c r="AJ259" i="46" s="1"/>
  <c r="AH444" i="46"/>
  <c r="W288" i="46"/>
  <c r="AI255" i="46"/>
  <c r="AI247" i="46"/>
  <c r="AI234" i="46"/>
  <c r="AJ234" i="46" s="1"/>
  <c r="AI283" i="46"/>
  <c r="Y51" i="46"/>
  <c r="AA45" i="46"/>
  <c r="AG40" i="46"/>
  <c r="AC39" i="46"/>
  <c r="Y418" i="46"/>
  <c r="I496" i="46"/>
  <c r="E497" i="46" s="1"/>
  <c r="AE39" i="46"/>
  <c r="Y45" i="46"/>
  <c r="Y47" i="46"/>
  <c r="AI442" i="46"/>
  <c r="AJ442" i="46" s="1"/>
  <c r="AI431" i="46"/>
  <c r="AI427" i="46"/>
  <c r="AI417" i="46"/>
  <c r="AJ417" i="46" s="1"/>
  <c r="AI391" i="46"/>
  <c r="AJ391" i="46" s="1"/>
  <c r="AI363" i="46"/>
  <c r="AJ363" i="46" s="1"/>
  <c r="AI296" i="46"/>
  <c r="AG50" i="46"/>
  <c r="AI218" i="46"/>
  <c r="AC33" i="46"/>
  <c r="AI209" i="46"/>
  <c r="AJ209" i="46" s="1"/>
  <c r="W45" i="46"/>
  <c r="AC43" i="46"/>
  <c r="AI198" i="46"/>
  <c r="AC40" i="46"/>
  <c r="AI192" i="46"/>
  <c r="W47" i="46"/>
  <c r="AI389" i="46"/>
  <c r="AJ389" i="46" s="1"/>
  <c r="AC184" i="46"/>
  <c r="AI364" i="46"/>
  <c r="AJ364" i="46" s="1"/>
  <c r="AG33" i="46"/>
  <c r="W51" i="46"/>
  <c r="AI413" i="46"/>
  <c r="AA47" i="46"/>
  <c r="AI405" i="46"/>
  <c r="AI350" i="46"/>
  <c r="X366" i="46"/>
  <c r="AI374" i="46"/>
  <c r="AI365" i="46"/>
  <c r="AJ365" i="46" s="1"/>
  <c r="AI357" i="46"/>
  <c r="W366" i="46"/>
  <c r="AI336" i="46"/>
  <c r="AI327" i="46"/>
  <c r="AI319" i="46"/>
  <c r="AD46" i="46"/>
  <c r="AI248" i="46"/>
  <c r="AI226" i="46"/>
  <c r="AH44" i="46"/>
  <c r="AH40" i="46"/>
  <c r="AH45" i="46"/>
  <c r="AG41" i="46"/>
  <c r="Y39" i="46"/>
  <c r="AG37" i="46"/>
  <c r="AG38" i="46"/>
  <c r="AG34" i="46"/>
  <c r="AH51" i="46"/>
  <c r="AG46" i="46"/>
  <c r="AI203" i="46"/>
  <c r="AI178" i="46"/>
  <c r="AI166" i="46"/>
  <c r="AI148" i="46"/>
  <c r="AI139" i="46"/>
  <c r="Z33" i="46"/>
  <c r="Y46" i="46"/>
  <c r="AA43" i="46"/>
  <c r="AA40" i="46"/>
  <c r="W39" i="46"/>
  <c r="AI169" i="46"/>
  <c r="AF184" i="46"/>
  <c r="AI156" i="46"/>
  <c r="AJ156" i="46" s="1"/>
  <c r="AH50" i="46"/>
  <c r="AH37" i="46"/>
  <c r="AD36" i="46"/>
  <c r="AD288" i="46"/>
  <c r="AA46" i="46"/>
  <c r="AA51" i="46"/>
  <c r="AI415" i="46"/>
  <c r="AJ415" i="46" s="1"/>
  <c r="AI322" i="46"/>
  <c r="AA39" i="46"/>
  <c r="AI426" i="46"/>
  <c r="AI400" i="46"/>
  <c r="AI361" i="46"/>
  <c r="AI285" i="46"/>
  <c r="AJ285" i="46" s="1"/>
  <c r="AF45" i="46"/>
  <c r="AI244" i="46"/>
  <c r="AI235" i="46"/>
  <c r="AJ235" i="46" s="1"/>
  <c r="X33" i="46"/>
  <c r="AE132" i="46"/>
  <c r="W46" i="46"/>
  <c r="Y43" i="46"/>
  <c r="Y40" i="46"/>
  <c r="AD184" i="46"/>
  <c r="AG51" i="46"/>
  <c r="AH33" i="46"/>
  <c r="AG288" i="46"/>
  <c r="AH39" i="46"/>
  <c r="AI155" i="46"/>
  <c r="AJ155" i="46" s="1"/>
  <c r="AF607" i="46"/>
  <c r="AI443" i="46"/>
  <c r="AJ443" i="46" s="1"/>
  <c r="AI390" i="46"/>
  <c r="AJ390" i="46" s="1"/>
  <c r="AI348" i="46"/>
  <c r="AI313" i="46"/>
  <c r="AJ313" i="46" s="1"/>
  <c r="AI337" i="46"/>
  <c r="AJ337" i="46" s="1"/>
  <c r="AI233" i="46"/>
  <c r="AJ233" i="46" s="1"/>
  <c r="AG35" i="46"/>
  <c r="AH47" i="46"/>
  <c r="AH43" i="46"/>
  <c r="AF51" i="46"/>
  <c r="AI207" i="46"/>
  <c r="AJ207" i="46" s="1"/>
  <c r="W43" i="46"/>
  <c r="W40" i="46"/>
  <c r="AG47" i="46"/>
  <c r="F522" i="46"/>
  <c r="AI339" i="46"/>
  <c r="AJ339" i="46" s="1"/>
  <c r="AF615" i="46"/>
  <c r="AI441" i="46"/>
  <c r="AJ441" i="46" s="1"/>
  <c r="AI338" i="46"/>
  <c r="AJ338" i="46" s="1"/>
  <c r="AI311" i="46"/>
  <c r="AJ311" i="46" s="1"/>
  <c r="AI287" i="46"/>
  <c r="AJ287" i="46" s="1"/>
  <c r="AA288" i="46"/>
  <c r="AE288" i="46"/>
  <c r="AI286" i="46"/>
  <c r="AJ286" i="46" s="1"/>
  <c r="AI270" i="46"/>
  <c r="AI179" i="46"/>
  <c r="AD51" i="46"/>
  <c r="AI140" i="46"/>
  <c r="AG39" i="46"/>
  <c r="AG52" i="46"/>
  <c r="AE47" i="46"/>
  <c r="I522" i="46"/>
  <c r="F523" i="46" s="1"/>
  <c r="I470" i="46"/>
  <c r="AI122" i="46"/>
  <c r="V44" i="46"/>
  <c r="AI113" i="46"/>
  <c r="V35" i="46"/>
  <c r="I65" i="46"/>
  <c r="I68" i="46"/>
  <c r="F16" i="46"/>
  <c r="AI433" i="46"/>
  <c r="AI331" i="46"/>
  <c r="AI251" i="46"/>
  <c r="AC52" i="46"/>
  <c r="V38" i="46"/>
  <c r="AI116" i="46"/>
  <c r="AI222" i="46"/>
  <c r="AD53" i="46"/>
  <c r="Y52" i="46"/>
  <c r="AG44" i="46"/>
  <c r="AD40" i="46"/>
  <c r="AF37" i="46"/>
  <c r="AA36" i="46"/>
  <c r="W35" i="46"/>
  <c r="AD132" i="46"/>
  <c r="AD33" i="46"/>
  <c r="AF618" i="46"/>
  <c r="AF609" i="46"/>
  <c r="D549" i="46"/>
  <c r="F549" i="46"/>
  <c r="E549" i="46"/>
  <c r="G549" i="46"/>
  <c r="B549" i="46"/>
  <c r="C549" i="46"/>
  <c r="H549" i="46"/>
  <c r="D523" i="46"/>
  <c r="E523" i="46"/>
  <c r="I71" i="46"/>
  <c r="F19" i="46"/>
  <c r="I59" i="46"/>
  <c r="F7" i="46"/>
  <c r="F12" i="46"/>
  <c r="I64" i="46"/>
  <c r="AI377" i="46"/>
  <c r="AI356" i="46"/>
  <c r="AI326" i="46"/>
  <c r="AI307" i="46"/>
  <c r="AI375" i="46"/>
  <c r="AI371" i="46"/>
  <c r="AI358" i="46"/>
  <c r="AI328" i="46"/>
  <c r="AI324" i="46"/>
  <c r="AI320" i="46"/>
  <c r="AI297" i="46"/>
  <c r="AI268" i="46"/>
  <c r="AI254" i="46"/>
  <c r="AH314" i="46"/>
  <c r="AI256" i="46"/>
  <c r="AI219" i="46"/>
  <c r="AI201" i="46"/>
  <c r="AI172" i="46"/>
  <c r="AI164" i="46"/>
  <c r="AI145" i="46"/>
  <c r="AI137" i="46"/>
  <c r="Z52" i="46"/>
  <c r="X48" i="46"/>
  <c r="V41" i="46"/>
  <c r="AI119" i="46"/>
  <c r="AE37" i="46"/>
  <c r="X36" i="46"/>
  <c r="AC34" i="46"/>
  <c r="AI193" i="46"/>
  <c r="AI176" i="46"/>
  <c r="AI173" i="46"/>
  <c r="AA184" i="46"/>
  <c r="AI143" i="46"/>
  <c r="AA53" i="46"/>
  <c r="W52" i="46"/>
  <c r="AD50" i="46"/>
  <c r="AF47" i="46"/>
  <c r="X46" i="46"/>
  <c r="AE44" i="46"/>
  <c r="X43" i="46"/>
  <c r="AH41" i="46"/>
  <c r="Z40" i="46"/>
  <c r="AH38" i="46"/>
  <c r="AD37" i="46"/>
  <c r="Y36" i="46"/>
  <c r="AH34" i="46"/>
  <c r="AA33" i="46"/>
  <c r="AA132" i="46"/>
  <c r="AC132" i="46"/>
  <c r="I74" i="46"/>
  <c r="F22" i="46"/>
  <c r="AI323" i="46"/>
  <c r="X38" i="46"/>
  <c r="Y48" i="46"/>
  <c r="AF40" i="46"/>
  <c r="AF132" i="46"/>
  <c r="AF33" i="46"/>
  <c r="AI436" i="46"/>
  <c r="AI423" i="46"/>
  <c r="V444" i="46"/>
  <c r="V366" i="46"/>
  <c r="AI345" i="46"/>
  <c r="Z36" i="46"/>
  <c r="Z43" i="46"/>
  <c r="AI425" i="46"/>
  <c r="AI414" i="46"/>
  <c r="AI406" i="46"/>
  <c r="AI398" i="46"/>
  <c r="AI384" i="46"/>
  <c r="AI411" i="46"/>
  <c r="AI404" i="46"/>
  <c r="AI381" i="46"/>
  <c r="AI329" i="46"/>
  <c r="AI379" i="46"/>
  <c r="AH366" i="46"/>
  <c r="AI279" i="46"/>
  <c r="AI303" i="46"/>
  <c r="AI299" i="46"/>
  <c r="AI282" i="46"/>
  <c r="AI278" i="46"/>
  <c r="AI249" i="46"/>
  <c r="AI245" i="46"/>
  <c r="AI241" i="46"/>
  <c r="V262" i="46"/>
  <c r="AI227" i="46"/>
  <c r="AI167" i="46"/>
  <c r="AE184" i="46"/>
  <c r="AI151" i="46"/>
  <c r="AE53" i="46"/>
  <c r="X52" i="46"/>
  <c r="V48" i="46"/>
  <c r="AI126" i="46"/>
  <c r="AC37" i="46"/>
  <c r="AI114" i="46"/>
  <c r="V36" i="46"/>
  <c r="Z34" i="46"/>
  <c r="AI170" i="46"/>
  <c r="Y184" i="46"/>
  <c r="AI154" i="46"/>
  <c r="Y53" i="46"/>
  <c r="AE51" i="46"/>
  <c r="AA50" i="46"/>
  <c r="AD47" i="46"/>
  <c r="V46" i="46"/>
  <c r="AI124" i="46"/>
  <c r="AC44" i="46"/>
  <c r="V43" i="46"/>
  <c r="AI121" i="46"/>
  <c r="AF41" i="46"/>
  <c r="X40" i="46"/>
  <c r="AF38" i="46"/>
  <c r="AA37" i="46"/>
  <c r="W36" i="46"/>
  <c r="AF34" i="46"/>
  <c r="Y132" i="46"/>
  <c r="Y33" i="46"/>
  <c r="F9" i="46"/>
  <c r="I61" i="46"/>
  <c r="F20" i="46"/>
  <c r="I72" i="46"/>
  <c r="I60" i="46"/>
  <c r="F8" i="46"/>
  <c r="I73" i="46"/>
  <c r="F21" i="46"/>
  <c r="Z41" i="46"/>
  <c r="H471" i="46"/>
  <c r="B471" i="46"/>
  <c r="F471" i="46"/>
  <c r="G471" i="46"/>
  <c r="E471" i="46"/>
  <c r="D471" i="46"/>
  <c r="C471" i="46"/>
  <c r="AI403" i="46"/>
  <c r="AI302" i="46"/>
  <c r="AI273" i="46"/>
  <c r="AI252" i="46"/>
  <c r="AI216" i="46"/>
  <c r="W48" i="46"/>
  <c r="AI401" i="46"/>
  <c r="AE418" i="46"/>
  <c r="AI386" i="46"/>
  <c r="AI362" i="46"/>
  <c r="AI354" i="46"/>
  <c r="AI346" i="46"/>
  <c r="AI332" i="46"/>
  <c r="AI305" i="46"/>
  <c r="AI382" i="46"/>
  <c r="AI376" i="46"/>
  <c r="AI372" i="46"/>
  <c r="AI359" i="46"/>
  <c r="AI355" i="46"/>
  <c r="AI351" i="46"/>
  <c r="AF366" i="46"/>
  <c r="AI321" i="46"/>
  <c r="AI295" i="46"/>
  <c r="AI274" i="46"/>
  <c r="AC288" i="46"/>
  <c r="AI230" i="46"/>
  <c r="AI258" i="46"/>
  <c r="AI217" i="46"/>
  <c r="AI196" i="46"/>
  <c r="AC53" i="46"/>
  <c r="AI130" i="46"/>
  <c r="V52" i="46"/>
  <c r="AF44" i="46"/>
  <c r="Z37" i="46"/>
  <c r="AE35" i="46"/>
  <c r="X34" i="46"/>
  <c r="AI200" i="46"/>
  <c r="AI197" i="46"/>
  <c r="AI191" i="46"/>
  <c r="W184" i="46"/>
  <c r="AI150" i="46"/>
  <c r="W53" i="46"/>
  <c r="AC51" i="46"/>
  <c r="Y50" i="46"/>
  <c r="AH48" i="46"/>
  <c r="Z47" i="46"/>
  <c r="AE45" i="46"/>
  <c r="AA44" i="46"/>
  <c r="AD41" i="46"/>
  <c r="V40" i="46"/>
  <c r="AI118" i="46"/>
  <c r="AD38" i="46"/>
  <c r="Y37" i="46"/>
  <c r="AH35" i="46"/>
  <c r="AD34" i="46"/>
  <c r="W33" i="46"/>
  <c r="W132" i="46"/>
  <c r="I77" i="46"/>
  <c r="F25" i="46"/>
  <c r="AH132" i="46"/>
  <c r="C575" i="46"/>
  <c r="B575" i="46"/>
  <c r="E575" i="46"/>
  <c r="G575" i="46"/>
  <c r="D575" i="46"/>
  <c r="F575" i="46"/>
  <c r="H575" i="46"/>
  <c r="F26" i="46"/>
  <c r="I78" i="46"/>
  <c r="AC48" i="46"/>
  <c r="AF53" i="46"/>
  <c r="AD43" i="46"/>
  <c r="Y35" i="46"/>
  <c r="I66" i="46"/>
  <c r="F14" i="46"/>
  <c r="AI383" i="46"/>
  <c r="AI353" i="46"/>
  <c r="AI224" i="46"/>
  <c r="AI195" i="46"/>
  <c r="Z48" i="46"/>
  <c r="AI190" i="46"/>
  <c r="AI152" i="46"/>
  <c r="Z46" i="46"/>
  <c r="AI434" i="46"/>
  <c r="AI412" i="46"/>
  <c r="AI378" i="46"/>
  <c r="AI349" i="46"/>
  <c r="AE366" i="46"/>
  <c r="AD366" i="46"/>
  <c r="AI298" i="46"/>
  <c r="AI277" i="46"/>
  <c r="Z288" i="46"/>
  <c r="AI300" i="46"/>
  <c r="AI275" i="46"/>
  <c r="AI271" i="46"/>
  <c r="AF288" i="46"/>
  <c r="AI250" i="46"/>
  <c r="AI246" i="46"/>
  <c r="AI242" i="46"/>
  <c r="AI228" i="46"/>
  <c r="AI220" i="46"/>
  <c r="AI202" i="46"/>
  <c r="AI174" i="46"/>
  <c r="AI165" i="46"/>
  <c r="Z184" i="46"/>
  <c r="AI146" i="46"/>
  <c r="AI138" i="46"/>
  <c r="Z53" i="46"/>
  <c r="AE50" i="46"/>
  <c r="AD44" i="46"/>
  <c r="AI120" i="46"/>
  <c r="AE38" i="46"/>
  <c r="X37" i="46"/>
  <c r="AC35" i="46"/>
  <c r="V34" i="46"/>
  <c r="AI112" i="46"/>
  <c r="AI204" i="46"/>
  <c r="AI194" i="46"/>
  <c r="AI177" i="46"/>
  <c r="AI144" i="46"/>
  <c r="AH52" i="46"/>
  <c r="Z51" i="46"/>
  <c r="W50" i="46"/>
  <c r="AF48" i="46"/>
  <c r="X47" i="46"/>
  <c r="AC45" i="46"/>
  <c r="Y44" i="46"/>
  <c r="AA41" i="46"/>
  <c r="AF39" i="46"/>
  <c r="AA38" i="46"/>
  <c r="W37" i="46"/>
  <c r="AF35" i="46"/>
  <c r="AA34" i="46"/>
  <c r="AF617" i="46"/>
  <c r="AF619" i="46"/>
  <c r="AF610" i="46"/>
  <c r="P85" i="46"/>
  <c r="X132" i="46"/>
  <c r="V132" i="46"/>
  <c r="AI397" i="46"/>
  <c r="V418" i="46"/>
  <c r="AE52" i="46"/>
  <c r="AC36" i="46"/>
  <c r="AA52" i="46"/>
  <c r="AC46" i="46"/>
  <c r="AI123" i="46"/>
  <c r="V45" i="46"/>
  <c r="X39" i="46"/>
  <c r="AI428" i="46"/>
  <c r="AI310" i="46"/>
  <c r="AI281" i="46"/>
  <c r="AI269" i="46"/>
  <c r="AI142" i="46"/>
  <c r="V50" i="46"/>
  <c r="AI128" i="46"/>
  <c r="AE34" i="46"/>
  <c r="AI149" i="46"/>
  <c r="AF50" i="46"/>
  <c r="AF614" i="46"/>
  <c r="AI437" i="46"/>
  <c r="AI429" i="46"/>
  <c r="AI424" i="46"/>
  <c r="AI430" i="46"/>
  <c r="AC418" i="46"/>
  <c r="AI407" i="46"/>
  <c r="AI438" i="46"/>
  <c r="AI432" i="46"/>
  <c r="AI399" i="46"/>
  <c r="Z418" i="46"/>
  <c r="AI385" i="46"/>
  <c r="AI388" i="46"/>
  <c r="AI360" i="46"/>
  <c r="AC366" i="46"/>
  <c r="AI373" i="46"/>
  <c r="AI352" i="46"/>
  <c r="AA366" i="46"/>
  <c r="AI334" i="46"/>
  <c r="AI330" i="46"/>
  <c r="AI301" i="46"/>
  <c r="AI293" i="46"/>
  <c r="AI280" i="46"/>
  <c r="X288" i="46"/>
  <c r="AI223" i="46"/>
  <c r="AI215" i="46"/>
  <c r="AI180" i="46"/>
  <c r="AI168" i="46"/>
  <c r="X184" i="46"/>
  <c r="AI141" i="46"/>
  <c r="X53" i="46"/>
  <c r="AC50" i="46"/>
  <c r="AI127" i="46"/>
  <c r="Z44" i="46"/>
  <c r="AE41" i="46"/>
  <c r="AC38" i="46"/>
  <c r="AI115" i="46"/>
  <c r="V37" i="46"/>
  <c r="Z35" i="46"/>
  <c r="AI221" i="46"/>
  <c r="AI189" i="46"/>
  <c r="AF52" i="46"/>
  <c r="X51" i="46"/>
  <c r="AD48" i="46"/>
  <c r="V47" i="46"/>
  <c r="AI125" i="46"/>
  <c r="Z45" i="46"/>
  <c r="W44" i="46"/>
  <c r="Y41" i="46"/>
  <c r="AD39" i="46"/>
  <c r="Y38" i="46"/>
  <c r="AH36" i="46"/>
  <c r="AD35" i="46"/>
  <c r="Y34" i="46"/>
  <c r="Z132" i="46"/>
  <c r="D497" i="46"/>
  <c r="AI111" i="46"/>
  <c r="X50" i="46"/>
  <c r="I62" i="46"/>
  <c r="F10" i="46"/>
  <c r="F75" i="46"/>
  <c r="AI408" i="46"/>
  <c r="AI410" i="46"/>
  <c r="AI294" i="46"/>
  <c r="X41" i="46"/>
  <c r="V39" i="46"/>
  <c r="AI117" i="46"/>
  <c r="AI435" i="46"/>
  <c r="AI440" i="46"/>
  <c r="AI402" i="46"/>
  <c r="X418" i="46"/>
  <c r="AI409" i="46"/>
  <c r="AI347" i="46"/>
  <c r="Z366" i="46"/>
  <c r="AI333" i="46"/>
  <c r="AI325" i="46"/>
  <c r="AI306" i="46"/>
  <c r="Y366" i="46"/>
  <c r="AI308" i="46"/>
  <c r="AI304" i="46"/>
  <c r="V288" i="46"/>
  <c r="AI267" i="46"/>
  <c r="AI253" i="46"/>
  <c r="AI232" i="46"/>
  <c r="AI284" i="46"/>
  <c r="AI276" i="46"/>
  <c r="AI272" i="46"/>
  <c r="AI243" i="46"/>
  <c r="AI229" i="46"/>
  <c r="AI225" i="46"/>
  <c r="AI199" i="46"/>
  <c r="AI171" i="46"/>
  <c r="AI163" i="46"/>
  <c r="V184" i="46"/>
  <c r="V53" i="46"/>
  <c r="AI131" i="46"/>
  <c r="AJ131" i="46" s="1"/>
  <c r="Z50" i="46"/>
  <c r="AE48" i="46"/>
  <c r="X44" i="46"/>
  <c r="AC41" i="46"/>
  <c r="Z38" i="46"/>
  <c r="AE36" i="46"/>
  <c r="X35" i="46"/>
  <c r="AI206" i="46"/>
  <c r="AI175" i="46"/>
  <c r="AH184" i="46"/>
  <c r="AH53" i="46"/>
  <c r="AD52" i="46"/>
  <c r="V51" i="46"/>
  <c r="AI129" i="46"/>
  <c r="AA48" i="46"/>
  <c r="AE46" i="46"/>
  <c r="X45" i="46"/>
  <c r="AF43" i="46"/>
  <c r="W41" i="46"/>
  <c r="Z39" i="46"/>
  <c r="W38" i="46"/>
  <c r="AF36" i="46"/>
  <c r="AA35" i="46"/>
  <c r="W34" i="46"/>
  <c r="F15" i="46"/>
  <c r="I67" i="46"/>
  <c r="F27" i="46"/>
  <c r="I79" i="46"/>
  <c r="F24" i="46"/>
  <c r="I76" i="46"/>
  <c r="F17" i="46"/>
  <c r="I69" i="46"/>
  <c r="V33" i="46"/>
  <c r="I70" i="46"/>
  <c r="F18" i="46"/>
  <c r="I63" i="46"/>
  <c r="F11" i="46"/>
  <c r="Z444" i="46"/>
  <c r="Y444" i="46"/>
  <c r="AE262" i="46"/>
  <c r="AG444" i="46"/>
  <c r="AD340" i="46"/>
  <c r="Z340" i="46"/>
  <c r="W262" i="46"/>
  <c r="AF314" i="46"/>
  <c r="X314" i="46"/>
  <c r="V314" i="46"/>
  <c r="Y314" i="46"/>
  <c r="AD314" i="46"/>
  <c r="W314" i="46"/>
  <c r="AG314" i="46"/>
  <c r="P101" i="46"/>
  <c r="P23" i="46" s="1"/>
  <c r="AA236" i="46"/>
  <c r="Y236" i="46"/>
  <c r="AE236" i="46"/>
  <c r="W236" i="46"/>
  <c r="AD236" i="46"/>
  <c r="AC236" i="46"/>
  <c r="Z236" i="46"/>
  <c r="AH236" i="46"/>
  <c r="X236" i="46"/>
  <c r="AF236" i="46"/>
  <c r="W444" i="46"/>
  <c r="AE444" i="46"/>
  <c r="AA340" i="46"/>
  <c r="X340" i="46"/>
  <c r="AC262" i="46"/>
  <c r="AC444" i="46"/>
  <c r="Y340" i="46"/>
  <c r="AA314" i="46"/>
  <c r="Z262" i="46"/>
  <c r="W340" i="46"/>
  <c r="X444" i="46"/>
  <c r="AF262" i="46"/>
  <c r="AF444" i="46"/>
  <c r="AG340" i="46"/>
  <c r="AE314" i="46"/>
  <c r="AD262" i="46"/>
  <c r="AD444" i="46"/>
  <c r="AE340" i="46"/>
  <c r="AC314" i="46"/>
  <c r="AA262" i="46"/>
  <c r="X262" i="46"/>
  <c r="AA444" i="46"/>
  <c r="AF340" i="46"/>
  <c r="AC340" i="46"/>
  <c r="Z314" i="46"/>
  <c r="Y262" i="46"/>
  <c r="AG262" i="46"/>
  <c r="AF622" i="46"/>
  <c r="AF611" i="46"/>
  <c r="R418" i="46"/>
  <c r="O51" i="46"/>
  <c r="S425" i="46"/>
  <c r="S412" i="46"/>
  <c r="AJ412" i="46" s="1"/>
  <c r="S378" i="46"/>
  <c r="N52" i="46"/>
  <c r="Q50" i="46"/>
  <c r="AH210" i="46"/>
  <c r="AF210" i="46"/>
  <c r="AD210" i="46"/>
  <c r="AA210" i="46"/>
  <c r="Y210" i="46"/>
  <c r="W210" i="46"/>
  <c r="AG210" i="46"/>
  <c r="AE210" i="46"/>
  <c r="AC210" i="46"/>
  <c r="Z210" i="46"/>
  <c r="X210" i="46"/>
  <c r="S176" i="46"/>
  <c r="AJ176" i="46" s="1"/>
  <c r="R52" i="46"/>
  <c r="O52" i="46"/>
  <c r="Q51" i="46"/>
  <c r="M50" i="46"/>
  <c r="S383" i="46"/>
  <c r="S377" i="46"/>
  <c r="AJ377" i="46" s="1"/>
  <c r="S254" i="46"/>
  <c r="AJ254" i="46" s="1"/>
  <c r="S244" i="46"/>
  <c r="AJ244" i="46" s="1"/>
  <c r="Q52" i="46"/>
  <c r="N50" i="46"/>
  <c r="AH158" i="46"/>
  <c r="AF158" i="46"/>
  <c r="AD158" i="46"/>
  <c r="AA158" i="46"/>
  <c r="Y158" i="46"/>
  <c r="W158" i="46"/>
  <c r="AG158" i="46"/>
  <c r="AE158" i="46"/>
  <c r="AC158" i="46"/>
  <c r="Z158" i="46"/>
  <c r="X158" i="46"/>
  <c r="S150" i="46"/>
  <c r="AJ150" i="46" s="1"/>
  <c r="M52" i="46"/>
  <c r="N51" i="46"/>
  <c r="R50" i="46"/>
  <c r="O50" i="46"/>
  <c r="S221" i="46" l="1"/>
  <c r="AJ221" i="46" s="1"/>
  <c r="S179" i="46"/>
  <c r="AJ179" i="46" s="1"/>
  <c r="AI257" i="46"/>
  <c r="H497" i="46"/>
  <c r="C523" i="46"/>
  <c r="S268" i="46"/>
  <c r="AJ268" i="46" s="1"/>
  <c r="S143" i="46"/>
  <c r="AJ143" i="46" s="1"/>
  <c r="N132" i="46"/>
  <c r="AJ425" i="46"/>
  <c r="AI47" i="46"/>
  <c r="AI132" i="46"/>
  <c r="H523" i="46"/>
  <c r="S302" i="46"/>
  <c r="AJ302" i="46" s="1"/>
  <c r="S386" i="46"/>
  <c r="AJ386" i="46" s="1"/>
  <c r="S147" i="46"/>
  <c r="AJ147" i="46" s="1"/>
  <c r="M43" i="46"/>
  <c r="S374" i="46"/>
  <c r="AJ374" i="46" s="1"/>
  <c r="S169" i="46"/>
  <c r="AJ169" i="46" s="1"/>
  <c r="G523" i="46"/>
  <c r="S173" i="46"/>
  <c r="AJ173" i="46" s="1"/>
  <c r="Q48" i="46"/>
  <c r="AI439" i="46"/>
  <c r="Q184" i="46"/>
  <c r="S327" i="46"/>
  <c r="AJ327" i="46" s="1"/>
  <c r="S348" i="46"/>
  <c r="AJ348" i="46" s="1"/>
  <c r="S413" i="46"/>
  <c r="AJ413" i="46" s="1"/>
  <c r="M45" i="46"/>
  <c r="R288" i="46"/>
  <c r="N366" i="46"/>
  <c r="S361" i="46"/>
  <c r="AJ361" i="46" s="1"/>
  <c r="S427" i="46"/>
  <c r="AJ427" i="46" s="1"/>
  <c r="F497" i="46"/>
  <c r="AI37" i="46"/>
  <c r="AI34" i="46"/>
  <c r="I575" i="46"/>
  <c r="AI48" i="46"/>
  <c r="S328" i="46"/>
  <c r="AJ328" i="46" s="1"/>
  <c r="S217" i="46"/>
  <c r="AJ217" i="46" s="1"/>
  <c r="S245" i="46"/>
  <c r="AJ245" i="46" s="1"/>
  <c r="S322" i="46"/>
  <c r="AJ322" i="46" s="1"/>
  <c r="S330" i="46"/>
  <c r="AJ330" i="46" s="1"/>
  <c r="S332" i="46"/>
  <c r="AJ332" i="46" s="1"/>
  <c r="S350" i="46"/>
  <c r="AJ350" i="46" s="1"/>
  <c r="S435" i="46"/>
  <c r="AJ435" i="46" s="1"/>
  <c r="O46" i="46"/>
  <c r="N39" i="46"/>
  <c r="M46" i="46"/>
  <c r="Q36" i="46"/>
  <c r="S145" i="46"/>
  <c r="AJ145" i="46" s="1"/>
  <c r="S218" i="46"/>
  <c r="AJ218" i="46" s="1"/>
  <c r="S251" i="46"/>
  <c r="AJ251" i="46" s="1"/>
  <c r="S379" i="46"/>
  <c r="AJ379" i="46" s="1"/>
  <c r="S331" i="46"/>
  <c r="AJ331" i="46" s="1"/>
  <c r="S347" i="46"/>
  <c r="AJ347" i="46" s="1"/>
  <c r="S410" i="46"/>
  <c r="AJ410" i="46" s="1"/>
  <c r="S430" i="46"/>
  <c r="AJ430" i="46" s="1"/>
  <c r="S434" i="46"/>
  <c r="AJ434" i="46" s="1"/>
  <c r="AF606" i="46"/>
  <c r="AI387" i="46"/>
  <c r="AI309" i="46"/>
  <c r="B497" i="46"/>
  <c r="S294" i="46"/>
  <c r="AJ294" i="46" s="1"/>
  <c r="O40" i="46"/>
  <c r="M418" i="46"/>
  <c r="M35" i="46"/>
  <c r="N47" i="46"/>
  <c r="S192" i="46"/>
  <c r="AJ192" i="46" s="1"/>
  <c r="Q288" i="46"/>
  <c r="S296" i="46"/>
  <c r="AJ296" i="46" s="1"/>
  <c r="S319" i="46"/>
  <c r="AJ319" i="46" s="1"/>
  <c r="S372" i="46"/>
  <c r="AJ372" i="46" s="1"/>
  <c r="S424" i="46"/>
  <c r="AJ424" i="46" s="1"/>
  <c r="AI205" i="46"/>
  <c r="Q132" i="46"/>
  <c r="S196" i="46"/>
  <c r="AJ196" i="46" s="1"/>
  <c r="S269" i="46"/>
  <c r="AJ269" i="46" s="1"/>
  <c r="S253" i="46"/>
  <c r="AJ253" i="46" s="1"/>
  <c r="AJ378" i="46"/>
  <c r="S411" i="46"/>
  <c r="AJ411" i="46" s="1"/>
  <c r="S400" i="46"/>
  <c r="AJ400" i="46" s="1"/>
  <c r="R45" i="46"/>
  <c r="G497" i="46"/>
  <c r="AI46" i="46"/>
  <c r="R41" i="46"/>
  <c r="S170" i="46"/>
  <c r="AJ170" i="46" s="1"/>
  <c r="O45" i="46"/>
  <c r="M47" i="46"/>
  <c r="R184" i="46"/>
  <c r="N33" i="46"/>
  <c r="R46" i="46"/>
  <c r="AI53" i="46"/>
  <c r="AJ53" i="46" s="1"/>
  <c r="C497" i="46"/>
  <c r="V210" i="46"/>
  <c r="AI210" i="46" s="1"/>
  <c r="I471" i="46"/>
  <c r="AI36" i="46"/>
  <c r="I549" i="46"/>
  <c r="O47" i="46"/>
  <c r="O418" i="46"/>
  <c r="S140" i="46"/>
  <c r="AJ140" i="46" s="1"/>
  <c r="S195" i="46"/>
  <c r="AI153" i="46"/>
  <c r="Q366" i="46"/>
  <c r="S204" i="46"/>
  <c r="AJ204" i="46" s="1"/>
  <c r="S373" i="46"/>
  <c r="S305" i="46"/>
  <c r="S426" i="46"/>
  <c r="AJ426" i="46" s="1"/>
  <c r="O43" i="46"/>
  <c r="S270" i="46"/>
  <c r="AJ270" i="46" s="1"/>
  <c r="S255" i="46"/>
  <c r="AJ255" i="46" s="1"/>
  <c r="S384" i="46"/>
  <c r="AJ384" i="46" s="1"/>
  <c r="M39" i="46"/>
  <c r="M288" i="46"/>
  <c r="B523" i="46"/>
  <c r="S283" i="46"/>
  <c r="AJ283" i="46" s="1"/>
  <c r="AH49" i="46"/>
  <c r="M41" i="46"/>
  <c r="N38" i="46"/>
  <c r="S164" i="46"/>
  <c r="AJ164" i="46" s="1"/>
  <c r="S226" i="46"/>
  <c r="AJ226" i="46" s="1"/>
  <c r="O288" i="46"/>
  <c r="Q43" i="46"/>
  <c r="S166" i="46"/>
  <c r="AJ166" i="46" s="1"/>
  <c r="AJ383" i="46"/>
  <c r="Q33" i="46"/>
  <c r="M366" i="46"/>
  <c r="M40" i="46"/>
  <c r="AI51" i="46"/>
  <c r="AI52" i="46"/>
  <c r="V158" i="46"/>
  <c r="AI158" i="46" s="1"/>
  <c r="O33" i="46"/>
  <c r="O132" i="46"/>
  <c r="N46" i="46"/>
  <c r="S355" i="46"/>
  <c r="AJ355" i="46" s="1"/>
  <c r="S228" i="46"/>
  <c r="AJ228" i="46" s="1"/>
  <c r="AI314" i="46"/>
  <c r="AB315" i="46" s="1"/>
  <c r="AI418" i="46"/>
  <c r="X419" i="46" s="1"/>
  <c r="V419" i="46"/>
  <c r="AC49" i="46"/>
  <c r="AI444" i="46"/>
  <c r="AE445" i="46" s="1"/>
  <c r="AI35" i="46"/>
  <c r="R33" i="46"/>
  <c r="R132" i="46"/>
  <c r="M36" i="46"/>
  <c r="L40" i="46"/>
  <c r="S118" i="46"/>
  <c r="AJ118" i="46" s="1"/>
  <c r="N45" i="46"/>
  <c r="O48" i="46"/>
  <c r="S175" i="46"/>
  <c r="AJ175" i="46" s="1"/>
  <c r="S194" i="46"/>
  <c r="AJ194" i="46" s="1"/>
  <c r="N34" i="46"/>
  <c r="Q41" i="46"/>
  <c r="S142" i="46"/>
  <c r="AJ142" i="46" s="1"/>
  <c r="S199" i="46"/>
  <c r="AJ199" i="46" s="1"/>
  <c r="S219" i="46"/>
  <c r="AJ219" i="46" s="1"/>
  <c r="S242" i="46"/>
  <c r="AJ242" i="46" s="1"/>
  <c r="S246" i="46"/>
  <c r="AJ246" i="46" s="1"/>
  <c r="S323" i="46"/>
  <c r="AJ323" i="46" s="1"/>
  <c r="S334" i="46"/>
  <c r="AJ334" i="46" s="1"/>
  <c r="S382" i="46"/>
  <c r="AJ382" i="46" s="1"/>
  <c r="S354" i="46"/>
  <c r="AJ354" i="46" s="1"/>
  <c r="S397" i="46"/>
  <c r="L418" i="46"/>
  <c r="S438" i="46"/>
  <c r="AJ438" i="46" s="1"/>
  <c r="O34" i="46"/>
  <c r="O36" i="46"/>
  <c r="O38" i="46"/>
  <c r="R39" i="46"/>
  <c r="Q45" i="46"/>
  <c r="S189" i="46"/>
  <c r="S113" i="46"/>
  <c r="AJ113" i="46" s="1"/>
  <c r="L35" i="46"/>
  <c r="S148" i="46"/>
  <c r="AJ148" i="46" s="1"/>
  <c r="S167" i="46"/>
  <c r="AJ167" i="46" s="1"/>
  <c r="S201" i="46"/>
  <c r="AJ201" i="46" s="1"/>
  <c r="S220" i="46"/>
  <c r="AJ220" i="46" s="1"/>
  <c r="S229" i="46"/>
  <c r="AJ229" i="46" s="1"/>
  <c r="S276" i="46"/>
  <c r="AJ276" i="46" s="1"/>
  <c r="S299" i="46"/>
  <c r="AJ299" i="46" s="1"/>
  <c r="S277" i="46"/>
  <c r="AJ277" i="46" s="1"/>
  <c r="S357" i="46"/>
  <c r="AJ357" i="46" s="1"/>
  <c r="S306" i="46"/>
  <c r="AJ306" i="46" s="1"/>
  <c r="S333" i="46"/>
  <c r="AJ333" i="46" s="1"/>
  <c r="S349" i="46"/>
  <c r="AJ349" i="46" s="1"/>
  <c r="S403" i="46"/>
  <c r="AJ403" i="46" s="1"/>
  <c r="AF315" i="46"/>
  <c r="AG49" i="46"/>
  <c r="AI45" i="46"/>
  <c r="AI262" i="46"/>
  <c r="Y263" i="46" s="1"/>
  <c r="AI38" i="46"/>
  <c r="L48" i="46"/>
  <c r="S126" i="46"/>
  <c r="AJ126" i="46" s="1"/>
  <c r="S230" i="46"/>
  <c r="AJ230" i="46" s="1"/>
  <c r="S376" i="46"/>
  <c r="AJ376" i="46" s="1"/>
  <c r="S197" i="46"/>
  <c r="AJ197" i="46" s="1"/>
  <c r="S273" i="46"/>
  <c r="AJ273" i="46" s="1"/>
  <c r="S120" i="46"/>
  <c r="AJ120" i="46" s="1"/>
  <c r="S202" i="46"/>
  <c r="AJ202" i="46" s="1"/>
  <c r="S274" i="46"/>
  <c r="AJ274" i="46" s="1"/>
  <c r="S298" i="46"/>
  <c r="AJ298" i="46" s="1"/>
  <c r="AJ373" i="46"/>
  <c r="AJ305" i="46"/>
  <c r="S356" i="46"/>
  <c r="AJ356" i="46" s="1"/>
  <c r="L43" i="46"/>
  <c r="S121" i="46"/>
  <c r="AJ121" i="46" s="1"/>
  <c r="S149" i="46"/>
  <c r="AJ149" i="46" s="1"/>
  <c r="N41" i="46"/>
  <c r="R44" i="46"/>
  <c r="S163" i="46"/>
  <c r="L184" i="46"/>
  <c r="S278" i="46"/>
  <c r="AJ278" i="46" s="1"/>
  <c r="S300" i="46"/>
  <c r="AJ300" i="46" s="1"/>
  <c r="S279" i="46"/>
  <c r="AJ279" i="46" s="1"/>
  <c r="S297" i="46"/>
  <c r="AJ297" i="46" s="1"/>
  <c r="O366" i="46"/>
  <c r="L366" i="46"/>
  <c r="S345" i="46"/>
  <c r="S404" i="46"/>
  <c r="AJ404" i="46" s="1"/>
  <c r="S402" i="46"/>
  <c r="AJ402" i="46" s="1"/>
  <c r="S431" i="46"/>
  <c r="AJ431" i="46" s="1"/>
  <c r="AF605" i="46"/>
  <c r="AG315" i="46"/>
  <c r="W263" i="46"/>
  <c r="F80" i="46"/>
  <c r="I75" i="46"/>
  <c r="I80" i="46" s="1"/>
  <c r="F23" i="46"/>
  <c r="Z49" i="46"/>
  <c r="W49" i="46"/>
  <c r="AA49" i="46"/>
  <c r="AI44" i="46"/>
  <c r="S165" i="46"/>
  <c r="AJ165" i="46" s="1"/>
  <c r="S308" i="46"/>
  <c r="AJ308" i="46" s="1"/>
  <c r="AG263" i="46"/>
  <c r="AI33" i="46"/>
  <c r="Q47" i="46"/>
  <c r="L37" i="46"/>
  <c r="S115" i="46"/>
  <c r="AJ115" i="46" s="1"/>
  <c r="R48" i="46"/>
  <c r="N48" i="46"/>
  <c r="S146" i="46"/>
  <c r="AJ146" i="46" s="1"/>
  <c r="S168" i="46"/>
  <c r="AJ168" i="46" s="1"/>
  <c r="S223" i="46"/>
  <c r="AJ223" i="46" s="1"/>
  <c r="S243" i="46"/>
  <c r="AJ243" i="46" s="1"/>
  <c r="S249" i="46"/>
  <c r="AJ249" i="46" s="1"/>
  <c r="S248" i="46"/>
  <c r="AJ248" i="46" s="1"/>
  <c r="S280" i="46"/>
  <c r="AJ280" i="46" s="1"/>
  <c r="S320" i="46"/>
  <c r="AJ320" i="46" s="1"/>
  <c r="S324" i="46"/>
  <c r="AJ324" i="46" s="1"/>
  <c r="S346" i="46"/>
  <c r="AJ346" i="46" s="1"/>
  <c r="S360" i="46"/>
  <c r="AJ360" i="46" s="1"/>
  <c r="S405" i="46"/>
  <c r="AJ405" i="46" s="1"/>
  <c r="R34" i="46"/>
  <c r="R36" i="46"/>
  <c r="R38" i="46"/>
  <c r="Q40" i="46"/>
  <c r="R47" i="46"/>
  <c r="S200" i="46"/>
  <c r="AJ200" i="46" s="1"/>
  <c r="N37" i="46"/>
  <c r="L52" i="46"/>
  <c r="S130" i="46"/>
  <c r="AJ130" i="46" s="1"/>
  <c r="S139" i="46"/>
  <c r="AJ139" i="46" s="1"/>
  <c r="S171" i="46"/>
  <c r="AJ171" i="46" s="1"/>
  <c r="S203" i="46"/>
  <c r="AJ203" i="46" s="1"/>
  <c r="S224" i="46"/>
  <c r="AJ224" i="46" s="1"/>
  <c r="S303" i="46"/>
  <c r="AJ303" i="46" s="1"/>
  <c r="L288" i="46"/>
  <c r="S267" i="46"/>
  <c r="R366" i="46"/>
  <c r="S358" i="46"/>
  <c r="AJ358" i="46" s="1"/>
  <c r="S353" i="46"/>
  <c r="AJ353" i="46" s="1"/>
  <c r="S407" i="46"/>
  <c r="AJ407" i="46" s="1"/>
  <c r="Z263" i="46"/>
  <c r="V236" i="46"/>
  <c r="AI231" i="46"/>
  <c r="AI41" i="46"/>
  <c r="AJ195" i="46"/>
  <c r="S385" i="46"/>
  <c r="AJ385" i="46" s="1"/>
  <c r="O184" i="46"/>
  <c r="Q34" i="46"/>
  <c r="S275" i="46"/>
  <c r="AJ275" i="46" s="1"/>
  <c r="S198" i="46"/>
  <c r="AJ198" i="46" s="1"/>
  <c r="M37" i="46"/>
  <c r="O44" i="46"/>
  <c r="M132" i="46"/>
  <c r="M33" i="46"/>
  <c r="N43" i="46"/>
  <c r="S191" i="46"/>
  <c r="AJ191" i="46" s="1"/>
  <c r="N35" i="46"/>
  <c r="S225" i="46"/>
  <c r="AJ225" i="46" s="1"/>
  <c r="S256" i="46"/>
  <c r="AJ256" i="46" s="1"/>
  <c r="S271" i="46"/>
  <c r="AJ271" i="46" s="1"/>
  <c r="S282" i="46"/>
  <c r="AJ282" i="46" s="1"/>
  <c r="S281" i="46"/>
  <c r="AJ281" i="46" s="1"/>
  <c r="S301" i="46"/>
  <c r="AJ301" i="46" s="1"/>
  <c r="S359" i="46"/>
  <c r="AJ359" i="46" s="1"/>
  <c r="S406" i="46"/>
  <c r="AJ406" i="46" s="1"/>
  <c r="S436" i="46"/>
  <c r="AJ436" i="46" s="1"/>
  <c r="V340" i="46"/>
  <c r="AI335" i="46"/>
  <c r="AD315" i="46"/>
  <c r="AI288" i="46"/>
  <c r="V289" i="46" s="1"/>
  <c r="V49" i="46"/>
  <c r="AC419" i="46"/>
  <c r="AC289" i="46"/>
  <c r="S119" i="46"/>
  <c r="AJ119" i="46" s="1"/>
  <c r="L41" i="46"/>
  <c r="S137" i="46"/>
  <c r="AI184" i="46"/>
  <c r="W185" i="46" s="1"/>
  <c r="V185" i="46"/>
  <c r="AI50" i="46"/>
  <c r="AI366" i="46"/>
  <c r="V367" i="46" s="1"/>
  <c r="S401" i="46"/>
  <c r="AJ401" i="46" s="1"/>
  <c r="S144" i="46"/>
  <c r="AJ144" i="46" s="1"/>
  <c r="N44" i="46"/>
  <c r="S295" i="46"/>
  <c r="AJ295" i="46" s="1"/>
  <c r="S437" i="46"/>
  <c r="AJ437" i="46" s="1"/>
  <c r="O39" i="46"/>
  <c r="S177" i="46"/>
  <c r="AJ177" i="46" s="1"/>
  <c r="Q37" i="46"/>
  <c r="N40" i="46"/>
  <c r="Q46" i="46"/>
  <c r="Q35" i="46"/>
  <c r="S129" i="46"/>
  <c r="AJ129" i="46" s="1"/>
  <c r="L51" i="46"/>
  <c r="S222" i="46"/>
  <c r="AJ222" i="46" s="1"/>
  <c r="L38" i="46"/>
  <c r="S116" i="46"/>
  <c r="AJ116" i="46" s="1"/>
  <c r="S151" i="46"/>
  <c r="AJ151" i="46" s="1"/>
  <c r="S215" i="46"/>
  <c r="S250" i="46"/>
  <c r="AJ250" i="46" s="1"/>
  <c r="S307" i="46"/>
  <c r="AJ307" i="46" s="1"/>
  <c r="N418" i="46"/>
  <c r="S428" i="46"/>
  <c r="AJ428" i="46" s="1"/>
  <c r="M34" i="46"/>
  <c r="M38" i="46"/>
  <c r="R40" i="46"/>
  <c r="L47" i="46"/>
  <c r="S125" i="46"/>
  <c r="AJ125" i="46" s="1"/>
  <c r="S190" i="46"/>
  <c r="AJ190" i="46" s="1"/>
  <c r="S114" i="46"/>
  <c r="AJ114" i="46" s="1"/>
  <c r="L36" i="46"/>
  <c r="S138" i="46"/>
  <c r="AJ138" i="46" s="1"/>
  <c r="S172" i="46"/>
  <c r="AJ172" i="46" s="1"/>
  <c r="S252" i="46"/>
  <c r="AJ252" i="46" s="1"/>
  <c r="S304" i="46"/>
  <c r="AJ304" i="46" s="1"/>
  <c r="S321" i="46"/>
  <c r="AJ321" i="46" s="1"/>
  <c r="S371" i="46"/>
  <c r="S423" i="46"/>
  <c r="O35" i="46"/>
  <c r="O37" i="46"/>
  <c r="L39" i="46"/>
  <c r="S117" i="46"/>
  <c r="AJ117" i="46" s="1"/>
  <c r="O41" i="46"/>
  <c r="L46" i="46"/>
  <c r="S124" i="46"/>
  <c r="AJ124" i="46" s="1"/>
  <c r="M48" i="46"/>
  <c r="S127" i="46"/>
  <c r="AJ127" i="46" s="1"/>
  <c r="S141" i="46"/>
  <c r="AJ141" i="46" s="1"/>
  <c r="N184" i="46"/>
  <c r="S174" i="46"/>
  <c r="AJ174" i="46" s="1"/>
  <c r="S216" i="46"/>
  <c r="AJ216" i="46" s="1"/>
  <c r="S293" i="46"/>
  <c r="S351" i="46"/>
  <c r="AJ351" i="46" s="1"/>
  <c r="S325" i="46"/>
  <c r="AJ325" i="46" s="1"/>
  <c r="S409" i="46"/>
  <c r="AJ409" i="46" s="1"/>
  <c r="Q418" i="46"/>
  <c r="S408" i="46"/>
  <c r="AJ408" i="46" s="1"/>
  <c r="S429" i="46"/>
  <c r="AJ429" i="46" s="1"/>
  <c r="AI39" i="46"/>
  <c r="AI43" i="46"/>
  <c r="L33" i="46"/>
  <c r="S111" i="46"/>
  <c r="L132" i="46"/>
  <c r="L45" i="46"/>
  <c r="S123" i="46"/>
  <c r="AJ123" i="46" s="1"/>
  <c r="Y185" i="46"/>
  <c r="N36" i="46"/>
  <c r="S381" i="46"/>
  <c r="AJ381" i="46" s="1"/>
  <c r="M44" i="46"/>
  <c r="Q39" i="46"/>
  <c r="M184" i="46"/>
  <c r="S112" i="46"/>
  <c r="AJ112" i="46" s="1"/>
  <c r="L34" i="46"/>
  <c r="Q44" i="46"/>
  <c r="S128" i="46"/>
  <c r="AJ128" i="46" s="1"/>
  <c r="S178" i="46"/>
  <c r="AJ178" i="46" s="1"/>
  <c r="S241" i="46"/>
  <c r="S375" i="46"/>
  <c r="AJ375" i="46" s="1"/>
  <c r="S326" i="46"/>
  <c r="AJ326" i="46" s="1"/>
  <c r="S399" i="46"/>
  <c r="AJ399" i="46" s="1"/>
  <c r="S433" i="46"/>
  <c r="AJ433" i="46" s="1"/>
  <c r="R35" i="46"/>
  <c r="R37" i="46"/>
  <c r="R43" i="46"/>
  <c r="S152" i="46"/>
  <c r="AJ152" i="46" s="1"/>
  <c r="S193" i="46"/>
  <c r="AJ193" i="46" s="1"/>
  <c r="Q38" i="46"/>
  <c r="L44" i="46"/>
  <c r="S122" i="46"/>
  <c r="AJ122" i="46" s="1"/>
  <c r="S227" i="46"/>
  <c r="AJ227" i="46" s="1"/>
  <c r="S272" i="46"/>
  <c r="AJ272" i="46" s="1"/>
  <c r="S247" i="46"/>
  <c r="AJ247" i="46" s="1"/>
  <c r="N288" i="46"/>
  <c r="S352" i="46"/>
  <c r="AJ352" i="46" s="1"/>
  <c r="S329" i="46"/>
  <c r="AJ329" i="46" s="1"/>
  <c r="S398" i="46"/>
  <c r="AJ398" i="46" s="1"/>
  <c r="S432" i="46"/>
  <c r="AJ432" i="46" s="1"/>
  <c r="AF612" i="46"/>
  <c r="Y315" i="46"/>
  <c r="AF49" i="46"/>
  <c r="AD49" i="46"/>
  <c r="X289" i="46"/>
  <c r="Z419" i="46"/>
  <c r="P7" i="46"/>
  <c r="X49" i="46"/>
  <c r="AI40" i="46"/>
  <c r="AE419" i="46"/>
  <c r="Y49" i="46"/>
  <c r="AE49" i="46"/>
  <c r="R314" i="46"/>
  <c r="M444" i="46"/>
  <c r="Q236" i="46"/>
  <c r="N236" i="46"/>
  <c r="M314" i="46"/>
  <c r="M236" i="46"/>
  <c r="N444" i="46"/>
  <c r="Q314" i="46"/>
  <c r="O444" i="46"/>
  <c r="M340" i="46"/>
  <c r="R236" i="46"/>
  <c r="O236" i="46"/>
  <c r="Q444" i="46"/>
  <c r="N314" i="46"/>
  <c r="O262" i="46"/>
  <c r="Q340" i="46"/>
  <c r="R262" i="46"/>
  <c r="R340" i="46"/>
  <c r="N340" i="46"/>
  <c r="Q262" i="46"/>
  <c r="M262" i="46"/>
  <c r="O340" i="46"/>
  <c r="N262" i="46"/>
  <c r="L262" i="46"/>
  <c r="L444" i="46"/>
  <c r="R444" i="46"/>
  <c r="O314" i="46"/>
  <c r="AF621" i="46"/>
  <c r="Q158" i="46"/>
  <c r="M158" i="46"/>
  <c r="Q210" i="46"/>
  <c r="M210" i="46"/>
  <c r="R158" i="46"/>
  <c r="R210" i="46"/>
  <c r="N158" i="46"/>
  <c r="N210" i="46"/>
  <c r="I138" i="46"/>
  <c r="I252" i="46"/>
  <c r="G288" i="46"/>
  <c r="I191" i="46"/>
  <c r="S362" i="46"/>
  <c r="AJ362" i="46" s="1"/>
  <c r="I194" i="46"/>
  <c r="I374" i="46"/>
  <c r="I354" i="46"/>
  <c r="I356" i="46"/>
  <c r="S414" i="46"/>
  <c r="AJ414" i="46" s="1"/>
  <c r="I200" i="46"/>
  <c r="L210" i="46"/>
  <c r="I171" i="46"/>
  <c r="S180" i="46"/>
  <c r="AJ180" i="46" s="1"/>
  <c r="I228" i="46"/>
  <c r="S284" i="46"/>
  <c r="AJ284" i="46" s="1"/>
  <c r="I352" i="46"/>
  <c r="I427" i="46"/>
  <c r="I436" i="46"/>
  <c r="O158" i="46"/>
  <c r="O210" i="46"/>
  <c r="AF289" i="46" l="1"/>
  <c r="AA185" i="46"/>
  <c r="AB211" i="46"/>
  <c r="AE211" i="46"/>
  <c r="W211" i="46"/>
  <c r="AG211" i="46"/>
  <c r="Y211" i="46"/>
  <c r="AA211" i="46"/>
  <c r="I301" i="46"/>
  <c r="I197" i="46"/>
  <c r="I431" i="46"/>
  <c r="I383" i="46"/>
  <c r="I373" i="46"/>
  <c r="I432" i="46"/>
  <c r="I297" i="46"/>
  <c r="I220" i="46"/>
  <c r="I386" i="46"/>
  <c r="H418" i="46"/>
  <c r="AC315" i="46"/>
  <c r="X263" i="46"/>
  <c r="I216" i="46"/>
  <c r="I384" i="46"/>
  <c r="AE315" i="46"/>
  <c r="AD263" i="46"/>
  <c r="I329" i="46"/>
  <c r="I227" i="46"/>
  <c r="E47" i="46"/>
  <c r="D35" i="46"/>
  <c r="D45" i="46"/>
  <c r="C35" i="46"/>
  <c r="I173" i="46"/>
  <c r="I170" i="46"/>
  <c r="AA315" i="46"/>
  <c r="W315" i="46"/>
  <c r="AA263" i="46"/>
  <c r="S231" i="46"/>
  <c r="I425" i="46"/>
  <c r="I175" i="46"/>
  <c r="I435" i="46"/>
  <c r="I243" i="46"/>
  <c r="I409" i="46"/>
  <c r="I271" i="46"/>
  <c r="I268" i="46"/>
  <c r="D48" i="46"/>
  <c r="G45" i="46"/>
  <c r="I178" i="46"/>
  <c r="C46" i="46"/>
  <c r="AE263" i="46"/>
  <c r="G35" i="46"/>
  <c r="I361" i="46"/>
  <c r="I279" i="46"/>
  <c r="I426" i="46"/>
  <c r="C43" i="46"/>
  <c r="C41" i="46"/>
  <c r="I408" i="46"/>
  <c r="I225" i="46"/>
  <c r="I172" i="46"/>
  <c r="S387" i="46"/>
  <c r="AJ387" i="46" s="1"/>
  <c r="V263" i="46"/>
  <c r="V315" i="46"/>
  <c r="I523" i="46"/>
  <c r="AB159" i="46"/>
  <c r="AF159" i="46"/>
  <c r="Y159" i="46"/>
  <c r="I299" i="46"/>
  <c r="I320" i="46"/>
  <c r="I296" i="46"/>
  <c r="G184" i="46"/>
  <c r="C184" i="46"/>
  <c r="C39" i="46"/>
  <c r="C418" i="46"/>
  <c r="L236" i="46"/>
  <c r="I270" i="46"/>
  <c r="D132" i="46"/>
  <c r="I348" i="46"/>
  <c r="I244" i="46"/>
  <c r="I411" i="46"/>
  <c r="H45" i="46"/>
  <c r="E43" i="46"/>
  <c r="E39" i="46"/>
  <c r="AE367" i="46"/>
  <c r="Z185" i="46"/>
  <c r="AH211" i="46"/>
  <c r="X185" i="46"/>
  <c r="G33" i="46"/>
  <c r="H46" i="46"/>
  <c r="AJ231" i="46"/>
  <c r="I269" i="46"/>
  <c r="I192" i="46"/>
  <c r="I400" i="46"/>
  <c r="C47" i="46"/>
  <c r="C288" i="46"/>
  <c r="S439" i="46"/>
  <c r="AJ439" i="46" s="1"/>
  <c r="V211" i="46"/>
  <c r="AC211" i="46"/>
  <c r="Y367" i="46"/>
  <c r="D33" i="46"/>
  <c r="C366" i="46"/>
  <c r="I221" i="46"/>
  <c r="I322" i="46"/>
  <c r="I166" i="46"/>
  <c r="E288" i="46"/>
  <c r="S257" i="46"/>
  <c r="AJ257" i="46" s="1"/>
  <c r="S45" i="46"/>
  <c r="AJ45" i="46" s="1"/>
  <c r="AI49" i="46"/>
  <c r="C40" i="46"/>
  <c r="I413" i="46"/>
  <c r="E40" i="46"/>
  <c r="G418" i="46"/>
  <c r="I275" i="46"/>
  <c r="I293" i="46"/>
  <c r="I379" i="46"/>
  <c r="I331" i="46"/>
  <c r="I272" i="46"/>
  <c r="I152" i="46"/>
  <c r="I375" i="46"/>
  <c r="I328" i="46"/>
  <c r="I204" i="46"/>
  <c r="I190" i="46"/>
  <c r="D40" i="46"/>
  <c r="C36" i="46"/>
  <c r="I437" i="46"/>
  <c r="I412" i="46"/>
  <c r="I398" i="46"/>
  <c r="I378" i="46"/>
  <c r="D288" i="46"/>
  <c r="H288" i="46"/>
  <c r="I218" i="46"/>
  <c r="I139" i="46"/>
  <c r="D44" i="46"/>
  <c r="C45" i="46"/>
  <c r="I382" i="46"/>
  <c r="I302" i="46"/>
  <c r="I280" i="46"/>
  <c r="I226" i="46"/>
  <c r="I199" i="46"/>
  <c r="I150" i="46"/>
  <c r="G46" i="46"/>
  <c r="E45" i="46"/>
  <c r="AH185" i="46"/>
  <c r="I497" i="46"/>
  <c r="AA367" i="46"/>
  <c r="I179" i="46"/>
  <c r="I410" i="46"/>
  <c r="I359" i="46"/>
  <c r="I255" i="46"/>
  <c r="I256" i="46"/>
  <c r="D184" i="46"/>
  <c r="I438" i="46"/>
  <c r="I283" i="46"/>
  <c r="I174" i="46"/>
  <c r="S205" i="46"/>
  <c r="AJ205" i="46" s="1"/>
  <c r="I401" i="46"/>
  <c r="G366" i="46"/>
  <c r="I274" i="46"/>
  <c r="I164" i="46"/>
  <c r="I140" i="46"/>
  <c r="R49" i="46"/>
  <c r="Z315" i="46"/>
  <c r="AD211" i="46"/>
  <c r="X315" i="46"/>
  <c r="I122" i="46"/>
  <c r="B44" i="46"/>
  <c r="B184" i="46"/>
  <c r="I163" i="46"/>
  <c r="B46" i="46"/>
  <c r="I124" i="46"/>
  <c r="L340" i="46"/>
  <c r="S335" i="46"/>
  <c r="AJ335" i="46" s="1"/>
  <c r="L314" i="46"/>
  <c r="S309" i="46"/>
  <c r="AJ309" i="46" s="1"/>
  <c r="L49" i="46"/>
  <c r="S39" i="46"/>
  <c r="AJ39" i="46" s="1"/>
  <c r="AJ371" i="46"/>
  <c r="AF445" i="46"/>
  <c r="Z445" i="46"/>
  <c r="Y445" i="46"/>
  <c r="N49" i="46"/>
  <c r="S35" i="46"/>
  <c r="AJ35" i="46" s="1"/>
  <c r="S40" i="46"/>
  <c r="AJ40" i="46" s="1"/>
  <c r="I355" i="46"/>
  <c r="I281" i="46"/>
  <c r="I253" i="46"/>
  <c r="G36" i="46"/>
  <c r="C44" i="46"/>
  <c r="I117" i="46"/>
  <c r="B39" i="46"/>
  <c r="H36" i="46"/>
  <c r="E34" i="46"/>
  <c r="I424" i="46"/>
  <c r="I246" i="46"/>
  <c r="I242" i="46"/>
  <c r="I217" i="46"/>
  <c r="E44" i="46"/>
  <c r="I434" i="46"/>
  <c r="I347" i="46"/>
  <c r="I358" i="46"/>
  <c r="I189" i="46"/>
  <c r="C48" i="46"/>
  <c r="G40" i="46"/>
  <c r="H35" i="46"/>
  <c r="I327" i="46"/>
  <c r="I321" i="46"/>
  <c r="I298" i="46"/>
  <c r="I195" i="46"/>
  <c r="G44" i="46"/>
  <c r="D36" i="46"/>
  <c r="I177" i="46"/>
  <c r="B40" i="46"/>
  <c r="I118" i="46"/>
  <c r="AA445" i="46"/>
  <c r="M49" i="46"/>
  <c r="AG445" i="46"/>
  <c r="AE159" i="46"/>
  <c r="AJ137" i="46"/>
  <c r="AJ267" i="46"/>
  <c r="S288" i="46"/>
  <c r="S52" i="46"/>
  <c r="AJ52" i="46" s="1"/>
  <c r="Z159" i="46"/>
  <c r="V445" i="46"/>
  <c r="S41" i="46"/>
  <c r="AJ41" i="46" s="1"/>
  <c r="AI340" i="46"/>
  <c r="V341" i="46" s="1"/>
  <c r="I403" i="46"/>
  <c r="H43" i="46"/>
  <c r="I381" i="46"/>
  <c r="I332" i="46"/>
  <c r="I245" i="46"/>
  <c r="G41" i="46"/>
  <c r="H48" i="46"/>
  <c r="I429" i="46"/>
  <c r="I406" i="46"/>
  <c r="D366" i="46"/>
  <c r="I357" i="46"/>
  <c r="I229" i="46"/>
  <c r="I148" i="46"/>
  <c r="D41" i="46"/>
  <c r="I169" i="46"/>
  <c r="H47" i="46"/>
  <c r="H39" i="46"/>
  <c r="I326" i="46"/>
  <c r="I371" i="46"/>
  <c r="I324" i="46"/>
  <c r="I250" i="46"/>
  <c r="I112" i="46"/>
  <c r="B34" i="46"/>
  <c r="G39" i="46"/>
  <c r="I111" i="46"/>
  <c r="B132" i="46"/>
  <c r="B33" i="46"/>
  <c r="AJ293" i="46"/>
  <c r="AB367" i="46"/>
  <c r="AG367" i="46"/>
  <c r="X367" i="46"/>
  <c r="W367" i="46"/>
  <c r="Z367" i="46"/>
  <c r="AD367" i="46"/>
  <c r="AJ345" i="46"/>
  <c r="S366" i="46"/>
  <c r="AJ163" i="46"/>
  <c r="S184" i="46"/>
  <c r="S48" i="46"/>
  <c r="AJ48" i="46" s="1"/>
  <c r="X211" i="46"/>
  <c r="E132" i="46"/>
  <c r="E33" i="46"/>
  <c r="I120" i="46"/>
  <c r="C33" i="46"/>
  <c r="C132" i="46"/>
  <c r="AB445" i="46"/>
  <c r="AH445" i="46"/>
  <c r="E366" i="46"/>
  <c r="H38" i="46"/>
  <c r="I399" i="46"/>
  <c r="I167" i="46"/>
  <c r="I377" i="46"/>
  <c r="I254" i="46"/>
  <c r="L158" i="46"/>
  <c r="S153" i="46"/>
  <c r="AJ153" i="46" s="1"/>
  <c r="C38" i="46"/>
  <c r="C34" i="46"/>
  <c r="I402" i="46"/>
  <c r="I351" i="46"/>
  <c r="I295" i="46"/>
  <c r="I145" i="46"/>
  <c r="G34" i="46"/>
  <c r="I193" i="46"/>
  <c r="B43" i="46"/>
  <c r="I121" i="46"/>
  <c r="I397" i="46"/>
  <c r="B418" i="46"/>
  <c r="I248" i="46"/>
  <c r="I215" i="46"/>
  <c r="I116" i="46"/>
  <c r="B38" i="46"/>
  <c r="S44" i="46"/>
  <c r="AJ44" i="46" s="1"/>
  <c r="S34" i="46"/>
  <c r="AJ34" i="46" s="1"/>
  <c r="AJ111" i="46"/>
  <c r="S132" i="46"/>
  <c r="S47" i="46"/>
  <c r="AJ47" i="46" s="1"/>
  <c r="AH159" i="46"/>
  <c r="AI236" i="46"/>
  <c r="X159" i="46"/>
  <c r="AH367" i="46"/>
  <c r="AA159" i="46"/>
  <c r="AF367" i="46"/>
  <c r="I137" i="46"/>
  <c r="S38" i="46"/>
  <c r="AJ38" i="46" s="1"/>
  <c r="I251" i="46"/>
  <c r="B35" i="46"/>
  <c r="I113" i="46"/>
  <c r="E36" i="46"/>
  <c r="I247" i="46"/>
  <c r="B41" i="46"/>
  <c r="I119" i="46"/>
  <c r="B288" i="46"/>
  <c r="I267" i="46"/>
  <c r="E35" i="46"/>
  <c r="I428" i="46"/>
  <c r="D38" i="46"/>
  <c r="I147" i="46"/>
  <c r="I224" i="46"/>
  <c r="G38" i="46"/>
  <c r="D46" i="46"/>
  <c r="D39" i="46"/>
  <c r="I307" i="46"/>
  <c r="I323" i="46"/>
  <c r="I294" i="46"/>
  <c r="I168" i="46"/>
  <c r="I151" i="46"/>
  <c r="B48" i="46"/>
  <c r="I126" i="46"/>
  <c r="B45" i="46"/>
  <c r="I123" i="46"/>
  <c r="E418" i="46"/>
  <c r="S33" i="46"/>
  <c r="S46" i="46"/>
  <c r="AJ46" i="46" s="1"/>
  <c r="AJ423" i="46"/>
  <c r="S444" i="46"/>
  <c r="AJ215" i="46"/>
  <c r="S236" i="46"/>
  <c r="S51" i="46"/>
  <c r="AJ51" i="46" s="1"/>
  <c r="AD159" i="46"/>
  <c r="AB289" i="46"/>
  <c r="Y289" i="46"/>
  <c r="AD289" i="46"/>
  <c r="AG289" i="46"/>
  <c r="AA289" i="46"/>
  <c r="AE289" i="46"/>
  <c r="AH289" i="46"/>
  <c r="W289" i="46"/>
  <c r="AC159" i="46"/>
  <c r="AJ189" i="46"/>
  <c r="Z289" i="46"/>
  <c r="I423" i="46"/>
  <c r="S43" i="46"/>
  <c r="AJ43" i="46" s="1"/>
  <c r="I325" i="46"/>
  <c r="I350" i="46"/>
  <c r="B366" i="46"/>
  <c r="I345" i="46"/>
  <c r="I277" i="46"/>
  <c r="I282" i="46"/>
  <c r="I176" i="46"/>
  <c r="I149" i="46"/>
  <c r="I433" i="46"/>
  <c r="I241" i="46"/>
  <c r="D34" i="46"/>
  <c r="I306" i="46"/>
  <c r="I196" i="46"/>
  <c r="E184" i="46"/>
  <c r="D43" i="46"/>
  <c r="E38" i="46"/>
  <c r="D418" i="46"/>
  <c r="I223" i="46"/>
  <c r="E48" i="46"/>
  <c r="H40" i="46"/>
  <c r="I430" i="46"/>
  <c r="I353" i="46"/>
  <c r="I203" i="46"/>
  <c r="G48" i="46"/>
  <c r="H184" i="46"/>
  <c r="I308" i="46"/>
  <c r="I303" i="46"/>
  <c r="I165" i="46"/>
  <c r="I127" i="46"/>
  <c r="I376" i="46"/>
  <c r="I372" i="46"/>
  <c r="I222" i="46"/>
  <c r="I143" i="46"/>
  <c r="C37" i="46"/>
  <c r="H132" i="46"/>
  <c r="H33" i="46"/>
  <c r="I407" i="46"/>
  <c r="H366" i="46"/>
  <c r="I278" i="46"/>
  <c r="I201" i="46"/>
  <c r="I141" i="46"/>
  <c r="I144" i="46"/>
  <c r="E46" i="46"/>
  <c r="I305" i="46"/>
  <c r="I319" i="46"/>
  <c r="I230" i="46"/>
  <c r="I202" i="46"/>
  <c r="I146" i="46"/>
  <c r="B47" i="46"/>
  <c r="I125" i="46"/>
  <c r="G132" i="46"/>
  <c r="S36" i="46"/>
  <c r="AJ36" i="46" s="1"/>
  <c r="AB185" i="46"/>
  <c r="AI185" i="46" s="1"/>
  <c r="AC185" i="46"/>
  <c r="AF185" i="46"/>
  <c r="AG185" i="46"/>
  <c r="AD185" i="46"/>
  <c r="AE185" i="46"/>
  <c r="O49" i="46"/>
  <c r="S37" i="46"/>
  <c r="AJ37" i="46" s="1"/>
  <c r="E81" i="46"/>
  <c r="H81" i="46"/>
  <c r="G81" i="46"/>
  <c r="F81" i="46"/>
  <c r="D81" i="46"/>
  <c r="B81" i="46"/>
  <c r="C81" i="46"/>
  <c r="AF211" i="46"/>
  <c r="AB263" i="46"/>
  <c r="AI263" i="46" s="1"/>
  <c r="AH263" i="46"/>
  <c r="AC263" i="46"/>
  <c r="AJ397" i="46"/>
  <c r="S418" i="46"/>
  <c r="AH315" i="46"/>
  <c r="AC445" i="46"/>
  <c r="W159" i="46"/>
  <c r="I333" i="46"/>
  <c r="I300" i="46"/>
  <c r="D37" i="46"/>
  <c r="G47" i="46"/>
  <c r="H41" i="46"/>
  <c r="E37" i="46"/>
  <c r="H34" i="46"/>
  <c r="I405" i="46"/>
  <c r="I360" i="46"/>
  <c r="I346" i="46"/>
  <c r="I330" i="46"/>
  <c r="I249" i="46"/>
  <c r="I219" i="46"/>
  <c r="B36" i="46"/>
  <c r="I114" i="46"/>
  <c r="D47" i="46"/>
  <c r="I404" i="46"/>
  <c r="I349" i="46"/>
  <c r="I273" i="46"/>
  <c r="I276" i="46"/>
  <c r="H44" i="46"/>
  <c r="I115" i="46"/>
  <c r="B37" i="46"/>
  <c r="E41" i="46"/>
  <c r="H37" i="46"/>
  <c r="I385" i="46"/>
  <c r="I334" i="46"/>
  <c r="I304" i="46"/>
  <c r="I142" i="46"/>
  <c r="G37" i="46"/>
  <c r="I198" i="46"/>
  <c r="G43" i="46"/>
  <c r="W445" i="46"/>
  <c r="AJ241" i="46"/>
  <c r="AG159" i="46"/>
  <c r="Q49" i="46"/>
  <c r="Z211" i="46"/>
  <c r="AD445" i="46"/>
  <c r="AC367" i="46"/>
  <c r="X445" i="46"/>
  <c r="V159" i="46"/>
  <c r="AB419" i="46"/>
  <c r="AH419" i="46"/>
  <c r="AF419" i="46"/>
  <c r="AG419" i="46"/>
  <c r="AD419" i="46"/>
  <c r="AA419" i="46"/>
  <c r="W419" i="46"/>
  <c r="Y419" i="46"/>
  <c r="AF263" i="46"/>
  <c r="C444" i="46"/>
  <c r="G314" i="46"/>
  <c r="H314" i="46"/>
  <c r="G236" i="46"/>
  <c r="E236" i="46"/>
  <c r="D444" i="46"/>
  <c r="C236" i="46"/>
  <c r="S232" i="46"/>
  <c r="AJ232" i="46" s="1"/>
  <c r="E262" i="46"/>
  <c r="H236" i="46"/>
  <c r="G262" i="46"/>
  <c r="C314" i="46"/>
  <c r="D236" i="46"/>
  <c r="E314" i="46"/>
  <c r="S310" i="46"/>
  <c r="AJ310" i="46" s="1"/>
  <c r="B236" i="46"/>
  <c r="D314" i="46"/>
  <c r="E444" i="46"/>
  <c r="G444" i="46"/>
  <c r="H262" i="46"/>
  <c r="C340" i="46"/>
  <c r="S336" i="46"/>
  <c r="AJ336" i="46" s="1"/>
  <c r="H340" i="46"/>
  <c r="H444" i="46"/>
  <c r="D340" i="46"/>
  <c r="S388" i="46"/>
  <c r="E340" i="46"/>
  <c r="S440" i="46"/>
  <c r="AJ440" i="46" s="1"/>
  <c r="S258" i="46"/>
  <c r="AJ258" i="46" s="1"/>
  <c r="G340" i="46"/>
  <c r="D262" i="46"/>
  <c r="C262" i="46"/>
  <c r="B444" i="46"/>
  <c r="E158" i="46"/>
  <c r="D210" i="46"/>
  <c r="D158" i="46"/>
  <c r="E210" i="46"/>
  <c r="H210" i="46"/>
  <c r="H158" i="46"/>
  <c r="C210" i="46"/>
  <c r="G210" i="46"/>
  <c r="C158" i="46"/>
  <c r="G158" i="46"/>
  <c r="S206" i="46"/>
  <c r="AJ206" i="46" s="1"/>
  <c r="E52" i="46"/>
  <c r="I180" i="46"/>
  <c r="G52" i="46"/>
  <c r="C52" i="46"/>
  <c r="H52" i="46"/>
  <c r="AI419" i="46" l="1"/>
  <c r="I153" i="46"/>
  <c r="S210" i="46"/>
  <c r="AI315" i="46"/>
  <c r="AI289" i="46"/>
  <c r="AI367" i="46"/>
  <c r="AI211" i="46"/>
  <c r="S262" i="46"/>
  <c r="I205" i="46"/>
  <c r="I210" i="46" s="1"/>
  <c r="S340" i="46"/>
  <c r="I288" i="46"/>
  <c r="B289" i="46" s="1"/>
  <c r="B210" i="46"/>
  <c r="I387" i="46"/>
  <c r="I81" i="46"/>
  <c r="B158" i="46"/>
  <c r="I284" i="46"/>
  <c r="I231" i="46"/>
  <c r="I362" i="46"/>
  <c r="I414" i="46"/>
  <c r="I439" i="46"/>
  <c r="I418" i="46"/>
  <c r="S314" i="46"/>
  <c r="AJ314" i="46" s="1"/>
  <c r="S158" i="46"/>
  <c r="N159" i="46" s="1"/>
  <c r="AI159" i="46"/>
  <c r="AI445" i="46"/>
  <c r="O419" i="46"/>
  <c r="T418" i="46"/>
  <c r="N419" i="46"/>
  <c r="P419" i="46"/>
  <c r="M419" i="46"/>
  <c r="Q419" i="46"/>
  <c r="AJ418" i="46"/>
  <c r="R419" i="46"/>
  <c r="L419" i="46"/>
  <c r="P237" i="46"/>
  <c r="R237" i="46"/>
  <c r="AJ236" i="46"/>
  <c r="O237" i="46"/>
  <c r="N237" i="46"/>
  <c r="Q237" i="46"/>
  <c r="M237" i="46"/>
  <c r="L237" i="46"/>
  <c r="T236" i="46"/>
  <c r="AJ33" i="46"/>
  <c r="AB237" i="46"/>
  <c r="AG237" i="46"/>
  <c r="X237" i="46"/>
  <c r="AD237" i="46"/>
  <c r="Y237" i="46"/>
  <c r="AF237" i="46"/>
  <c r="AE237" i="46"/>
  <c r="W237" i="46"/>
  <c r="AA237" i="46"/>
  <c r="AC237" i="46"/>
  <c r="Z237" i="46"/>
  <c r="AH237" i="46"/>
  <c r="Q315" i="46"/>
  <c r="L315" i="46"/>
  <c r="I39" i="46"/>
  <c r="I44" i="46"/>
  <c r="I130" i="46"/>
  <c r="B52" i="46"/>
  <c r="I444" i="46"/>
  <c r="E49" i="46"/>
  <c r="B262" i="46"/>
  <c r="I257" i="46"/>
  <c r="I262" i="46" s="1"/>
  <c r="B340" i="46"/>
  <c r="I335" i="46"/>
  <c r="I340" i="46" s="1"/>
  <c r="B314" i="46"/>
  <c r="I309" i="46"/>
  <c r="I314" i="46" s="1"/>
  <c r="P263" i="46"/>
  <c r="O263" i="46"/>
  <c r="AJ262" i="46"/>
  <c r="N263" i="46"/>
  <c r="R263" i="46"/>
  <c r="Q263" i="46"/>
  <c r="T262" i="46"/>
  <c r="M263" i="46"/>
  <c r="L263" i="46"/>
  <c r="I37" i="46"/>
  <c r="B49" i="46"/>
  <c r="H49" i="46"/>
  <c r="I33" i="46"/>
  <c r="D49" i="46"/>
  <c r="AB341" i="46"/>
  <c r="AH341" i="46"/>
  <c r="AG341" i="46"/>
  <c r="AD341" i="46"/>
  <c r="AA341" i="46"/>
  <c r="AC341" i="46"/>
  <c r="AE341" i="46"/>
  <c r="W341" i="46"/>
  <c r="AF341" i="46"/>
  <c r="Z341" i="46"/>
  <c r="X341" i="46"/>
  <c r="Y341" i="46"/>
  <c r="C49" i="46"/>
  <c r="P211" i="46"/>
  <c r="AJ210" i="46"/>
  <c r="R211" i="46"/>
  <c r="Q211" i="46"/>
  <c r="T210" i="46"/>
  <c r="N211" i="46"/>
  <c r="L211" i="46"/>
  <c r="O211" i="46"/>
  <c r="M211" i="46"/>
  <c r="I36" i="46"/>
  <c r="I45" i="46"/>
  <c r="H289" i="46"/>
  <c r="D289" i="46"/>
  <c r="I35" i="46"/>
  <c r="L133" i="46"/>
  <c r="P133" i="46"/>
  <c r="N133" i="46"/>
  <c r="M133" i="46"/>
  <c r="AJ132" i="46"/>
  <c r="Q133" i="46"/>
  <c r="R133" i="46"/>
  <c r="O133" i="46"/>
  <c r="T132" i="46"/>
  <c r="I38" i="46"/>
  <c r="I43" i="46"/>
  <c r="M185" i="46"/>
  <c r="AJ184" i="46"/>
  <c r="Q185" i="46"/>
  <c r="O185" i="46"/>
  <c r="P185" i="46"/>
  <c r="N185" i="46"/>
  <c r="R185" i="46"/>
  <c r="T184" i="46"/>
  <c r="L185" i="46"/>
  <c r="N289" i="46"/>
  <c r="O289" i="46"/>
  <c r="P289" i="46"/>
  <c r="T288" i="46"/>
  <c r="AJ288" i="46"/>
  <c r="Q289" i="46"/>
  <c r="L289" i="46"/>
  <c r="R289" i="46"/>
  <c r="M289" i="46"/>
  <c r="M445" i="46"/>
  <c r="R445" i="46"/>
  <c r="T444" i="46"/>
  <c r="O445" i="46"/>
  <c r="N445" i="46"/>
  <c r="L445" i="46"/>
  <c r="P445" i="46"/>
  <c r="Q445" i="46"/>
  <c r="AJ444" i="46"/>
  <c r="G211" i="46"/>
  <c r="F211" i="46"/>
  <c r="G49" i="46"/>
  <c r="I132" i="46"/>
  <c r="S49" i="46"/>
  <c r="AJ49" i="46" s="1"/>
  <c r="I46" i="46"/>
  <c r="E419" i="46"/>
  <c r="D419" i="46"/>
  <c r="B419" i="46"/>
  <c r="C419" i="46"/>
  <c r="F419" i="46"/>
  <c r="G419" i="46"/>
  <c r="H419" i="46"/>
  <c r="I158" i="46"/>
  <c r="Q341" i="46"/>
  <c r="L341" i="46"/>
  <c r="T340" i="46"/>
  <c r="AJ340" i="46"/>
  <c r="O341" i="46"/>
  <c r="M341" i="46"/>
  <c r="N341" i="46"/>
  <c r="R341" i="46"/>
  <c r="P341" i="46"/>
  <c r="I47" i="46"/>
  <c r="I366" i="46"/>
  <c r="I48" i="46"/>
  <c r="O367" i="46"/>
  <c r="P367" i="46"/>
  <c r="L367" i="46"/>
  <c r="AJ366" i="46"/>
  <c r="M367" i="46"/>
  <c r="N367" i="46"/>
  <c r="T366" i="46"/>
  <c r="Q367" i="46"/>
  <c r="R367" i="46"/>
  <c r="I40" i="46"/>
  <c r="I184" i="46"/>
  <c r="S154" i="46"/>
  <c r="AJ154" i="46" s="1"/>
  <c r="L50" i="46"/>
  <c r="I236" i="46"/>
  <c r="I41" i="46"/>
  <c r="V237" i="46"/>
  <c r="I34" i="46"/>
  <c r="B211" i="46" l="1"/>
  <c r="H211" i="46"/>
  <c r="AI341" i="46"/>
  <c r="D211" i="46"/>
  <c r="M315" i="46"/>
  <c r="H50" i="46"/>
  <c r="O159" i="46"/>
  <c r="B159" i="46"/>
  <c r="C211" i="46"/>
  <c r="S133" i="46"/>
  <c r="AJ133" i="46" s="1"/>
  <c r="N315" i="46"/>
  <c r="I232" i="46"/>
  <c r="I388" i="46"/>
  <c r="M159" i="46"/>
  <c r="E211" i="46"/>
  <c r="O315" i="46"/>
  <c r="L159" i="46"/>
  <c r="T314" i="46"/>
  <c r="AI237" i="46"/>
  <c r="P159" i="46"/>
  <c r="S263" i="46"/>
  <c r="AJ263" i="46" s="1"/>
  <c r="AJ158" i="46"/>
  <c r="I419" i="46"/>
  <c r="E289" i="46"/>
  <c r="Q159" i="46"/>
  <c r="S159" i="46" s="1"/>
  <c r="AJ159" i="46" s="1"/>
  <c r="S341" i="46"/>
  <c r="AJ341" i="46" s="1"/>
  <c r="C289" i="46"/>
  <c r="I258" i="46"/>
  <c r="T158" i="46"/>
  <c r="S185" i="46"/>
  <c r="AJ185" i="46" s="1"/>
  <c r="F289" i="46"/>
  <c r="S211" i="46"/>
  <c r="AJ211" i="46" s="1"/>
  <c r="I336" i="46"/>
  <c r="I310" i="46"/>
  <c r="R159" i="46"/>
  <c r="S445" i="46"/>
  <c r="AJ445" i="46" s="1"/>
  <c r="S289" i="46"/>
  <c r="AJ289" i="46" s="1"/>
  <c r="G289" i="46"/>
  <c r="P315" i="46"/>
  <c r="I206" i="46"/>
  <c r="I440" i="46"/>
  <c r="S367" i="46"/>
  <c r="AJ367" i="46" s="1"/>
  <c r="R315" i="46"/>
  <c r="S237" i="46"/>
  <c r="AJ237" i="46" s="1"/>
  <c r="S419" i="46"/>
  <c r="AJ419" i="46" s="1"/>
  <c r="B50" i="46"/>
  <c r="I154" i="46"/>
  <c r="G185" i="46"/>
  <c r="D185" i="46"/>
  <c r="F185" i="46"/>
  <c r="H185" i="46"/>
  <c r="E185" i="46"/>
  <c r="B185" i="46"/>
  <c r="C185" i="46"/>
  <c r="F367" i="46"/>
  <c r="H367" i="46"/>
  <c r="G367" i="46"/>
  <c r="C367" i="46"/>
  <c r="D367" i="46"/>
  <c r="B367" i="46"/>
  <c r="E367" i="46"/>
  <c r="E133" i="46"/>
  <c r="B133" i="46"/>
  <c r="H133" i="46"/>
  <c r="G133" i="46"/>
  <c r="D133" i="46"/>
  <c r="C133" i="46"/>
  <c r="F133" i="46"/>
  <c r="E315" i="46"/>
  <c r="B315" i="46"/>
  <c r="H315" i="46"/>
  <c r="C315" i="46"/>
  <c r="G315" i="46"/>
  <c r="D315" i="46"/>
  <c r="F315" i="46"/>
  <c r="I49" i="46"/>
  <c r="G50" i="46"/>
  <c r="F341" i="46"/>
  <c r="G341" i="46"/>
  <c r="H341" i="46"/>
  <c r="E341" i="46"/>
  <c r="B341" i="46"/>
  <c r="D341" i="46"/>
  <c r="C341" i="46"/>
  <c r="E50" i="46"/>
  <c r="D445" i="46"/>
  <c r="H445" i="46"/>
  <c r="C445" i="46"/>
  <c r="G445" i="46"/>
  <c r="F445" i="46"/>
  <c r="E445" i="46"/>
  <c r="B445" i="46"/>
  <c r="C50" i="46"/>
  <c r="G237" i="46"/>
  <c r="D237" i="46"/>
  <c r="C237" i="46"/>
  <c r="F237" i="46"/>
  <c r="H237" i="46"/>
  <c r="B237" i="46"/>
  <c r="E237" i="46"/>
  <c r="D159" i="46"/>
  <c r="E159" i="46"/>
  <c r="F159" i="46"/>
  <c r="H159" i="46"/>
  <c r="C159" i="46"/>
  <c r="G159" i="46"/>
  <c r="H263" i="46"/>
  <c r="F263" i="46"/>
  <c r="C263" i="46"/>
  <c r="E263" i="46"/>
  <c r="B263" i="46"/>
  <c r="D263" i="46"/>
  <c r="G263" i="46"/>
  <c r="I52" i="46"/>
  <c r="D50" i="46"/>
  <c r="S50" i="46"/>
  <c r="AJ50" i="46" s="1"/>
  <c r="I211" i="46" l="1"/>
  <c r="I445" i="46"/>
  <c r="S315" i="46"/>
  <c r="AJ315" i="46" s="1"/>
  <c r="I185" i="46"/>
  <c r="I237" i="46"/>
  <c r="I289" i="46"/>
  <c r="I159" i="46"/>
  <c r="I367" i="46"/>
  <c r="I341" i="46"/>
  <c r="I263" i="46"/>
  <c r="I133" i="46"/>
  <c r="I315" i="46"/>
  <c r="I50" i="46"/>
  <c r="I573" i="45" l="1"/>
  <c r="I572" i="45"/>
  <c r="I571" i="45"/>
  <c r="I570" i="45"/>
  <c r="I569" i="45"/>
  <c r="I568" i="45"/>
  <c r="I567" i="45"/>
  <c r="I566" i="45"/>
  <c r="I565" i="45"/>
  <c r="I564" i="45"/>
  <c r="I563" i="45"/>
  <c r="I562" i="45"/>
  <c r="I561" i="45"/>
  <c r="I560" i="45"/>
  <c r="I559" i="45"/>
  <c r="I558" i="45"/>
  <c r="I557" i="45"/>
  <c r="I556" i="45"/>
  <c r="I555" i="45"/>
  <c r="I554" i="45"/>
  <c r="I547" i="45"/>
  <c r="I546" i="45"/>
  <c r="I545" i="45"/>
  <c r="I544" i="45"/>
  <c r="I543" i="45"/>
  <c r="I542" i="45"/>
  <c r="I541" i="45"/>
  <c r="I540" i="45"/>
  <c r="I539" i="45"/>
  <c r="I538" i="45"/>
  <c r="I537" i="45"/>
  <c r="I536" i="45"/>
  <c r="I535" i="45"/>
  <c r="I534" i="45"/>
  <c r="I533" i="45"/>
  <c r="I532" i="45"/>
  <c r="I531" i="45"/>
  <c r="I530" i="45"/>
  <c r="I529" i="45"/>
  <c r="I528" i="45"/>
  <c r="I521" i="45"/>
  <c r="I520" i="45"/>
  <c r="I519" i="45"/>
  <c r="I518" i="45"/>
  <c r="I516" i="45"/>
  <c r="I515" i="45"/>
  <c r="I514" i="45"/>
  <c r="I513" i="45"/>
  <c r="I512" i="45"/>
  <c r="I511" i="45"/>
  <c r="I510" i="45"/>
  <c r="I509" i="45"/>
  <c r="I508" i="45"/>
  <c r="I507" i="45"/>
  <c r="I506" i="45"/>
  <c r="I505" i="45"/>
  <c r="I504" i="45"/>
  <c r="I503" i="45"/>
  <c r="I502" i="45"/>
  <c r="I495" i="45"/>
  <c r="I494" i="45"/>
  <c r="I493" i="45"/>
  <c r="I492" i="45"/>
  <c r="I490" i="45"/>
  <c r="I489" i="45"/>
  <c r="I488" i="45"/>
  <c r="I487" i="45"/>
  <c r="I486" i="45"/>
  <c r="I485" i="45"/>
  <c r="I484" i="45"/>
  <c r="I483" i="45"/>
  <c r="I482" i="45"/>
  <c r="I481" i="45"/>
  <c r="I480" i="45"/>
  <c r="I479" i="45"/>
  <c r="I478" i="45"/>
  <c r="I477" i="45"/>
  <c r="I476" i="45"/>
  <c r="AI151" i="45"/>
  <c r="I450" i="45" l="1"/>
  <c r="F60" i="45"/>
  <c r="F76" i="45"/>
  <c r="I466" i="45"/>
  <c r="F61" i="45"/>
  <c r="I451" i="45"/>
  <c r="F65" i="45"/>
  <c r="I455" i="45"/>
  <c r="F69" i="45"/>
  <c r="I459" i="45"/>
  <c r="F73" i="45"/>
  <c r="I463" i="45"/>
  <c r="I467" i="45"/>
  <c r="F77" i="45"/>
  <c r="I553" i="45"/>
  <c r="I574" i="45" s="1"/>
  <c r="F574" i="45"/>
  <c r="I475" i="45"/>
  <c r="F62" i="45"/>
  <c r="I452" i="45"/>
  <c r="F66" i="45"/>
  <c r="I456" i="45"/>
  <c r="F70" i="45"/>
  <c r="I460" i="45"/>
  <c r="I464" i="45"/>
  <c r="F74" i="45"/>
  <c r="F78" i="45"/>
  <c r="I468" i="45"/>
  <c r="I527" i="45"/>
  <c r="I548" i="45" s="1"/>
  <c r="F548" i="45"/>
  <c r="F64" i="45"/>
  <c r="I454" i="45"/>
  <c r="F68" i="45"/>
  <c r="I458" i="45"/>
  <c r="I449" i="45"/>
  <c r="F470" i="45"/>
  <c r="F59" i="45"/>
  <c r="I453" i="45"/>
  <c r="F63" i="45"/>
  <c r="I457" i="45"/>
  <c r="F67" i="45"/>
  <c r="F71" i="45"/>
  <c r="I461" i="45"/>
  <c r="I465" i="45"/>
  <c r="I469" i="45"/>
  <c r="F79" i="45"/>
  <c r="I501" i="45"/>
  <c r="F72" i="45"/>
  <c r="I462" i="45"/>
  <c r="AG158" i="45"/>
  <c r="AG236" i="45"/>
  <c r="AG262" i="45"/>
  <c r="AI209" i="45"/>
  <c r="AJ209" i="45" s="1"/>
  <c r="AI257" i="45"/>
  <c r="P87" i="45"/>
  <c r="P9" i="45" s="1"/>
  <c r="P89" i="45"/>
  <c r="P11" i="45" s="1"/>
  <c r="P93" i="45"/>
  <c r="P15" i="45" s="1"/>
  <c r="P95" i="45"/>
  <c r="P97" i="45"/>
  <c r="P19" i="45" s="1"/>
  <c r="P103" i="45"/>
  <c r="P25" i="45" s="1"/>
  <c r="P105" i="45"/>
  <c r="P27" i="45" s="1"/>
  <c r="P104" i="45"/>
  <c r="P26" i="45" s="1"/>
  <c r="AI348" i="45"/>
  <c r="P86" i="45"/>
  <c r="P8" i="45" s="1"/>
  <c r="P88" i="45"/>
  <c r="P10" i="45" s="1"/>
  <c r="P90" i="45"/>
  <c r="P12" i="45" s="1"/>
  <c r="P98" i="45"/>
  <c r="P20" i="45" s="1"/>
  <c r="P100" i="45"/>
  <c r="P22" i="45" s="1"/>
  <c r="P102" i="45"/>
  <c r="P24" i="45" s="1"/>
  <c r="I491" i="45"/>
  <c r="I517" i="45"/>
  <c r="AI443" i="45" l="1"/>
  <c r="AJ443" i="45" s="1"/>
  <c r="AG184" i="45"/>
  <c r="AI442" i="45"/>
  <c r="AJ442" i="45" s="1"/>
  <c r="AG314" i="45"/>
  <c r="AI389" i="45"/>
  <c r="AJ389" i="45" s="1"/>
  <c r="AI311" i="45"/>
  <c r="AJ311" i="45" s="1"/>
  <c r="AI361" i="45"/>
  <c r="AI231" i="45"/>
  <c r="AI235" i="45"/>
  <c r="AJ235" i="45" s="1"/>
  <c r="AG51" i="45"/>
  <c r="I470" i="45"/>
  <c r="AI365" i="45"/>
  <c r="AJ365" i="45" s="1"/>
  <c r="AI285" i="45"/>
  <c r="AJ285" i="45" s="1"/>
  <c r="W314" i="45"/>
  <c r="AI208" i="45"/>
  <c r="AJ208" i="45" s="1"/>
  <c r="AI183" i="45"/>
  <c r="AJ183" i="45" s="1"/>
  <c r="AH35" i="45"/>
  <c r="AI313" i="45"/>
  <c r="AJ313" i="45" s="1"/>
  <c r="AI364" i="45"/>
  <c r="AJ364" i="45" s="1"/>
  <c r="AI415" i="45"/>
  <c r="AJ415" i="45" s="1"/>
  <c r="AI391" i="45"/>
  <c r="AJ391" i="45" s="1"/>
  <c r="AI374" i="45"/>
  <c r="AI441" i="45"/>
  <c r="AJ441" i="45" s="1"/>
  <c r="AI296" i="45"/>
  <c r="AI283" i="45"/>
  <c r="AI181" i="45"/>
  <c r="AJ181" i="45" s="1"/>
  <c r="AI140" i="45"/>
  <c r="AH48" i="45"/>
  <c r="AI155" i="45"/>
  <c r="AJ155" i="45" s="1"/>
  <c r="F522" i="45"/>
  <c r="F496" i="45"/>
  <c r="AI417" i="45"/>
  <c r="AJ417" i="45" s="1"/>
  <c r="AI286" i="45"/>
  <c r="AJ286" i="45" s="1"/>
  <c r="AI270" i="45"/>
  <c r="AI244" i="45"/>
  <c r="AI218" i="45"/>
  <c r="AI205" i="45"/>
  <c r="AI166" i="45"/>
  <c r="AI157" i="45"/>
  <c r="AJ157" i="45" s="1"/>
  <c r="AI390" i="45"/>
  <c r="AJ390" i="45" s="1"/>
  <c r="AI337" i="45"/>
  <c r="AJ337" i="45" s="1"/>
  <c r="I522" i="45"/>
  <c r="I496" i="45"/>
  <c r="AI322" i="45"/>
  <c r="AH52" i="45"/>
  <c r="AI260" i="45"/>
  <c r="AJ260" i="45" s="1"/>
  <c r="AI385" i="45"/>
  <c r="AI363" i="45"/>
  <c r="AJ363" i="45" s="1"/>
  <c r="AI350" i="45"/>
  <c r="AI304" i="45"/>
  <c r="AI294" i="45"/>
  <c r="AI339" i="45"/>
  <c r="AJ339" i="45" s="1"/>
  <c r="AF314" i="45"/>
  <c r="AI256" i="45"/>
  <c r="AI226" i="45"/>
  <c r="AI192" i="45"/>
  <c r="AI179" i="45"/>
  <c r="AI153" i="45"/>
  <c r="AI138" i="45"/>
  <c r="AH37" i="45"/>
  <c r="AH33" i="45"/>
  <c r="AI156" i="45"/>
  <c r="AJ156" i="45" s="1"/>
  <c r="AI427" i="45"/>
  <c r="AI433" i="45"/>
  <c r="AI430" i="45"/>
  <c r="AI408" i="45"/>
  <c r="AI375" i="45"/>
  <c r="AI426" i="45"/>
  <c r="AG46" i="45"/>
  <c r="AI338" i="45"/>
  <c r="AJ338" i="45" s="1"/>
  <c r="AI309" i="45"/>
  <c r="AI297" i="45"/>
  <c r="AE314" i="45"/>
  <c r="AI284" i="45"/>
  <c r="AI324" i="45"/>
  <c r="AI259" i="45"/>
  <c r="AJ259" i="45" s="1"/>
  <c r="AI242" i="45"/>
  <c r="AI216" i="45"/>
  <c r="W47" i="45"/>
  <c r="AI182" i="45"/>
  <c r="AJ182" i="45" s="1"/>
  <c r="AI174" i="45"/>
  <c r="AI164" i="45"/>
  <c r="AI141" i="45"/>
  <c r="AE158" i="45"/>
  <c r="Z51" i="45"/>
  <c r="Y48" i="45"/>
  <c r="Z43" i="45"/>
  <c r="AF41" i="45"/>
  <c r="X40" i="45"/>
  <c r="AD38" i="45"/>
  <c r="AF36" i="45"/>
  <c r="Y35" i="45"/>
  <c r="AF262" i="45"/>
  <c r="AH36" i="45"/>
  <c r="AH53" i="45"/>
  <c r="AG45" i="45"/>
  <c r="AI170" i="45"/>
  <c r="Y184" i="45"/>
  <c r="AH41" i="45"/>
  <c r="AF158" i="45"/>
  <c r="AA46" i="45"/>
  <c r="AE39" i="45"/>
  <c r="Z38" i="45"/>
  <c r="AC36" i="45"/>
  <c r="X35" i="45"/>
  <c r="AI207" i="45"/>
  <c r="AJ207" i="45" s="1"/>
  <c r="AI233" i="45"/>
  <c r="AJ233" i="45" s="1"/>
  <c r="AI400" i="45"/>
  <c r="AI312" i="45"/>
  <c r="AJ312" i="45" s="1"/>
  <c r="AF288" i="45"/>
  <c r="AI335" i="45"/>
  <c r="AG340" i="45"/>
  <c r="AI287" i="45"/>
  <c r="AJ287" i="45" s="1"/>
  <c r="AE262" i="45"/>
  <c r="AE236" i="45"/>
  <c r="AE184" i="45"/>
  <c r="X51" i="45"/>
  <c r="W48" i="45"/>
  <c r="AD41" i="45"/>
  <c r="AI261" i="45"/>
  <c r="AJ261" i="45" s="1"/>
  <c r="AH43" i="45"/>
  <c r="W184" i="45"/>
  <c r="AH50" i="45"/>
  <c r="AH38" i="45"/>
  <c r="AH34" i="45"/>
  <c r="AD158" i="45"/>
  <c r="Z36" i="45"/>
  <c r="AI234" i="45"/>
  <c r="AJ234" i="45" s="1"/>
  <c r="AI416" i="45"/>
  <c r="AJ416" i="45" s="1"/>
  <c r="AI320" i="45"/>
  <c r="Y53" i="45"/>
  <c r="V52" i="45"/>
  <c r="AI130" i="45"/>
  <c r="V48" i="45"/>
  <c r="AI126" i="45"/>
  <c r="AG33" i="45"/>
  <c r="AI355" i="45"/>
  <c r="AI271" i="45"/>
  <c r="AI197" i="45"/>
  <c r="AI148" i="45"/>
  <c r="AA38" i="45"/>
  <c r="AI203" i="45"/>
  <c r="AI150" i="45"/>
  <c r="AH51" i="45"/>
  <c r="AG47" i="45"/>
  <c r="AC43" i="45"/>
  <c r="AG40" i="45"/>
  <c r="X38" i="45"/>
  <c r="AI113" i="45"/>
  <c r="V35" i="45"/>
  <c r="AE132" i="45"/>
  <c r="AE33" i="45"/>
  <c r="F15" i="45"/>
  <c r="I67" i="45"/>
  <c r="F16" i="45"/>
  <c r="I68" i="45"/>
  <c r="I73" i="45"/>
  <c r="F21" i="45"/>
  <c r="AI436" i="45"/>
  <c r="AI431" i="45"/>
  <c r="AI425" i="45"/>
  <c r="AI414" i="45"/>
  <c r="AI405" i="45"/>
  <c r="AI373" i="45"/>
  <c r="AI372" i="45"/>
  <c r="AI356" i="45"/>
  <c r="AF366" i="45"/>
  <c r="AI295" i="45"/>
  <c r="AI282" i="45"/>
  <c r="AI278" i="45"/>
  <c r="AD288" i="45"/>
  <c r="AI321" i="45"/>
  <c r="AE340" i="45"/>
  <c r="AG288" i="45"/>
  <c r="AI252" i="45"/>
  <c r="AI193" i="45"/>
  <c r="AI180" i="45"/>
  <c r="AI172" i="45"/>
  <c r="AI154" i="45"/>
  <c r="AI139" i="45"/>
  <c r="Z158" i="45"/>
  <c r="AD52" i="45"/>
  <c r="AI129" i="45"/>
  <c r="V51" i="45"/>
  <c r="AF47" i="45"/>
  <c r="X46" i="45"/>
  <c r="AI121" i="45"/>
  <c r="V43" i="45"/>
  <c r="AA41" i="45"/>
  <c r="AF39" i="45"/>
  <c r="Y38" i="45"/>
  <c r="AA36" i="45"/>
  <c r="AF34" i="45"/>
  <c r="Y33" i="45"/>
  <c r="Y132" i="45"/>
  <c r="AI251" i="45"/>
  <c r="AI228" i="45"/>
  <c r="AI199" i="45"/>
  <c r="AI175" i="45"/>
  <c r="V53" i="45"/>
  <c r="AI131" i="45"/>
  <c r="AJ131" i="45" s="1"/>
  <c r="AF51" i="45"/>
  <c r="Z50" i="45"/>
  <c r="AI127" i="45"/>
  <c r="AE47" i="45"/>
  <c r="W46" i="45"/>
  <c r="AA43" i="45"/>
  <c r="AI120" i="45"/>
  <c r="AE40" i="45"/>
  <c r="AI116" i="45"/>
  <c r="V38" i="45"/>
  <c r="X36" i="45"/>
  <c r="AG34" i="45"/>
  <c r="AC33" i="45"/>
  <c r="AI407" i="45"/>
  <c r="H523" i="45"/>
  <c r="F523" i="45"/>
  <c r="B523" i="45"/>
  <c r="C523" i="45"/>
  <c r="D523" i="45"/>
  <c r="G523" i="45"/>
  <c r="E523" i="45"/>
  <c r="B497" i="45"/>
  <c r="H497" i="45"/>
  <c r="D497" i="45"/>
  <c r="E497" i="45"/>
  <c r="C497" i="45"/>
  <c r="F497" i="45"/>
  <c r="G497" i="45"/>
  <c r="AI254" i="45"/>
  <c r="Z53" i="45"/>
  <c r="F22" i="45"/>
  <c r="I74" i="45"/>
  <c r="AI333" i="45"/>
  <c r="AI302" i="45"/>
  <c r="AI327" i="45"/>
  <c r="AC50" i="45"/>
  <c r="AI398" i="45"/>
  <c r="AI376" i="45"/>
  <c r="AI435" i="45"/>
  <c r="AI357" i="45"/>
  <c r="AD366" i="45"/>
  <c r="AI331" i="45"/>
  <c r="AF340" i="45"/>
  <c r="AI310" i="45"/>
  <c r="AI298" i="45"/>
  <c r="X314" i="45"/>
  <c r="AI269" i="45"/>
  <c r="AI346" i="45"/>
  <c r="AI336" i="45"/>
  <c r="AI328" i="45"/>
  <c r="AI306" i="45"/>
  <c r="AI280" i="45"/>
  <c r="AE288" i="45"/>
  <c r="AI243" i="45"/>
  <c r="Z262" i="45"/>
  <c r="AI217" i="45"/>
  <c r="Z236" i="45"/>
  <c r="AI204" i="45"/>
  <c r="AI165" i="45"/>
  <c r="Z184" i="45"/>
  <c r="AI145" i="45"/>
  <c r="AI142" i="45"/>
  <c r="X158" i="45"/>
  <c r="AA52" i="45"/>
  <c r="AF50" i="45"/>
  <c r="AI124" i="45"/>
  <c r="V46" i="45"/>
  <c r="Y41" i="45"/>
  <c r="AD39" i="45"/>
  <c r="W38" i="45"/>
  <c r="Y36" i="45"/>
  <c r="AD34" i="45"/>
  <c r="W33" i="45"/>
  <c r="W132" i="45"/>
  <c r="Y262" i="45"/>
  <c r="AF236" i="45"/>
  <c r="AI144" i="45"/>
  <c r="Y158" i="45"/>
  <c r="AG52" i="45"/>
  <c r="AD51" i="45"/>
  <c r="X50" i="45"/>
  <c r="AG48" i="45"/>
  <c r="AH45" i="45"/>
  <c r="Y43" i="45"/>
  <c r="AG41" i="45"/>
  <c r="AE37" i="45"/>
  <c r="AI114" i="45"/>
  <c r="V36" i="45"/>
  <c r="AE34" i="45"/>
  <c r="Z33" i="45"/>
  <c r="Z132" i="45"/>
  <c r="I79" i="45"/>
  <c r="F27" i="45"/>
  <c r="F11" i="45"/>
  <c r="I63" i="45"/>
  <c r="I64" i="45"/>
  <c r="F12" i="45"/>
  <c r="I70" i="45"/>
  <c r="F18" i="45"/>
  <c r="F17" i="45"/>
  <c r="I69" i="45"/>
  <c r="AE50" i="45"/>
  <c r="AE43" i="45"/>
  <c r="V41" i="45"/>
  <c r="AI119" i="45"/>
  <c r="AI275" i="45"/>
  <c r="AI219" i="45"/>
  <c r="AI167" i="45"/>
  <c r="Z46" i="45"/>
  <c r="V40" i="45"/>
  <c r="AI118" i="45"/>
  <c r="AA33" i="45"/>
  <c r="AA132" i="45"/>
  <c r="AI401" i="45"/>
  <c r="AI434" i="45"/>
  <c r="AI432" i="45"/>
  <c r="AI362" i="45"/>
  <c r="AI354" i="45"/>
  <c r="AI349" i="45"/>
  <c r="AI409" i="45"/>
  <c r="AA366" i="45"/>
  <c r="AI326" i="45"/>
  <c r="AD340" i="45"/>
  <c r="AI293" i="45"/>
  <c r="AI276" i="45"/>
  <c r="AI272" i="45"/>
  <c r="AG366" i="45"/>
  <c r="Z340" i="45"/>
  <c r="AI250" i="45"/>
  <c r="AI246" i="45"/>
  <c r="X262" i="45"/>
  <c r="AI232" i="45"/>
  <c r="AI220" i="45"/>
  <c r="X236" i="45"/>
  <c r="AI198" i="45"/>
  <c r="AI191" i="45"/>
  <c r="AI178" i="45"/>
  <c r="AI168" i="45"/>
  <c r="X184" i="45"/>
  <c r="AI152" i="45"/>
  <c r="V158" i="45"/>
  <c r="AI137" i="45"/>
  <c r="Y52" i="45"/>
  <c r="AD50" i="45"/>
  <c r="AE45" i="45"/>
  <c r="W41" i="45"/>
  <c r="AD37" i="45"/>
  <c r="W36" i="45"/>
  <c r="AA34" i="45"/>
  <c r="W262" i="45"/>
  <c r="AI229" i="45"/>
  <c r="AI225" i="45"/>
  <c r="AD236" i="45"/>
  <c r="AI176" i="45"/>
  <c r="W158" i="45"/>
  <c r="AE52" i="45"/>
  <c r="AA51" i="45"/>
  <c r="AI128" i="45"/>
  <c r="V50" i="45"/>
  <c r="AE48" i="45"/>
  <c r="AA47" i="45"/>
  <c r="AF45" i="45"/>
  <c r="W43" i="45"/>
  <c r="AE41" i="45"/>
  <c r="W39" i="45"/>
  <c r="Z37" i="45"/>
  <c r="AG35" i="45"/>
  <c r="AC34" i="45"/>
  <c r="X132" i="45"/>
  <c r="X33" i="45"/>
  <c r="B575" i="45"/>
  <c r="G575" i="45"/>
  <c r="E575" i="45"/>
  <c r="H575" i="45"/>
  <c r="D575" i="45"/>
  <c r="F575" i="45"/>
  <c r="C575" i="45"/>
  <c r="I76" i="45"/>
  <c r="F24" i="45"/>
  <c r="AI353" i="45"/>
  <c r="AI279" i="45"/>
  <c r="AI249" i="45"/>
  <c r="AI224" i="45"/>
  <c r="AI206" i="45"/>
  <c r="AI190" i="45"/>
  <c r="X43" i="45"/>
  <c r="AD36" i="45"/>
  <c r="X53" i="45"/>
  <c r="W53" i="45"/>
  <c r="AI386" i="45"/>
  <c r="AI423" i="45"/>
  <c r="AI438" i="45"/>
  <c r="AI358" i="45"/>
  <c r="P85" i="45"/>
  <c r="Y366" i="45"/>
  <c r="AI329" i="45"/>
  <c r="AA340" i="45"/>
  <c r="AI308" i="45"/>
  <c r="W288" i="45"/>
  <c r="AI347" i="45"/>
  <c r="AE366" i="45"/>
  <c r="AI330" i="45"/>
  <c r="X340" i="45"/>
  <c r="AI300" i="45"/>
  <c r="AI281" i="45"/>
  <c r="AI277" i="45"/>
  <c r="Z288" i="45"/>
  <c r="AI258" i="45"/>
  <c r="AI241" i="45"/>
  <c r="AI215" i="45"/>
  <c r="V236" i="45"/>
  <c r="AI194" i="45"/>
  <c r="AI163" i="45"/>
  <c r="AF53" i="45"/>
  <c r="W52" i="45"/>
  <c r="AA50" i="45"/>
  <c r="AF48" i="45"/>
  <c r="X47" i="45"/>
  <c r="AC45" i="45"/>
  <c r="AF40" i="45"/>
  <c r="X39" i="45"/>
  <c r="AA37" i="45"/>
  <c r="AF35" i="45"/>
  <c r="Y34" i="45"/>
  <c r="AA236" i="45"/>
  <c r="AI201" i="45"/>
  <c r="AF184" i="45"/>
  <c r="AG53" i="45"/>
  <c r="AC52" i="45"/>
  <c r="Y51" i="45"/>
  <c r="AC48" i="45"/>
  <c r="AH46" i="45"/>
  <c r="AD45" i="45"/>
  <c r="AC41" i="45"/>
  <c r="Y40" i="45"/>
  <c r="AG38" i="45"/>
  <c r="X37" i="45"/>
  <c r="AE35" i="45"/>
  <c r="Z34" i="45"/>
  <c r="V33" i="45"/>
  <c r="AI111" i="45"/>
  <c r="AI381" i="45"/>
  <c r="F75" i="45"/>
  <c r="I59" i="45"/>
  <c r="F7" i="45"/>
  <c r="F80" i="45"/>
  <c r="G549" i="45"/>
  <c r="E549" i="45"/>
  <c r="H549" i="45"/>
  <c r="C549" i="45"/>
  <c r="D549" i="45"/>
  <c r="F549" i="45"/>
  <c r="B549" i="45"/>
  <c r="F14" i="45"/>
  <c r="I66" i="45"/>
  <c r="I65" i="45"/>
  <c r="F8" i="45"/>
  <c r="I60" i="45"/>
  <c r="AI397" i="45"/>
  <c r="AI123" i="45"/>
  <c r="V45" i="45"/>
  <c r="AD132" i="45"/>
  <c r="AD33" i="45"/>
  <c r="AI227" i="45"/>
  <c r="W45" i="45"/>
  <c r="AF619" i="45"/>
  <c r="I71" i="45"/>
  <c r="F19" i="45"/>
  <c r="AI382" i="45"/>
  <c r="AI410" i="45"/>
  <c r="V366" i="45"/>
  <c r="AI345" i="45"/>
  <c r="AI268" i="45"/>
  <c r="AI245" i="45"/>
  <c r="AF52" i="45"/>
  <c r="W35" i="45"/>
  <c r="AI147" i="45"/>
  <c r="Y46" i="45"/>
  <c r="AI440" i="45"/>
  <c r="AI406" i="45"/>
  <c r="AI399" i="45"/>
  <c r="AI379" i="45"/>
  <c r="AF605" i="45"/>
  <c r="AI437" i="45"/>
  <c r="AI360" i="45"/>
  <c r="AI384" i="45"/>
  <c r="W366" i="45"/>
  <c r="AI332" i="45"/>
  <c r="Y340" i="45"/>
  <c r="AI301" i="45"/>
  <c r="AI323" i="45"/>
  <c r="AI319" i="45"/>
  <c r="V340" i="45"/>
  <c r="X288" i="45"/>
  <c r="AI230" i="45"/>
  <c r="AI223" i="45"/>
  <c r="AI189" i="45"/>
  <c r="AI146" i="45"/>
  <c r="AD53" i="45"/>
  <c r="AE51" i="45"/>
  <c r="Y50" i="45"/>
  <c r="AD48" i="45"/>
  <c r="AI125" i="45"/>
  <c r="Z45" i="45"/>
  <c r="AF43" i="45"/>
  <c r="AD40" i="45"/>
  <c r="V39" i="45"/>
  <c r="AI117" i="45"/>
  <c r="Y37" i="45"/>
  <c r="AD35" i="45"/>
  <c r="W34" i="45"/>
  <c r="AI253" i="45"/>
  <c r="AI222" i="45"/>
  <c r="Y236" i="45"/>
  <c r="AI173" i="45"/>
  <c r="AD184" i="45"/>
  <c r="AI149" i="45"/>
  <c r="AE53" i="45"/>
  <c r="Z52" i="45"/>
  <c r="W51" i="45"/>
  <c r="Z48" i="45"/>
  <c r="AF46" i="45"/>
  <c r="AA45" i="45"/>
  <c r="AI122" i="45"/>
  <c r="Z41" i="45"/>
  <c r="W40" i="45"/>
  <c r="AE38" i="45"/>
  <c r="AG36" i="45"/>
  <c r="AC35" i="45"/>
  <c r="X34" i="45"/>
  <c r="F20" i="45"/>
  <c r="I72" i="45"/>
  <c r="F25" i="45"/>
  <c r="I77" i="45"/>
  <c r="X366" i="45"/>
  <c r="AC46" i="45"/>
  <c r="AI428" i="45"/>
  <c r="AI383" i="45"/>
  <c r="AI305" i="45"/>
  <c r="AI412" i="45"/>
  <c r="AI402" i="45"/>
  <c r="AI388" i="45"/>
  <c r="AI424" i="45"/>
  <c r="AI371" i="45"/>
  <c r="AI359" i="45"/>
  <c r="AI352" i="45"/>
  <c r="W340" i="45"/>
  <c r="Z366" i="45"/>
  <c r="AI334" i="45"/>
  <c r="AI303" i="45"/>
  <c r="V288" i="45"/>
  <c r="AI267" i="45"/>
  <c r="AI171" i="45"/>
  <c r="AA53" i="45"/>
  <c r="AC51" i="45"/>
  <c r="W50" i="45"/>
  <c r="AA48" i="45"/>
  <c r="AE46" i="45"/>
  <c r="X45" i="45"/>
  <c r="Z40" i="45"/>
  <c r="AF38" i="45"/>
  <c r="W37" i="45"/>
  <c r="AA35" i="45"/>
  <c r="AF33" i="45"/>
  <c r="W236" i="45"/>
  <c r="AI202" i="45"/>
  <c r="AC53" i="45"/>
  <c r="X52" i="45"/>
  <c r="AG50" i="45"/>
  <c r="X48" i="45"/>
  <c r="AD46" i="45"/>
  <c r="Y45" i="45"/>
  <c r="AG43" i="45"/>
  <c r="X41" i="45"/>
  <c r="AG39" i="45"/>
  <c r="AC38" i="45"/>
  <c r="AE36" i="45"/>
  <c r="Z35" i="45"/>
  <c r="V34" i="45"/>
  <c r="AI112" i="45"/>
  <c r="F471" i="45"/>
  <c r="C471" i="45"/>
  <c r="B471" i="45"/>
  <c r="D471" i="45"/>
  <c r="E471" i="45"/>
  <c r="H471" i="45"/>
  <c r="G471" i="45"/>
  <c r="I78" i="45"/>
  <c r="F26" i="45"/>
  <c r="F10" i="45"/>
  <c r="I62" i="45"/>
  <c r="F9" i="45"/>
  <c r="I61" i="45"/>
  <c r="AF617" i="45"/>
  <c r="AF622" i="45"/>
  <c r="AF615" i="45"/>
  <c r="AF614" i="45"/>
  <c r="AF609" i="45"/>
  <c r="AF607" i="45"/>
  <c r="AF618" i="45"/>
  <c r="AG418" i="45"/>
  <c r="AE418" i="45"/>
  <c r="Z418" i="45"/>
  <c r="X418" i="45"/>
  <c r="AF418" i="45"/>
  <c r="Y418" i="45"/>
  <c r="W418" i="45"/>
  <c r="S400" i="45"/>
  <c r="AJ400" i="45" s="1"/>
  <c r="S333" i="45"/>
  <c r="S298" i="45"/>
  <c r="Q288" i="45"/>
  <c r="M52" i="45"/>
  <c r="N51" i="45"/>
  <c r="M50" i="45"/>
  <c r="Q52" i="45"/>
  <c r="M51" i="45"/>
  <c r="Q50" i="45"/>
  <c r="AG444" i="45"/>
  <c r="AE444" i="45"/>
  <c r="AC444" i="45"/>
  <c r="Z444" i="45"/>
  <c r="X444" i="45"/>
  <c r="V444" i="45"/>
  <c r="AF444" i="45"/>
  <c r="W444" i="45"/>
  <c r="AH444" i="45"/>
  <c r="AD444" i="45"/>
  <c r="Y444" i="45"/>
  <c r="AE49" i="45"/>
  <c r="Z49" i="45"/>
  <c r="AF49" i="45"/>
  <c r="AA49" i="45"/>
  <c r="S335" i="45"/>
  <c r="R52" i="45"/>
  <c r="O52" i="45"/>
  <c r="Q51" i="45"/>
  <c r="R50" i="45"/>
  <c r="O50" i="45"/>
  <c r="N52" i="45"/>
  <c r="R51" i="45"/>
  <c r="O51" i="45"/>
  <c r="N50" i="45"/>
  <c r="P101" i="45"/>
  <c r="P23" i="45" s="1"/>
  <c r="S153" i="45" l="1"/>
  <c r="AJ153" i="45" s="1"/>
  <c r="S192" i="45"/>
  <c r="AJ192" i="45" s="1"/>
  <c r="S231" i="45"/>
  <c r="AJ231" i="45" s="1"/>
  <c r="R48" i="45"/>
  <c r="S324" i="45"/>
  <c r="AJ324" i="45" s="1"/>
  <c r="R314" i="45"/>
  <c r="S309" i="45"/>
  <c r="AJ309" i="45" s="1"/>
  <c r="S348" i="45"/>
  <c r="AJ348" i="45" s="1"/>
  <c r="Y49" i="45"/>
  <c r="M340" i="45"/>
  <c r="W49" i="45"/>
  <c r="S426" i="45"/>
  <c r="AJ426" i="45" s="1"/>
  <c r="R46" i="45"/>
  <c r="S353" i="45"/>
  <c r="AJ353" i="45" s="1"/>
  <c r="S374" i="45"/>
  <c r="AJ374" i="45" s="1"/>
  <c r="AJ298" i="45"/>
  <c r="AI36" i="45"/>
  <c r="S140" i="45"/>
  <c r="AJ140" i="45" s="1"/>
  <c r="AI439" i="45"/>
  <c r="S166" i="45"/>
  <c r="AJ166" i="45" s="1"/>
  <c r="S218" i="45"/>
  <c r="AJ218" i="45" s="1"/>
  <c r="Q340" i="45"/>
  <c r="I523" i="45"/>
  <c r="AJ335" i="45"/>
  <c r="S435" i="45"/>
  <c r="AJ435" i="45" s="1"/>
  <c r="R236" i="45"/>
  <c r="S332" i="45"/>
  <c r="AJ332" i="45" s="1"/>
  <c r="S361" i="45"/>
  <c r="AJ361" i="45" s="1"/>
  <c r="AI413" i="45"/>
  <c r="S229" i="45"/>
  <c r="AJ229" i="45" s="1"/>
  <c r="R41" i="45"/>
  <c r="N184" i="45"/>
  <c r="S179" i="45"/>
  <c r="AJ179" i="45" s="1"/>
  <c r="S279" i="45"/>
  <c r="AJ279" i="45" s="1"/>
  <c r="S328" i="45"/>
  <c r="AJ328" i="45" s="1"/>
  <c r="S301" i="45"/>
  <c r="AJ301" i="45" s="1"/>
  <c r="S409" i="45"/>
  <c r="AJ409" i="45" s="1"/>
  <c r="S424" i="45"/>
  <c r="AJ424" i="45" s="1"/>
  <c r="S386" i="45"/>
  <c r="AJ386" i="45" s="1"/>
  <c r="S144" i="45"/>
  <c r="AJ144" i="45" s="1"/>
  <c r="S168" i="45"/>
  <c r="AJ168" i="45" s="1"/>
  <c r="S205" i="45"/>
  <c r="AJ205" i="45" s="1"/>
  <c r="S220" i="45"/>
  <c r="AJ220" i="45" s="1"/>
  <c r="S257" i="45"/>
  <c r="AJ257" i="45" s="1"/>
  <c r="S296" i="45"/>
  <c r="AJ296" i="45" s="1"/>
  <c r="AJ333" i="45"/>
  <c r="S382" i="45"/>
  <c r="AJ382" i="45" s="1"/>
  <c r="AF610" i="45"/>
  <c r="S322" i="45"/>
  <c r="AJ322" i="45" s="1"/>
  <c r="S270" i="45"/>
  <c r="AJ270" i="45" s="1"/>
  <c r="M366" i="45"/>
  <c r="S405" i="45"/>
  <c r="S147" i="45"/>
  <c r="AJ147" i="45" s="1"/>
  <c r="N158" i="45"/>
  <c r="S356" i="45"/>
  <c r="AJ356" i="45" s="1"/>
  <c r="I471" i="45"/>
  <c r="I549" i="45"/>
  <c r="I497" i="45"/>
  <c r="AI53" i="45"/>
  <c r="AJ53" i="45" s="1"/>
  <c r="S244" i="45"/>
  <c r="AJ244" i="45" s="1"/>
  <c r="S320" i="45"/>
  <c r="AJ320" i="45" s="1"/>
  <c r="R158" i="45"/>
  <c r="S304" i="45"/>
  <c r="AJ304" i="45" s="1"/>
  <c r="S222" i="45"/>
  <c r="AJ222" i="45" s="1"/>
  <c r="R262" i="45"/>
  <c r="S254" i="45"/>
  <c r="AJ254" i="45" s="1"/>
  <c r="R39" i="45"/>
  <c r="Q158" i="45"/>
  <c r="S204" i="45"/>
  <c r="AJ204" i="45" s="1"/>
  <c r="Q262" i="45"/>
  <c r="S252" i="45"/>
  <c r="AJ252" i="45" s="1"/>
  <c r="S280" i="45"/>
  <c r="AJ280" i="45" s="1"/>
  <c r="AD49" i="45"/>
  <c r="AG49" i="45"/>
  <c r="S372" i="45"/>
  <c r="AJ372" i="45" s="1"/>
  <c r="S428" i="45"/>
  <c r="AJ428" i="45" s="1"/>
  <c r="S397" i="45"/>
  <c r="AJ397" i="45" s="1"/>
  <c r="Q41" i="45"/>
  <c r="M46" i="45"/>
  <c r="M48" i="45"/>
  <c r="S172" i="45"/>
  <c r="AJ172" i="45" s="1"/>
  <c r="S191" i="45"/>
  <c r="AJ191" i="45" s="1"/>
  <c r="S224" i="45"/>
  <c r="AJ224" i="45" s="1"/>
  <c r="S243" i="45"/>
  <c r="AJ243" i="45" s="1"/>
  <c r="S283" i="45"/>
  <c r="AJ283" i="45" s="1"/>
  <c r="R340" i="45"/>
  <c r="S355" i="45"/>
  <c r="AJ355" i="45" s="1"/>
  <c r="S360" i="45"/>
  <c r="AJ360" i="45" s="1"/>
  <c r="S373" i="45"/>
  <c r="AJ373" i="45" s="1"/>
  <c r="S398" i="45"/>
  <c r="AJ398" i="45" s="1"/>
  <c r="R184" i="45"/>
  <c r="S225" i="45"/>
  <c r="AJ225" i="45" s="1"/>
  <c r="Q236" i="45"/>
  <c r="I575" i="45"/>
  <c r="AI51" i="45"/>
  <c r="AI52" i="45"/>
  <c r="N33" i="45"/>
  <c r="S253" i="45"/>
  <c r="AJ253" i="45" s="1"/>
  <c r="S125" i="45"/>
  <c r="AJ125" i="45" s="1"/>
  <c r="S319" i="45"/>
  <c r="L340" i="45"/>
  <c r="Q33" i="45"/>
  <c r="Q132" i="45"/>
  <c r="M40" i="45"/>
  <c r="M45" i="45"/>
  <c r="R47" i="45"/>
  <c r="L51" i="45"/>
  <c r="S129" i="45"/>
  <c r="AJ129" i="45" s="1"/>
  <c r="S152" i="45"/>
  <c r="AJ152" i="45" s="1"/>
  <c r="N262" i="45"/>
  <c r="S300" i="45"/>
  <c r="AJ300" i="45" s="1"/>
  <c r="S347" i="45"/>
  <c r="AJ347" i="45" s="1"/>
  <c r="S275" i="45"/>
  <c r="AJ275" i="45" s="1"/>
  <c r="S354" i="45"/>
  <c r="AJ354" i="45" s="1"/>
  <c r="S406" i="45"/>
  <c r="AJ406" i="45" s="1"/>
  <c r="AI34" i="45"/>
  <c r="N36" i="45"/>
  <c r="R45" i="45"/>
  <c r="S128" i="45"/>
  <c r="AJ128" i="45" s="1"/>
  <c r="S149" i="45"/>
  <c r="AJ149" i="45" s="1"/>
  <c r="S175" i="45"/>
  <c r="AJ175" i="45" s="1"/>
  <c r="S201" i="45"/>
  <c r="AJ201" i="45" s="1"/>
  <c r="R33" i="45"/>
  <c r="M36" i="45"/>
  <c r="S145" i="45"/>
  <c r="AJ145" i="45" s="1"/>
  <c r="S198" i="45"/>
  <c r="AJ198" i="45" s="1"/>
  <c r="S217" i="45"/>
  <c r="AJ217" i="45" s="1"/>
  <c r="S250" i="45"/>
  <c r="AJ250" i="45" s="1"/>
  <c r="N288" i="45"/>
  <c r="S330" i="45"/>
  <c r="AJ330" i="45" s="1"/>
  <c r="S293" i="45"/>
  <c r="AJ405" i="45"/>
  <c r="S427" i="45"/>
  <c r="AJ427" i="45" s="1"/>
  <c r="Q36" i="45"/>
  <c r="M262" i="45"/>
  <c r="O34" i="45"/>
  <c r="R36" i="45"/>
  <c r="Q39" i="45"/>
  <c r="M41" i="45"/>
  <c r="L46" i="45"/>
  <c r="S124" i="45"/>
  <c r="AJ124" i="45" s="1"/>
  <c r="S303" i="45"/>
  <c r="AJ303" i="45" s="1"/>
  <c r="L366" i="45"/>
  <c r="S345" i="45"/>
  <c r="S352" i="45"/>
  <c r="AJ352" i="45" s="1"/>
  <c r="S383" i="45"/>
  <c r="AJ383" i="45" s="1"/>
  <c r="S381" i="45"/>
  <c r="AJ381" i="45" s="1"/>
  <c r="L35" i="45"/>
  <c r="S113" i="45"/>
  <c r="AJ113" i="45" s="1"/>
  <c r="L45" i="45"/>
  <c r="S123" i="45"/>
  <c r="AJ123" i="45" s="1"/>
  <c r="AI43" i="45"/>
  <c r="S119" i="45"/>
  <c r="AJ119" i="45" s="1"/>
  <c r="L41" i="45"/>
  <c r="S122" i="45"/>
  <c r="AJ122" i="45" s="1"/>
  <c r="O46" i="45"/>
  <c r="S176" i="45"/>
  <c r="AJ176" i="45" s="1"/>
  <c r="S202" i="45"/>
  <c r="AJ202" i="45" s="1"/>
  <c r="M34" i="45"/>
  <c r="O37" i="45"/>
  <c r="S121" i="45"/>
  <c r="AJ121" i="45" s="1"/>
  <c r="O48" i="45"/>
  <c r="S138" i="45"/>
  <c r="AJ138" i="45" s="1"/>
  <c r="S148" i="45"/>
  <c r="AJ148" i="45" s="1"/>
  <c r="S190" i="45"/>
  <c r="AJ190" i="45" s="1"/>
  <c r="S219" i="45"/>
  <c r="AJ219" i="45" s="1"/>
  <c r="S242" i="45"/>
  <c r="AJ242" i="45" s="1"/>
  <c r="S256" i="45"/>
  <c r="AJ256" i="45" s="1"/>
  <c r="S268" i="45"/>
  <c r="AJ268" i="45" s="1"/>
  <c r="S281" i="45"/>
  <c r="AJ281" i="45" s="1"/>
  <c r="S323" i="45"/>
  <c r="AJ323" i="45" s="1"/>
  <c r="S334" i="45"/>
  <c r="AJ334" i="45" s="1"/>
  <c r="S272" i="45"/>
  <c r="AJ272" i="45" s="1"/>
  <c r="S349" i="45"/>
  <c r="AJ349" i="45" s="1"/>
  <c r="S408" i="45"/>
  <c r="AJ408" i="45" s="1"/>
  <c r="S430" i="45"/>
  <c r="AJ430" i="45" s="1"/>
  <c r="Q37" i="45"/>
  <c r="S150" i="45"/>
  <c r="AJ150" i="45" s="1"/>
  <c r="R34" i="45"/>
  <c r="M37" i="45"/>
  <c r="L40" i="45"/>
  <c r="S118" i="45"/>
  <c r="AJ118" i="45" s="1"/>
  <c r="S139" i="45"/>
  <c r="AJ139" i="45" s="1"/>
  <c r="Q184" i="45"/>
  <c r="S174" i="45"/>
  <c r="AJ174" i="45" s="1"/>
  <c r="S226" i="45"/>
  <c r="AJ226" i="45" s="1"/>
  <c r="S305" i="45"/>
  <c r="AJ305" i="45" s="1"/>
  <c r="N366" i="45"/>
  <c r="R288" i="45"/>
  <c r="R366" i="45"/>
  <c r="S410" i="45"/>
  <c r="AJ410" i="45" s="1"/>
  <c r="S407" i="45"/>
  <c r="AJ407" i="45" s="1"/>
  <c r="AF611" i="45"/>
  <c r="AI33" i="45"/>
  <c r="N35" i="45"/>
  <c r="N48" i="45"/>
  <c r="S203" i="45"/>
  <c r="AJ203" i="45" s="1"/>
  <c r="Q40" i="45"/>
  <c r="S167" i="45"/>
  <c r="AJ167" i="45" s="1"/>
  <c r="L236" i="45"/>
  <c r="S215" i="45"/>
  <c r="S295" i="45"/>
  <c r="AJ295" i="45" s="1"/>
  <c r="S385" i="45"/>
  <c r="AJ385" i="45" s="1"/>
  <c r="S412" i="45"/>
  <c r="AJ412" i="45" s="1"/>
  <c r="S431" i="45"/>
  <c r="AJ431" i="45" s="1"/>
  <c r="Q48" i="45"/>
  <c r="M184" i="45"/>
  <c r="M132" i="45"/>
  <c r="M33" i="45"/>
  <c r="Q43" i="45"/>
  <c r="N46" i="45"/>
  <c r="S164" i="45"/>
  <c r="AJ164" i="45" s="1"/>
  <c r="S193" i="45"/>
  <c r="AJ193" i="45" s="1"/>
  <c r="S216" i="45"/>
  <c r="AJ216" i="45" s="1"/>
  <c r="S245" i="45"/>
  <c r="AJ245" i="45" s="1"/>
  <c r="S269" i="45"/>
  <c r="AJ269" i="45" s="1"/>
  <c r="Q314" i="45"/>
  <c r="S302" i="45"/>
  <c r="AJ302" i="45" s="1"/>
  <c r="S357" i="45"/>
  <c r="AJ357" i="45" s="1"/>
  <c r="S375" i="45"/>
  <c r="AJ375" i="45" s="1"/>
  <c r="AF612" i="45"/>
  <c r="P7" i="45"/>
  <c r="AI41" i="45"/>
  <c r="AI38" i="45"/>
  <c r="AI35" i="45"/>
  <c r="AI48" i="45"/>
  <c r="O43" i="45"/>
  <c r="S130" i="45"/>
  <c r="AJ130" i="45" s="1"/>
  <c r="L52" i="45"/>
  <c r="S165" i="45"/>
  <c r="AJ165" i="45" s="1"/>
  <c r="N340" i="45"/>
  <c r="L33" i="45"/>
  <c r="S111" i="45"/>
  <c r="N41" i="45"/>
  <c r="S227" i="45"/>
  <c r="AJ227" i="45" s="1"/>
  <c r="M38" i="45"/>
  <c r="N43" i="45"/>
  <c r="N45" i="45"/>
  <c r="S276" i="45"/>
  <c r="AJ276" i="45" s="1"/>
  <c r="S399" i="45"/>
  <c r="AJ399" i="45" s="1"/>
  <c r="Q34" i="45"/>
  <c r="Q38" i="45"/>
  <c r="M43" i="45"/>
  <c r="M35" i="45"/>
  <c r="O38" i="45"/>
  <c r="N40" i="45"/>
  <c r="S141" i="45"/>
  <c r="AJ141" i="45" s="1"/>
  <c r="S178" i="45"/>
  <c r="AJ178" i="45" s="1"/>
  <c r="S306" i="45"/>
  <c r="AJ306" i="45" s="1"/>
  <c r="S329" i="45"/>
  <c r="AJ329" i="45" s="1"/>
  <c r="S371" i="45"/>
  <c r="S432" i="45"/>
  <c r="AJ432" i="45" s="1"/>
  <c r="S120" i="45"/>
  <c r="AJ120" i="45" s="1"/>
  <c r="S127" i="45"/>
  <c r="AJ127" i="45" s="1"/>
  <c r="S170" i="45"/>
  <c r="AJ170" i="45" s="1"/>
  <c r="S251" i="45"/>
  <c r="AJ251" i="45" s="1"/>
  <c r="O33" i="45"/>
  <c r="O41" i="45"/>
  <c r="S163" i="45"/>
  <c r="S171" i="45"/>
  <c r="AJ171" i="45" s="1"/>
  <c r="S277" i="45"/>
  <c r="AJ277" i="45" s="1"/>
  <c r="Q366" i="45"/>
  <c r="S278" i="45"/>
  <c r="AJ278" i="45" s="1"/>
  <c r="S297" i="45"/>
  <c r="AJ297" i="45" s="1"/>
  <c r="S326" i="45"/>
  <c r="AJ326" i="45" s="1"/>
  <c r="S384" i="45"/>
  <c r="AJ384" i="45" s="1"/>
  <c r="S376" i="45"/>
  <c r="AJ376" i="45" s="1"/>
  <c r="S423" i="45"/>
  <c r="S433" i="45"/>
  <c r="AJ433" i="45" s="1"/>
  <c r="Q47" i="45"/>
  <c r="L158" i="45"/>
  <c r="S137" i="45"/>
  <c r="S197" i="45"/>
  <c r="AJ197" i="45" s="1"/>
  <c r="S241" i="45"/>
  <c r="S249" i="45"/>
  <c r="AJ249" i="45" s="1"/>
  <c r="S346" i="45"/>
  <c r="AJ346" i="45" s="1"/>
  <c r="S271" i="45"/>
  <c r="AJ271" i="45" s="1"/>
  <c r="S294" i="45"/>
  <c r="AJ294" i="45" s="1"/>
  <c r="S308" i="45"/>
  <c r="AJ308" i="45" s="1"/>
  <c r="S331" i="45"/>
  <c r="AJ331" i="45" s="1"/>
  <c r="S358" i="45"/>
  <c r="AJ358" i="45" s="1"/>
  <c r="S350" i="45"/>
  <c r="AJ350" i="45" s="1"/>
  <c r="S434" i="45"/>
  <c r="AJ434" i="45" s="1"/>
  <c r="S379" i="45"/>
  <c r="AJ379" i="45" s="1"/>
  <c r="S402" i="45"/>
  <c r="AJ402" i="45" s="1"/>
  <c r="S425" i="45"/>
  <c r="AJ425" i="45" s="1"/>
  <c r="S436" i="45"/>
  <c r="AJ436" i="45" s="1"/>
  <c r="AF606" i="45"/>
  <c r="AI45" i="45"/>
  <c r="AI46" i="45"/>
  <c r="L48" i="45"/>
  <c r="S126" i="45"/>
  <c r="AJ126" i="45" s="1"/>
  <c r="L34" i="45"/>
  <c r="S112" i="45"/>
  <c r="AJ112" i="45" s="1"/>
  <c r="S116" i="45"/>
  <c r="AJ116" i="45" s="1"/>
  <c r="L38" i="45"/>
  <c r="M158" i="45"/>
  <c r="O35" i="45"/>
  <c r="S223" i="45"/>
  <c r="AJ223" i="45" s="1"/>
  <c r="N34" i="45"/>
  <c r="L36" i="45"/>
  <c r="S114" i="45"/>
  <c r="AJ114" i="45" s="1"/>
  <c r="N38" i="45"/>
  <c r="O45" i="45"/>
  <c r="S173" i="45"/>
  <c r="AJ173" i="45" s="1"/>
  <c r="S228" i="45"/>
  <c r="AJ228" i="45" s="1"/>
  <c r="R35" i="45"/>
  <c r="L39" i="45"/>
  <c r="R43" i="45"/>
  <c r="Q46" i="45"/>
  <c r="S142" i="45"/>
  <c r="AJ142" i="45" s="1"/>
  <c r="S194" i="45"/>
  <c r="AJ194" i="45" s="1"/>
  <c r="N236" i="45"/>
  <c r="S230" i="45"/>
  <c r="AJ230" i="45" s="1"/>
  <c r="S246" i="45"/>
  <c r="AJ246" i="45" s="1"/>
  <c r="S267" i="45"/>
  <c r="L288" i="45"/>
  <c r="S321" i="45"/>
  <c r="AJ321" i="45" s="1"/>
  <c r="S327" i="45"/>
  <c r="AJ327" i="45" s="1"/>
  <c r="S282" i="45"/>
  <c r="AJ282" i="45" s="1"/>
  <c r="X49" i="45"/>
  <c r="S438" i="45"/>
  <c r="AJ438" i="45" s="1"/>
  <c r="S401" i="45"/>
  <c r="AJ401" i="45" s="1"/>
  <c r="Q35" i="45"/>
  <c r="M236" i="45"/>
  <c r="O36" i="45"/>
  <c r="R38" i="45"/>
  <c r="R40" i="45"/>
  <c r="Q45" i="45"/>
  <c r="S146" i="45"/>
  <c r="AJ146" i="45" s="1"/>
  <c r="S189" i="45"/>
  <c r="S359" i="45"/>
  <c r="AJ359" i="45" s="1"/>
  <c r="S437" i="45"/>
  <c r="AJ437" i="45" s="1"/>
  <c r="F23" i="45"/>
  <c r="I75" i="45"/>
  <c r="I80" i="45" s="1"/>
  <c r="AI50" i="45"/>
  <c r="V49" i="45"/>
  <c r="AF621" i="45"/>
  <c r="R444" i="45"/>
  <c r="Q444" i="45"/>
  <c r="R418" i="45"/>
  <c r="M444" i="45"/>
  <c r="M418" i="45"/>
  <c r="Q418" i="45"/>
  <c r="N418" i="45"/>
  <c r="S180" i="45"/>
  <c r="AJ180" i="45" s="1"/>
  <c r="I320" i="45"/>
  <c r="I321" i="45"/>
  <c r="S336" i="45"/>
  <c r="AJ336" i="45" s="1"/>
  <c r="I301" i="45"/>
  <c r="S310" i="45"/>
  <c r="AJ310" i="45" s="1"/>
  <c r="I309" i="45"/>
  <c r="S206" i="45"/>
  <c r="AJ206" i="45" s="1"/>
  <c r="S232" i="45"/>
  <c r="AJ232" i="45" s="1"/>
  <c r="I346" i="45"/>
  <c r="I356" i="45"/>
  <c r="S154" i="45"/>
  <c r="AJ154" i="45" s="1"/>
  <c r="I153" i="45"/>
  <c r="S362" i="45"/>
  <c r="AJ362" i="45" s="1"/>
  <c r="I376" i="45"/>
  <c r="I164" i="45"/>
  <c r="S258" i="45"/>
  <c r="AJ258" i="45" s="1"/>
  <c r="S284" i="45"/>
  <c r="AJ284" i="45" s="1"/>
  <c r="H366" i="45"/>
  <c r="I400" i="45"/>
  <c r="N444" i="45"/>
  <c r="H340" i="45" l="1"/>
  <c r="I245" i="45"/>
  <c r="I166" i="45"/>
  <c r="I433" i="45"/>
  <c r="H39" i="45"/>
  <c r="I205" i="45"/>
  <c r="I304" i="45"/>
  <c r="I194" i="45"/>
  <c r="I361" i="45"/>
  <c r="I427" i="45"/>
  <c r="I438" i="45"/>
  <c r="S413" i="45"/>
  <c r="AJ413" i="45" s="1"/>
  <c r="I331" i="45"/>
  <c r="I276" i="45"/>
  <c r="I281" i="45"/>
  <c r="I192" i="45"/>
  <c r="Q49" i="45"/>
  <c r="I275" i="45"/>
  <c r="I406" i="45"/>
  <c r="I296" i="45"/>
  <c r="I147" i="45"/>
  <c r="I303" i="45"/>
  <c r="I294" i="45"/>
  <c r="I144" i="45"/>
  <c r="I270" i="45"/>
  <c r="I140" i="45"/>
  <c r="I218" i="45"/>
  <c r="M49" i="45"/>
  <c r="I437" i="45"/>
  <c r="D366" i="45"/>
  <c r="I305" i="45"/>
  <c r="I141" i="45"/>
  <c r="C41" i="45"/>
  <c r="G39" i="45"/>
  <c r="H36" i="45"/>
  <c r="E34" i="45"/>
  <c r="C45" i="45"/>
  <c r="C40" i="45"/>
  <c r="I372" i="45"/>
  <c r="I349" i="45"/>
  <c r="I256" i="45"/>
  <c r="I242" i="45"/>
  <c r="I217" i="45"/>
  <c r="I227" i="45"/>
  <c r="I176" i="45"/>
  <c r="C158" i="45"/>
  <c r="H46" i="45"/>
  <c r="D35" i="45"/>
  <c r="I348" i="45"/>
  <c r="I347" i="45"/>
  <c r="I197" i="45"/>
  <c r="G184" i="45"/>
  <c r="H158" i="45"/>
  <c r="I408" i="45"/>
  <c r="I171" i="45"/>
  <c r="G158" i="45"/>
  <c r="I201" i="45"/>
  <c r="D34" i="45"/>
  <c r="R49" i="45"/>
  <c r="I308" i="45"/>
  <c r="G366" i="45"/>
  <c r="I268" i="45"/>
  <c r="I230" i="45"/>
  <c r="I231" i="45"/>
  <c r="I193" i="45"/>
  <c r="I335" i="45"/>
  <c r="C366" i="45"/>
  <c r="H314" i="45"/>
  <c r="I190" i="45"/>
  <c r="C236" i="45"/>
  <c r="I326" i="45"/>
  <c r="H48" i="45"/>
  <c r="I432" i="45"/>
  <c r="N49" i="45"/>
  <c r="G314" i="45"/>
  <c r="I257" i="45"/>
  <c r="I223" i="45"/>
  <c r="H184" i="45"/>
  <c r="I329" i="45"/>
  <c r="I152" i="45"/>
  <c r="I272" i="45"/>
  <c r="G46" i="45"/>
  <c r="I203" i="45"/>
  <c r="I399" i="45"/>
  <c r="I322" i="45"/>
  <c r="I179" i="45"/>
  <c r="I253" i="45"/>
  <c r="I398" i="45"/>
  <c r="I283" i="45"/>
  <c r="I374" i="45"/>
  <c r="I244" i="45"/>
  <c r="I219" i="45"/>
  <c r="I426" i="45"/>
  <c r="I412" i="45"/>
  <c r="I241" i="45"/>
  <c r="I138" i="45"/>
  <c r="B236" i="45"/>
  <c r="I215" i="45"/>
  <c r="B39" i="45"/>
  <c r="B81" i="45"/>
  <c r="H81" i="45"/>
  <c r="G81" i="45"/>
  <c r="E81" i="45"/>
  <c r="C81" i="45"/>
  <c r="D81" i="45"/>
  <c r="F81" i="45"/>
  <c r="S34" i="45"/>
  <c r="AJ34" i="45" s="1"/>
  <c r="AJ111" i="45"/>
  <c r="AJ293" i="45"/>
  <c r="I402" i="45"/>
  <c r="I379" i="45"/>
  <c r="I333" i="45"/>
  <c r="I139" i="45"/>
  <c r="G45" i="45"/>
  <c r="H40" i="45"/>
  <c r="H38" i="45"/>
  <c r="E36" i="45"/>
  <c r="C262" i="45"/>
  <c r="I431" i="45"/>
  <c r="I386" i="45"/>
  <c r="B340" i="45"/>
  <c r="I319" i="45"/>
  <c r="I252" i="45"/>
  <c r="D236" i="45"/>
  <c r="I148" i="45"/>
  <c r="H236" i="45"/>
  <c r="I175" i="45"/>
  <c r="E46" i="45"/>
  <c r="I436" i="45"/>
  <c r="I360" i="45"/>
  <c r="I359" i="45"/>
  <c r="I137" i="45"/>
  <c r="B158" i="45"/>
  <c r="I409" i="45"/>
  <c r="I167" i="45"/>
  <c r="I229" i="45"/>
  <c r="S33" i="45"/>
  <c r="S52" i="45"/>
  <c r="AJ52" i="45" s="1"/>
  <c r="S45" i="45"/>
  <c r="AJ45" i="45" s="1"/>
  <c r="I434" i="45"/>
  <c r="I189" i="45"/>
  <c r="I282" i="45"/>
  <c r="I405" i="45"/>
  <c r="I243" i="45"/>
  <c r="G38" i="45"/>
  <c r="G34" i="45"/>
  <c r="L444" i="45"/>
  <c r="S439" i="45"/>
  <c r="AJ439" i="45" s="1"/>
  <c r="I278" i="45"/>
  <c r="D288" i="45"/>
  <c r="I250" i="45"/>
  <c r="I145" i="45"/>
  <c r="I125" i="45"/>
  <c r="H41" i="45"/>
  <c r="I251" i="45"/>
  <c r="D41" i="45"/>
  <c r="B35" i="45"/>
  <c r="I113" i="45"/>
  <c r="I355" i="45"/>
  <c r="G340" i="45"/>
  <c r="I216" i="45"/>
  <c r="C48" i="45"/>
  <c r="I401" i="45"/>
  <c r="I435" i="45"/>
  <c r="I323" i="45"/>
  <c r="C38" i="45"/>
  <c r="E35" i="45"/>
  <c r="I254" i="45"/>
  <c r="I225" i="45"/>
  <c r="D48" i="45"/>
  <c r="D36" i="45"/>
  <c r="B34" i="45"/>
  <c r="I112" i="45"/>
  <c r="I381" i="45"/>
  <c r="AJ241" i="45"/>
  <c r="S51" i="45"/>
  <c r="AJ51" i="45" s="1"/>
  <c r="I121" i="45"/>
  <c r="S36" i="45"/>
  <c r="AJ36" i="45" s="1"/>
  <c r="I324" i="45"/>
  <c r="H35" i="45"/>
  <c r="B38" i="45"/>
  <c r="I116" i="45"/>
  <c r="G288" i="45"/>
  <c r="C35" i="45"/>
  <c r="I430" i="45"/>
  <c r="H45" i="45"/>
  <c r="I352" i="45"/>
  <c r="I191" i="45"/>
  <c r="C33" i="45"/>
  <c r="C132" i="45"/>
  <c r="G33" i="45"/>
  <c r="G132" i="45"/>
  <c r="I423" i="45"/>
  <c r="I384" i="45"/>
  <c r="I297" i="45"/>
  <c r="I204" i="45"/>
  <c r="I165" i="45"/>
  <c r="I222" i="45"/>
  <c r="I173" i="45"/>
  <c r="AJ189" i="45"/>
  <c r="AJ423" i="45"/>
  <c r="S35" i="45"/>
  <c r="AJ35" i="45" s="1"/>
  <c r="S46" i="45"/>
  <c r="AJ46" i="45" s="1"/>
  <c r="AJ319" i="45"/>
  <c r="I383" i="45"/>
  <c r="I120" i="45"/>
  <c r="I271" i="45"/>
  <c r="I425" i="45"/>
  <c r="E38" i="45"/>
  <c r="I302" i="45"/>
  <c r="I269" i="45"/>
  <c r="I174" i="45"/>
  <c r="G37" i="45"/>
  <c r="I127" i="45"/>
  <c r="I354" i="45"/>
  <c r="I226" i="45"/>
  <c r="H47" i="45"/>
  <c r="I428" i="45"/>
  <c r="C340" i="45"/>
  <c r="I334" i="45"/>
  <c r="I277" i="45"/>
  <c r="H43" i="45"/>
  <c r="E37" i="45"/>
  <c r="C34" i="45"/>
  <c r="I170" i="45"/>
  <c r="B33" i="45"/>
  <c r="I111" i="45"/>
  <c r="AJ267" i="45"/>
  <c r="AJ137" i="45"/>
  <c r="I397" i="45"/>
  <c r="G35" i="45"/>
  <c r="I123" i="45"/>
  <c r="B45" i="45"/>
  <c r="E33" i="45"/>
  <c r="E43" i="45"/>
  <c r="I358" i="45"/>
  <c r="I345" i="45"/>
  <c r="B366" i="45"/>
  <c r="I178" i="45"/>
  <c r="C43" i="45"/>
  <c r="I375" i="45"/>
  <c r="D158" i="45"/>
  <c r="D40" i="45"/>
  <c r="G48" i="45"/>
  <c r="I330" i="45"/>
  <c r="I246" i="45"/>
  <c r="I357" i="45"/>
  <c r="D262" i="45"/>
  <c r="G43" i="45"/>
  <c r="I332" i="45"/>
  <c r="I328" i="45"/>
  <c r="I280" i="45"/>
  <c r="I163" i="45"/>
  <c r="I142" i="45"/>
  <c r="E41" i="45"/>
  <c r="D33" i="45"/>
  <c r="H288" i="45"/>
  <c r="I373" i="45"/>
  <c r="I298" i="45"/>
  <c r="I306" i="45"/>
  <c r="I172" i="45"/>
  <c r="I118" i="45"/>
  <c r="B40" i="45"/>
  <c r="C37" i="45"/>
  <c r="H34" i="45"/>
  <c r="C46" i="45"/>
  <c r="G41" i="45"/>
  <c r="I353" i="45"/>
  <c r="B288" i="45"/>
  <c r="I267" i="45"/>
  <c r="I228" i="45"/>
  <c r="E45" i="45"/>
  <c r="I119" i="45"/>
  <c r="B41" i="45"/>
  <c r="I350" i="45"/>
  <c r="I300" i="45"/>
  <c r="I224" i="45"/>
  <c r="I150" i="45"/>
  <c r="I295" i="45"/>
  <c r="I198" i="45"/>
  <c r="D184" i="45"/>
  <c r="E48" i="45"/>
  <c r="I202" i="45"/>
  <c r="I126" i="45"/>
  <c r="B48" i="45"/>
  <c r="D38" i="45"/>
  <c r="B36" i="45"/>
  <c r="I114" i="45"/>
  <c r="S38" i="45"/>
  <c r="AJ38" i="45" s="1"/>
  <c r="S48" i="45"/>
  <c r="AJ48" i="45" s="1"/>
  <c r="I371" i="45"/>
  <c r="I407" i="45"/>
  <c r="I382" i="45"/>
  <c r="D46" i="45"/>
  <c r="I410" i="45"/>
  <c r="I249" i="45"/>
  <c r="G236" i="45"/>
  <c r="I168" i="45"/>
  <c r="I146" i="45"/>
  <c r="I124" i="45"/>
  <c r="B46" i="45"/>
  <c r="C184" i="45"/>
  <c r="G36" i="45"/>
  <c r="I385" i="45"/>
  <c r="I293" i="45"/>
  <c r="D340" i="45"/>
  <c r="I279" i="45"/>
  <c r="D45" i="45"/>
  <c r="G40" i="45"/>
  <c r="I220" i="45"/>
  <c r="G47" i="45"/>
  <c r="I424" i="45"/>
  <c r="I327" i="45"/>
  <c r="G262" i="45"/>
  <c r="D43" i="45"/>
  <c r="C36" i="45"/>
  <c r="H33" i="45"/>
  <c r="H262" i="45"/>
  <c r="I149" i="45"/>
  <c r="I122" i="45"/>
  <c r="AJ163" i="45"/>
  <c r="L49" i="45"/>
  <c r="AJ371" i="45"/>
  <c r="AJ215" i="45"/>
  <c r="S41" i="45"/>
  <c r="AJ41" i="45" s="1"/>
  <c r="AJ345" i="45"/>
  <c r="D418" i="45"/>
  <c r="D444" i="45"/>
  <c r="D49" i="45"/>
  <c r="G418" i="45"/>
  <c r="C418" i="45"/>
  <c r="C444" i="45"/>
  <c r="H418" i="45"/>
  <c r="G444" i="45"/>
  <c r="H444" i="45"/>
  <c r="G49" i="45"/>
  <c r="S414" i="45"/>
  <c r="AJ414" i="45" s="1"/>
  <c r="S440" i="45"/>
  <c r="AJ440" i="45" s="1"/>
  <c r="B444" i="45"/>
  <c r="S388" i="45"/>
  <c r="B49" i="45"/>
  <c r="G52" i="45"/>
  <c r="H52" i="45"/>
  <c r="E52" i="45"/>
  <c r="C52" i="45"/>
  <c r="I206" i="45" l="1"/>
  <c r="I336" i="45"/>
  <c r="I284" i="45"/>
  <c r="I81" i="45"/>
  <c r="I232" i="45"/>
  <c r="I258" i="45"/>
  <c r="C49" i="45"/>
  <c r="I180" i="45"/>
  <c r="I362" i="45"/>
  <c r="I439" i="45"/>
  <c r="I310" i="45"/>
  <c r="H49" i="45"/>
  <c r="I413" i="45"/>
  <c r="I34" i="45"/>
  <c r="I41" i="45"/>
  <c r="I35" i="45"/>
  <c r="I154" i="45"/>
  <c r="I36" i="45"/>
  <c r="I46" i="45"/>
  <c r="I33" i="45"/>
  <c r="I48" i="45"/>
  <c r="AJ33" i="45"/>
  <c r="I45" i="45"/>
  <c r="L50" i="45"/>
  <c r="B52" i="45"/>
  <c r="I130" i="45"/>
  <c r="I38" i="45"/>
  <c r="G50" i="45"/>
  <c r="C50" i="45"/>
  <c r="H50" i="45"/>
  <c r="D50" i="45" l="1"/>
  <c r="I440" i="45"/>
  <c r="I414" i="45"/>
  <c r="I52" i="45"/>
  <c r="S50" i="45"/>
  <c r="AJ50" i="45" s="1"/>
  <c r="B50" i="45"/>
  <c r="I573" i="44" l="1"/>
  <c r="I572" i="44"/>
  <c r="I571" i="44"/>
  <c r="I570" i="44"/>
  <c r="I569" i="44"/>
  <c r="I568" i="44"/>
  <c r="I567" i="44"/>
  <c r="I566" i="44"/>
  <c r="I565" i="44"/>
  <c r="I564" i="44"/>
  <c r="I563" i="44"/>
  <c r="I562" i="44"/>
  <c r="I561" i="44"/>
  <c r="I560" i="44"/>
  <c r="I559" i="44"/>
  <c r="I558" i="44"/>
  <c r="I557" i="44"/>
  <c r="I556" i="44"/>
  <c r="I555" i="44"/>
  <c r="I554" i="44"/>
  <c r="I547" i="44"/>
  <c r="I546" i="44"/>
  <c r="I545" i="44"/>
  <c r="I544" i="44"/>
  <c r="I543" i="44"/>
  <c r="I542" i="44"/>
  <c r="I541" i="44"/>
  <c r="I540" i="44"/>
  <c r="I539" i="44"/>
  <c r="I538" i="44"/>
  <c r="I537" i="44"/>
  <c r="I536" i="44"/>
  <c r="I535" i="44"/>
  <c r="I534" i="44"/>
  <c r="I533" i="44"/>
  <c r="I532" i="44"/>
  <c r="I531" i="44"/>
  <c r="I530" i="44"/>
  <c r="I529" i="44"/>
  <c r="I528" i="44"/>
  <c r="I521" i="44"/>
  <c r="I520" i="44"/>
  <c r="I519" i="44"/>
  <c r="I518" i="44"/>
  <c r="I517" i="44"/>
  <c r="I516" i="44"/>
  <c r="I515" i="44"/>
  <c r="I514" i="44"/>
  <c r="I513" i="44"/>
  <c r="I512" i="44"/>
  <c r="I511" i="44"/>
  <c r="I510" i="44"/>
  <c r="I509" i="44"/>
  <c r="I508" i="44"/>
  <c r="I507" i="44"/>
  <c r="I506" i="44"/>
  <c r="I505" i="44"/>
  <c r="I504" i="44"/>
  <c r="I503" i="44"/>
  <c r="I502" i="44"/>
  <c r="I495" i="44"/>
  <c r="I494" i="44"/>
  <c r="I493" i="44"/>
  <c r="I492" i="44"/>
  <c r="I491" i="44"/>
  <c r="I490" i="44"/>
  <c r="I489" i="44"/>
  <c r="I488" i="44"/>
  <c r="I487" i="44"/>
  <c r="I486" i="44"/>
  <c r="I485" i="44"/>
  <c r="I484" i="44"/>
  <c r="I483" i="44"/>
  <c r="I482" i="44"/>
  <c r="I481" i="44"/>
  <c r="I480" i="44"/>
  <c r="I479" i="44"/>
  <c r="I478" i="44"/>
  <c r="I477" i="44"/>
  <c r="I476" i="44"/>
  <c r="F61" i="44" l="1"/>
  <c r="I451" i="44"/>
  <c r="I455" i="44"/>
  <c r="F65" i="44"/>
  <c r="I459" i="44"/>
  <c r="F69" i="44"/>
  <c r="F73" i="44"/>
  <c r="I463" i="44"/>
  <c r="F77" i="44"/>
  <c r="I467" i="44"/>
  <c r="I553" i="44"/>
  <c r="I574" i="44" s="1"/>
  <c r="F574" i="44"/>
  <c r="F548" i="44"/>
  <c r="I527" i="44"/>
  <c r="I548" i="44" s="1"/>
  <c r="F70" i="44"/>
  <c r="I460" i="44"/>
  <c r="I456" i="44"/>
  <c r="F66" i="44"/>
  <c r="F59" i="44"/>
  <c r="I449" i="44"/>
  <c r="F470" i="44"/>
  <c r="F63" i="44"/>
  <c r="I453" i="44"/>
  <c r="I457" i="44"/>
  <c r="F67" i="44"/>
  <c r="I461" i="44"/>
  <c r="F71" i="44"/>
  <c r="I465" i="44"/>
  <c r="F75" i="44"/>
  <c r="F79" i="44"/>
  <c r="I469" i="44"/>
  <c r="F62" i="44"/>
  <c r="I452" i="44"/>
  <c r="F74" i="44"/>
  <c r="I464" i="44"/>
  <c r="F522" i="44"/>
  <c r="I501" i="44"/>
  <c r="I522" i="44" s="1"/>
  <c r="F60" i="44"/>
  <c r="I450" i="44"/>
  <c r="I454" i="44"/>
  <c r="F64" i="44"/>
  <c r="I458" i="44"/>
  <c r="F68" i="44"/>
  <c r="F72" i="44"/>
  <c r="I462" i="44"/>
  <c r="I466" i="44"/>
  <c r="F76" i="44"/>
  <c r="I475" i="44"/>
  <c r="I496" i="44" s="1"/>
  <c r="F496" i="44"/>
  <c r="I468" i="44"/>
  <c r="F78" i="44"/>
  <c r="P86" i="44"/>
  <c r="P8" i="44" s="1"/>
  <c r="P87" i="44"/>
  <c r="P9" i="44" s="1"/>
  <c r="P88" i="44"/>
  <c r="P10" i="44" s="1"/>
  <c r="P89" i="44"/>
  <c r="P11" i="44" s="1"/>
  <c r="P90" i="44"/>
  <c r="P12" i="44" s="1"/>
  <c r="P93" i="44"/>
  <c r="P95" i="44"/>
  <c r="P97" i="44"/>
  <c r="P98" i="44"/>
  <c r="P100" i="44"/>
  <c r="P22" i="44" s="1"/>
  <c r="P102" i="44"/>
  <c r="P24" i="44" s="1"/>
  <c r="P103" i="44"/>
  <c r="P25" i="44" s="1"/>
  <c r="P104" i="44"/>
  <c r="P26" i="44" s="1"/>
  <c r="P105" i="44"/>
  <c r="P27" i="44" s="1"/>
  <c r="P101" i="44"/>
  <c r="P23" i="44" s="1"/>
  <c r="AI154" i="44"/>
  <c r="AI157" i="44"/>
  <c r="AI283" i="44"/>
  <c r="AI296" i="44"/>
  <c r="AI365" i="44"/>
  <c r="AH444" i="44"/>
  <c r="AE314" i="44" l="1"/>
  <c r="Z288" i="44"/>
  <c r="AH132" i="44"/>
  <c r="AI439" i="44"/>
  <c r="W444" i="44"/>
  <c r="AI442" i="44"/>
  <c r="AI261" i="44"/>
  <c r="AG210" i="44"/>
  <c r="AI417" i="44"/>
  <c r="AC392" i="44"/>
  <c r="AG314" i="44"/>
  <c r="AI347" i="44"/>
  <c r="AI443" i="44"/>
  <c r="AH41" i="44"/>
  <c r="AH37" i="44"/>
  <c r="AG392" i="44"/>
  <c r="AI312" i="44"/>
  <c r="AG40" i="44"/>
  <c r="AI287" i="44"/>
  <c r="AI337" i="44"/>
  <c r="AI235" i="44"/>
  <c r="AI232" i="44"/>
  <c r="AG418" i="44"/>
  <c r="AH340" i="44"/>
  <c r="AH262" i="44"/>
  <c r="AA210" i="44"/>
  <c r="AD158" i="44"/>
  <c r="AG45" i="44"/>
  <c r="AH33" i="44"/>
  <c r="AI153" i="44"/>
  <c r="AI413" i="44"/>
  <c r="AG51" i="44"/>
  <c r="AI374" i="44"/>
  <c r="Z392" i="44"/>
  <c r="AI400" i="44"/>
  <c r="AI391" i="44"/>
  <c r="AI387" i="44"/>
  <c r="X314" i="44"/>
  <c r="AI309" i="44"/>
  <c r="AI234" i="44"/>
  <c r="AI181" i="44"/>
  <c r="AG50" i="44"/>
  <c r="AH46" i="44"/>
  <c r="AI311" i="44"/>
  <c r="AI361" i="44"/>
  <c r="Y158" i="44"/>
  <c r="AI313" i="44"/>
  <c r="AI284" i="44"/>
  <c r="AI338" i="44"/>
  <c r="AI335" i="44"/>
  <c r="AI233" i="44"/>
  <c r="AI196" i="44"/>
  <c r="AI257" i="44"/>
  <c r="AI207" i="44"/>
  <c r="AI192" i="44"/>
  <c r="Z210" i="44"/>
  <c r="AI179" i="44"/>
  <c r="AH47" i="44"/>
  <c r="AI166" i="44"/>
  <c r="AI129" i="44"/>
  <c r="X392" i="44"/>
  <c r="AH314" i="44"/>
  <c r="AC210" i="44"/>
  <c r="AI182" i="44"/>
  <c r="AI433" i="44"/>
  <c r="AC418" i="44"/>
  <c r="AH392" i="44"/>
  <c r="AI300" i="44"/>
  <c r="X210" i="44"/>
  <c r="AI140" i="44"/>
  <c r="AI183" i="44"/>
  <c r="AH43" i="44"/>
  <c r="AH35" i="44"/>
  <c r="AI269" i="44"/>
  <c r="AG38" i="44"/>
  <c r="AI436" i="44"/>
  <c r="AD444" i="44"/>
  <c r="AI429" i="44"/>
  <c r="Z418" i="44"/>
  <c r="AI386" i="44"/>
  <c r="AI378" i="44"/>
  <c r="AD392" i="44"/>
  <c r="AI398" i="44"/>
  <c r="AI389" i="44"/>
  <c r="AI379" i="44"/>
  <c r="AI324" i="44"/>
  <c r="Y340" i="44"/>
  <c r="AI303" i="44"/>
  <c r="AA314" i="44"/>
  <c r="AI336" i="44"/>
  <c r="AI278" i="44"/>
  <c r="AI270" i="44"/>
  <c r="AI260" i="44"/>
  <c r="AI252" i="44"/>
  <c r="AI244" i="44"/>
  <c r="AI231" i="44"/>
  <c r="AI223" i="44"/>
  <c r="AI194" i="44"/>
  <c r="W288" i="44"/>
  <c r="AI254" i="44"/>
  <c r="AI225" i="44"/>
  <c r="AF236" i="44"/>
  <c r="AI208" i="44"/>
  <c r="AI190" i="44"/>
  <c r="AI151" i="44"/>
  <c r="AI143" i="44"/>
  <c r="X50" i="44"/>
  <c r="AG52" i="44"/>
  <c r="AG48" i="44"/>
  <c r="AE158" i="44"/>
  <c r="W392" i="44"/>
  <c r="AI286" i="44"/>
  <c r="AI416" i="44"/>
  <c r="AI364" i="44"/>
  <c r="AC236" i="44"/>
  <c r="AI430" i="44"/>
  <c r="AG444" i="44"/>
  <c r="AI399" i="44"/>
  <c r="AI441" i="44"/>
  <c r="AI285" i="44"/>
  <c r="AI352" i="44"/>
  <c r="AI348" i="44"/>
  <c r="AI339" i="44"/>
  <c r="AH53" i="44"/>
  <c r="AG236" i="44"/>
  <c r="AI176" i="44"/>
  <c r="AH44" i="44"/>
  <c r="AG36" i="44"/>
  <c r="AI152" i="44"/>
  <c r="AH158" i="44"/>
  <c r="AI426" i="44"/>
  <c r="Z314" i="44"/>
  <c r="AG184" i="44"/>
  <c r="AI415" i="44"/>
  <c r="AE392" i="44"/>
  <c r="AI363" i="44"/>
  <c r="AF418" i="44"/>
  <c r="AI390" i="44"/>
  <c r="AI322" i="44"/>
  <c r="AC314" i="44"/>
  <c r="AH39" i="44"/>
  <c r="AI349" i="44"/>
  <c r="AI345" i="44"/>
  <c r="AG288" i="44"/>
  <c r="AI259" i="44"/>
  <c r="AE262" i="44"/>
  <c r="AI218" i="44"/>
  <c r="AA236" i="44"/>
  <c r="AI209" i="44"/>
  <c r="AI205" i="44"/>
  <c r="AE210" i="44"/>
  <c r="AI170" i="44"/>
  <c r="AC184" i="44"/>
  <c r="AI156" i="44"/>
  <c r="AI149" i="44"/>
  <c r="AF158" i="44"/>
  <c r="Y53" i="44"/>
  <c r="Z158" i="44"/>
  <c r="AF51" i="44"/>
  <c r="AI282" i="44"/>
  <c r="V236" i="44"/>
  <c r="AI215" i="44"/>
  <c r="AI229" i="44"/>
  <c r="AI221" i="44"/>
  <c r="AD53" i="44"/>
  <c r="AI130" i="44"/>
  <c r="V52" i="44"/>
  <c r="Z48" i="44"/>
  <c r="AF46" i="44"/>
  <c r="X45" i="44"/>
  <c r="AD43" i="44"/>
  <c r="AI120" i="44"/>
  <c r="AA40" i="44"/>
  <c r="AE38" i="44"/>
  <c r="Y37" i="44"/>
  <c r="AD35" i="44"/>
  <c r="V34" i="44"/>
  <c r="AI112" i="44"/>
  <c r="AI175" i="44"/>
  <c r="W184" i="44"/>
  <c r="AI155" i="44"/>
  <c r="V51" i="44"/>
  <c r="AI139" i="44"/>
  <c r="Z53" i="44"/>
  <c r="W52" i="44"/>
  <c r="AF50" i="44"/>
  <c r="Z49" i="44"/>
  <c r="W48" i="44"/>
  <c r="AE46" i="44"/>
  <c r="AA45" i="44"/>
  <c r="W44" i="44"/>
  <c r="Z41" i="44"/>
  <c r="V40" i="44"/>
  <c r="AI118" i="44"/>
  <c r="AF38" i="44"/>
  <c r="Z37" i="44"/>
  <c r="W36" i="44"/>
  <c r="AF34" i="44"/>
  <c r="Z33" i="44"/>
  <c r="Z132" i="44"/>
  <c r="I76" i="44"/>
  <c r="F24" i="44"/>
  <c r="AG34" i="44"/>
  <c r="F17" i="44"/>
  <c r="I69" i="44"/>
  <c r="AA444" i="44"/>
  <c r="AI434" i="44"/>
  <c r="AI425" i="44"/>
  <c r="AE444" i="44"/>
  <c r="AI412" i="44"/>
  <c r="AI408" i="44"/>
  <c r="X418" i="44"/>
  <c r="AI381" i="44"/>
  <c r="AA392" i="44"/>
  <c r="AH418" i="44"/>
  <c r="W340" i="44"/>
  <c r="AI298" i="44"/>
  <c r="Y314" i="44"/>
  <c r="AG340" i="44"/>
  <c r="AI273" i="44"/>
  <c r="AI255" i="44"/>
  <c r="AI247" i="44"/>
  <c r="AI274" i="44"/>
  <c r="AG262" i="44"/>
  <c r="AD236" i="44"/>
  <c r="AI197" i="44"/>
  <c r="AF210" i="44"/>
  <c r="AI167" i="44"/>
  <c r="AE184" i="44"/>
  <c r="AI146" i="44"/>
  <c r="AI138" i="44"/>
  <c r="AA53" i="44"/>
  <c r="AE51" i="44"/>
  <c r="AF49" i="44"/>
  <c r="X48" i="44"/>
  <c r="AD46" i="44"/>
  <c r="AI123" i="44"/>
  <c r="Z43" i="44"/>
  <c r="AF41" i="44"/>
  <c r="Y40" i="44"/>
  <c r="AC38" i="44"/>
  <c r="W37" i="44"/>
  <c r="AA35" i="44"/>
  <c r="AF132" i="44"/>
  <c r="AF33" i="44"/>
  <c r="AI189" i="44"/>
  <c r="V210" i="44"/>
  <c r="AI180" i="44"/>
  <c r="AC158" i="44"/>
  <c r="X53" i="44"/>
  <c r="AH51" i="44"/>
  <c r="AD50" i="44"/>
  <c r="X49" i="44"/>
  <c r="AG47" i="44"/>
  <c r="AC46" i="44"/>
  <c r="Y45" i="44"/>
  <c r="AG43" i="44"/>
  <c r="X41" i="44"/>
  <c r="AG39" i="44"/>
  <c r="AD38" i="44"/>
  <c r="X37" i="44"/>
  <c r="AG35" i="44"/>
  <c r="AD34" i="44"/>
  <c r="X33" i="44"/>
  <c r="X132" i="44"/>
  <c r="F26" i="44"/>
  <c r="I78" i="44"/>
  <c r="I60" i="44"/>
  <c r="F8" i="44"/>
  <c r="I67" i="44"/>
  <c r="F15" i="44"/>
  <c r="F14" i="44"/>
  <c r="I66" i="44"/>
  <c r="AI440" i="44"/>
  <c r="V418" i="44"/>
  <c r="AI397" i="44"/>
  <c r="AI403" i="44"/>
  <c r="AI279" i="44"/>
  <c r="AI258" i="44"/>
  <c r="AI200" i="44"/>
  <c r="AI243" i="44"/>
  <c r="AA46" i="44"/>
  <c r="AE36" i="44"/>
  <c r="AE47" i="44"/>
  <c r="AE39" i="44"/>
  <c r="AI111" i="44"/>
  <c r="V132" i="44"/>
  <c r="V33" i="44"/>
  <c r="AI437" i="44"/>
  <c r="AI410" i="44"/>
  <c r="AI431" i="44"/>
  <c r="Z444" i="44"/>
  <c r="AI409" i="44"/>
  <c r="AD418" i="44"/>
  <c r="AI333" i="44"/>
  <c r="AI325" i="44"/>
  <c r="AI307" i="44"/>
  <c r="AI304" i="44"/>
  <c r="AC340" i="44"/>
  <c r="AI293" i="44"/>
  <c r="V314" i="44"/>
  <c r="AE288" i="44"/>
  <c r="AI253" i="44"/>
  <c r="AF262" i="44"/>
  <c r="AI203" i="44"/>
  <c r="AI195" i="44"/>
  <c r="AI275" i="44"/>
  <c r="AI271" i="44"/>
  <c r="AH288" i="44"/>
  <c r="AC262" i="44"/>
  <c r="Y236" i="44"/>
  <c r="AI202" i="44"/>
  <c r="AI165" i="44"/>
  <c r="Z184" i="44"/>
  <c r="W53" i="44"/>
  <c r="Z51" i="44"/>
  <c r="AA49" i="44"/>
  <c r="AF47" i="44"/>
  <c r="Y46" i="44"/>
  <c r="AD44" i="44"/>
  <c r="V43" i="44"/>
  <c r="AI121" i="44"/>
  <c r="AA41" i="44"/>
  <c r="AF39" i="44"/>
  <c r="X38" i="44"/>
  <c r="AC36" i="44"/>
  <c r="W35" i="44"/>
  <c r="AA33" i="44"/>
  <c r="AA132" i="44"/>
  <c r="AI193" i="44"/>
  <c r="AI177" i="44"/>
  <c r="AH184" i="44"/>
  <c r="X158" i="44"/>
  <c r="AH52" i="44"/>
  <c r="AD51" i="44"/>
  <c r="Y50" i="44"/>
  <c r="AH48" i="44"/>
  <c r="AC47" i="44"/>
  <c r="X46" i="44"/>
  <c r="AG44" i="44"/>
  <c r="AC43" i="44"/>
  <c r="AH40" i="44"/>
  <c r="AC39" i="44"/>
  <c r="Y38" i="44"/>
  <c r="AH36" i="44"/>
  <c r="AC35" i="44"/>
  <c r="Y34" i="44"/>
  <c r="F20" i="44"/>
  <c r="I72" i="44"/>
  <c r="F18" i="44"/>
  <c r="I70" i="44"/>
  <c r="F575" i="44"/>
  <c r="C575" i="44"/>
  <c r="B575" i="44"/>
  <c r="G575" i="44"/>
  <c r="E575" i="44"/>
  <c r="H575" i="44"/>
  <c r="D575" i="44"/>
  <c r="W314" i="44"/>
  <c r="AI321" i="44"/>
  <c r="AD210" i="44"/>
  <c r="V48" i="44"/>
  <c r="AI126" i="44"/>
  <c r="W40" i="44"/>
  <c r="AI191" i="44"/>
  <c r="AI164" i="44"/>
  <c r="AA50" i="44"/>
  <c r="Z46" i="44"/>
  <c r="AI119" i="44"/>
  <c r="V41" i="44"/>
  <c r="V37" i="44"/>
  <c r="AI115" i="44"/>
  <c r="B523" i="44"/>
  <c r="F523" i="44"/>
  <c r="E523" i="44"/>
  <c r="D523" i="44"/>
  <c r="C523" i="44"/>
  <c r="H523" i="44"/>
  <c r="G523" i="44"/>
  <c r="AI382" i="44"/>
  <c r="AA418" i="44"/>
  <c r="AI358" i="44"/>
  <c r="AI328" i="44"/>
  <c r="AI320" i="44"/>
  <c r="AI310" i="44"/>
  <c r="AI299" i="44"/>
  <c r="AI326" i="44"/>
  <c r="Z340" i="44"/>
  <c r="AI295" i="44"/>
  <c r="AC288" i="44"/>
  <c r="AI256" i="44"/>
  <c r="AD262" i="44"/>
  <c r="AI219" i="44"/>
  <c r="AE236" i="44"/>
  <c r="AI206" i="44"/>
  <c r="AI198" i="44"/>
  <c r="AF288" i="44"/>
  <c r="AI248" i="44"/>
  <c r="Z262" i="44"/>
  <c r="AI227" i="44"/>
  <c r="W236" i="44"/>
  <c r="Y210" i="44"/>
  <c r="X184" i="44"/>
  <c r="AI147" i="44"/>
  <c r="AA158" i="44"/>
  <c r="AE52" i="44"/>
  <c r="X51" i="44"/>
  <c r="Y49" i="44"/>
  <c r="AD47" i="44"/>
  <c r="W46" i="44"/>
  <c r="Z44" i="44"/>
  <c r="Y41" i="44"/>
  <c r="AD39" i="44"/>
  <c r="AI116" i="44"/>
  <c r="V38" i="44"/>
  <c r="Z36" i="44"/>
  <c r="AE34" i="44"/>
  <c r="Y33" i="44"/>
  <c r="Y132" i="44"/>
  <c r="AI173" i="44"/>
  <c r="AI169" i="44"/>
  <c r="AF184" i="44"/>
  <c r="AI145" i="44"/>
  <c r="AI141" i="44"/>
  <c r="V158" i="44"/>
  <c r="AI137" i="44"/>
  <c r="AF52" i="44"/>
  <c r="AA51" i="44"/>
  <c r="W50" i="44"/>
  <c r="AI128" i="44"/>
  <c r="AF48" i="44"/>
  <c r="AA47" i="44"/>
  <c r="AI124" i="44"/>
  <c r="V46" i="44"/>
  <c r="AE44" i="44"/>
  <c r="AA43" i="44"/>
  <c r="AF40" i="44"/>
  <c r="AA39" i="44"/>
  <c r="W38" i="44"/>
  <c r="AF36" i="44"/>
  <c r="Z35" i="44"/>
  <c r="W34" i="44"/>
  <c r="I68" i="44"/>
  <c r="F16" i="44"/>
  <c r="I79" i="44"/>
  <c r="F27" i="44"/>
  <c r="F11" i="44"/>
  <c r="I63" i="44"/>
  <c r="AI280" i="44"/>
  <c r="AD49" i="44"/>
  <c r="AD41" i="44"/>
  <c r="AD33" i="44"/>
  <c r="AD132" i="44"/>
  <c r="AI172" i="44"/>
  <c r="AI131" i="44"/>
  <c r="V53" i="44"/>
  <c r="W45" i="44"/>
  <c r="AE35" i="44"/>
  <c r="X444" i="44"/>
  <c r="AI435" i="44"/>
  <c r="AI432" i="44"/>
  <c r="AI427" i="44"/>
  <c r="AI414" i="44"/>
  <c r="AI406" i="44"/>
  <c r="Y418" i="44"/>
  <c r="AI371" i="44"/>
  <c r="V392" i="44"/>
  <c r="AI331" i="44"/>
  <c r="AF340" i="44"/>
  <c r="AI302" i="44"/>
  <c r="AI294" i="44"/>
  <c r="AI355" i="44"/>
  <c r="AI350" i="44"/>
  <c r="AI346" i="44"/>
  <c r="X340" i="44"/>
  <c r="AI306" i="44"/>
  <c r="AI297" i="44"/>
  <c r="AI277" i="44"/>
  <c r="AI251" i="44"/>
  <c r="AA262" i="44"/>
  <c r="AI222" i="44"/>
  <c r="AI201" i="44"/>
  <c r="AD288" i="44"/>
  <c r="X262" i="44"/>
  <c r="W210" i="44"/>
  <c r="AI171" i="44"/>
  <c r="AI163" i="44"/>
  <c r="V184" i="44"/>
  <c r="AI142" i="44"/>
  <c r="AC52" i="44"/>
  <c r="AE50" i="44"/>
  <c r="W49" i="44"/>
  <c r="Z47" i="44"/>
  <c r="AE45" i="44"/>
  <c r="X44" i="44"/>
  <c r="W41" i="44"/>
  <c r="Z39" i="44"/>
  <c r="AF37" i="44"/>
  <c r="X36" i="44"/>
  <c r="AC34" i="44"/>
  <c r="W33" i="44"/>
  <c r="W132" i="44"/>
  <c r="AI178" i="44"/>
  <c r="AD184" i="44"/>
  <c r="AG53" i="44"/>
  <c r="AD52" i="44"/>
  <c r="Y51" i="44"/>
  <c r="AG49" i="44"/>
  <c r="AD48" i="44"/>
  <c r="Y47" i="44"/>
  <c r="AH45" i="44"/>
  <c r="AC44" i="44"/>
  <c r="Y43" i="44"/>
  <c r="AG41" i="44"/>
  <c r="AD40" i="44"/>
  <c r="Y39" i="44"/>
  <c r="AG37" i="44"/>
  <c r="AD36" i="44"/>
  <c r="X35" i="44"/>
  <c r="AG33" i="44"/>
  <c r="AG132" i="44"/>
  <c r="V50" i="44"/>
  <c r="I74" i="44"/>
  <c r="F22" i="44"/>
  <c r="I75" i="44"/>
  <c r="F23" i="44"/>
  <c r="F25" i="44"/>
  <c r="I77" i="44"/>
  <c r="I61" i="44"/>
  <c r="F9" i="44"/>
  <c r="AI402" i="44"/>
  <c r="AI360" i="44"/>
  <c r="Y444" i="44"/>
  <c r="AC444" i="44"/>
  <c r="AI376" i="44"/>
  <c r="Y392" i="44"/>
  <c r="AI330" i="44"/>
  <c r="AI353" i="44"/>
  <c r="AE340" i="44"/>
  <c r="AI276" i="44"/>
  <c r="AI242" i="44"/>
  <c r="AI226" i="44"/>
  <c r="AC51" i="44"/>
  <c r="AF44" i="44"/>
  <c r="Z38" i="44"/>
  <c r="AI144" i="44"/>
  <c r="AI127" i="44"/>
  <c r="V49" i="44"/>
  <c r="AA38" i="44"/>
  <c r="AF605" i="44"/>
  <c r="I65" i="44"/>
  <c r="AI423" i="44"/>
  <c r="V444" i="44"/>
  <c r="AI385" i="44"/>
  <c r="AI377" i="44"/>
  <c r="AI401" i="44"/>
  <c r="AE418" i="44"/>
  <c r="AI388" i="44"/>
  <c r="AI380" i="44"/>
  <c r="AI372" i="44"/>
  <c r="W418" i="44"/>
  <c r="AI373" i="44"/>
  <c r="AI334" i="44"/>
  <c r="AD340" i="44"/>
  <c r="AI308" i="44"/>
  <c r="AI305" i="44"/>
  <c r="AF314" i="44"/>
  <c r="AI359" i="44"/>
  <c r="AI327" i="44"/>
  <c r="AI323" i="44"/>
  <c r="V340" i="44"/>
  <c r="AI319" i="44"/>
  <c r="AI301" i="44"/>
  <c r="AI281" i="44"/>
  <c r="AI272" i="44"/>
  <c r="X288" i="44"/>
  <c r="AI246" i="44"/>
  <c r="Y262" i="44"/>
  <c r="AI217" i="44"/>
  <c r="Z236" i="44"/>
  <c r="AI204" i="44"/>
  <c r="AA288" i="44"/>
  <c r="AI249" i="44"/>
  <c r="AI245" i="44"/>
  <c r="AI241" i="44"/>
  <c r="V262" i="44"/>
  <c r="AI224" i="44"/>
  <c r="AI220" i="44"/>
  <c r="AI216" i="44"/>
  <c r="W158" i="44"/>
  <c r="Z52" i="44"/>
  <c r="AC50" i="44"/>
  <c r="AE48" i="44"/>
  <c r="X47" i="44"/>
  <c r="AC45" i="44"/>
  <c r="AI122" i="44"/>
  <c r="V44" i="44"/>
  <c r="AE40" i="44"/>
  <c r="X39" i="44"/>
  <c r="AD37" i="44"/>
  <c r="AI114" i="44"/>
  <c r="V36" i="44"/>
  <c r="Z34" i="44"/>
  <c r="AI174" i="44"/>
  <c r="AA184" i="44"/>
  <c r="AI150" i="44"/>
  <c r="AE53" i="44"/>
  <c r="AA52" i="44"/>
  <c r="W51" i="44"/>
  <c r="AE49" i="44"/>
  <c r="AA48" i="44"/>
  <c r="W47" i="44"/>
  <c r="AF45" i="44"/>
  <c r="AA44" i="44"/>
  <c r="W43" i="44"/>
  <c r="AE41" i="44"/>
  <c r="Z40" i="44"/>
  <c r="W39" i="44"/>
  <c r="AE37" i="44"/>
  <c r="AA36" i="44"/>
  <c r="AI113" i="44"/>
  <c r="V35" i="44"/>
  <c r="AE132" i="44"/>
  <c r="AE33" i="44"/>
  <c r="P85" i="44"/>
  <c r="F12" i="44"/>
  <c r="I64" i="44"/>
  <c r="I470" i="44"/>
  <c r="AI332" i="44"/>
  <c r="AI405" i="44"/>
  <c r="AI250" i="44"/>
  <c r="AI268" i="44"/>
  <c r="AI230" i="44"/>
  <c r="X43" i="44"/>
  <c r="Y35" i="44"/>
  <c r="AI168" i="44"/>
  <c r="AE43" i="44"/>
  <c r="AA34" i="44"/>
  <c r="AF444" i="44"/>
  <c r="AI438" i="44"/>
  <c r="AI428" i="44"/>
  <c r="AI424" i="44"/>
  <c r="AI411" i="44"/>
  <c r="AI407" i="44"/>
  <c r="AI404" i="44"/>
  <c r="AI383" i="44"/>
  <c r="AF392" i="44"/>
  <c r="AI384" i="44"/>
  <c r="AI375" i="44"/>
  <c r="AI362" i="44"/>
  <c r="AI329" i="44"/>
  <c r="AA340" i="44"/>
  <c r="AD314" i="44"/>
  <c r="AI356" i="44"/>
  <c r="AI351" i="44"/>
  <c r="V288" i="44"/>
  <c r="AI267" i="44"/>
  <c r="W262" i="44"/>
  <c r="AI228" i="44"/>
  <c r="X236" i="44"/>
  <c r="AI199" i="44"/>
  <c r="Y288" i="44"/>
  <c r="AH236" i="44"/>
  <c r="AI148" i="44"/>
  <c r="AF53" i="44"/>
  <c r="X52" i="44"/>
  <c r="Z50" i="44"/>
  <c r="AC48" i="44"/>
  <c r="V47" i="44"/>
  <c r="AI125" i="44"/>
  <c r="Z45" i="44"/>
  <c r="AF43" i="44"/>
  <c r="AC40" i="44"/>
  <c r="V39" i="44"/>
  <c r="AI117" i="44"/>
  <c r="AA37" i="44"/>
  <c r="AF35" i="44"/>
  <c r="X34" i="44"/>
  <c r="Y184" i="44"/>
  <c r="AG158" i="44"/>
  <c r="AC53" i="44"/>
  <c r="Y52" i="44"/>
  <c r="AH50" i="44"/>
  <c r="AC49" i="44"/>
  <c r="Y48" i="44"/>
  <c r="AG46" i="44"/>
  <c r="AD45" i="44"/>
  <c r="Y44" i="44"/>
  <c r="AC41" i="44"/>
  <c r="X40" i="44"/>
  <c r="AH38" i="44"/>
  <c r="AC37" i="44"/>
  <c r="Y36" i="44"/>
  <c r="AH34" i="44"/>
  <c r="AC33" i="44"/>
  <c r="AC132" i="44"/>
  <c r="AH210" i="44"/>
  <c r="AH49" i="44"/>
  <c r="E497" i="44"/>
  <c r="G497" i="44"/>
  <c r="H497" i="44"/>
  <c r="B497" i="44"/>
  <c r="C497" i="44"/>
  <c r="F497" i="44"/>
  <c r="D497" i="44"/>
  <c r="I62" i="44"/>
  <c r="F10" i="44"/>
  <c r="I71" i="44"/>
  <c r="F19" i="44"/>
  <c r="F7" i="44"/>
  <c r="I59" i="44"/>
  <c r="F80" i="44"/>
  <c r="B549" i="44"/>
  <c r="C549" i="44"/>
  <c r="E549" i="44"/>
  <c r="F549" i="44"/>
  <c r="D549" i="44"/>
  <c r="H549" i="44"/>
  <c r="G549" i="44"/>
  <c r="I73" i="44"/>
  <c r="F21" i="44"/>
  <c r="AI357" i="44"/>
  <c r="AF617" i="44"/>
  <c r="AF607" i="44"/>
  <c r="AF618" i="44"/>
  <c r="AF615" i="44"/>
  <c r="AF610" i="44"/>
  <c r="AF619" i="44"/>
  <c r="AF609" i="44"/>
  <c r="AF622" i="44"/>
  <c r="AF614" i="44"/>
  <c r="M444" i="44"/>
  <c r="Q288" i="44"/>
  <c r="S257" i="44"/>
  <c r="S230" i="44"/>
  <c r="Q52" i="44"/>
  <c r="N51" i="44"/>
  <c r="Q50" i="44"/>
  <c r="S191" i="44"/>
  <c r="S141" i="44"/>
  <c r="R52" i="44"/>
  <c r="O52" i="44"/>
  <c r="R51" i="44"/>
  <c r="O51" i="44"/>
  <c r="R50" i="44"/>
  <c r="O50" i="44"/>
  <c r="S347" i="44"/>
  <c r="Q444" i="44"/>
  <c r="S409" i="44"/>
  <c r="S402" i="44"/>
  <c r="S351" i="44"/>
  <c r="S247" i="44"/>
  <c r="S275" i="44"/>
  <c r="S274" i="44"/>
  <c r="S229" i="44"/>
  <c r="S221" i="44"/>
  <c r="S149" i="44"/>
  <c r="N52" i="44"/>
  <c r="Q51" i="44"/>
  <c r="N50" i="44"/>
  <c r="R35" i="44"/>
  <c r="M52" i="44"/>
  <c r="M51" i="44"/>
  <c r="M50" i="44"/>
  <c r="M48" i="44"/>
  <c r="M39" i="44"/>
  <c r="S300" i="44"/>
  <c r="AI132" i="44" l="1"/>
  <c r="O37" i="44"/>
  <c r="N288" i="44"/>
  <c r="S432" i="44"/>
  <c r="Q48" i="44"/>
  <c r="M262" i="44"/>
  <c r="Q37" i="44"/>
  <c r="N39" i="44"/>
  <c r="R158" i="44"/>
  <c r="S279" i="44"/>
  <c r="S328" i="44"/>
  <c r="S153" i="44"/>
  <c r="R39" i="44"/>
  <c r="Q44" i="44"/>
  <c r="M49" i="44"/>
  <c r="S143" i="44"/>
  <c r="S171" i="44"/>
  <c r="S220" i="44"/>
  <c r="S350" i="44"/>
  <c r="S330" i="44"/>
  <c r="S400" i="44"/>
  <c r="S411" i="44"/>
  <c r="S175" i="44"/>
  <c r="R46" i="44"/>
  <c r="M236" i="44"/>
  <c r="S254" i="44"/>
  <c r="S252" i="44"/>
  <c r="S309" i="44"/>
  <c r="S335" i="44"/>
  <c r="S375" i="44"/>
  <c r="N392" i="44"/>
  <c r="S306" i="44"/>
  <c r="R37" i="44"/>
  <c r="S190" i="44"/>
  <c r="S268" i="44"/>
  <c r="S204" i="44"/>
  <c r="S228" i="44"/>
  <c r="S424" i="44"/>
  <c r="O39" i="44"/>
  <c r="S387" i="44"/>
  <c r="S269" i="44"/>
  <c r="S407" i="44"/>
  <c r="S196" i="44"/>
  <c r="S282" i="44"/>
  <c r="S334" i="44"/>
  <c r="S152" i="44"/>
  <c r="N314" i="44"/>
  <c r="Q314" i="44"/>
  <c r="S298" i="44"/>
  <c r="S302" i="44"/>
  <c r="N46" i="44"/>
  <c r="M44" i="44"/>
  <c r="S198" i="44"/>
  <c r="S381" i="44"/>
  <c r="S410" i="44"/>
  <c r="M35" i="44"/>
  <c r="M41" i="44"/>
  <c r="N236" i="44"/>
  <c r="S283" i="44"/>
  <c r="S358" i="44"/>
  <c r="S374" i="44"/>
  <c r="Q418" i="44"/>
  <c r="M158" i="44"/>
  <c r="R41" i="44"/>
  <c r="N48" i="44"/>
  <c r="S253" i="44"/>
  <c r="R314" i="44"/>
  <c r="R38" i="44"/>
  <c r="M314" i="44"/>
  <c r="N210" i="44"/>
  <c r="M340" i="44"/>
  <c r="Q158" i="44"/>
  <c r="N184" i="44"/>
  <c r="R236" i="44"/>
  <c r="S140" i="44"/>
  <c r="M418" i="44"/>
  <c r="I549" i="44"/>
  <c r="AI49" i="44"/>
  <c r="I523" i="44"/>
  <c r="O314" i="44"/>
  <c r="S322" i="44"/>
  <c r="R418" i="44"/>
  <c r="R444" i="44"/>
  <c r="R184" i="44"/>
  <c r="S179" i="44"/>
  <c r="Q210" i="44"/>
  <c r="AI36" i="44"/>
  <c r="O418" i="44"/>
  <c r="S192" i="44"/>
  <c r="S244" i="44"/>
  <c r="S270" i="44"/>
  <c r="O444" i="44"/>
  <c r="S205" i="44"/>
  <c r="S218" i="44"/>
  <c r="R262" i="44"/>
  <c r="S348" i="44"/>
  <c r="S296" i="44"/>
  <c r="S426" i="44"/>
  <c r="S413" i="44"/>
  <c r="S439" i="44"/>
  <c r="I497" i="44"/>
  <c r="I575" i="44"/>
  <c r="AI52" i="44"/>
  <c r="S361" i="44"/>
  <c r="R392" i="44"/>
  <c r="S166" i="44"/>
  <c r="N262" i="44"/>
  <c r="S231" i="44"/>
  <c r="Q392" i="44"/>
  <c r="AI53" i="44"/>
  <c r="AJ53" i="44" s="1"/>
  <c r="AI51" i="44"/>
  <c r="N33" i="44"/>
  <c r="N132" i="44"/>
  <c r="S139" i="44"/>
  <c r="O40" i="44"/>
  <c r="S148" i="44"/>
  <c r="O340" i="44"/>
  <c r="S372" i="44"/>
  <c r="S397" i="44"/>
  <c r="L418" i="44"/>
  <c r="N444" i="44"/>
  <c r="S427" i="44"/>
  <c r="Q33" i="44"/>
  <c r="Q132" i="44"/>
  <c r="Q35" i="44"/>
  <c r="S177" i="44"/>
  <c r="L47" i="44"/>
  <c r="S125" i="44"/>
  <c r="Q262" i="44"/>
  <c r="S222" i="44"/>
  <c r="S251" i="44"/>
  <c r="S281" i="44"/>
  <c r="Q340" i="44"/>
  <c r="S377" i="44"/>
  <c r="S437" i="44"/>
  <c r="S345" i="44"/>
  <c r="L35" i="44"/>
  <c r="S113" i="44"/>
  <c r="L37" i="44"/>
  <c r="S115" i="44"/>
  <c r="R48" i="44"/>
  <c r="O184" i="44"/>
  <c r="S168" i="44"/>
  <c r="S178" i="44"/>
  <c r="L38" i="44"/>
  <c r="S116" i="44"/>
  <c r="S122" i="44"/>
  <c r="L44" i="44"/>
  <c r="O46" i="44"/>
  <c r="L51" i="44"/>
  <c r="S129" i="44"/>
  <c r="S138" i="44"/>
  <c r="Q184" i="44"/>
  <c r="S243" i="44"/>
  <c r="S203" i="44"/>
  <c r="S217" i="44"/>
  <c r="S250" i="44"/>
  <c r="S276" i="44"/>
  <c r="S323" i="44"/>
  <c r="R340" i="44"/>
  <c r="S384" i="44"/>
  <c r="S405" i="44"/>
  <c r="S429" i="44"/>
  <c r="AI47" i="44"/>
  <c r="AI340" i="44"/>
  <c r="V341" i="44" s="1"/>
  <c r="AI46" i="44"/>
  <c r="AI210" i="44"/>
  <c r="V211" i="44" s="1"/>
  <c r="S130" i="44"/>
  <c r="L52" i="44"/>
  <c r="S319" i="44"/>
  <c r="L340" i="44"/>
  <c r="M36" i="44"/>
  <c r="Q40" i="44"/>
  <c r="M45" i="44"/>
  <c r="Q38" i="44"/>
  <c r="S121" i="44"/>
  <c r="L43" i="44"/>
  <c r="N47" i="44"/>
  <c r="S147" i="44"/>
  <c r="S224" i="44"/>
  <c r="M288" i="44"/>
  <c r="S194" i="44"/>
  <c r="S355" i="44"/>
  <c r="S383" i="44"/>
  <c r="S406" i="44"/>
  <c r="S349" i="44"/>
  <c r="L40" i="44"/>
  <c r="S118" i="44"/>
  <c r="O45" i="44"/>
  <c r="L49" i="44"/>
  <c r="S127" i="44"/>
  <c r="L158" i="44"/>
  <c r="S137" i="44"/>
  <c r="S169" i="44"/>
  <c r="L34" i="44"/>
  <c r="S112" i="44"/>
  <c r="S120" i="44"/>
  <c r="N44" i="44"/>
  <c r="O49" i="44"/>
  <c r="S170" i="44"/>
  <c r="S245" i="44"/>
  <c r="S219" i="44"/>
  <c r="S242" i="44"/>
  <c r="S326" i="44"/>
  <c r="S304" i="44"/>
  <c r="S325" i="44"/>
  <c r="N418" i="44"/>
  <c r="S412" i="44"/>
  <c r="AH211" i="44"/>
  <c r="AI39" i="44"/>
  <c r="AI37" i="44"/>
  <c r="AI418" i="44"/>
  <c r="AA419" i="44" s="1"/>
  <c r="V45" i="44"/>
  <c r="AI45" i="44" s="1"/>
  <c r="L210" i="44"/>
  <c r="S189" i="44"/>
  <c r="S119" i="44"/>
  <c r="L41" i="44"/>
  <c r="O44" i="44"/>
  <c r="AD341" i="44"/>
  <c r="S216" i="44"/>
  <c r="S255" i="44"/>
  <c r="S346" i="44"/>
  <c r="S356" i="44"/>
  <c r="S299" i="44"/>
  <c r="S373" i="44"/>
  <c r="S403" i="44"/>
  <c r="S353" i="44"/>
  <c r="S111" i="44"/>
  <c r="L33" i="44"/>
  <c r="L132" i="44"/>
  <c r="N37" i="44"/>
  <c r="O47" i="44"/>
  <c r="S144" i="44"/>
  <c r="S172" i="44"/>
  <c r="N38" i="44"/>
  <c r="S197" i="44"/>
  <c r="S241" i="44"/>
  <c r="L262" i="44"/>
  <c r="O288" i="44"/>
  <c r="S295" i="44"/>
  <c r="S327" i="44"/>
  <c r="S360" i="44"/>
  <c r="S294" i="44"/>
  <c r="S307" i="44"/>
  <c r="S329" i="44"/>
  <c r="S371" i="44"/>
  <c r="L392" i="44"/>
  <c r="S376" i="44"/>
  <c r="S425" i="44"/>
  <c r="S431" i="44"/>
  <c r="S430" i="44"/>
  <c r="AI38" i="44"/>
  <c r="AI41" i="44"/>
  <c r="AI48" i="44"/>
  <c r="AI33" i="44"/>
  <c r="O35" i="44"/>
  <c r="S293" i="44"/>
  <c r="L314" i="44"/>
  <c r="P7" i="44"/>
  <c r="AI262" i="44"/>
  <c r="V263" i="44" s="1"/>
  <c r="AI392" i="44"/>
  <c r="Y393" i="44" s="1"/>
  <c r="AI236" i="44"/>
  <c r="AD237" i="44" s="1"/>
  <c r="S128" i="44"/>
  <c r="S165" i="44"/>
  <c r="S273" i="44"/>
  <c r="Q41" i="44"/>
  <c r="Q36" i="44"/>
  <c r="S271" i="44"/>
  <c r="S256" i="44"/>
  <c r="S359" i="44"/>
  <c r="S434" i="44"/>
  <c r="O34" i="44"/>
  <c r="O36" i="44"/>
  <c r="N40" i="44"/>
  <c r="N41" i="44"/>
  <c r="S145" i="44"/>
  <c r="S164" i="44"/>
  <c r="S173" i="44"/>
  <c r="N36" i="44"/>
  <c r="R44" i="44"/>
  <c r="Q47" i="44"/>
  <c r="R49" i="44"/>
  <c r="S142" i="44"/>
  <c r="S248" i="44"/>
  <c r="S195" i="44"/>
  <c r="S215" i="44"/>
  <c r="L236" i="44"/>
  <c r="S223" i="44"/>
  <c r="N340" i="44"/>
  <c r="S308" i="44"/>
  <c r="S331" i="44"/>
  <c r="S399" i="44"/>
  <c r="L444" i="44"/>
  <c r="S423" i="44"/>
  <c r="S352" i="44"/>
  <c r="AF612" i="44"/>
  <c r="I80" i="44"/>
  <c r="AI35" i="44"/>
  <c r="AI444" i="44"/>
  <c r="AF445" i="44" s="1"/>
  <c r="AI50" i="44"/>
  <c r="W211" i="44"/>
  <c r="AD211" i="44"/>
  <c r="AD419" i="44"/>
  <c r="AA393" i="44"/>
  <c r="AI40" i="44"/>
  <c r="S163" i="44"/>
  <c r="L184" i="44"/>
  <c r="O132" i="44"/>
  <c r="O33" i="44"/>
  <c r="O210" i="44"/>
  <c r="S320" i="44"/>
  <c r="S404" i="44"/>
  <c r="S428" i="44"/>
  <c r="AE341" i="44"/>
  <c r="AI184" i="44"/>
  <c r="AH185" i="44" s="1"/>
  <c r="Y211" i="44"/>
  <c r="Q49" i="44"/>
  <c r="M40" i="44"/>
  <c r="R210" i="44"/>
  <c r="S225" i="44"/>
  <c r="S193" i="44"/>
  <c r="R33" i="44"/>
  <c r="R132" i="44"/>
  <c r="N43" i="44"/>
  <c r="N45" i="44"/>
  <c r="L48" i="44"/>
  <c r="S126" i="44"/>
  <c r="S226" i="44"/>
  <c r="O262" i="44"/>
  <c r="S277" i="44"/>
  <c r="S297" i="44"/>
  <c r="S303" i="44"/>
  <c r="S385" i="44"/>
  <c r="S408" i="44"/>
  <c r="S378" i="44"/>
  <c r="Q46" i="44"/>
  <c r="L39" i="44"/>
  <c r="S117" i="44"/>
  <c r="O41" i="44"/>
  <c r="S151" i="44"/>
  <c r="S167" i="44"/>
  <c r="S227" i="44"/>
  <c r="S200" i="44"/>
  <c r="S278" i="44"/>
  <c r="S280" i="44"/>
  <c r="S305" i="44"/>
  <c r="S324" i="44"/>
  <c r="S379" i="44"/>
  <c r="S398" i="44"/>
  <c r="O392" i="44"/>
  <c r="S386" i="44"/>
  <c r="S438" i="44"/>
  <c r="S433" i="44"/>
  <c r="O38" i="44"/>
  <c r="R45" i="44"/>
  <c r="N49" i="44"/>
  <c r="N158" i="44"/>
  <c r="S174" i="44"/>
  <c r="M33" i="44"/>
  <c r="M132" i="44"/>
  <c r="N34" i="44"/>
  <c r="Q39" i="44"/>
  <c r="M210" i="44"/>
  <c r="S202" i="44"/>
  <c r="S249" i="44"/>
  <c r="R288" i="44"/>
  <c r="S199" i="44"/>
  <c r="S301" i="44"/>
  <c r="S332" i="44"/>
  <c r="S380" i="44"/>
  <c r="N35" i="44"/>
  <c r="AF606" i="44"/>
  <c r="AF611" i="44"/>
  <c r="Y185" i="44"/>
  <c r="AI288" i="44"/>
  <c r="V289" i="44" s="1"/>
  <c r="F471" i="44"/>
  <c r="D471" i="44"/>
  <c r="B471" i="44"/>
  <c r="E471" i="44"/>
  <c r="H471" i="44"/>
  <c r="G471" i="44"/>
  <c r="C471" i="44"/>
  <c r="AA185" i="44"/>
  <c r="AI314" i="44"/>
  <c r="V315" i="44" s="1"/>
  <c r="AF211" i="44"/>
  <c r="O236" i="44"/>
  <c r="S123" i="44"/>
  <c r="S114" i="44"/>
  <c r="L36" i="44"/>
  <c r="S436" i="44"/>
  <c r="AI158" i="44"/>
  <c r="AG159" i="44" s="1"/>
  <c r="M34" i="44"/>
  <c r="M38" i="44"/>
  <c r="M43" i="44"/>
  <c r="M47" i="44"/>
  <c r="M184" i="44"/>
  <c r="Q34" i="44"/>
  <c r="R43" i="44"/>
  <c r="M46" i="44"/>
  <c r="O158" i="44"/>
  <c r="Q236" i="44"/>
  <c r="S267" i="44"/>
  <c r="L288" i="44"/>
  <c r="S435" i="44"/>
  <c r="R34" i="44"/>
  <c r="R36" i="44"/>
  <c r="R40" i="44"/>
  <c r="O43" i="44"/>
  <c r="L46" i="44"/>
  <c r="S124" i="44"/>
  <c r="O48" i="44"/>
  <c r="S150" i="44"/>
  <c r="M37" i="44"/>
  <c r="Q43" i="44"/>
  <c r="Q45" i="44"/>
  <c r="R47" i="44"/>
  <c r="S146" i="44"/>
  <c r="S201" i="44"/>
  <c r="S246" i="44"/>
  <c r="S272" i="44"/>
  <c r="S321" i="44"/>
  <c r="S333" i="44"/>
  <c r="M392" i="44"/>
  <c r="S382" i="44"/>
  <c r="S401" i="44"/>
  <c r="S176" i="44"/>
  <c r="AH237" i="44"/>
  <c r="AI44" i="44"/>
  <c r="AF315" i="44"/>
  <c r="AF289" i="44"/>
  <c r="AC289" i="44"/>
  <c r="W315" i="44"/>
  <c r="AI43" i="44"/>
  <c r="Z185" i="44"/>
  <c r="AI34" i="44"/>
  <c r="S357" i="44"/>
  <c r="AF621" i="44"/>
  <c r="S440" i="44"/>
  <c r="G210" i="44"/>
  <c r="I353" i="44"/>
  <c r="S232" i="44"/>
  <c r="S310" i="44"/>
  <c r="S336" i="44"/>
  <c r="S284" i="44"/>
  <c r="S154" i="44"/>
  <c r="S206" i="44"/>
  <c r="I224" i="44"/>
  <c r="S362" i="44"/>
  <c r="I361" i="44"/>
  <c r="S388" i="44"/>
  <c r="S180" i="44"/>
  <c r="I192" i="44"/>
  <c r="I249" i="44"/>
  <c r="S258" i="44"/>
  <c r="I323" i="44"/>
  <c r="I425" i="44"/>
  <c r="S414" i="44"/>
  <c r="AA445" i="44" l="1"/>
  <c r="V445" i="44"/>
  <c r="V419" i="44"/>
  <c r="AE419" i="44"/>
  <c r="I301" i="44"/>
  <c r="S236" i="44"/>
  <c r="I256" i="44"/>
  <c r="I195" i="44"/>
  <c r="Y263" i="44"/>
  <c r="I270" i="44"/>
  <c r="AE445" i="44"/>
  <c r="I413" i="44"/>
  <c r="I439" i="44"/>
  <c r="I179" i="44"/>
  <c r="I144" i="44"/>
  <c r="I377" i="44"/>
  <c r="I399" i="44"/>
  <c r="E392" i="44"/>
  <c r="G236" i="44"/>
  <c r="I431" i="44"/>
  <c r="I359" i="44"/>
  <c r="I219" i="44"/>
  <c r="I427" i="44"/>
  <c r="I322" i="44"/>
  <c r="G314" i="44"/>
  <c r="D392" i="44"/>
  <c r="X445" i="44"/>
  <c r="C418" i="44"/>
  <c r="I304" i="44"/>
  <c r="I145" i="44"/>
  <c r="I387" i="44"/>
  <c r="AC445" i="44"/>
  <c r="X237" i="44"/>
  <c r="X263" i="44"/>
  <c r="Z263" i="44"/>
  <c r="AE185" i="44"/>
  <c r="I433" i="44"/>
  <c r="D236" i="44"/>
  <c r="C288" i="44"/>
  <c r="I225" i="44"/>
  <c r="G288" i="44"/>
  <c r="I217" i="44"/>
  <c r="I330" i="44"/>
  <c r="G392" i="44"/>
  <c r="X419" i="44"/>
  <c r="AA159" i="44"/>
  <c r="AD315" i="44"/>
  <c r="AF263" i="44"/>
  <c r="I165" i="44"/>
  <c r="H392" i="44"/>
  <c r="I350" i="44"/>
  <c r="I153" i="44"/>
  <c r="C45" i="44"/>
  <c r="I335" i="44"/>
  <c r="I139" i="44"/>
  <c r="AG341" i="44"/>
  <c r="S314" i="44"/>
  <c r="L315" i="44" s="1"/>
  <c r="X159" i="44"/>
  <c r="Y315" i="44"/>
  <c r="C210" i="44"/>
  <c r="I373" i="44"/>
  <c r="E314" i="44"/>
  <c r="G262" i="44"/>
  <c r="I231" i="44"/>
  <c r="AC159" i="44"/>
  <c r="V159" i="44"/>
  <c r="V237" i="44"/>
  <c r="I294" i="44"/>
  <c r="I146" i="44"/>
  <c r="D444" i="44"/>
  <c r="I302" i="44"/>
  <c r="I166" i="44"/>
  <c r="H34" i="44"/>
  <c r="I402" i="44"/>
  <c r="I171" i="44"/>
  <c r="I334" i="44"/>
  <c r="I246" i="44"/>
  <c r="I140" i="44"/>
  <c r="E49" i="44"/>
  <c r="C41" i="44"/>
  <c r="D158" i="44"/>
  <c r="H45" i="44"/>
  <c r="H40" i="44"/>
  <c r="I432" i="44"/>
  <c r="I385" i="44"/>
  <c r="E262" i="44"/>
  <c r="H236" i="44"/>
  <c r="C46" i="44"/>
  <c r="E41" i="44"/>
  <c r="G46" i="44"/>
  <c r="G35" i="44"/>
  <c r="D210" i="44"/>
  <c r="I471" i="44"/>
  <c r="S262" i="44"/>
  <c r="H262" i="44"/>
  <c r="G184" i="44"/>
  <c r="I307" i="44"/>
  <c r="C444" i="44"/>
  <c r="I374" i="44"/>
  <c r="I276" i="44"/>
  <c r="I204" i="44"/>
  <c r="D36" i="44"/>
  <c r="I175" i="44"/>
  <c r="E45" i="44"/>
  <c r="E38" i="44"/>
  <c r="I269" i="44"/>
  <c r="E418" i="44"/>
  <c r="I348" i="44"/>
  <c r="I200" i="44"/>
  <c r="I220" i="44"/>
  <c r="I205" i="44"/>
  <c r="I151" i="44"/>
  <c r="E37" i="44"/>
  <c r="C43" i="44"/>
  <c r="C392" i="44"/>
  <c r="I298" i="44"/>
  <c r="I309" i="44"/>
  <c r="G45" i="44"/>
  <c r="I326" i="44"/>
  <c r="I257" i="44"/>
  <c r="G158" i="44"/>
  <c r="I401" i="44"/>
  <c r="I283" i="44"/>
  <c r="D262" i="44"/>
  <c r="D314" i="44"/>
  <c r="I352" i="44"/>
  <c r="Y419" i="44"/>
  <c r="W341" i="44"/>
  <c r="S158" i="44"/>
  <c r="T158" i="44" s="1"/>
  <c r="Y445" i="44"/>
  <c r="G37" i="44"/>
  <c r="I426" i="44"/>
  <c r="I372" i="44"/>
  <c r="I250" i="44"/>
  <c r="I201" i="44"/>
  <c r="I164" i="44"/>
  <c r="I400" i="44"/>
  <c r="I274" i="44"/>
  <c r="I227" i="44"/>
  <c r="I218" i="44"/>
  <c r="C39" i="44"/>
  <c r="I331" i="44"/>
  <c r="I296" i="44"/>
  <c r="I244" i="44"/>
  <c r="I138" i="44"/>
  <c r="D49" i="44"/>
  <c r="E444" i="44"/>
  <c r="I409" i="44"/>
  <c r="D184" i="44"/>
  <c r="W419" i="44"/>
  <c r="AH419" i="44"/>
  <c r="W263" i="44"/>
  <c r="X341" i="44"/>
  <c r="O263" i="44"/>
  <c r="R263" i="44"/>
  <c r="Q263" i="44"/>
  <c r="M263" i="44"/>
  <c r="N263" i="44"/>
  <c r="T262" i="44"/>
  <c r="L263" i="44"/>
  <c r="P263" i="44"/>
  <c r="P159" i="44"/>
  <c r="N159" i="44"/>
  <c r="R315" i="44"/>
  <c r="P315" i="44"/>
  <c r="T314" i="44"/>
  <c r="I333" i="44"/>
  <c r="I252" i="44"/>
  <c r="I197" i="44"/>
  <c r="I120" i="44"/>
  <c r="H48" i="44"/>
  <c r="E34" i="44"/>
  <c r="I320" i="44"/>
  <c r="I280" i="44"/>
  <c r="I297" i="44"/>
  <c r="I198" i="44"/>
  <c r="I229" i="44"/>
  <c r="I147" i="44"/>
  <c r="D47" i="44"/>
  <c r="D43" i="44"/>
  <c r="I423" i="44"/>
  <c r="B444" i="44"/>
  <c r="I332" i="44"/>
  <c r="I223" i="44"/>
  <c r="I203" i="44"/>
  <c r="H47" i="44"/>
  <c r="I114" i="44"/>
  <c r="B36" i="44"/>
  <c r="H184" i="44"/>
  <c r="D132" i="44"/>
  <c r="D33" i="44"/>
  <c r="I411" i="44"/>
  <c r="I381" i="44"/>
  <c r="I303" i="44"/>
  <c r="I278" i="44"/>
  <c r="C38" i="44"/>
  <c r="C34" i="44"/>
  <c r="AB289" i="44"/>
  <c r="AG289" i="44"/>
  <c r="Z289" i="44"/>
  <c r="W289" i="44"/>
  <c r="S39" i="44"/>
  <c r="AJ39" i="44" s="1"/>
  <c r="AF185" i="44"/>
  <c r="AB237" i="44"/>
  <c r="AA237" i="44"/>
  <c r="AG237" i="44"/>
  <c r="AF237" i="44"/>
  <c r="AC237" i="44"/>
  <c r="X289" i="44"/>
  <c r="Y237" i="44"/>
  <c r="S38" i="44"/>
  <c r="AJ38" i="44" s="1"/>
  <c r="S35" i="44"/>
  <c r="AJ35" i="44" s="1"/>
  <c r="Z237" i="44"/>
  <c r="I329" i="44"/>
  <c r="G48" i="44"/>
  <c r="E48" i="44"/>
  <c r="G38" i="44"/>
  <c r="S34" i="44"/>
  <c r="AJ34" i="44" s="1"/>
  <c r="B34" i="44"/>
  <c r="I112" i="44"/>
  <c r="I119" i="44"/>
  <c r="B41" i="44"/>
  <c r="I305" i="44"/>
  <c r="I356" i="44"/>
  <c r="I273" i="44"/>
  <c r="I271" i="44"/>
  <c r="H210" i="44"/>
  <c r="E158" i="44"/>
  <c r="B47" i="44"/>
  <c r="I125" i="44"/>
  <c r="I121" i="44"/>
  <c r="B43" i="44"/>
  <c r="I177" i="44"/>
  <c r="I327" i="44"/>
  <c r="C35" i="44"/>
  <c r="H36" i="44"/>
  <c r="I347" i="44"/>
  <c r="I293" i="44"/>
  <c r="B314" i="44"/>
  <c r="D288" i="44"/>
  <c r="H39" i="44"/>
  <c r="S36" i="44"/>
  <c r="AJ36" i="44" s="1"/>
  <c r="V393" i="44"/>
  <c r="AC263" i="44"/>
  <c r="S33" i="44"/>
  <c r="S184" i="44"/>
  <c r="AG263" i="44"/>
  <c r="Z445" i="44"/>
  <c r="Y289" i="44"/>
  <c r="B262" i="44"/>
  <c r="I241" i="44"/>
  <c r="I386" i="44"/>
  <c r="I346" i="44"/>
  <c r="I143" i="44"/>
  <c r="I199" i="44"/>
  <c r="E40" i="44"/>
  <c r="E44" i="44"/>
  <c r="S40" i="44"/>
  <c r="AJ40" i="44" s="1"/>
  <c r="I268" i="44"/>
  <c r="I173" i="44"/>
  <c r="I437" i="44"/>
  <c r="I398" i="44"/>
  <c r="C184" i="44"/>
  <c r="C47" i="44"/>
  <c r="I412" i="44"/>
  <c r="D418" i="44"/>
  <c r="H340" i="44"/>
  <c r="I242" i="44"/>
  <c r="I248" i="44"/>
  <c r="G47" i="44"/>
  <c r="D44" i="44"/>
  <c r="G39" i="44"/>
  <c r="I141" i="44"/>
  <c r="I118" i="44"/>
  <c r="B40" i="44"/>
  <c r="E36" i="44"/>
  <c r="B132" i="44"/>
  <c r="B33" i="44"/>
  <c r="I111" i="44"/>
  <c r="I196" i="44"/>
  <c r="I410" i="44"/>
  <c r="I408" i="44"/>
  <c r="C49" i="44"/>
  <c r="G44" i="44"/>
  <c r="G36" i="44"/>
  <c r="I176" i="44"/>
  <c r="AB315" i="44"/>
  <c r="AG315" i="44"/>
  <c r="AA315" i="44"/>
  <c r="Z315" i="44"/>
  <c r="AH315" i="44"/>
  <c r="AC315" i="44"/>
  <c r="AE315" i="44"/>
  <c r="X315" i="44"/>
  <c r="V185" i="44"/>
  <c r="AE289" i="44"/>
  <c r="S288" i="44"/>
  <c r="S132" i="44"/>
  <c r="AE237" i="44"/>
  <c r="AB341" i="44"/>
  <c r="Y341" i="44"/>
  <c r="AH341" i="44"/>
  <c r="S51" i="44"/>
  <c r="AJ51" i="44" s="1"/>
  <c r="S47" i="44"/>
  <c r="AJ47" i="44" s="1"/>
  <c r="AC341" i="44"/>
  <c r="B39" i="44"/>
  <c r="I117" i="44"/>
  <c r="D37" i="44"/>
  <c r="H44" i="44"/>
  <c r="D40" i="44"/>
  <c r="C44" i="44"/>
  <c r="G81" i="44"/>
  <c r="E81" i="44"/>
  <c r="D81" i="44"/>
  <c r="C81" i="44"/>
  <c r="H81" i="44"/>
  <c r="F81" i="44"/>
  <c r="B81" i="44"/>
  <c r="I325" i="44"/>
  <c r="I321" i="44"/>
  <c r="H46" i="44"/>
  <c r="E184" i="44"/>
  <c r="H314" i="44"/>
  <c r="I226" i="44"/>
  <c r="H288" i="44"/>
  <c r="I148" i="44"/>
  <c r="G340" i="44"/>
  <c r="B340" i="44"/>
  <c r="I319" i="44"/>
  <c r="I245" i="44"/>
  <c r="D34" i="44"/>
  <c r="E47" i="44"/>
  <c r="D41" i="44"/>
  <c r="I438" i="44"/>
  <c r="I407" i="44"/>
  <c r="I255" i="44"/>
  <c r="I194" i="44"/>
  <c r="I149" i="44"/>
  <c r="G49" i="44"/>
  <c r="C36" i="44"/>
  <c r="G33" i="44"/>
  <c r="G132" i="44"/>
  <c r="S46" i="44"/>
  <c r="AJ46" i="44" s="1"/>
  <c r="M237" i="44"/>
  <c r="L237" i="44"/>
  <c r="P237" i="44"/>
  <c r="Q237" i="44"/>
  <c r="R237" i="44"/>
  <c r="T236" i="44"/>
  <c r="N237" i="44"/>
  <c r="O237" i="44"/>
  <c r="AB185" i="44"/>
  <c r="AC185" i="44"/>
  <c r="AG185" i="44"/>
  <c r="AH289" i="44"/>
  <c r="AB263" i="44"/>
  <c r="AH263" i="44"/>
  <c r="AE263" i="44"/>
  <c r="W237" i="44"/>
  <c r="S340" i="44"/>
  <c r="S43" i="44"/>
  <c r="AJ43" i="44" s="1"/>
  <c r="AB211" i="44"/>
  <c r="Z211" i="44"/>
  <c r="AE211" i="44"/>
  <c r="AG211" i="44"/>
  <c r="AC211" i="44"/>
  <c r="AA211" i="44"/>
  <c r="X211" i="44"/>
  <c r="AI211" i="44" s="1"/>
  <c r="S392" i="44"/>
  <c r="B210" i="44"/>
  <c r="I189" i="44"/>
  <c r="I174" i="44"/>
  <c r="E43" i="44"/>
  <c r="I253" i="44"/>
  <c r="B392" i="44"/>
  <c r="I371" i="44"/>
  <c r="I360" i="44"/>
  <c r="I272" i="44"/>
  <c r="I299" i="44"/>
  <c r="C40" i="44"/>
  <c r="AB393" i="44"/>
  <c r="AC393" i="44"/>
  <c r="W393" i="44"/>
  <c r="AG393" i="44"/>
  <c r="X393" i="44"/>
  <c r="AE393" i="44"/>
  <c r="Z393" i="44"/>
  <c r="AH393" i="44"/>
  <c r="AD393" i="44"/>
  <c r="AF393" i="44"/>
  <c r="I397" i="44"/>
  <c r="B418" i="44"/>
  <c r="C262" i="44"/>
  <c r="E340" i="44"/>
  <c r="I191" i="44"/>
  <c r="I383" i="44"/>
  <c r="I216" i="44"/>
  <c r="I384" i="44"/>
  <c r="I127" i="44"/>
  <c r="B49" i="44"/>
  <c r="G444" i="44"/>
  <c r="I324" i="44"/>
  <c r="I351" i="44"/>
  <c r="E210" i="44"/>
  <c r="I123" i="44"/>
  <c r="I436" i="44"/>
  <c r="I424" i="44"/>
  <c r="I376" i="44"/>
  <c r="D340" i="44"/>
  <c r="I190" i="44"/>
  <c r="G43" i="44"/>
  <c r="C37" i="44"/>
  <c r="I178" i="44"/>
  <c r="I168" i="44"/>
  <c r="I150" i="44"/>
  <c r="H418" i="44"/>
  <c r="I228" i="44"/>
  <c r="E236" i="44"/>
  <c r="I163" i="44"/>
  <c r="B184" i="44"/>
  <c r="H43" i="44"/>
  <c r="H37" i="44"/>
  <c r="E132" i="44"/>
  <c r="E33" i="44"/>
  <c r="I382" i="44"/>
  <c r="I358" i="44"/>
  <c r="I308" i="44"/>
  <c r="C314" i="44"/>
  <c r="I142" i="44"/>
  <c r="H49" i="44"/>
  <c r="E46" i="44"/>
  <c r="I122" i="44"/>
  <c r="B44" i="44"/>
  <c r="D38" i="44"/>
  <c r="E39" i="44"/>
  <c r="D35" i="44"/>
  <c r="I435" i="44"/>
  <c r="I406" i="44"/>
  <c r="I328" i="44"/>
  <c r="I281" i="44"/>
  <c r="I251" i="44"/>
  <c r="I275" i="44"/>
  <c r="D48" i="44"/>
  <c r="H41" i="44"/>
  <c r="D39" i="44"/>
  <c r="G34" i="44"/>
  <c r="C48" i="44"/>
  <c r="G41" i="44"/>
  <c r="I300" i="44"/>
  <c r="I430" i="44"/>
  <c r="AD289" i="44"/>
  <c r="L45" i="44"/>
  <c r="AA289" i="44"/>
  <c r="S48" i="44"/>
  <c r="AJ48" i="44" s="1"/>
  <c r="AB445" i="44"/>
  <c r="AG445" i="44"/>
  <c r="W445" i="44"/>
  <c r="AD445" i="44"/>
  <c r="AH445" i="44"/>
  <c r="L50" i="44"/>
  <c r="W185" i="44"/>
  <c r="S418" i="44"/>
  <c r="AA263" i="44"/>
  <c r="S52" i="44"/>
  <c r="AJ52" i="44" s="1"/>
  <c r="Z341" i="44"/>
  <c r="S44" i="44"/>
  <c r="AJ44" i="44" s="1"/>
  <c r="AF341" i="44"/>
  <c r="I137" i="44"/>
  <c r="B158" i="44"/>
  <c r="I167" i="44"/>
  <c r="H35" i="44"/>
  <c r="I277" i="44"/>
  <c r="D45" i="44"/>
  <c r="I193" i="44"/>
  <c r="I230" i="44"/>
  <c r="I254" i="44"/>
  <c r="I170" i="44"/>
  <c r="I116" i="44"/>
  <c r="B38" i="44"/>
  <c r="I172" i="44"/>
  <c r="I113" i="44"/>
  <c r="B35" i="44"/>
  <c r="I355" i="44"/>
  <c r="E35" i="44"/>
  <c r="C236" i="44"/>
  <c r="I169" i="44"/>
  <c r="I124" i="44"/>
  <c r="B46" i="44"/>
  <c r="I349" i="44"/>
  <c r="I379" i="44"/>
  <c r="I267" i="44"/>
  <c r="B288" i="44"/>
  <c r="I295" i="44"/>
  <c r="I428" i="44"/>
  <c r="I375" i="44"/>
  <c r="E288" i="44"/>
  <c r="I202" i="44"/>
  <c r="C158" i="44"/>
  <c r="H38" i="44"/>
  <c r="I345" i="44"/>
  <c r="G418" i="44"/>
  <c r="I403" i="44"/>
  <c r="I306" i="44"/>
  <c r="I222" i="44"/>
  <c r="I221" i="44"/>
  <c r="B48" i="44"/>
  <c r="I126" i="44"/>
  <c r="I405" i="44"/>
  <c r="I380" i="44"/>
  <c r="I282" i="44"/>
  <c r="B236" i="44"/>
  <c r="I215" i="44"/>
  <c r="I243" i="44"/>
  <c r="C33" i="44"/>
  <c r="C132" i="44"/>
  <c r="D46" i="44"/>
  <c r="B37" i="44"/>
  <c r="I115" i="44"/>
  <c r="I378" i="44"/>
  <c r="H444" i="44"/>
  <c r="I434" i="44"/>
  <c r="I404" i="44"/>
  <c r="C340" i="44"/>
  <c r="I279" i="44"/>
  <c r="I247" i="44"/>
  <c r="H158" i="44"/>
  <c r="H33" i="44"/>
  <c r="H132" i="44"/>
  <c r="G40" i="44"/>
  <c r="I152" i="44"/>
  <c r="I429" i="44"/>
  <c r="AB159" i="44"/>
  <c r="AD159" i="44"/>
  <c r="AH159" i="44"/>
  <c r="AF159" i="44"/>
  <c r="AE159" i="44"/>
  <c r="Y159" i="44"/>
  <c r="Z159" i="44"/>
  <c r="W159" i="44"/>
  <c r="AD263" i="44"/>
  <c r="S210" i="44"/>
  <c r="S41" i="44"/>
  <c r="AJ41" i="44" s="1"/>
  <c r="AB419" i="44"/>
  <c r="AC419" i="44"/>
  <c r="AG419" i="44"/>
  <c r="Z419" i="44"/>
  <c r="AF419" i="44"/>
  <c r="AA341" i="44"/>
  <c r="S49" i="44"/>
  <c r="AJ49" i="44" s="1"/>
  <c r="X185" i="44"/>
  <c r="S444" i="44"/>
  <c r="S37" i="44"/>
  <c r="AJ37" i="44" s="1"/>
  <c r="AD185" i="44"/>
  <c r="I357" i="44"/>
  <c r="H52" i="44"/>
  <c r="E52" i="44"/>
  <c r="C52" i="44"/>
  <c r="G52" i="44"/>
  <c r="I232" i="44"/>
  <c r="I288" i="44" l="1"/>
  <c r="N315" i="44"/>
  <c r="R159" i="44"/>
  <c r="AI315" i="44"/>
  <c r="O315" i="44"/>
  <c r="M159" i="44"/>
  <c r="AI341" i="44"/>
  <c r="I392" i="44"/>
  <c r="H393" i="44" s="1"/>
  <c r="I362" i="44"/>
  <c r="M315" i="44"/>
  <c r="L159" i="44"/>
  <c r="I310" i="44"/>
  <c r="Q315" i="44"/>
  <c r="O159" i="44"/>
  <c r="AI419" i="44"/>
  <c r="AI289" i="44"/>
  <c r="AI445" i="44"/>
  <c r="AI263" i="44"/>
  <c r="Q159" i="44"/>
  <c r="I440" i="44"/>
  <c r="AI393" i="44"/>
  <c r="I258" i="44"/>
  <c r="I158" i="44"/>
  <c r="C159" i="44" s="1"/>
  <c r="S237" i="44"/>
  <c r="I444" i="44"/>
  <c r="D445" i="44" s="1"/>
  <c r="S263" i="44"/>
  <c r="I284" i="44"/>
  <c r="I206" i="44"/>
  <c r="I184" i="44"/>
  <c r="F185" i="44" s="1"/>
  <c r="AI185" i="44"/>
  <c r="AI237" i="44"/>
  <c r="I414" i="44"/>
  <c r="I236" i="44"/>
  <c r="B237" i="44" s="1"/>
  <c r="I81" i="44"/>
  <c r="AI159" i="44"/>
  <c r="I388" i="44"/>
  <c r="I180" i="44"/>
  <c r="I336" i="44"/>
  <c r="I132" i="44"/>
  <c r="F445" i="44"/>
  <c r="G445" i="44"/>
  <c r="B50" i="44"/>
  <c r="I154" i="44"/>
  <c r="C50" i="44"/>
  <c r="I46" i="44"/>
  <c r="T418" i="44"/>
  <c r="L419" i="44"/>
  <c r="P419" i="44"/>
  <c r="O419" i="44"/>
  <c r="N419" i="44"/>
  <c r="R419" i="44"/>
  <c r="Q419" i="44"/>
  <c r="M419" i="44"/>
  <c r="O341" i="44"/>
  <c r="Q341" i="44"/>
  <c r="R341" i="44"/>
  <c r="N341" i="44"/>
  <c r="T340" i="44"/>
  <c r="P341" i="44"/>
  <c r="L341" i="44"/>
  <c r="M341" i="44"/>
  <c r="I340" i="44"/>
  <c r="I39" i="44"/>
  <c r="I33" i="44"/>
  <c r="I34" i="44"/>
  <c r="I36" i="44"/>
  <c r="I38" i="44"/>
  <c r="P445" i="44"/>
  <c r="N445" i="44"/>
  <c r="T444" i="44"/>
  <c r="L445" i="44"/>
  <c r="O445" i="44"/>
  <c r="Q445" i="44"/>
  <c r="AJ444" i="44"/>
  <c r="R445" i="44"/>
  <c r="M445" i="44"/>
  <c r="S50" i="44"/>
  <c r="AJ50" i="44" s="1"/>
  <c r="N185" i="44"/>
  <c r="O185" i="44"/>
  <c r="L185" i="44"/>
  <c r="M185" i="44"/>
  <c r="T184" i="44"/>
  <c r="P185" i="44"/>
  <c r="Q185" i="44"/>
  <c r="R185" i="44"/>
  <c r="I49" i="44"/>
  <c r="S45" i="44"/>
  <c r="AJ45" i="44" s="1"/>
  <c r="B45" i="44"/>
  <c r="M133" i="44"/>
  <c r="Q133" i="44"/>
  <c r="O133" i="44"/>
  <c r="N133" i="44"/>
  <c r="R133" i="44"/>
  <c r="T132" i="44"/>
  <c r="P133" i="44"/>
  <c r="L133" i="44"/>
  <c r="I40" i="44"/>
  <c r="I43" i="44"/>
  <c r="I48" i="44"/>
  <c r="E159" i="44"/>
  <c r="C185" i="44"/>
  <c r="H185" i="44"/>
  <c r="I418" i="44"/>
  <c r="I210" i="44"/>
  <c r="Q289" i="44"/>
  <c r="N289" i="44"/>
  <c r="R289" i="44"/>
  <c r="P289" i="44"/>
  <c r="O289" i="44"/>
  <c r="T288" i="44"/>
  <c r="L289" i="44"/>
  <c r="M289" i="44"/>
  <c r="C393" i="44"/>
  <c r="I37" i="44"/>
  <c r="H50" i="44"/>
  <c r="M211" i="44"/>
  <c r="R211" i="44"/>
  <c r="L211" i="44"/>
  <c r="O211" i="44"/>
  <c r="Q211" i="44"/>
  <c r="T210" i="44"/>
  <c r="N211" i="44"/>
  <c r="P211" i="44"/>
  <c r="F289" i="44"/>
  <c r="E289" i="44"/>
  <c r="G289" i="44"/>
  <c r="H289" i="44"/>
  <c r="D289" i="44"/>
  <c r="B289" i="44"/>
  <c r="C289" i="44"/>
  <c r="I262" i="44"/>
  <c r="AJ33" i="44"/>
  <c r="I314" i="44"/>
  <c r="I41" i="44"/>
  <c r="I130" i="44"/>
  <c r="B52" i="44"/>
  <c r="E50" i="44"/>
  <c r="D50" i="44"/>
  <c r="G50" i="44"/>
  <c r="H237" i="44"/>
  <c r="I35" i="44"/>
  <c r="I44" i="44"/>
  <c r="P393" i="44"/>
  <c r="L393" i="44"/>
  <c r="O393" i="44"/>
  <c r="R393" i="44"/>
  <c r="M393" i="44"/>
  <c r="T392" i="44"/>
  <c r="N393" i="44"/>
  <c r="Q393" i="44"/>
  <c r="I47" i="44"/>
  <c r="F393" i="44" l="1"/>
  <c r="B393" i="44"/>
  <c r="S159" i="44"/>
  <c r="G393" i="44"/>
  <c r="E393" i="44"/>
  <c r="D393" i="44"/>
  <c r="S315" i="44"/>
  <c r="D185" i="44"/>
  <c r="H159" i="44"/>
  <c r="D159" i="44"/>
  <c r="E185" i="44"/>
  <c r="B159" i="44"/>
  <c r="I159" i="44" s="1"/>
  <c r="F159" i="44"/>
  <c r="G185" i="44"/>
  <c r="G159" i="44"/>
  <c r="S341" i="44"/>
  <c r="B185" i="44"/>
  <c r="S211" i="44"/>
  <c r="F237" i="44"/>
  <c r="I393" i="44"/>
  <c r="D237" i="44"/>
  <c r="S133" i="44"/>
  <c r="S185" i="44"/>
  <c r="H445" i="44"/>
  <c r="G237" i="44"/>
  <c r="S445" i="44"/>
  <c r="E445" i="44"/>
  <c r="E237" i="44"/>
  <c r="S419" i="44"/>
  <c r="C445" i="44"/>
  <c r="S393" i="44"/>
  <c r="C237" i="44"/>
  <c r="I289" i="44"/>
  <c r="B445" i="44"/>
  <c r="S289" i="44"/>
  <c r="I45" i="44"/>
  <c r="F341" i="44"/>
  <c r="H341" i="44"/>
  <c r="E341" i="44"/>
  <c r="G341" i="44"/>
  <c r="B341" i="44"/>
  <c r="D341" i="44"/>
  <c r="C341" i="44"/>
  <c r="B263" i="44"/>
  <c r="E263" i="44"/>
  <c r="C263" i="44"/>
  <c r="D263" i="44"/>
  <c r="G263" i="44"/>
  <c r="H263" i="44"/>
  <c r="F263" i="44"/>
  <c r="I52" i="44"/>
  <c r="B315" i="44"/>
  <c r="E315" i="44"/>
  <c r="C315" i="44"/>
  <c r="G315" i="44"/>
  <c r="D315" i="44"/>
  <c r="F315" i="44"/>
  <c r="H315" i="44"/>
  <c r="H211" i="44"/>
  <c r="E211" i="44"/>
  <c r="C211" i="44"/>
  <c r="G211" i="44"/>
  <c r="B211" i="44"/>
  <c r="F211" i="44"/>
  <c r="D211" i="44"/>
  <c r="B419" i="44"/>
  <c r="F419" i="44"/>
  <c r="G419" i="44"/>
  <c r="C419" i="44"/>
  <c r="D419" i="44"/>
  <c r="H419" i="44"/>
  <c r="E419" i="44"/>
  <c r="I50" i="44"/>
  <c r="C133" i="44"/>
  <c r="F133" i="44"/>
  <c r="G133" i="44"/>
  <c r="H133" i="44"/>
  <c r="B133" i="44"/>
  <c r="E133" i="44"/>
  <c r="D133" i="44"/>
  <c r="I185" i="44" l="1"/>
  <c r="I237" i="44"/>
  <c r="I315" i="44"/>
  <c r="I263" i="44"/>
  <c r="I419" i="44"/>
  <c r="I341" i="44"/>
  <c r="I445" i="44"/>
  <c r="I211" i="44"/>
  <c r="I133" i="44"/>
  <c r="AF618" i="40" l="1"/>
  <c r="AF605" i="40"/>
  <c r="AF605" i="41"/>
  <c r="AF605" i="42"/>
  <c r="AF605" i="43"/>
  <c r="AF622" i="41"/>
  <c r="AF622" i="43"/>
  <c r="AF619" i="41"/>
  <c r="AF619" i="43"/>
  <c r="AF618" i="41"/>
  <c r="AF618" i="43"/>
  <c r="AF617" i="41"/>
  <c r="AF617" i="43"/>
  <c r="AF615" i="41"/>
  <c r="AF615" i="43"/>
  <c r="AF614" i="41"/>
  <c r="AF614" i="42"/>
  <c r="AF614" i="43"/>
  <c r="AF610" i="41"/>
  <c r="AF610" i="43"/>
  <c r="AF609" i="41"/>
  <c r="AF609" i="43"/>
  <c r="AF607" i="41"/>
  <c r="AF607" i="43"/>
  <c r="AF622" i="40"/>
  <c r="AF622" i="42"/>
  <c r="AF619" i="40"/>
  <c r="AF619" i="42"/>
  <c r="AF618" i="42"/>
  <c r="AF617" i="40"/>
  <c r="AF617" i="42"/>
  <c r="AF615" i="40"/>
  <c r="AF615" i="42"/>
  <c r="AF614" i="40"/>
  <c r="AF610" i="40"/>
  <c r="AF610" i="42"/>
  <c r="AF609" i="40"/>
  <c r="AF609" i="42"/>
  <c r="AF607" i="40"/>
  <c r="AF607" i="42"/>
  <c r="AF606" i="42" l="1"/>
  <c r="AF611" i="42"/>
  <c r="AF612" i="41"/>
  <c r="AF612" i="40"/>
  <c r="AF611" i="41"/>
  <c r="AF611" i="40"/>
  <c r="AF606" i="43"/>
  <c r="AF606" i="41"/>
  <c r="AF612" i="43"/>
  <c r="AF612" i="42"/>
  <c r="AF606" i="40"/>
  <c r="AF611" i="43"/>
  <c r="AF621" i="42"/>
  <c r="AF621" i="40"/>
  <c r="AF621" i="43"/>
  <c r="AF621" i="41"/>
  <c r="I573" i="40" l="1"/>
  <c r="I547" i="40"/>
  <c r="I521" i="40"/>
  <c r="I495" i="40"/>
  <c r="F79" i="40" l="1"/>
  <c r="I79" i="40" s="1"/>
  <c r="I469" i="40"/>
  <c r="P105" i="40"/>
  <c r="P27" i="40" s="1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59" i="2"/>
  <c r="I557" i="2"/>
  <c r="I556" i="2"/>
  <c r="I555" i="2"/>
  <c r="I554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3" i="2"/>
  <c r="I531" i="2"/>
  <c r="I530" i="2"/>
  <c r="I529" i="2"/>
  <c r="I528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7" i="2"/>
  <c r="I505" i="2"/>
  <c r="I504" i="2"/>
  <c r="I503" i="2"/>
  <c r="I502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1" i="2"/>
  <c r="I479" i="2"/>
  <c r="I478" i="2"/>
  <c r="I477" i="2"/>
  <c r="I476" i="2"/>
  <c r="I121" i="2" l="1"/>
  <c r="AI261" i="40"/>
  <c r="AF53" i="40"/>
  <c r="AI287" i="40"/>
  <c r="AI313" i="40"/>
  <c r="AI157" i="40"/>
  <c r="AI391" i="40"/>
  <c r="Y53" i="40"/>
  <c r="I176" i="2"/>
  <c r="I180" i="2"/>
  <c r="I193" i="2"/>
  <c r="I200" i="2"/>
  <c r="I348" i="2"/>
  <c r="I358" i="2"/>
  <c r="I385" i="2"/>
  <c r="AI443" i="40"/>
  <c r="AI339" i="40"/>
  <c r="AI365" i="40"/>
  <c r="AI235" i="40"/>
  <c r="AD53" i="40"/>
  <c r="I179" i="2"/>
  <c r="I226" i="2"/>
  <c r="I282" i="2"/>
  <c r="I298" i="2"/>
  <c r="I347" i="2"/>
  <c r="I384" i="2"/>
  <c r="AI417" i="40"/>
  <c r="AH53" i="40"/>
  <c r="I173" i="2"/>
  <c r="I208" i="2"/>
  <c r="I295" i="2"/>
  <c r="AI209" i="40"/>
  <c r="AI183" i="40"/>
  <c r="I126" i="2"/>
  <c r="F69" i="2"/>
  <c r="I459" i="2"/>
  <c r="I112" i="2"/>
  <c r="I138" i="2"/>
  <c r="I150" i="2"/>
  <c r="I153" i="2"/>
  <c r="I219" i="2"/>
  <c r="I231" i="2"/>
  <c r="I269" i="2"/>
  <c r="I307" i="2"/>
  <c r="I382" i="2"/>
  <c r="F60" i="2"/>
  <c r="I60" i="2" s="1"/>
  <c r="I450" i="2"/>
  <c r="I460" i="2"/>
  <c r="F70" i="2"/>
  <c r="I70" i="2" s="1"/>
  <c r="I468" i="2"/>
  <c r="F78" i="2"/>
  <c r="I78" i="2" s="1"/>
  <c r="AE53" i="40"/>
  <c r="H288" i="2"/>
  <c r="AC53" i="40"/>
  <c r="I268" i="2"/>
  <c r="I285" i="2"/>
  <c r="I304" i="2"/>
  <c r="I306" i="2"/>
  <c r="I309" i="2"/>
  <c r="I452" i="2"/>
  <c r="F62" i="2"/>
  <c r="I62" i="2" s="1"/>
  <c r="I462" i="2"/>
  <c r="F72" i="2"/>
  <c r="I72" i="2" s="1"/>
  <c r="I469" i="2"/>
  <c r="F79" i="2"/>
  <c r="I79" i="2" s="1"/>
  <c r="I475" i="2"/>
  <c r="Z53" i="40"/>
  <c r="F77" i="2"/>
  <c r="I467" i="2"/>
  <c r="I461" i="2"/>
  <c r="F71" i="2"/>
  <c r="I116" i="2"/>
  <c r="I155" i="2"/>
  <c r="I178" i="2"/>
  <c r="I195" i="2"/>
  <c r="I278" i="2"/>
  <c r="I281" i="2"/>
  <c r="I297" i="2"/>
  <c r="I346" i="2"/>
  <c r="I389" i="2"/>
  <c r="I453" i="2"/>
  <c r="F63" i="2"/>
  <c r="I463" i="2"/>
  <c r="F73" i="2"/>
  <c r="X53" i="40"/>
  <c r="H132" i="2"/>
  <c r="I118" i="2"/>
  <c r="I127" i="2"/>
  <c r="I129" i="2"/>
  <c r="I165" i="2"/>
  <c r="I203" i="2"/>
  <c r="I207" i="2"/>
  <c r="I233" i="2"/>
  <c r="I271" i="2"/>
  <c r="I284" i="2"/>
  <c r="I363" i="2"/>
  <c r="F65" i="2"/>
  <c r="I455" i="2"/>
  <c r="F74" i="2"/>
  <c r="I74" i="2" s="1"/>
  <c r="I464" i="2"/>
  <c r="V53" i="40"/>
  <c r="AI131" i="40"/>
  <c r="AA53" i="40"/>
  <c r="F61" i="2"/>
  <c r="I451" i="2"/>
  <c r="I616" i="55"/>
  <c r="I113" i="2"/>
  <c r="I177" i="2"/>
  <c r="I181" i="2"/>
  <c r="I194" i="2"/>
  <c r="C236" i="2"/>
  <c r="I223" i="2"/>
  <c r="I280" i="2"/>
  <c r="I345" i="2"/>
  <c r="I349" i="2"/>
  <c r="I359" i="2"/>
  <c r="F67" i="2"/>
  <c r="I457" i="2"/>
  <c r="I465" i="2"/>
  <c r="F75" i="2"/>
  <c r="W53" i="40"/>
  <c r="I616" i="2"/>
  <c r="I115" i="2"/>
  <c r="I139" i="2"/>
  <c r="I151" i="2"/>
  <c r="I164" i="2"/>
  <c r="I202" i="2"/>
  <c r="I220" i="2"/>
  <c r="I232" i="2"/>
  <c r="I270" i="2"/>
  <c r="I356" i="2"/>
  <c r="H392" i="2"/>
  <c r="I375" i="2"/>
  <c r="F68" i="2"/>
  <c r="I68" i="2" s="1"/>
  <c r="I458" i="2"/>
  <c r="F76" i="2"/>
  <c r="I466" i="2"/>
  <c r="AG53" i="40"/>
  <c r="I625" i="51"/>
  <c r="I608" i="46"/>
  <c r="F99" i="2"/>
  <c r="F101" i="2"/>
  <c r="I140" i="2"/>
  <c r="I122" i="2"/>
  <c r="I390" i="2"/>
  <c r="I166" i="2"/>
  <c r="I283" i="2"/>
  <c r="G36" i="2"/>
  <c r="I294" i="2"/>
  <c r="H34" i="2"/>
  <c r="C38" i="2"/>
  <c r="G38" i="2"/>
  <c r="G42" i="2"/>
  <c r="H49" i="2"/>
  <c r="H51" i="2"/>
  <c r="I267" i="2"/>
  <c r="I351" i="2"/>
  <c r="I352" i="2"/>
  <c r="I378" i="2"/>
  <c r="G45" i="2"/>
  <c r="I610" i="2"/>
  <c r="I224" i="2"/>
  <c r="I350" i="2"/>
  <c r="I147" i="2"/>
  <c r="I163" i="2"/>
  <c r="I167" i="2"/>
  <c r="I168" i="2"/>
  <c r="I169" i="2"/>
  <c r="I174" i="2"/>
  <c r="I191" i="2"/>
  <c r="I192" i="2"/>
  <c r="I216" i="2"/>
  <c r="I217" i="2"/>
  <c r="I218" i="2"/>
  <c r="I221" i="2"/>
  <c r="I228" i="2"/>
  <c r="I229" i="2"/>
  <c r="I299" i="2"/>
  <c r="I310" i="2"/>
  <c r="G366" i="2"/>
  <c r="I377" i="2"/>
  <c r="I379" i="2"/>
  <c r="I388" i="2"/>
  <c r="G392" i="2"/>
  <c r="F87" i="2"/>
  <c r="F89" i="2"/>
  <c r="F91" i="2"/>
  <c r="F93" i="2"/>
  <c r="F95" i="2"/>
  <c r="F97" i="2"/>
  <c r="E47" i="2" l="1"/>
  <c r="I624" i="51"/>
  <c r="AI53" i="40"/>
  <c r="AJ53" i="40" s="1"/>
  <c r="I296" i="2"/>
  <c r="H45" i="2"/>
  <c r="I607" i="46"/>
  <c r="I618" i="49"/>
  <c r="G40" i="2"/>
  <c r="I612" i="2"/>
  <c r="G52" i="2"/>
  <c r="H48" i="2"/>
  <c r="C37" i="2"/>
  <c r="I623" i="46"/>
  <c r="E35" i="2"/>
  <c r="C51" i="2"/>
  <c r="E52" i="2"/>
  <c r="I190" i="2"/>
  <c r="I624" i="46"/>
  <c r="I613" i="49"/>
  <c r="I437" i="2"/>
  <c r="E41" i="2"/>
  <c r="H40" i="2"/>
  <c r="H38" i="2"/>
  <c r="E50" i="2"/>
  <c r="H50" i="2"/>
  <c r="E42" i="2"/>
  <c r="E49" i="2"/>
  <c r="I608" i="51"/>
  <c r="I623" i="51"/>
  <c r="H37" i="2"/>
  <c r="H42" i="2"/>
  <c r="H41" i="2"/>
  <c r="G48" i="2"/>
  <c r="G43" i="2"/>
  <c r="G50" i="2"/>
  <c r="I424" i="2"/>
  <c r="B33" i="2"/>
  <c r="D38" i="2"/>
  <c r="I609" i="2"/>
  <c r="E48" i="2"/>
  <c r="H36" i="2"/>
  <c r="H52" i="2"/>
  <c r="I624" i="49"/>
  <c r="G35" i="2"/>
  <c r="I427" i="2"/>
  <c r="I434" i="2"/>
  <c r="H39" i="2"/>
  <c r="D37" i="2"/>
  <c r="G34" i="2"/>
  <c r="G46" i="2"/>
  <c r="G44" i="2"/>
  <c r="H47" i="2"/>
  <c r="D44" i="2"/>
  <c r="I611" i="46"/>
  <c r="I399" i="2"/>
  <c r="I611" i="2"/>
  <c r="E34" i="2"/>
  <c r="E39" i="2"/>
  <c r="E37" i="2"/>
  <c r="H44" i="2"/>
  <c r="G39" i="2"/>
  <c r="H43" i="2"/>
  <c r="C39" i="2"/>
  <c r="I620" i="49"/>
  <c r="I608" i="49"/>
  <c r="C35" i="2"/>
  <c r="C36" i="2"/>
  <c r="G41" i="2"/>
  <c r="G51" i="2"/>
  <c r="H35" i="2"/>
  <c r="D51" i="2"/>
  <c r="G37" i="2"/>
  <c r="E51" i="2"/>
  <c r="G47" i="2"/>
  <c r="B36" i="2"/>
  <c r="G49" i="2"/>
  <c r="E46" i="2"/>
  <c r="I625" i="46"/>
  <c r="I610" i="46"/>
  <c r="I67" i="2"/>
  <c r="F15" i="2"/>
  <c r="I137" i="2"/>
  <c r="F13" i="2"/>
  <c r="I65" i="2"/>
  <c r="I77" i="2"/>
  <c r="I408" i="2"/>
  <c r="I401" i="2"/>
  <c r="B37" i="2"/>
  <c r="I141" i="2"/>
  <c r="I527" i="2"/>
  <c r="I255" i="2"/>
  <c r="I245" i="2"/>
  <c r="I416" i="2"/>
  <c r="G184" i="2"/>
  <c r="I611" i="49"/>
  <c r="I605" i="49"/>
  <c r="I610" i="49"/>
  <c r="I609" i="49"/>
  <c r="I618" i="51"/>
  <c r="I619" i="51"/>
  <c r="I612" i="51"/>
  <c r="I610" i="51"/>
  <c r="I259" i="2"/>
  <c r="I148" i="2"/>
  <c r="B44" i="2"/>
  <c r="I449" i="2"/>
  <c r="F59" i="2"/>
  <c r="H46" i="2"/>
  <c r="E36" i="2"/>
  <c r="I428" i="2"/>
  <c r="I607" i="49"/>
  <c r="I612" i="49"/>
  <c r="I615" i="49"/>
  <c r="I615" i="51"/>
  <c r="I613" i="51"/>
  <c r="F9" i="2"/>
  <c r="I61" i="2"/>
  <c r="H626" i="2"/>
  <c r="F21" i="2"/>
  <c r="I73" i="2"/>
  <c r="F19" i="2"/>
  <c r="I71" i="2"/>
  <c r="B46" i="2"/>
  <c r="I411" i="2"/>
  <c r="I189" i="2"/>
  <c r="I612" i="46"/>
  <c r="I618" i="46"/>
  <c r="I620" i="46"/>
  <c r="I614" i="46"/>
  <c r="I609" i="46"/>
  <c r="I622" i="55"/>
  <c r="I69" i="2"/>
  <c r="F17" i="2"/>
  <c r="I142" i="2"/>
  <c r="B38" i="2"/>
  <c r="C46" i="2"/>
  <c r="I620" i="55"/>
  <c r="I606" i="2"/>
  <c r="I254" i="2"/>
  <c r="I145" i="2"/>
  <c r="D47" i="2"/>
  <c r="I425" i="2"/>
  <c r="I400" i="2"/>
  <c r="I436" i="2"/>
  <c r="I553" i="2"/>
  <c r="I614" i="51"/>
  <c r="I605" i="55"/>
  <c r="F24" i="2"/>
  <c r="I76" i="2"/>
  <c r="F23" i="2"/>
  <c r="I75" i="2"/>
  <c r="F11" i="2"/>
  <c r="I63" i="2"/>
  <c r="B34" i="2"/>
  <c r="I117" i="2"/>
  <c r="H340" i="2"/>
  <c r="I130" i="2"/>
  <c r="I501" i="2"/>
  <c r="I615" i="46"/>
  <c r="I614" i="55"/>
  <c r="I371" i="2"/>
  <c r="I111" i="2"/>
  <c r="I410" i="2"/>
  <c r="I293" i="2"/>
  <c r="D236" i="2"/>
  <c r="B40" i="2"/>
  <c r="F85" i="2"/>
  <c r="I152" i="2"/>
  <c r="I619" i="2"/>
  <c r="I252" i="2"/>
  <c r="I398" i="2"/>
  <c r="I613" i="46"/>
  <c r="I619" i="46"/>
  <c r="B47" i="2"/>
  <c r="I615" i="55"/>
  <c r="I114" i="2"/>
  <c r="I605" i="46"/>
  <c r="C626" i="2"/>
  <c r="I403" i="2"/>
  <c r="I215" i="2"/>
  <c r="I143" i="2"/>
  <c r="B39" i="2"/>
  <c r="I618" i="2"/>
  <c r="I441" i="2"/>
  <c r="I614" i="2"/>
  <c r="I622" i="49"/>
  <c r="I619" i="49"/>
  <c r="I614" i="49"/>
  <c r="I609" i="51"/>
  <c r="I607" i="51"/>
  <c r="I620" i="54"/>
  <c r="I611" i="54"/>
  <c r="I608" i="54"/>
  <c r="I619" i="54"/>
  <c r="I612" i="54"/>
  <c r="I622" i="54"/>
  <c r="I614" i="54"/>
  <c r="I625" i="54"/>
  <c r="I613" i="54"/>
  <c r="I610" i="54"/>
  <c r="I618" i="54"/>
  <c r="I615" i="54"/>
  <c r="I609" i="54"/>
  <c r="I624" i="54"/>
  <c r="I607" i="54"/>
  <c r="I622" i="51"/>
  <c r="I620" i="53"/>
  <c r="I625" i="53"/>
  <c r="I611" i="51"/>
  <c r="I620" i="51"/>
  <c r="I605" i="51"/>
  <c r="I618" i="53"/>
  <c r="I619" i="53"/>
  <c r="I612" i="53"/>
  <c r="I610" i="53"/>
  <c r="I622" i="53"/>
  <c r="I615" i="53"/>
  <c r="I613" i="53"/>
  <c r="I609" i="53"/>
  <c r="I607" i="53"/>
  <c r="I611" i="53"/>
  <c r="I614" i="53"/>
  <c r="I608" i="53"/>
  <c r="S624" i="51"/>
  <c r="AG624" i="51" s="1"/>
  <c r="S614" i="51"/>
  <c r="AG614" i="51" s="1"/>
  <c r="I625" i="49"/>
  <c r="I612" i="50"/>
  <c r="I623" i="49"/>
  <c r="I620" i="50"/>
  <c r="I611" i="50"/>
  <c r="I608" i="50"/>
  <c r="I613" i="50"/>
  <c r="I625" i="50"/>
  <c r="I624" i="50"/>
  <c r="S624" i="49"/>
  <c r="AG624" i="49" s="1"/>
  <c r="I617" i="49"/>
  <c r="I613" i="2"/>
  <c r="I608" i="40"/>
  <c r="I611" i="40"/>
  <c r="I172" i="2"/>
  <c r="I414" i="2"/>
  <c r="E158" i="2"/>
  <c r="I621" i="2"/>
  <c r="I622" i="46"/>
  <c r="I617" i="46"/>
  <c r="I624" i="48"/>
  <c r="I615" i="48"/>
  <c r="I608" i="48"/>
  <c r="I613" i="48"/>
  <c r="I612" i="48"/>
  <c r="I625" i="48"/>
  <c r="I607" i="48"/>
  <c r="I622" i="48"/>
  <c r="I619" i="48"/>
  <c r="I618" i="48"/>
  <c r="I620" i="48"/>
  <c r="I614" i="48"/>
  <c r="I609" i="48"/>
  <c r="I610" i="48"/>
  <c r="I611" i="48"/>
  <c r="H626" i="46"/>
  <c r="C43" i="2"/>
  <c r="G236" i="2"/>
  <c r="I175" i="2"/>
  <c r="I608" i="2"/>
  <c r="S608" i="46"/>
  <c r="AG608" i="46" s="1"/>
  <c r="S625" i="46"/>
  <c r="AG625" i="46" s="1"/>
  <c r="S609" i="46"/>
  <c r="AG609" i="46" s="1"/>
  <c r="F98" i="2"/>
  <c r="F20" i="2" s="1"/>
  <c r="F96" i="2"/>
  <c r="F18" i="2" s="1"/>
  <c r="F94" i="2"/>
  <c r="F16" i="2" s="1"/>
  <c r="G158" i="2"/>
  <c r="E132" i="2"/>
  <c r="I624" i="45"/>
  <c r="I615" i="45"/>
  <c r="I608" i="45"/>
  <c r="I622" i="45"/>
  <c r="I619" i="45"/>
  <c r="I618" i="45"/>
  <c r="I620" i="45"/>
  <c r="I614" i="45"/>
  <c r="I609" i="45"/>
  <c r="I610" i="45"/>
  <c r="I611" i="45"/>
  <c r="I613" i="45"/>
  <c r="I612" i="45"/>
  <c r="I625" i="45"/>
  <c r="I607" i="45"/>
  <c r="B35" i="2"/>
  <c r="F86" i="2"/>
  <c r="F8" i="2" s="1"/>
  <c r="I620" i="2"/>
  <c r="I312" i="2"/>
  <c r="H314" i="2"/>
  <c r="G288" i="2"/>
  <c r="G210" i="2"/>
  <c r="D46" i="2"/>
  <c r="I156" i="2"/>
  <c r="I206" i="2"/>
  <c r="I204" i="2"/>
  <c r="I205" i="2"/>
  <c r="I234" i="2"/>
  <c r="I386" i="2"/>
  <c r="I380" i="2"/>
  <c r="I372" i="2"/>
  <c r="I287" i="2"/>
  <c r="I182" i="2"/>
  <c r="I154" i="2"/>
  <c r="I381" i="2"/>
  <c r="E366" i="2"/>
  <c r="I279" i="2"/>
  <c r="I277" i="2"/>
  <c r="C288" i="2"/>
  <c r="I374" i="2"/>
  <c r="I286" i="2"/>
  <c r="I387" i="2"/>
  <c r="I373" i="2"/>
  <c r="I355" i="2"/>
  <c r="I617" i="2"/>
  <c r="F105" i="2"/>
  <c r="F27" i="2" s="1"/>
  <c r="I615" i="2"/>
  <c r="I308" i="2"/>
  <c r="I230" i="2"/>
  <c r="H210" i="2"/>
  <c r="I426" i="2"/>
  <c r="I625" i="44"/>
  <c r="I622" i="44"/>
  <c r="I608" i="44"/>
  <c r="I412" i="2"/>
  <c r="I607" i="2"/>
  <c r="F104" i="2"/>
  <c r="F26" i="2" s="1"/>
  <c r="F100" i="2"/>
  <c r="F22" i="2" s="1"/>
  <c r="F88" i="2"/>
  <c r="F10" i="2" s="1"/>
  <c r="H366" i="2"/>
  <c r="H184" i="2"/>
  <c r="G132" i="2"/>
  <c r="H236" i="2"/>
  <c r="C44" i="2"/>
  <c r="G314" i="2"/>
  <c r="I413" i="2"/>
  <c r="I407" i="2"/>
  <c r="C34" i="2"/>
  <c r="C33" i="2"/>
  <c r="I244" i="2"/>
  <c r="I623" i="40"/>
  <c r="I613" i="40"/>
  <c r="I612" i="40"/>
  <c r="I415" i="2"/>
  <c r="H418" i="2"/>
  <c r="G33" i="2"/>
  <c r="I429" i="2"/>
  <c r="S608" i="51" l="1"/>
  <c r="AG608" i="51" s="1"/>
  <c r="I302" i="2"/>
  <c r="D366" i="2"/>
  <c r="D210" i="2"/>
  <c r="I621" i="45"/>
  <c r="I606" i="49"/>
  <c r="I633" i="2"/>
  <c r="I201" i="2"/>
  <c r="S618" i="46"/>
  <c r="AG618" i="46" s="1"/>
  <c r="S623" i="46"/>
  <c r="AG623" i="46" s="1"/>
  <c r="S609" i="49"/>
  <c r="AG609" i="49" s="1"/>
  <c r="S609" i="51"/>
  <c r="AG609" i="51" s="1"/>
  <c r="I198" i="2"/>
  <c r="I608" i="55"/>
  <c r="C392" i="2"/>
  <c r="S625" i="51"/>
  <c r="AG625" i="51" s="1"/>
  <c r="H626" i="51"/>
  <c r="I621" i="54"/>
  <c r="I171" i="2"/>
  <c r="I612" i="55"/>
  <c r="D184" i="2"/>
  <c r="C210" i="2"/>
  <c r="I624" i="55"/>
  <c r="I123" i="2"/>
  <c r="E626" i="55"/>
  <c r="D314" i="2"/>
  <c r="I623" i="48"/>
  <c r="H626" i="40"/>
  <c r="I624" i="53"/>
  <c r="I623" i="54"/>
  <c r="I606" i="55"/>
  <c r="I641" i="2"/>
  <c r="S614" i="46"/>
  <c r="AG614" i="46" s="1"/>
  <c r="I621" i="48"/>
  <c r="S613" i="51"/>
  <c r="AG613" i="51" s="1"/>
  <c r="I609" i="55"/>
  <c r="S615" i="46"/>
  <c r="AG615" i="46" s="1"/>
  <c r="I621" i="46"/>
  <c r="I623" i="50"/>
  <c r="S612" i="51"/>
  <c r="AG612" i="51" s="1"/>
  <c r="S623" i="51"/>
  <c r="AG623" i="51" s="1"/>
  <c r="I124" i="2"/>
  <c r="I611" i="55"/>
  <c r="I619" i="55"/>
  <c r="I637" i="2"/>
  <c r="I634" i="2"/>
  <c r="I362" i="2"/>
  <c r="H626" i="45"/>
  <c r="S620" i="46"/>
  <c r="AG620" i="46" s="1"/>
  <c r="S611" i="46"/>
  <c r="AG611" i="46" s="1"/>
  <c r="S611" i="49"/>
  <c r="AG611" i="49" s="1"/>
  <c r="S610" i="49"/>
  <c r="AG610" i="49" s="1"/>
  <c r="C626" i="49"/>
  <c r="I621" i="49"/>
  <c r="I606" i="53"/>
  <c r="S607" i="51"/>
  <c r="AG607" i="51" s="1"/>
  <c r="I610" i="55"/>
  <c r="I613" i="55"/>
  <c r="I209" i="2"/>
  <c r="S608" i="49"/>
  <c r="AG608" i="49" s="1"/>
  <c r="I624" i="40"/>
  <c r="S624" i="46"/>
  <c r="AG624" i="46" s="1"/>
  <c r="S618" i="51"/>
  <c r="AG618" i="51" s="1"/>
  <c r="H626" i="49"/>
  <c r="I621" i="53"/>
  <c r="I625" i="55"/>
  <c r="B288" i="2"/>
  <c r="I639" i="2"/>
  <c r="H626" i="44"/>
  <c r="I227" i="2"/>
  <c r="I623" i="45"/>
  <c r="S610" i="46"/>
  <c r="AG610" i="46" s="1"/>
  <c r="H626" i="50"/>
  <c r="I623" i="53"/>
  <c r="I621" i="51"/>
  <c r="I618" i="55"/>
  <c r="E100" i="2"/>
  <c r="E22" i="2" s="1"/>
  <c r="C47" i="2"/>
  <c r="I125" i="2"/>
  <c r="S608" i="55"/>
  <c r="AG608" i="55" s="1"/>
  <c r="S625" i="55"/>
  <c r="AG625" i="55" s="1"/>
  <c r="B52" i="2"/>
  <c r="I46" i="2"/>
  <c r="I44" i="2"/>
  <c r="I37" i="2"/>
  <c r="D132" i="2"/>
  <c r="I183" i="2"/>
  <c r="I146" i="2"/>
  <c r="G102" i="2"/>
  <c r="G24" i="2" s="1"/>
  <c r="G86" i="2"/>
  <c r="G8" i="2" s="1"/>
  <c r="I646" i="2"/>
  <c r="I365" i="2"/>
  <c r="I364" i="2"/>
  <c r="I642" i="2"/>
  <c r="S612" i="46"/>
  <c r="AG612" i="46" s="1"/>
  <c r="H626" i="48"/>
  <c r="I149" i="2"/>
  <c r="I225" i="2"/>
  <c r="S607" i="49"/>
  <c r="AG607" i="49" s="1"/>
  <c r="S610" i="51"/>
  <c r="AG610" i="51" s="1"/>
  <c r="O626" i="55"/>
  <c r="Y630" i="55" s="1"/>
  <c r="S610" i="55"/>
  <c r="AG610" i="55" s="1"/>
  <c r="C184" i="2"/>
  <c r="S605" i="46"/>
  <c r="I606" i="48"/>
  <c r="H626" i="54"/>
  <c r="S616" i="55"/>
  <c r="AG616" i="55" s="1"/>
  <c r="I241" i="2"/>
  <c r="I650" i="2"/>
  <c r="E392" i="2"/>
  <c r="I376" i="2"/>
  <c r="G98" i="2"/>
  <c r="G20" i="2" s="1"/>
  <c r="S613" i="46"/>
  <c r="AG613" i="46" s="1"/>
  <c r="I305" i="2"/>
  <c r="I128" i="2"/>
  <c r="I606" i="46"/>
  <c r="S614" i="49"/>
  <c r="AG614" i="49" s="1"/>
  <c r="S618" i="55"/>
  <c r="AG618" i="55" s="1"/>
  <c r="S613" i="55"/>
  <c r="AG613" i="55" s="1"/>
  <c r="S620" i="55"/>
  <c r="AG620" i="55" s="1"/>
  <c r="S624" i="55"/>
  <c r="AG624" i="55" s="1"/>
  <c r="D36" i="2"/>
  <c r="D392" i="2"/>
  <c r="I623" i="55"/>
  <c r="B43" i="2"/>
  <c r="I120" i="2"/>
  <c r="S612" i="49"/>
  <c r="AG612" i="49" s="1"/>
  <c r="H158" i="2"/>
  <c r="G104" i="2"/>
  <c r="G26" i="2" s="1"/>
  <c r="H89" i="2"/>
  <c r="H11" i="2" s="1"/>
  <c r="I611" i="44"/>
  <c r="I632" i="2"/>
  <c r="I651" i="2"/>
  <c r="I353" i="2"/>
  <c r="B366" i="2"/>
  <c r="I119" i="2"/>
  <c r="C132" i="2"/>
  <c r="C91" i="2"/>
  <c r="C13" i="2" s="1"/>
  <c r="I644" i="2"/>
  <c r="S619" i="46"/>
  <c r="AG619" i="46" s="1"/>
  <c r="S622" i="49"/>
  <c r="AG622" i="49" s="1"/>
  <c r="S618" i="49"/>
  <c r="AG618" i="49" s="1"/>
  <c r="H626" i="53"/>
  <c r="S606" i="55"/>
  <c r="AG606" i="55" s="1"/>
  <c r="G626" i="55"/>
  <c r="B236" i="2"/>
  <c r="C158" i="2"/>
  <c r="I397" i="2"/>
  <c r="E33" i="2"/>
  <c r="I605" i="2"/>
  <c r="H93" i="2"/>
  <c r="H15" i="2" s="1"/>
  <c r="I631" i="2"/>
  <c r="B184" i="2"/>
  <c r="E96" i="2"/>
  <c r="I276" i="2"/>
  <c r="C366" i="2"/>
  <c r="I354" i="2"/>
  <c r="I235" i="2"/>
  <c r="S607" i="46"/>
  <c r="AG607" i="46" s="1"/>
  <c r="S615" i="49"/>
  <c r="AG615" i="49" s="1"/>
  <c r="S619" i="51"/>
  <c r="AG619" i="51" s="1"/>
  <c r="S611" i="55"/>
  <c r="AG611" i="55" s="1"/>
  <c r="S609" i="55"/>
  <c r="AG609" i="55" s="1"/>
  <c r="S614" i="55"/>
  <c r="AG614" i="55" s="1"/>
  <c r="C314" i="2"/>
  <c r="R626" i="55"/>
  <c r="H626" i="55"/>
  <c r="S605" i="49"/>
  <c r="B392" i="2"/>
  <c r="B210" i="2"/>
  <c r="I242" i="2"/>
  <c r="D34" i="2"/>
  <c r="I34" i="2" s="1"/>
  <c r="I620" i="40"/>
  <c r="I635" i="2"/>
  <c r="I643" i="2"/>
  <c r="I624" i="2"/>
  <c r="I273" i="2"/>
  <c r="D288" i="2"/>
  <c r="I391" i="2"/>
  <c r="I357" i="2"/>
  <c r="I199" i="2"/>
  <c r="I605" i="45"/>
  <c r="I640" i="2"/>
  <c r="I605" i="48"/>
  <c r="S613" i="49"/>
  <c r="AG613" i="49" s="1"/>
  <c r="S619" i="49"/>
  <c r="AG619" i="49" s="1"/>
  <c r="S620" i="49"/>
  <c r="AG620" i="49" s="1"/>
  <c r="S622" i="55"/>
  <c r="AG622" i="55" s="1"/>
  <c r="S619" i="55"/>
  <c r="AG619" i="55" s="1"/>
  <c r="I607" i="55"/>
  <c r="I383" i="2"/>
  <c r="F7" i="2"/>
  <c r="I59" i="2"/>
  <c r="I275" i="2"/>
  <c r="H33" i="2"/>
  <c r="I131" i="2"/>
  <c r="I606" i="54"/>
  <c r="I313" i="2"/>
  <c r="I243" i="2"/>
  <c r="D35" i="2"/>
  <c r="H101" i="2"/>
  <c r="H23" i="2" s="1"/>
  <c r="I645" i="2"/>
  <c r="I647" i="2"/>
  <c r="E88" i="2"/>
  <c r="E10" i="2" s="1"/>
  <c r="I361" i="2"/>
  <c r="I360" i="2"/>
  <c r="I197" i="2"/>
  <c r="I157" i="2"/>
  <c r="I606" i="45"/>
  <c r="S615" i="51"/>
  <c r="AG615" i="51" s="1"/>
  <c r="I605" i="53"/>
  <c r="I606" i="51"/>
  <c r="I605" i="54"/>
  <c r="S612" i="55"/>
  <c r="AG612" i="55" s="1"/>
  <c r="B158" i="2"/>
  <c r="C626" i="46"/>
  <c r="I303" i="2"/>
  <c r="S607" i="54"/>
  <c r="AG607" i="54" s="1"/>
  <c r="S609" i="54"/>
  <c r="AG609" i="54" s="1"/>
  <c r="S614" i="54"/>
  <c r="AG614" i="54" s="1"/>
  <c r="S624" i="54"/>
  <c r="AG624" i="54" s="1"/>
  <c r="S613" i="54"/>
  <c r="AG613" i="54" s="1"/>
  <c r="S610" i="54"/>
  <c r="AG610" i="54" s="1"/>
  <c r="S619" i="54"/>
  <c r="AG619" i="54" s="1"/>
  <c r="S612" i="54"/>
  <c r="AG612" i="54" s="1"/>
  <c r="S625" i="54"/>
  <c r="AG625" i="54" s="1"/>
  <c r="S618" i="54"/>
  <c r="AG618" i="54" s="1"/>
  <c r="S611" i="54"/>
  <c r="AG611" i="54" s="1"/>
  <c r="S615" i="54"/>
  <c r="AG615" i="54" s="1"/>
  <c r="S622" i="54"/>
  <c r="AG622" i="54" s="1"/>
  <c r="S608" i="54"/>
  <c r="AG608" i="54" s="1"/>
  <c r="I617" i="54"/>
  <c r="S620" i="54"/>
  <c r="AG620" i="54" s="1"/>
  <c r="S622" i="51"/>
  <c r="AG622" i="51" s="1"/>
  <c r="S625" i="49"/>
  <c r="AG625" i="49" s="1"/>
  <c r="S623" i="49"/>
  <c r="AG623" i="49" s="1"/>
  <c r="S620" i="51"/>
  <c r="AG620" i="51" s="1"/>
  <c r="S611" i="51"/>
  <c r="AG611" i="51" s="1"/>
  <c r="I617" i="51"/>
  <c r="S619" i="53"/>
  <c r="AG619" i="53" s="1"/>
  <c r="I617" i="53"/>
  <c r="S607" i="53"/>
  <c r="AG607" i="53" s="1"/>
  <c r="S615" i="53"/>
  <c r="AG615" i="53" s="1"/>
  <c r="S610" i="53"/>
  <c r="AG610" i="53" s="1"/>
  <c r="S625" i="53"/>
  <c r="AG625" i="53" s="1"/>
  <c r="S608" i="53"/>
  <c r="AG608" i="53" s="1"/>
  <c r="S622" i="53"/>
  <c r="AG622" i="53" s="1"/>
  <c r="S612" i="53"/>
  <c r="AG612" i="53" s="1"/>
  <c r="S614" i="53"/>
  <c r="AG614" i="53" s="1"/>
  <c r="S609" i="53"/>
  <c r="AG609" i="53" s="1"/>
  <c r="S621" i="53"/>
  <c r="AG621" i="53" s="1"/>
  <c r="S618" i="53"/>
  <c r="AG618" i="53" s="1"/>
  <c r="S611" i="53"/>
  <c r="AG611" i="53" s="1"/>
  <c r="S613" i="53"/>
  <c r="AG613" i="53" s="1"/>
  <c r="S623" i="53"/>
  <c r="AG623" i="53" s="1"/>
  <c r="S620" i="53"/>
  <c r="AG620" i="53" s="1"/>
  <c r="S620" i="50"/>
  <c r="AG620" i="50" s="1"/>
  <c r="S611" i="50"/>
  <c r="AG611" i="50" s="1"/>
  <c r="C626" i="50"/>
  <c r="S613" i="50"/>
  <c r="AG613" i="50" s="1"/>
  <c r="S608" i="50"/>
  <c r="AG608" i="50" s="1"/>
  <c r="S624" i="50"/>
  <c r="AG624" i="50" s="1"/>
  <c r="S625" i="50"/>
  <c r="AG625" i="50" s="1"/>
  <c r="S612" i="50"/>
  <c r="AG612" i="50" s="1"/>
  <c r="D97" i="2"/>
  <c r="S617" i="49"/>
  <c r="AG617" i="49" s="1"/>
  <c r="S608" i="40"/>
  <c r="AG608" i="40" s="1"/>
  <c r="S611" i="40"/>
  <c r="AG611" i="40" s="1"/>
  <c r="B45" i="2"/>
  <c r="D105" i="2"/>
  <c r="H105" i="2"/>
  <c r="C97" i="2"/>
  <c r="S622" i="46"/>
  <c r="AG622" i="46" s="1"/>
  <c r="S620" i="48"/>
  <c r="AG620" i="48" s="1"/>
  <c r="S618" i="48"/>
  <c r="AG618" i="48" s="1"/>
  <c r="S619" i="48"/>
  <c r="AG619" i="48" s="1"/>
  <c r="S622" i="48"/>
  <c r="AG622" i="48" s="1"/>
  <c r="S607" i="48"/>
  <c r="AG607" i="48" s="1"/>
  <c r="S625" i="48"/>
  <c r="AG625" i="48" s="1"/>
  <c r="S612" i="48"/>
  <c r="AG612" i="48" s="1"/>
  <c r="S613" i="48"/>
  <c r="AG613" i="48" s="1"/>
  <c r="S608" i="48"/>
  <c r="AG608" i="48" s="1"/>
  <c r="S615" i="48"/>
  <c r="AG615" i="48" s="1"/>
  <c r="S624" i="48"/>
  <c r="AG624" i="48" s="1"/>
  <c r="I617" i="48"/>
  <c r="S611" i="48"/>
  <c r="AG611" i="48" s="1"/>
  <c r="S610" i="48"/>
  <c r="AG610" i="48" s="1"/>
  <c r="S609" i="48"/>
  <c r="AG609" i="48" s="1"/>
  <c r="S614" i="48"/>
  <c r="AG614" i="48" s="1"/>
  <c r="C95" i="2"/>
  <c r="C17" i="2" s="1"/>
  <c r="D87" i="2"/>
  <c r="G418" i="2"/>
  <c r="E44" i="2"/>
  <c r="S617" i="46"/>
  <c r="AG617" i="46" s="1"/>
  <c r="E94" i="2"/>
  <c r="E16" i="2" s="1"/>
  <c r="D95" i="2"/>
  <c r="S620" i="45"/>
  <c r="AG620" i="45" s="1"/>
  <c r="S618" i="45"/>
  <c r="AG618" i="45" s="1"/>
  <c r="S619" i="45"/>
  <c r="AG619" i="45" s="1"/>
  <c r="S622" i="45"/>
  <c r="AG622" i="45" s="1"/>
  <c r="C626" i="44"/>
  <c r="S607" i="45"/>
  <c r="AG607" i="45" s="1"/>
  <c r="S625" i="45"/>
  <c r="AG625" i="45" s="1"/>
  <c r="S612" i="45"/>
  <c r="AG612" i="45" s="1"/>
  <c r="S613" i="45"/>
  <c r="AG613" i="45" s="1"/>
  <c r="S611" i="45"/>
  <c r="AG611" i="45" s="1"/>
  <c r="S610" i="45"/>
  <c r="AG610" i="45" s="1"/>
  <c r="S609" i="45"/>
  <c r="AG609" i="45" s="1"/>
  <c r="S614" i="45"/>
  <c r="AG614" i="45" s="1"/>
  <c r="S623" i="45"/>
  <c r="AG623" i="45" s="1"/>
  <c r="S608" i="45"/>
  <c r="AG608" i="45" s="1"/>
  <c r="S615" i="45"/>
  <c r="AG615" i="45" s="1"/>
  <c r="S624" i="45"/>
  <c r="AG624" i="45" s="1"/>
  <c r="I617" i="45"/>
  <c r="E97" i="2"/>
  <c r="I339" i="2"/>
  <c r="E45" i="2"/>
  <c r="I260" i="2"/>
  <c r="I256" i="2"/>
  <c r="C52" i="2"/>
  <c r="G340" i="2"/>
  <c r="D41" i="2"/>
  <c r="I257" i="2"/>
  <c r="D33" i="2"/>
  <c r="B49" i="2"/>
  <c r="S622" i="44"/>
  <c r="AG622" i="44" s="1"/>
  <c r="S608" i="44"/>
  <c r="AG608" i="44" s="1"/>
  <c r="I612" i="44"/>
  <c r="I624" i="44"/>
  <c r="I613" i="44"/>
  <c r="I623" i="44"/>
  <c r="I621" i="44"/>
  <c r="I620" i="44"/>
  <c r="G444" i="2"/>
  <c r="H444" i="2"/>
  <c r="C93" i="2"/>
  <c r="E95" i="2"/>
  <c r="I433" i="2"/>
  <c r="E43" i="2"/>
  <c r="E17" i="2" s="1"/>
  <c r="C42" i="2"/>
  <c r="H262" i="2"/>
  <c r="G262" i="2"/>
  <c r="E53" i="2"/>
  <c r="S613" i="40"/>
  <c r="AG613" i="40" s="1"/>
  <c r="S612" i="40"/>
  <c r="AG612" i="40" s="1"/>
  <c r="S624" i="40"/>
  <c r="AG624" i="40" s="1"/>
  <c r="S620" i="40"/>
  <c r="AG620" i="40" s="1"/>
  <c r="C626" i="40"/>
  <c r="S623" i="48" l="1"/>
  <c r="AG623" i="48" s="1"/>
  <c r="C41" i="2"/>
  <c r="C15" i="2" s="1"/>
  <c r="R626" i="40"/>
  <c r="I406" i="2"/>
  <c r="I392" i="2"/>
  <c r="E393" i="2" s="1"/>
  <c r="D50" i="2"/>
  <c r="I435" i="2"/>
  <c r="S623" i="40"/>
  <c r="AG623" i="40" s="1"/>
  <c r="S621" i="51"/>
  <c r="AG621" i="51" s="1"/>
  <c r="S611" i="44"/>
  <c r="AG611" i="44" s="1"/>
  <c r="C48" i="2"/>
  <c r="D49" i="2"/>
  <c r="I432" i="2"/>
  <c r="I439" i="2"/>
  <c r="S621" i="48"/>
  <c r="AG621" i="48" s="1"/>
  <c r="I438" i="2"/>
  <c r="S624" i="53"/>
  <c r="AG624" i="53" s="1"/>
  <c r="S623" i="54"/>
  <c r="AG623" i="54" s="1"/>
  <c r="S623" i="55"/>
  <c r="AG623" i="55" s="1"/>
  <c r="I621" i="55"/>
  <c r="I417" i="2"/>
  <c r="C45" i="2"/>
  <c r="C19" i="2" s="1"/>
  <c r="R626" i="50"/>
  <c r="I132" i="2"/>
  <c r="G133" i="2" s="1"/>
  <c r="S621" i="45"/>
  <c r="AG621" i="45" s="1"/>
  <c r="S621" i="54"/>
  <c r="AG621" i="54" s="1"/>
  <c r="I261" i="2"/>
  <c r="D53" i="2"/>
  <c r="D27" i="2" s="1"/>
  <c r="S606" i="45"/>
  <c r="AG606" i="45" s="1"/>
  <c r="R626" i="51"/>
  <c r="S606" i="54"/>
  <c r="AG606" i="54" s="1"/>
  <c r="S621" i="55"/>
  <c r="AG621" i="55" s="1"/>
  <c r="B48" i="2"/>
  <c r="I251" i="2"/>
  <c r="D42" i="2"/>
  <c r="D418" i="2"/>
  <c r="S621" i="46"/>
  <c r="AG621" i="46" s="1"/>
  <c r="S623" i="50"/>
  <c r="AG623" i="50" s="1"/>
  <c r="R626" i="49"/>
  <c r="S621" i="49"/>
  <c r="AG621" i="49" s="1"/>
  <c r="C626" i="54"/>
  <c r="S605" i="55"/>
  <c r="AG605" i="55" s="1"/>
  <c r="D45" i="2"/>
  <c r="D19" i="2" s="1"/>
  <c r="S625" i="44"/>
  <c r="AG625" i="44" s="1"/>
  <c r="B340" i="2"/>
  <c r="C50" i="2"/>
  <c r="R626" i="46"/>
  <c r="E133" i="2"/>
  <c r="B133" i="2"/>
  <c r="B393" i="2"/>
  <c r="D393" i="2"/>
  <c r="G393" i="2"/>
  <c r="H87" i="2"/>
  <c r="H9" i="2" s="1"/>
  <c r="G96" i="2"/>
  <c r="G18" i="2" s="1"/>
  <c r="G53" i="2"/>
  <c r="I258" i="2"/>
  <c r="I33" i="2"/>
  <c r="E99" i="2"/>
  <c r="E21" i="2" s="1"/>
  <c r="H100" i="2"/>
  <c r="H22" i="2" s="1"/>
  <c r="I409" i="2"/>
  <c r="I431" i="2"/>
  <c r="B444" i="2"/>
  <c r="C262" i="2"/>
  <c r="C49" i="2"/>
  <c r="B97" i="2"/>
  <c r="C102" i="2"/>
  <c r="C24" i="2" s="1"/>
  <c r="E18" i="2"/>
  <c r="G100" i="2"/>
  <c r="G22" i="2" s="1"/>
  <c r="D88" i="2"/>
  <c r="D10" i="2" s="1"/>
  <c r="S606" i="48"/>
  <c r="AG606" i="48" s="1"/>
  <c r="I301" i="2"/>
  <c r="B41" i="2"/>
  <c r="R626" i="53"/>
  <c r="R626" i="54"/>
  <c r="C87" i="2"/>
  <c r="C9" i="2" s="1"/>
  <c r="E98" i="2"/>
  <c r="E20" i="2" s="1"/>
  <c r="C99" i="2"/>
  <c r="E19" i="2"/>
  <c r="B87" i="2"/>
  <c r="H104" i="2"/>
  <c r="H26" i="2" s="1"/>
  <c r="D96" i="2"/>
  <c r="D18" i="2" s="1"/>
  <c r="S605" i="48"/>
  <c r="H91" i="2"/>
  <c r="H13" i="2" s="1"/>
  <c r="D91" i="2"/>
  <c r="S606" i="46"/>
  <c r="AG606" i="46" s="1"/>
  <c r="S605" i="54"/>
  <c r="AG605" i="49"/>
  <c r="S607" i="55"/>
  <c r="AG607" i="55" s="1"/>
  <c r="I442" i="2"/>
  <c r="I366" i="2"/>
  <c r="H53" i="2"/>
  <c r="H27" i="2" s="1"/>
  <c r="AG605" i="46"/>
  <c r="I249" i="2"/>
  <c r="I247" i="2"/>
  <c r="D39" i="2"/>
  <c r="H99" i="2"/>
  <c r="H21" i="2" s="1"/>
  <c r="S617" i="55"/>
  <c r="AG617" i="55" s="1"/>
  <c r="D52" i="2"/>
  <c r="H95" i="2"/>
  <c r="H17" i="2" s="1"/>
  <c r="C444" i="2"/>
  <c r="E87" i="2"/>
  <c r="E9" i="2" s="1"/>
  <c r="H94" i="2"/>
  <c r="H16" i="2" s="1"/>
  <c r="S605" i="45"/>
  <c r="C96" i="2"/>
  <c r="C18" i="2" s="1"/>
  <c r="G91" i="2"/>
  <c r="G13" i="2" s="1"/>
  <c r="E102" i="2"/>
  <c r="E24" i="2" s="1"/>
  <c r="S615" i="55"/>
  <c r="AG615" i="55" s="1"/>
  <c r="C626" i="53"/>
  <c r="S606" i="49"/>
  <c r="AG606" i="49" s="1"/>
  <c r="C626" i="45"/>
  <c r="M626" i="49"/>
  <c r="C53" i="2"/>
  <c r="Q626" i="55"/>
  <c r="AB630" i="55" s="1"/>
  <c r="M626" i="46"/>
  <c r="H54" i="2"/>
  <c r="I440" i="2"/>
  <c r="H102" i="2"/>
  <c r="H24" i="2" s="1"/>
  <c r="E104" i="2"/>
  <c r="E26" i="2" s="1"/>
  <c r="E86" i="2"/>
  <c r="E8" i="2" s="1"/>
  <c r="I253" i="2"/>
  <c r="I35" i="2"/>
  <c r="D9" i="2"/>
  <c r="D43" i="2"/>
  <c r="D17" i="2" s="1"/>
  <c r="D48" i="2"/>
  <c r="B50" i="2"/>
  <c r="C101" i="2"/>
  <c r="C89" i="2"/>
  <c r="C11" i="2" s="1"/>
  <c r="H88" i="2"/>
  <c r="H10" i="2" s="1"/>
  <c r="B95" i="2"/>
  <c r="D99" i="2"/>
  <c r="D21" i="2" s="1"/>
  <c r="C86" i="2"/>
  <c r="C8" i="2" s="1"/>
  <c r="D262" i="2"/>
  <c r="D340" i="2"/>
  <c r="G93" i="2"/>
  <c r="G15" i="2" s="1"/>
  <c r="G95" i="2"/>
  <c r="G17" i="2" s="1"/>
  <c r="B53" i="2"/>
  <c r="I443" i="2"/>
  <c r="D444" i="2"/>
  <c r="I423" i="2"/>
  <c r="I250" i="2"/>
  <c r="D89" i="2"/>
  <c r="D11" i="2" s="1"/>
  <c r="G94" i="2"/>
  <c r="G16" i="2" s="1"/>
  <c r="E101" i="2"/>
  <c r="E23" i="2" s="1"/>
  <c r="C100" i="2"/>
  <c r="C22" i="2" s="1"/>
  <c r="R626" i="48"/>
  <c r="D98" i="2"/>
  <c r="D20" i="2" s="1"/>
  <c r="H98" i="2"/>
  <c r="H20" i="2" s="1"/>
  <c r="G88" i="2"/>
  <c r="G10" i="2" s="1"/>
  <c r="C88" i="2"/>
  <c r="C10" i="2" s="1"/>
  <c r="H86" i="2"/>
  <c r="H8" i="2" s="1"/>
  <c r="G87" i="2"/>
  <c r="G9" i="2" s="1"/>
  <c r="S605" i="51"/>
  <c r="C626" i="48"/>
  <c r="B262" i="2"/>
  <c r="G97" i="2"/>
  <c r="G19" i="2" s="1"/>
  <c r="R626" i="44"/>
  <c r="H96" i="2"/>
  <c r="H18" i="2" s="1"/>
  <c r="G99" i="2"/>
  <c r="G21" i="2" s="1"/>
  <c r="E93" i="2"/>
  <c r="E15" i="2" s="1"/>
  <c r="I405" i="2"/>
  <c r="B418" i="2"/>
  <c r="G101" i="2"/>
  <c r="G23" i="2" s="1"/>
  <c r="D104" i="2"/>
  <c r="G89" i="2"/>
  <c r="G11" i="2" s="1"/>
  <c r="R626" i="45"/>
  <c r="C418" i="2"/>
  <c r="H97" i="2"/>
  <c r="H19" i="2" s="1"/>
  <c r="C98" i="2"/>
  <c r="C20" i="2" s="1"/>
  <c r="E89" i="2"/>
  <c r="E11" i="2" s="1"/>
  <c r="S605" i="53"/>
  <c r="S606" i="53"/>
  <c r="AG606" i="53" s="1"/>
  <c r="S606" i="51"/>
  <c r="AG606" i="51" s="1"/>
  <c r="M626" i="51"/>
  <c r="I36" i="2"/>
  <c r="B42" i="2"/>
  <c r="I47" i="2"/>
  <c r="C21" i="2"/>
  <c r="C626" i="51"/>
  <c r="I617" i="55"/>
  <c r="I626" i="55" s="1"/>
  <c r="C626" i="55"/>
  <c r="C93" i="55"/>
  <c r="C15" i="55" s="1"/>
  <c r="G97" i="55"/>
  <c r="G19" i="55" s="1"/>
  <c r="H105" i="55"/>
  <c r="H27" i="55" s="1"/>
  <c r="E100" i="55"/>
  <c r="E22" i="55" s="1"/>
  <c r="E87" i="55"/>
  <c r="E9" i="55" s="1"/>
  <c r="H98" i="55"/>
  <c r="H20" i="55" s="1"/>
  <c r="H90" i="55"/>
  <c r="H12" i="55" s="1"/>
  <c r="E88" i="55"/>
  <c r="E10" i="55" s="1"/>
  <c r="S617" i="54"/>
  <c r="AG617" i="54" s="1"/>
  <c r="H105" i="54"/>
  <c r="H27" i="54" s="1"/>
  <c r="H90" i="54"/>
  <c r="H12" i="54" s="1"/>
  <c r="G104" i="54"/>
  <c r="G26" i="54" s="1"/>
  <c r="G94" i="54"/>
  <c r="G16" i="54" s="1"/>
  <c r="G89" i="54"/>
  <c r="G11" i="54" s="1"/>
  <c r="G97" i="54"/>
  <c r="G19" i="54" s="1"/>
  <c r="E90" i="54"/>
  <c r="E12" i="54" s="1"/>
  <c r="C93" i="54"/>
  <c r="C15" i="54" s="1"/>
  <c r="E100" i="54"/>
  <c r="E22" i="54" s="1"/>
  <c r="D88" i="54"/>
  <c r="D10" i="54" s="1"/>
  <c r="D93" i="54"/>
  <c r="D15" i="54" s="1"/>
  <c r="E87" i="54"/>
  <c r="E9" i="54" s="1"/>
  <c r="G95" i="54"/>
  <c r="G17" i="54" s="1"/>
  <c r="H87" i="54"/>
  <c r="H9" i="54" s="1"/>
  <c r="H98" i="54"/>
  <c r="H20" i="54" s="1"/>
  <c r="S617" i="51"/>
  <c r="AG617" i="51" s="1"/>
  <c r="I648" i="2"/>
  <c r="G98" i="53"/>
  <c r="G20" i="53" s="1"/>
  <c r="E87" i="53"/>
  <c r="E9" i="53" s="1"/>
  <c r="S617" i="53"/>
  <c r="AG617" i="53" s="1"/>
  <c r="E88" i="53"/>
  <c r="E10" i="53" s="1"/>
  <c r="H90" i="53"/>
  <c r="H12" i="53" s="1"/>
  <c r="C93" i="53"/>
  <c r="C15" i="53" s="1"/>
  <c r="G97" i="53"/>
  <c r="G19" i="53" s="1"/>
  <c r="H98" i="53"/>
  <c r="H20" i="53" s="1"/>
  <c r="G88" i="53"/>
  <c r="G10" i="53" s="1"/>
  <c r="H105" i="53"/>
  <c r="H27" i="53" s="1"/>
  <c r="E100" i="53"/>
  <c r="E22" i="53" s="1"/>
  <c r="C93" i="51"/>
  <c r="C15" i="51" s="1"/>
  <c r="G95" i="51"/>
  <c r="G17" i="51" s="1"/>
  <c r="H105" i="51"/>
  <c r="H27" i="51" s="1"/>
  <c r="E100" i="51"/>
  <c r="E22" i="51" s="1"/>
  <c r="G105" i="51"/>
  <c r="G27" i="51" s="1"/>
  <c r="E88" i="51"/>
  <c r="E10" i="51" s="1"/>
  <c r="H98" i="51"/>
  <c r="H20" i="51" s="1"/>
  <c r="C105" i="51"/>
  <c r="C27" i="51" s="1"/>
  <c r="G97" i="51"/>
  <c r="G19" i="51" s="1"/>
  <c r="E99" i="50"/>
  <c r="E21" i="50" s="1"/>
  <c r="D104" i="51"/>
  <c r="D26" i="51" s="1"/>
  <c r="H89" i="51"/>
  <c r="H11" i="51" s="1"/>
  <c r="E98" i="51"/>
  <c r="E20" i="51" s="1"/>
  <c r="G89" i="51"/>
  <c r="G11" i="51" s="1"/>
  <c r="H104" i="51"/>
  <c r="H26" i="51" s="1"/>
  <c r="H93" i="51"/>
  <c r="H15" i="51" s="1"/>
  <c r="H90" i="51"/>
  <c r="H12" i="51" s="1"/>
  <c r="E104" i="51"/>
  <c r="E26" i="51" s="1"/>
  <c r="H100" i="51"/>
  <c r="H22" i="51" s="1"/>
  <c r="E87" i="51"/>
  <c r="E9" i="51" s="1"/>
  <c r="H95" i="51"/>
  <c r="H17" i="51" s="1"/>
  <c r="G87" i="50"/>
  <c r="G9" i="50" s="1"/>
  <c r="G87" i="51"/>
  <c r="G9" i="51" s="1"/>
  <c r="E87" i="50"/>
  <c r="E9" i="50" s="1"/>
  <c r="H90" i="50"/>
  <c r="H12" i="50" s="1"/>
  <c r="H98" i="50"/>
  <c r="H20" i="50" s="1"/>
  <c r="M626" i="50"/>
  <c r="E88" i="50"/>
  <c r="E10" i="50" s="1"/>
  <c r="C93" i="50"/>
  <c r="C15" i="50" s="1"/>
  <c r="H105" i="50"/>
  <c r="H27" i="50" s="1"/>
  <c r="H97" i="50"/>
  <c r="H19" i="50" s="1"/>
  <c r="G97" i="50"/>
  <c r="G19" i="50" s="1"/>
  <c r="H105" i="49"/>
  <c r="H27" i="49" s="1"/>
  <c r="E100" i="49"/>
  <c r="E22" i="49" s="1"/>
  <c r="C104" i="49"/>
  <c r="C26" i="49" s="1"/>
  <c r="G89" i="49"/>
  <c r="G11" i="49" s="1"/>
  <c r="H94" i="49"/>
  <c r="G105" i="49"/>
  <c r="G27" i="49" s="1"/>
  <c r="E88" i="49"/>
  <c r="E10" i="49" s="1"/>
  <c r="H98" i="46"/>
  <c r="H20" i="46" s="1"/>
  <c r="H98" i="49"/>
  <c r="H20" i="49" s="1"/>
  <c r="H104" i="49"/>
  <c r="H26" i="49" s="1"/>
  <c r="G97" i="45"/>
  <c r="G19" i="45" s="1"/>
  <c r="G97" i="49"/>
  <c r="G19" i="49" s="1"/>
  <c r="C93" i="49"/>
  <c r="C15" i="49" s="1"/>
  <c r="H87" i="49"/>
  <c r="H9" i="49" s="1"/>
  <c r="E87" i="49"/>
  <c r="E9" i="49" s="1"/>
  <c r="H97" i="49"/>
  <c r="H19" i="49" s="1"/>
  <c r="E99" i="44"/>
  <c r="E21" i="44" s="1"/>
  <c r="E99" i="49"/>
  <c r="E21" i="49" s="1"/>
  <c r="G87" i="49"/>
  <c r="G9" i="49" s="1"/>
  <c r="H90" i="49"/>
  <c r="H12" i="49" s="1"/>
  <c r="G90" i="49"/>
  <c r="G12" i="49" s="1"/>
  <c r="H100" i="49"/>
  <c r="H22" i="49" s="1"/>
  <c r="E97" i="49"/>
  <c r="E19" i="49" s="1"/>
  <c r="E99" i="46"/>
  <c r="E21" i="46" s="1"/>
  <c r="E99" i="48"/>
  <c r="E21" i="48" s="1"/>
  <c r="E91" i="2"/>
  <c r="E13" i="2" s="1"/>
  <c r="E99" i="40"/>
  <c r="D86" i="2"/>
  <c r="D8" i="2" s="1"/>
  <c r="E87" i="44"/>
  <c r="E9" i="44" s="1"/>
  <c r="D100" i="2"/>
  <c r="E99" i="45"/>
  <c r="E97" i="45"/>
  <c r="E19" i="45" s="1"/>
  <c r="G97" i="44"/>
  <c r="G19" i="44" s="1"/>
  <c r="E88" i="44"/>
  <c r="E10" i="44" s="1"/>
  <c r="G103" i="46"/>
  <c r="G25" i="46" s="1"/>
  <c r="H98" i="44"/>
  <c r="H20" i="44" s="1"/>
  <c r="G103" i="44"/>
  <c r="G25" i="44" s="1"/>
  <c r="I635" i="46"/>
  <c r="D88" i="46"/>
  <c r="D10" i="46" s="1"/>
  <c r="H103" i="45"/>
  <c r="H25" i="45" s="1"/>
  <c r="C88" i="40"/>
  <c r="D103" i="46"/>
  <c r="D25" i="46" s="1"/>
  <c r="D103" i="45"/>
  <c r="D25" i="45" s="1"/>
  <c r="E105" i="48"/>
  <c r="E27" i="48" s="1"/>
  <c r="C94" i="2"/>
  <c r="C16" i="2" s="1"/>
  <c r="D101" i="2"/>
  <c r="D23" i="2" s="1"/>
  <c r="D94" i="2"/>
  <c r="C104" i="2"/>
  <c r="C26" i="2" s="1"/>
  <c r="H98" i="48"/>
  <c r="H20" i="48" s="1"/>
  <c r="H98" i="45"/>
  <c r="H20" i="45" s="1"/>
  <c r="H89" i="45"/>
  <c r="D87" i="44"/>
  <c r="D9" i="44" s="1"/>
  <c r="E87" i="45"/>
  <c r="E9" i="45" s="1"/>
  <c r="G104" i="45"/>
  <c r="G26" i="45" s="1"/>
  <c r="H88" i="44"/>
  <c r="H10" i="44" s="1"/>
  <c r="D88" i="45"/>
  <c r="D10" i="45" s="1"/>
  <c r="E88" i="40"/>
  <c r="E88" i="45"/>
  <c r="E10" i="45" s="1"/>
  <c r="H97" i="44"/>
  <c r="H19" i="44" s="1"/>
  <c r="E88" i="46"/>
  <c r="E10" i="46" s="1"/>
  <c r="D97" i="44"/>
  <c r="D19" i="44" s="1"/>
  <c r="C103" i="40"/>
  <c r="H87" i="44"/>
  <c r="H9" i="44" s="1"/>
  <c r="H90" i="48"/>
  <c r="H12" i="48" s="1"/>
  <c r="H105" i="48"/>
  <c r="H27" i="48" s="1"/>
  <c r="E87" i="48"/>
  <c r="E9" i="48" s="1"/>
  <c r="C93" i="48"/>
  <c r="C15" i="48" s="1"/>
  <c r="E100" i="48"/>
  <c r="E22" i="48" s="1"/>
  <c r="G89" i="46"/>
  <c r="G11" i="46" s="1"/>
  <c r="G89" i="48"/>
  <c r="G11" i="48" s="1"/>
  <c r="G97" i="48"/>
  <c r="G19" i="48" s="1"/>
  <c r="C103" i="46"/>
  <c r="C25" i="46" s="1"/>
  <c r="D87" i="48"/>
  <c r="D9" i="48" s="1"/>
  <c r="E88" i="48"/>
  <c r="E10" i="48" s="1"/>
  <c r="S617" i="48"/>
  <c r="AG617" i="48" s="1"/>
  <c r="M626" i="44"/>
  <c r="H90" i="46"/>
  <c r="H12" i="46" s="1"/>
  <c r="H105" i="46"/>
  <c r="H27" i="46" s="1"/>
  <c r="E87" i="46"/>
  <c r="E9" i="46" s="1"/>
  <c r="G98" i="45"/>
  <c r="G20" i="45" s="1"/>
  <c r="C93" i="46"/>
  <c r="C15" i="46" s="1"/>
  <c r="E100" i="46"/>
  <c r="E22" i="46" s="1"/>
  <c r="D104" i="45"/>
  <c r="D26" i="45" s="1"/>
  <c r="D104" i="46"/>
  <c r="D26" i="46" s="1"/>
  <c r="C98" i="45"/>
  <c r="C20" i="45" s="1"/>
  <c r="D105" i="46"/>
  <c r="D27" i="46" s="1"/>
  <c r="G97" i="46"/>
  <c r="G19" i="46" s="1"/>
  <c r="C98" i="44"/>
  <c r="C20" i="44" s="1"/>
  <c r="S617" i="45"/>
  <c r="AG617" i="45" s="1"/>
  <c r="C93" i="45"/>
  <c r="C15" i="45" s="1"/>
  <c r="E100" i="45"/>
  <c r="E22" i="45" s="1"/>
  <c r="H90" i="45"/>
  <c r="H12" i="45" s="1"/>
  <c r="H105" i="45"/>
  <c r="H27" i="45" s="1"/>
  <c r="C93" i="44"/>
  <c r="C15" i="44" s="1"/>
  <c r="H94" i="44"/>
  <c r="H100" i="40"/>
  <c r="I609" i="44"/>
  <c r="S620" i="44"/>
  <c r="AG620" i="44" s="1"/>
  <c r="S621" i="44"/>
  <c r="AG621" i="44" s="1"/>
  <c r="I618" i="44"/>
  <c r="I615" i="44"/>
  <c r="H90" i="44"/>
  <c r="H12" i="44" s="1"/>
  <c r="H105" i="44"/>
  <c r="H27" i="44" s="1"/>
  <c r="E100" i="44"/>
  <c r="E22" i="44" s="1"/>
  <c r="D104" i="44"/>
  <c r="D26" i="44" s="1"/>
  <c r="I614" i="44"/>
  <c r="I607" i="44"/>
  <c r="I606" i="44"/>
  <c r="S623" i="44"/>
  <c r="AG623" i="44" s="1"/>
  <c r="S613" i="44"/>
  <c r="AG613" i="44" s="1"/>
  <c r="S624" i="44"/>
  <c r="AG624" i="44" s="1"/>
  <c r="S612" i="44"/>
  <c r="AG612" i="44" s="1"/>
  <c r="I617" i="44"/>
  <c r="I610" i="44"/>
  <c r="D93" i="2"/>
  <c r="D15" i="2" s="1"/>
  <c r="C104" i="40"/>
  <c r="E104" i="40"/>
  <c r="E100" i="40"/>
  <c r="H105" i="40"/>
  <c r="H27" i="40" s="1"/>
  <c r="C93" i="40"/>
  <c r="I625" i="40"/>
  <c r="M626" i="40"/>
  <c r="C133" i="2" l="1"/>
  <c r="H133" i="2"/>
  <c r="F133" i="2"/>
  <c r="I49" i="2"/>
  <c r="D133" i="2"/>
  <c r="C88" i="48"/>
  <c r="C10" i="48" s="1"/>
  <c r="H89" i="48"/>
  <c r="H11" i="48" s="1"/>
  <c r="G94" i="44"/>
  <c r="H104" i="45"/>
  <c r="H26" i="45" s="1"/>
  <c r="E90" i="48"/>
  <c r="E12" i="48" s="1"/>
  <c r="G100" i="40"/>
  <c r="E103" i="46"/>
  <c r="E25" i="46" s="1"/>
  <c r="C87" i="49"/>
  <c r="C9" i="49" s="1"/>
  <c r="D104" i="49"/>
  <c r="D26" i="49" s="1"/>
  <c r="G98" i="48"/>
  <c r="G20" i="48" s="1"/>
  <c r="E90" i="49"/>
  <c r="E12" i="49" s="1"/>
  <c r="G93" i="51"/>
  <c r="G15" i="51" s="1"/>
  <c r="D88" i="53"/>
  <c r="D10" i="53" s="1"/>
  <c r="H393" i="2"/>
  <c r="H89" i="44"/>
  <c r="H11" i="44" s="1"/>
  <c r="G100" i="44"/>
  <c r="G22" i="44" s="1"/>
  <c r="G95" i="48"/>
  <c r="G17" i="48" s="1"/>
  <c r="D97" i="48"/>
  <c r="D19" i="48" s="1"/>
  <c r="G95" i="45"/>
  <c r="G17" i="45" s="1"/>
  <c r="E103" i="40"/>
  <c r="C88" i="46"/>
  <c r="C10" i="46" s="1"/>
  <c r="C87" i="45"/>
  <c r="C9" i="45" s="1"/>
  <c r="D105" i="49"/>
  <c r="D27" i="49" s="1"/>
  <c r="E97" i="51"/>
  <c r="E19" i="51" s="1"/>
  <c r="M626" i="55"/>
  <c r="C393" i="2"/>
  <c r="C100" i="49"/>
  <c r="C22" i="49" s="1"/>
  <c r="C94" i="44"/>
  <c r="G90" i="44"/>
  <c r="G12" i="44" s="1"/>
  <c r="C98" i="46"/>
  <c r="C20" i="46" s="1"/>
  <c r="G89" i="44"/>
  <c r="G11" i="44" s="1"/>
  <c r="D97" i="45"/>
  <c r="D19" i="45" s="1"/>
  <c r="D93" i="45"/>
  <c r="D15" i="45" s="1"/>
  <c r="C87" i="44"/>
  <c r="C9" i="44" s="1"/>
  <c r="C87" i="51"/>
  <c r="C9" i="51" s="1"/>
  <c r="D93" i="50"/>
  <c r="D15" i="50" s="1"/>
  <c r="D88" i="51"/>
  <c r="D10" i="51" s="1"/>
  <c r="G95" i="53"/>
  <c r="G17" i="53" s="1"/>
  <c r="C88" i="54"/>
  <c r="C10" i="54" s="1"/>
  <c r="D105" i="54"/>
  <c r="D27" i="54" s="1"/>
  <c r="H104" i="54"/>
  <c r="H26" i="54" s="1"/>
  <c r="F393" i="2"/>
  <c r="I581" i="2"/>
  <c r="E105" i="51"/>
  <c r="E27" i="51" s="1"/>
  <c r="E104" i="44"/>
  <c r="E26" i="44" s="1"/>
  <c r="H89" i="46"/>
  <c r="H11" i="46" s="1"/>
  <c r="G94" i="46"/>
  <c r="G100" i="45"/>
  <c r="G22" i="45" s="1"/>
  <c r="H87" i="46"/>
  <c r="H9" i="46" s="1"/>
  <c r="G87" i="44"/>
  <c r="G9" i="44" s="1"/>
  <c r="D103" i="40"/>
  <c r="D93" i="49"/>
  <c r="D15" i="49" s="1"/>
  <c r="H88" i="49"/>
  <c r="H10" i="49" s="1"/>
  <c r="C100" i="51"/>
  <c r="G98" i="51"/>
  <c r="G20" i="51" s="1"/>
  <c r="C100" i="53"/>
  <c r="H89" i="50"/>
  <c r="H11" i="50" s="1"/>
  <c r="G98" i="46"/>
  <c r="G20" i="46" s="1"/>
  <c r="E98" i="45"/>
  <c r="E20" i="45" s="1"/>
  <c r="C88" i="45"/>
  <c r="C10" i="45" s="1"/>
  <c r="D87" i="45"/>
  <c r="D9" i="45" s="1"/>
  <c r="H89" i="49"/>
  <c r="H11" i="49" s="1"/>
  <c r="G88" i="45"/>
  <c r="G10" i="45" s="1"/>
  <c r="G94" i="51"/>
  <c r="G16" i="51" s="1"/>
  <c r="C98" i="51"/>
  <c r="C20" i="51" s="1"/>
  <c r="E627" i="55"/>
  <c r="B627" i="55"/>
  <c r="F627" i="55"/>
  <c r="H627" i="55"/>
  <c r="G627" i="55"/>
  <c r="AF631" i="55"/>
  <c r="D627" i="55"/>
  <c r="C627" i="55"/>
  <c r="C105" i="45"/>
  <c r="C27" i="45" s="1"/>
  <c r="C100" i="40"/>
  <c r="H93" i="40"/>
  <c r="D93" i="40"/>
  <c r="G94" i="48"/>
  <c r="C98" i="49"/>
  <c r="C20" i="49" s="1"/>
  <c r="E105" i="49"/>
  <c r="E27" i="49" s="1"/>
  <c r="G89" i="50"/>
  <c r="G11" i="50" s="1"/>
  <c r="E97" i="50"/>
  <c r="E19" i="50" s="1"/>
  <c r="H94" i="51"/>
  <c r="H16" i="51" s="1"/>
  <c r="C104" i="51"/>
  <c r="C26" i="51" s="1"/>
  <c r="G88" i="46"/>
  <c r="G10" i="46" s="1"/>
  <c r="G88" i="40"/>
  <c r="E90" i="53"/>
  <c r="E12" i="53" s="1"/>
  <c r="D87" i="53"/>
  <c r="D9" i="53" s="1"/>
  <c r="G90" i="53"/>
  <c r="G12" i="53" s="1"/>
  <c r="D105" i="53"/>
  <c r="D27" i="53" s="1"/>
  <c r="H104" i="53"/>
  <c r="H26" i="53" s="1"/>
  <c r="D87" i="54"/>
  <c r="D9" i="54" s="1"/>
  <c r="M626" i="45"/>
  <c r="D26" i="2"/>
  <c r="H100" i="44"/>
  <c r="H22" i="44" s="1"/>
  <c r="C105" i="44"/>
  <c r="C27" i="44" s="1"/>
  <c r="H103" i="40"/>
  <c r="D22" i="2"/>
  <c r="I45" i="2"/>
  <c r="G87" i="45"/>
  <c r="G9" i="45" s="1"/>
  <c r="G93" i="49"/>
  <c r="G15" i="49" s="1"/>
  <c r="C105" i="54"/>
  <c r="C27" i="54" s="1"/>
  <c r="R88" i="55"/>
  <c r="R10" i="55" s="1"/>
  <c r="I133" i="2"/>
  <c r="G105" i="46"/>
  <c r="G27" i="46" s="1"/>
  <c r="H100" i="45"/>
  <c r="H22" i="45" s="1"/>
  <c r="D16" i="2"/>
  <c r="H103" i="44"/>
  <c r="H25" i="44" s="1"/>
  <c r="E98" i="49"/>
  <c r="E20" i="49" s="1"/>
  <c r="H88" i="54"/>
  <c r="H10" i="54" s="1"/>
  <c r="D88" i="40"/>
  <c r="C88" i="51"/>
  <c r="C10" i="51" s="1"/>
  <c r="G100" i="46"/>
  <c r="G22" i="46" s="1"/>
  <c r="E90" i="50"/>
  <c r="E12" i="50" s="1"/>
  <c r="I589" i="2"/>
  <c r="C105" i="49"/>
  <c r="C27" i="49" s="1"/>
  <c r="B104" i="50"/>
  <c r="I598" i="50"/>
  <c r="H95" i="53"/>
  <c r="H17" i="53" s="1"/>
  <c r="C88" i="53"/>
  <c r="C10" i="53" s="1"/>
  <c r="Q100" i="55"/>
  <c r="G100" i="55"/>
  <c r="G22" i="55" s="1"/>
  <c r="G93" i="55"/>
  <c r="G15" i="55" s="1"/>
  <c r="D13" i="2"/>
  <c r="I39" i="2"/>
  <c r="C105" i="46"/>
  <c r="C27" i="46" s="1"/>
  <c r="G94" i="45"/>
  <c r="H95" i="46"/>
  <c r="H17" i="46" s="1"/>
  <c r="G95" i="46"/>
  <c r="G17" i="46" s="1"/>
  <c r="D97" i="46"/>
  <c r="D19" i="46" s="1"/>
  <c r="G105" i="44"/>
  <c r="G27" i="44" s="1"/>
  <c r="G104" i="40"/>
  <c r="E98" i="46"/>
  <c r="E20" i="46" s="1"/>
  <c r="E105" i="44"/>
  <c r="E27" i="44" s="1"/>
  <c r="E105" i="40"/>
  <c r="E27" i="40" s="1"/>
  <c r="G87" i="48"/>
  <c r="G9" i="48" s="1"/>
  <c r="H93" i="45"/>
  <c r="H15" i="45" s="1"/>
  <c r="G93" i="40"/>
  <c r="I644" i="46"/>
  <c r="H104" i="44"/>
  <c r="H26" i="44" s="1"/>
  <c r="D88" i="44"/>
  <c r="D10" i="44" s="1"/>
  <c r="I599" i="46"/>
  <c r="H104" i="40"/>
  <c r="E104" i="49"/>
  <c r="E26" i="49" s="1"/>
  <c r="C88" i="49"/>
  <c r="C10" i="49" s="1"/>
  <c r="G94" i="49"/>
  <c r="C105" i="48"/>
  <c r="C27" i="48" s="1"/>
  <c r="C103" i="44"/>
  <c r="C25" i="44" s="1"/>
  <c r="G100" i="49"/>
  <c r="G22" i="49" s="1"/>
  <c r="H94" i="48"/>
  <c r="C87" i="50"/>
  <c r="C9" i="50" s="1"/>
  <c r="I582" i="50"/>
  <c r="H100" i="50"/>
  <c r="H22" i="50" s="1"/>
  <c r="D88" i="50"/>
  <c r="D10" i="50" s="1"/>
  <c r="G98" i="50"/>
  <c r="G20" i="50" s="1"/>
  <c r="G95" i="50"/>
  <c r="G17" i="50" s="1"/>
  <c r="G88" i="44"/>
  <c r="G10" i="44" s="1"/>
  <c r="E98" i="53"/>
  <c r="E20" i="53" s="1"/>
  <c r="G104" i="53"/>
  <c r="G26" i="53" s="1"/>
  <c r="B93" i="53"/>
  <c r="G94" i="53"/>
  <c r="G16" i="53" s="1"/>
  <c r="G89" i="53"/>
  <c r="G11" i="53" s="1"/>
  <c r="E105" i="54"/>
  <c r="E27" i="54" s="1"/>
  <c r="C100" i="54"/>
  <c r="G90" i="54"/>
  <c r="G12" i="54" s="1"/>
  <c r="E104" i="54"/>
  <c r="E26" i="54" s="1"/>
  <c r="H89" i="54"/>
  <c r="H11" i="54" s="1"/>
  <c r="C88" i="55"/>
  <c r="C10" i="55" s="1"/>
  <c r="G98" i="55"/>
  <c r="G20" i="55" s="1"/>
  <c r="I598" i="55"/>
  <c r="B104" i="55"/>
  <c r="R100" i="55"/>
  <c r="R22" i="55" s="1"/>
  <c r="M105" i="55"/>
  <c r="M27" i="55" s="1"/>
  <c r="C105" i="55"/>
  <c r="C27" i="55" s="1"/>
  <c r="R93" i="55"/>
  <c r="R15" i="55" s="1"/>
  <c r="I48" i="2"/>
  <c r="B93" i="2"/>
  <c r="I93" i="2" s="1"/>
  <c r="I587" i="2"/>
  <c r="E103" i="45"/>
  <c r="E25" i="45" s="1"/>
  <c r="E98" i="54"/>
  <c r="E20" i="54" s="1"/>
  <c r="D95" i="45"/>
  <c r="D17" i="45" s="1"/>
  <c r="G90" i="46"/>
  <c r="G12" i="46" s="1"/>
  <c r="C104" i="45"/>
  <c r="C26" i="45" s="1"/>
  <c r="G103" i="48"/>
  <c r="G25" i="48" s="1"/>
  <c r="H95" i="44"/>
  <c r="H17" i="44" s="1"/>
  <c r="D104" i="40"/>
  <c r="I597" i="44"/>
  <c r="I644" i="44"/>
  <c r="E105" i="46"/>
  <c r="E27" i="46" s="1"/>
  <c r="I582" i="46"/>
  <c r="B88" i="46"/>
  <c r="G93" i="44"/>
  <c r="G15" i="44" s="1"/>
  <c r="I644" i="48"/>
  <c r="B100" i="2"/>
  <c r="I594" i="2"/>
  <c r="E103" i="48"/>
  <c r="E25" i="48" s="1"/>
  <c r="I598" i="48"/>
  <c r="C98" i="48"/>
  <c r="C20" i="48" s="1"/>
  <c r="H95" i="48"/>
  <c r="H17" i="48" s="1"/>
  <c r="D105" i="48"/>
  <c r="D27" i="48" s="1"/>
  <c r="D105" i="51"/>
  <c r="D27" i="51" s="1"/>
  <c r="G93" i="50"/>
  <c r="G15" i="50" s="1"/>
  <c r="C105" i="50"/>
  <c r="C27" i="50" s="1"/>
  <c r="C98" i="50"/>
  <c r="C20" i="50" s="1"/>
  <c r="H94" i="50"/>
  <c r="G100" i="50"/>
  <c r="G22" i="50" s="1"/>
  <c r="C104" i="50"/>
  <c r="C26" i="50" s="1"/>
  <c r="E90" i="51"/>
  <c r="E12" i="51" s="1"/>
  <c r="H88" i="53"/>
  <c r="H10" i="53" s="1"/>
  <c r="I598" i="53"/>
  <c r="I597" i="53"/>
  <c r="E97" i="53"/>
  <c r="E19" i="53" s="1"/>
  <c r="C98" i="54"/>
  <c r="C20" i="54" s="1"/>
  <c r="G93" i="54"/>
  <c r="G15" i="54" s="1"/>
  <c r="H94" i="54"/>
  <c r="H16" i="54" s="1"/>
  <c r="H93" i="54"/>
  <c r="H15" i="54" s="1"/>
  <c r="I597" i="55"/>
  <c r="O90" i="55"/>
  <c r="O12" i="55" s="1"/>
  <c r="B96" i="2"/>
  <c r="I590" i="2"/>
  <c r="I95" i="2"/>
  <c r="H93" i="46"/>
  <c r="H15" i="46" s="1"/>
  <c r="E104" i="48"/>
  <c r="E26" i="48" s="1"/>
  <c r="C88" i="44"/>
  <c r="C10" i="44" s="1"/>
  <c r="I593" i="2"/>
  <c r="B99" i="2"/>
  <c r="B85" i="2"/>
  <c r="D105" i="44"/>
  <c r="D27" i="44" s="1"/>
  <c r="D105" i="40"/>
  <c r="D27" i="40" s="1"/>
  <c r="D105" i="45"/>
  <c r="D27" i="45" s="1"/>
  <c r="G90" i="45"/>
  <c r="G12" i="45" s="1"/>
  <c r="H100" i="46"/>
  <c r="H22" i="46" s="1"/>
  <c r="I580" i="2"/>
  <c r="B86" i="2"/>
  <c r="C100" i="48"/>
  <c r="C22" i="48" s="1"/>
  <c r="H97" i="48"/>
  <c r="H19" i="48" s="1"/>
  <c r="B103" i="46"/>
  <c r="I597" i="46"/>
  <c r="C105" i="40"/>
  <c r="C27" i="40" s="1"/>
  <c r="E105" i="45"/>
  <c r="E27" i="45" s="1"/>
  <c r="B104" i="2"/>
  <c r="I598" i="2"/>
  <c r="C100" i="44"/>
  <c r="C22" i="44" s="1"/>
  <c r="G90" i="48"/>
  <c r="G12" i="48" s="1"/>
  <c r="H104" i="48"/>
  <c r="H26" i="48" s="1"/>
  <c r="I634" i="45"/>
  <c r="G105" i="48"/>
  <c r="G27" i="48" s="1"/>
  <c r="G88" i="50"/>
  <c r="G10" i="50" s="1"/>
  <c r="D105" i="50"/>
  <c r="D27" i="50" s="1"/>
  <c r="C100" i="50"/>
  <c r="C22" i="50" s="1"/>
  <c r="H87" i="51"/>
  <c r="H9" i="51" s="1"/>
  <c r="H97" i="53"/>
  <c r="H19" i="53" s="1"/>
  <c r="G100" i="53"/>
  <c r="G22" i="53" s="1"/>
  <c r="C87" i="53"/>
  <c r="C9" i="53" s="1"/>
  <c r="D104" i="53"/>
  <c r="D26" i="53" s="1"/>
  <c r="G88" i="54"/>
  <c r="G10" i="54" s="1"/>
  <c r="H95" i="54"/>
  <c r="H17" i="54" s="1"/>
  <c r="C87" i="54"/>
  <c r="C9" i="54" s="1"/>
  <c r="G100" i="54"/>
  <c r="G22" i="54" s="1"/>
  <c r="Q88" i="55"/>
  <c r="Q10" i="55" s="1"/>
  <c r="O97" i="55"/>
  <c r="O19" i="55" s="1"/>
  <c r="M98" i="55"/>
  <c r="M20" i="55" s="1"/>
  <c r="C98" i="55"/>
  <c r="C20" i="55" s="1"/>
  <c r="M87" i="55"/>
  <c r="M9" i="55" s="1"/>
  <c r="I599" i="55"/>
  <c r="H104" i="55"/>
  <c r="H26" i="55" s="1"/>
  <c r="D97" i="55"/>
  <c r="D19" i="55" s="1"/>
  <c r="Q93" i="55"/>
  <c r="Q15" i="55" s="1"/>
  <c r="I42" i="2"/>
  <c r="AG605" i="51"/>
  <c r="C87" i="55"/>
  <c r="C9" i="55" s="1"/>
  <c r="G94" i="55"/>
  <c r="G16" i="55" s="1"/>
  <c r="I50" i="2"/>
  <c r="E97" i="55"/>
  <c r="E19" i="55" s="1"/>
  <c r="B15" i="2"/>
  <c r="I15" i="2" s="1"/>
  <c r="I41" i="2"/>
  <c r="B98" i="2"/>
  <c r="I592" i="2"/>
  <c r="G88" i="55"/>
  <c r="I588" i="2"/>
  <c r="B94" i="2"/>
  <c r="I94" i="2" s="1"/>
  <c r="G104" i="55"/>
  <c r="G26" i="55" s="1"/>
  <c r="N93" i="55"/>
  <c r="N15" i="55" s="1"/>
  <c r="D93" i="55"/>
  <c r="D15" i="55" s="1"/>
  <c r="E90" i="45"/>
  <c r="E12" i="45" s="1"/>
  <c r="H94" i="46"/>
  <c r="E104" i="46"/>
  <c r="E26" i="46" s="1"/>
  <c r="C100" i="46"/>
  <c r="C22" i="46" s="1"/>
  <c r="H97" i="46"/>
  <c r="H19" i="46" s="1"/>
  <c r="G98" i="44"/>
  <c r="G20" i="44" s="1"/>
  <c r="I634" i="46"/>
  <c r="G105" i="40"/>
  <c r="G27" i="40" s="1"/>
  <c r="G104" i="46"/>
  <c r="G26" i="46" s="1"/>
  <c r="C100" i="45"/>
  <c r="C22" i="45" s="1"/>
  <c r="G93" i="45"/>
  <c r="G15" i="45" s="1"/>
  <c r="H93" i="44"/>
  <c r="H15" i="44" s="1"/>
  <c r="D93" i="44"/>
  <c r="D15" i="44" s="1"/>
  <c r="G93" i="46"/>
  <c r="G15" i="46" s="1"/>
  <c r="E97" i="48"/>
  <c r="E19" i="48" s="1"/>
  <c r="G104" i="48"/>
  <c r="G26" i="48" s="1"/>
  <c r="G93" i="48"/>
  <c r="G15" i="48" s="1"/>
  <c r="D93" i="46"/>
  <c r="D15" i="46" s="1"/>
  <c r="H88" i="48"/>
  <c r="H10" i="48" s="1"/>
  <c r="H103" i="46"/>
  <c r="H25" i="46" s="1"/>
  <c r="D104" i="48"/>
  <c r="D26" i="48" s="1"/>
  <c r="D87" i="49"/>
  <c r="D9" i="49" s="1"/>
  <c r="D97" i="49"/>
  <c r="D19" i="49" s="1"/>
  <c r="H87" i="48"/>
  <c r="H9" i="48" s="1"/>
  <c r="B88" i="2"/>
  <c r="I582" i="2"/>
  <c r="G88" i="49"/>
  <c r="G10" i="49" s="1"/>
  <c r="H93" i="50"/>
  <c r="H15" i="50" s="1"/>
  <c r="G94" i="50"/>
  <c r="E105" i="50"/>
  <c r="E27" i="50" s="1"/>
  <c r="I599" i="50"/>
  <c r="H87" i="50"/>
  <c r="H9" i="50" s="1"/>
  <c r="G105" i="50"/>
  <c r="G27" i="50" s="1"/>
  <c r="H97" i="51"/>
  <c r="H19" i="51" s="1"/>
  <c r="H100" i="53"/>
  <c r="H22" i="53" s="1"/>
  <c r="I582" i="53"/>
  <c r="G93" i="53"/>
  <c r="G15" i="53" s="1"/>
  <c r="C104" i="54"/>
  <c r="C26" i="54" s="1"/>
  <c r="G105" i="54"/>
  <c r="G27" i="54" s="1"/>
  <c r="G87" i="54"/>
  <c r="G9" i="54" s="1"/>
  <c r="Q94" i="55"/>
  <c r="Q16" i="55" s="1"/>
  <c r="O98" i="55"/>
  <c r="O20" i="55" s="1"/>
  <c r="E98" i="55"/>
  <c r="E20" i="55" s="1"/>
  <c r="G89" i="55"/>
  <c r="G11" i="55" s="1"/>
  <c r="Q95" i="55"/>
  <c r="Q17" i="55" s="1"/>
  <c r="G95" i="55"/>
  <c r="G17" i="55" s="1"/>
  <c r="O105" i="55"/>
  <c r="O27" i="55" s="1"/>
  <c r="E105" i="55"/>
  <c r="E27" i="55" s="1"/>
  <c r="Q104" i="55"/>
  <c r="Q26" i="55" s="1"/>
  <c r="M88" i="55"/>
  <c r="M10" i="55" s="1"/>
  <c r="H87" i="55"/>
  <c r="H9" i="55" s="1"/>
  <c r="H93" i="55"/>
  <c r="H15" i="55" s="1"/>
  <c r="C104" i="55"/>
  <c r="C26" i="55" s="1"/>
  <c r="I97" i="2"/>
  <c r="H100" i="55"/>
  <c r="H22" i="55" s="1"/>
  <c r="E103" i="44"/>
  <c r="E25" i="44" s="1"/>
  <c r="H95" i="49"/>
  <c r="H17" i="49" s="1"/>
  <c r="G100" i="51"/>
  <c r="G22" i="51" s="1"/>
  <c r="H89" i="53"/>
  <c r="H11" i="53" s="1"/>
  <c r="I582" i="55"/>
  <c r="H95" i="55"/>
  <c r="H17" i="55" s="1"/>
  <c r="I53" i="2"/>
  <c r="D85" i="2"/>
  <c r="G103" i="40"/>
  <c r="E90" i="44"/>
  <c r="E12" i="44" s="1"/>
  <c r="H94" i="45"/>
  <c r="E104" i="45"/>
  <c r="E26" i="45" s="1"/>
  <c r="G105" i="45"/>
  <c r="G27" i="45" s="1"/>
  <c r="E90" i="46"/>
  <c r="E12" i="46" s="1"/>
  <c r="G100" i="48"/>
  <c r="G22" i="48" s="1"/>
  <c r="H95" i="45"/>
  <c r="H17" i="45" s="1"/>
  <c r="H88" i="40"/>
  <c r="H87" i="45"/>
  <c r="H9" i="45" s="1"/>
  <c r="E98" i="44"/>
  <c r="E20" i="44" s="1"/>
  <c r="H93" i="48"/>
  <c r="H15" i="48" s="1"/>
  <c r="G87" i="46"/>
  <c r="G9" i="46" s="1"/>
  <c r="D103" i="44"/>
  <c r="D25" i="44" s="1"/>
  <c r="G89" i="45"/>
  <c r="G11" i="45" s="1"/>
  <c r="E97" i="46"/>
  <c r="E19" i="46" s="1"/>
  <c r="E97" i="44"/>
  <c r="E19" i="44" s="1"/>
  <c r="B105" i="2"/>
  <c r="C87" i="48"/>
  <c r="C9" i="48" s="1"/>
  <c r="C87" i="46"/>
  <c r="C9" i="46" s="1"/>
  <c r="E98" i="48"/>
  <c r="E20" i="48" s="1"/>
  <c r="H100" i="48"/>
  <c r="H22" i="48" s="1"/>
  <c r="H97" i="45"/>
  <c r="H19" i="45" s="1"/>
  <c r="D103" i="48"/>
  <c r="D25" i="48" s="1"/>
  <c r="H93" i="49"/>
  <c r="H15" i="49" s="1"/>
  <c r="D88" i="49"/>
  <c r="D10" i="49" s="1"/>
  <c r="G95" i="49"/>
  <c r="G17" i="49" s="1"/>
  <c r="C104" i="48"/>
  <c r="C26" i="48" s="1"/>
  <c r="I595" i="2"/>
  <c r="B101" i="2"/>
  <c r="G90" i="51"/>
  <c r="G12" i="51" s="1"/>
  <c r="E98" i="50"/>
  <c r="E20" i="50" s="1"/>
  <c r="G104" i="50"/>
  <c r="G26" i="50" s="1"/>
  <c r="G88" i="51"/>
  <c r="G10" i="51" s="1"/>
  <c r="H88" i="51"/>
  <c r="H10" i="51" s="1"/>
  <c r="D87" i="51"/>
  <c r="D9" i="51" s="1"/>
  <c r="D97" i="51"/>
  <c r="D19" i="51" s="1"/>
  <c r="D93" i="53"/>
  <c r="D15" i="53" s="1"/>
  <c r="G87" i="53"/>
  <c r="G9" i="53" s="1"/>
  <c r="C105" i="53"/>
  <c r="C27" i="53" s="1"/>
  <c r="G105" i="53"/>
  <c r="G27" i="53" s="1"/>
  <c r="E105" i="53"/>
  <c r="E27" i="53" s="1"/>
  <c r="I599" i="53"/>
  <c r="D97" i="54"/>
  <c r="D19" i="54" s="1"/>
  <c r="H97" i="54"/>
  <c r="H19" i="54" s="1"/>
  <c r="D88" i="55"/>
  <c r="D10" i="55" s="1"/>
  <c r="G90" i="55"/>
  <c r="G12" i="55" s="1"/>
  <c r="R87" i="55"/>
  <c r="R9" i="55" s="1"/>
  <c r="R97" i="55"/>
  <c r="R19" i="55" s="1"/>
  <c r="M104" i="55"/>
  <c r="R104" i="55"/>
  <c r="R26" i="55" s="1"/>
  <c r="AG605" i="53"/>
  <c r="E90" i="55"/>
  <c r="E12" i="55" s="1"/>
  <c r="H88" i="55"/>
  <c r="H10" i="55" s="1"/>
  <c r="G87" i="55"/>
  <c r="G9" i="55" s="1"/>
  <c r="I52" i="2"/>
  <c r="B89" i="2"/>
  <c r="I583" i="2"/>
  <c r="AG605" i="54"/>
  <c r="AG605" i="48"/>
  <c r="H97" i="55"/>
  <c r="H19" i="55" s="1"/>
  <c r="B17" i="2"/>
  <c r="I17" i="2" s="1"/>
  <c r="I591" i="2"/>
  <c r="B19" i="2"/>
  <c r="I19" i="2" s="1"/>
  <c r="D103" i="55"/>
  <c r="D25" i="55" s="1"/>
  <c r="H89" i="55"/>
  <c r="H11" i="55" s="1"/>
  <c r="N105" i="55"/>
  <c r="N27" i="55" s="1"/>
  <c r="D105" i="55"/>
  <c r="D27" i="55" s="1"/>
  <c r="D87" i="46"/>
  <c r="D9" i="46" s="1"/>
  <c r="H88" i="46"/>
  <c r="H10" i="46" s="1"/>
  <c r="H88" i="45"/>
  <c r="H10" i="45" s="1"/>
  <c r="G104" i="44"/>
  <c r="G26" i="44" s="1"/>
  <c r="I649" i="46"/>
  <c r="D93" i="48"/>
  <c r="D15" i="48" s="1"/>
  <c r="C105" i="2"/>
  <c r="C27" i="2" s="1"/>
  <c r="I599" i="48"/>
  <c r="D88" i="48"/>
  <c r="D10" i="48" s="1"/>
  <c r="I582" i="48"/>
  <c r="G98" i="49"/>
  <c r="G20" i="49" s="1"/>
  <c r="G95" i="44"/>
  <c r="G17" i="44" s="1"/>
  <c r="H95" i="50"/>
  <c r="H17" i="50" s="1"/>
  <c r="H104" i="50"/>
  <c r="H26" i="50" s="1"/>
  <c r="G90" i="50"/>
  <c r="G12" i="50" s="1"/>
  <c r="D93" i="51"/>
  <c r="D15" i="51" s="1"/>
  <c r="D104" i="50"/>
  <c r="D26" i="50" s="1"/>
  <c r="C88" i="50"/>
  <c r="C10" i="50" s="1"/>
  <c r="G88" i="48"/>
  <c r="G10" i="48" s="1"/>
  <c r="H88" i="50"/>
  <c r="H10" i="50" s="1"/>
  <c r="H93" i="53"/>
  <c r="H15" i="53" s="1"/>
  <c r="E104" i="53"/>
  <c r="E26" i="53" s="1"/>
  <c r="C98" i="53"/>
  <c r="C20" i="53" s="1"/>
  <c r="D97" i="53"/>
  <c r="D19" i="53" s="1"/>
  <c r="H94" i="53"/>
  <c r="H16" i="53" s="1"/>
  <c r="H87" i="53"/>
  <c r="H9" i="53" s="1"/>
  <c r="C104" i="53"/>
  <c r="C26" i="53" s="1"/>
  <c r="G98" i="54"/>
  <c r="G20" i="54" s="1"/>
  <c r="D104" i="54"/>
  <c r="D26" i="54" s="1"/>
  <c r="E97" i="54"/>
  <c r="E19" i="54" s="1"/>
  <c r="H100" i="54"/>
  <c r="H22" i="54" s="1"/>
  <c r="N87" i="55"/>
  <c r="N9" i="55" s="1"/>
  <c r="D87" i="55"/>
  <c r="D9" i="55" s="1"/>
  <c r="Q89" i="55"/>
  <c r="Q11" i="55" s="1"/>
  <c r="D104" i="55"/>
  <c r="D26" i="55" s="1"/>
  <c r="C100" i="55"/>
  <c r="Q105" i="55"/>
  <c r="Q27" i="55" s="1"/>
  <c r="G105" i="55"/>
  <c r="G27" i="55" s="1"/>
  <c r="N104" i="55"/>
  <c r="N26" i="55" s="1"/>
  <c r="M626" i="53"/>
  <c r="AG605" i="45"/>
  <c r="H94" i="55"/>
  <c r="H16" i="55" s="1"/>
  <c r="B367" i="2"/>
  <c r="D367" i="2"/>
  <c r="C367" i="2"/>
  <c r="H367" i="2"/>
  <c r="E367" i="2"/>
  <c r="F367" i="2"/>
  <c r="G367" i="2"/>
  <c r="M626" i="54"/>
  <c r="M626" i="48"/>
  <c r="I87" i="2"/>
  <c r="B9" i="2"/>
  <c r="I9" i="2" s="1"/>
  <c r="S626" i="55"/>
  <c r="I43" i="2"/>
  <c r="B91" i="2"/>
  <c r="I585" i="2"/>
  <c r="C23" i="2"/>
  <c r="G54" i="2"/>
  <c r="C94" i="55"/>
  <c r="C16" i="55" s="1"/>
  <c r="E95" i="55"/>
  <c r="E17" i="55" s="1"/>
  <c r="G86" i="55"/>
  <c r="G8" i="55" s="1"/>
  <c r="I642" i="55"/>
  <c r="C95" i="55"/>
  <c r="C17" i="55" s="1"/>
  <c r="G103" i="55"/>
  <c r="D94" i="55"/>
  <c r="E95" i="54"/>
  <c r="E17" i="54" s="1"/>
  <c r="D95" i="54"/>
  <c r="D17" i="54" s="1"/>
  <c r="E94" i="54"/>
  <c r="E16" i="54" s="1"/>
  <c r="R98" i="54"/>
  <c r="R20" i="54" s="1"/>
  <c r="O100" i="54"/>
  <c r="O22" i="54" s="1"/>
  <c r="M93" i="54"/>
  <c r="M15" i="54" s="1"/>
  <c r="R105" i="54"/>
  <c r="R27" i="54" s="1"/>
  <c r="R90" i="54"/>
  <c r="R12" i="54" s="1"/>
  <c r="O87" i="54"/>
  <c r="O9" i="54" s="1"/>
  <c r="Q97" i="54"/>
  <c r="Q19" i="54" s="1"/>
  <c r="Q88" i="54"/>
  <c r="Q10" i="54" s="1"/>
  <c r="Q93" i="54"/>
  <c r="Q15" i="54" s="1"/>
  <c r="I642" i="54"/>
  <c r="I633" i="54"/>
  <c r="I635" i="54"/>
  <c r="C96" i="54"/>
  <c r="C18" i="54" s="1"/>
  <c r="Q95" i="54"/>
  <c r="Q17" i="54" s="1"/>
  <c r="N97" i="54"/>
  <c r="N19" i="54" s="1"/>
  <c r="M98" i="54"/>
  <c r="M20" i="54" s="1"/>
  <c r="M104" i="54"/>
  <c r="M26" i="54" s="1"/>
  <c r="I639" i="54"/>
  <c r="R95" i="54"/>
  <c r="R17" i="54" s="1"/>
  <c r="Q98" i="54"/>
  <c r="Q20" i="54" s="1"/>
  <c r="C94" i="54"/>
  <c r="C16" i="54" s="1"/>
  <c r="Q104" i="54"/>
  <c r="Q26" i="54" s="1"/>
  <c r="C95" i="54"/>
  <c r="C17" i="54" s="1"/>
  <c r="E88" i="54"/>
  <c r="E10" i="54" s="1"/>
  <c r="I651" i="54"/>
  <c r="I636" i="54"/>
  <c r="R104" i="54"/>
  <c r="R26" i="54" s="1"/>
  <c r="O97" i="54"/>
  <c r="O19" i="54" s="1"/>
  <c r="R89" i="54"/>
  <c r="R11" i="54" s="1"/>
  <c r="I644" i="54"/>
  <c r="I640" i="54"/>
  <c r="D103" i="54"/>
  <c r="D25" i="54" s="1"/>
  <c r="Q94" i="54"/>
  <c r="Q16" i="54" s="1"/>
  <c r="R97" i="54"/>
  <c r="R19" i="54" s="1"/>
  <c r="G103" i="54"/>
  <c r="G25" i="54" s="1"/>
  <c r="R87" i="54"/>
  <c r="R9" i="54" s="1"/>
  <c r="N88" i="54"/>
  <c r="N10" i="54" s="1"/>
  <c r="I646" i="54"/>
  <c r="E103" i="54"/>
  <c r="E25" i="54" s="1"/>
  <c r="Q87" i="54"/>
  <c r="Q9" i="54" s="1"/>
  <c r="R93" i="54"/>
  <c r="R15" i="54" s="1"/>
  <c r="I650" i="54"/>
  <c r="I641" i="54"/>
  <c r="I643" i="54"/>
  <c r="O98" i="54"/>
  <c r="O20" i="54" s="1"/>
  <c r="G86" i="54"/>
  <c r="G8" i="54" s="1"/>
  <c r="Q97" i="50"/>
  <c r="Q19" i="50" s="1"/>
  <c r="R105" i="49"/>
  <c r="R27" i="49" s="1"/>
  <c r="O100" i="53"/>
  <c r="O22" i="53" s="1"/>
  <c r="N97" i="53"/>
  <c r="N19" i="53" s="1"/>
  <c r="R98" i="46"/>
  <c r="R20" i="46" s="1"/>
  <c r="R90" i="49"/>
  <c r="R12" i="49" s="1"/>
  <c r="R90" i="51"/>
  <c r="R12" i="51" s="1"/>
  <c r="R105" i="51"/>
  <c r="R27" i="51" s="1"/>
  <c r="O88" i="53"/>
  <c r="O10" i="53" s="1"/>
  <c r="O99" i="48"/>
  <c r="O21" i="48" s="1"/>
  <c r="O87" i="49"/>
  <c r="O9" i="49" s="1"/>
  <c r="O88" i="50"/>
  <c r="O10" i="50" s="1"/>
  <c r="O99" i="50"/>
  <c r="O21" i="50" s="1"/>
  <c r="M93" i="53"/>
  <c r="M15" i="53" s="1"/>
  <c r="R87" i="50"/>
  <c r="R9" i="50" s="1"/>
  <c r="R93" i="53"/>
  <c r="R15" i="53" s="1"/>
  <c r="Q97" i="45"/>
  <c r="Q19" i="45" s="1"/>
  <c r="Q98" i="50"/>
  <c r="Q20" i="50" s="1"/>
  <c r="N105" i="50"/>
  <c r="N27" i="50" s="1"/>
  <c r="M105" i="50"/>
  <c r="M27" i="50" s="1"/>
  <c r="Q97" i="53"/>
  <c r="Q19" i="53" s="1"/>
  <c r="O87" i="51"/>
  <c r="O9" i="51" s="1"/>
  <c r="R88" i="53"/>
  <c r="R10" i="53" s="1"/>
  <c r="O99" i="46"/>
  <c r="O21" i="46" s="1"/>
  <c r="O99" i="44"/>
  <c r="O21" i="44" s="1"/>
  <c r="M93" i="50"/>
  <c r="M15" i="50" s="1"/>
  <c r="R98" i="50"/>
  <c r="R20" i="50" s="1"/>
  <c r="R98" i="53"/>
  <c r="R20" i="53" s="1"/>
  <c r="D95" i="53"/>
  <c r="D17" i="53" s="1"/>
  <c r="D94" i="53"/>
  <c r="E94" i="53"/>
  <c r="E16" i="53" s="1"/>
  <c r="C94" i="53"/>
  <c r="C16" i="53" s="1"/>
  <c r="I646" i="53"/>
  <c r="I636" i="53"/>
  <c r="O87" i="53"/>
  <c r="O9" i="53" s="1"/>
  <c r="C96" i="51"/>
  <c r="C18" i="51" s="1"/>
  <c r="C96" i="53"/>
  <c r="C18" i="53" s="1"/>
  <c r="I635" i="53"/>
  <c r="E95" i="53"/>
  <c r="E17" i="53" s="1"/>
  <c r="I634" i="53"/>
  <c r="H103" i="53"/>
  <c r="H25" i="53" s="1"/>
  <c r="G86" i="53"/>
  <c r="G8" i="53" s="1"/>
  <c r="I650" i="53"/>
  <c r="C103" i="53"/>
  <c r="C25" i="53" s="1"/>
  <c r="I641" i="53"/>
  <c r="I639" i="53"/>
  <c r="R90" i="53"/>
  <c r="R12" i="53" s="1"/>
  <c r="E103" i="53"/>
  <c r="E25" i="53" s="1"/>
  <c r="I642" i="53"/>
  <c r="I633" i="53"/>
  <c r="D103" i="53"/>
  <c r="D25" i="53" s="1"/>
  <c r="R97" i="53"/>
  <c r="R19" i="53" s="1"/>
  <c r="I651" i="53"/>
  <c r="G103" i="53"/>
  <c r="G25" i="53" s="1"/>
  <c r="I643" i="53"/>
  <c r="R105" i="53"/>
  <c r="R27" i="53" s="1"/>
  <c r="C95" i="53"/>
  <c r="C17" i="53" s="1"/>
  <c r="I644" i="53"/>
  <c r="I640" i="53"/>
  <c r="C86" i="51"/>
  <c r="C8" i="51" s="1"/>
  <c r="I597" i="50"/>
  <c r="C94" i="51"/>
  <c r="C16" i="51" s="1"/>
  <c r="E94" i="51"/>
  <c r="E16" i="51" s="1"/>
  <c r="R104" i="51"/>
  <c r="R26" i="51" s="1"/>
  <c r="I634" i="51"/>
  <c r="Q100" i="51"/>
  <c r="Q22" i="51" s="1"/>
  <c r="Q98" i="51"/>
  <c r="Q20" i="51" s="1"/>
  <c r="Q90" i="51"/>
  <c r="Q12" i="51" s="1"/>
  <c r="I640" i="51"/>
  <c r="N104" i="51"/>
  <c r="N26" i="51" s="1"/>
  <c r="I643" i="51"/>
  <c r="Q88" i="51"/>
  <c r="Q10" i="51" s="1"/>
  <c r="I642" i="51"/>
  <c r="O88" i="51"/>
  <c r="O10" i="51" s="1"/>
  <c r="Q95" i="51"/>
  <c r="Q17" i="51" s="1"/>
  <c r="R100" i="51"/>
  <c r="R22" i="51" s="1"/>
  <c r="M100" i="51"/>
  <c r="D94" i="51"/>
  <c r="I644" i="51"/>
  <c r="I633" i="51"/>
  <c r="O98" i="51"/>
  <c r="O20" i="51" s="1"/>
  <c r="G86" i="51"/>
  <c r="G8" i="51" s="1"/>
  <c r="E95" i="51"/>
  <c r="C95" i="51"/>
  <c r="C17" i="51" s="1"/>
  <c r="R98" i="51"/>
  <c r="R20" i="51" s="1"/>
  <c r="O100" i="51"/>
  <c r="O22" i="51" s="1"/>
  <c r="I651" i="51"/>
  <c r="I639" i="51"/>
  <c r="R95" i="51"/>
  <c r="R17" i="51" s="1"/>
  <c r="H103" i="51"/>
  <c r="H25" i="51" s="1"/>
  <c r="C103" i="51"/>
  <c r="C25" i="51" s="1"/>
  <c r="O104" i="51"/>
  <c r="O26" i="51" s="1"/>
  <c r="R93" i="51"/>
  <c r="R15" i="51" s="1"/>
  <c r="E86" i="51"/>
  <c r="E8" i="51" s="1"/>
  <c r="G104" i="51"/>
  <c r="G26" i="51" s="1"/>
  <c r="I635" i="51"/>
  <c r="R94" i="51"/>
  <c r="R16" i="51" s="1"/>
  <c r="I646" i="51"/>
  <c r="I636" i="51"/>
  <c r="Q97" i="51"/>
  <c r="Q19" i="51" s="1"/>
  <c r="Q105" i="51"/>
  <c r="Q27" i="51" s="1"/>
  <c r="I650" i="51"/>
  <c r="M93" i="51"/>
  <c r="M15" i="51" s="1"/>
  <c r="N105" i="51"/>
  <c r="N27" i="51" s="1"/>
  <c r="I641" i="51"/>
  <c r="D95" i="51"/>
  <c r="D17" i="51" s="1"/>
  <c r="G103" i="51"/>
  <c r="G25" i="51" s="1"/>
  <c r="E94" i="50"/>
  <c r="E95" i="50"/>
  <c r="E17" i="50" s="1"/>
  <c r="I650" i="50"/>
  <c r="D103" i="50"/>
  <c r="D25" i="50" s="1"/>
  <c r="E93" i="44"/>
  <c r="E15" i="44" s="1"/>
  <c r="G86" i="50"/>
  <c r="G8" i="50" s="1"/>
  <c r="I651" i="50"/>
  <c r="C95" i="50"/>
  <c r="C17" i="50" s="1"/>
  <c r="G103" i="50"/>
  <c r="G25" i="50" s="1"/>
  <c r="I636" i="50"/>
  <c r="I640" i="50"/>
  <c r="I633" i="50"/>
  <c r="I641" i="50"/>
  <c r="H103" i="50"/>
  <c r="H25" i="50" s="1"/>
  <c r="E100" i="50"/>
  <c r="E22" i="50" s="1"/>
  <c r="R105" i="50"/>
  <c r="R27" i="50" s="1"/>
  <c r="C94" i="50"/>
  <c r="R90" i="50"/>
  <c r="R12" i="50" s="1"/>
  <c r="O87" i="50"/>
  <c r="O9" i="50" s="1"/>
  <c r="I642" i="50"/>
  <c r="I639" i="50"/>
  <c r="C96" i="50"/>
  <c r="C18" i="50" s="1"/>
  <c r="I634" i="50"/>
  <c r="I643" i="50"/>
  <c r="I635" i="50"/>
  <c r="Q88" i="50"/>
  <c r="Q10" i="50" s="1"/>
  <c r="E103" i="50"/>
  <c r="E25" i="50" s="1"/>
  <c r="I644" i="50"/>
  <c r="C95" i="49"/>
  <c r="C17" i="49" s="1"/>
  <c r="D95" i="49"/>
  <c r="D17" i="49" s="1"/>
  <c r="I633" i="49"/>
  <c r="M93" i="49"/>
  <c r="M15" i="49" s="1"/>
  <c r="R93" i="49"/>
  <c r="R15" i="49" s="1"/>
  <c r="I643" i="49"/>
  <c r="I650" i="49"/>
  <c r="I651" i="49"/>
  <c r="O97" i="49"/>
  <c r="O19" i="49" s="1"/>
  <c r="D94" i="49"/>
  <c r="I635" i="49"/>
  <c r="M87" i="49"/>
  <c r="M9" i="49" s="1"/>
  <c r="R95" i="49"/>
  <c r="R17" i="49" s="1"/>
  <c r="G103" i="49"/>
  <c r="G25" i="49" s="1"/>
  <c r="I634" i="49"/>
  <c r="Q100" i="49"/>
  <c r="Q22" i="49" s="1"/>
  <c r="M104" i="49"/>
  <c r="M26" i="49" s="1"/>
  <c r="O99" i="49"/>
  <c r="O21" i="49" s="1"/>
  <c r="N93" i="49"/>
  <c r="N15" i="49" s="1"/>
  <c r="D98" i="45"/>
  <c r="D20" i="45" s="1"/>
  <c r="C96" i="48"/>
  <c r="C18" i="48" s="1"/>
  <c r="C96" i="49"/>
  <c r="C18" i="49" s="1"/>
  <c r="I639" i="49"/>
  <c r="I641" i="49"/>
  <c r="Q105" i="49"/>
  <c r="Q27" i="49" s="1"/>
  <c r="R97" i="49"/>
  <c r="R19" i="49" s="1"/>
  <c r="M88" i="49"/>
  <c r="M10" i="49" s="1"/>
  <c r="R88" i="49"/>
  <c r="R10" i="49" s="1"/>
  <c r="I636" i="49"/>
  <c r="I642" i="49"/>
  <c r="N88" i="49"/>
  <c r="N10" i="49" s="1"/>
  <c r="R98" i="49"/>
  <c r="R20" i="49" s="1"/>
  <c r="Q93" i="49"/>
  <c r="Q15" i="49" s="1"/>
  <c r="I640" i="49"/>
  <c r="Q97" i="49"/>
  <c r="Q19" i="49" s="1"/>
  <c r="O88" i="49"/>
  <c r="O10" i="49" s="1"/>
  <c r="N105" i="49"/>
  <c r="N27" i="49" s="1"/>
  <c r="I646" i="49"/>
  <c r="C94" i="49"/>
  <c r="R94" i="49"/>
  <c r="E94" i="49"/>
  <c r="G86" i="44"/>
  <c r="G8" i="44" s="1"/>
  <c r="R89" i="49"/>
  <c r="R11" i="49" s="1"/>
  <c r="G104" i="49"/>
  <c r="G26" i="49" s="1"/>
  <c r="E95" i="49"/>
  <c r="E17" i="49" s="1"/>
  <c r="M105" i="49"/>
  <c r="M27" i="49" s="1"/>
  <c r="C103" i="49"/>
  <c r="C25" i="49" s="1"/>
  <c r="I644" i="49"/>
  <c r="G86" i="49"/>
  <c r="G8" i="49" s="1"/>
  <c r="O100" i="49"/>
  <c r="O22" i="49" s="1"/>
  <c r="M87" i="45"/>
  <c r="M9" i="45" s="1"/>
  <c r="O87" i="44"/>
  <c r="O9" i="44" s="1"/>
  <c r="C96" i="44"/>
  <c r="C18" i="44" s="1"/>
  <c r="C96" i="46"/>
  <c r="C18" i="46" s="1"/>
  <c r="O88" i="40"/>
  <c r="C96" i="45"/>
  <c r="O99" i="40"/>
  <c r="O99" i="45"/>
  <c r="Q97" i="44"/>
  <c r="Q19" i="44" s="1"/>
  <c r="R98" i="45"/>
  <c r="R20" i="45" s="1"/>
  <c r="I651" i="40"/>
  <c r="I649" i="40"/>
  <c r="I646" i="40"/>
  <c r="I650" i="40"/>
  <c r="I634" i="40"/>
  <c r="I639" i="40"/>
  <c r="I649" i="44"/>
  <c r="I633" i="44"/>
  <c r="I642" i="44"/>
  <c r="I634" i="44"/>
  <c r="I643" i="44"/>
  <c r="I633" i="45"/>
  <c r="I635" i="45"/>
  <c r="I643" i="45"/>
  <c r="I644" i="45"/>
  <c r="O97" i="45"/>
  <c r="O19" i="45" s="1"/>
  <c r="H103" i="48"/>
  <c r="H25" i="48" s="1"/>
  <c r="R98" i="44"/>
  <c r="R20" i="44" s="1"/>
  <c r="N104" i="40"/>
  <c r="O88" i="44"/>
  <c r="O10" i="44" s="1"/>
  <c r="O100" i="48"/>
  <c r="O22" i="48" s="1"/>
  <c r="G103" i="45"/>
  <c r="G25" i="45" s="1"/>
  <c r="M88" i="48"/>
  <c r="M10" i="48" s="1"/>
  <c r="O88" i="48"/>
  <c r="O10" i="48" s="1"/>
  <c r="O88" i="45"/>
  <c r="O10" i="45" s="1"/>
  <c r="O87" i="45"/>
  <c r="O9" i="45" s="1"/>
  <c r="I649" i="48"/>
  <c r="Q97" i="48"/>
  <c r="Q19" i="48" s="1"/>
  <c r="R97" i="44"/>
  <c r="R19" i="44" s="1"/>
  <c r="N88" i="45"/>
  <c r="N10" i="45" s="1"/>
  <c r="M93" i="48"/>
  <c r="M15" i="48" s="1"/>
  <c r="M100" i="40"/>
  <c r="I635" i="44"/>
  <c r="N88" i="46"/>
  <c r="N10" i="46" s="1"/>
  <c r="R98" i="48"/>
  <c r="R20" i="48" s="1"/>
  <c r="M88" i="40"/>
  <c r="N88" i="40"/>
  <c r="M88" i="45"/>
  <c r="M10" i="45" s="1"/>
  <c r="I635" i="48"/>
  <c r="Q89" i="44"/>
  <c r="Q11" i="44" s="1"/>
  <c r="O88" i="46"/>
  <c r="O10" i="46" s="1"/>
  <c r="C103" i="45"/>
  <c r="C25" i="45" s="1"/>
  <c r="I642" i="45"/>
  <c r="G86" i="48"/>
  <c r="G8" i="48" s="1"/>
  <c r="C86" i="48"/>
  <c r="C8" i="48" s="1"/>
  <c r="I634" i="48"/>
  <c r="I643" i="48"/>
  <c r="I642" i="48"/>
  <c r="E95" i="48"/>
  <c r="E17" i="48" s="1"/>
  <c r="C94" i="48"/>
  <c r="D95" i="48"/>
  <c r="D17" i="48" s="1"/>
  <c r="O90" i="48"/>
  <c r="O12" i="48" s="1"/>
  <c r="R105" i="48"/>
  <c r="R27" i="48" s="1"/>
  <c r="R90" i="48"/>
  <c r="R12" i="48" s="1"/>
  <c r="C95" i="48"/>
  <c r="C17" i="48" s="1"/>
  <c r="C103" i="48"/>
  <c r="C25" i="48" s="1"/>
  <c r="E94" i="48"/>
  <c r="I646" i="48"/>
  <c r="I639" i="48"/>
  <c r="I640" i="48"/>
  <c r="Q103" i="48"/>
  <c r="Q25" i="48" s="1"/>
  <c r="Q95" i="48"/>
  <c r="Q17" i="48" s="1"/>
  <c r="O87" i="48"/>
  <c r="O9" i="48" s="1"/>
  <c r="I633" i="48"/>
  <c r="I650" i="48"/>
  <c r="I651" i="48"/>
  <c r="I636" i="48"/>
  <c r="I641" i="48"/>
  <c r="D94" i="48"/>
  <c r="R105" i="44"/>
  <c r="R27" i="44" s="1"/>
  <c r="R105" i="46"/>
  <c r="R27" i="46" s="1"/>
  <c r="O100" i="40"/>
  <c r="M93" i="40"/>
  <c r="R105" i="40"/>
  <c r="R27" i="40" s="1"/>
  <c r="Q103" i="44"/>
  <c r="Q25" i="44" s="1"/>
  <c r="O90" i="44"/>
  <c r="O12" i="44" s="1"/>
  <c r="O100" i="45"/>
  <c r="O22" i="45" s="1"/>
  <c r="O87" i="46"/>
  <c r="O9" i="46" s="1"/>
  <c r="R90" i="44"/>
  <c r="R12" i="44" s="1"/>
  <c r="M93" i="45"/>
  <c r="M15" i="45" s="1"/>
  <c r="Q103" i="46"/>
  <c r="Q25" i="46" s="1"/>
  <c r="Q98" i="45"/>
  <c r="Q20" i="45" s="1"/>
  <c r="R90" i="46"/>
  <c r="R12" i="46" s="1"/>
  <c r="G86" i="46"/>
  <c r="G8" i="46" s="1"/>
  <c r="N103" i="46"/>
  <c r="N25" i="46" s="1"/>
  <c r="O103" i="46"/>
  <c r="O25" i="46" s="1"/>
  <c r="I642" i="46"/>
  <c r="I646" i="46"/>
  <c r="I639" i="46"/>
  <c r="M93" i="46"/>
  <c r="M15" i="46" s="1"/>
  <c r="I640" i="46"/>
  <c r="I633" i="46"/>
  <c r="R100" i="46"/>
  <c r="R22" i="46" s="1"/>
  <c r="C104" i="46"/>
  <c r="C26" i="46" s="1"/>
  <c r="I636" i="46"/>
  <c r="I641" i="46"/>
  <c r="C94" i="46"/>
  <c r="D95" i="46"/>
  <c r="D17" i="46" s="1"/>
  <c r="D94" i="46"/>
  <c r="I643" i="46"/>
  <c r="Q97" i="46"/>
  <c r="Q19" i="46" s="1"/>
  <c r="H104" i="46"/>
  <c r="H26" i="46" s="1"/>
  <c r="R89" i="46"/>
  <c r="R11" i="46" s="1"/>
  <c r="R94" i="46"/>
  <c r="N104" i="46"/>
  <c r="N26" i="46" s="1"/>
  <c r="Q90" i="46"/>
  <c r="Q12" i="46" s="1"/>
  <c r="O104" i="46"/>
  <c r="O26" i="46" s="1"/>
  <c r="O100" i="46"/>
  <c r="O22" i="46" s="1"/>
  <c r="Q105" i="46"/>
  <c r="Q27" i="46" s="1"/>
  <c r="Q98" i="46"/>
  <c r="Q20" i="46" s="1"/>
  <c r="I650" i="46"/>
  <c r="I651" i="46"/>
  <c r="E95" i="46"/>
  <c r="E17" i="46" s="1"/>
  <c r="E94" i="46"/>
  <c r="C95" i="46"/>
  <c r="C17" i="46" s="1"/>
  <c r="G86" i="45"/>
  <c r="G8" i="45" s="1"/>
  <c r="R105" i="45"/>
  <c r="R27" i="45" s="1"/>
  <c r="I636" i="45"/>
  <c r="I641" i="45"/>
  <c r="I646" i="45"/>
  <c r="I639" i="45"/>
  <c r="D94" i="45"/>
  <c r="C95" i="45"/>
  <c r="C17" i="45" s="1"/>
  <c r="E94" i="45"/>
  <c r="D95" i="44"/>
  <c r="D17" i="44" s="1"/>
  <c r="E95" i="45"/>
  <c r="E17" i="45" s="1"/>
  <c r="I651" i="45"/>
  <c r="R90" i="45"/>
  <c r="R12" i="45" s="1"/>
  <c r="I650" i="45"/>
  <c r="I640" i="45"/>
  <c r="C94" i="45"/>
  <c r="M94" i="44"/>
  <c r="S617" i="44"/>
  <c r="AG617" i="44" s="1"/>
  <c r="S606" i="44"/>
  <c r="AG606" i="44" s="1"/>
  <c r="S607" i="44"/>
  <c r="AG607" i="44" s="1"/>
  <c r="S614" i="44"/>
  <c r="AG614" i="44" s="1"/>
  <c r="N104" i="44"/>
  <c r="N26" i="44" s="1"/>
  <c r="I646" i="44"/>
  <c r="O100" i="44"/>
  <c r="O22" i="44" s="1"/>
  <c r="I651" i="44"/>
  <c r="I636" i="44"/>
  <c r="I641" i="44"/>
  <c r="I639" i="44"/>
  <c r="D94" i="44"/>
  <c r="E94" i="44"/>
  <c r="E95" i="44"/>
  <c r="E17" i="44" s="1"/>
  <c r="S610" i="44"/>
  <c r="AG610" i="44" s="1"/>
  <c r="S615" i="44"/>
  <c r="AG615" i="44" s="1"/>
  <c r="S618" i="44"/>
  <c r="AG618" i="44" s="1"/>
  <c r="S609" i="44"/>
  <c r="AG609" i="44" s="1"/>
  <c r="I650" i="44"/>
  <c r="R94" i="44"/>
  <c r="C104" i="44"/>
  <c r="C26" i="44" s="1"/>
  <c r="M93" i="44"/>
  <c r="M15" i="44" s="1"/>
  <c r="I640" i="44"/>
  <c r="C95" i="44"/>
  <c r="C17" i="44" s="1"/>
  <c r="S625" i="40"/>
  <c r="AG625" i="40" s="1"/>
  <c r="R103" i="40"/>
  <c r="Q103" i="40"/>
  <c r="I393" i="2" l="1"/>
  <c r="Q98" i="44"/>
  <c r="Q20" i="44" s="1"/>
  <c r="Q93" i="51"/>
  <c r="Q15" i="51" s="1"/>
  <c r="Q95" i="50"/>
  <c r="Q17" i="50" s="1"/>
  <c r="N104" i="54"/>
  <c r="N26" i="54" s="1"/>
  <c r="Q94" i="44"/>
  <c r="Q87" i="44"/>
  <c r="Q9" i="44" s="1"/>
  <c r="O105" i="51"/>
  <c r="O27" i="51" s="1"/>
  <c r="Q94" i="53"/>
  <c r="Q16" i="53" s="1"/>
  <c r="R88" i="54"/>
  <c r="R10" i="54" s="1"/>
  <c r="N97" i="44"/>
  <c r="N19" i="44" s="1"/>
  <c r="O98" i="49"/>
  <c r="O20" i="49" s="1"/>
  <c r="Q89" i="51"/>
  <c r="Q11" i="51" s="1"/>
  <c r="R88" i="50"/>
  <c r="R10" i="50" s="1"/>
  <c r="N93" i="54"/>
  <c r="N15" i="54" s="1"/>
  <c r="O103" i="40"/>
  <c r="O97" i="44"/>
  <c r="O19" i="44" s="1"/>
  <c r="R104" i="49"/>
  <c r="R26" i="49" s="1"/>
  <c r="Q98" i="49"/>
  <c r="Q20" i="49" s="1"/>
  <c r="I649" i="50"/>
  <c r="R89" i="51"/>
  <c r="R11" i="51" s="1"/>
  <c r="Q93" i="50"/>
  <c r="Q15" i="50" s="1"/>
  <c r="Q89" i="50"/>
  <c r="Q11" i="50" s="1"/>
  <c r="Q105" i="50"/>
  <c r="Q27" i="50" s="1"/>
  <c r="M100" i="55"/>
  <c r="I579" i="2"/>
  <c r="Q89" i="54"/>
  <c r="Q11" i="54" s="1"/>
  <c r="I641" i="55"/>
  <c r="Q90" i="55"/>
  <c r="Q12" i="55" s="1"/>
  <c r="R100" i="44"/>
  <c r="R22" i="44" s="1"/>
  <c r="O104" i="44"/>
  <c r="O26" i="44" s="1"/>
  <c r="Q94" i="46"/>
  <c r="N87" i="48"/>
  <c r="N9" i="48" s="1"/>
  <c r="Q89" i="46"/>
  <c r="Q11" i="46" s="1"/>
  <c r="D103" i="49"/>
  <c r="D25" i="49" s="1"/>
  <c r="N88" i="51"/>
  <c r="N10" i="51" s="1"/>
  <c r="N87" i="51"/>
  <c r="N9" i="51" s="1"/>
  <c r="M87" i="51"/>
  <c r="M9" i="51" s="1"/>
  <c r="O97" i="51"/>
  <c r="O19" i="51" s="1"/>
  <c r="C96" i="55"/>
  <c r="C18" i="55" s="1"/>
  <c r="R97" i="50"/>
  <c r="R19" i="50" s="1"/>
  <c r="M104" i="40"/>
  <c r="M98" i="46"/>
  <c r="M20" i="46" s="1"/>
  <c r="M103" i="40"/>
  <c r="R88" i="44"/>
  <c r="R10" i="44" s="1"/>
  <c r="Q94" i="49"/>
  <c r="M100" i="49"/>
  <c r="M22" i="49" s="1"/>
  <c r="R89" i="53"/>
  <c r="R11" i="53" s="1"/>
  <c r="O90" i="54"/>
  <c r="O12" i="54" s="1"/>
  <c r="Q105" i="54"/>
  <c r="Q27" i="54" s="1"/>
  <c r="M87" i="54"/>
  <c r="M9" i="54" s="1"/>
  <c r="R94" i="55"/>
  <c r="R16" i="55" s="1"/>
  <c r="I632" i="48"/>
  <c r="N87" i="44"/>
  <c r="N9" i="44" s="1"/>
  <c r="Q89" i="49"/>
  <c r="Q11" i="49" s="1"/>
  <c r="O104" i="49"/>
  <c r="O26" i="49" s="1"/>
  <c r="I632" i="51"/>
  <c r="Q94" i="51"/>
  <c r="Q16" i="51" s="1"/>
  <c r="M98" i="51"/>
  <c r="M20" i="51" s="1"/>
  <c r="Q88" i="53"/>
  <c r="Q10" i="53" s="1"/>
  <c r="O97" i="53"/>
  <c r="O19" i="53" s="1"/>
  <c r="Q87" i="55"/>
  <c r="Q9" i="55" s="1"/>
  <c r="Q104" i="46"/>
  <c r="Q26" i="46" s="1"/>
  <c r="Q87" i="48"/>
  <c r="Q9" i="48" s="1"/>
  <c r="R88" i="40"/>
  <c r="N104" i="49"/>
  <c r="N26" i="49" s="1"/>
  <c r="O90" i="53"/>
  <c r="O12" i="53" s="1"/>
  <c r="Q95" i="53"/>
  <c r="Q17" i="53" s="1"/>
  <c r="Q87" i="53"/>
  <c r="Q9" i="53" s="1"/>
  <c r="N93" i="50"/>
  <c r="N15" i="50" s="1"/>
  <c r="I627" i="55"/>
  <c r="I634" i="55"/>
  <c r="N103" i="40"/>
  <c r="Q104" i="40"/>
  <c r="Q89" i="53"/>
  <c r="Q11" i="53" s="1"/>
  <c r="B104" i="48"/>
  <c r="I104" i="48" s="1"/>
  <c r="I632" i="46"/>
  <c r="Q93" i="45"/>
  <c r="Q15" i="45" s="1"/>
  <c r="Q100" i="45"/>
  <c r="Q22" i="45" s="1"/>
  <c r="Q105" i="40"/>
  <c r="Q27" i="40" s="1"/>
  <c r="N97" i="46"/>
  <c r="N19" i="46" s="1"/>
  <c r="Q100" i="46"/>
  <c r="Q22" i="46" s="1"/>
  <c r="N104" i="45"/>
  <c r="N26" i="45" s="1"/>
  <c r="R94" i="45"/>
  <c r="N103" i="45"/>
  <c r="N25" i="45" s="1"/>
  <c r="N88" i="44"/>
  <c r="N10" i="44" s="1"/>
  <c r="M100" i="45"/>
  <c r="M22" i="45" s="1"/>
  <c r="O103" i="45"/>
  <c r="O25" i="45" s="1"/>
  <c r="C86" i="50"/>
  <c r="C8" i="50" s="1"/>
  <c r="E86" i="50"/>
  <c r="E8" i="50" s="1"/>
  <c r="M98" i="48"/>
  <c r="M20" i="48" s="1"/>
  <c r="Q88" i="46"/>
  <c r="Q10" i="46" s="1"/>
  <c r="M87" i="50"/>
  <c r="M9" i="50" s="1"/>
  <c r="O98" i="50"/>
  <c r="O20" i="50" s="1"/>
  <c r="N93" i="46"/>
  <c r="N15" i="46" s="1"/>
  <c r="Q98" i="48"/>
  <c r="Q20" i="48" s="1"/>
  <c r="N88" i="48"/>
  <c r="N10" i="48" s="1"/>
  <c r="M88" i="53"/>
  <c r="M10" i="53" s="1"/>
  <c r="Q93" i="53"/>
  <c r="Q15" i="53" s="1"/>
  <c r="I632" i="54"/>
  <c r="N105" i="54"/>
  <c r="N27" i="54" s="1"/>
  <c r="R94" i="54"/>
  <c r="R16" i="54" s="1"/>
  <c r="C103" i="54"/>
  <c r="C25" i="54" s="1"/>
  <c r="N87" i="49"/>
  <c r="N9" i="49" s="1"/>
  <c r="I367" i="2"/>
  <c r="B105" i="46"/>
  <c r="S634" i="46"/>
  <c r="M105" i="44"/>
  <c r="M27" i="44" s="1"/>
  <c r="N87" i="46"/>
  <c r="N9" i="46" s="1"/>
  <c r="R103" i="44"/>
  <c r="R25" i="44" s="1"/>
  <c r="R89" i="45"/>
  <c r="O98" i="44"/>
  <c r="O20" i="44" s="1"/>
  <c r="M103" i="46"/>
  <c r="M25" i="46" s="1"/>
  <c r="I649" i="45"/>
  <c r="Q105" i="44"/>
  <c r="Q27" i="44" s="1"/>
  <c r="Q93" i="46"/>
  <c r="Q15" i="46" s="1"/>
  <c r="H86" i="44"/>
  <c r="H8" i="44" s="1"/>
  <c r="M87" i="44"/>
  <c r="M9" i="44" s="1"/>
  <c r="R87" i="49"/>
  <c r="R9" i="49" s="1"/>
  <c r="C86" i="49"/>
  <c r="C8" i="49" s="1"/>
  <c r="R88" i="51"/>
  <c r="R10" i="51" s="1"/>
  <c r="O97" i="46"/>
  <c r="O19" i="46" s="1"/>
  <c r="M88" i="44"/>
  <c r="M10" i="44" s="1"/>
  <c r="R100" i="48"/>
  <c r="R22" i="48" s="1"/>
  <c r="N104" i="48"/>
  <c r="N26" i="48" s="1"/>
  <c r="O104" i="53"/>
  <c r="O26" i="53" s="1"/>
  <c r="R89" i="48"/>
  <c r="R11" i="48" s="1"/>
  <c r="M100" i="53"/>
  <c r="R104" i="53"/>
  <c r="R26" i="53" s="1"/>
  <c r="O105" i="54"/>
  <c r="O27" i="54" s="1"/>
  <c r="N87" i="54"/>
  <c r="N9" i="54" s="1"/>
  <c r="E104" i="50"/>
  <c r="E26" i="50" s="1"/>
  <c r="B93" i="44"/>
  <c r="I93" i="44" s="1"/>
  <c r="M104" i="50"/>
  <c r="M26" i="50" s="1"/>
  <c r="R94" i="53"/>
  <c r="R16" i="53" s="1"/>
  <c r="H86" i="54"/>
  <c r="H8" i="54" s="1"/>
  <c r="M105" i="54"/>
  <c r="M27" i="54" s="1"/>
  <c r="B16" i="2"/>
  <c r="I16" i="2" s="1"/>
  <c r="E85" i="55"/>
  <c r="I631" i="44"/>
  <c r="I631" i="53"/>
  <c r="B103" i="53"/>
  <c r="I649" i="53"/>
  <c r="S597" i="53"/>
  <c r="B104" i="54"/>
  <c r="I598" i="54"/>
  <c r="B88" i="54"/>
  <c r="I582" i="54"/>
  <c r="Q97" i="55"/>
  <c r="Q19" i="55" s="1"/>
  <c r="H103" i="55"/>
  <c r="H25" i="55" s="1"/>
  <c r="E104" i="55"/>
  <c r="E26" i="55" s="1"/>
  <c r="R89" i="55"/>
  <c r="R11" i="55" s="1"/>
  <c r="M26" i="55"/>
  <c r="G85" i="2"/>
  <c r="G600" i="2"/>
  <c r="I105" i="46"/>
  <c r="B27" i="46"/>
  <c r="I27" i="46" s="1"/>
  <c r="S644" i="44"/>
  <c r="O90" i="45"/>
  <c r="O12" i="45" s="1"/>
  <c r="R103" i="45"/>
  <c r="R25" i="45" s="1"/>
  <c r="I631" i="46"/>
  <c r="Q105" i="45"/>
  <c r="Q27" i="45" s="1"/>
  <c r="R95" i="46"/>
  <c r="R17" i="46" s="1"/>
  <c r="R97" i="48"/>
  <c r="R19" i="48" s="1"/>
  <c r="O105" i="48"/>
  <c r="O27" i="48" s="1"/>
  <c r="O104" i="45"/>
  <c r="O26" i="45" s="1"/>
  <c r="R88" i="46"/>
  <c r="R10" i="46" s="1"/>
  <c r="O105" i="44"/>
  <c r="O27" i="44" s="1"/>
  <c r="R93" i="46"/>
  <c r="R15" i="46" s="1"/>
  <c r="R100" i="45"/>
  <c r="R22" i="45" s="1"/>
  <c r="Q90" i="45"/>
  <c r="Q12" i="45" s="1"/>
  <c r="M88" i="46"/>
  <c r="M10" i="46" s="1"/>
  <c r="O105" i="46"/>
  <c r="O27" i="46" s="1"/>
  <c r="R87" i="44"/>
  <c r="R9" i="44" s="1"/>
  <c r="N93" i="48"/>
  <c r="N15" i="48" s="1"/>
  <c r="I598" i="45"/>
  <c r="B104" i="45"/>
  <c r="R104" i="44"/>
  <c r="R26" i="44" s="1"/>
  <c r="Q100" i="44"/>
  <c r="Q22" i="44" s="1"/>
  <c r="O97" i="48"/>
  <c r="O19" i="48" s="1"/>
  <c r="B103" i="49"/>
  <c r="I597" i="49"/>
  <c r="E86" i="44"/>
  <c r="E8" i="44" s="1"/>
  <c r="H86" i="46"/>
  <c r="H8" i="46" s="1"/>
  <c r="I631" i="50"/>
  <c r="B104" i="51"/>
  <c r="I598" i="51"/>
  <c r="I649" i="51"/>
  <c r="R87" i="51"/>
  <c r="R9" i="51" s="1"/>
  <c r="E85" i="50"/>
  <c r="C85" i="50"/>
  <c r="Q94" i="48"/>
  <c r="R97" i="45"/>
  <c r="R19" i="45" s="1"/>
  <c r="Q94" i="50"/>
  <c r="R95" i="50"/>
  <c r="R17" i="50" s="1"/>
  <c r="H85" i="53"/>
  <c r="R97" i="51"/>
  <c r="R19" i="51" s="1"/>
  <c r="R87" i="48"/>
  <c r="R9" i="48" s="1"/>
  <c r="E86" i="53"/>
  <c r="E8" i="53" s="1"/>
  <c r="M104" i="53"/>
  <c r="M26" i="53" s="1"/>
  <c r="O104" i="54"/>
  <c r="O26" i="54" s="1"/>
  <c r="H103" i="54"/>
  <c r="H25" i="54" s="1"/>
  <c r="Q100" i="54"/>
  <c r="Q22" i="54" s="1"/>
  <c r="E86" i="54"/>
  <c r="E8" i="54" s="1"/>
  <c r="H86" i="53"/>
  <c r="H8" i="53" s="1"/>
  <c r="G25" i="55"/>
  <c r="R103" i="55"/>
  <c r="R25" i="55" s="1"/>
  <c r="M96" i="55"/>
  <c r="M18" i="55" s="1"/>
  <c r="I89" i="2"/>
  <c r="B11" i="2"/>
  <c r="I11" i="2" s="1"/>
  <c r="B93" i="46"/>
  <c r="E85" i="2"/>
  <c r="I98" i="2"/>
  <c r="B20" i="2"/>
  <c r="I20" i="2" s="1"/>
  <c r="I86" i="2"/>
  <c r="B8" i="2"/>
  <c r="I8" i="2" s="1"/>
  <c r="R95" i="55"/>
  <c r="R17" i="55" s="1"/>
  <c r="B15" i="53"/>
  <c r="B103" i="50"/>
  <c r="B88" i="50"/>
  <c r="I646" i="50"/>
  <c r="B93" i="40"/>
  <c r="S599" i="46"/>
  <c r="R104" i="45"/>
  <c r="R26" i="45" s="1"/>
  <c r="H103" i="49"/>
  <c r="H25" i="49" s="1"/>
  <c r="E103" i="49"/>
  <c r="E25" i="49" s="1"/>
  <c r="M88" i="51"/>
  <c r="M10" i="51" s="1"/>
  <c r="M88" i="50"/>
  <c r="M10" i="50" s="1"/>
  <c r="R103" i="46"/>
  <c r="R25" i="46" s="1"/>
  <c r="B88" i="45"/>
  <c r="I582" i="45"/>
  <c r="Q95" i="49"/>
  <c r="Q17" i="49" s="1"/>
  <c r="I599" i="54"/>
  <c r="B105" i="54"/>
  <c r="I101" i="2"/>
  <c r="B23" i="2"/>
  <c r="I23" i="2" s="1"/>
  <c r="H85" i="2"/>
  <c r="H600" i="2"/>
  <c r="S634" i="45"/>
  <c r="I631" i="45"/>
  <c r="M98" i="44"/>
  <c r="M20" i="44" s="1"/>
  <c r="R100" i="40"/>
  <c r="N105" i="45"/>
  <c r="N27" i="45" s="1"/>
  <c r="Q89" i="48"/>
  <c r="Q11" i="48" s="1"/>
  <c r="I632" i="44"/>
  <c r="R87" i="46"/>
  <c r="R9" i="46" s="1"/>
  <c r="C89" i="55"/>
  <c r="C11" i="55" s="1"/>
  <c r="M104" i="45"/>
  <c r="M26" i="45" s="1"/>
  <c r="Q104" i="44"/>
  <c r="Q26" i="44" s="1"/>
  <c r="O105" i="40"/>
  <c r="O27" i="40" s="1"/>
  <c r="Q95" i="46"/>
  <c r="Q17" i="46" s="1"/>
  <c r="Q87" i="46"/>
  <c r="Q9" i="46" s="1"/>
  <c r="I582" i="44"/>
  <c r="B88" i="44"/>
  <c r="O98" i="46"/>
  <c r="O20" i="46" s="1"/>
  <c r="B97" i="46"/>
  <c r="M98" i="45"/>
  <c r="M20" i="45" s="1"/>
  <c r="N93" i="44"/>
  <c r="N15" i="44" s="1"/>
  <c r="E85" i="48"/>
  <c r="M98" i="49"/>
  <c r="M20" i="49" s="1"/>
  <c r="I598" i="49"/>
  <c r="B104" i="49"/>
  <c r="E86" i="49"/>
  <c r="E8" i="49" s="1"/>
  <c r="O90" i="50"/>
  <c r="O12" i="50" s="1"/>
  <c r="E103" i="51"/>
  <c r="E25" i="51" s="1"/>
  <c r="M104" i="51"/>
  <c r="M26" i="51" s="1"/>
  <c r="B88" i="51"/>
  <c r="I582" i="51"/>
  <c r="D103" i="51"/>
  <c r="D25" i="51" s="1"/>
  <c r="B94" i="53"/>
  <c r="I588" i="53"/>
  <c r="R100" i="53"/>
  <c r="R22" i="53" s="1"/>
  <c r="R88" i="48"/>
  <c r="R10" i="48" s="1"/>
  <c r="Q100" i="53"/>
  <c r="Q22" i="53" s="1"/>
  <c r="M105" i="53"/>
  <c r="M27" i="53" s="1"/>
  <c r="Q88" i="48"/>
  <c r="Q10" i="48" s="1"/>
  <c r="O90" i="49"/>
  <c r="O12" i="49" s="1"/>
  <c r="Q105" i="48"/>
  <c r="Q27" i="48" s="1"/>
  <c r="I649" i="54"/>
  <c r="R95" i="53"/>
  <c r="R17" i="53" s="1"/>
  <c r="O100" i="55"/>
  <c r="O22" i="55" s="1"/>
  <c r="N103" i="55"/>
  <c r="L104" i="55"/>
  <c r="L26" i="55" s="1"/>
  <c r="S598" i="55"/>
  <c r="I644" i="55"/>
  <c r="C85" i="2"/>
  <c r="C600" i="2"/>
  <c r="B105" i="53"/>
  <c r="D7" i="2"/>
  <c r="B88" i="55"/>
  <c r="I587" i="44"/>
  <c r="B7" i="2"/>
  <c r="B103" i="48"/>
  <c r="I605" i="44"/>
  <c r="I599" i="40"/>
  <c r="B105" i="40"/>
  <c r="H86" i="51"/>
  <c r="H8" i="51" s="1"/>
  <c r="S598" i="53"/>
  <c r="N105" i="53"/>
  <c r="N27" i="53" s="1"/>
  <c r="R98" i="55"/>
  <c r="R20" i="55" s="1"/>
  <c r="C85" i="55"/>
  <c r="I88" i="46"/>
  <c r="B10" i="46"/>
  <c r="I10" i="46" s="1"/>
  <c r="L103" i="46"/>
  <c r="S597" i="46"/>
  <c r="M105" i="45"/>
  <c r="M27" i="45" s="1"/>
  <c r="S598" i="48"/>
  <c r="C86" i="44"/>
  <c r="C8" i="44" s="1"/>
  <c r="M100" i="46"/>
  <c r="M22" i="46" s="1"/>
  <c r="Q104" i="45"/>
  <c r="Q26" i="45" s="1"/>
  <c r="R87" i="45"/>
  <c r="R9" i="45" s="1"/>
  <c r="R88" i="45"/>
  <c r="R10" i="45" s="1"/>
  <c r="E86" i="45"/>
  <c r="E8" i="45" s="1"/>
  <c r="B103" i="40"/>
  <c r="I103" i="40" s="1"/>
  <c r="I597" i="40"/>
  <c r="N93" i="40"/>
  <c r="H86" i="49"/>
  <c r="H8" i="49" s="1"/>
  <c r="B88" i="49"/>
  <c r="I582" i="49"/>
  <c r="R100" i="49"/>
  <c r="R22" i="49" s="1"/>
  <c r="C85" i="48"/>
  <c r="I631" i="51"/>
  <c r="C103" i="50"/>
  <c r="C25" i="50" s="1"/>
  <c r="H86" i="50"/>
  <c r="H8" i="50" s="1"/>
  <c r="Q87" i="50"/>
  <c r="Q9" i="50" s="1"/>
  <c r="E85" i="53"/>
  <c r="Q88" i="44"/>
  <c r="Q10" i="44" s="1"/>
  <c r="R104" i="48"/>
  <c r="R26" i="48" s="1"/>
  <c r="R94" i="48"/>
  <c r="R94" i="50"/>
  <c r="Q88" i="45"/>
  <c r="Q10" i="45" s="1"/>
  <c r="N104" i="53"/>
  <c r="N26" i="53" s="1"/>
  <c r="N104" i="50"/>
  <c r="N26" i="50" s="1"/>
  <c r="N87" i="53"/>
  <c r="N9" i="53" s="1"/>
  <c r="R87" i="53"/>
  <c r="R9" i="53" s="1"/>
  <c r="I597" i="54"/>
  <c r="B103" i="54"/>
  <c r="I631" i="55"/>
  <c r="M103" i="55"/>
  <c r="M25" i="55" s="1"/>
  <c r="C103" i="55"/>
  <c r="C25" i="55" s="1"/>
  <c r="I636" i="55"/>
  <c r="B88" i="48"/>
  <c r="Q22" i="55"/>
  <c r="Q98" i="55"/>
  <c r="Q20" i="55" s="1"/>
  <c r="B25" i="46"/>
  <c r="I25" i="46" s="1"/>
  <c r="I103" i="46"/>
  <c r="I99" i="2"/>
  <c r="B21" i="2"/>
  <c r="I21" i="2" s="1"/>
  <c r="N97" i="55"/>
  <c r="N19" i="55" s="1"/>
  <c r="I100" i="2"/>
  <c r="B22" i="2"/>
  <c r="I22" i="2" s="1"/>
  <c r="B93" i="50"/>
  <c r="O103" i="44"/>
  <c r="O25" i="44" s="1"/>
  <c r="Q90" i="44"/>
  <c r="Q12" i="44" s="1"/>
  <c r="H85" i="45"/>
  <c r="S599" i="53"/>
  <c r="Q98" i="53"/>
  <c r="Q20" i="53" s="1"/>
  <c r="M93" i="55"/>
  <c r="M15" i="55" s="1"/>
  <c r="D95" i="55"/>
  <c r="I631" i="48"/>
  <c r="Q100" i="48"/>
  <c r="Q22" i="48" s="1"/>
  <c r="N97" i="48"/>
  <c r="N19" i="48" s="1"/>
  <c r="N105" i="44"/>
  <c r="N27" i="44" s="1"/>
  <c r="O105" i="45"/>
  <c r="O27" i="45" s="1"/>
  <c r="B105" i="45"/>
  <c r="I599" i="45"/>
  <c r="N93" i="45"/>
  <c r="N15" i="45" s="1"/>
  <c r="H86" i="45"/>
  <c r="H8" i="45" s="1"/>
  <c r="G85" i="48"/>
  <c r="I631" i="49"/>
  <c r="I649" i="49"/>
  <c r="B105" i="49"/>
  <c r="I599" i="49"/>
  <c r="B87" i="44"/>
  <c r="I581" i="44"/>
  <c r="H85" i="50"/>
  <c r="S582" i="53"/>
  <c r="N105" i="48"/>
  <c r="N27" i="48" s="1"/>
  <c r="G85" i="53"/>
  <c r="Q93" i="48"/>
  <c r="Q15" i="48" s="1"/>
  <c r="M100" i="44"/>
  <c r="M22" i="44" s="1"/>
  <c r="O104" i="48"/>
  <c r="O26" i="48" s="1"/>
  <c r="Q90" i="48"/>
  <c r="Q12" i="48" s="1"/>
  <c r="O98" i="53"/>
  <c r="O20" i="53" s="1"/>
  <c r="Q90" i="50"/>
  <c r="Q12" i="50" s="1"/>
  <c r="Q95" i="44"/>
  <c r="Q17" i="44" s="1"/>
  <c r="S599" i="48"/>
  <c r="N103" i="48"/>
  <c r="N25" i="48" s="1"/>
  <c r="N88" i="53"/>
  <c r="N10" i="53" s="1"/>
  <c r="C86" i="53"/>
  <c r="C8" i="53" s="1"/>
  <c r="I631" i="54"/>
  <c r="I633" i="55"/>
  <c r="R90" i="55"/>
  <c r="R12" i="55" s="1"/>
  <c r="H85" i="55"/>
  <c r="O87" i="55"/>
  <c r="O9" i="55" s="1"/>
  <c r="M94" i="55"/>
  <c r="M16" i="55" s="1"/>
  <c r="E94" i="55"/>
  <c r="E16" i="55" s="1"/>
  <c r="I91" i="2"/>
  <c r="B13" i="2"/>
  <c r="I13" i="2" s="1"/>
  <c r="B93" i="49"/>
  <c r="B105" i="50"/>
  <c r="I88" i="2"/>
  <c r="B10" i="2"/>
  <c r="I10" i="2" s="1"/>
  <c r="I104" i="2"/>
  <c r="B26" i="2"/>
  <c r="I26" i="2" s="1"/>
  <c r="B104" i="53"/>
  <c r="B93" i="48"/>
  <c r="G85" i="45"/>
  <c r="E86" i="48"/>
  <c r="E8" i="48" s="1"/>
  <c r="N97" i="45"/>
  <c r="N19" i="45" s="1"/>
  <c r="R100" i="54"/>
  <c r="R22" i="54" s="1"/>
  <c r="N94" i="54"/>
  <c r="D94" i="54"/>
  <c r="I599" i="2"/>
  <c r="N103" i="44"/>
  <c r="N25" i="44" s="1"/>
  <c r="N95" i="45"/>
  <c r="N17" i="45" s="1"/>
  <c r="S644" i="46"/>
  <c r="N105" i="46"/>
  <c r="N27" i="46" s="1"/>
  <c r="I598" i="44"/>
  <c r="B104" i="44"/>
  <c r="S597" i="44"/>
  <c r="I632" i="45"/>
  <c r="O104" i="40"/>
  <c r="C85" i="45"/>
  <c r="B104" i="46"/>
  <c r="I598" i="46"/>
  <c r="O90" i="46"/>
  <c r="O12" i="46" s="1"/>
  <c r="E85" i="45"/>
  <c r="M100" i="48"/>
  <c r="M22" i="48" s="1"/>
  <c r="Q100" i="40"/>
  <c r="Q93" i="44"/>
  <c r="Q15" i="44" s="1"/>
  <c r="O98" i="45"/>
  <c r="O20" i="45" s="1"/>
  <c r="R97" i="46"/>
  <c r="R19" i="46" s="1"/>
  <c r="R93" i="45"/>
  <c r="R15" i="45" s="1"/>
  <c r="R93" i="48"/>
  <c r="R15" i="48" s="1"/>
  <c r="M105" i="40"/>
  <c r="M27" i="40" s="1"/>
  <c r="R95" i="44"/>
  <c r="R17" i="44" s="1"/>
  <c r="N105" i="40"/>
  <c r="N27" i="40" s="1"/>
  <c r="B100" i="45"/>
  <c r="I599" i="44"/>
  <c r="B105" i="44"/>
  <c r="B88" i="40"/>
  <c r="I88" i="40" s="1"/>
  <c r="I582" i="40"/>
  <c r="I598" i="40"/>
  <c r="B104" i="40"/>
  <c r="I104" i="40" s="1"/>
  <c r="Q95" i="45"/>
  <c r="Q17" i="45" s="1"/>
  <c r="R104" i="40"/>
  <c r="E86" i="46"/>
  <c r="E8" i="46" s="1"/>
  <c r="M87" i="46"/>
  <c r="M9" i="46" s="1"/>
  <c r="Q90" i="49"/>
  <c r="Q12" i="49" s="1"/>
  <c r="C86" i="45"/>
  <c r="C8" i="45" s="1"/>
  <c r="H86" i="48"/>
  <c r="H8" i="48" s="1"/>
  <c r="I632" i="50"/>
  <c r="S599" i="50"/>
  <c r="N97" i="51"/>
  <c r="N19" i="51" s="1"/>
  <c r="M105" i="51"/>
  <c r="M27" i="51" s="1"/>
  <c r="M104" i="48"/>
  <c r="M26" i="48" s="1"/>
  <c r="O105" i="50"/>
  <c r="O27" i="50" s="1"/>
  <c r="Q87" i="45"/>
  <c r="Q9" i="45" s="1"/>
  <c r="R93" i="50"/>
  <c r="R15" i="50" s="1"/>
  <c r="R100" i="50"/>
  <c r="R22" i="50" s="1"/>
  <c r="M103" i="44"/>
  <c r="M25" i="44" s="1"/>
  <c r="O98" i="48"/>
  <c r="O20" i="48" s="1"/>
  <c r="R89" i="50"/>
  <c r="R11" i="50" s="1"/>
  <c r="Q104" i="48"/>
  <c r="Q26" i="48" s="1"/>
  <c r="M87" i="53"/>
  <c r="M9" i="53" s="1"/>
  <c r="R104" i="50"/>
  <c r="R26" i="50" s="1"/>
  <c r="Q104" i="50"/>
  <c r="Q26" i="50" s="1"/>
  <c r="Q88" i="49"/>
  <c r="Q10" i="49" s="1"/>
  <c r="Q100" i="50"/>
  <c r="Q22" i="50" s="1"/>
  <c r="Q104" i="53"/>
  <c r="Q26" i="53" s="1"/>
  <c r="Q90" i="54"/>
  <c r="Q12" i="54" s="1"/>
  <c r="M100" i="54"/>
  <c r="C86" i="54"/>
  <c r="C8" i="54" s="1"/>
  <c r="I640" i="55"/>
  <c r="R105" i="55"/>
  <c r="R27" i="55" s="1"/>
  <c r="S599" i="55"/>
  <c r="M86" i="55"/>
  <c r="M8" i="55" s="1"/>
  <c r="C86" i="55"/>
  <c r="C8" i="55" s="1"/>
  <c r="I646" i="55"/>
  <c r="O103" i="55"/>
  <c r="O25" i="55" s="1"/>
  <c r="E103" i="55"/>
  <c r="E25" i="55" s="1"/>
  <c r="B27" i="2"/>
  <c r="G10" i="55"/>
  <c r="B103" i="44"/>
  <c r="I104" i="50"/>
  <c r="B26" i="50"/>
  <c r="I26" i="50" s="1"/>
  <c r="H86" i="55"/>
  <c r="H8" i="55" s="1"/>
  <c r="L88" i="46"/>
  <c r="S582" i="46"/>
  <c r="B103" i="45"/>
  <c r="I597" i="45"/>
  <c r="S582" i="50"/>
  <c r="I597" i="48"/>
  <c r="S649" i="46"/>
  <c r="M105" i="46"/>
  <c r="M27" i="46" s="1"/>
  <c r="S635" i="46"/>
  <c r="R89" i="44"/>
  <c r="R11" i="44" s="1"/>
  <c r="S644" i="48"/>
  <c r="C86" i="46"/>
  <c r="C8" i="46" s="1"/>
  <c r="R93" i="44"/>
  <c r="R15" i="44" s="1"/>
  <c r="Q94" i="45"/>
  <c r="R95" i="45"/>
  <c r="R17" i="45" s="1"/>
  <c r="Q93" i="40"/>
  <c r="Q89" i="45"/>
  <c r="Q11" i="45" s="1"/>
  <c r="N87" i="45"/>
  <c r="N9" i="45" s="1"/>
  <c r="R93" i="40"/>
  <c r="M87" i="48"/>
  <c r="M9" i="48" s="1"/>
  <c r="N97" i="49"/>
  <c r="N19" i="49" s="1"/>
  <c r="Q87" i="49"/>
  <c r="Q9" i="49" s="1"/>
  <c r="O105" i="49"/>
  <c r="O27" i="49" s="1"/>
  <c r="H85" i="48"/>
  <c r="I632" i="49"/>
  <c r="S598" i="50"/>
  <c r="L104" i="50"/>
  <c r="N93" i="51"/>
  <c r="N15" i="51" s="1"/>
  <c r="I597" i="51"/>
  <c r="B103" i="51"/>
  <c r="B93" i="51"/>
  <c r="G85" i="50"/>
  <c r="Q87" i="51"/>
  <c r="Q9" i="51" s="1"/>
  <c r="I599" i="51"/>
  <c r="B105" i="51"/>
  <c r="L93" i="53"/>
  <c r="I632" i="53"/>
  <c r="R95" i="48"/>
  <c r="R17" i="48" s="1"/>
  <c r="O103" i="48"/>
  <c r="O25" i="48" s="1"/>
  <c r="C85" i="53"/>
  <c r="O97" i="50"/>
  <c r="O19" i="50" s="1"/>
  <c r="M100" i="50"/>
  <c r="M22" i="50" s="1"/>
  <c r="N88" i="50"/>
  <c r="N10" i="50" s="1"/>
  <c r="M105" i="48"/>
  <c r="M27" i="48" s="1"/>
  <c r="Q90" i="53"/>
  <c r="Q12" i="53" s="1"/>
  <c r="Q88" i="40"/>
  <c r="O90" i="51"/>
  <c r="O12" i="51" s="1"/>
  <c r="M98" i="53"/>
  <c r="M20" i="53" s="1"/>
  <c r="S582" i="48"/>
  <c r="M98" i="50"/>
  <c r="M20" i="50" s="1"/>
  <c r="O105" i="53"/>
  <c r="O27" i="53" s="1"/>
  <c r="Q105" i="53"/>
  <c r="Q27" i="53" s="1"/>
  <c r="N93" i="53"/>
  <c r="N15" i="53" s="1"/>
  <c r="B93" i="54"/>
  <c r="M88" i="54"/>
  <c r="M10" i="54" s="1"/>
  <c r="I635" i="55"/>
  <c r="G85" i="55"/>
  <c r="G7" i="55" s="1"/>
  <c r="I643" i="55"/>
  <c r="O88" i="55"/>
  <c r="O10" i="55" s="1"/>
  <c r="B94" i="55"/>
  <c r="R627" i="55"/>
  <c r="Q627" i="55"/>
  <c r="P627" i="55"/>
  <c r="M627" i="55"/>
  <c r="AG626" i="55"/>
  <c r="O627" i="55"/>
  <c r="L627" i="55"/>
  <c r="N627" i="55"/>
  <c r="AF630" i="55"/>
  <c r="E86" i="55"/>
  <c r="E8" i="55" s="1"/>
  <c r="B105" i="48"/>
  <c r="B93" i="45"/>
  <c r="I634" i="54"/>
  <c r="B88" i="53"/>
  <c r="N88" i="55"/>
  <c r="N10" i="55" s="1"/>
  <c r="I96" i="2"/>
  <c r="B18" i="2"/>
  <c r="I18" i="2" s="1"/>
  <c r="B26" i="55"/>
  <c r="G99" i="55"/>
  <c r="G21" i="55" s="1"/>
  <c r="H99" i="55"/>
  <c r="H21" i="55" s="1"/>
  <c r="C99" i="55"/>
  <c r="C21" i="55" s="1"/>
  <c r="D86" i="55"/>
  <c r="D8" i="55" s="1"/>
  <c r="E89" i="55"/>
  <c r="E11" i="55" s="1"/>
  <c r="C97" i="55"/>
  <c r="C19" i="55" s="1"/>
  <c r="D96" i="55"/>
  <c r="D18" i="55" s="1"/>
  <c r="E96" i="55"/>
  <c r="E18" i="55" s="1"/>
  <c r="D98" i="55"/>
  <c r="D20" i="55" s="1"/>
  <c r="D89" i="55"/>
  <c r="N95" i="54"/>
  <c r="N17" i="54" s="1"/>
  <c r="O95" i="54"/>
  <c r="O17" i="54" s="1"/>
  <c r="G99" i="46"/>
  <c r="G21" i="46" s="1"/>
  <c r="C99" i="53"/>
  <c r="C21" i="53" s="1"/>
  <c r="G99" i="51"/>
  <c r="G21" i="51" s="1"/>
  <c r="H99" i="48"/>
  <c r="H21" i="48" s="1"/>
  <c r="G99" i="45"/>
  <c r="G21" i="45" s="1"/>
  <c r="D86" i="54"/>
  <c r="D8" i="54" s="1"/>
  <c r="H99" i="46"/>
  <c r="H21" i="46" s="1"/>
  <c r="C97" i="54"/>
  <c r="C19" i="54" s="1"/>
  <c r="D89" i="54"/>
  <c r="G99" i="49"/>
  <c r="G21" i="49" s="1"/>
  <c r="D98" i="54"/>
  <c r="D20" i="54" s="1"/>
  <c r="S642" i="54"/>
  <c r="Q103" i="54"/>
  <c r="Q25" i="54" s="1"/>
  <c r="Q86" i="54"/>
  <c r="Q8" i="54" s="1"/>
  <c r="O86" i="54"/>
  <c r="O8" i="54" s="1"/>
  <c r="D90" i="53"/>
  <c r="C90" i="54"/>
  <c r="C12" i="54" s="1"/>
  <c r="H96" i="54"/>
  <c r="H18" i="54" s="1"/>
  <c r="S641" i="54"/>
  <c r="S636" i="54"/>
  <c r="M94" i="54"/>
  <c r="M16" i="54" s="1"/>
  <c r="S644" i="54"/>
  <c r="O88" i="54"/>
  <c r="O10" i="54" s="1"/>
  <c r="C89" i="54"/>
  <c r="C11" i="54" s="1"/>
  <c r="M95" i="54"/>
  <c r="M17" i="54" s="1"/>
  <c r="S646" i="54"/>
  <c r="S635" i="54"/>
  <c r="H99" i="54"/>
  <c r="H21" i="54" s="1"/>
  <c r="G99" i="54"/>
  <c r="G21" i="54" s="1"/>
  <c r="C99" i="54"/>
  <c r="C21" i="54" s="1"/>
  <c r="D100" i="54"/>
  <c r="S643" i="54"/>
  <c r="S650" i="54"/>
  <c r="S639" i="54"/>
  <c r="S633" i="54"/>
  <c r="S640" i="54"/>
  <c r="S651" i="54"/>
  <c r="M96" i="54"/>
  <c r="M18" i="54" s="1"/>
  <c r="G99" i="48"/>
  <c r="G21" i="48" s="1"/>
  <c r="H99" i="49"/>
  <c r="H21" i="49" s="1"/>
  <c r="G99" i="50"/>
  <c r="G21" i="50" s="1"/>
  <c r="C99" i="49"/>
  <c r="C21" i="49" s="1"/>
  <c r="H99" i="50"/>
  <c r="H21" i="50" s="1"/>
  <c r="C99" i="45"/>
  <c r="H99" i="44"/>
  <c r="H21" i="44" s="1"/>
  <c r="H99" i="45"/>
  <c r="H21" i="45" s="1"/>
  <c r="G99" i="53"/>
  <c r="G21" i="53" s="1"/>
  <c r="G99" i="44"/>
  <c r="G21" i="44" s="1"/>
  <c r="C99" i="50"/>
  <c r="C21" i="50" s="1"/>
  <c r="M94" i="53"/>
  <c r="M16" i="53" s="1"/>
  <c r="Q86" i="50"/>
  <c r="Q8" i="50" s="1"/>
  <c r="M94" i="51"/>
  <c r="M16" i="51" s="1"/>
  <c r="R103" i="53"/>
  <c r="R25" i="53" s="1"/>
  <c r="N95" i="53"/>
  <c r="N17" i="53" s="1"/>
  <c r="Q86" i="51"/>
  <c r="Q8" i="51" s="1"/>
  <c r="M103" i="53"/>
  <c r="M25" i="53" s="1"/>
  <c r="M96" i="48"/>
  <c r="M18" i="48" s="1"/>
  <c r="O103" i="50"/>
  <c r="O25" i="50" s="1"/>
  <c r="S642" i="50"/>
  <c r="O103" i="53"/>
  <c r="O25" i="53" s="1"/>
  <c r="O93" i="44"/>
  <c r="O15" i="44" s="1"/>
  <c r="S639" i="53"/>
  <c r="N94" i="53"/>
  <c r="Q86" i="49"/>
  <c r="Q8" i="49" s="1"/>
  <c r="R103" i="50"/>
  <c r="R25" i="50" s="1"/>
  <c r="Q103" i="53"/>
  <c r="Q25" i="53" s="1"/>
  <c r="N103" i="50"/>
  <c r="N25" i="50" s="1"/>
  <c r="N103" i="53"/>
  <c r="N25" i="53" s="1"/>
  <c r="O94" i="53"/>
  <c r="O16" i="53" s="1"/>
  <c r="M95" i="49"/>
  <c r="M17" i="49" s="1"/>
  <c r="Q103" i="50"/>
  <c r="Q25" i="50" s="1"/>
  <c r="O95" i="50"/>
  <c r="O17" i="50" s="1"/>
  <c r="M103" i="50"/>
  <c r="M25" i="50" s="1"/>
  <c r="M96" i="51"/>
  <c r="M18" i="51" s="1"/>
  <c r="C97" i="53"/>
  <c r="C19" i="53" s="1"/>
  <c r="D89" i="51"/>
  <c r="E89" i="53"/>
  <c r="E11" i="53" s="1"/>
  <c r="S641" i="53"/>
  <c r="M96" i="53"/>
  <c r="M18" i="53" s="1"/>
  <c r="S635" i="53"/>
  <c r="S651" i="53"/>
  <c r="C89" i="53"/>
  <c r="C11" i="53" s="1"/>
  <c r="S646" i="53"/>
  <c r="D98" i="53"/>
  <c r="D20" i="53" s="1"/>
  <c r="S636" i="53"/>
  <c r="D89" i="53"/>
  <c r="S650" i="53"/>
  <c r="S634" i="53"/>
  <c r="S633" i="53"/>
  <c r="D86" i="53"/>
  <c r="D8" i="53" s="1"/>
  <c r="S642" i="53"/>
  <c r="Q86" i="53"/>
  <c r="Q8" i="53" s="1"/>
  <c r="S640" i="53"/>
  <c r="S644" i="53"/>
  <c r="C90" i="51"/>
  <c r="C12" i="51" s="1"/>
  <c r="M95" i="53"/>
  <c r="M17" i="53" s="1"/>
  <c r="S643" i="53"/>
  <c r="D100" i="53"/>
  <c r="O95" i="53"/>
  <c r="O17" i="53" s="1"/>
  <c r="O94" i="51"/>
  <c r="O16" i="51" s="1"/>
  <c r="C89" i="51"/>
  <c r="C11" i="51" s="1"/>
  <c r="C97" i="51"/>
  <c r="C19" i="51" s="1"/>
  <c r="S633" i="51"/>
  <c r="S636" i="51"/>
  <c r="N94" i="51"/>
  <c r="H96" i="51"/>
  <c r="H18" i="51" s="1"/>
  <c r="S641" i="51"/>
  <c r="D90" i="51"/>
  <c r="M95" i="51"/>
  <c r="M17" i="51" s="1"/>
  <c r="S640" i="51"/>
  <c r="D86" i="51"/>
  <c r="D8" i="51" s="1"/>
  <c r="Q103" i="51"/>
  <c r="Q25" i="51" s="1"/>
  <c r="S635" i="51"/>
  <c r="S639" i="51"/>
  <c r="S644" i="51"/>
  <c r="S634" i="51"/>
  <c r="N95" i="51"/>
  <c r="N17" i="51" s="1"/>
  <c r="S646" i="51"/>
  <c r="S642" i="51"/>
  <c r="S650" i="51"/>
  <c r="S651" i="51"/>
  <c r="D100" i="51"/>
  <c r="O95" i="51"/>
  <c r="S643" i="51"/>
  <c r="D98" i="51"/>
  <c r="D20" i="51" s="1"/>
  <c r="C89" i="50"/>
  <c r="C11" i="50" s="1"/>
  <c r="E89" i="51"/>
  <c r="E11" i="51" s="1"/>
  <c r="Q104" i="51"/>
  <c r="Q26" i="51" s="1"/>
  <c r="O103" i="51"/>
  <c r="O25" i="51" s="1"/>
  <c r="D90" i="49"/>
  <c r="D12" i="49" s="1"/>
  <c r="E89" i="50"/>
  <c r="E11" i="50" s="1"/>
  <c r="M94" i="50"/>
  <c r="S641" i="50"/>
  <c r="D100" i="50"/>
  <c r="D22" i="50" s="1"/>
  <c r="S634" i="50"/>
  <c r="S640" i="50"/>
  <c r="O94" i="50"/>
  <c r="M95" i="50"/>
  <c r="M17" i="50" s="1"/>
  <c r="S632" i="50"/>
  <c r="S643" i="50"/>
  <c r="M96" i="50"/>
  <c r="M18" i="50" s="1"/>
  <c r="S651" i="50"/>
  <c r="O104" i="50"/>
  <c r="O26" i="50" s="1"/>
  <c r="S636" i="50"/>
  <c r="S644" i="50"/>
  <c r="O100" i="50"/>
  <c r="O22" i="50" s="1"/>
  <c r="S633" i="50"/>
  <c r="S635" i="50"/>
  <c r="S639" i="50"/>
  <c r="C97" i="50"/>
  <c r="C19" i="50" s="1"/>
  <c r="Q86" i="44"/>
  <c r="Q8" i="44" s="1"/>
  <c r="D98" i="49"/>
  <c r="D20" i="49" s="1"/>
  <c r="D86" i="44"/>
  <c r="D8" i="44" s="1"/>
  <c r="D86" i="49"/>
  <c r="D8" i="49" s="1"/>
  <c r="M96" i="44"/>
  <c r="M18" i="44" s="1"/>
  <c r="S639" i="49"/>
  <c r="N94" i="49"/>
  <c r="S651" i="49"/>
  <c r="D98" i="48"/>
  <c r="D20" i="48" s="1"/>
  <c r="S646" i="49"/>
  <c r="S636" i="49"/>
  <c r="E89" i="45"/>
  <c r="E11" i="45" s="1"/>
  <c r="E89" i="49"/>
  <c r="E11" i="49" s="1"/>
  <c r="D98" i="44"/>
  <c r="D20" i="44" s="1"/>
  <c r="S644" i="49"/>
  <c r="C89" i="49"/>
  <c r="C11" i="49" s="1"/>
  <c r="S641" i="49"/>
  <c r="S650" i="49"/>
  <c r="D100" i="48"/>
  <c r="D22" i="48" s="1"/>
  <c r="H96" i="44"/>
  <c r="H18" i="44" s="1"/>
  <c r="H96" i="49"/>
  <c r="H18" i="49" s="1"/>
  <c r="M94" i="49"/>
  <c r="C97" i="49"/>
  <c r="C19" i="49" s="1"/>
  <c r="D89" i="49"/>
  <c r="D11" i="49" s="1"/>
  <c r="S634" i="49"/>
  <c r="S635" i="49"/>
  <c r="Q103" i="49"/>
  <c r="Q25" i="49" s="1"/>
  <c r="O103" i="49"/>
  <c r="O25" i="49" s="1"/>
  <c r="C89" i="44"/>
  <c r="C11" i="44" s="1"/>
  <c r="R103" i="49"/>
  <c r="R25" i="49" s="1"/>
  <c r="S632" i="49"/>
  <c r="M96" i="49"/>
  <c r="M18" i="49" s="1"/>
  <c r="D100" i="49"/>
  <c r="D22" i="49" s="1"/>
  <c r="S643" i="49"/>
  <c r="O95" i="49"/>
  <c r="O17" i="49" s="1"/>
  <c r="O94" i="49"/>
  <c r="D98" i="46"/>
  <c r="D20" i="46" s="1"/>
  <c r="S633" i="49"/>
  <c r="D90" i="48"/>
  <c r="D12" i="48" s="1"/>
  <c r="C90" i="49"/>
  <c r="C12" i="49" s="1"/>
  <c r="Q104" i="49"/>
  <c r="Q26" i="49" s="1"/>
  <c r="N103" i="49"/>
  <c r="N25" i="49" s="1"/>
  <c r="S640" i="49"/>
  <c r="S642" i="49"/>
  <c r="R86" i="49"/>
  <c r="R8" i="49" s="1"/>
  <c r="N95" i="49"/>
  <c r="N17" i="49" s="1"/>
  <c r="M96" i="46"/>
  <c r="M18" i="46" s="1"/>
  <c r="S643" i="45"/>
  <c r="S634" i="40"/>
  <c r="C97" i="46"/>
  <c r="C19" i="46" s="1"/>
  <c r="C97" i="44"/>
  <c r="C19" i="44" s="1"/>
  <c r="D100" i="45"/>
  <c r="D22" i="45" s="1"/>
  <c r="D100" i="46"/>
  <c r="D22" i="46" s="1"/>
  <c r="D100" i="44"/>
  <c r="D22" i="44" s="1"/>
  <c r="C97" i="45"/>
  <c r="C19" i="45" s="1"/>
  <c r="M96" i="45"/>
  <c r="H96" i="46"/>
  <c r="H18" i="46" s="1"/>
  <c r="G600" i="48"/>
  <c r="S649" i="44"/>
  <c r="S635" i="45"/>
  <c r="S634" i="44"/>
  <c r="H96" i="48"/>
  <c r="H18" i="48" s="1"/>
  <c r="S633" i="45"/>
  <c r="S642" i="44"/>
  <c r="S650" i="40"/>
  <c r="S651" i="40"/>
  <c r="S644" i="45"/>
  <c r="S649" i="40"/>
  <c r="S643" i="44"/>
  <c r="R103" i="48"/>
  <c r="R25" i="48" s="1"/>
  <c r="S646" i="40"/>
  <c r="G600" i="45"/>
  <c r="H96" i="45"/>
  <c r="S635" i="48"/>
  <c r="C97" i="48"/>
  <c r="C19" i="48" s="1"/>
  <c r="S633" i="44"/>
  <c r="S639" i="40"/>
  <c r="C89" i="48"/>
  <c r="C11" i="48" s="1"/>
  <c r="D89" i="46"/>
  <c r="D11" i="46" s="1"/>
  <c r="D89" i="48"/>
  <c r="D11" i="48" s="1"/>
  <c r="D89" i="44"/>
  <c r="D11" i="44" s="1"/>
  <c r="E89" i="44"/>
  <c r="E11" i="44" s="1"/>
  <c r="C89" i="45"/>
  <c r="C11" i="45" s="1"/>
  <c r="C89" i="46"/>
  <c r="C11" i="46" s="1"/>
  <c r="E89" i="46"/>
  <c r="E11" i="46" s="1"/>
  <c r="Q103" i="45"/>
  <c r="Q25" i="45" s="1"/>
  <c r="D89" i="45"/>
  <c r="E89" i="48"/>
  <c r="E11" i="48" s="1"/>
  <c r="S649" i="48"/>
  <c r="M103" i="45"/>
  <c r="M25" i="45" s="1"/>
  <c r="Q86" i="48"/>
  <c r="Q8" i="48" s="1"/>
  <c r="S635" i="44"/>
  <c r="N95" i="44"/>
  <c r="N17" i="44" s="1"/>
  <c r="S642" i="45"/>
  <c r="N94" i="48"/>
  <c r="S650" i="48"/>
  <c r="S633" i="48"/>
  <c r="S640" i="48"/>
  <c r="S639" i="48"/>
  <c r="O94" i="48"/>
  <c r="M95" i="48"/>
  <c r="M17" i="48" s="1"/>
  <c r="M94" i="48"/>
  <c r="O95" i="48"/>
  <c r="O17" i="48" s="1"/>
  <c r="S643" i="48"/>
  <c r="S641" i="48"/>
  <c r="S636" i="48"/>
  <c r="S651" i="48"/>
  <c r="S646" i="48"/>
  <c r="M103" i="48"/>
  <c r="M25" i="48" s="1"/>
  <c r="N95" i="48"/>
  <c r="N17" i="48" s="1"/>
  <c r="S642" i="48"/>
  <c r="S634" i="48"/>
  <c r="Q86" i="46"/>
  <c r="Q8" i="46" s="1"/>
  <c r="M95" i="46"/>
  <c r="M17" i="46" s="1"/>
  <c r="O94" i="46"/>
  <c r="S651" i="46"/>
  <c r="R104" i="46"/>
  <c r="R26" i="46" s="1"/>
  <c r="S643" i="46"/>
  <c r="M94" i="46"/>
  <c r="M104" i="46"/>
  <c r="M26" i="46" s="1"/>
  <c r="C90" i="46"/>
  <c r="C12" i="46" s="1"/>
  <c r="O95" i="46"/>
  <c r="O17" i="46" s="1"/>
  <c r="S650" i="46"/>
  <c r="N94" i="46"/>
  <c r="N95" i="46"/>
  <c r="N17" i="46" s="1"/>
  <c r="S641" i="46"/>
  <c r="S636" i="46"/>
  <c r="S633" i="46"/>
  <c r="S640" i="46"/>
  <c r="S639" i="46"/>
  <c r="S646" i="46"/>
  <c r="S642" i="46"/>
  <c r="D90" i="46"/>
  <c r="D12" i="46" s="1"/>
  <c r="Q86" i="45"/>
  <c r="Q8" i="45" s="1"/>
  <c r="D90" i="44"/>
  <c r="D12" i="44" s="1"/>
  <c r="M94" i="45"/>
  <c r="S640" i="45"/>
  <c r="S650" i="45"/>
  <c r="S651" i="45"/>
  <c r="O95" i="45"/>
  <c r="O17" i="45" s="1"/>
  <c r="N98" i="45"/>
  <c r="N20" i="45" s="1"/>
  <c r="N94" i="45"/>
  <c r="D90" i="45"/>
  <c r="D12" i="45" s="1"/>
  <c r="O94" i="45"/>
  <c r="M95" i="45"/>
  <c r="M17" i="45" s="1"/>
  <c r="S639" i="45"/>
  <c r="S646" i="45"/>
  <c r="S641" i="45"/>
  <c r="S636" i="45"/>
  <c r="S640" i="44"/>
  <c r="M104" i="44"/>
  <c r="M26" i="44" s="1"/>
  <c r="S650" i="44"/>
  <c r="O95" i="44"/>
  <c r="O17" i="44" s="1"/>
  <c r="O94" i="44"/>
  <c r="N94" i="44"/>
  <c r="S636" i="44"/>
  <c r="S646" i="44"/>
  <c r="M95" i="44"/>
  <c r="M17" i="44" s="1"/>
  <c r="C90" i="44"/>
  <c r="C12" i="44" s="1"/>
  <c r="S639" i="44"/>
  <c r="S641" i="44"/>
  <c r="S651" i="44"/>
  <c r="I85" i="2" l="1"/>
  <c r="N103" i="51"/>
  <c r="N25" i="51" s="1"/>
  <c r="N103" i="54"/>
  <c r="N25" i="54" s="1"/>
  <c r="O86" i="49"/>
  <c r="O8" i="49" s="1"/>
  <c r="O86" i="55"/>
  <c r="O8" i="55" s="1"/>
  <c r="M103" i="49"/>
  <c r="M25" i="49" s="1"/>
  <c r="S649" i="53"/>
  <c r="R86" i="54"/>
  <c r="R8" i="54" s="1"/>
  <c r="I588" i="55"/>
  <c r="B26" i="48"/>
  <c r="I26" i="48" s="1"/>
  <c r="R103" i="51"/>
  <c r="R25" i="51" s="1"/>
  <c r="L88" i="48"/>
  <c r="L93" i="48"/>
  <c r="L15" i="48" s="1"/>
  <c r="S627" i="55"/>
  <c r="L105" i="48"/>
  <c r="L27" i="48" s="1"/>
  <c r="S27" i="48" s="1"/>
  <c r="M86" i="50"/>
  <c r="M8" i="50" s="1"/>
  <c r="L93" i="45"/>
  <c r="B15" i="44"/>
  <c r="I15" i="44" s="1"/>
  <c r="L93" i="46"/>
  <c r="L15" i="46" s="1"/>
  <c r="S632" i="48"/>
  <c r="O86" i="45"/>
  <c r="O8" i="45" s="1"/>
  <c r="R86" i="50"/>
  <c r="R8" i="50" s="1"/>
  <c r="R86" i="44"/>
  <c r="R8" i="44" s="1"/>
  <c r="O86" i="44"/>
  <c r="O8" i="44" s="1"/>
  <c r="O103" i="54"/>
  <c r="O25" i="54" s="1"/>
  <c r="M86" i="54"/>
  <c r="M8" i="54" s="1"/>
  <c r="I26" i="55"/>
  <c r="M86" i="44"/>
  <c r="M8" i="44" s="1"/>
  <c r="I104" i="55"/>
  <c r="H600" i="45"/>
  <c r="O86" i="46"/>
  <c r="O8" i="46" s="1"/>
  <c r="I632" i="55"/>
  <c r="S631" i="46"/>
  <c r="I94" i="55"/>
  <c r="B16" i="55"/>
  <c r="B15" i="49"/>
  <c r="B95" i="44"/>
  <c r="I589" i="44"/>
  <c r="R85" i="45"/>
  <c r="O85" i="48"/>
  <c r="S582" i="44"/>
  <c r="L88" i="44"/>
  <c r="L103" i="40"/>
  <c r="I590" i="48"/>
  <c r="B100" i="48"/>
  <c r="I594" i="48"/>
  <c r="C85" i="49"/>
  <c r="C600" i="49"/>
  <c r="E85" i="49"/>
  <c r="I592" i="44"/>
  <c r="B98" i="44"/>
  <c r="I588" i="50"/>
  <c r="I590" i="49"/>
  <c r="E93" i="49"/>
  <c r="E15" i="49" s="1"/>
  <c r="I587" i="49"/>
  <c r="I583" i="46"/>
  <c r="B89" i="46"/>
  <c r="I581" i="50"/>
  <c r="I591" i="50"/>
  <c r="L105" i="51"/>
  <c r="S599" i="51"/>
  <c r="G600" i="51"/>
  <c r="G85" i="51"/>
  <c r="L93" i="51"/>
  <c r="S597" i="51"/>
  <c r="L103" i="51"/>
  <c r="L94" i="53"/>
  <c r="S588" i="53"/>
  <c r="C99" i="46"/>
  <c r="C21" i="46" s="1"/>
  <c r="E85" i="54"/>
  <c r="S649" i="54"/>
  <c r="I580" i="55"/>
  <c r="B86" i="55"/>
  <c r="H600" i="48"/>
  <c r="L88" i="50"/>
  <c r="H7" i="50"/>
  <c r="N95" i="55"/>
  <c r="N17" i="55" s="1"/>
  <c r="H7" i="45"/>
  <c r="L104" i="48"/>
  <c r="S582" i="55"/>
  <c r="B25" i="53"/>
  <c r="I25" i="53" s="1"/>
  <c r="I103" i="53"/>
  <c r="B97" i="48"/>
  <c r="I591" i="48"/>
  <c r="Q86" i="55"/>
  <c r="Q8" i="55" s="1"/>
  <c r="D17" i="55"/>
  <c r="Q85" i="48"/>
  <c r="L88" i="45"/>
  <c r="S582" i="45"/>
  <c r="S649" i="45"/>
  <c r="S649" i="49"/>
  <c r="B95" i="49"/>
  <c r="I589" i="49"/>
  <c r="B85" i="49"/>
  <c r="I592" i="46"/>
  <c r="B98" i="46"/>
  <c r="I589" i="50"/>
  <c r="O85" i="50"/>
  <c r="B87" i="49"/>
  <c r="I581" i="49"/>
  <c r="S631" i="51"/>
  <c r="E93" i="53"/>
  <c r="I587" i="53"/>
  <c r="R99" i="51"/>
  <c r="R21" i="51" s="1"/>
  <c r="H99" i="51"/>
  <c r="H21" i="51" s="1"/>
  <c r="O95" i="55"/>
  <c r="O17" i="55" s="1"/>
  <c r="M85" i="55"/>
  <c r="S636" i="55"/>
  <c r="S631" i="55"/>
  <c r="H99" i="53"/>
  <c r="H21" i="53" s="1"/>
  <c r="B15" i="45"/>
  <c r="B15" i="54"/>
  <c r="L15" i="53"/>
  <c r="G7" i="50"/>
  <c r="H7" i="48"/>
  <c r="S88" i="46"/>
  <c r="L10" i="46"/>
  <c r="S10" i="46" s="1"/>
  <c r="T10" i="46" s="1"/>
  <c r="L105" i="50"/>
  <c r="I104" i="53"/>
  <c r="B26" i="53"/>
  <c r="I26" i="53" s="1"/>
  <c r="I105" i="40"/>
  <c r="B27" i="40"/>
  <c r="I27" i="40" s="1"/>
  <c r="I105" i="53"/>
  <c r="B27" i="53"/>
  <c r="I27" i="53" s="1"/>
  <c r="S634" i="54"/>
  <c r="I88" i="44"/>
  <c r="B10" i="44"/>
  <c r="I10" i="44" s="1"/>
  <c r="B27" i="54"/>
  <c r="I27" i="54" s="1"/>
  <c r="I105" i="54"/>
  <c r="I649" i="55"/>
  <c r="B103" i="55"/>
  <c r="B97" i="45"/>
  <c r="I591" i="45"/>
  <c r="D85" i="54"/>
  <c r="I591" i="55"/>
  <c r="B97" i="55"/>
  <c r="B25" i="45"/>
  <c r="I25" i="45" s="1"/>
  <c r="I103" i="45"/>
  <c r="I100" i="45"/>
  <c r="B22" i="45"/>
  <c r="I22" i="45" s="1"/>
  <c r="I104" i="54"/>
  <c r="B26" i="54"/>
  <c r="I26" i="54" s="1"/>
  <c r="S605" i="44"/>
  <c r="L97" i="46"/>
  <c r="L104" i="46"/>
  <c r="S598" i="46"/>
  <c r="M85" i="48"/>
  <c r="M86" i="48"/>
  <c r="M8" i="48" s="1"/>
  <c r="L103" i="45"/>
  <c r="S597" i="45"/>
  <c r="L93" i="40"/>
  <c r="B100" i="44"/>
  <c r="I594" i="44"/>
  <c r="B86" i="44"/>
  <c r="I580" i="44"/>
  <c r="I588" i="49"/>
  <c r="B94" i="49"/>
  <c r="I94" i="49" s="1"/>
  <c r="B86" i="45"/>
  <c r="L88" i="49"/>
  <c r="S582" i="49"/>
  <c r="G85" i="49"/>
  <c r="G600" i="49"/>
  <c r="M85" i="50"/>
  <c r="S582" i="51"/>
  <c r="L88" i="51"/>
  <c r="S649" i="51"/>
  <c r="B86" i="51"/>
  <c r="I580" i="51"/>
  <c r="Q85" i="53"/>
  <c r="M86" i="45"/>
  <c r="M8" i="45" s="1"/>
  <c r="S582" i="54"/>
  <c r="L88" i="54"/>
  <c r="S632" i="54"/>
  <c r="M86" i="53"/>
  <c r="M8" i="53" s="1"/>
  <c r="I589" i="55"/>
  <c r="B95" i="55"/>
  <c r="B17" i="55" s="1"/>
  <c r="I17" i="55" s="1"/>
  <c r="B89" i="55"/>
  <c r="I583" i="55"/>
  <c r="C7" i="53"/>
  <c r="I105" i="51"/>
  <c r="B27" i="51"/>
  <c r="I27" i="51" s="1"/>
  <c r="B27" i="44"/>
  <c r="I27" i="44" s="1"/>
  <c r="I105" i="44"/>
  <c r="I104" i="46"/>
  <c r="B26" i="46"/>
  <c r="I26" i="46" s="1"/>
  <c r="L103" i="44"/>
  <c r="G7" i="53"/>
  <c r="I88" i="48"/>
  <c r="B10" i="48"/>
  <c r="I10" i="48" s="1"/>
  <c r="B25" i="54"/>
  <c r="I25" i="54" s="1"/>
  <c r="I103" i="54"/>
  <c r="I88" i="49"/>
  <c r="B10" i="49"/>
  <c r="I10" i="49" s="1"/>
  <c r="I88" i="50"/>
  <c r="B10" i="50"/>
  <c r="I10" i="50" s="1"/>
  <c r="I104" i="45"/>
  <c r="B26" i="45"/>
  <c r="I26" i="45" s="1"/>
  <c r="S587" i="44"/>
  <c r="E7" i="55"/>
  <c r="E85" i="44"/>
  <c r="B94" i="51"/>
  <c r="I588" i="51"/>
  <c r="H85" i="54"/>
  <c r="H600" i="54"/>
  <c r="C7" i="48"/>
  <c r="H600" i="44"/>
  <c r="H85" i="44"/>
  <c r="Q85" i="45"/>
  <c r="L100" i="45"/>
  <c r="E85" i="46"/>
  <c r="B94" i="48"/>
  <c r="I94" i="48" s="1"/>
  <c r="I588" i="48"/>
  <c r="L105" i="45"/>
  <c r="S599" i="45"/>
  <c r="Q85" i="50"/>
  <c r="E85" i="51"/>
  <c r="B95" i="51"/>
  <c r="I95" i="51" s="1"/>
  <c r="I589" i="51"/>
  <c r="S631" i="53"/>
  <c r="R86" i="51"/>
  <c r="R8" i="51" s="1"/>
  <c r="B98" i="54"/>
  <c r="I98" i="54" s="1"/>
  <c r="I592" i="54"/>
  <c r="C99" i="48"/>
  <c r="C21" i="48" s="1"/>
  <c r="S643" i="55"/>
  <c r="S642" i="55"/>
  <c r="S633" i="55"/>
  <c r="S635" i="55"/>
  <c r="I105" i="48"/>
  <c r="B27" i="48"/>
  <c r="I27" i="48" s="1"/>
  <c r="B15" i="51"/>
  <c r="S104" i="50"/>
  <c r="L26" i="50"/>
  <c r="S26" i="50" s="1"/>
  <c r="H7" i="55"/>
  <c r="I87" i="44"/>
  <c r="B9" i="44"/>
  <c r="I9" i="44" s="1"/>
  <c r="I105" i="45"/>
  <c r="B27" i="45"/>
  <c r="I27" i="45" s="1"/>
  <c r="H7" i="2"/>
  <c r="I88" i="45"/>
  <c r="B10" i="45"/>
  <c r="I10" i="45" s="1"/>
  <c r="I103" i="50"/>
  <c r="B25" i="50"/>
  <c r="I25" i="50" s="1"/>
  <c r="H7" i="53"/>
  <c r="L93" i="44"/>
  <c r="S599" i="44"/>
  <c r="L105" i="44"/>
  <c r="I589" i="54"/>
  <c r="B95" i="54"/>
  <c r="M95" i="55"/>
  <c r="M17" i="55" s="1"/>
  <c r="I88" i="53"/>
  <c r="B10" i="53"/>
  <c r="I10" i="53" s="1"/>
  <c r="S105" i="48"/>
  <c r="I94" i="53"/>
  <c r="B16" i="53"/>
  <c r="G600" i="44"/>
  <c r="G85" i="44"/>
  <c r="O85" i="45"/>
  <c r="S631" i="48"/>
  <c r="L104" i="45"/>
  <c r="S598" i="45"/>
  <c r="B97" i="44"/>
  <c r="I591" i="44"/>
  <c r="L105" i="49"/>
  <c r="S599" i="49"/>
  <c r="H600" i="49"/>
  <c r="H85" i="49"/>
  <c r="B86" i="48"/>
  <c r="E93" i="46"/>
  <c r="E15" i="46" s="1"/>
  <c r="I587" i="46"/>
  <c r="L103" i="50"/>
  <c r="S649" i="50"/>
  <c r="E93" i="50"/>
  <c r="E15" i="50" s="1"/>
  <c r="I587" i="50"/>
  <c r="M103" i="51"/>
  <c r="M25" i="51" s="1"/>
  <c r="L104" i="51"/>
  <c r="S598" i="51"/>
  <c r="H85" i="51"/>
  <c r="H600" i="51"/>
  <c r="R85" i="53"/>
  <c r="R86" i="45"/>
  <c r="R8" i="45" s="1"/>
  <c r="S597" i="54"/>
  <c r="L103" i="54"/>
  <c r="C99" i="51"/>
  <c r="C21" i="51" s="1"/>
  <c r="L105" i="54"/>
  <c r="S599" i="54"/>
  <c r="L104" i="54"/>
  <c r="S598" i="54"/>
  <c r="O86" i="53"/>
  <c r="O8" i="53" s="1"/>
  <c r="Q103" i="55"/>
  <c r="Q25" i="55" s="1"/>
  <c r="O89" i="54"/>
  <c r="O11" i="54" s="1"/>
  <c r="E89" i="54"/>
  <c r="E11" i="54" s="1"/>
  <c r="Q85" i="55"/>
  <c r="M89" i="55"/>
  <c r="M11" i="55" s="1"/>
  <c r="R85" i="55"/>
  <c r="I103" i="51"/>
  <c r="B25" i="51"/>
  <c r="I25" i="51" s="1"/>
  <c r="S646" i="55"/>
  <c r="C7" i="45"/>
  <c r="I104" i="44"/>
  <c r="B26" i="44"/>
  <c r="I26" i="44" s="1"/>
  <c r="G7" i="45"/>
  <c r="O94" i="55"/>
  <c r="O16" i="55" s="1"/>
  <c r="L88" i="53"/>
  <c r="L105" i="53"/>
  <c r="E7" i="53"/>
  <c r="L93" i="50"/>
  <c r="S103" i="46"/>
  <c r="L25" i="46"/>
  <c r="S25" i="46" s="1"/>
  <c r="C7" i="2"/>
  <c r="I591" i="46"/>
  <c r="L105" i="46"/>
  <c r="E7" i="2"/>
  <c r="G7" i="2"/>
  <c r="I88" i="54"/>
  <c r="B10" i="54"/>
  <c r="I10" i="54" s="1"/>
  <c r="B94" i="54"/>
  <c r="I588" i="54"/>
  <c r="C99" i="44"/>
  <c r="C21" i="44" s="1"/>
  <c r="S640" i="55"/>
  <c r="L15" i="45"/>
  <c r="I639" i="55"/>
  <c r="B93" i="55"/>
  <c r="I104" i="49"/>
  <c r="B26" i="49"/>
  <c r="I26" i="49" s="1"/>
  <c r="I588" i="45"/>
  <c r="B94" i="45"/>
  <c r="I94" i="45" s="1"/>
  <c r="C85" i="44"/>
  <c r="C600" i="44"/>
  <c r="M85" i="45"/>
  <c r="H85" i="46"/>
  <c r="H600" i="46"/>
  <c r="S632" i="45"/>
  <c r="B86" i="46"/>
  <c r="G85" i="46"/>
  <c r="G600" i="46"/>
  <c r="S632" i="46"/>
  <c r="I589" i="46"/>
  <c r="B95" i="46"/>
  <c r="R85" i="48"/>
  <c r="I590" i="44"/>
  <c r="S631" i="49"/>
  <c r="S598" i="49"/>
  <c r="L104" i="49"/>
  <c r="S631" i="50"/>
  <c r="E93" i="48"/>
  <c r="E15" i="48" s="1"/>
  <c r="I587" i="48"/>
  <c r="S632" i="51"/>
  <c r="O86" i="51"/>
  <c r="O8" i="51" s="1"/>
  <c r="M86" i="51"/>
  <c r="M8" i="51" s="1"/>
  <c r="I589" i="53"/>
  <c r="B95" i="53"/>
  <c r="O86" i="48"/>
  <c r="O8" i="48" s="1"/>
  <c r="R86" i="48"/>
  <c r="R8" i="48" s="1"/>
  <c r="M86" i="49"/>
  <c r="M8" i="49" s="1"/>
  <c r="O86" i="50"/>
  <c r="O8" i="50" s="1"/>
  <c r="L93" i="54"/>
  <c r="O94" i="54"/>
  <c r="O16" i="54" s="1"/>
  <c r="S641" i="55"/>
  <c r="B90" i="55"/>
  <c r="S644" i="55"/>
  <c r="D90" i="55"/>
  <c r="G7" i="48"/>
  <c r="B15" i="50"/>
  <c r="I15" i="50" s="1"/>
  <c r="R86" i="55"/>
  <c r="R8" i="55" s="1"/>
  <c r="S597" i="50"/>
  <c r="L104" i="53"/>
  <c r="I88" i="55"/>
  <c r="B10" i="55"/>
  <c r="I10" i="55" s="1"/>
  <c r="N25" i="55"/>
  <c r="I88" i="51"/>
  <c r="B10" i="51"/>
  <c r="I10" i="51" s="1"/>
  <c r="L93" i="49"/>
  <c r="I97" i="46"/>
  <c r="B19" i="46"/>
  <c r="I19" i="46" s="1"/>
  <c r="B15" i="46"/>
  <c r="S597" i="55"/>
  <c r="C7" i="50"/>
  <c r="I104" i="51"/>
  <c r="B26" i="51"/>
  <c r="I26" i="51" s="1"/>
  <c r="S597" i="48"/>
  <c r="L103" i="53"/>
  <c r="S650" i="50"/>
  <c r="I588" i="46"/>
  <c r="B94" i="46"/>
  <c r="I94" i="46" s="1"/>
  <c r="L105" i="40"/>
  <c r="S599" i="40"/>
  <c r="I594" i="46"/>
  <c r="B100" i="46"/>
  <c r="S88" i="48"/>
  <c r="L10" i="48"/>
  <c r="S10" i="48" s="1"/>
  <c r="E7" i="45"/>
  <c r="E7" i="48"/>
  <c r="E7" i="50"/>
  <c r="S631" i="44"/>
  <c r="B94" i="44"/>
  <c r="I94" i="44" s="1"/>
  <c r="I588" i="44"/>
  <c r="L104" i="44"/>
  <c r="S598" i="44"/>
  <c r="D85" i="44"/>
  <c r="I589" i="45"/>
  <c r="B95" i="45"/>
  <c r="I95" i="45" s="1"/>
  <c r="S631" i="45"/>
  <c r="C600" i="46"/>
  <c r="C85" i="46"/>
  <c r="B95" i="48"/>
  <c r="I589" i="48"/>
  <c r="M86" i="46"/>
  <c r="M8" i="46" s="1"/>
  <c r="S632" i="44"/>
  <c r="I583" i="48"/>
  <c r="B89" i="48"/>
  <c r="L104" i="40"/>
  <c r="S581" i="44"/>
  <c r="L87" i="44"/>
  <c r="L103" i="49"/>
  <c r="S597" i="49"/>
  <c r="R85" i="50"/>
  <c r="E93" i="45"/>
  <c r="E15" i="45" s="1"/>
  <c r="I587" i="45"/>
  <c r="C600" i="51"/>
  <c r="C85" i="51"/>
  <c r="B89" i="51"/>
  <c r="I583" i="51"/>
  <c r="S632" i="53"/>
  <c r="M85" i="53"/>
  <c r="O85" i="53"/>
  <c r="I590" i="51"/>
  <c r="B86" i="53"/>
  <c r="I580" i="53"/>
  <c r="L88" i="40"/>
  <c r="R86" i="46"/>
  <c r="R8" i="46" s="1"/>
  <c r="C85" i="54"/>
  <c r="C600" i="54"/>
  <c r="M103" i="54"/>
  <c r="M25" i="54" s="1"/>
  <c r="G600" i="54"/>
  <c r="G85" i="54"/>
  <c r="R103" i="54"/>
  <c r="R25" i="54" s="1"/>
  <c r="S631" i="54"/>
  <c r="B97" i="54"/>
  <c r="I591" i="54"/>
  <c r="R86" i="53"/>
  <c r="R8" i="53" s="1"/>
  <c r="N90" i="54"/>
  <c r="D90" i="54"/>
  <c r="O85" i="55"/>
  <c r="S634" i="55"/>
  <c r="N94" i="55"/>
  <c r="D100" i="55"/>
  <c r="B25" i="44"/>
  <c r="I25" i="44" s="1"/>
  <c r="I103" i="44"/>
  <c r="S646" i="50"/>
  <c r="I594" i="45"/>
  <c r="B15" i="48"/>
  <c r="I105" i="50"/>
  <c r="B27" i="50"/>
  <c r="I27" i="50" s="1"/>
  <c r="I105" i="49"/>
  <c r="B27" i="49"/>
  <c r="I27" i="49" s="1"/>
  <c r="C7" i="55"/>
  <c r="B25" i="48"/>
  <c r="I25" i="48" s="1"/>
  <c r="I103" i="48"/>
  <c r="I651" i="55"/>
  <c r="B105" i="55"/>
  <c r="I103" i="49"/>
  <c r="B25" i="49"/>
  <c r="I25" i="49" s="1"/>
  <c r="L103" i="48"/>
  <c r="I650" i="55"/>
  <c r="R99" i="48"/>
  <c r="R21" i="48" s="1"/>
  <c r="Q99" i="51"/>
  <c r="Q21" i="51" s="1"/>
  <c r="M99" i="51"/>
  <c r="M21" i="51" s="1"/>
  <c r="M99" i="53"/>
  <c r="M21" i="53" s="1"/>
  <c r="Q99" i="45"/>
  <c r="Q21" i="45" s="1"/>
  <c r="M97" i="54"/>
  <c r="M19" i="54" s="1"/>
  <c r="Q99" i="49"/>
  <c r="Q21" i="49" s="1"/>
  <c r="N86" i="54"/>
  <c r="N8" i="54" s="1"/>
  <c r="M90" i="54"/>
  <c r="M12" i="54" s="1"/>
  <c r="R99" i="50"/>
  <c r="R21" i="50" s="1"/>
  <c r="R99" i="45"/>
  <c r="R21" i="45" s="1"/>
  <c r="Q99" i="53"/>
  <c r="Q21" i="53" s="1"/>
  <c r="M99" i="54"/>
  <c r="M21" i="54" s="1"/>
  <c r="N100" i="54"/>
  <c r="N90" i="53"/>
  <c r="R96" i="54"/>
  <c r="R18" i="54" s="1"/>
  <c r="Q99" i="54"/>
  <c r="Q21" i="54" s="1"/>
  <c r="Q99" i="44"/>
  <c r="Q21" i="44" s="1"/>
  <c r="R99" i="54"/>
  <c r="R21" i="54" s="1"/>
  <c r="M89" i="54"/>
  <c r="M11" i="54" s="1"/>
  <c r="Q99" i="48"/>
  <c r="Q21" i="48" s="1"/>
  <c r="R99" i="49"/>
  <c r="R21" i="49" s="1"/>
  <c r="M99" i="45"/>
  <c r="M99" i="46"/>
  <c r="M21" i="46" s="1"/>
  <c r="M99" i="50"/>
  <c r="M21" i="50" s="1"/>
  <c r="M99" i="49"/>
  <c r="M21" i="49" s="1"/>
  <c r="Q99" i="50"/>
  <c r="Q21" i="50" s="1"/>
  <c r="R99" i="44"/>
  <c r="R21" i="44" s="1"/>
  <c r="M97" i="53"/>
  <c r="M19" i="53" s="1"/>
  <c r="N86" i="49"/>
  <c r="N8" i="49" s="1"/>
  <c r="M89" i="46"/>
  <c r="M11" i="46" s="1"/>
  <c r="N98" i="44"/>
  <c r="N20" i="44" s="1"/>
  <c r="M89" i="44"/>
  <c r="M11" i="44" s="1"/>
  <c r="N98" i="49"/>
  <c r="N20" i="49" s="1"/>
  <c r="N86" i="44"/>
  <c r="N8" i="44" s="1"/>
  <c r="R96" i="45"/>
  <c r="M97" i="45"/>
  <c r="M19" i="45" s="1"/>
  <c r="O89" i="45"/>
  <c r="O11" i="45" s="1"/>
  <c r="N98" i="48"/>
  <c r="N20" i="48" s="1"/>
  <c r="M89" i="50"/>
  <c r="M11" i="50" s="1"/>
  <c r="M97" i="51"/>
  <c r="M19" i="51" s="1"/>
  <c r="N90" i="48"/>
  <c r="N12" i="48" s="1"/>
  <c r="N100" i="48"/>
  <c r="N22" i="48" s="1"/>
  <c r="M90" i="51"/>
  <c r="M12" i="51" s="1"/>
  <c r="N100" i="46"/>
  <c r="N22" i="46" s="1"/>
  <c r="N90" i="49"/>
  <c r="N12" i="49" s="1"/>
  <c r="N89" i="51"/>
  <c r="N100" i="53"/>
  <c r="N89" i="53"/>
  <c r="C90" i="53"/>
  <c r="C12" i="53" s="1"/>
  <c r="O89" i="53"/>
  <c r="O11" i="53" s="1"/>
  <c r="N86" i="53"/>
  <c r="N8" i="53" s="1"/>
  <c r="M89" i="53"/>
  <c r="M11" i="53" s="1"/>
  <c r="N98" i="53"/>
  <c r="N20" i="53" s="1"/>
  <c r="M89" i="51"/>
  <c r="M11" i="51" s="1"/>
  <c r="O89" i="51"/>
  <c r="O11" i="51" s="1"/>
  <c r="N90" i="51"/>
  <c r="R96" i="51"/>
  <c r="R18" i="51" s="1"/>
  <c r="N98" i="51"/>
  <c r="N20" i="51" s="1"/>
  <c r="N100" i="51"/>
  <c r="N86" i="51"/>
  <c r="N8" i="51" s="1"/>
  <c r="N100" i="45"/>
  <c r="N22" i="45" s="1"/>
  <c r="O89" i="50"/>
  <c r="O11" i="50" s="1"/>
  <c r="C90" i="50"/>
  <c r="C12" i="50" s="1"/>
  <c r="N100" i="50"/>
  <c r="N22" i="50" s="1"/>
  <c r="M97" i="50"/>
  <c r="M19" i="50" s="1"/>
  <c r="D86" i="48"/>
  <c r="D8" i="48" s="1"/>
  <c r="M97" i="49"/>
  <c r="M19" i="49" s="1"/>
  <c r="D86" i="46"/>
  <c r="D8" i="46" s="1"/>
  <c r="M97" i="46"/>
  <c r="M19" i="46" s="1"/>
  <c r="R96" i="44"/>
  <c r="R18" i="44" s="1"/>
  <c r="N100" i="49"/>
  <c r="N22" i="49" s="1"/>
  <c r="D86" i="45"/>
  <c r="D8" i="45" s="1"/>
  <c r="M89" i="49"/>
  <c r="M11" i="49" s="1"/>
  <c r="M90" i="49"/>
  <c r="M12" i="49" s="1"/>
  <c r="N98" i="46"/>
  <c r="N20" i="46" s="1"/>
  <c r="R96" i="49"/>
  <c r="R18" i="49" s="1"/>
  <c r="O89" i="49"/>
  <c r="O11" i="49" s="1"/>
  <c r="N89" i="49"/>
  <c r="N11" i="49" s="1"/>
  <c r="N89" i="46"/>
  <c r="N11" i="46" s="1"/>
  <c r="R96" i="46"/>
  <c r="R18" i="46" s="1"/>
  <c r="N100" i="44"/>
  <c r="N22" i="44" s="1"/>
  <c r="Q600" i="48"/>
  <c r="M97" i="44"/>
  <c r="M19" i="44" s="1"/>
  <c r="N89" i="45"/>
  <c r="O89" i="44"/>
  <c r="O11" i="44" s="1"/>
  <c r="N89" i="48"/>
  <c r="N11" i="48" s="1"/>
  <c r="R96" i="48"/>
  <c r="R18" i="48" s="1"/>
  <c r="M97" i="48"/>
  <c r="M19" i="48" s="1"/>
  <c r="O89" i="48"/>
  <c r="O11" i="48" s="1"/>
  <c r="O89" i="46"/>
  <c r="O11" i="46" s="1"/>
  <c r="M89" i="48"/>
  <c r="M11" i="48" s="1"/>
  <c r="N89" i="44"/>
  <c r="N11" i="44" s="1"/>
  <c r="M89" i="45"/>
  <c r="M11" i="45" s="1"/>
  <c r="N90" i="44"/>
  <c r="N12" i="44" s="1"/>
  <c r="C90" i="48"/>
  <c r="C12" i="48" s="1"/>
  <c r="N90" i="46"/>
  <c r="N12" i="46" s="1"/>
  <c r="M90" i="46"/>
  <c r="M12" i="46" s="1"/>
  <c r="N90" i="45"/>
  <c r="N12" i="45" s="1"/>
  <c r="C90" i="45"/>
  <c r="C12" i="45" s="1"/>
  <c r="M90" i="44"/>
  <c r="M12" i="44" s="1"/>
  <c r="I15" i="48" l="1"/>
  <c r="I15" i="46"/>
  <c r="I93" i="46"/>
  <c r="I7" i="2"/>
  <c r="R85" i="44"/>
  <c r="R600" i="44"/>
  <c r="O85" i="46"/>
  <c r="AG605" i="44"/>
  <c r="E15" i="53"/>
  <c r="I15" i="53" s="1"/>
  <c r="I93" i="53"/>
  <c r="D85" i="45"/>
  <c r="S588" i="45"/>
  <c r="L94" i="45"/>
  <c r="S94" i="45" s="1"/>
  <c r="Q85" i="46"/>
  <c r="Q600" i="46"/>
  <c r="I579" i="48"/>
  <c r="B85" i="48"/>
  <c r="S594" i="44"/>
  <c r="L100" i="44"/>
  <c r="O85" i="49"/>
  <c r="O93" i="45"/>
  <c r="S587" i="45"/>
  <c r="I579" i="51"/>
  <c r="B85" i="51"/>
  <c r="I583" i="53"/>
  <c r="B89" i="53"/>
  <c r="I579" i="54"/>
  <c r="B85" i="54"/>
  <c r="I590" i="54"/>
  <c r="E93" i="54"/>
  <c r="I587" i="54"/>
  <c r="Q99" i="46"/>
  <c r="Q21" i="46" s="1"/>
  <c r="N89" i="54"/>
  <c r="N89" i="55"/>
  <c r="M97" i="55"/>
  <c r="N98" i="55"/>
  <c r="N20" i="55" s="1"/>
  <c r="L90" i="55"/>
  <c r="N86" i="55"/>
  <c r="N8" i="55" s="1"/>
  <c r="Q99" i="55"/>
  <c r="Q21" i="55" s="1"/>
  <c r="I89" i="51"/>
  <c r="B11" i="51"/>
  <c r="S104" i="53"/>
  <c r="L26" i="53"/>
  <c r="S26" i="53" s="1"/>
  <c r="I95" i="46"/>
  <c r="B17" i="46"/>
  <c r="I17" i="46" s="1"/>
  <c r="Q7" i="55"/>
  <c r="S103" i="54"/>
  <c r="L25" i="54"/>
  <c r="S25" i="54" s="1"/>
  <c r="R7" i="53"/>
  <c r="S632" i="55"/>
  <c r="S588" i="55"/>
  <c r="C600" i="53"/>
  <c r="S105" i="51"/>
  <c r="L27" i="51"/>
  <c r="S27" i="51" s="1"/>
  <c r="E7" i="49"/>
  <c r="I584" i="44"/>
  <c r="B90" i="44"/>
  <c r="D85" i="49"/>
  <c r="O93" i="53"/>
  <c r="S587" i="53"/>
  <c r="H7" i="44"/>
  <c r="I584" i="45"/>
  <c r="B90" i="45"/>
  <c r="L98" i="46"/>
  <c r="S592" i="46"/>
  <c r="D85" i="46"/>
  <c r="L94" i="46"/>
  <c r="S94" i="46" s="1"/>
  <c r="S588" i="46"/>
  <c r="I579" i="46"/>
  <c r="B85" i="46"/>
  <c r="S589" i="48"/>
  <c r="L95" i="48"/>
  <c r="B90" i="48"/>
  <c r="I584" i="48"/>
  <c r="S594" i="48"/>
  <c r="L100" i="48"/>
  <c r="L86" i="44"/>
  <c r="S580" i="44"/>
  <c r="I590" i="46"/>
  <c r="B100" i="49"/>
  <c r="I594" i="49"/>
  <c r="I583" i="49"/>
  <c r="B89" i="49"/>
  <c r="O93" i="50"/>
  <c r="O15" i="50" s="1"/>
  <c r="S587" i="50"/>
  <c r="S589" i="50"/>
  <c r="I581" i="45"/>
  <c r="B87" i="45"/>
  <c r="L89" i="51"/>
  <c r="S583" i="51"/>
  <c r="O93" i="48"/>
  <c r="S587" i="48"/>
  <c r="G600" i="53"/>
  <c r="L98" i="54"/>
  <c r="L94" i="54"/>
  <c r="S588" i="54"/>
  <c r="Q600" i="54"/>
  <c r="Q85" i="54"/>
  <c r="M99" i="48"/>
  <c r="M21" i="48" s="1"/>
  <c r="B85" i="55"/>
  <c r="I579" i="55"/>
  <c r="S87" i="44"/>
  <c r="L9" i="44"/>
  <c r="S9" i="44" s="1"/>
  <c r="T9" i="44" s="1"/>
  <c r="S104" i="44"/>
  <c r="L26" i="44"/>
  <c r="S26" i="44" s="1"/>
  <c r="L15" i="49"/>
  <c r="L15" i="54"/>
  <c r="C7" i="44"/>
  <c r="B15" i="55"/>
  <c r="C600" i="50"/>
  <c r="H7" i="49"/>
  <c r="I97" i="44"/>
  <c r="B19" i="44"/>
  <c r="I19" i="44" s="1"/>
  <c r="G7" i="44"/>
  <c r="L15" i="44"/>
  <c r="S93" i="44"/>
  <c r="S88" i="51"/>
  <c r="L10" i="51"/>
  <c r="S10" i="51" s="1"/>
  <c r="T10" i="51" s="1"/>
  <c r="S88" i="49"/>
  <c r="L10" i="49"/>
  <c r="S10" i="49" s="1"/>
  <c r="T10" i="49" s="1"/>
  <c r="L94" i="55"/>
  <c r="S651" i="55"/>
  <c r="L105" i="55"/>
  <c r="I98" i="46"/>
  <c r="B20" i="46"/>
  <c r="I20" i="46" s="1"/>
  <c r="S88" i="45"/>
  <c r="L10" i="45"/>
  <c r="S10" i="45" s="1"/>
  <c r="T10" i="45" s="1"/>
  <c r="I95" i="55"/>
  <c r="I86" i="55"/>
  <c r="B8" i="55"/>
  <c r="I8" i="55" s="1"/>
  <c r="S103" i="51"/>
  <c r="L25" i="51"/>
  <c r="S25" i="51" s="1"/>
  <c r="L94" i="48"/>
  <c r="S94" i="48" s="1"/>
  <c r="S588" i="48"/>
  <c r="B98" i="45"/>
  <c r="I592" i="45"/>
  <c r="R99" i="46"/>
  <c r="R21" i="46" s="1"/>
  <c r="G7" i="49"/>
  <c r="S88" i="50"/>
  <c r="L10" i="50"/>
  <c r="S10" i="50" s="1"/>
  <c r="T10" i="50" s="1"/>
  <c r="S588" i="44"/>
  <c r="L94" i="44"/>
  <c r="S94" i="44" s="1"/>
  <c r="L97" i="48"/>
  <c r="S591" i="48"/>
  <c r="B97" i="49"/>
  <c r="I591" i="49"/>
  <c r="M85" i="49"/>
  <c r="M600" i="49"/>
  <c r="I584" i="50"/>
  <c r="G600" i="50"/>
  <c r="O85" i="51"/>
  <c r="E93" i="51"/>
  <c r="I587" i="51"/>
  <c r="S580" i="53"/>
  <c r="L86" i="53"/>
  <c r="I594" i="54"/>
  <c r="B100" i="54"/>
  <c r="I100" i="54" s="1"/>
  <c r="B98" i="55"/>
  <c r="I98" i="55" s="1"/>
  <c r="I592" i="55"/>
  <c r="G7" i="54"/>
  <c r="N90" i="55"/>
  <c r="S104" i="49"/>
  <c r="L26" i="49"/>
  <c r="S26" i="49" s="1"/>
  <c r="I590" i="50"/>
  <c r="S93" i="50"/>
  <c r="L15" i="50"/>
  <c r="S15" i="50" s="1"/>
  <c r="T15" i="50" s="1"/>
  <c r="H7" i="51"/>
  <c r="C600" i="45"/>
  <c r="S649" i="55"/>
  <c r="L103" i="55"/>
  <c r="E7" i="51"/>
  <c r="E7" i="46"/>
  <c r="E7" i="44"/>
  <c r="I580" i="45"/>
  <c r="I100" i="44"/>
  <c r="B22" i="44"/>
  <c r="I22" i="44" s="1"/>
  <c r="I590" i="53"/>
  <c r="R600" i="45"/>
  <c r="I15" i="49"/>
  <c r="B89" i="45"/>
  <c r="I89" i="45" s="1"/>
  <c r="I583" i="45"/>
  <c r="I580" i="50"/>
  <c r="H96" i="53"/>
  <c r="H18" i="53" s="1"/>
  <c r="H600" i="53"/>
  <c r="I86" i="44"/>
  <c r="B8" i="44"/>
  <c r="I8" i="44" s="1"/>
  <c r="O7" i="48"/>
  <c r="N85" i="44"/>
  <c r="I592" i="49"/>
  <c r="B98" i="49"/>
  <c r="S588" i="49"/>
  <c r="L94" i="49"/>
  <c r="S94" i="49" s="1"/>
  <c r="S591" i="50"/>
  <c r="H96" i="50"/>
  <c r="H18" i="50" s="1"/>
  <c r="H600" i="50"/>
  <c r="S581" i="50"/>
  <c r="I581" i="46"/>
  <c r="B87" i="46"/>
  <c r="I591" i="51"/>
  <c r="B97" i="51"/>
  <c r="Q85" i="51"/>
  <c r="Q600" i="51"/>
  <c r="L94" i="51"/>
  <c r="S588" i="51"/>
  <c r="D85" i="53"/>
  <c r="B85" i="53"/>
  <c r="I579" i="53"/>
  <c r="I581" i="54"/>
  <c r="B87" i="54"/>
  <c r="N85" i="54"/>
  <c r="N98" i="54"/>
  <c r="N20" i="54" s="1"/>
  <c r="M99" i="55"/>
  <c r="M21" i="55" s="1"/>
  <c r="G96" i="55"/>
  <c r="G18" i="55" s="1"/>
  <c r="G600" i="55"/>
  <c r="B87" i="55"/>
  <c r="I581" i="55"/>
  <c r="L95" i="55"/>
  <c r="S589" i="55"/>
  <c r="L97" i="55"/>
  <c r="L19" i="55" s="1"/>
  <c r="S591" i="55"/>
  <c r="H96" i="55"/>
  <c r="H18" i="55" s="1"/>
  <c r="H600" i="55"/>
  <c r="E93" i="55"/>
  <c r="E15" i="55" s="1"/>
  <c r="I587" i="55"/>
  <c r="S103" i="48"/>
  <c r="L25" i="48"/>
  <c r="S25" i="48" s="1"/>
  <c r="O7" i="53"/>
  <c r="I100" i="46"/>
  <c r="B22" i="46"/>
  <c r="I22" i="46" s="1"/>
  <c r="S104" i="54"/>
  <c r="L26" i="54"/>
  <c r="S26" i="54" s="1"/>
  <c r="S103" i="50"/>
  <c r="L25" i="50"/>
  <c r="S25" i="50" s="1"/>
  <c r="I95" i="54"/>
  <c r="B17" i="54"/>
  <c r="I17" i="54" s="1"/>
  <c r="S594" i="45"/>
  <c r="S103" i="44"/>
  <c r="L25" i="44"/>
  <c r="S25" i="44" s="1"/>
  <c r="I86" i="45"/>
  <c r="B8" i="45"/>
  <c r="I8" i="45" s="1"/>
  <c r="S103" i="45"/>
  <c r="L25" i="45"/>
  <c r="S25" i="45" s="1"/>
  <c r="S104" i="46"/>
  <c r="L26" i="46"/>
  <c r="S26" i="46" s="1"/>
  <c r="D7" i="54"/>
  <c r="I15" i="45"/>
  <c r="L88" i="55"/>
  <c r="S639" i="55"/>
  <c r="L93" i="55"/>
  <c r="C7" i="49"/>
  <c r="S88" i="44"/>
  <c r="L10" i="44"/>
  <c r="S10" i="44" s="1"/>
  <c r="T10" i="44" s="1"/>
  <c r="R7" i="45"/>
  <c r="I93" i="49"/>
  <c r="L86" i="55"/>
  <c r="O7" i="45"/>
  <c r="M600" i="44"/>
  <c r="M85" i="44"/>
  <c r="S591" i="45"/>
  <c r="L97" i="45"/>
  <c r="S589" i="45"/>
  <c r="L95" i="45"/>
  <c r="S95" i="45" s="1"/>
  <c r="R85" i="46"/>
  <c r="R600" i="46"/>
  <c r="M85" i="46"/>
  <c r="M600" i="46"/>
  <c r="L95" i="46"/>
  <c r="S589" i="46"/>
  <c r="B89" i="44"/>
  <c r="I583" i="44"/>
  <c r="O93" i="49"/>
  <c r="O15" i="49" s="1"/>
  <c r="S587" i="49"/>
  <c r="L87" i="49"/>
  <c r="S581" i="49"/>
  <c r="R600" i="49"/>
  <c r="R85" i="49"/>
  <c r="I583" i="50"/>
  <c r="I594" i="50"/>
  <c r="B100" i="50"/>
  <c r="S588" i="50"/>
  <c r="O93" i="46"/>
  <c r="S587" i="46"/>
  <c r="I581" i="48"/>
  <c r="B87" i="48"/>
  <c r="B87" i="51"/>
  <c r="I581" i="51"/>
  <c r="I594" i="51"/>
  <c r="B100" i="51"/>
  <c r="I100" i="51" s="1"/>
  <c r="D85" i="51"/>
  <c r="M85" i="51"/>
  <c r="M600" i="51"/>
  <c r="B100" i="53"/>
  <c r="I100" i="53" s="1"/>
  <c r="I594" i="53"/>
  <c r="I591" i="53"/>
  <c r="B97" i="53"/>
  <c r="S589" i="53"/>
  <c r="L95" i="53"/>
  <c r="B98" i="53"/>
  <c r="I98" i="53" s="1"/>
  <c r="I592" i="53"/>
  <c r="B86" i="54"/>
  <c r="I580" i="54"/>
  <c r="M99" i="44"/>
  <c r="M21" i="44" s="1"/>
  <c r="D85" i="55"/>
  <c r="I590" i="55"/>
  <c r="B96" i="55"/>
  <c r="B100" i="55"/>
  <c r="I100" i="55" s="1"/>
  <c r="I594" i="55"/>
  <c r="O104" i="55"/>
  <c r="S650" i="55"/>
  <c r="I97" i="54"/>
  <c r="B19" i="54"/>
  <c r="I19" i="54" s="1"/>
  <c r="G7" i="46"/>
  <c r="H7" i="46"/>
  <c r="S105" i="46"/>
  <c r="L27" i="46"/>
  <c r="S27" i="46" s="1"/>
  <c r="R7" i="55"/>
  <c r="S105" i="49"/>
  <c r="L27" i="49"/>
  <c r="S27" i="49" s="1"/>
  <c r="S104" i="45"/>
  <c r="L26" i="45"/>
  <c r="S26" i="45" s="1"/>
  <c r="S105" i="45"/>
  <c r="L27" i="45"/>
  <c r="S27" i="45" s="1"/>
  <c r="S100" i="45"/>
  <c r="L22" i="45"/>
  <c r="S22" i="45" s="1"/>
  <c r="T22" i="45" s="1"/>
  <c r="Q7" i="53"/>
  <c r="S591" i="46"/>
  <c r="I93" i="45"/>
  <c r="I87" i="49"/>
  <c r="B9" i="49"/>
  <c r="I9" i="49" s="1"/>
  <c r="I579" i="49"/>
  <c r="Q7" i="48"/>
  <c r="L15" i="51"/>
  <c r="I584" i="49"/>
  <c r="B90" i="49"/>
  <c r="R600" i="51"/>
  <c r="R85" i="51"/>
  <c r="B27" i="55"/>
  <c r="I27" i="55" s="1"/>
  <c r="I105" i="55"/>
  <c r="O7" i="55"/>
  <c r="S103" i="49"/>
  <c r="L25" i="49"/>
  <c r="S25" i="49" s="1"/>
  <c r="I94" i="54"/>
  <c r="B16" i="54"/>
  <c r="I86" i="48"/>
  <c r="B8" i="48"/>
  <c r="I8" i="48" s="1"/>
  <c r="I94" i="51"/>
  <c r="B16" i="51"/>
  <c r="B25" i="55"/>
  <c r="I25" i="55" s="1"/>
  <c r="I103" i="55"/>
  <c r="I95" i="49"/>
  <c r="B17" i="49"/>
  <c r="I17" i="49" s="1"/>
  <c r="L95" i="44"/>
  <c r="S589" i="44"/>
  <c r="O85" i="44"/>
  <c r="I584" i="46"/>
  <c r="B90" i="46"/>
  <c r="D85" i="48"/>
  <c r="Q85" i="44"/>
  <c r="Q600" i="44"/>
  <c r="I579" i="45"/>
  <c r="B85" i="45"/>
  <c r="L86" i="45"/>
  <c r="L86" i="46"/>
  <c r="L86" i="48"/>
  <c r="L89" i="48"/>
  <c r="S583" i="48"/>
  <c r="Q85" i="49"/>
  <c r="Q600" i="49"/>
  <c r="L95" i="49"/>
  <c r="S589" i="49"/>
  <c r="L85" i="49"/>
  <c r="B98" i="48"/>
  <c r="I592" i="48"/>
  <c r="I592" i="50"/>
  <c r="B90" i="51"/>
  <c r="I90" i="51" s="1"/>
  <c r="I584" i="51"/>
  <c r="S580" i="51"/>
  <c r="L86" i="51"/>
  <c r="I583" i="54"/>
  <c r="B89" i="54"/>
  <c r="R600" i="54"/>
  <c r="R85" i="54"/>
  <c r="B90" i="54"/>
  <c r="I90" i="54" s="1"/>
  <c r="I584" i="54"/>
  <c r="O85" i="54"/>
  <c r="M85" i="54"/>
  <c r="M600" i="54"/>
  <c r="R99" i="55"/>
  <c r="R21" i="55" s="1"/>
  <c r="R99" i="53"/>
  <c r="R21" i="53" s="1"/>
  <c r="N100" i="55"/>
  <c r="I86" i="53"/>
  <c r="B8" i="53"/>
  <c r="I8" i="53" s="1"/>
  <c r="M7" i="53"/>
  <c r="C7" i="51"/>
  <c r="R7" i="50"/>
  <c r="I95" i="48"/>
  <c r="B17" i="48"/>
  <c r="I17" i="48" s="1"/>
  <c r="I93" i="50"/>
  <c r="R600" i="48"/>
  <c r="I580" i="46"/>
  <c r="S105" i="53"/>
  <c r="L27" i="53"/>
  <c r="S27" i="53" s="1"/>
  <c r="S105" i="54"/>
  <c r="L27" i="54"/>
  <c r="S27" i="54" s="1"/>
  <c r="Q600" i="45"/>
  <c r="H7" i="54"/>
  <c r="I89" i="55"/>
  <c r="B11" i="55"/>
  <c r="S88" i="54"/>
  <c r="L10" i="54"/>
  <c r="S10" i="54" s="1"/>
  <c r="T10" i="54" s="1"/>
  <c r="M7" i="50"/>
  <c r="L19" i="46"/>
  <c r="S19" i="46" s="1"/>
  <c r="T19" i="46" s="1"/>
  <c r="S97" i="46"/>
  <c r="M7" i="55"/>
  <c r="B7" i="49"/>
  <c r="S104" i="48"/>
  <c r="L26" i="48"/>
  <c r="S26" i="48" s="1"/>
  <c r="S94" i="53"/>
  <c r="L16" i="53"/>
  <c r="G7" i="51"/>
  <c r="I89" i="46"/>
  <c r="B11" i="46"/>
  <c r="I11" i="46" s="1"/>
  <c r="I98" i="44"/>
  <c r="B20" i="44"/>
  <c r="I20" i="44" s="1"/>
  <c r="I100" i="48"/>
  <c r="B22" i="48"/>
  <c r="I22" i="48" s="1"/>
  <c r="S583" i="46"/>
  <c r="L89" i="46"/>
  <c r="M7" i="48"/>
  <c r="B85" i="44"/>
  <c r="I579" i="44"/>
  <c r="S594" i="46"/>
  <c r="L100" i="46"/>
  <c r="S591" i="44"/>
  <c r="L97" i="44"/>
  <c r="I590" i="45"/>
  <c r="S592" i="44"/>
  <c r="L98" i="44"/>
  <c r="B86" i="49"/>
  <c r="I580" i="49"/>
  <c r="I579" i="50"/>
  <c r="I592" i="51"/>
  <c r="B98" i="51"/>
  <c r="I98" i="51" s="1"/>
  <c r="L95" i="51"/>
  <c r="S95" i="51" s="1"/>
  <c r="S589" i="51"/>
  <c r="I581" i="53"/>
  <c r="B87" i="53"/>
  <c r="B90" i="53"/>
  <c r="I90" i="53" s="1"/>
  <c r="I584" i="53"/>
  <c r="L95" i="54"/>
  <c r="S589" i="54"/>
  <c r="L97" i="54"/>
  <c r="S591" i="54"/>
  <c r="O96" i="55"/>
  <c r="O18" i="55" s="1"/>
  <c r="L89" i="55"/>
  <c r="N96" i="55"/>
  <c r="N18" i="55" s="1"/>
  <c r="C600" i="48"/>
  <c r="I93" i="48"/>
  <c r="C7" i="54"/>
  <c r="I89" i="48"/>
  <c r="B11" i="48"/>
  <c r="I11" i="48" s="1"/>
  <c r="C7" i="46"/>
  <c r="D7" i="44"/>
  <c r="T10" i="48"/>
  <c r="S105" i="40"/>
  <c r="L27" i="40"/>
  <c r="S27" i="40" s="1"/>
  <c r="S103" i="53"/>
  <c r="L25" i="53"/>
  <c r="S25" i="53" s="1"/>
  <c r="I95" i="53"/>
  <c r="B17" i="53"/>
  <c r="I17" i="53" s="1"/>
  <c r="R7" i="48"/>
  <c r="I86" i="46"/>
  <c r="B8" i="46"/>
  <c r="I8" i="46" s="1"/>
  <c r="M7" i="45"/>
  <c r="S88" i="53"/>
  <c r="L10" i="53"/>
  <c r="S10" i="53" s="1"/>
  <c r="T10" i="53" s="1"/>
  <c r="S104" i="51"/>
  <c r="L26" i="51"/>
  <c r="S26" i="51" s="1"/>
  <c r="I580" i="48"/>
  <c r="S105" i="44"/>
  <c r="L27" i="44"/>
  <c r="S27" i="44" s="1"/>
  <c r="Q7" i="50"/>
  <c r="Q7" i="45"/>
  <c r="I86" i="51"/>
  <c r="B8" i="51"/>
  <c r="I8" i="51" s="1"/>
  <c r="I97" i="55"/>
  <c r="B19" i="55"/>
  <c r="I19" i="55" s="1"/>
  <c r="I97" i="45"/>
  <c r="B19" i="45"/>
  <c r="I19" i="45" s="1"/>
  <c r="S105" i="50"/>
  <c r="L27" i="50"/>
  <c r="S27" i="50" s="1"/>
  <c r="O7" i="50"/>
  <c r="I97" i="48"/>
  <c r="B19" i="48"/>
  <c r="I19" i="48" s="1"/>
  <c r="E7" i="54"/>
  <c r="I95" i="44"/>
  <c r="B17" i="44"/>
  <c r="I17" i="44" s="1"/>
  <c r="N86" i="48"/>
  <c r="N8" i="48" s="1"/>
  <c r="N86" i="46"/>
  <c r="N8" i="46" s="1"/>
  <c r="M90" i="53"/>
  <c r="M12" i="53" s="1"/>
  <c r="M90" i="50"/>
  <c r="M12" i="50" s="1"/>
  <c r="N86" i="45"/>
  <c r="N8" i="45" s="1"/>
  <c r="M90" i="48"/>
  <c r="M12" i="48" s="1"/>
  <c r="M90" i="45"/>
  <c r="M12" i="45" s="1"/>
  <c r="M600" i="53" l="1"/>
  <c r="O26" i="55"/>
  <c r="S26" i="55" s="1"/>
  <c r="S104" i="55"/>
  <c r="S580" i="48"/>
  <c r="S15" i="49"/>
  <c r="T15" i="49" s="1"/>
  <c r="L90" i="44"/>
  <c r="S584" i="44"/>
  <c r="L87" i="54"/>
  <c r="S581" i="54"/>
  <c r="S594" i="55"/>
  <c r="L100" i="55"/>
  <c r="S100" i="55" s="1"/>
  <c r="S584" i="48"/>
  <c r="L90" i="48"/>
  <c r="S592" i="50"/>
  <c r="S591" i="51"/>
  <c r="L97" i="51"/>
  <c r="S592" i="51"/>
  <c r="L98" i="51"/>
  <c r="S98" i="51" s="1"/>
  <c r="S594" i="51"/>
  <c r="L100" i="51"/>
  <c r="S100" i="51" s="1"/>
  <c r="S584" i="51"/>
  <c r="L90" i="51"/>
  <c r="S90" i="51" s="1"/>
  <c r="L89" i="53"/>
  <c r="S583" i="53"/>
  <c r="S580" i="54"/>
  <c r="L86" i="54"/>
  <c r="I87" i="53"/>
  <c r="B9" i="53"/>
  <c r="I9" i="53" s="1"/>
  <c r="S98" i="44"/>
  <c r="L20" i="44"/>
  <c r="I89" i="54"/>
  <c r="B11" i="54"/>
  <c r="S95" i="49"/>
  <c r="L17" i="49"/>
  <c r="S17" i="49" s="1"/>
  <c r="T17" i="49" s="1"/>
  <c r="S86" i="48"/>
  <c r="L8" i="48"/>
  <c r="S8" i="48" s="1"/>
  <c r="T8" i="48" s="1"/>
  <c r="I87" i="51"/>
  <c r="B9" i="51"/>
  <c r="I9" i="51" s="1"/>
  <c r="S87" i="49"/>
  <c r="L9" i="49"/>
  <c r="S9" i="49" s="1"/>
  <c r="T9" i="49" s="1"/>
  <c r="M7" i="46"/>
  <c r="L15" i="55"/>
  <c r="I85" i="53"/>
  <c r="B7" i="53"/>
  <c r="L25" i="55"/>
  <c r="S25" i="55" s="1"/>
  <c r="S103" i="55"/>
  <c r="E15" i="51"/>
  <c r="I15" i="51" s="1"/>
  <c r="I93" i="51"/>
  <c r="M7" i="49"/>
  <c r="Q7" i="54"/>
  <c r="S95" i="48"/>
  <c r="L17" i="48"/>
  <c r="D7" i="46"/>
  <c r="R96" i="53"/>
  <c r="R18" i="53" s="1"/>
  <c r="R600" i="53"/>
  <c r="S89" i="46"/>
  <c r="L11" i="46"/>
  <c r="S11" i="46" s="1"/>
  <c r="T11" i="46" s="1"/>
  <c r="N7" i="54"/>
  <c r="I100" i="49"/>
  <c r="B22" i="49"/>
  <c r="I22" i="49" s="1"/>
  <c r="S579" i="45"/>
  <c r="L85" i="45"/>
  <c r="L87" i="51"/>
  <c r="S581" i="51"/>
  <c r="S594" i="53"/>
  <c r="L100" i="53"/>
  <c r="S100" i="53" s="1"/>
  <c r="S580" i="49"/>
  <c r="L86" i="49"/>
  <c r="L98" i="48"/>
  <c r="S592" i="48"/>
  <c r="L85" i="54"/>
  <c r="S579" i="54"/>
  <c r="N85" i="55"/>
  <c r="M7" i="54"/>
  <c r="S580" i="46"/>
  <c r="Q7" i="44"/>
  <c r="O7" i="44"/>
  <c r="D7" i="55"/>
  <c r="S95" i="53"/>
  <c r="L17" i="53"/>
  <c r="M7" i="51"/>
  <c r="I87" i="48"/>
  <c r="B9" i="48"/>
  <c r="I9" i="48" s="1"/>
  <c r="I87" i="46"/>
  <c r="B9" i="46"/>
  <c r="I9" i="46" s="1"/>
  <c r="O15" i="48"/>
  <c r="S15" i="48" s="1"/>
  <c r="T15" i="48" s="1"/>
  <c r="S93" i="48"/>
  <c r="O15" i="53"/>
  <c r="S15" i="53" s="1"/>
  <c r="T15" i="53" s="1"/>
  <c r="S93" i="53"/>
  <c r="I89" i="53"/>
  <c r="B11" i="53"/>
  <c r="O15" i="45"/>
  <c r="S15" i="45" s="1"/>
  <c r="T15" i="45" s="1"/>
  <c r="S93" i="45"/>
  <c r="S100" i="44"/>
  <c r="L22" i="44"/>
  <c r="S22" i="44" s="1"/>
  <c r="T22" i="44" s="1"/>
  <c r="I90" i="49"/>
  <c r="B12" i="49"/>
  <c r="I12" i="49" s="1"/>
  <c r="Q7" i="46"/>
  <c r="S579" i="48"/>
  <c r="L85" i="48"/>
  <c r="N85" i="49"/>
  <c r="S85" i="49" s="1"/>
  <c r="L100" i="50"/>
  <c r="S594" i="50"/>
  <c r="S590" i="54"/>
  <c r="L98" i="55"/>
  <c r="S98" i="55" s="1"/>
  <c r="S592" i="55"/>
  <c r="M600" i="48"/>
  <c r="S97" i="54"/>
  <c r="L19" i="54"/>
  <c r="S19" i="54" s="1"/>
  <c r="T19" i="54" s="1"/>
  <c r="Q7" i="49"/>
  <c r="S86" i="46"/>
  <c r="L8" i="46"/>
  <c r="S8" i="46" s="1"/>
  <c r="T8" i="46" s="1"/>
  <c r="R7" i="46"/>
  <c r="S88" i="55"/>
  <c r="L10" i="55"/>
  <c r="S10" i="55" s="1"/>
  <c r="T10" i="55" s="1"/>
  <c r="I87" i="54"/>
  <c r="B9" i="54"/>
  <c r="I9" i="54" s="1"/>
  <c r="D7" i="53"/>
  <c r="O7" i="51"/>
  <c r="I97" i="49"/>
  <c r="B19" i="49"/>
  <c r="I19" i="49" s="1"/>
  <c r="S93" i="49"/>
  <c r="B7" i="55"/>
  <c r="I85" i="55"/>
  <c r="S98" i="46"/>
  <c r="L20" i="46"/>
  <c r="S20" i="46" s="1"/>
  <c r="T20" i="46" s="1"/>
  <c r="N85" i="46"/>
  <c r="M7" i="44"/>
  <c r="L90" i="46"/>
  <c r="S584" i="46"/>
  <c r="L85" i="44"/>
  <c r="S579" i="44"/>
  <c r="L85" i="46"/>
  <c r="S579" i="46"/>
  <c r="S594" i="49"/>
  <c r="L100" i="49"/>
  <c r="S584" i="49"/>
  <c r="L90" i="49"/>
  <c r="S591" i="49"/>
  <c r="L97" i="49"/>
  <c r="R96" i="50"/>
  <c r="R18" i="50" s="1"/>
  <c r="R600" i="50"/>
  <c r="N85" i="53"/>
  <c r="O93" i="54"/>
  <c r="S587" i="54"/>
  <c r="L11" i="55"/>
  <c r="I85" i="44"/>
  <c r="B7" i="44"/>
  <c r="O7" i="54"/>
  <c r="S86" i="51"/>
  <c r="L8" i="51"/>
  <c r="S8" i="51" s="1"/>
  <c r="T8" i="51" s="1"/>
  <c r="I98" i="48"/>
  <c r="B20" i="48"/>
  <c r="I20" i="48" s="1"/>
  <c r="S580" i="45"/>
  <c r="S95" i="44"/>
  <c r="L17" i="44"/>
  <c r="I97" i="53"/>
  <c r="B19" i="53"/>
  <c r="I19" i="53" s="1"/>
  <c r="D7" i="51"/>
  <c r="I98" i="49"/>
  <c r="B20" i="49"/>
  <c r="I20" i="49" s="1"/>
  <c r="S105" i="55"/>
  <c r="L27" i="55"/>
  <c r="S27" i="55" s="1"/>
  <c r="I15" i="55"/>
  <c r="S94" i="54"/>
  <c r="L16" i="54"/>
  <c r="S89" i="51"/>
  <c r="L11" i="51"/>
  <c r="S86" i="44"/>
  <c r="L8" i="44"/>
  <c r="S8" i="44" s="1"/>
  <c r="T8" i="44" s="1"/>
  <c r="I85" i="46"/>
  <c r="B7" i="46"/>
  <c r="I90" i="45"/>
  <c r="B12" i="45"/>
  <c r="I12" i="45" s="1"/>
  <c r="I85" i="49"/>
  <c r="D7" i="49"/>
  <c r="I7" i="49" s="1"/>
  <c r="I85" i="54"/>
  <c r="B7" i="54"/>
  <c r="D7" i="45"/>
  <c r="O7" i="46"/>
  <c r="I87" i="55"/>
  <c r="B9" i="55"/>
  <c r="I9" i="55" s="1"/>
  <c r="I90" i="48"/>
  <c r="B12" i="48"/>
  <c r="I12" i="48" s="1"/>
  <c r="S583" i="49"/>
  <c r="L89" i="49"/>
  <c r="Q600" i="50"/>
  <c r="S584" i="50"/>
  <c r="S581" i="48"/>
  <c r="L87" i="48"/>
  <c r="L87" i="45"/>
  <c r="S581" i="45"/>
  <c r="Q600" i="53"/>
  <c r="S581" i="46"/>
  <c r="L87" i="46"/>
  <c r="L100" i="54"/>
  <c r="S100" i="54" s="1"/>
  <c r="S594" i="54"/>
  <c r="L96" i="55"/>
  <c r="S590" i="55"/>
  <c r="S583" i="55"/>
  <c r="S95" i="54"/>
  <c r="L17" i="54"/>
  <c r="I86" i="49"/>
  <c r="B8" i="49"/>
  <c r="I8" i="49" s="1"/>
  <c r="M600" i="45"/>
  <c r="S86" i="45"/>
  <c r="L8" i="45"/>
  <c r="S8" i="45" s="1"/>
  <c r="T8" i="45" s="1"/>
  <c r="R7" i="51"/>
  <c r="M600" i="50"/>
  <c r="O15" i="46"/>
  <c r="S15" i="46" s="1"/>
  <c r="T15" i="46" s="1"/>
  <c r="S93" i="46"/>
  <c r="I89" i="44"/>
  <c r="B11" i="44"/>
  <c r="I11" i="44" s="1"/>
  <c r="S580" i="55"/>
  <c r="S94" i="51"/>
  <c r="L16" i="51"/>
  <c r="S97" i="48"/>
  <c r="L19" i="48"/>
  <c r="S19" i="48" s="1"/>
  <c r="T19" i="48" s="1"/>
  <c r="I93" i="55"/>
  <c r="S592" i="54"/>
  <c r="I87" i="45"/>
  <c r="B9" i="45"/>
  <c r="I9" i="45" s="1"/>
  <c r="I89" i="49"/>
  <c r="B11" i="49"/>
  <c r="I11" i="49" s="1"/>
  <c r="S100" i="48"/>
  <c r="L22" i="48"/>
  <c r="S22" i="48" s="1"/>
  <c r="T22" i="48" s="1"/>
  <c r="I90" i="44"/>
  <c r="B12" i="44"/>
  <c r="I12" i="44" s="1"/>
  <c r="O7" i="49"/>
  <c r="I85" i="48"/>
  <c r="B7" i="48"/>
  <c r="S592" i="45"/>
  <c r="L98" i="45"/>
  <c r="S581" i="53"/>
  <c r="L87" i="53"/>
  <c r="S100" i="46"/>
  <c r="L22" i="46"/>
  <c r="S22" i="46" s="1"/>
  <c r="T22" i="46" s="1"/>
  <c r="N7" i="44"/>
  <c r="L90" i="45"/>
  <c r="S584" i="45"/>
  <c r="N85" i="45"/>
  <c r="N85" i="48"/>
  <c r="O93" i="51"/>
  <c r="S587" i="51"/>
  <c r="L85" i="51"/>
  <c r="S579" i="51"/>
  <c r="N85" i="51"/>
  <c r="L97" i="53"/>
  <c r="S591" i="53"/>
  <c r="L90" i="53"/>
  <c r="S90" i="53" s="1"/>
  <c r="S584" i="53"/>
  <c r="R96" i="55"/>
  <c r="R18" i="55" s="1"/>
  <c r="R600" i="55"/>
  <c r="L87" i="55"/>
  <c r="S581" i="55"/>
  <c r="O93" i="55"/>
  <c r="O15" i="55" s="1"/>
  <c r="S587" i="55"/>
  <c r="S97" i="44"/>
  <c r="L19" i="44"/>
  <c r="S579" i="49"/>
  <c r="D7" i="48"/>
  <c r="I86" i="54"/>
  <c r="B8" i="54"/>
  <c r="I8" i="54" s="1"/>
  <c r="R7" i="49"/>
  <c r="S97" i="45"/>
  <c r="L19" i="45"/>
  <c r="S19" i="45" s="1"/>
  <c r="T19" i="45" s="1"/>
  <c r="S86" i="55"/>
  <c r="L8" i="55"/>
  <c r="S8" i="55" s="1"/>
  <c r="T8" i="55" s="1"/>
  <c r="S95" i="55"/>
  <c r="L17" i="55"/>
  <c r="S86" i="53"/>
  <c r="L8" i="53"/>
  <c r="S8" i="53" s="1"/>
  <c r="T8" i="53" s="1"/>
  <c r="S94" i="55"/>
  <c r="L16" i="55"/>
  <c r="S98" i="54"/>
  <c r="S97" i="55"/>
  <c r="M19" i="55"/>
  <c r="S19" i="55" s="1"/>
  <c r="T19" i="55" s="1"/>
  <c r="R7" i="44"/>
  <c r="S580" i="50"/>
  <c r="L85" i="55"/>
  <c r="S579" i="55"/>
  <c r="O89" i="55"/>
  <c r="S89" i="55" s="1"/>
  <c r="I100" i="50"/>
  <c r="B22" i="50"/>
  <c r="I22" i="50" s="1"/>
  <c r="I97" i="51"/>
  <c r="B19" i="51"/>
  <c r="I19" i="51" s="1"/>
  <c r="S583" i="44"/>
  <c r="L89" i="44"/>
  <c r="L89" i="45"/>
  <c r="S89" i="45" s="1"/>
  <c r="S583" i="45"/>
  <c r="L98" i="49"/>
  <c r="S592" i="49"/>
  <c r="S583" i="50"/>
  <c r="S579" i="50"/>
  <c r="L85" i="53"/>
  <c r="S579" i="53"/>
  <c r="L90" i="54"/>
  <c r="S90" i="54" s="1"/>
  <c r="S584" i="54"/>
  <c r="L89" i="54"/>
  <c r="S583" i="54"/>
  <c r="Q96" i="55"/>
  <c r="Q18" i="55" s="1"/>
  <c r="Q600" i="55"/>
  <c r="R7" i="54"/>
  <c r="L7" i="49"/>
  <c r="S89" i="48"/>
  <c r="L11" i="48"/>
  <c r="S11" i="48" s="1"/>
  <c r="T11" i="48" s="1"/>
  <c r="I85" i="45"/>
  <c r="B7" i="45"/>
  <c r="I7" i="45" s="1"/>
  <c r="I90" i="46"/>
  <c r="B12" i="46"/>
  <c r="I12" i="46" s="1"/>
  <c r="I96" i="55"/>
  <c r="B18" i="55"/>
  <c r="I18" i="55" s="1"/>
  <c r="S95" i="46"/>
  <c r="L17" i="46"/>
  <c r="Q7" i="51"/>
  <c r="I98" i="45"/>
  <c r="B20" i="45"/>
  <c r="I20" i="45" s="1"/>
  <c r="C90" i="55"/>
  <c r="C600" i="55"/>
  <c r="I584" i="55"/>
  <c r="E15" i="54"/>
  <c r="I15" i="54" s="1"/>
  <c r="I93" i="54"/>
  <c r="I85" i="51"/>
  <c r="B7" i="51"/>
  <c r="I7" i="48" l="1"/>
  <c r="I7" i="46"/>
  <c r="N7" i="46"/>
  <c r="S85" i="48"/>
  <c r="L7" i="48"/>
  <c r="S85" i="54"/>
  <c r="L7" i="54"/>
  <c r="I7" i="53"/>
  <c r="S85" i="55"/>
  <c r="L7" i="55"/>
  <c r="S90" i="49"/>
  <c r="L12" i="49"/>
  <c r="S12" i="49" s="1"/>
  <c r="T12" i="49" s="1"/>
  <c r="S97" i="51"/>
  <c r="L19" i="51"/>
  <c r="S19" i="51" s="1"/>
  <c r="T19" i="51" s="1"/>
  <c r="N7" i="51"/>
  <c r="S87" i="46"/>
  <c r="L9" i="46"/>
  <c r="S9" i="46" s="1"/>
  <c r="T9" i="46" s="1"/>
  <c r="O15" i="54"/>
  <c r="S15" i="54" s="1"/>
  <c r="T15" i="54" s="1"/>
  <c r="S93" i="54"/>
  <c r="S85" i="44"/>
  <c r="L7" i="44"/>
  <c r="S98" i="48"/>
  <c r="L20" i="48"/>
  <c r="S20" i="48" s="1"/>
  <c r="T20" i="48" s="1"/>
  <c r="S85" i="45"/>
  <c r="L7" i="45"/>
  <c r="S89" i="53"/>
  <c r="L11" i="53"/>
  <c r="S87" i="55"/>
  <c r="L9" i="55"/>
  <c r="S9" i="55" s="1"/>
  <c r="T9" i="55" s="1"/>
  <c r="L98" i="53"/>
  <c r="S98" i="53" s="1"/>
  <c r="S592" i="53"/>
  <c r="N7" i="48"/>
  <c r="S100" i="49"/>
  <c r="L22" i="49"/>
  <c r="S22" i="49" s="1"/>
  <c r="T22" i="49" s="1"/>
  <c r="S86" i="49"/>
  <c r="L8" i="49"/>
  <c r="S8" i="49" s="1"/>
  <c r="T8" i="49" s="1"/>
  <c r="S15" i="55"/>
  <c r="T15" i="55" s="1"/>
  <c r="S98" i="49"/>
  <c r="L20" i="49"/>
  <c r="S20" i="49" s="1"/>
  <c r="T20" i="49" s="1"/>
  <c r="S87" i="53"/>
  <c r="L9" i="53"/>
  <c r="S9" i="53" s="1"/>
  <c r="T9" i="53" s="1"/>
  <c r="I7" i="44"/>
  <c r="N7" i="53"/>
  <c r="S90" i="46"/>
  <c r="L12" i="46"/>
  <c r="S12" i="46" s="1"/>
  <c r="T12" i="46" s="1"/>
  <c r="S100" i="50"/>
  <c r="L22" i="50"/>
  <c r="S22" i="50" s="1"/>
  <c r="T22" i="50" s="1"/>
  <c r="N7" i="55"/>
  <c r="S93" i="55"/>
  <c r="S87" i="54"/>
  <c r="L9" i="54"/>
  <c r="S9" i="54" s="1"/>
  <c r="T9" i="54" s="1"/>
  <c r="I7" i="51"/>
  <c r="S97" i="53"/>
  <c r="L19" i="53"/>
  <c r="S19" i="53" s="1"/>
  <c r="T19" i="53" s="1"/>
  <c r="P72" i="44"/>
  <c r="S488" i="44"/>
  <c r="S85" i="53"/>
  <c r="L7" i="53"/>
  <c r="S7" i="53" s="1"/>
  <c r="S85" i="51"/>
  <c r="L7" i="51"/>
  <c r="S7" i="51" s="1"/>
  <c r="N7" i="45"/>
  <c r="M90" i="55"/>
  <c r="M600" i="55"/>
  <c r="S584" i="55"/>
  <c r="S89" i="54"/>
  <c r="L11" i="54"/>
  <c r="S87" i="48"/>
  <c r="L9" i="48"/>
  <c r="S9" i="48" s="1"/>
  <c r="T9" i="48" s="1"/>
  <c r="S87" i="51"/>
  <c r="L9" i="51"/>
  <c r="S9" i="51" s="1"/>
  <c r="T9" i="51" s="1"/>
  <c r="P67" i="44"/>
  <c r="S483" i="44"/>
  <c r="O11" i="55"/>
  <c r="S98" i="45"/>
  <c r="L20" i="45"/>
  <c r="S20" i="45" s="1"/>
  <c r="T20" i="45" s="1"/>
  <c r="S89" i="49"/>
  <c r="L11" i="49"/>
  <c r="S11" i="49" s="1"/>
  <c r="T11" i="49" s="1"/>
  <c r="I7" i="55"/>
  <c r="N7" i="49"/>
  <c r="S7" i="49" s="1"/>
  <c r="S90" i="44"/>
  <c r="L12" i="44"/>
  <c r="S12" i="44" s="1"/>
  <c r="T12" i="44" s="1"/>
  <c r="I7" i="54"/>
  <c r="C12" i="55"/>
  <c r="I90" i="55"/>
  <c r="S89" i="44"/>
  <c r="L11" i="44"/>
  <c r="S11" i="44" s="1"/>
  <c r="T11" i="44" s="1"/>
  <c r="O15" i="51"/>
  <c r="S15" i="51" s="1"/>
  <c r="T15" i="51" s="1"/>
  <c r="S93" i="51"/>
  <c r="S90" i="45"/>
  <c r="L12" i="45"/>
  <c r="S12" i="45" s="1"/>
  <c r="T12" i="45" s="1"/>
  <c r="S96" i="55"/>
  <c r="L18" i="55"/>
  <c r="S18" i="55" s="1"/>
  <c r="T18" i="55" s="1"/>
  <c r="S87" i="45"/>
  <c r="L9" i="45"/>
  <c r="S9" i="45" s="1"/>
  <c r="T9" i="45" s="1"/>
  <c r="S97" i="49"/>
  <c r="L19" i="49"/>
  <c r="S19" i="49" s="1"/>
  <c r="T19" i="49" s="1"/>
  <c r="S85" i="46"/>
  <c r="L7" i="46"/>
  <c r="S86" i="54"/>
  <c r="L8" i="54"/>
  <c r="S8" i="54" s="1"/>
  <c r="T8" i="54" s="1"/>
  <c r="S90" i="48"/>
  <c r="L12" i="48"/>
  <c r="S12" i="48" s="1"/>
  <c r="T12" i="48" s="1"/>
  <c r="S7" i="46" l="1"/>
  <c r="S487" i="44"/>
  <c r="P71" i="44"/>
  <c r="T7" i="51"/>
  <c r="P20" i="44"/>
  <c r="S20" i="44" s="1"/>
  <c r="T20" i="44" s="1"/>
  <c r="S72" i="44"/>
  <c r="S7" i="44"/>
  <c r="S7" i="55"/>
  <c r="S7" i="48"/>
  <c r="P15" i="44"/>
  <c r="S15" i="44" s="1"/>
  <c r="T15" i="44" s="1"/>
  <c r="S67" i="44"/>
  <c r="M12" i="55"/>
  <c r="S90" i="55"/>
  <c r="S7" i="45"/>
  <c r="T7" i="53"/>
  <c r="T7" i="46"/>
  <c r="T7" i="49"/>
  <c r="S7" i="54"/>
  <c r="T7" i="44" l="1"/>
  <c r="T7" i="48"/>
  <c r="T7" i="54"/>
  <c r="P19" i="44"/>
  <c r="S19" i="44" s="1"/>
  <c r="T19" i="44" s="1"/>
  <c r="S71" i="44"/>
  <c r="T7" i="45"/>
  <c r="T7" i="55"/>
  <c r="I504" i="8" l="1"/>
  <c r="I478" i="1"/>
  <c r="I547" i="3"/>
  <c r="I495" i="3"/>
  <c r="I572" i="3"/>
  <c r="I520" i="3"/>
  <c r="I569" i="3"/>
  <c r="I517" i="3"/>
  <c r="I543" i="4"/>
  <c r="I491" i="4"/>
  <c r="I568" i="3"/>
  <c r="I516" i="3"/>
  <c r="I542" i="4"/>
  <c r="I490" i="4"/>
  <c r="I567" i="3"/>
  <c r="I515" i="3"/>
  <c r="I541" i="4"/>
  <c r="I489" i="4"/>
  <c r="I565" i="3"/>
  <c r="I513" i="3"/>
  <c r="I539" i="4"/>
  <c r="I487" i="4"/>
  <c r="I564" i="3"/>
  <c r="I512" i="3"/>
  <c r="I538" i="4"/>
  <c r="I486" i="4"/>
  <c r="I559" i="3"/>
  <c r="I507" i="3"/>
  <c r="I533" i="4"/>
  <c r="I481" i="4"/>
  <c r="I559" i="5"/>
  <c r="I507" i="5"/>
  <c r="I556" i="3"/>
  <c r="I504" i="3"/>
  <c r="I530" i="4"/>
  <c r="I478" i="4"/>
  <c r="I556" i="5"/>
  <c r="I504" i="5"/>
  <c r="F86" i="3"/>
  <c r="I554" i="3"/>
  <c r="I528" i="3"/>
  <c r="I502" i="3"/>
  <c r="I476" i="3"/>
  <c r="F87" i="3"/>
  <c r="I555" i="3"/>
  <c r="I529" i="3"/>
  <c r="I503" i="3"/>
  <c r="I477" i="3"/>
  <c r="F88" i="3"/>
  <c r="I530" i="3"/>
  <c r="I478" i="3"/>
  <c r="F89" i="3"/>
  <c r="I557" i="3"/>
  <c r="I531" i="3"/>
  <c r="I505" i="3"/>
  <c r="I479" i="3"/>
  <c r="F90" i="3"/>
  <c r="F91" i="3"/>
  <c r="I533" i="3"/>
  <c r="I481" i="3"/>
  <c r="F93" i="3"/>
  <c r="I561" i="3"/>
  <c r="I535" i="3"/>
  <c r="I509" i="3"/>
  <c r="I483" i="3"/>
  <c r="F94" i="3"/>
  <c r="I562" i="3"/>
  <c r="I536" i="3"/>
  <c r="I510" i="3"/>
  <c r="I484" i="3"/>
  <c r="F95" i="3"/>
  <c r="I563" i="3"/>
  <c r="I537" i="3"/>
  <c r="I511" i="3"/>
  <c r="I485" i="3"/>
  <c r="F96" i="3"/>
  <c r="I538" i="3"/>
  <c r="I486" i="3"/>
  <c r="F97" i="3"/>
  <c r="I539" i="3"/>
  <c r="I487" i="3"/>
  <c r="F98" i="3"/>
  <c r="I566" i="3"/>
  <c r="I540" i="3"/>
  <c r="I514" i="3"/>
  <c r="I488" i="3"/>
  <c r="F99" i="3"/>
  <c r="I541" i="3"/>
  <c r="I489" i="3"/>
  <c r="F100" i="3"/>
  <c r="I542" i="3"/>
  <c r="I490" i="3"/>
  <c r="F101" i="3"/>
  <c r="I543" i="3"/>
  <c r="I491" i="3"/>
  <c r="I570" i="3"/>
  <c r="I544" i="3"/>
  <c r="I518" i="3"/>
  <c r="I492" i="3"/>
  <c r="F103" i="3"/>
  <c r="I571" i="3"/>
  <c r="I545" i="3"/>
  <c r="I519" i="3"/>
  <c r="I493" i="3"/>
  <c r="F104" i="3"/>
  <c r="I546" i="3"/>
  <c r="I494" i="3"/>
  <c r="F105" i="3"/>
  <c r="I573" i="3"/>
  <c r="I521" i="3"/>
  <c r="F86" i="4"/>
  <c r="I554" i="4"/>
  <c r="I528" i="4"/>
  <c r="I502" i="4"/>
  <c r="I476" i="4"/>
  <c r="F87" i="4"/>
  <c r="I555" i="4"/>
  <c r="I529" i="4"/>
  <c r="I503" i="4"/>
  <c r="I477" i="4"/>
  <c r="F88" i="4"/>
  <c r="I556" i="4"/>
  <c r="I504" i="4"/>
  <c r="F89" i="4"/>
  <c r="I557" i="4"/>
  <c r="I531" i="4"/>
  <c r="I505" i="4"/>
  <c r="I479" i="4"/>
  <c r="F90" i="4"/>
  <c r="F91" i="4"/>
  <c r="I559" i="4"/>
  <c r="I507" i="4"/>
  <c r="F93" i="4"/>
  <c r="I561" i="4"/>
  <c r="I535" i="4"/>
  <c r="I509" i="4"/>
  <c r="I483" i="4"/>
  <c r="F94" i="4"/>
  <c r="I562" i="4"/>
  <c r="I536" i="4"/>
  <c r="I510" i="4"/>
  <c r="I484" i="4"/>
  <c r="F95" i="4"/>
  <c r="I563" i="4"/>
  <c r="I537" i="4"/>
  <c r="I511" i="4"/>
  <c r="I485" i="4"/>
  <c r="F96" i="4"/>
  <c r="I564" i="4"/>
  <c r="I512" i="4"/>
  <c r="F97" i="4"/>
  <c r="I565" i="4"/>
  <c r="I513" i="4"/>
  <c r="F98" i="4"/>
  <c r="I566" i="4"/>
  <c r="I540" i="4"/>
  <c r="I514" i="4"/>
  <c r="I488" i="4"/>
  <c r="F99" i="4"/>
  <c r="I567" i="4"/>
  <c r="I515" i="4"/>
  <c r="F100" i="4"/>
  <c r="I568" i="4"/>
  <c r="I516" i="4"/>
  <c r="F101" i="4"/>
  <c r="I569" i="4"/>
  <c r="I517" i="4"/>
  <c r="I570" i="4"/>
  <c r="I544" i="4"/>
  <c r="I518" i="4"/>
  <c r="I492" i="4"/>
  <c r="F103" i="4"/>
  <c r="I571" i="4"/>
  <c r="I545" i="4"/>
  <c r="I519" i="4"/>
  <c r="I493" i="4"/>
  <c r="F104" i="4"/>
  <c r="I572" i="4"/>
  <c r="I546" i="4"/>
  <c r="I520" i="4"/>
  <c r="I494" i="4"/>
  <c r="F105" i="4"/>
  <c r="I573" i="4"/>
  <c r="I547" i="4"/>
  <c r="I521" i="4"/>
  <c r="I495" i="4"/>
  <c r="F86" i="5"/>
  <c r="I554" i="5"/>
  <c r="I528" i="5"/>
  <c r="I502" i="5"/>
  <c r="I476" i="5"/>
  <c r="F87" i="5"/>
  <c r="I555" i="5"/>
  <c r="I529" i="5"/>
  <c r="I503" i="5"/>
  <c r="I477" i="5"/>
  <c r="F88" i="5"/>
  <c r="I530" i="5"/>
  <c r="I478" i="5"/>
  <c r="F89" i="5"/>
  <c r="I557" i="5"/>
  <c r="I531" i="5"/>
  <c r="I505" i="5"/>
  <c r="I479" i="5"/>
  <c r="F90" i="5"/>
  <c r="F91" i="5"/>
  <c r="I533" i="5"/>
  <c r="I481" i="5"/>
  <c r="F93" i="5"/>
  <c r="I561" i="5"/>
  <c r="I535" i="5"/>
  <c r="I509" i="5"/>
  <c r="I483" i="5"/>
  <c r="F94" i="5"/>
  <c r="I562" i="5"/>
  <c r="I536" i="5"/>
  <c r="I510" i="5"/>
  <c r="I484" i="5"/>
  <c r="F95" i="5"/>
  <c r="I563" i="5"/>
  <c r="I537" i="5"/>
  <c r="I511" i="5"/>
  <c r="I485" i="5"/>
  <c r="F96" i="5"/>
  <c r="I564" i="5"/>
  <c r="I538" i="5"/>
  <c r="I512" i="5"/>
  <c r="I486" i="5"/>
  <c r="F97" i="5"/>
  <c r="I565" i="5"/>
  <c r="I539" i="5"/>
  <c r="I513" i="5"/>
  <c r="I487" i="5"/>
  <c r="F98" i="5"/>
  <c r="I566" i="5"/>
  <c r="I540" i="5"/>
  <c r="I514" i="5"/>
  <c r="I488" i="5"/>
  <c r="F99" i="5"/>
  <c r="I567" i="5"/>
  <c r="I541" i="5"/>
  <c r="I515" i="5"/>
  <c r="I489" i="5"/>
  <c r="F100" i="5"/>
  <c r="I568" i="5"/>
  <c r="I542" i="5"/>
  <c r="I516" i="5"/>
  <c r="I490" i="5"/>
  <c r="F101" i="5"/>
  <c r="I569" i="5"/>
  <c r="I543" i="5"/>
  <c r="I517" i="5"/>
  <c r="I491" i="5"/>
  <c r="I570" i="5"/>
  <c r="I544" i="5"/>
  <c r="I518" i="5"/>
  <c r="I492" i="5"/>
  <c r="F103" i="5"/>
  <c r="I571" i="5"/>
  <c r="I545" i="5"/>
  <c r="I519" i="5"/>
  <c r="I493" i="5"/>
  <c r="F104" i="5"/>
  <c r="I572" i="5"/>
  <c r="I546" i="5"/>
  <c r="I520" i="5"/>
  <c r="I494" i="5"/>
  <c r="F105" i="5"/>
  <c r="I573" i="5"/>
  <c r="I547" i="5"/>
  <c r="I521" i="5"/>
  <c r="I495" i="5"/>
  <c r="F86" i="6"/>
  <c r="I554" i="6"/>
  <c r="I528" i="6"/>
  <c r="I502" i="6"/>
  <c r="I476" i="6"/>
  <c r="F87" i="6"/>
  <c r="I555" i="6"/>
  <c r="I529" i="6"/>
  <c r="I503" i="6"/>
  <c r="I477" i="6"/>
  <c r="F88" i="6"/>
  <c r="I556" i="6"/>
  <c r="I530" i="6"/>
  <c r="I504" i="6"/>
  <c r="I478" i="6"/>
  <c r="F89" i="6"/>
  <c r="I557" i="6"/>
  <c r="I531" i="6"/>
  <c r="I505" i="6"/>
  <c r="I479" i="6"/>
  <c r="F90" i="6"/>
  <c r="F91" i="6"/>
  <c r="I559" i="6"/>
  <c r="I533" i="6"/>
  <c r="I507" i="6"/>
  <c r="I481" i="6"/>
  <c r="F93" i="6"/>
  <c r="I561" i="6"/>
  <c r="I535" i="6"/>
  <c r="I509" i="6"/>
  <c r="I483" i="6"/>
  <c r="F94" i="6"/>
  <c r="I562" i="6"/>
  <c r="I536" i="6"/>
  <c r="I510" i="6"/>
  <c r="I484" i="6"/>
  <c r="F95" i="6"/>
  <c r="I563" i="6"/>
  <c r="I537" i="6"/>
  <c r="I511" i="6"/>
  <c r="I485" i="6"/>
  <c r="F96" i="6"/>
  <c r="I564" i="6"/>
  <c r="I538" i="6"/>
  <c r="I512" i="6"/>
  <c r="I486" i="6"/>
  <c r="F97" i="6"/>
  <c r="I565" i="6"/>
  <c r="I539" i="6"/>
  <c r="I513" i="6"/>
  <c r="I487" i="6"/>
  <c r="F98" i="6"/>
  <c r="I566" i="6"/>
  <c r="I540" i="6"/>
  <c r="I514" i="6"/>
  <c r="I488" i="6"/>
  <c r="F99" i="6"/>
  <c r="I567" i="6"/>
  <c r="I541" i="6"/>
  <c r="I515" i="6"/>
  <c r="I489" i="6"/>
  <c r="F100" i="6"/>
  <c r="I568" i="6"/>
  <c r="I542" i="6"/>
  <c r="I516" i="6"/>
  <c r="I490" i="6"/>
  <c r="F101" i="6"/>
  <c r="I569" i="6"/>
  <c r="I543" i="6"/>
  <c r="I517" i="6"/>
  <c r="I491" i="6"/>
  <c r="I570" i="6"/>
  <c r="I544" i="6"/>
  <c r="I518" i="6"/>
  <c r="I492" i="6"/>
  <c r="F103" i="6"/>
  <c r="I571" i="6"/>
  <c r="I545" i="6"/>
  <c r="I519" i="6"/>
  <c r="I493" i="6"/>
  <c r="F104" i="6"/>
  <c r="I572" i="6"/>
  <c r="I546" i="6"/>
  <c r="I520" i="6"/>
  <c r="I494" i="6"/>
  <c r="F105" i="6"/>
  <c r="I573" i="6"/>
  <c r="I547" i="6"/>
  <c r="I521" i="6"/>
  <c r="I495" i="6"/>
  <c r="I554" i="7"/>
  <c r="I528" i="7"/>
  <c r="I502" i="7"/>
  <c r="I476" i="7"/>
  <c r="I555" i="7"/>
  <c r="I529" i="7"/>
  <c r="I503" i="7"/>
  <c r="I477" i="7"/>
  <c r="I556" i="7"/>
  <c r="I530" i="7"/>
  <c r="I504" i="7"/>
  <c r="I478" i="7"/>
  <c r="I557" i="7"/>
  <c r="I531" i="7"/>
  <c r="I505" i="7"/>
  <c r="I479" i="7"/>
  <c r="I559" i="7"/>
  <c r="I533" i="7"/>
  <c r="I507" i="7"/>
  <c r="I481" i="7"/>
  <c r="I561" i="7"/>
  <c r="I535" i="7"/>
  <c r="I509" i="7"/>
  <c r="I483" i="7"/>
  <c r="I562" i="7"/>
  <c r="I536" i="7"/>
  <c r="I510" i="7"/>
  <c r="I484" i="7"/>
  <c r="I563" i="7"/>
  <c r="I537" i="7"/>
  <c r="I511" i="7"/>
  <c r="I485" i="7"/>
  <c r="I564" i="7"/>
  <c r="I538" i="7"/>
  <c r="I512" i="7"/>
  <c r="I486" i="7"/>
  <c r="I565" i="7"/>
  <c r="I539" i="7"/>
  <c r="I513" i="7"/>
  <c r="I487" i="7"/>
  <c r="I566" i="7"/>
  <c r="I540" i="7"/>
  <c r="I514" i="7"/>
  <c r="I488" i="7"/>
  <c r="I567" i="7"/>
  <c r="I541" i="7"/>
  <c r="I515" i="7"/>
  <c r="I489" i="7"/>
  <c r="I568" i="7"/>
  <c r="I542" i="7"/>
  <c r="I516" i="7"/>
  <c r="I490" i="7"/>
  <c r="I569" i="7"/>
  <c r="I543" i="7"/>
  <c r="I517" i="7"/>
  <c r="I491" i="7"/>
  <c r="I570" i="7"/>
  <c r="I544" i="7"/>
  <c r="I518" i="7"/>
  <c r="I492" i="7"/>
  <c r="I571" i="7"/>
  <c r="I545" i="7"/>
  <c r="I519" i="7"/>
  <c r="I493" i="7"/>
  <c r="I572" i="7"/>
  <c r="I546" i="7"/>
  <c r="I520" i="7"/>
  <c r="I494" i="7"/>
  <c r="I573" i="7"/>
  <c r="I547" i="7"/>
  <c r="I521" i="7"/>
  <c r="I495" i="7"/>
  <c r="I112" i="6"/>
  <c r="I346" i="5"/>
  <c r="I122" i="5"/>
  <c r="I122" i="7"/>
  <c r="I153" i="4"/>
  <c r="I153" i="7" l="1"/>
  <c r="I115" i="6"/>
  <c r="I611" i="5"/>
  <c r="I612" i="41"/>
  <c r="I122" i="4"/>
  <c r="I153" i="3"/>
  <c r="I346" i="7"/>
  <c r="I112" i="4"/>
  <c r="I610" i="3"/>
  <c r="I346" i="6"/>
  <c r="I112" i="3"/>
  <c r="I346" i="4"/>
  <c r="I111" i="3"/>
  <c r="I115" i="7"/>
  <c r="I122" i="3"/>
  <c r="I129" i="5"/>
  <c r="I113" i="7"/>
  <c r="I382" i="5"/>
  <c r="I464" i="7"/>
  <c r="F74" i="7"/>
  <c r="I460" i="7"/>
  <c r="F70" i="7"/>
  <c r="F68" i="7"/>
  <c r="I458" i="7"/>
  <c r="I610" i="7"/>
  <c r="I527" i="7"/>
  <c r="I461" i="6"/>
  <c r="F71" i="6"/>
  <c r="I449" i="6"/>
  <c r="F59" i="6"/>
  <c r="I468" i="5"/>
  <c r="F78" i="5"/>
  <c r="F67" i="5"/>
  <c r="I457" i="5"/>
  <c r="I165" i="5"/>
  <c r="F85" i="5"/>
  <c r="F63" i="4"/>
  <c r="I453" i="4"/>
  <c r="I451" i="4"/>
  <c r="F61" i="4"/>
  <c r="I164" i="4"/>
  <c r="I553" i="5"/>
  <c r="F70" i="3"/>
  <c r="I460" i="3"/>
  <c r="I613" i="41"/>
  <c r="I527" i="5"/>
  <c r="F74" i="3"/>
  <c r="I464" i="3"/>
  <c r="I111" i="6"/>
  <c r="I115" i="5"/>
  <c r="I117" i="7"/>
  <c r="I122" i="6"/>
  <c r="I129" i="7"/>
  <c r="I113" i="5"/>
  <c r="I455" i="7"/>
  <c r="F65" i="7"/>
  <c r="I553" i="7"/>
  <c r="I464" i="6"/>
  <c r="F74" i="6"/>
  <c r="I463" i="6"/>
  <c r="F73" i="6"/>
  <c r="F69" i="6"/>
  <c r="I459" i="6"/>
  <c r="I475" i="6"/>
  <c r="F77" i="5"/>
  <c r="I467" i="5"/>
  <c r="F76" i="5"/>
  <c r="I466" i="5"/>
  <c r="F72" i="5"/>
  <c r="I462" i="5"/>
  <c r="F70" i="5"/>
  <c r="I460" i="5"/>
  <c r="I461" i="4"/>
  <c r="F71" i="4"/>
  <c r="I457" i="4"/>
  <c r="F67" i="4"/>
  <c r="I611" i="4"/>
  <c r="I452" i="4"/>
  <c r="F62" i="4"/>
  <c r="F59" i="4"/>
  <c r="I449" i="4"/>
  <c r="I462" i="3"/>
  <c r="F72" i="3"/>
  <c r="I453" i="3"/>
  <c r="F63" i="3"/>
  <c r="F60" i="3"/>
  <c r="I450" i="3"/>
  <c r="I475" i="4"/>
  <c r="I451" i="6"/>
  <c r="F61" i="6"/>
  <c r="I468" i="3"/>
  <c r="F78" i="3"/>
  <c r="I111" i="4"/>
  <c r="I115" i="3"/>
  <c r="I117" i="5"/>
  <c r="I346" i="3"/>
  <c r="I129" i="6"/>
  <c r="I382" i="7"/>
  <c r="I462" i="7"/>
  <c r="F72" i="7"/>
  <c r="F63" i="7"/>
  <c r="I453" i="7"/>
  <c r="F62" i="7"/>
  <c r="I452" i="7"/>
  <c r="F61" i="7"/>
  <c r="I451" i="7"/>
  <c r="F65" i="6"/>
  <c r="I455" i="6"/>
  <c r="I165" i="6"/>
  <c r="I501" i="6"/>
  <c r="I465" i="5"/>
  <c r="F75" i="5"/>
  <c r="I347" i="5"/>
  <c r="I450" i="5"/>
  <c r="F60" i="5"/>
  <c r="I469" i="4"/>
  <c r="F79" i="4"/>
  <c r="I501" i="4"/>
  <c r="I527" i="4"/>
  <c r="F73" i="3"/>
  <c r="I463" i="3"/>
  <c r="I111" i="5"/>
  <c r="I113" i="3"/>
  <c r="I501" i="7"/>
  <c r="I458" i="6"/>
  <c r="F68" i="6"/>
  <c r="I345" i="6"/>
  <c r="I129" i="4"/>
  <c r="I459" i="7"/>
  <c r="F69" i="7"/>
  <c r="F79" i="6"/>
  <c r="I469" i="6"/>
  <c r="I610" i="6"/>
  <c r="I527" i="6"/>
  <c r="F68" i="5"/>
  <c r="I458" i="5"/>
  <c r="F78" i="4"/>
  <c r="I468" i="4"/>
  <c r="I165" i="4"/>
  <c r="I553" i="4"/>
  <c r="F77" i="3"/>
  <c r="I467" i="3"/>
  <c r="I466" i="3"/>
  <c r="F76" i="3"/>
  <c r="I164" i="3"/>
  <c r="F59" i="3"/>
  <c r="I449" i="3"/>
  <c r="I452" i="3"/>
  <c r="F62" i="3"/>
  <c r="F65" i="3"/>
  <c r="I455" i="3"/>
  <c r="I164" i="6"/>
  <c r="I469" i="5"/>
  <c r="F79" i="5"/>
  <c r="F65" i="4"/>
  <c r="I455" i="4"/>
  <c r="I345" i="4"/>
  <c r="I153" i="6"/>
  <c r="I115" i="4"/>
  <c r="I117" i="6"/>
  <c r="I112" i="7"/>
  <c r="I129" i="3"/>
  <c r="I382" i="3"/>
  <c r="I461" i="7"/>
  <c r="F71" i="7"/>
  <c r="F67" i="7"/>
  <c r="I457" i="7"/>
  <c r="I611" i="7"/>
  <c r="I165" i="7"/>
  <c r="F60" i="7"/>
  <c r="I450" i="7"/>
  <c r="I164" i="7"/>
  <c r="F78" i="6"/>
  <c r="I468" i="6"/>
  <c r="F67" i="6"/>
  <c r="I457" i="6"/>
  <c r="I347" i="6"/>
  <c r="F60" i="6"/>
  <c r="I450" i="6"/>
  <c r="I553" i="6"/>
  <c r="F71" i="5"/>
  <c r="I461" i="5"/>
  <c r="I610" i="5"/>
  <c r="I467" i="4"/>
  <c r="F77" i="4"/>
  <c r="I466" i="4"/>
  <c r="F76" i="4"/>
  <c r="F73" i="4"/>
  <c r="I463" i="4"/>
  <c r="I460" i="4"/>
  <c r="F70" i="4"/>
  <c r="I458" i="4"/>
  <c r="F68" i="4"/>
  <c r="F85" i="4"/>
  <c r="F68" i="3"/>
  <c r="I458" i="3"/>
  <c r="I475" i="3"/>
  <c r="I501" i="3"/>
  <c r="I465" i="3"/>
  <c r="F75" i="3"/>
  <c r="I345" i="3"/>
  <c r="I463" i="7"/>
  <c r="F73" i="7"/>
  <c r="I345" i="7"/>
  <c r="I117" i="4"/>
  <c r="I112" i="5"/>
  <c r="I113" i="6"/>
  <c r="I382" i="4"/>
  <c r="I382" i="6"/>
  <c r="I466" i="7"/>
  <c r="F76" i="7"/>
  <c r="I449" i="7"/>
  <c r="F59" i="7"/>
  <c r="I467" i="6"/>
  <c r="F77" i="6"/>
  <c r="I466" i="6"/>
  <c r="F76" i="6"/>
  <c r="F72" i="6"/>
  <c r="I462" i="6"/>
  <c r="I460" i="6"/>
  <c r="F70" i="6"/>
  <c r="F63" i="6"/>
  <c r="I453" i="6"/>
  <c r="F85" i="6"/>
  <c r="I464" i="5"/>
  <c r="F74" i="5"/>
  <c r="I463" i="5"/>
  <c r="F73" i="5"/>
  <c r="I459" i="5"/>
  <c r="F69" i="5"/>
  <c r="F61" i="5"/>
  <c r="I451" i="5"/>
  <c r="I164" i="5"/>
  <c r="F75" i="4"/>
  <c r="I465" i="4"/>
  <c r="I347" i="4"/>
  <c r="F60" i="4"/>
  <c r="I450" i="4"/>
  <c r="I527" i="3"/>
  <c r="I553" i="3"/>
  <c r="I461" i="3"/>
  <c r="F71" i="3"/>
  <c r="I469" i="7"/>
  <c r="F79" i="7"/>
  <c r="I457" i="3"/>
  <c r="F67" i="3"/>
  <c r="I501" i="5"/>
  <c r="I345" i="5"/>
  <c r="I111" i="7"/>
  <c r="I153" i="5"/>
  <c r="I113" i="4"/>
  <c r="I468" i="7"/>
  <c r="F78" i="7"/>
  <c r="F77" i="7"/>
  <c r="I467" i="7"/>
  <c r="I465" i="7"/>
  <c r="F75" i="7"/>
  <c r="I347" i="7"/>
  <c r="I475" i="7"/>
  <c r="F75" i="6"/>
  <c r="I465" i="6"/>
  <c r="I611" i="6"/>
  <c r="I452" i="6"/>
  <c r="F62" i="6"/>
  <c r="I453" i="5"/>
  <c r="F63" i="5"/>
  <c r="I475" i="5"/>
  <c r="I464" i="4"/>
  <c r="F74" i="4"/>
  <c r="I462" i="4"/>
  <c r="F72" i="4"/>
  <c r="I459" i="4"/>
  <c r="F69" i="4"/>
  <c r="I610" i="4"/>
  <c r="I469" i="3"/>
  <c r="F79" i="3"/>
  <c r="F69" i="3"/>
  <c r="I459" i="3"/>
  <c r="I611" i="3"/>
  <c r="I451" i="3"/>
  <c r="F61" i="3"/>
  <c r="F85" i="3"/>
  <c r="I449" i="5"/>
  <c r="F59" i="5"/>
  <c r="F62" i="5"/>
  <c r="I452" i="5"/>
  <c r="F65" i="5"/>
  <c r="I455" i="5"/>
  <c r="I504" i="32"/>
  <c r="I530" i="32"/>
  <c r="I168" i="7"/>
  <c r="I168" i="4"/>
  <c r="I168" i="5"/>
  <c r="I168" i="6"/>
  <c r="I163" i="7"/>
  <c r="I163" i="3"/>
  <c r="I163" i="4"/>
  <c r="I163" i="5"/>
  <c r="I163" i="6"/>
  <c r="I174" i="3"/>
  <c r="I174" i="4"/>
  <c r="I174" i="5"/>
  <c r="I174" i="6"/>
  <c r="I174" i="7"/>
  <c r="I608" i="41"/>
  <c r="I616" i="3"/>
  <c r="I165" i="3"/>
  <c r="I347" i="3"/>
  <c r="I117" i="3"/>
  <c r="I181" i="4"/>
  <c r="I181" i="7"/>
  <c r="I181" i="3"/>
  <c r="I181" i="6"/>
  <c r="I221" i="5"/>
  <c r="I221" i="7"/>
  <c r="I221" i="4"/>
  <c r="I221" i="6"/>
  <c r="I270" i="3"/>
  <c r="I270" i="5"/>
  <c r="I270" i="7"/>
  <c r="I270" i="4"/>
  <c r="I270" i="6"/>
  <c r="I195" i="3"/>
  <c r="I195" i="4"/>
  <c r="I195" i="5"/>
  <c r="I195" i="6"/>
  <c r="I195" i="7"/>
  <c r="I177" i="6"/>
  <c r="I178" i="3"/>
  <c r="I178" i="4"/>
  <c r="I178" i="7"/>
  <c r="I304" i="7"/>
  <c r="I304" i="3"/>
  <c r="I216" i="3"/>
  <c r="I216" i="4"/>
  <c r="I216" i="5"/>
  <c r="I216" i="6"/>
  <c r="I207" i="4"/>
  <c r="I202" i="4"/>
  <c r="I202" i="5"/>
  <c r="I202" i="6"/>
  <c r="I202" i="7"/>
  <c r="I202" i="3"/>
  <c r="I155" i="5"/>
  <c r="I155" i="6"/>
  <c r="I155" i="7"/>
  <c r="I155" i="3"/>
  <c r="I155" i="4"/>
  <c r="I359" i="7"/>
  <c r="I359" i="3"/>
  <c r="I359" i="5"/>
  <c r="I359" i="6"/>
  <c r="I356" i="4"/>
  <c r="I285" i="6"/>
  <c r="I280" i="4"/>
  <c r="I269" i="6"/>
  <c r="I269" i="7"/>
  <c r="I142" i="4"/>
  <c r="I612" i="7"/>
  <c r="I612" i="3"/>
  <c r="I612" i="4"/>
  <c r="I612" i="5"/>
  <c r="I612" i="6"/>
  <c r="C626" i="3"/>
  <c r="C626" i="4"/>
  <c r="C626" i="6"/>
  <c r="H626" i="4"/>
  <c r="H626" i="5"/>
  <c r="H626" i="6"/>
  <c r="H626" i="3"/>
  <c r="H626" i="7"/>
  <c r="I207" i="7"/>
  <c r="I278" i="3"/>
  <c r="I278" i="4"/>
  <c r="I278" i="5"/>
  <c r="I226" i="4"/>
  <c r="I226" i="6"/>
  <c r="I226" i="7"/>
  <c r="I176" i="3"/>
  <c r="I176" i="4"/>
  <c r="I176" i="5"/>
  <c r="I307" i="3"/>
  <c r="I307" i="4"/>
  <c r="I307" i="5"/>
  <c r="I217" i="5"/>
  <c r="I217" i="6"/>
  <c r="I217" i="7"/>
  <c r="I215" i="4"/>
  <c r="I215" i="6"/>
  <c r="I215" i="7"/>
  <c r="I215" i="5"/>
  <c r="I203" i="3"/>
  <c r="I203" i="4"/>
  <c r="I203" i="6"/>
  <c r="I203" i="7"/>
  <c r="I151" i="3"/>
  <c r="I151" i="4"/>
  <c r="I139" i="6"/>
  <c r="I139" i="3"/>
  <c r="I358" i="5"/>
  <c r="I358" i="6"/>
  <c r="I271" i="4"/>
  <c r="I281" i="7"/>
  <c r="I268" i="3"/>
  <c r="I219" i="3"/>
  <c r="I219" i="4"/>
  <c r="I219" i="5"/>
  <c r="I219" i="6"/>
  <c r="I219" i="7"/>
  <c r="I228" i="5"/>
  <c r="I228" i="6"/>
  <c r="I191" i="7"/>
  <c r="I191" i="3"/>
  <c r="I141" i="3"/>
  <c r="I141" i="5"/>
  <c r="I141" i="6"/>
  <c r="I143" i="3"/>
  <c r="I143" i="4"/>
  <c r="I143" i="5"/>
  <c r="I143" i="6"/>
  <c r="I143" i="7"/>
  <c r="I613" i="43"/>
  <c r="I282" i="4"/>
  <c r="I282" i="5"/>
  <c r="I217" i="4" l="1"/>
  <c r="I358" i="7"/>
  <c r="I203" i="5"/>
  <c r="I307" i="7"/>
  <c r="C626" i="7"/>
  <c r="I280" i="3"/>
  <c r="I176" i="7"/>
  <c r="I191" i="5"/>
  <c r="I228" i="7"/>
  <c r="I268" i="7"/>
  <c r="I358" i="3"/>
  <c r="I151" i="7"/>
  <c r="I176" i="6"/>
  <c r="I269" i="5"/>
  <c r="I138" i="5"/>
  <c r="I216" i="7"/>
  <c r="I304" i="6"/>
  <c r="I363" i="5"/>
  <c r="I616" i="5"/>
  <c r="I281" i="4"/>
  <c r="I148" i="4"/>
  <c r="I282" i="3"/>
  <c r="I282" i="7"/>
  <c r="I191" i="4"/>
  <c r="I268" i="6"/>
  <c r="I139" i="5"/>
  <c r="I278" i="7"/>
  <c r="I356" i="3"/>
  <c r="I349" i="7"/>
  <c r="I267" i="3"/>
  <c r="I139" i="7"/>
  <c r="I285" i="5"/>
  <c r="I268" i="5"/>
  <c r="I271" i="6"/>
  <c r="I139" i="4"/>
  <c r="I278" i="6"/>
  <c r="I269" i="3"/>
  <c r="I304" i="4"/>
  <c r="I178" i="6"/>
  <c r="I271" i="5"/>
  <c r="I151" i="5"/>
  <c r="I226" i="3"/>
  <c r="H626" i="41"/>
  <c r="I207" i="5"/>
  <c r="I178" i="5"/>
  <c r="I221" i="3"/>
  <c r="I267" i="5"/>
  <c r="I616" i="7"/>
  <c r="I282" i="6"/>
  <c r="I608" i="43"/>
  <c r="I226" i="5"/>
  <c r="I138" i="4"/>
  <c r="I304" i="5"/>
  <c r="I177" i="5"/>
  <c r="I177" i="7"/>
  <c r="G48" i="6"/>
  <c r="G48" i="7"/>
  <c r="I193" i="6"/>
  <c r="I363" i="6"/>
  <c r="I148" i="5"/>
  <c r="I141" i="7"/>
  <c r="I150" i="7"/>
  <c r="I177" i="4"/>
  <c r="I193" i="5"/>
  <c r="I267" i="6"/>
  <c r="I271" i="3"/>
  <c r="I215" i="3"/>
  <c r="C626" i="5"/>
  <c r="I306" i="4"/>
  <c r="I150" i="6"/>
  <c r="I177" i="3"/>
  <c r="G48" i="4"/>
  <c r="I193" i="4"/>
  <c r="I349" i="3"/>
  <c r="G48" i="5"/>
  <c r="I619" i="3"/>
  <c r="I618" i="3"/>
  <c r="I140" i="5"/>
  <c r="I194" i="6"/>
  <c r="I168" i="3"/>
  <c r="I217" i="3"/>
  <c r="I285" i="4"/>
  <c r="I356" i="7"/>
  <c r="I138" i="7"/>
  <c r="I150" i="5"/>
  <c r="G48" i="3"/>
  <c r="I193" i="3"/>
  <c r="I349" i="6"/>
  <c r="I267" i="7"/>
  <c r="I307" i="6"/>
  <c r="I359" i="4"/>
  <c r="I138" i="3"/>
  <c r="I150" i="4"/>
  <c r="I193" i="7"/>
  <c r="I612" i="43"/>
  <c r="I363" i="7"/>
  <c r="I349" i="5"/>
  <c r="I624" i="41"/>
  <c r="I374" i="32"/>
  <c r="I150" i="3"/>
  <c r="I363" i="4"/>
  <c r="I349" i="4"/>
  <c r="I267" i="4"/>
  <c r="I616" i="6"/>
  <c r="I140" i="6"/>
  <c r="I151" i="6"/>
  <c r="I280" i="5"/>
  <c r="I138" i="6"/>
  <c r="I207" i="6"/>
  <c r="I363" i="3"/>
  <c r="I624" i="43"/>
  <c r="I616" i="4"/>
  <c r="I140" i="4"/>
  <c r="I148" i="7"/>
  <c r="I229" i="3"/>
  <c r="I228" i="3"/>
  <c r="I306" i="3"/>
  <c r="I298" i="7"/>
  <c r="I619" i="5"/>
  <c r="I127" i="6"/>
  <c r="I167" i="5"/>
  <c r="I194" i="4"/>
  <c r="F27" i="3"/>
  <c r="I79" i="3"/>
  <c r="F25" i="7"/>
  <c r="I77" i="7"/>
  <c r="I79" i="7"/>
  <c r="F27" i="7"/>
  <c r="F23" i="4"/>
  <c r="I75" i="4"/>
  <c r="F7" i="7"/>
  <c r="I59" i="7"/>
  <c r="I71" i="7"/>
  <c r="F19" i="7"/>
  <c r="F16" i="5"/>
  <c r="I68" i="5"/>
  <c r="I79" i="6"/>
  <c r="F27" i="6"/>
  <c r="I142" i="5"/>
  <c r="F13" i="6"/>
  <c r="I65" i="6"/>
  <c r="I62" i="4"/>
  <c r="F10" i="4"/>
  <c r="I70" i="5"/>
  <c r="F18" i="5"/>
  <c r="I74" i="6"/>
  <c r="F22" i="6"/>
  <c r="F18" i="3"/>
  <c r="I70" i="3"/>
  <c r="I179" i="7"/>
  <c r="I65" i="4"/>
  <c r="F13" i="4"/>
  <c r="I71" i="4"/>
  <c r="F19" i="4"/>
  <c r="I74" i="3"/>
  <c r="F22" i="3"/>
  <c r="I141" i="4"/>
  <c r="I281" i="6"/>
  <c r="I280" i="7"/>
  <c r="I285" i="3"/>
  <c r="I356" i="6"/>
  <c r="I298" i="3"/>
  <c r="I611" i="43"/>
  <c r="I127" i="7"/>
  <c r="I194" i="3"/>
  <c r="F10" i="5"/>
  <c r="I62" i="5"/>
  <c r="F20" i="4"/>
  <c r="I72" i="4"/>
  <c r="I63" i="5"/>
  <c r="F11" i="5"/>
  <c r="F10" i="6"/>
  <c r="I62" i="6"/>
  <c r="F26" i="7"/>
  <c r="I78" i="7"/>
  <c r="I142" i="3"/>
  <c r="F9" i="5"/>
  <c r="I61" i="5"/>
  <c r="F18" i="6"/>
  <c r="I70" i="6"/>
  <c r="I68" i="4"/>
  <c r="F16" i="4"/>
  <c r="F24" i="4"/>
  <c r="I76" i="4"/>
  <c r="I63" i="7"/>
  <c r="F11" i="7"/>
  <c r="F25" i="5"/>
  <c r="I77" i="5"/>
  <c r="F17" i="6"/>
  <c r="I69" i="6"/>
  <c r="F11" i="4"/>
  <c r="I63" i="4"/>
  <c r="F26" i="5"/>
  <c r="I78" i="5"/>
  <c r="F22" i="7"/>
  <c r="I74" i="7"/>
  <c r="F13" i="5"/>
  <c r="I65" i="5"/>
  <c r="I60" i="4"/>
  <c r="F8" i="4"/>
  <c r="I60" i="7"/>
  <c r="F8" i="7"/>
  <c r="F24" i="3"/>
  <c r="I76" i="3"/>
  <c r="I281" i="5"/>
  <c r="I280" i="6"/>
  <c r="I297" i="7"/>
  <c r="I356" i="5"/>
  <c r="I298" i="6"/>
  <c r="I127" i="4"/>
  <c r="I167" i="6"/>
  <c r="I77" i="6"/>
  <c r="F25" i="6"/>
  <c r="I68" i="3"/>
  <c r="F16" i="3"/>
  <c r="I65" i="3"/>
  <c r="F13" i="3"/>
  <c r="I69" i="7"/>
  <c r="F17" i="7"/>
  <c r="F21" i="3"/>
  <c r="I73" i="3"/>
  <c r="I72" i="3"/>
  <c r="F20" i="3"/>
  <c r="F7" i="4"/>
  <c r="I59" i="4"/>
  <c r="F20" i="5"/>
  <c r="I72" i="5"/>
  <c r="F26" i="6"/>
  <c r="I78" i="6"/>
  <c r="I59" i="3"/>
  <c r="F7" i="3"/>
  <c r="I63" i="3"/>
  <c r="F11" i="3"/>
  <c r="I191" i="6"/>
  <c r="I271" i="7"/>
  <c r="I285" i="7"/>
  <c r="I297" i="6"/>
  <c r="I179" i="6"/>
  <c r="I298" i="5"/>
  <c r="I611" i="41"/>
  <c r="I618" i="6"/>
  <c r="I612" i="42"/>
  <c r="I167" i="4"/>
  <c r="F7" i="5"/>
  <c r="I59" i="5"/>
  <c r="F9" i="3"/>
  <c r="I61" i="3"/>
  <c r="F17" i="3"/>
  <c r="I69" i="3"/>
  <c r="I74" i="4"/>
  <c r="F22" i="4"/>
  <c r="F21" i="5"/>
  <c r="I73" i="5"/>
  <c r="I75" i="3"/>
  <c r="F23" i="3"/>
  <c r="F19" i="5"/>
  <c r="I71" i="5"/>
  <c r="F15" i="6"/>
  <c r="I67" i="6"/>
  <c r="I62" i="3"/>
  <c r="F10" i="3"/>
  <c r="F23" i="5"/>
  <c r="I75" i="5"/>
  <c r="I65" i="7"/>
  <c r="F13" i="7"/>
  <c r="F19" i="6"/>
  <c r="I71" i="6"/>
  <c r="I127" i="5"/>
  <c r="I281" i="3"/>
  <c r="I229" i="6"/>
  <c r="I229" i="7"/>
  <c r="I306" i="7"/>
  <c r="I297" i="5"/>
  <c r="I179" i="5"/>
  <c r="I298" i="4"/>
  <c r="I619" i="7"/>
  <c r="I618" i="4"/>
  <c r="I167" i="3"/>
  <c r="I194" i="5"/>
  <c r="I142" i="7"/>
  <c r="F23" i="7"/>
  <c r="I75" i="7"/>
  <c r="I71" i="3"/>
  <c r="F19" i="3"/>
  <c r="F20" i="6"/>
  <c r="I72" i="6"/>
  <c r="I73" i="7"/>
  <c r="F21" i="7"/>
  <c r="I70" i="4"/>
  <c r="F18" i="4"/>
  <c r="I79" i="5"/>
  <c r="F27" i="5"/>
  <c r="I77" i="3"/>
  <c r="F25" i="3"/>
  <c r="I181" i="5"/>
  <c r="I60" i="5"/>
  <c r="F8" i="5"/>
  <c r="I61" i="7"/>
  <c r="F9" i="7"/>
  <c r="F8" i="3"/>
  <c r="I60" i="3"/>
  <c r="I68" i="7"/>
  <c r="F16" i="7"/>
  <c r="I167" i="7"/>
  <c r="I268" i="4"/>
  <c r="I358" i="4"/>
  <c r="I229" i="5"/>
  <c r="I269" i="4"/>
  <c r="I306" i="6"/>
  <c r="I297" i="4"/>
  <c r="I179" i="4"/>
  <c r="I619" i="6"/>
  <c r="I618" i="7"/>
  <c r="I613" i="1"/>
  <c r="F17" i="4"/>
  <c r="I69" i="4"/>
  <c r="F11" i="6"/>
  <c r="I63" i="6"/>
  <c r="I77" i="4"/>
  <c r="F25" i="4"/>
  <c r="I60" i="6"/>
  <c r="F8" i="6"/>
  <c r="I67" i="7"/>
  <c r="F15" i="7"/>
  <c r="I78" i="4"/>
  <c r="F26" i="4"/>
  <c r="F26" i="3"/>
  <c r="I78" i="3"/>
  <c r="F9" i="6"/>
  <c r="I61" i="6"/>
  <c r="I67" i="4"/>
  <c r="F15" i="4"/>
  <c r="I76" i="5"/>
  <c r="F24" i="5"/>
  <c r="I142" i="6"/>
  <c r="I73" i="6"/>
  <c r="F21" i="6"/>
  <c r="F9" i="4"/>
  <c r="I61" i="4"/>
  <c r="F21" i="4"/>
  <c r="I73" i="4"/>
  <c r="I207" i="3"/>
  <c r="F7" i="6"/>
  <c r="I59" i="6"/>
  <c r="I228" i="4"/>
  <c r="I229" i="4"/>
  <c r="I306" i="5"/>
  <c r="I297" i="3"/>
  <c r="I179" i="3"/>
  <c r="I619" i="4"/>
  <c r="I127" i="3"/>
  <c r="I618" i="5"/>
  <c r="I613" i="42"/>
  <c r="I194" i="7"/>
  <c r="F23" i="6"/>
  <c r="I75" i="6"/>
  <c r="F15" i="3"/>
  <c r="I67" i="3"/>
  <c r="F17" i="5"/>
  <c r="I69" i="5"/>
  <c r="F22" i="5"/>
  <c r="I74" i="5"/>
  <c r="I76" i="6"/>
  <c r="F24" i="6"/>
  <c r="I76" i="7"/>
  <c r="F24" i="7"/>
  <c r="F16" i="6"/>
  <c r="I68" i="6"/>
  <c r="I79" i="4"/>
  <c r="F27" i="4"/>
  <c r="F10" i="7"/>
  <c r="I62" i="7"/>
  <c r="I72" i="7"/>
  <c r="F20" i="7"/>
  <c r="F15" i="5"/>
  <c r="I67" i="5"/>
  <c r="I70" i="7"/>
  <c r="F18" i="7"/>
  <c r="I613" i="8"/>
  <c r="I556" i="8"/>
  <c r="I556" i="32"/>
  <c r="I613" i="32"/>
  <c r="I613" i="36"/>
  <c r="I119" i="3"/>
  <c r="I140" i="7"/>
  <c r="I140" i="3"/>
  <c r="I283" i="5"/>
  <c r="I283" i="3"/>
  <c r="I283" i="4"/>
  <c r="I283" i="7"/>
  <c r="I283" i="6"/>
  <c r="I200" i="3"/>
  <c r="I200" i="7"/>
  <c r="I200" i="6"/>
  <c r="I200" i="5"/>
  <c r="I200" i="4"/>
  <c r="C626" i="41"/>
  <c r="S612" i="41"/>
  <c r="AG612" i="41" s="1"/>
  <c r="S613" i="41"/>
  <c r="AG613" i="41" s="1"/>
  <c r="C626" i="43"/>
  <c r="I148" i="3"/>
  <c r="I148" i="6"/>
  <c r="C626" i="42"/>
  <c r="I623" i="42"/>
  <c r="I608" i="1"/>
  <c r="E47" i="3"/>
  <c r="G45" i="4"/>
  <c r="H40" i="3"/>
  <c r="H40" i="7"/>
  <c r="H40" i="4"/>
  <c r="H40" i="5"/>
  <c r="H40" i="6"/>
  <c r="G132" i="4"/>
  <c r="G132" i="7"/>
  <c r="G132" i="5"/>
  <c r="E52" i="3"/>
  <c r="G43" i="6"/>
  <c r="G43" i="3"/>
  <c r="F96" i="1"/>
  <c r="H288" i="3"/>
  <c r="H288" i="7"/>
  <c r="H288" i="4"/>
  <c r="H288" i="5"/>
  <c r="H288" i="6"/>
  <c r="E41" i="5"/>
  <c r="G184" i="5"/>
  <c r="I387" i="7"/>
  <c r="I114" i="8"/>
  <c r="I182" i="7"/>
  <c r="H41" i="7"/>
  <c r="H43" i="4"/>
  <c r="H43" i="5"/>
  <c r="H43" i="6"/>
  <c r="H43" i="7"/>
  <c r="H43" i="3"/>
  <c r="G49" i="4"/>
  <c r="G49" i="5"/>
  <c r="G49" i="7"/>
  <c r="I286" i="4"/>
  <c r="I286" i="3"/>
  <c r="H48" i="4"/>
  <c r="I152" i="6"/>
  <c r="I152" i="5"/>
  <c r="I173" i="6"/>
  <c r="I351" i="3"/>
  <c r="I351" i="4"/>
  <c r="I351" i="5"/>
  <c r="I351" i="6"/>
  <c r="I351" i="7"/>
  <c r="E51" i="3"/>
  <c r="I295" i="4"/>
  <c r="I295" i="5"/>
  <c r="I295" i="6"/>
  <c r="I295" i="3"/>
  <c r="G42" i="3"/>
  <c r="G42" i="4"/>
  <c r="G42" i="5"/>
  <c r="G42" i="6"/>
  <c r="G42" i="7"/>
  <c r="I294" i="7"/>
  <c r="I294" i="4"/>
  <c r="I294" i="5"/>
  <c r="I294" i="6"/>
  <c r="I294" i="3"/>
  <c r="I169" i="4"/>
  <c r="I169" i="5"/>
  <c r="I169" i="7"/>
  <c r="I273" i="3"/>
  <c r="G44" i="4"/>
  <c r="G44" i="5"/>
  <c r="G44" i="6"/>
  <c r="H46" i="7"/>
  <c r="H46" i="3"/>
  <c r="I180" i="6"/>
  <c r="I180" i="4"/>
  <c r="I180" i="5"/>
  <c r="I180" i="3"/>
  <c r="I180" i="7"/>
  <c r="I617" i="3"/>
  <c r="I617" i="6"/>
  <c r="C236" i="3"/>
  <c r="C236" i="4"/>
  <c r="C236" i="5"/>
  <c r="C236" i="6"/>
  <c r="C236" i="7"/>
  <c r="I388" i="6"/>
  <c r="I408" i="3"/>
  <c r="I408" i="6"/>
  <c r="I408" i="4"/>
  <c r="I385" i="6"/>
  <c r="I385" i="3"/>
  <c r="I389" i="7"/>
  <c r="I389" i="3"/>
  <c r="H49" i="4"/>
  <c r="H49" i="6"/>
  <c r="H49" i="7"/>
  <c r="I166" i="3"/>
  <c r="I166" i="7"/>
  <c r="I189" i="7"/>
  <c r="G35" i="7"/>
  <c r="G35" i="4"/>
  <c r="E46" i="4"/>
  <c r="E46" i="5"/>
  <c r="E46" i="6"/>
  <c r="E46" i="7"/>
  <c r="E46" i="3"/>
  <c r="G47" i="4"/>
  <c r="G47" i="6"/>
  <c r="G47" i="7"/>
  <c r="G210" i="5"/>
  <c r="G210" i="6"/>
  <c r="G210" i="7"/>
  <c r="G210" i="3"/>
  <c r="G210" i="4"/>
  <c r="H210" i="6"/>
  <c r="G50" i="5"/>
  <c r="G50" i="4"/>
  <c r="H51" i="3"/>
  <c r="H51" i="5"/>
  <c r="H51" i="6"/>
  <c r="H47" i="3"/>
  <c r="H47" i="4"/>
  <c r="H47" i="6"/>
  <c r="H47" i="7"/>
  <c r="I198" i="3"/>
  <c r="I348" i="4"/>
  <c r="I348" i="5"/>
  <c r="I355" i="4"/>
  <c r="I355" i="6"/>
  <c r="I355" i="5"/>
  <c r="I355" i="3"/>
  <c r="I355" i="7"/>
  <c r="G392" i="4"/>
  <c r="G392" i="5"/>
  <c r="G392" i="6"/>
  <c r="G392" i="3"/>
  <c r="G392" i="7"/>
  <c r="G37" i="7"/>
  <c r="I277" i="3"/>
  <c r="I277" i="7"/>
  <c r="I277" i="4"/>
  <c r="I277" i="5"/>
  <c r="I277" i="6"/>
  <c r="I299" i="4"/>
  <c r="I299" i="7"/>
  <c r="I299" i="5"/>
  <c r="I299" i="6"/>
  <c r="I299" i="3"/>
  <c r="I308" i="3"/>
  <c r="I308" i="6"/>
  <c r="I308" i="7"/>
  <c r="G52" i="5"/>
  <c r="G52" i="7"/>
  <c r="G52" i="3"/>
  <c r="G52" i="4"/>
  <c r="I411" i="4"/>
  <c r="I255" i="5"/>
  <c r="I182" i="6"/>
  <c r="I182" i="3"/>
  <c r="I198" i="6"/>
  <c r="I223" i="3"/>
  <c r="I192" i="3"/>
  <c r="I197" i="3"/>
  <c r="I197" i="7"/>
  <c r="I353" i="3"/>
  <c r="I205" i="5"/>
  <c r="I205" i="7"/>
  <c r="I310" i="3"/>
  <c r="I310" i="4"/>
  <c r="I310" i="5"/>
  <c r="I310" i="6"/>
  <c r="I310" i="7"/>
  <c r="I293" i="6"/>
  <c r="I390" i="4"/>
  <c r="I390" i="7"/>
  <c r="I390" i="3"/>
  <c r="I390" i="5"/>
  <c r="I390" i="6"/>
  <c r="I234" i="5"/>
  <c r="I312" i="5"/>
  <c r="I118" i="4"/>
  <c r="I118" i="6"/>
  <c r="I118" i="5"/>
  <c r="I118" i="7"/>
  <c r="G288" i="4"/>
  <c r="G288" i="5"/>
  <c r="G288" i="6"/>
  <c r="G288" i="7"/>
  <c r="G288" i="3"/>
  <c r="I309" i="3"/>
  <c r="I309" i="4"/>
  <c r="I309" i="5"/>
  <c r="I309" i="6"/>
  <c r="I309" i="7"/>
  <c r="G366" i="3"/>
  <c r="H366" i="3"/>
  <c r="G366" i="4"/>
  <c r="H366" i="4"/>
  <c r="G366" i="5"/>
  <c r="H366" i="5"/>
  <c r="G366" i="6"/>
  <c r="H366" i="6"/>
  <c r="G366" i="7"/>
  <c r="H366" i="7"/>
  <c r="I208" i="5"/>
  <c r="I208" i="6"/>
  <c r="I208" i="7"/>
  <c r="I504" i="1"/>
  <c r="I556" i="1"/>
  <c r="I232" i="3"/>
  <c r="I232" i="7"/>
  <c r="I232" i="4"/>
  <c r="I232" i="5"/>
  <c r="I232" i="6"/>
  <c r="I126" i="3"/>
  <c r="I284" i="4"/>
  <c r="I284" i="5"/>
  <c r="I284" i="6"/>
  <c r="I284" i="3"/>
  <c r="I284" i="7"/>
  <c r="H236" i="3"/>
  <c r="G236" i="5"/>
  <c r="H236" i="5"/>
  <c r="G236" i="7"/>
  <c r="H236" i="7"/>
  <c r="G236" i="3"/>
  <c r="G236" i="4"/>
  <c r="H236" i="4"/>
  <c r="G236" i="6"/>
  <c r="H236" i="6"/>
  <c r="I231" i="7"/>
  <c r="I231" i="3"/>
  <c r="I231" i="4"/>
  <c r="I231" i="5"/>
  <c r="I231" i="6"/>
  <c r="I145" i="5"/>
  <c r="I145" i="7"/>
  <c r="I145" i="4"/>
  <c r="I145" i="3"/>
  <c r="I145" i="6"/>
  <c r="I154" i="5"/>
  <c r="I154" i="4"/>
  <c r="I154" i="3"/>
  <c r="I154" i="7"/>
  <c r="I154" i="6"/>
  <c r="I374" i="8"/>
  <c r="I365" i="3" l="1"/>
  <c r="I361" i="5"/>
  <c r="I209" i="7"/>
  <c r="G37" i="4"/>
  <c r="G34" i="6"/>
  <c r="I617" i="7"/>
  <c r="I227" i="4"/>
  <c r="I383" i="5"/>
  <c r="I208" i="4"/>
  <c r="I411" i="7"/>
  <c r="G52" i="6"/>
  <c r="H340" i="7"/>
  <c r="I384" i="4"/>
  <c r="I408" i="7"/>
  <c r="I388" i="7"/>
  <c r="H48" i="3"/>
  <c r="G49" i="6"/>
  <c r="G43" i="7"/>
  <c r="I123" i="4"/>
  <c r="I126" i="7"/>
  <c r="H51" i="7"/>
  <c r="I411" i="6"/>
  <c r="I308" i="5"/>
  <c r="H37" i="3"/>
  <c r="H51" i="4"/>
  <c r="H49" i="5"/>
  <c r="G49" i="3"/>
  <c r="H41" i="5"/>
  <c r="G46" i="5"/>
  <c r="G43" i="4"/>
  <c r="G45" i="3"/>
  <c r="I611" i="42"/>
  <c r="H392" i="4"/>
  <c r="G43" i="5"/>
  <c r="I302" i="4"/>
  <c r="I156" i="6"/>
  <c r="I234" i="6"/>
  <c r="I308" i="4"/>
  <c r="I373" i="7"/>
  <c r="H33" i="6"/>
  <c r="G50" i="3"/>
  <c r="G35" i="3"/>
  <c r="H46" i="5"/>
  <c r="G44" i="7"/>
  <c r="H41" i="4"/>
  <c r="E49" i="3"/>
  <c r="G45" i="7"/>
  <c r="I608" i="42"/>
  <c r="I156" i="7"/>
  <c r="H41" i="6"/>
  <c r="H392" i="5"/>
  <c r="I227" i="6"/>
  <c r="I245" i="7"/>
  <c r="E37" i="7"/>
  <c r="H49" i="3"/>
  <c r="G41" i="4"/>
  <c r="G51" i="3"/>
  <c r="I623" i="41"/>
  <c r="I156" i="4"/>
  <c r="E49" i="5"/>
  <c r="G41" i="7"/>
  <c r="I218" i="1"/>
  <c r="I205" i="4"/>
  <c r="G34" i="3"/>
  <c r="H340" i="5"/>
  <c r="G50" i="6"/>
  <c r="G45" i="5"/>
  <c r="H42" i="3"/>
  <c r="I197" i="4"/>
  <c r="I373" i="6"/>
  <c r="G37" i="3"/>
  <c r="H34" i="5"/>
  <c r="I388" i="4"/>
  <c r="G44" i="3"/>
  <c r="G39" i="6"/>
  <c r="H44" i="7"/>
  <c r="I385" i="4"/>
  <c r="E49" i="4"/>
  <c r="G46" i="4"/>
  <c r="G41" i="6"/>
  <c r="G40" i="7"/>
  <c r="H38" i="5"/>
  <c r="E132" i="6"/>
  <c r="E132" i="3"/>
  <c r="I623" i="43"/>
  <c r="G34" i="5"/>
  <c r="G47" i="3"/>
  <c r="E37" i="5"/>
  <c r="H444" i="6"/>
  <c r="H444" i="3"/>
  <c r="H34" i="4"/>
  <c r="G39" i="4"/>
  <c r="H35" i="7"/>
  <c r="E51" i="4"/>
  <c r="E42" i="7"/>
  <c r="G46" i="3"/>
  <c r="I243" i="3"/>
  <c r="G41" i="5"/>
  <c r="H37" i="7"/>
  <c r="G40" i="6"/>
  <c r="H38" i="4"/>
  <c r="H626" i="42"/>
  <c r="H52" i="7"/>
  <c r="H392" i="7"/>
  <c r="G34" i="4"/>
  <c r="I245" i="6"/>
  <c r="E37" i="4"/>
  <c r="H444" i="5"/>
  <c r="G35" i="6"/>
  <c r="H44" i="6"/>
  <c r="E42" i="6"/>
  <c r="E41" i="6"/>
  <c r="G38" i="3"/>
  <c r="I242" i="7"/>
  <c r="E52" i="6"/>
  <c r="G45" i="6"/>
  <c r="G40" i="5"/>
  <c r="H38" i="3"/>
  <c r="G444" i="7"/>
  <c r="E132" i="5"/>
  <c r="H52" i="6"/>
  <c r="H392" i="3"/>
  <c r="G51" i="6"/>
  <c r="I255" i="6"/>
  <c r="I119" i="6"/>
  <c r="S624" i="43"/>
  <c r="AG624" i="43" s="1"/>
  <c r="I302" i="6"/>
  <c r="I383" i="7"/>
  <c r="I234" i="7"/>
  <c r="I234" i="3"/>
  <c r="I353" i="7"/>
  <c r="I411" i="3"/>
  <c r="H47" i="5"/>
  <c r="G34" i="7"/>
  <c r="I245" i="5"/>
  <c r="E37" i="3"/>
  <c r="H34" i="3"/>
  <c r="H46" i="6"/>
  <c r="G39" i="7"/>
  <c r="H35" i="3"/>
  <c r="H44" i="5"/>
  <c r="H48" i="7"/>
  <c r="E42" i="5"/>
  <c r="R626" i="41"/>
  <c r="H42" i="6"/>
  <c r="E41" i="3"/>
  <c r="G46" i="7"/>
  <c r="G38" i="5"/>
  <c r="E52" i="5"/>
  <c r="I131" i="3"/>
  <c r="G40" i="4"/>
  <c r="E47" i="6"/>
  <c r="G444" i="5"/>
  <c r="H52" i="5"/>
  <c r="G51" i="5"/>
  <c r="S612" i="43"/>
  <c r="AG612" i="43" s="1"/>
  <c r="I227" i="7"/>
  <c r="I364" i="7"/>
  <c r="I365" i="4"/>
  <c r="I360" i="6"/>
  <c r="I312" i="6"/>
  <c r="I146" i="4"/>
  <c r="I146" i="3"/>
  <c r="I242" i="3"/>
  <c r="H33" i="7"/>
  <c r="H418" i="5"/>
  <c r="G39" i="5"/>
  <c r="E51" i="7"/>
  <c r="H44" i="4"/>
  <c r="H39" i="5"/>
  <c r="H48" i="6"/>
  <c r="E42" i="4"/>
  <c r="H41" i="3"/>
  <c r="I380" i="3"/>
  <c r="H42" i="5"/>
  <c r="I384" i="6"/>
  <c r="G38" i="7"/>
  <c r="G41" i="3"/>
  <c r="H37" i="6"/>
  <c r="H34" i="6"/>
  <c r="G40" i="3"/>
  <c r="G38" i="6"/>
  <c r="E47" i="5"/>
  <c r="H37" i="4"/>
  <c r="H52" i="4"/>
  <c r="G444" i="3"/>
  <c r="H210" i="3"/>
  <c r="I131" i="5"/>
  <c r="G444" i="4"/>
  <c r="I126" i="5"/>
  <c r="I172" i="7"/>
  <c r="I205" i="3"/>
  <c r="I411" i="5"/>
  <c r="G37" i="6"/>
  <c r="H33" i="3"/>
  <c r="G50" i="7"/>
  <c r="G47" i="5"/>
  <c r="I384" i="3"/>
  <c r="H46" i="4"/>
  <c r="H35" i="6"/>
  <c r="E51" i="6"/>
  <c r="H44" i="3"/>
  <c r="H48" i="5"/>
  <c r="E42" i="3"/>
  <c r="E49" i="7"/>
  <c r="H42" i="4"/>
  <c r="E41" i="7"/>
  <c r="E52" i="7"/>
  <c r="H37" i="5"/>
  <c r="I624" i="42"/>
  <c r="H392" i="6"/>
  <c r="G51" i="7"/>
  <c r="S608" i="43"/>
  <c r="AG608" i="43" s="1"/>
  <c r="I255" i="7"/>
  <c r="I255" i="3"/>
  <c r="G35" i="5"/>
  <c r="H34" i="7"/>
  <c r="E51" i="5"/>
  <c r="E49" i="6"/>
  <c r="H42" i="7"/>
  <c r="E41" i="4"/>
  <c r="G46" i="6"/>
  <c r="I242" i="4"/>
  <c r="E52" i="4"/>
  <c r="G38" i="4"/>
  <c r="E47" i="7"/>
  <c r="G444" i="6"/>
  <c r="E132" i="7"/>
  <c r="E132" i="4"/>
  <c r="H210" i="4"/>
  <c r="G51" i="4"/>
  <c r="I348" i="6"/>
  <c r="I114" i="6"/>
  <c r="I233" i="7"/>
  <c r="I429" i="3"/>
  <c r="I255" i="4"/>
  <c r="I302" i="5"/>
  <c r="I235" i="5"/>
  <c r="I305" i="4"/>
  <c r="I646" i="5"/>
  <c r="I646" i="3"/>
  <c r="I383" i="6"/>
  <c r="I365" i="7"/>
  <c r="I360" i="7"/>
  <c r="I312" i="4"/>
  <c r="I116" i="4"/>
  <c r="I234" i="4"/>
  <c r="I241" i="6"/>
  <c r="I137" i="7"/>
  <c r="I353" i="5"/>
  <c r="I209" i="5"/>
  <c r="I401" i="6"/>
  <c r="I209" i="6"/>
  <c r="I388" i="3"/>
  <c r="H418" i="4"/>
  <c r="I114" i="4"/>
  <c r="G39" i="3"/>
  <c r="H50" i="7"/>
  <c r="H39" i="3"/>
  <c r="E35" i="7"/>
  <c r="I375" i="5"/>
  <c r="H45" i="7"/>
  <c r="I385" i="7"/>
  <c r="I223" i="4"/>
  <c r="I612" i="1"/>
  <c r="I206" i="4"/>
  <c r="I428" i="6"/>
  <c r="E47" i="4"/>
  <c r="I123" i="3"/>
  <c r="I590" i="3"/>
  <c r="I171" i="5"/>
  <c r="I233" i="3"/>
  <c r="I302" i="3"/>
  <c r="I227" i="5"/>
  <c r="I126" i="4"/>
  <c r="I130" i="7"/>
  <c r="I305" i="3"/>
  <c r="I305" i="5"/>
  <c r="I364" i="6"/>
  <c r="I208" i="3"/>
  <c r="I287" i="5"/>
  <c r="I360" i="5"/>
  <c r="I146" i="7"/>
  <c r="I590" i="7"/>
  <c r="I293" i="5"/>
  <c r="I172" i="6"/>
  <c r="I137" i="4"/>
  <c r="I197" i="5"/>
  <c r="I361" i="4"/>
  <c r="I209" i="3"/>
  <c r="G51" i="36"/>
  <c r="I373" i="5"/>
  <c r="I373" i="4"/>
  <c r="G37" i="5"/>
  <c r="H340" i="6"/>
  <c r="I384" i="7"/>
  <c r="I209" i="4"/>
  <c r="I114" i="5"/>
  <c r="H35" i="4"/>
  <c r="H50" i="6"/>
  <c r="E35" i="6"/>
  <c r="I375" i="3"/>
  <c r="I387" i="3"/>
  <c r="H45" i="6"/>
  <c r="I391" i="7"/>
  <c r="I428" i="5"/>
  <c r="I437" i="7"/>
  <c r="H38" i="7"/>
  <c r="H36" i="7"/>
  <c r="H132" i="7"/>
  <c r="I379" i="5"/>
  <c r="S612" i="42"/>
  <c r="AG612" i="42" s="1"/>
  <c r="H52" i="3"/>
  <c r="I245" i="3"/>
  <c r="H210" i="5"/>
  <c r="H210" i="7"/>
  <c r="I233" i="5"/>
  <c r="I233" i="6"/>
  <c r="I218" i="5"/>
  <c r="I235" i="4"/>
  <c r="I130" i="6"/>
  <c r="I287" i="4"/>
  <c r="I590" i="6"/>
  <c r="I241" i="3"/>
  <c r="I172" i="5"/>
  <c r="I198" i="5"/>
  <c r="I388" i="5"/>
  <c r="H418" i="7"/>
  <c r="I114" i="3"/>
  <c r="G36" i="7"/>
  <c r="I218" i="6"/>
  <c r="H50" i="5"/>
  <c r="E35" i="5"/>
  <c r="I385" i="5"/>
  <c r="I389" i="6"/>
  <c r="I375" i="6"/>
  <c r="I375" i="7"/>
  <c r="H45" i="5"/>
  <c r="I428" i="4"/>
  <c r="H38" i="6"/>
  <c r="I131" i="6"/>
  <c r="I123" i="5"/>
  <c r="I123" i="6"/>
  <c r="H36" i="6"/>
  <c r="H132" i="6"/>
  <c r="S613" i="43"/>
  <c r="AG613" i="43" s="1"/>
  <c r="I131" i="7"/>
  <c r="I348" i="3"/>
  <c r="I348" i="7"/>
  <c r="I166" i="5"/>
  <c r="I206" i="5"/>
  <c r="I227" i="3"/>
  <c r="I130" i="4"/>
  <c r="I383" i="3"/>
  <c r="I364" i="4"/>
  <c r="I364" i="5"/>
  <c r="I287" i="7"/>
  <c r="I287" i="3"/>
  <c r="I156" i="5"/>
  <c r="I360" i="4"/>
  <c r="I312" i="3"/>
  <c r="I146" i="6"/>
  <c r="I590" i="5"/>
  <c r="I172" i="4"/>
  <c r="I353" i="6"/>
  <c r="I353" i="4"/>
  <c r="I361" i="3"/>
  <c r="I198" i="4"/>
  <c r="I373" i="3"/>
  <c r="H340" i="4"/>
  <c r="E37" i="6"/>
  <c r="I166" i="6"/>
  <c r="I198" i="7"/>
  <c r="I617" i="4"/>
  <c r="H418" i="3"/>
  <c r="G36" i="6"/>
  <c r="I218" i="4"/>
  <c r="H39" i="6"/>
  <c r="E35" i="4"/>
  <c r="I389" i="5"/>
  <c r="I387" i="6"/>
  <c r="I171" i="6"/>
  <c r="H45" i="4"/>
  <c r="I384" i="5"/>
  <c r="G132" i="3"/>
  <c r="I437" i="6"/>
  <c r="I429" i="7"/>
  <c r="I131" i="4"/>
  <c r="I123" i="7"/>
  <c r="H36" i="5"/>
  <c r="H132" i="5"/>
  <c r="S613" i="42"/>
  <c r="AG613" i="42" s="1"/>
  <c r="I242" i="5"/>
  <c r="I126" i="6"/>
  <c r="I119" i="4"/>
  <c r="I235" i="3"/>
  <c r="I130" i="5"/>
  <c r="I646" i="6"/>
  <c r="I646" i="4"/>
  <c r="I383" i="4"/>
  <c r="I365" i="6"/>
  <c r="I590" i="4"/>
  <c r="I172" i="3"/>
  <c r="I380" i="4"/>
  <c r="H33" i="5"/>
  <c r="I166" i="4"/>
  <c r="I379" i="6"/>
  <c r="I391" i="3"/>
  <c r="G36" i="5"/>
  <c r="I169" i="6"/>
  <c r="H39" i="4"/>
  <c r="I182" i="5"/>
  <c r="I375" i="4"/>
  <c r="I171" i="7"/>
  <c r="I206" i="3"/>
  <c r="I428" i="7"/>
  <c r="I437" i="5"/>
  <c r="I429" i="6"/>
  <c r="I423" i="5"/>
  <c r="H36" i="4"/>
  <c r="H132" i="4"/>
  <c r="G132" i="6"/>
  <c r="I116" i="6"/>
  <c r="I387" i="4"/>
  <c r="I235" i="6"/>
  <c r="I302" i="7"/>
  <c r="I235" i="7"/>
  <c r="I130" i="3"/>
  <c r="I305" i="7"/>
  <c r="I364" i="3"/>
  <c r="I365" i="5"/>
  <c r="I287" i="6"/>
  <c r="I156" i="3"/>
  <c r="I360" i="3"/>
  <c r="I312" i="7"/>
  <c r="I116" i="7"/>
  <c r="I146" i="5"/>
  <c r="I241" i="5"/>
  <c r="I205" i="6"/>
  <c r="I361" i="6"/>
  <c r="I361" i="7"/>
  <c r="I380" i="6"/>
  <c r="H33" i="4"/>
  <c r="I379" i="3"/>
  <c r="I380" i="5"/>
  <c r="I617" i="5"/>
  <c r="G36" i="4"/>
  <c r="H35" i="5"/>
  <c r="I295" i="7"/>
  <c r="H50" i="4"/>
  <c r="I223" i="5"/>
  <c r="I391" i="4"/>
  <c r="I389" i="4"/>
  <c r="I387" i="5"/>
  <c r="I171" i="3"/>
  <c r="I171" i="4"/>
  <c r="H45" i="3"/>
  <c r="I206" i="7"/>
  <c r="I428" i="3"/>
  <c r="I437" i="4"/>
  <c r="I429" i="5"/>
  <c r="H36" i="3"/>
  <c r="H132" i="3"/>
  <c r="H626" i="43"/>
  <c r="I379" i="4"/>
  <c r="I114" i="1"/>
  <c r="I293" i="4"/>
  <c r="I242" i="6"/>
  <c r="I119" i="7"/>
  <c r="I293" i="3"/>
  <c r="I218" i="3"/>
  <c r="I293" i="7"/>
  <c r="I137" i="5"/>
  <c r="I305" i="6"/>
  <c r="I646" i="7"/>
  <c r="I116" i="5"/>
  <c r="I197" i="6"/>
  <c r="H340" i="3"/>
  <c r="I379" i="7"/>
  <c r="I223" i="6"/>
  <c r="I380" i="7"/>
  <c r="I408" i="5"/>
  <c r="H418" i="6"/>
  <c r="I114" i="7"/>
  <c r="G36" i="3"/>
  <c r="I218" i="7"/>
  <c r="H50" i="3"/>
  <c r="H39" i="7"/>
  <c r="E35" i="3"/>
  <c r="I223" i="7"/>
  <c r="I233" i="4"/>
  <c r="I206" i="6"/>
  <c r="I437" i="3"/>
  <c r="I429" i="4"/>
  <c r="I182" i="4"/>
  <c r="S611" i="43"/>
  <c r="AG611" i="43" s="1"/>
  <c r="I169" i="3"/>
  <c r="I119" i="5"/>
  <c r="I245" i="4"/>
  <c r="I646" i="41"/>
  <c r="I270" i="1"/>
  <c r="I530" i="1"/>
  <c r="I530" i="8"/>
  <c r="S608" i="42"/>
  <c r="AG608" i="42" s="1"/>
  <c r="M626" i="43"/>
  <c r="S623" i="42"/>
  <c r="AG623" i="42" s="1"/>
  <c r="M626" i="42"/>
  <c r="S611" i="42"/>
  <c r="AG611" i="42" s="1"/>
  <c r="I391" i="6"/>
  <c r="I128" i="7"/>
  <c r="I128" i="6"/>
  <c r="I128" i="4"/>
  <c r="I128" i="5"/>
  <c r="I128" i="3"/>
  <c r="I391" i="5"/>
  <c r="E39" i="4"/>
  <c r="I414" i="3"/>
  <c r="I398" i="3"/>
  <c r="I401" i="5"/>
  <c r="I403" i="3"/>
  <c r="I399" i="5"/>
  <c r="I400" i="6"/>
  <c r="I423" i="6"/>
  <c r="I173" i="7"/>
  <c r="I401" i="3"/>
  <c r="I401" i="4"/>
  <c r="I173" i="3"/>
  <c r="H184" i="6"/>
  <c r="H184" i="3"/>
  <c r="I399" i="4"/>
  <c r="I401" i="7"/>
  <c r="H444" i="7"/>
  <c r="H444" i="4"/>
  <c r="I173" i="5"/>
  <c r="I173" i="4"/>
  <c r="I400" i="4"/>
  <c r="I403" i="6"/>
  <c r="E34" i="3"/>
  <c r="E34" i="5"/>
  <c r="E34" i="7"/>
  <c r="E34" i="4"/>
  <c r="E34" i="6"/>
  <c r="I400" i="5"/>
  <c r="I166" i="32"/>
  <c r="I398" i="6"/>
  <c r="I166" i="8"/>
  <c r="I400" i="7"/>
  <c r="I400" i="3"/>
  <c r="I374" i="1"/>
  <c r="I608" i="32"/>
  <c r="I608" i="36"/>
  <c r="C626" i="1"/>
  <c r="I398" i="7"/>
  <c r="C626" i="36"/>
  <c r="I624" i="1"/>
  <c r="H184" i="7"/>
  <c r="H184" i="5"/>
  <c r="H184" i="4"/>
  <c r="I224" i="6"/>
  <c r="E39" i="5"/>
  <c r="I224" i="7"/>
  <c r="I398" i="5"/>
  <c r="I398" i="4"/>
  <c r="E39" i="7"/>
  <c r="I224" i="4"/>
  <c r="I399" i="6"/>
  <c r="I399" i="3"/>
  <c r="I612" i="32"/>
  <c r="I612" i="36"/>
  <c r="E39" i="6"/>
  <c r="I192" i="7"/>
  <c r="I192" i="5"/>
  <c r="B184" i="3"/>
  <c r="G184" i="4"/>
  <c r="G184" i="7"/>
  <c r="D47" i="5"/>
  <c r="I224" i="5"/>
  <c r="I224" i="3"/>
  <c r="I279" i="4"/>
  <c r="G184" i="3"/>
  <c r="G184" i="6"/>
  <c r="I243" i="4"/>
  <c r="I192" i="4"/>
  <c r="I192" i="6"/>
  <c r="B184" i="6"/>
  <c r="B184" i="4"/>
  <c r="I403" i="7"/>
  <c r="I286" i="7"/>
  <c r="I286" i="6"/>
  <c r="I286" i="5"/>
  <c r="D47" i="7"/>
  <c r="D47" i="3"/>
  <c r="E39" i="3"/>
  <c r="I301" i="7"/>
  <c r="D47" i="4"/>
  <c r="I609" i="7"/>
  <c r="D47" i="6"/>
  <c r="I114" i="32"/>
  <c r="I273" i="7"/>
  <c r="I273" i="4"/>
  <c r="I273" i="5"/>
  <c r="E36" i="3"/>
  <c r="E36" i="5"/>
  <c r="E36" i="4"/>
  <c r="E36" i="6"/>
  <c r="E36" i="7"/>
  <c r="C36" i="5"/>
  <c r="C36" i="6"/>
  <c r="C36" i="3"/>
  <c r="C36" i="4"/>
  <c r="C36" i="7"/>
  <c r="I365" i="32"/>
  <c r="I180" i="32"/>
  <c r="I207" i="36"/>
  <c r="I154" i="8"/>
  <c r="I154" i="36"/>
  <c r="I155" i="36"/>
  <c r="I391" i="35"/>
  <c r="I391" i="34"/>
  <c r="I311" i="32"/>
  <c r="I623" i="32"/>
  <c r="I611" i="32"/>
  <c r="I611" i="36"/>
  <c r="H626" i="32"/>
  <c r="H626" i="36"/>
  <c r="H626" i="1"/>
  <c r="H52" i="32"/>
  <c r="H52" i="1"/>
  <c r="G51" i="8"/>
  <c r="I181" i="8"/>
  <c r="I312" i="8"/>
  <c r="I208" i="8"/>
  <c r="I208" i="36"/>
  <c r="I156" i="32"/>
  <c r="I156" i="36"/>
  <c r="I363" i="36"/>
  <c r="I287" i="36"/>
  <c r="I286" i="8"/>
  <c r="I286" i="32"/>
  <c r="I233" i="32"/>
  <c r="I233" i="36"/>
  <c r="I620" i="43"/>
  <c r="I620" i="3"/>
  <c r="I620" i="41"/>
  <c r="I620" i="4"/>
  <c r="I620" i="5"/>
  <c r="I620" i="6"/>
  <c r="I620" i="7"/>
  <c r="I254" i="4"/>
  <c r="I254" i="5"/>
  <c r="I254" i="6"/>
  <c r="I254" i="7"/>
  <c r="I254" i="3"/>
  <c r="I436" i="4"/>
  <c r="I436" i="5"/>
  <c r="I436" i="6"/>
  <c r="I436" i="7"/>
  <c r="I436" i="3"/>
  <c r="I434" i="4"/>
  <c r="I434" i="5"/>
  <c r="I434" i="6"/>
  <c r="I434" i="7"/>
  <c r="D44" i="3"/>
  <c r="I252" i="4"/>
  <c r="I252" i="5"/>
  <c r="I252" i="6"/>
  <c r="I252" i="7"/>
  <c r="I252" i="3"/>
  <c r="C43" i="4"/>
  <c r="C43" i="5"/>
  <c r="C43" i="6"/>
  <c r="I416" i="3"/>
  <c r="I365" i="36"/>
  <c r="I365" i="8"/>
  <c r="I209" i="32"/>
  <c r="I209" i="8"/>
  <c r="I209" i="36"/>
  <c r="I207" i="1"/>
  <c r="I183" i="1"/>
  <c r="I414" i="7"/>
  <c r="I414" i="6"/>
  <c r="I414" i="4"/>
  <c r="I414" i="5"/>
  <c r="E48" i="3"/>
  <c r="E48" i="5"/>
  <c r="E48" i="6"/>
  <c r="E48" i="7"/>
  <c r="E48" i="4"/>
  <c r="I364" i="1"/>
  <c r="I348" i="32"/>
  <c r="I313" i="32"/>
  <c r="I311" i="1"/>
  <c r="I285" i="34"/>
  <c r="I285" i="36"/>
  <c r="I285" i="8"/>
  <c r="I234" i="1"/>
  <c r="I623" i="36"/>
  <c r="I611" i="1"/>
  <c r="I362" i="32"/>
  <c r="I362" i="1"/>
  <c r="H53" i="36"/>
  <c r="G51" i="32"/>
  <c r="I270" i="8"/>
  <c r="I181" i="32"/>
  <c r="I312" i="32"/>
  <c r="I208" i="32"/>
  <c r="I156" i="1"/>
  <c r="I156" i="8"/>
  <c r="I286" i="1"/>
  <c r="I286" i="36"/>
  <c r="I235" i="1"/>
  <c r="E99" i="43"/>
  <c r="E99" i="41"/>
  <c r="E93" i="3"/>
  <c r="E15" i="3" s="1"/>
  <c r="E93" i="4"/>
  <c r="E93" i="5"/>
  <c r="E15" i="5" s="1"/>
  <c r="C35" i="4"/>
  <c r="C35" i="5"/>
  <c r="C35" i="6"/>
  <c r="C35" i="7"/>
  <c r="C35" i="3"/>
  <c r="I415" i="3"/>
  <c r="I415" i="4"/>
  <c r="I415" i="5"/>
  <c r="I415" i="6"/>
  <c r="I415" i="7"/>
  <c r="G33" i="3"/>
  <c r="G33" i="7"/>
  <c r="G33" i="4"/>
  <c r="G33" i="5"/>
  <c r="G33" i="6"/>
  <c r="I296" i="5"/>
  <c r="I296" i="7"/>
  <c r="I296" i="6"/>
  <c r="I403" i="4"/>
  <c r="C184" i="3"/>
  <c r="C184" i="7"/>
  <c r="I121" i="5"/>
  <c r="I121" i="4"/>
  <c r="I121" i="3"/>
  <c r="I147" i="7"/>
  <c r="I147" i="6"/>
  <c r="I273" i="6"/>
  <c r="I152" i="7"/>
  <c r="I152" i="4"/>
  <c r="C34" i="4"/>
  <c r="C34" i="5"/>
  <c r="E33" i="3"/>
  <c r="E33" i="5"/>
  <c r="E33" i="7"/>
  <c r="E33" i="4"/>
  <c r="C33" i="5"/>
  <c r="C33" i="7"/>
  <c r="C33" i="4"/>
  <c r="I365" i="1"/>
  <c r="I209" i="1"/>
  <c r="I296" i="32"/>
  <c r="I296" i="1"/>
  <c r="I206" i="36"/>
  <c r="I207" i="8"/>
  <c r="I154" i="32"/>
  <c r="I391" i="8"/>
  <c r="I364" i="32"/>
  <c r="I364" i="36"/>
  <c r="I348" i="1"/>
  <c r="I313" i="8"/>
  <c r="I311" i="36"/>
  <c r="I285" i="32"/>
  <c r="I285" i="1"/>
  <c r="I362" i="8"/>
  <c r="I362" i="36"/>
  <c r="G50" i="32"/>
  <c r="G53" i="36"/>
  <c r="I181" i="36"/>
  <c r="I312" i="1"/>
  <c r="I363" i="8"/>
  <c r="I363" i="32"/>
  <c r="I287" i="1"/>
  <c r="I260" i="8"/>
  <c r="I235" i="32"/>
  <c r="I235" i="36"/>
  <c r="I233" i="1"/>
  <c r="G52" i="1"/>
  <c r="C39" i="5"/>
  <c r="C39" i="7"/>
  <c r="C39" i="4"/>
  <c r="C39" i="3"/>
  <c r="C39" i="6"/>
  <c r="B37" i="6"/>
  <c r="I624" i="34"/>
  <c r="I218" i="8"/>
  <c r="I206" i="32"/>
  <c r="I207" i="32"/>
  <c r="I154" i="1"/>
  <c r="I391" i="32"/>
  <c r="I391" i="1"/>
  <c r="I364" i="8"/>
  <c r="I311" i="8"/>
  <c r="I234" i="32"/>
  <c r="I623" i="34"/>
  <c r="I623" i="1"/>
  <c r="H53" i="8"/>
  <c r="H52" i="36"/>
  <c r="H52" i="8"/>
  <c r="G51" i="1"/>
  <c r="I181" i="1"/>
  <c r="I312" i="36"/>
  <c r="I208" i="1"/>
  <c r="G418" i="5"/>
  <c r="G418" i="3"/>
  <c r="G418" i="6"/>
  <c r="G418" i="4"/>
  <c r="G418" i="7"/>
  <c r="I363" i="1"/>
  <c r="I287" i="8"/>
  <c r="I287" i="32"/>
  <c r="I286" i="34"/>
  <c r="I260" i="32"/>
  <c r="I235" i="8"/>
  <c r="I233" i="8"/>
  <c r="H51" i="32"/>
  <c r="H93" i="5"/>
  <c r="H93" i="4"/>
  <c r="H93" i="3"/>
  <c r="H15" i="3" s="1"/>
  <c r="G93" i="4"/>
  <c r="G93" i="6"/>
  <c r="G93" i="7"/>
  <c r="I407" i="4"/>
  <c r="I407" i="5"/>
  <c r="I296" i="4"/>
  <c r="I296" i="3"/>
  <c r="I403" i="5"/>
  <c r="C184" i="4"/>
  <c r="C184" i="6"/>
  <c r="C184" i="5"/>
  <c r="I147" i="5"/>
  <c r="I147" i="4"/>
  <c r="I147" i="3"/>
  <c r="I152" i="3"/>
  <c r="H52" i="34"/>
  <c r="I363" i="34"/>
  <c r="I364" i="34"/>
  <c r="I621" i="7"/>
  <c r="I313" i="34"/>
  <c r="G50" i="34"/>
  <c r="H100" i="41"/>
  <c r="H100" i="3"/>
  <c r="H100" i="6"/>
  <c r="H22" i="6" s="1"/>
  <c r="H100" i="5"/>
  <c r="H22" i="5" s="1"/>
  <c r="H100" i="4"/>
  <c r="H22" i="4" s="1"/>
  <c r="H100" i="7"/>
  <c r="H22" i="7" s="1"/>
  <c r="E100" i="41"/>
  <c r="E100" i="4"/>
  <c r="E100" i="5"/>
  <c r="E100" i="6"/>
  <c r="E100" i="3"/>
  <c r="E100" i="7"/>
  <c r="C100" i="43"/>
  <c r="C100" i="41"/>
  <c r="C100" i="4"/>
  <c r="C100" i="5"/>
  <c r="C100" i="6"/>
  <c r="C100" i="3"/>
  <c r="C100" i="7"/>
  <c r="G95" i="5"/>
  <c r="G17" i="5" s="1"/>
  <c r="I612" i="34"/>
  <c r="D88" i="41"/>
  <c r="E88" i="41"/>
  <c r="H96" i="3"/>
  <c r="D96" i="4"/>
  <c r="C96" i="7"/>
  <c r="H96" i="7"/>
  <c r="H96" i="4"/>
  <c r="H18" i="4" s="1"/>
  <c r="E96" i="5"/>
  <c r="H96" i="5"/>
  <c r="E96" i="6"/>
  <c r="G96" i="7"/>
  <c r="G18" i="7" s="1"/>
  <c r="G88" i="41"/>
  <c r="C88" i="41"/>
  <c r="H88" i="41"/>
  <c r="C96" i="3"/>
  <c r="D96" i="3"/>
  <c r="E96" i="3"/>
  <c r="G96" i="3"/>
  <c r="G18" i="3" s="1"/>
  <c r="C96" i="4"/>
  <c r="E96" i="4"/>
  <c r="G96" i="4"/>
  <c r="G18" i="4" s="1"/>
  <c r="C96" i="5"/>
  <c r="D96" i="5"/>
  <c r="C96" i="6"/>
  <c r="D96" i="6"/>
  <c r="G96" i="6"/>
  <c r="G18" i="6" s="1"/>
  <c r="D96" i="7"/>
  <c r="G96" i="5"/>
  <c r="G18" i="5" s="1"/>
  <c r="H96" i="6"/>
  <c r="E96" i="7"/>
  <c r="E88" i="43"/>
  <c r="G88" i="43"/>
  <c r="H88" i="43"/>
  <c r="C88" i="43"/>
  <c r="D88" i="43"/>
  <c r="H51" i="34"/>
  <c r="I287" i="34"/>
  <c r="I261" i="35"/>
  <c r="H314" i="4"/>
  <c r="G314" i="5"/>
  <c r="G314" i="6"/>
  <c r="G314" i="7"/>
  <c r="G314" i="3"/>
  <c r="H314" i="3"/>
  <c r="G314" i="4"/>
  <c r="H314" i="5"/>
  <c r="H314" i="6"/>
  <c r="H314" i="7"/>
  <c r="G53" i="34"/>
  <c r="I365" i="34"/>
  <c r="I260" i="34"/>
  <c r="I442" i="34"/>
  <c r="C46" i="4"/>
  <c r="C46" i="7"/>
  <c r="E53" i="34"/>
  <c r="I233" i="34"/>
  <c r="I157" i="34"/>
  <c r="I614" i="4"/>
  <c r="I614" i="6"/>
  <c r="G158" i="4"/>
  <c r="G158" i="7"/>
  <c r="G158" i="5"/>
  <c r="G158" i="6"/>
  <c r="G158" i="3"/>
  <c r="I426" i="5"/>
  <c r="I426" i="4"/>
  <c r="I426" i="3"/>
  <c r="I423" i="7"/>
  <c r="I423" i="4"/>
  <c r="I244" i="6"/>
  <c r="I244" i="5"/>
  <c r="I247" i="4"/>
  <c r="I247" i="6"/>
  <c r="I247" i="3"/>
  <c r="H101" i="5"/>
  <c r="H23" i="5" s="1"/>
  <c r="H101" i="4"/>
  <c r="H23" i="4" s="1"/>
  <c r="H101" i="6"/>
  <c r="H23" i="6" s="1"/>
  <c r="H101" i="7"/>
  <c r="H23" i="7" s="1"/>
  <c r="E101" i="6"/>
  <c r="E23" i="6" s="1"/>
  <c r="C101" i="5"/>
  <c r="C101" i="3"/>
  <c r="H50" i="34"/>
  <c r="G52" i="34"/>
  <c r="E98" i="3"/>
  <c r="E20" i="3" s="1"/>
  <c r="E98" i="4"/>
  <c r="E20" i="4" s="1"/>
  <c r="G98" i="5"/>
  <c r="G20" i="5" s="1"/>
  <c r="I208" i="34"/>
  <c r="I183" i="34"/>
  <c r="I312" i="34"/>
  <c r="I261" i="34"/>
  <c r="I611" i="34"/>
  <c r="I608" i="34"/>
  <c r="G51" i="34"/>
  <c r="G100" i="43"/>
  <c r="G100" i="41"/>
  <c r="G100" i="6"/>
  <c r="G22" i="6" s="1"/>
  <c r="G100" i="3"/>
  <c r="G22" i="3" s="1"/>
  <c r="G100" i="4"/>
  <c r="G22" i="4" s="1"/>
  <c r="G100" i="7"/>
  <c r="G22" i="7" s="1"/>
  <c r="G100" i="5"/>
  <c r="G22" i="5" s="1"/>
  <c r="D100" i="5"/>
  <c r="D100" i="4"/>
  <c r="D100" i="3"/>
  <c r="D100" i="7"/>
  <c r="D100" i="6"/>
  <c r="H95" i="5"/>
  <c r="H17" i="5" s="1"/>
  <c r="H95" i="3"/>
  <c r="H17" i="3" s="1"/>
  <c r="H95" i="7"/>
  <c r="H17" i="7" s="1"/>
  <c r="H95" i="6"/>
  <c r="H17" i="6" s="1"/>
  <c r="I234" i="34"/>
  <c r="I155" i="34"/>
  <c r="I149" i="4"/>
  <c r="C158" i="4"/>
  <c r="C158" i="5"/>
  <c r="I149" i="6"/>
  <c r="C158" i="7"/>
  <c r="I149" i="5"/>
  <c r="I311" i="34"/>
  <c r="I207" i="34"/>
  <c r="I230" i="3"/>
  <c r="I230" i="6"/>
  <c r="C47" i="4"/>
  <c r="C47" i="3"/>
  <c r="C47" i="5"/>
  <c r="C47" i="7"/>
  <c r="C47" i="6"/>
  <c r="I609" i="6"/>
  <c r="I426" i="7"/>
  <c r="I426" i="6"/>
  <c r="I423" i="3"/>
  <c r="I301" i="4"/>
  <c r="I301" i="3"/>
  <c r="I244" i="7"/>
  <c r="I244" i="4"/>
  <c r="I244" i="3"/>
  <c r="D46" i="3"/>
  <c r="C314" i="5"/>
  <c r="I247" i="5"/>
  <c r="I247" i="7"/>
  <c r="I433" i="6"/>
  <c r="I433" i="7"/>
  <c r="I285" i="35"/>
  <c r="G51" i="35"/>
  <c r="I364" i="35"/>
  <c r="I312" i="35"/>
  <c r="G52" i="35"/>
  <c r="I209" i="35"/>
  <c r="H51" i="35"/>
  <c r="H52" i="35"/>
  <c r="E53" i="35"/>
  <c r="I365" i="35"/>
  <c r="I363" i="35"/>
  <c r="I442" i="35"/>
  <c r="G53" i="35"/>
  <c r="I208" i="35"/>
  <c r="H50" i="35"/>
  <c r="H53" i="35"/>
  <c r="I313" i="35"/>
  <c r="I287" i="35"/>
  <c r="I234" i="35"/>
  <c r="I623" i="35"/>
  <c r="I260" i="35"/>
  <c r="I233" i="35"/>
  <c r="G50" i="35"/>
  <c r="I311" i="35"/>
  <c r="I155" i="35"/>
  <c r="I286" i="35"/>
  <c r="I235" i="35"/>
  <c r="H22" i="3" l="1"/>
  <c r="H15" i="5"/>
  <c r="G15" i="4"/>
  <c r="C314" i="6"/>
  <c r="C46" i="6"/>
  <c r="I149" i="3"/>
  <c r="G98" i="6"/>
  <c r="G20" i="6" s="1"/>
  <c r="E101" i="3"/>
  <c r="E23" i="3" s="1"/>
  <c r="C46" i="3"/>
  <c r="H18" i="7"/>
  <c r="H93" i="7"/>
  <c r="H15" i="7" s="1"/>
  <c r="I234" i="36"/>
  <c r="B37" i="5"/>
  <c r="C34" i="6"/>
  <c r="I386" i="6"/>
  <c r="E15" i="4"/>
  <c r="G95" i="4"/>
  <c r="G17" i="4" s="1"/>
  <c r="B37" i="7"/>
  <c r="H18" i="3"/>
  <c r="I606" i="6"/>
  <c r="B37" i="3"/>
  <c r="I182" i="1"/>
  <c r="I433" i="5"/>
  <c r="E98" i="5"/>
  <c r="E20" i="5" s="1"/>
  <c r="E101" i="7"/>
  <c r="E23" i="7" s="1"/>
  <c r="C314" i="4"/>
  <c r="G95" i="7"/>
  <c r="G17" i="7" s="1"/>
  <c r="H100" i="43"/>
  <c r="G15" i="7"/>
  <c r="E53" i="8"/>
  <c r="B37" i="4"/>
  <c r="I182" i="32"/>
  <c r="C314" i="7"/>
  <c r="C132" i="3"/>
  <c r="H53" i="32"/>
  <c r="I201" i="4"/>
  <c r="H626" i="35"/>
  <c r="C132" i="6"/>
  <c r="D46" i="4"/>
  <c r="G98" i="4"/>
  <c r="G20" i="4" s="1"/>
  <c r="E101" i="5"/>
  <c r="E23" i="5" s="1"/>
  <c r="I230" i="7"/>
  <c r="C101" i="7"/>
  <c r="E101" i="4"/>
  <c r="E23" i="4" s="1"/>
  <c r="H18" i="6"/>
  <c r="G95" i="3"/>
  <c r="G17" i="3" s="1"/>
  <c r="E100" i="43"/>
  <c r="I121" i="7"/>
  <c r="H15" i="4"/>
  <c r="I234" i="8"/>
  <c r="I183" i="32"/>
  <c r="I201" i="3"/>
  <c r="B184" i="5"/>
  <c r="I609" i="5"/>
  <c r="H95" i="4"/>
  <c r="H17" i="4" s="1"/>
  <c r="G95" i="6"/>
  <c r="G17" i="6" s="1"/>
  <c r="C34" i="7"/>
  <c r="G53" i="8"/>
  <c r="I201" i="5"/>
  <c r="C626" i="34"/>
  <c r="C101" i="4"/>
  <c r="I632" i="3"/>
  <c r="C98" i="5"/>
  <c r="I386" i="7"/>
  <c r="I377" i="5"/>
  <c r="E93" i="7"/>
  <c r="E15" i="7" s="1"/>
  <c r="I348" i="8"/>
  <c r="C132" i="7"/>
  <c r="D184" i="6"/>
  <c r="D44" i="5"/>
  <c r="D18" i="5" s="1"/>
  <c r="C101" i="6"/>
  <c r="D132" i="4"/>
  <c r="C34" i="3"/>
  <c r="I218" i="32"/>
  <c r="I183" i="6"/>
  <c r="I624" i="32"/>
  <c r="S624" i="42"/>
  <c r="AG624" i="42" s="1"/>
  <c r="I433" i="4"/>
  <c r="G52" i="36"/>
  <c r="I166" i="1"/>
  <c r="D36" i="6"/>
  <c r="I433" i="3"/>
  <c r="I417" i="7"/>
  <c r="I609" i="3"/>
  <c r="I624" i="36"/>
  <c r="B236" i="4"/>
  <c r="I270" i="32"/>
  <c r="R626" i="42"/>
  <c r="D36" i="7"/>
  <c r="D44" i="6"/>
  <c r="D18" i="6" s="1"/>
  <c r="E98" i="7"/>
  <c r="E20" i="7" s="1"/>
  <c r="I632" i="7"/>
  <c r="G15" i="6"/>
  <c r="I296" i="8"/>
  <c r="I443" i="6"/>
  <c r="I386" i="4"/>
  <c r="I606" i="7"/>
  <c r="I260" i="1"/>
  <c r="I609" i="4"/>
  <c r="I250" i="6"/>
  <c r="B236" i="3"/>
  <c r="I183" i="35"/>
  <c r="I207" i="35"/>
  <c r="I608" i="35"/>
  <c r="I650" i="3"/>
  <c r="H626" i="34"/>
  <c r="I640" i="4"/>
  <c r="H101" i="3"/>
  <c r="H23" i="3" s="1"/>
  <c r="I647" i="5"/>
  <c r="I632" i="5"/>
  <c r="C626" i="35"/>
  <c r="I613" i="34"/>
  <c r="H98" i="6"/>
  <c r="H20" i="6" s="1"/>
  <c r="H98" i="3"/>
  <c r="H20" i="3" s="1"/>
  <c r="I641" i="5"/>
  <c r="I641" i="3"/>
  <c r="I651" i="4"/>
  <c r="I651" i="3"/>
  <c r="I183" i="36"/>
  <c r="I377" i="7"/>
  <c r="D97" i="4"/>
  <c r="I606" i="5"/>
  <c r="D93" i="6"/>
  <c r="I357" i="6"/>
  <c r="C314" i="3"/>
  <c r="D18" i="3"/>
  <c r="C132" i="4"/>
  <c r="H51" i="8"/>
  <c r="G53" i="1"/>
  <c r="I183" i="8"/>
  <c r="E53" i="1"/>
  <c r="I354" i="3"/>
  <c r="I201" i="6"/>
  <c r="I614" i="7"/>
  <c r="I621" i="6"/>
  <c r="I201" i="7"/>
  <c r="I613" i="6"/>
  <c r="I250" i="7"/>
  <c r="I417" i="5"/>
  <c r="I621" i="4"/>
  <c r="I381" i="6"/>
  <c r="I372" i="7"/>
  <c r="I175" i="7"/>
  <c r="I180" i="1"/>
  <c r="C43" i="7"/>
  <c r="E98" i="6"/>
  <c r="E20" i="6" s="1"/>
  <c r="H18" i="5"/>
  <c r="I121" i="6"/>
  <c r="I260" i="36"/>
  <c r="I182" i="8"/>
  <c r="I206" i="1"/>
  <c r="C132" i="5"/>
  <c r="S623" i="43"/>
  <c r="AG623" i="43" s="1"/>
  <c r="D39" i="4"/>
  <c r="B47" i="4"/>
  <c r="I125" i="4"/>
  <c r="H158" i="5"/>
  <c r="I124" i="7"/>
  <c r="I642" i="4"/>
  <c r="B96" i="3"/>
  <c r="I96" i="3" s="1"/>
  <c r="I642" i="3"/>
  <c r="D46" i="6"/>
  <c r="B47" i="3"/>
  <c r="I125" i="3"/>
  <c r="I650" i="7"/>
  <c r="I593" i="7"/>
  <c r="I640" i="3"/>
  <c r="I631" i="3"/>
  <c r="I633" i="4"/>
  <c r="C46" i="5"/>
  <c r="I643" i="4"/>
  <c r="I644" i="7"/>
  <c r="D98" i="4"/>
  <c r="D20" i="4" s="1"/>
  <c r="H98" i="5"/>
  <c r="H20" i="5" s="1"/>
  <c r="D101" i="4"/>
  <c r="B101" i="4"/>
  <c r="I595" i="4"/>
  <c r="I651" i="6"/>
  <c r="I190" i="5"/>
  <c r="I301" i="6"/>
  <c r="G94" i="5"/>
  <c r="G16" i="5" s="1"/>
  <c r="I157" i="36"/>
  <c r="I377" i="6"/>
  <c r="D97" i="3"/>
  <c r="I371" i="4"/>
  <c r="I190" i="3"/>
  <c r="C37" i="6"/>
  <c r="B93" i="6"/>
  <c r="E22" i="4"/>
  <c r="E22" i="3"/>
  <c r="I357" i="3"/>
  <c r="I256" i="6"/>
  <c r="I303" i="7"/>
  <c r="G104" i="5"/>
  <c r="G26" i="5" s="1"/>
  <c r="G52" i="8"/>
  <c r="G50" i="36"/>
  <c r="I374" i="4"/>
  <c r="I354" i="6"/>
  <c r="I613" i="7"/>
  <c r="I613" i="5"/>
  <c r="I189" i="5"/>
  <c r="D33" i="5"/>
  <c r="I417" i="3"/>
  <c r="I621" i="3"/>
  <c r="I250" i="3"/>
  <c r="I621" i="5"/>
  <c r="I372" i="6"/>
  <c r="I175" i="5"/>
  <c r="I225" i="7"/>
  <c r="I225" i="6"/>
  <c r="I452" i="1"/>
  <c r="F62" i="1"/>
  <c r="B35" i="6"/>
  <c r="I632" i="6"/>
  <c r="I313" i="36"/>
  <c r="I593" i="4"/>
  <c r="G98" i="7"/>
  <c r="G20" i="7" s="1"/>
  <c r="I647" i="6"/>
  <c r="I647" i="3"/>
  <c r="I633" i="3"/>
  <c r="I124" i="4"/>
  <c r="I643" i="7"/>
  <c r="I313" i="4"/>
  <c r="I235" i="34"/>
  <c r="D98" i="6"/>
  <c r="D20" i="6" s="1"/>
  <c r="D98" i="5"/>
  <c r="I641" i="7"/>
  <c r="I641" i="6"/>
  <c r="D101" i="3"/>
  <c r="G101" i="5"/>
  <c r="G23" i="5" s="1"/>
  <c r="I386" i="5"/>
  <c r="I190" i="7"/>
  <c r="I417" i="6"/>
  <c r="G94" i="7"/>
  <c r="G16" i="7" s="1"/>
  <c r="G93" i="5"/>
  <c r="G15" i="5" s="1"/>
  <c r="I155" i="1"/>
  <c r="H50" i="36"/>
  <c r="D97" i="7"/>
  <c r="I371" i="6"/>
  <c r="I443" i="4"/>
  <c r="I190" i="6"/>
  <c r="B93" i="5"/>
  <c r="E22" i="7"/>
  <c r="I357" i="5"/>
  <c r="I256" i="7"/>
  <c r="I303" i="4"/>
  <c r="G104" i="7"/>
  <c r="G26" i="7" s="1"/>
  <c r="G104" i="4"/>
  <c r="G26" i="4" s="1"/>
  <c r="I374" i="7"/>
  <c r="I613" i="3"/>
  <c r="I276" i="6"/>
  <c r="D46" i="5"/>
  <c r="I407" i="3"/>
  <c r="I183" i="5"/>
  <c r="I443" i="5"/>
  <c r="I381" i="4"/>
  <c r="I279" i="3"/>
  <c r="I639" i="6"/>
  <c r="I639" i="5"/>
  <c r="B158" i="6"/>
  <c r="D36" i="4"/>
  <c r="D44" i="7"/>
  <c r="D18" i="7" s="1"/>
  <c r="D314" i="6"/>
  <c r="D314" i="7"/>
  <c r="D44" i="4"/>
  <c r="D18" i="4" s="1"/>
  <c r="B39" i="6"/>
  <c r="I157" i="32"/>
  <c r="D39" i="3"/>
  <c r="I611" i="35"/>
  <c r="I624" i="35"/>
  <c r="B47" i="6"/>
  <c r="I125" i="6"/>
  <c r="B236" i="5"/>
  <c r="I230" i="5"/>
  <c r="I593" i="6"/>
  <c r="I593" i="3"/>
  <c r="I640" i="6"/>
  <c r="B98" i="6"/>
  <c r="I592" i="6"/>
  <c r="G98" i="3"/>
  <c r="G20" i="3" s="1"/>
  <c r="I631" i="7"/>
  <c r="I124" i="6"/>
  <c r="I124" i="3"/>
  <c r="I632" i="4"/>
  <c r="I643" i="3"/>
  <c r="I313" i="7"/>
  <c r="D98" i="7"/>
  <c r="G101" i="7"/>
  <c r="G23" i="7" s="1"/>
  <c r="G101" i="4"/>
  <c r="G23" i="4" s="1"/>
  <c r="G94" i="3"/>
  <c r="G16" i="3" s="1"/>
  <c r="G94" i="4"/>
  <c r="G16" i="4" s="1"/>
  <c r="H51" i="1"/>
  <c r="I397" i="4"/>
  <c r="B39" i="4"/>
  <c r="I377" i="4"/>
  <c r="H104" i="4"/>
  <c r="H26" i="4" s="1"/>
  <c r="I155" i="32"/>
  <c r="D97" i="5"/>
  <c r="H97" i="6"/>
  <c r="H19" i="6" s="1"/>
  <c r="C97" i="4"/>
  <c r="I371" i="3"/>
  <c r="G53" i="32"/>
  <c r="E22" i="6"/>
  <c r="E53" i="32"/>
  <c r="H50" i="8"/>
  <c r="I180" i="8"/>
  <c r="I357" i="7"/>
  <c r="I256" i="4"/>
  <c r="I303" i="3"/>
  <c r="G104" i="3"/>
  <c r="G26" i="3" s="1"/>
  <c r="G97" i="7"/>
  <c r="G19" i="7" s="1"/>
  <c r="E97" i="5"/>
  <c r="I374" i="5"/>
  <c r="I407" i="7"/>
  <c r="I243" i="7"/>
  <c r="I183" i="3"/>
  <c r="I183" i="4"/>
  <c r="I582" i="42"/>
  <c r="I372" i="4"/>
  <c r="I639" i="7"/>
  <c r="R626" i="43"/>
  <c r="I452" i="8"/>
  <c r="F62" i="8"/>
  <c r="F62" i="32"/>
  <c r="I452" i="32"/>
  <c r="I582" i="41"/>
  <c r="B236" i="6"/>
  <c r="D39" i="5"/>
  <c r="D184" i="3"/>
  <c r="C43" i="3"/>
  <c r="I175" i="3"/>
  <c r="B35" i="4"/>
  <c r="C37" i="4"/>
  <c r="B236" i="7"/>
  <c r="I182" i="35"/>
  <c r="I593" i="5"/>
  <c r="I592" i="7"/>
  <c r="B98" i="7"/>
  <c r="I647" i="4"/>
  <c r="H158" i="6"/>
  <c r="H158" i="3"/>
  <c r="H158" i="4"/>
  <c r="I633" i="7"/>
  <c r="I124" i="5"/>
  <c r="B46" i="5"/>
  <c r="I249" i="7"/>
  <c r="I313" i="6"/>
  <c r="I156" i="34"/>
  <c r="I644" i="6"/>
  <c r="I644" i="5"/>
  <c r="I209" i="34"/>
  <c r="C98" i="7"/>
  <c r="C20" i="7" s="1"/>
  <c r="C98" i="4"/>
  <c r="C20" i="4" s="1"/>
  <c r="D98" i="3"/>
  <c r="D20" i="3" s="1"/>
  <c r="G101" i="3"/>
  <c r="G23" i="3" s="1"/>
  <c r="I651" i="5"/>
  <c r="I443" i="3"/>
  <c r="G94" i="6"/>
  <c r="G16" i="6" s="1"/>
  <c r="H93" i="6"/>
  <c r="H15" i="6" s="1"/>
  <c r="I397" i="5"/>
  <c r="E104" i="5"/>
  <c r="E26" i="5" s="1"/>
  <c r="H104" i="6"/>
  <c r="H26" i="6" s="1"/>
  <c r="H104" i="5"/>
  <c r="H26" i="5" s="1"/>
  <c r="G50" i="8"/>
  <c r="D97" i="6"/>
  <c r="H97" i="7"/>
  <c r="H19" i="7" s="1"/>
  <c r="C97" i="5"/>
  <c r="E22" i="5"/>
  <c r="I357" i="4"/>
  <c r="G104" i="6"/>
  <c r="G26" i="6" s="1"/>
  <c r="I157" i="1"/>
  <c r="G97" i="3"/>
  <c r="G19" i="3" s="1"/>
  <c r="I374" i="3"/>
  <c r="I276" i="3"/>
  <c r="I276" i="4"/>
  <c r="I175" i="4"/>
  <c r="I354" i="5"/>
  <c r="D46" i="7"/>
  <c r="I183" i="7"/>
  <c r="I381" i="5"/>
  <c r="I372" i="5"/>
  <c r="I279" i="7"/>
  <c r="B35" i="5"/>
  <c r="D33" i="7"/>
  <c r="B158" i="5"/>
  <c r="D314" i="3"/>
  <c r="B158" i="4"/>
  <c r="D184" i="4"/>
  <c r="D314" i="4"/>
  <c r="B158" i="3"/>
  <c r="D184" i="7"/>
  <c r="B39" i="7"/>
  <c r="I189" i="6"/>
  <c r="D33" i="6"/>
  <c r="I149" i="7"/>
  <c r="I650" i="6"/>
  <c r="I640" i="5"/>
  <c r="B98" i="4"/>
  <c r="I592" i="4"/>
  <c r="B98" i="3"/>
  <c r="I592" i="3"/>
  <c r="I647" i="7"/>
  <c r="I157" i="6"/>
  <c r="I157" i="3"/>
  <c r="I157" i="4"/>
  <c r="I631" i="6"/>
  <c r="I643" i="5"/>
  <c r="I181" i="34"/>
  <c r="B96" i="6"/>
  <c r="I96" i="6" s="1"/>
  <c r="I642" i="6"/>
  <c r="I605" i="4"/>
  <c r="C98" i="3"/>
  <c r="C20" i="3" s="1"/>
  <c r="G101" i="6"/>
  <c r="G23" i="6" s="1"/>
  <c r="I651" i="7"/>
  <c r="I443" i="7"/>
  <c r="I397" i="6"/>
  <c r="I377" i="3"/>
  <c r="E104" i="7"/>
  <c r="E26" i="7" s="1"/>
  <c r="H104" i="7"/>
  <c r="H26" i="7" s="1"/>
  <c r="I155" i="8"/>
  <c r="H97" i="4"/>
  <c r="H19" i="4" s="1"/>
  <c r="H97" i="3"/>
  <c r="H19" i="3" s="1"/>
  <c r="C97" i="6"/>
  <c r="I371" i="5"/>
  <c r="H94" i="6"/>
  <c r="H16" i="6" s="1"/>
  <c r="H50" i="32"/>
  <c r="G97" i="5"/>
  <c r="G19" i="5" s="1"/>
  <c r="G97" i="6"/>
  <c r="G19" i="6" s="1"/>
  <c r="I374" i="6"/>
  <c r="I301" i="5"/>
  <c r="I354" i="4"/>
  <c r="I175" i="6"/>
  <c r="I399" i="7"/>
  <c r="B35" i="7"/>
  <c r="I243" i="6"/>
  <c r="I279" i="5"/>
  <c r="I189" i="4"/>
  <c r="D33" i="4"/>
  <c r="I639" i="4"/>
  <c r="I639" i="3"/>
  <c r="I206" i="8"/>
  <c r="I180" i="36"/>
  <c r="I241" i="7"/>
  <c r="D132" i="5"/>
  <c r="D39" i="7"/>
  <c r="D132" i="3"/>
  <c r="I241" i="4"/>
  <c r="C37" i="3"/>
  <c r="I243" i="5"/>
  <c r="B39" i="3"/>
  <c r="I631" i="4"/>
  <c r="I190" i="4"/>
  <c r="H94" i="3"/>
  <c r="H16" i="3" s="1"/>
  <c r="I125" i="7"/>
  <c r="B47" i="7"/>
  <c r="I582" i="35"/>
  <c r="I156" i="35"/>
  <c r="I157" i="35"/>
  <c r="I613" i="35"/>
  <c r="C158" i="3"/>
  <c r="C33" i="3"/>
  <c r="I137" i="3"/>
  <c r="I650" i="5"/>
  <c r="I650" i="4"/>
  <c r="I182" i="34"/>
  <c r="I640" i="7"/>
  <c r="I592" i="5"/>
  <c r="B98" i="5"/>
  <c r="H53" i="34"/>
  <c r="I157" i="5"/>
  <c r="H158" i="7"/>
  <c r="I631" i="5"/>
  <c r="I633" i="6"/>
  <c r="I643" i="6"/>
  <c r="I644" i="4"/>
  <c r="C98" i="6"/>
  <c r="C20" i="6" s="1"/>
  <c r="H98" i="7"/>
  <c r="H20" i="7" s="1"/>
  <c r="I606" i="3"/>
  <c r="G93" i="3"/>
  <c r="G15" i="3" s="1"/>
  <c r="G52" i="32"/>
  <c r="I397" i="7"/>
  <c r="E104" i="3"/>
  <c r="E26" i="3" s="1"/>
  <c r="E104" i="4"/>
  <c r="E26" i="4" s="1"/>
  <c r="H104" i="3"/>
  <c r="H26" i="3" s="1"/>
  <c r="I157" i="8"/>
  <c r="H97" i="5"/>
  <c r="H19" i="5" s="1"/>
  <c r="C97" i="7"/>
  <c r="I371" i="7"/>
  <c r="I606" i="4"/>
  <c r="I417" i="4"/>
  <c r="H94" i="7"/>
  <c r="H16" i="7" s="1"/>
  <c r="H94" i="5"/>
  <c r="H16" i="5" s="1"/>
  <c r="E93" i="6"/>
  <c r="E15" i="6" s="1"/>
  <c r="H51" i="36"/>
  <c r="G97" i="4"/>
  <c r="G19" i="4" s="1"/>
  <c r="I276" i="5"/>
  <c r="I354" i="7"/>
  <c r="I407" i="6"/>
  <c r="I614" i="3"/>
  <c r="I605" i="6"/>
  <c r="I250" i="4"/>
  <c r="I646" i="42"/>
  <c r="I605" i="3"/>
  <c r="I381" i="3"/>
  <c r="I372" i="3"/>
  <c r="I605" i="7"/>
  <c r="I279" i="6"/>
  <c r="I225" i="5"/>
  <c r="I225" i="4"/>
  <c r="B158" i="7"/>
  <c r="B96" i="4"/>
  <c r="I96" i="4" s="1"/>
  <c r="B35" i="3"/>
  <c r="D36" i="5"/>
  <c r="C37" i="5"/>
  <c r="D36" i="3"/>
  <c r="D184" i="5"/>
  <c r="D314" i="5"/>
  <c r="B184" i="7"/>
  <c r="I181" i="35"/>
  <c r="I612" i="35"/>
  <c r="C158" i="6"/>
  <c r="C33" i="6"/>
  <c r="I137" i="6"/>
  <c r="I125" i="5"/>
  <c r="B47" i="5"/>
  <c r="I230" i="4"/>
  <c r="I157" i="7"/>
  <c r="I633" i="5"/>
  <c r="I313" i="3"/>
  <c r="I313" i="5"/>
  <c r="B96" i="5"/>
  <c r="I96" i="5" s="1"/>
  <c r="I642" i="5"/>
  <c r="B96" i="7"/>
  <c r="I96" i="7" s="1"/>
  <c r="I642" i="7"/>
  <c r="I644" i="3"/>
  <c r="H98" i="4"/>
  <c r="H20" i="4" s="1"/>
  <c r="I641" i="4"/>
  <c r="I397" i="3"/>
  <c r="I182" i="36"/>
  <c r="E104" i="6"/>
  <c r="E26" i="6" s="1"/>
  <c r="C97" i="3"/>
  <c r="H94" i="4"/>
  <c r="H16" i="4" s="1"/>
  <c r="I313" i="1"/>
  <c r="H53" i="1"/>
  <c r="I276" i="7"/>
  <c r="I189" i="3"/>
  <c r="D33" i="3"/>
  <c r="I613" i="4"/>
  <c r="I614" i="5"/>
  <c r="I605" i="5"/>
  <c r="I250" i="5"/>
  <c r="I381" i="7"/>
  <c r="I386" i="3"/>
  <c r="I225" i="3"/>
  <c r="I582" i="43"/>
  <c r="D39" i="6"/>
  <c r="D132" i="7"/>
  <c r="I434" i="3"/>
  <c r="D132" i="6"/>
  <c r="B39" i="5"/>
  <c r="E33" i="6"/>
  <c r="C626" i="32"/>
  <c r="C37" i="7"/>
  <c r="I634" i="41"/>
  <c r="I634" i="43"/>
  <c r="I624" i="8"/>
  <c r="M88" i="43"/>
  <c r="O88" i="43"/>
  <c r="O100" i="43"/>
  <c r="O99" i="43"/>
  <c r="N88" i="43"/>
  <c r="R88" i="43"/>
  <c r="Q88" i="43"/>
  <c r="I646" i="43"/>
  <c r="D93" i="7"/>
  <c r="D93" i="3"/>
  <c r="I413" i="7"/>
  <c r="D93" i="5"/>
  <c r="D93" i="4"/>
  <c r="I256" i="3"/>
  <c r="S620" i="43"/>
  <c r="AG620" i="43" s="1"/>
  <c r="I417" i="35"/>
  <c r="M626" i="41"/>
  <c r="S624" i="41"/>
  <c r="AG624" i="41" s="1"/>
  <c r="S623" i="41"/>
  <c r="AG623" i="41" s="1"/>
  <c r="S611" i="41"/>
  <c r="AG611" i="41" s="1"/>
  <c r="S608" i="41"/>
  <c r="AG608" i="41" s="1"/>
  <c r="I413" i="6"/>
  <c r="G88" i="42"/>
  <c r="I620" i="42"/>
  <c r="D88" i="42"/>
  <c r="E88" i="42"/>
  <c r="C88" i="42"/>
  <c r="H88" i="42"/>
  <c r="E100" i="42"/>
  <c r="G100" i="42"/>
  <c r="C100" i="42"/>
  <c r="H100" i="42"/>
  <c r="E99" i="42"/>
  <c r="I413" i="5"/>
  <c r="I416" i="6"/>
  <c r="I275" i="7"/>
  <c r="I440" i="5"/>
  <c r="I199" i="7"/>
  <c r="I199" i="5"/>
  <c r="B53" i="4"/>
  <c r="I204" i="3"/>
  <c r="I256" i="5"/>
  <c r="O99" i="41"/>
  <c r="I406" i="5"/>
  <c r="H626" i="8"/>
  <c r="I406" i="6"/>
  <c r="I406" i="7"/>
  <c r="I406" i="4"/>
  <c r="I406" i="3"/>
  <c r="I249" i="3"/>
  <c r="I204" i="7"/>
  <c r="I204" i="4"/>
  <c r="D93" i="41"/>
  <c r="G93" i="41"/>
  <c r="B91" i="3"/>
  <c r="H91" i="3"/>
  <c r="H13" i="3" s="1"/>
  <c r="H91" i="5"/>
  <c r="H13" i="5" s="1"/>
  <c r="G91" i="7"/>
  <c r="G13" i="7" s="1"/>
  <c r="C91" i="3"/>
  <c r="C13" i="3" s="1"/>
  <c r="G91" i="3"/>
  <c r="G13" i="3" s="1"/>
  <c r="H91" i="4"/>
  <c r="H13" i="4" s="1"/>
  <c r="H91" i="6"/>
  <c r="H13" i="6" s="1"/>
  <c r="C93" i="41"/>
  <c r="H93" i="41"/>
  <c r="D91" i="3"/>
  <c r="C91" i="4"/>
  <c r="C13" i="4" s="1"/>
  <c r="G91" i="4"/>
  <c r="G13" i="4" s="1"/>
  <c r="D91" i="5"/>
  <c r="C91" i="6"/>
  <c r="C13" i="6" s="1"/>
  <c r="G91" i="6"/>
  <c r="G13" i="6" s="1"/>
  <c r="D91" i="7"/>
  <c r="D91" i="4"/>
  <c r="C91" i="5"/>
  <c r="C13" i="5" s="1"/>
  <c r="G91" i="5"/>
  <c r="G13" i="5" s="1"/>
  <c r="D91" i="6"/>
  <c r="C91" i="7"/>
  <c r="C13" i="7" s="1"/>
  <c r="H91" i="7"/>
  <c r="H13" i="7" s="1"/>
  <c r="H93" i="43"/>
  <c r="C93" i="43"/>
  <c r="G93" i="43"/>
  <c r="D93" i="43"/>
  <c r="G86" i="4"/>
  <c r="G8" i="4" s="1"/>
  <c r="G86" i="3"/>
  <c r="G8" i="3" s="1"/>
  <c r="G86" i="7"/>
  <c r="G8" i="7" s="1"/>
  <c r="G86" i="6"/>
  <c r="G8" i="6" s="1"/>
  <c r="G86" i="5"/>
  <c r="G8" i="5" s="1"/>
  <c r="E86" i="4"/>
  <c r="E8" i="4" s="1"/>
  <c r="E86" i="3"/>
  <c r="E8" i="3" s="1"/>
  <c r="E86" i="7"/>
  <c r="E8" i="7" s="1"/>
  <c r="E86" i="6"/>
  <c r="E8" i="6" s="1"/>
  <c r="E86" i="5"/>
  <c r="E8" i="5" s="1"/>
  <c r="I442" i="32"/>
  <c r="E44" i="3"/>
  <c r="E18" i="3" s="1"/>
  <c r="E44" i="7"/>
  <c r="E18" i="7" s="1"/>
  <c r="E44" i="6"/>
  <c r="E18" i="6" s="1"/>
  <c r="E44" i="5"/>
  <c r="E18" i="5" s="1"/>
  <c r="E44" i="4"/>
  <c r="E18" i="4" s="1"/>
  <c r="I261" i="36"/>
  <c r="G87" i="4"/>
  <c r="G9" i="4" s="1"/>
  <c r="G87" i="7"/>
  <c r="G9" i="7" s="1"/>
  <c r="G87" i="3"/>
  <c r="G9" i="3" s="1"/>
  <c r="G87" i="6"/>
  <c r="G9" i="6" s="1"/>
  <c r="G87" i="5"/>
  <c r="G9" i="5" s="1"/>
  <c r="I417" i="1"/>
  <c r="I623" i="8"/>
  <c r="C105" i="5"/>
  <c r="C105" i="6"/>
  <c r="C105" i="3"/>
  <c r="C105" i="4"/>
  <c r="C105" i="7"/>
  <c r="C104" i="41"/>
  <c r="H104" i="41"/>
  <c r="G104" i="41"/>
  <c r="H99" i="3"/>
  <c r="H21" i="3" s="1"/>
  <c r="E99" i="4"/>
  <c r="E21" i="4" s="1"/>
  <c r="B99" i="5"/>
  <c r="H99" i="5"/>
  <c r="H21" i="5" s="1"/>
  <c r="E99" i="6"/>
  <c r="E21" i="6" s="1"/>
  <c r="C99" i="7"/>
  <c r="C21" i="7" s="1"/>
  <c r="H99" i="7"/>
  <c r="H21" i="7" s="1"/>
  <c r="E99" i="3"/>
  <c r="E21" i="3" s="1"/>
  <c r="H99" i="4"/>
  <c r="H21" i="4" s="1"/>
  <c r="E99" i="5"/>
  <c r="E21" i="5" s="1"/>
  <c r="H99" i="6"/>
  <c r="H21" i="6" s="1"/>
  <c r="D99" i="7"/>
  <c r="D21" i="7" s="1"/>
  <c r="E104" i="41"/>
  <c r="D104" i="41"/>
  <c r="D99" i="3"/>
  <c r="D21" i="3" s="1"/>
  <c r="C99" i="4"/>
  <c r="C21" i="4" s="1"/>
  <c r="G99" i="4"/>
  <c r="G21" i="4" s="1"/>
  <c r="D99" i="5"/>
  <c r="D21" i="5" s="1"/>
  <c r="C99" i="6"/>
  <c r="C21" i="6" s="1"/>
  <c r="G99" i="6"/>
  <c r="G21" i="6" s="1"/>
  <c r="E99" i="7"/>
  <c r="E21" i="7" s="1"/>
  <c r="C99" i="3"/>
  <c r="C21" i="3" s="1"/>
  <c r="G99" i="3"/>
  <c r="G21" i="3" s="1"/>
  <c r="D99" i="4"/>
  <c r="D21" i="4" s="1"/>
  <c r="C99" i="5"/>
  <c r="C21" i="5" s="1"/>
  <c r="G99" i="5"/>
  <c r="G21" i="5" s="1"/>
  <c r="D99" i="6"/>
  <c r="D21" i="6" s="1"/>
  <c r="G99" i="7"/>
  <c r="G21" i="7" s="1"/>
  <c r="G104" i="43"/>
  <c r="E104" i="43"/>
  <c r="D104" i="43"/>
  <c r="D26" i="43" s="1"/>
  <c r="H104" i="43"/>
  <c r="C104" i="43"/>
  <c r="D35" i="3"/>
  <c r="I425" i="7"/>
  <c r="I425" i="4"/>
  <c r="D35" i="6"/>
  <c r="I425" i="5"/>
  <c r="C93" i="5"/>
  <c r="C93" i="6"/>
  <c r="C93" i="3"/>
  <c r="C93" i="4"/>
  <c r="C93" i="7"/>
  <c r="I442" i="8"/>
  <c r="I442" i="36"/>
  <c r="B36" i="4"/>
  <c r="B36" i="5"/>
  <c r="B36" i="3"/>
  <c r="B36" i="7"/>
  <c r="B36" i="6"/>
  <c r="C104" i="5"/>
  <c r="C104" i="7"/>
  <c r="C104" i="3"/>
  <c r="C104" i="4"/>
  <c r="C104" i="6"/>
  <c r="I261" i="32"/>
  <c r="I261" i="1"/>
  <c r="D48" i="3"/>
  <c r="D22" i="3" s="1"/>
  <c r="D101" i="7"/>
  <c r="D101" i="5"/>
  <c r="D101" i="6"/>
  <c r="I413" i="4"/>
  <c r="I204" i="5"/>
  <c r="C52" i="6"/>
  <c r="C52" i="7"/>
  <c r="C52" i="5"/>
  <c r="I416" i="5"/>
  <c r="I416" i="7"/>
  <c r="I303" i="5"/>
  <c r="I432" i="6"/>
  <c r="I432" i="7"/>
  <c r="I432" i="4"/>
  <c r="E97" i="3"/>
  <c r="E97" i="4"/>
  <c r="E97" i="7"/>
  <c r="E97" i="6"/>
  <c r="C88" i="4"/>
  <c r="C10" i="4" s="1"/>
  <c r="G88" i="4"/>
  <c r="G10" i="4" s="1"/>
  <c r="C88" i="6"/>
  <c r="C10" i="6" s="1"/>
  <c r="G88" i="6"/>
  <c r="G10" i="6" s="1"/>
  <c r="E88" i="7"/>
  <c r="E10" i="7" s="1"/>
  <c r="C88" i="3"/>
  <c r="C10" i="3" s="1"/>
  <c r="H88" i="4"/>
  <c r="H10" i="4" s="1"/>
  <c r="E88" i="5"/>
  <c r="E10" i="5" s="1"/>
  <c r="H88" i="6"/>
  <c r="H10" i="6" s="1"/>
  <c r="H88" i="3"/>
  <c r="H10" i="3" s="1"/>
  <c r="E88" i="4"/>
  <c r="E10" i="4" s="1"/>
  <c r="H88" i="5"/>
  <c r="H10" i="5" s="1"/>
  <c r="E88" i="6"/>
  <c r="E10" i="6" s="1"/>
  <c r="C88" i="7"/>
  <c r="C10" i="7" s="1"/>
  <c r="H88" i="7"/>
  <c r="H10" i="7" s="1"/>
  <c r="E88" i="3"/>
  <c r="E10" i="3" s="1"/>
  <c r="G88" i="3"/>
  <c r="G10" i="3" s="1"/>
  <c r="C88" i="5"/>
  <c r="C10" i="5" s="1"/>
  <c r="G88" i="5"/>
  <c r="G10" i="5" s="1"/>
  <c r="G88" i="7"/>
  <c r="G10" i="7" s="1"/>
  <c r="H86" i="5"/>
  <c r="H8" i="5" s="1"/>
  <c r="H86" i="6"/>
  <c r="H8" i="6" s="1"/>
  <c r="H86" i="3"/>
  <c r="H8" i="3" s="1"/>
  <c r="H86" i="4"/>
  <c r="H8" i="4" s="1"/>
  <c r="H86" i="7"/>
  <c r="H8" i="7" s="1"/>
  <c r="C86" i="4"/>
  <c r="C8" i="4" s="1"/>
  <c r="C86" i="5"/>
  <c r="C8" i="5" s="1"/>
  <c r="C86" i="6"/>
  <c r="C8" i="6" s="1"/>
  <c r="C86" i="3"/>
  <c r="C8" i="3" s="1"/>
  <c r="C86" i="7"/>
  <c r="I615" i="5"/>
  <c r="I442" i="1"/>
  <c r="I284" i="1"/>
  <c r="I400" i="8"/>
  <c r="I400" i="32"/>
  <c r="C44" i="5"/>
  <c r="C18" i="5" s="1"/>
  <c r="C44" i="3"/>
  <c r="C18" i="3" s="1"/>
  <c r="C44" i="4"/>
  <c r="C18" i="4" s="1"/>
  <c r="C44" i="6"/>
  <c r="C18" i="6" s="1"/>
  <c r="C44" i="7"/>
  <c r="C18" i="7" s="1"/>
  <c r="D88" i="4"/>
  <c r="D88" i="7"/>
  <c r="D88" i="5"/>
  <c r="D10" i="5" s="1"/>
  <c r="I608" i="6"/>
  <c r="I608" i="3"/>
  <c r="I261" i="8"/>
  <c r="G85" i="4"/>
  <c r="H87" i="3"/>
  <c r="H9" i="3" s="1"/>
  <c r="H87" i="4"/>
  <c r="H9" i="4" s="1"/>
  <c r="H87" i="7"/>
  <c r="H9" i="7" s="1"/>
  <c r="H87" i="5"/>
  <c r="H9" i="5" s="1"/>
  <c r="H87" i="6"/>
  <c r="H9" i="6" s="1"/>
  <c r="E87" i="6"/>
  <c r="E9" i="6" s="1"/>
  <c r="E87" i="5"/>
  <c r="E9" i="5" s="1"/>
  <c r="E87" i="4"/>
  <c r="E9" i="4" s="1"/>
  <c r="E87" i="3"/>
  <c r="E9" i="3" s="1"/>
  <c r="E87" i="7"/>
  <c r="E9" i="7" s="1"/>
  <c r="C87" i="4"/>
  <c r="C9" i="4" s="1"/>
  <c r="C87" i="3"/>
  <c r="C9" i="3" s="1"/>
  <c r="C87" i="7"/>
  <c r="C9" i="7" s="1"/>
  <c r="C87" i="6"/>
  <c r="C9" i="6" s="1"/>
  <c r="C87" i="5"/>
  <c r="C9" i="5" s="1"/>
  <c r="I284" i="8"/>
  <c r="I284" i="34"/>
  <c r="B34" i="6"/>
  <c r="B34" i="7"/>
  <c r="B34" i="3"/>
  <c r="B34" i="4"/>
  <c r="B34" i="5"/>
  <c r="D37" i="3"/>
  <c r="D37" i="5"/>
  <c r="D37" i="4"/>
  <c r="D37" i="7"/>
  <c r="I37" i="7" s="1"/>
  <c r="D37" i="6"/>
  <c r="I611" i="8"/>
  <c r="I284" i="32"/>
  <c r="I400" i="1"/>
  <c r="I412" i="7"/>
  <c r="I412" i="4"/>
  <c r="I412" i="3"/>
  <c r="I412" i="6"/>
  <c r="I412" i="5"/>
  <c r="I410" i="3"/>
  <c r="I410" i="6"/>
  <c r="I410" i="5"/>
  <c r="I410" i="7"/>
  <c r="I410" i="4"/>
  <c r="I607" i="6"/>
  <c r="I120" i="3"/>
  <c r="I424" i="4"/>
  <c r="I424" i="7"/>
  <c r="I424" i="5"/>
  <c r="I424" i="6"/>
  <c r="I424" i="3"/>
  <c r="I284" i="36"/>
  <c r="I339" i="7"/>
  <c r="G340" i="4"/>
  <c r="G340" i="6"/>
  <c r="I339" i="5"/>
  <c r="I339" i="6"/>
  <c r="G340" i="7"/>
  <c r="G340" i="3"/>
  <c r="G340" i="5"/>
  <c r="C48" i="5"/>
  <c r="C22" i="5" s="1"/>
  <c r="C48" i="4"/>
  <c r="C22" i="4" s="1"/>
  <c r="C48" i="3"/>
  <c r="C22" i="3" s="1"/>
  <c r="C48" i="7"/>
  <c r="C22" i="7" s="1"/>
  <c r="C48" i="6"/>
  <c r="C22" i="6" s="1"/>
  <c r="B53" i="6"/>
  <c r="I440" i="3"/>
  <c r="I413" i="3"/>
  <c r="C52" i="3"/>
  <c r="C52" i="4"/>
  <c r="D52" i="3"/>
  <c r="D52" i="5"/>
  <c r="I416" i="4"/>
  <c r="I303" i="6"/>
  <c r="I432" i="5"/>
  <c r="I432" i="3"/>
  <c r="I154" i="35"/>
  <c r="H262" i="5"/>
  <c r="H262" i="7"/>
  <c r="H262" i="3"/>
  <c r="D53" i="4"/>
  <c r="D53" i="6"/>
  <c r="G262" i="6"/>
  <c r="G262" i="4"/>
  <c r="H262" i="4"/>
  <c r="H262" i="6"/>
  <c r="D53" i="3"/>
  <c r="G262" i="3"/>
  <c r="G262" i="7"/>
  <c r="G262" i="5"/>
  <c r="I154" i="34"/>
  <c r="I206" i="34"/>
  <c r="I180" i="34"/>
  <c r="D89" i="4"/>
  <c r="D89" i="7"/>
  <c r="D89" i="6"/>
  <c r="D11" i="6" s="1"/>
  <c r="H105" i="41"/>
  <c r="H27" i="41" s="1"/>
  <c r="H89" i="3"/>
  <c r="H11" i="3" s="1"/>
  <c r="H89" i="7"/>
  <c r="H11" i="7" s="1"/>
  <c r="H89" i="5"/>
  <c r="H11" i="5" s="1"/>
  <c r="G105" i="43"/>
  <c r="G27" i="43" s="1"/>
  <c r="G89" i="4"/>
  <c r="G11" i="4" s="1"/>
  <c r="G89" i="5"/>
  <c r="G11" i="5" s="1"/>
  <c r="E53" i="3"/>
  <c r="E53" i="4"/>
  <c r="C53" i="3"/>
  <c r="C27" i="3" s="1"/>
  <c r="C53" i="5"/>
  <c r="I438" i="4"/>
  <c r="E43" i="5"/>
  <c r="E43" i="6"/>
  <c r="D104" i="3"/>
  <c r="D104" i="5"/>
  <c r="I624" i="7"/>
  <c r="D104" i="4"/>
  <c r="D104" i="6"/>
  <c r="I362" i="34"/>
  <c r="E53" i="7"/>
  <c r="E53" i="6"/>
  <c r="E53" i="5"/>
  <c r="C53" i="6"/>
  <c r="C27" i="6" s="1"/>
  <c r="C53" i="7"/>
  <c r="C53" i="4"/>
  <c r="E43" i="4"/>
  <c r="E43" i="7"/>
  <c r="E43" i="3"/>
  <c r="I362" i="35"/>
  <c r="E105" i="41"/>
  <c r="E27" i="41" s="1"/>
  <c r="E89" i="3"/>
  <c r="E11" i="3" s="1"/>
  <c r="E89" i="7"/>
  <c r="E11" i="7" s="1"/>
  <c r="E89" i="5"/>
  <c r="E11" i="5" s="1"/>
  <c r="C105" i="43"/>
  <c r="C27" i="43" s="1"/>
  <c r="C89" i="6"/>
  <c r="C89" i="5"/>
  <c r="C89" i="4"/>
  <c r="C11" i="4" s="1"/>
  <c r="I180" i="35"/>
  <c r="I440" i="7"/>
  <c r="I284" i="35"/>
  <c r="D26" i="3" l="1"/>
  <c r="C26" i="3"/>
  <c r="I37" i="3"/>
  <c r="I39" i="3"/>
  <c r="D20" i="7"/>
  <c r="C20" i="5"/>
  <c r="C27" i="4"/>
  <c r="C26" i="7"/>
  <c r="I37" i="4"/>
  <c r="C105" i="41"/>
  <c r="C27" i="41" s="1"/>
  <c r="H89" i="6"/>
  <c r="H11" i="6" s="1"/>
  <c r="D52" i="6"/>
  <c r="D26" i="6" s="1"/>
  <c r="I442" i="6"/>
  <c r="I37" i="6"/>
  <c r="C26" i="6"/>
  <c r="I440" i="4"/>
  <c r="I35" i="6"/>
  <c r="D103" i="43"/>
  <c r="D25" i="43" s="1"/>
  <c r="D13" i="4"/>
  <c r="I37" i="5"/>
  <c r="C11" i="6"/>
  <c r="I607" i="3"/>
  <c r="I339" i="4"/>
  <c r="D52" i="7"/>
  <c r="E91" i="6"/>
  <c r="E13" i="6" s="1"/>
  <c r="H103" i="42"/>
  <c r="H25" i="42" s="1"/>
  <c r="G103" i="42"/>
  <c r="G25" i="42" s="1"/>
  <c r="D103" i="42"/>
  <c r="D25" i="42" s="1"/>
  <c r="C103" i="43"/>
  <c r="C25" i="43" s="1"/>
  <c r="D20" i="5"/>
  <c r="I251" i="4"/>
  <c r="D11" i="4"/>
  <c r="C89" i="7"/>
  <c r="E89" i="6"/>
  <c r="E11" i="6" s="1"/>
  <c r="G89" i="6"/>
  <c r="G11" i="6" s="1"/>
  <c r="E91" i="5"/>
  <c r="E13" i="5" s="1"/>
  <c r="C103" i="42"/>
  <c r="C25" i="42" s="1"/>
  <c r="S646" i="42"/>
  <c r="I39" i="4"/>
  <c r="C89" i="3"/>
  <c r="C11" i="3" s="1"/>
  <c r="G105" i="41"/>
  <c r="G27" i="41" s="1"/>
  <c r="H105" i="43"/>
  <c r="H27" i="43" s="1"/>
  <c r="I442" i="5"/>
  <c r="C8" i="7"/>
  <c r="C26" i="5"/>
  <c r="I275" i="5"/>
  <c r="D52" i="4"/>
  <c r="D26" i="4" s="1"/>
  <c r="D48" i="4"/>
  <c r="D22" i="4" s="1"/>
  <c r="I646" i="35"/>
  <c r="C27" i="5"/>
  <c r="I251" i="6"/>
  <c r="I645" i="7"/>
  <c r="I99" i="5"/>
  <c r="I646" i="34"/>
  <c r="G100" i="36"/>
  <c r="D10" i="7"/>
  <c r="I634" i="3"/>
  <c r="E91" i="4"/>
  <c r="E13" i="4" s="1"/>
  <c r="I253" i="7"/>
  <c r="S646" i="41"/>
  <c r="I615" i="3"/>
  <c r="D43" i="4"/>
  <c r="I431" i="4"/>
  <c r="I431" i="6"/>
  <c r="I199" i="3"/>
  <c r="E89" i="4"/>
  <c r="E11" i="4" s="1"/>
  <c r="D89" i="5"/>
  <c r="D11" i="5" s="1"/>
  <c r="I339" i="3"/>
  <c r="D10" i="4"/>
  <c r="D43" i="6"/>
  <c r="I431" i="5"/>
  <c r="D43" i="5"/>
  <c r="C100" i="34"/>
  <c r="C11" i="5"/>
  <c r="H89" i="4"/>
  <c r="H11" i="4" s="1"/>
  <c r="D53" i="5"/>
  <c r="D43" i="3"/>
  <c r="I649" i="43"/>
  <c r="B99" i="7"/>
  <c r="I99" i="7" s="1"/>
  <c r="I625" i="8"/>
  <c r="D48" i="5"/>
  <c r="D22" i="5" s="1"/>
  <c r="M100" i="41"/>
  <c r="H103" i="43"/>
  <c r="H25" i="43" s="1"/>
  <c r="I275" i="4"/>
  <c r="C27" i="7"/>
  <c r="D48" i="7"/>
  <c r="D22" i="7" s="1"/>
  <c r="D48" i="6"/>
  <c r="D22" i="6" s="1"/>
  <c r="E103" i="43"/>
  <c r="E25" i="43" s="1"/>
  <c r="E103" i="41"/>
  <c r="B105" i="6"/>
  <c r="I260" i="3"/>
  <c r="B52" i="3"/>
  <c r="C100" i="1"/>
  <c r="B89" i="3"/>
  <c r="I583" i="3"/>
  <c r="I582" i="1"/>
  <c r="H100" i="34"/>
  <c r="E100" i="1"/>
  <c r="I261" i="3"/>
  <c r="G85" i="3"/>
  <c r="C85" i="7"/>
  <c r="C85" i="6"/>
  <c r="B97" i="5"/>
  <c r="I97" i="5" s="1"/>
  <c r="I591" i="5"/>
  <c r="B104" i="7"/>
  <c r="I598" i="7"/>
  <c r="I251" i="7"/>
  <c r="I36" i="7"/>
  <c r="I645" i="4"/>
  <c r="I635" i="7"/>
  <c r="D85" i="6"/>
  <c r="E85" i="5"/>
  <c r="E85" i="4"/>
  <c r="I637" i="7"/>
  <c r="B33" i="3"/>
  <c r="B100" i="5"/>
  <c r="I100" i="5" s="1"/>
  <c r="I594" i="5"/>
  <c r="I615" i="6"/>
  <c r="I260" i="4"/>
  <c r="B52" i="4"/>
  <c r="I251" i="5"/>
  <c r="I431" i="3"/>
  <c r="B103" i="42"/>
  <c r="I597" i="42"/>
  <c r="B88" i="42"/>
  <c r="I88" i="42" s="1"/>
  <c r="I634" i="42"/>
  <c r="I598" i="42"/>
  <c r="I275" i="6"/>
  <c r="R100" i="43"/>
  <c r="I425" i="6"/>
  <c r="I585" i="5"/>
  <c r="I35" i="3"/>
  <c r="I585" i="4"/>
  <c r="I98" i="5"/>
  <c r="D34" i="4"/>
  <c r="G53" i="4"/>
  <c r="I98" i="3"/>
  <c r="H53" i="3"/>
  <c r="B46" i="6"/>
  <c r="I587" i="5"/>
  <c r="D34" i="5"/>
  <c r="I34" i="5" s="1"/>
  <c r="H53" i="5"/>
  <c r="I120" i="6"/>
  <c r="I132" i="6" s="1"/>
  <c r="B132" i="6"/>
  <c r="H85" i="5"/>
  <c r="I582" i="34"/>
  <c r="H100" i="1"/>
  <c r="E100" i="34"/>
  <c r="B53" i="7"/>
  <c r="I261" i="7"/>
  <c r="G100" i="1"/>
  <c r="G100" i="8"/>
  <c r="I598" i="3"/>
  <c r="B104" i="3"/>
  <c r="I104" i="3" s="1"/>
  <c r="C26" i="4"/>
  <c r="G85" i="7"/>
  <c r="C85" i="3"/>
  <c r="I634" i="7"/>
  <c r="I607" i="4"/>
  <c r="I36" i="3"/>
  <c r="I257" i="5"/>
  <c r="I645" i="3"/>
  <c r="D85" i="5"/>
  <c r="E85" i="6"/>
  <c r="I637" i="6"/>
  <c r="B33" i="6"/>
  <c r="I249" i="5"/>
  <c r="B41" i="5"/>
  <c r="I591" i="6"/>
  <c r="B97" i="6"/>
  <c r="I97" i="6" s="1"/>
  <c r="I608" i="5"/>
  <c r="I260" i="5"/>
  <c r="B52" i="5"/>
  <c r="I249" i="6"/>
  <c r="I431" i="7"/>
  <c r="B103" i="41"/>
  <c r="I597" i="41"/>
  <c r="I587" i="3"/>
  <c r="B93" i="3"/>
  <c r="I93" i="3" s="1"/>
  <c r="Q100" i="43"/>
  <c r="C11" i="7"/>
  <c r="I39" i="6"/>
  <c r="D13" i="6"/>
  <c r="C7" i="6"/>
  <c r="I427" i="3"/>
  <c r="D35" i="7"/>
  <c r="I35" i="7" s="1"/>
  <c r="I98" i="6"/>
  <c r="D13" i="3"/>
  <c r="D104" i="7"/>
  <c r="I93" i="5"/>
  <c r="B99" i="4"/>
  <c r="I99" i="4" s="1"/>
  <c r="I427" i="6"/>
  <c r="B104" i="5"/>
  <c r="I104" i="5" s="1"/>
  <c r="I598" i="5"/>
  <c r="I36" i="6"/>
  <c r="D53" i="7"/>
  <c r="I93" i="6"/>
  <c r="H100" i="36"/>
  <c r="I435" i="4"/>
  <c r="I435" i="5"/>
  <c r="D89" i="3"/>
  <c r="D11" i="3" s="1"/>
  <c r="I591" i="3"/>
  <c r="B97" i="3"/>
  <c r="I97" i="3" s="1"/>
  <c r="B104" i="6"/>
  <c r="I104" i="6" s="1"/>
  <c r="I598" i="6"/>
  <c r="G85" i="5"/>
  <c r="G7" i="4"/>
  <c r="C85" i="4"/>
  <c r="I634" i="6"/>
  <c r="I607" i="7"/>
  <c r="I36" i="5"/>
  <c r="I585" i="7"/>
  <c r="E91" i="7"/>
  <c r="E13" i="7" s="1"/>
  <c r="I257" i="3"/>
  <c r="I635" i="6"/>
  <c r="D85" i="3"/>
  <c r="B33" i="7"/>
  <c r="I598" i="4"/>
  <c r="B104" i="4"/>
  <c r="I104" i="4" s="1"/>
  <c r="I624" i="5"/>
  <c r="I591" i="7"/>
  <c r="B97" i="7"/>
  <c r="I97" i="7" s="1"/>
  <c r="I204" i="6"/>
  <c r="B48" i="6"/>
  <c r="I249" i="4"/>
  <c r="I261" i="4"/>
  <c r="I649" i="41"/>
  <c r="B93" i="7"/>
  <c r="I93" i="7" s="1"/>
  <c r="I587" i="7"/>
  <c r="M100" i="43"/>
  <c r="H53" i="7"/>
  <c r="C7" i="3"/>
  <c r="I47" i="7"/>
  <c r="G53" i="5"/>
  <c r="I98" i="4"/>
  <c r="B88" i="41"/>
  <c r="I88" i="41" s="1"/>
  <c r="I427" i="4"/>
  <c r="I427" i="5"/>
  <c r="D34" i="7"/>
  <c r="I425" i="3"/>
  <c r="I646" i="36"/>
  <c r="B89" i="7"/>
  <c r="I583" i="7"/>
  <c r="I582" i="4"/>
  <c r="B88" i="4"/>
  <c r="I88" i="4" s="1"/>
  <c r="I260" i="6"/>
  <c r="B52" i="6"/>
  <c r="I594" i="7"/>
  <c r="B100" i="7"/>
  <c r="I100" i="7" s="1"/>
  <c r="C100" i="36"/>
  <c r="E100" i="36"/>
  <c r="I438" i="5"/>
  <c r="G89" i="3"/>
  <c r="G11" i="3" s="1"/>
  <c r="I582" i="32"/>
  <c r="I438" i="3"/>
  <c r="G85" i="6"/>
  <c r="I440" i="6"/>
  <c r="I36" i="4"/>
  <c r="I585" i="3"/>
  <c r="E91" i="3"/>
  <c r="E13" i="3" s="1"/>
  <c r="I257" i="7"/>
  <c r="I635" i="5"/>
  <c r="D85" i="7"/>
  <c r="D7" i="7" s="1"/>
  <c r="B91" i="5"/>
  <c r="I637" i="5"/>
  <c r="B33" i="4"/>
  <c r="I624" i="4"/>
  <c r="B53" i="5"/>
  <c r="I261" i="5"/>
  <c r="I435" i="7"/>
  <c r="I615" i="4"/>
  <c r="I649" i="42"/>
  <c r="I587" i="4"/>
  <c r="B93" i="4"/>
  <c r="I93" i="4" s="1"/>
  <c r="D13" i="7"/>
  <c r="B53" i="3"/>
  <c r="G53" i="6"/>
  <c r="H53" i="6"/>
  <c r="I47" i="3"/>
  <c r="I582" i="36"/>
  <c r="C85" i="5"/>
  <c r="I579" i="4"/>
  <c r="B85" i="4"/>
  <c r="B20" i="5"/>
  <c r="I46" i="5"/>
  <c r="B101" i="6"/>
  <c r="I101" i="6" s="1"/>
  <c r="I595" i="6"/>
  <c r="B100" i="3"/>
  <c r="I100" i="3" s="1"/>
  <c r="I594" i="3"/>
  <c r="C100" i="32"/>
  <c r="I608" i="7"/>
  <c r="I120" i="5"/>
  <c r="I132" i="5" s="1"/>
  <c r="B132" i="5"/>
  <c r="D11" i="7"/>
  <c r="H85" i="7"/>
  <c r="I634" i="5"/>
  <c r="I595" i="3"/>
  <c r="B101" i="3"/>
  <c r="I101" i="3" s="1"/>
  <c r="I257" i="6"/>
  <c r="B85" i="6"/>
  <c r="I579" i="6"/>
  <c r="B91" i="4"/>
  <c r="I637" i="4"/>
  <c r="B33" i="5"/>
  <c r="I608" i="4"/>
  <c r="I591" i="4"/>
  <c r="B97" i="4"/>
  <c r="I97" i="4" s="1"/>
  <c r="I253" i="6"/>
  <c r="I435" i="6"/>
  <c r="I435" i="3"/>
  <c r="G103" i="43"/>
  <c r="G25" i="43" s="1"/>
  <c r="G103" i="41"/>
  <c r="I39" i="5"/>
  <c r="D35" i="4"/>
  <c r="I35" i="4" s="1"/>
  <c r="F10" i="32"/>
  <c r="I62" i="32"/>
  <c r="I199" i="6"/>
  <c r="I427" i="7"/>
  <c r="I585" i="6"/>
  <c r="D34" i="3"/>
  <c r="I47" i="4"/>
  <c r="D85" i="4"/>
  <c r="B13" i="3"/>
  <c r="I91" i="3"/>
  <c r="I646" i="32"/>
  <c r="E100" i="32"/>
  <c r="I595" i="7"/>
  <c r="B101" i="7"/>
  <c r="I101" i="7" s="1"/>
  <c r="B100" i="6"/>
  <c r="I100" i="6" s="1"/>
  <c r="I594" i="6"/>
  <c r="E105" i="43"/>
  <c r="E27" i="43" s="1"/>
  <c r="I583" i="4"/>
  <c r="B89" i="4"/>
  <c r="G100" i="34"/>
  <c r="I438" i="6"/>
  <c r="G89" i="7"/>
  <c r="G11" i="7" s="1"/>
  <c r="G100" i="32"/>
  <c r="D26" i="5"/>
  <c r="I442" i="3"/>
  <c r="I261" i="6"/>
  <c r="B105" i="7"/>
  <c r="I120" i="7"/>
  <c r="I132" i="7" s="1"/>
  <c r="B132" i="7"/>
  <c r="H85" i="4"/>
  <c r="I634" i="4"/>
  <c r="B101" i="5"/>
  <c r="I101" i="5" s="1"/>
  <c r="I595" i="5"/>
  <c r="I257" i="4"/>
  <c r="B99" i="6"/>
  <c r="I99" i="6" s="1"/>
  <c r="I645" i="6"/>
  <c r="I635" i="4"/>
  <c r="I579" i="3"/>
  <c r="B85" i="3"/>
  <c r="I594" i="4"/>
  <c r="B100" i="4"/>
  <c r="I100" i="4" s="1"/>
  <c r="I607" i="5"/>
  <c r="I253" i="5"/>
  <c r="Q100" i="41"/>
  <c r="R100" i="41"/>
  <c r="I612" i="8"/>
  <c r="C626" i="8"/>
  <c r="I615" i="7"/>
  <c r="B103" i="43"/>
  <c r="I597" i="43"/>
  <c r="H103" i="41"/>
  <c r="D88" i="6"/>
  <c r="D10" i="6" s="1"/>
  <c r="G53" i="7"/>
  <c r="D43" i="7"/>
  <c r="I98" i="7"/>
  <c r="F10" i="8"/>
  <c r="I62" i="8"/>
  <c r="I275" i="3"/>
  <c r="I47" i="6"/>
  <c r="D88" i="3"/>
  <c r="D10" i="3" s="1"/>
  <c r="D35" i="5"/>
  <c r="I35" i="5" s="1"/>
  <c r="B91" i="6"/>
  <c r="I91" i="6" s="1"/>
  <c r="I442" i="7"/>
  <c r="I101" i="4"/>
  <c r="B46" i="7"/>
  <c r="E85" i="3"/>
  <c r="I62" i="1"/>
  <c r="B89" i="6"/>
  <c r="I583" i="6"/>
  <c r="I583" i="5"/>
  <c r="B89" i="5"/>
  <c r="H100" i="32"/>
  <c r="I251" i="3"/>
  <c r="B105" i="5"/>
  <c r="I120" i="4"/>
  <c r="I132" i="4" s="1"/>
  <c r="B132" i="4"/>
  <c r="H85" i="6"/>
  <c r="H85" i="3"/>
  <c r="I645" i="5"/>
  <c r="I635" i="3"/>
  <c r="I579" i="5"/>
  <c r="B85" i="5"/>
  <c r="E85" i="7"/>
  <c r="I637" i="3"/>
  <c r="I260" i="7"/>
  <c r="B52" i="7"/>
  <c r="I253" i="4"/>
  <c r="I624" i="6"/>
  <c r="O100" i="41"/>
  <c r="I253" i="3"/>
  <c r="I438" i="7"/>
  <c r="I608" i="8"/>
  <c r="E103" i="42"/>
  <c r="E25" i="42" s="1"/>
  <c r="I624" i="3"/>
  <c r="C103" i="41"/>
  <c r="D103" i="41"/>
  <c r="I199" i="4"/>
  <c r="I598" i="43"/>
  <c r="I598" i="41"/>
  <c r="G53" i="3"/>
  <c r="B88" i="43"/>
  <c r="I88" i="43" s="1"/>
  <c r="I47" i="5"/>
  <c r="B21" i="5"/>
  <c r="I21" i="5" s="1"/>
  <c r="D7" i="4"/>
  <c r="I39" i="7"/>
  <c r="H53" i="4"/>
  <c r="D13" i="5"/>
  <c r="B46" i="3"/>
  <c r="B99" i="3"/>
  <c r="I99" i="3" s="1"/>
  <c r="B91" i="7"/>
  <c r="D34" i="6"/>
  <c r="I442" i="4"/>
  <c r="B46" i="4"/>
  <c r="I587" i="6"/>
  <c r="S634" i="43"/>
  <c r="I650" i="41"/>
  <c r="I651" i="41"/>
  <c r="I639" i="41"/>
  <c r="I650" i="43"/>
  <c r="I651" i="43"/>
  <c r="I639" i="43"/>
  <c r="I417" i="8"/>
  <c r="R104" i="43"/>
  <c r="O104" i="43"/>
  <c r="Q104" i="43"/>
  <c r="Q93" i="43"/>
  <c r="R100" i="42"/>
  <c r="R88" i="42"/>
  <c r="O88" i="42"/>
  <c r="S620" i="42"/>
  <c r="AG620" i="42" s="1"/>
  <c r="L88" i="42"/>
  <c r="M104" i="43"/>
  <c r="N104" i="43"/>
  <c r="N93" i="43"/>
  <c r="M93" i="43"/>
  <c r="R93" i="43"/>
  <c r="O99" i="42"/>
  <c r="M100" i="42"/>
  <c r="O100" i="42"/>
  <c r="M88" i="42"/>
  <c r="N88" i="42"/>
  <c r="Q88" i="42"/>
  <c r="R103" i="43"/>
  <c r="S646" i="43"/>
  <c r="B41" i="6"/>
  <c r="B42" i="7"/>
  <c r="B49" i="3"/>
  <c r="B48" i="3"/>
  <c r="B43" i="6"/>
  <c r="B48" i="4"/>
  <c r="I417" i="34"/>
  <c r="M105" i="43"/>
  <c r="M27" i="43" s="1"/>
  <c r="O105" i="43"/>
  <c r="O27" i="43" s="1"/>
  <c r="R105" i="41"/>
  <c r="R27" i="41" s="1"/>
  <c r="C45" i="4"/>
  <c r="C19" i="4" s="1"/>
  <c r="Q100" i="42"/>
  <c r="H93" i="42"/>
  <c r="C93" i="42"/>
  <c r="G93" i="42"/>
  <c r="B93" i="42"/>
  <c r="C104" i="42"/>
  <c r="H104" i="42"/>
  <c r="D104" i="42"/>
  <c r="G104" i="42"/>
  <c r="E104" i="42"/>
  <c r="D93" i="42"/>
  <c r="D49" i="6"/>
  <c r="D23" i="6" s="1"/>
  <c r="C49" i="3"/>
  <c r="C23" i="3" s="1"/>
  <c r="C49" i="7"/>
  <c r="C23" i="7" s="1"/>
  <c r="D49" i="7"/>
  <c r="D23" i="7" s="1"/>
  <c r="C49" i="5"/>
  <c r="C23" i="5" s="1"/>
  <c r="D49" i="3"/>
  <c r="D23" i="3" s="1"/>
  <c r="C49" i="4"/>
  <c r="C23" i="4" s="1"/>
  <c r="D49" i="4"/>
  <c r="D23" i="4" s="1"/>
  <c r="D49" i="5"/>
  <c r="D23" i="5" s="1"/>
  <c r="C49" i="6"/>
  <c r="C23" i="6" s="1"/>
  <c r="C45" i="3"/>
  <c r="C19" i="3" s="1"/>
  <c r="C45" i="6"/>
  <c r="C19" i="6" s="1"/>
  <c r="M88" i="41"/>
  <c r="N88" i="41"/>
  <c r="O88" i="41"/>
  <c r="Q88" i="41"/>
  <c r="R88" i="41"/>
  <c r="C45" i="7"/>
  <c r="C19" i="7" s="1"/>
  <c r="C45" i="5"/>
  <c r="C19" i="5" s="1"/>
  <c r="B45" i="7"/>
  <c r="B49" i="7"/>
  <c r="B49" i="5"/>
  <c r="B43" i="7"/>
  <c r="B43" i="5"/>
  <c r="B48" i="5"/>
  <c r="B42" i="3"/>
  <c r="B42" i="4"/>
  <c r="B42" i="6"/>
  <c r="B42" i="5"/>
  <c r="B48" i="7"/>
  <c r="D94" i="3"/>
  <c r="D94" i="5"/>
  <c r="D94" i="7"/>
  <c r="E94" i="3"/>
  <c r="E16" i="3" s="1"/>
  <c r="E94" i="7"/>
  <c r="E16" i="7" s="1"/>
  <c r="E94" i="4"/>
  <c r="E16" i="4" s="1"/>
  <c r="D94" i="4"/>
  <c r="D94" i="6"/>
  <c r="E94" i="5"/>
  <c r="E16" i="5" s="1"/>
  <c r="E94" i="6"/>
  <c r="E16" i="6" s="1"/>
  <c r="I620" i="35"/>
  <c r="I259" i="1"/>
  <c r="I259" i="36"/>
  <c r="I259" i="34"/>
  <c r="I441" i="36"/>
  <c r="I441" i="34"/>
  <c r="I417" i="32"/>
  <c r="B44" i="4"/>
  <c r="B44" i="7"/>
  <c r="B44" i="3"/>
  <c r="B44" i="5"/>
  <c r="B44" i="6"/>
  <c r="C418" i="5"/>
  <c r="I259" i="32"/>
  <c r="I259" i="8"/>
  <c r="I259" i="35"/>
  <c r="I441" i="32"/>
  <c r="I441" i="1"/>
  <c r="I441" i="35"/>
  <c r="I414" i="32"/>
  <c r="I414" i="1"/>
  <c r="B49" i="6"/>
  <c r="B49" i="4"/>
  <c r="G600" i="3"/>
  <c r="G600" i="7"/>
  <c r="D45" i="4"/>
  <c r="D19" i="4" s="1"/>
  <c r="D45" i="6"/>
  <c r="D19" i="6" s="1"/>
  <c r="D45" i="7"/>
  <c r="D19" i="7" s="1"/>
  <c r="D105" i="3"/>
  <c r="D27" i="3" s="1"/>
  <c r="D105" i="6"/>
  <c r="D27" i="6" s="1"/>
  <c r="D105" i="7"/>
  <c r="H105" i="4"/>
  <c r="H105" i="6"/>
  <c r="C42" i="5"/>
  <c r="C42" i="3"/>
  <c r="B43" i="3"/>
  <c r="E45" i="6"/>
  <c r="E19" i="6" s="1"/>
  <c r="E45" i="4"/>
  <c r="E19" i="4" s="1"/>
  <c r="C94" i="6"/>
  <c r="C94" i="3"/>
  <c r="C94" i="4"/>
  <c r="I620" i="32"/>
  <c r="I620" i="36"/>
  <c r="I441" i="8"/>
  <c r="I426" i="1"/>
  <c r="I244" i="8"/>
  <c r="I414" i="8"/>
  <c r="I414" i="34"/>
  <c r="I620" i="34"/>
  <c r="I620" i="1"/>
  <c r="I426" i="32"/>
  <c r="I426" i="8"/>
  <c r="I244" i="1"/>
  <c r="I244" i="32"/>
  <c r="I414" i="36"/>
  <c r="I414" i="35"/>
  <c r="D93" i="35"/>
  <c r="G600" i="5"/>
  <c r="G600" i="6"/>
  <c r="D45" i="3"/>
  <c r="D19" i="3" s="1"/>
  <c r="D45" i="5"/>
  <c r="D19" i="5" s="1"/>
  <c r="D105" i="5"/>
  <c r="D105" i="4"/>
  <c r="D27" i="4" s="1"/>
  <c r="H105" i="5"/>
  <c r="H105" i="7"/>
  <c r="H105" i="3"/>
  <c r="C42" i="4"/>
  <c r="C42" i="7"/>
  <c r="C42" i="6"/>
  <c r="C16" i="6" s="1"/>
  <c r="B43" i="4"/>
  <c r="E45" i="3"/>
  <c r="E19" i="3" s="1"/>
  <c r="E45" i="7"/>
  <c r="E19" i="7" s="1"/>
  <c r="E45" i="5"/>
  <c r="E19" i="5" s="1"/>
  <c r="C94" i="7"/>
  <c r="C94" i="5"/>
  <c r="C100" i="35"/>
  <c r="C88" i="35"/>
  <c r="H88" i="1"/>
  <c r="E88" i="32"/>
  <c r="H88" i="36"/>
  <c r="D88" i="1"/>
  <c r="D104" i="32"/>
  <c r="B88" i="34"/>
  <c r="G88" i="34"/>
  <c r="H88" i="32"/>
  <c r="D88" i="36"/>
  <c r="H88" i="34"/>
  <c r="D88" i="32"/>
  <c r="C88" i="36"/>
  <c r="G88" i="36"/>
  <c r="G104" i="36"/>
  <c r="G26" i="36" s="1"/>
  <c r="C104" i="32"/>
  <c r="E104" i="1"/>
  <c r="E103" i="34"/>
  <c r="G103" i="35"/>
  <c r="G25" i="35" s="1"/>
  <c r="I625" i="35"/>
  <c r="C95" i="5"/>
  <c r="C17" i="5" s="1"/>
  <c r="C95" i="7"/>
  <c r="C17" i="7" s="1"/>
  <c r="H100" i="35"/>
  <c r="H88" i="35"/>
  <c r="C88" i="34"/>
  <c r="C88" i="32"/>
  <c r="G88" i="32"/>
  <c r="C88" i="1"/>
  <c r="E88" i="36"/>
  <c r="G88" i="35"/>
  <c r="E88" i="34"/>
  <c r="E88" i="1"/>
  <c r="G104" i="32"/>
  <c r="G26" i="32" s="1"/>
  <c r="H104" i="35"/>
  <c r="H26" i="35" s="1"/>
  <c r="H104" i="1"/>
  <c r="H26" i="1" s="1"/>
  <c r="H104" i="36"/>
  <c r="H26" i="36" s="1"/>
  <c r="H103" i="32"/>
  <c r="H25" i="32" s="1"/>
  <c r="D103" i="35"/>
  <c r="E100" i="35"/>
  <c r="E88" i="35"/>
  <c r="G88" i="1"/>
  <c r="D88" i="35"/>
  <c r="D88" i="34"/>
  <c r="D104" i="1"/>
  <c r="I625" i="34"/>
  <c r="D95" i="3"/>
  <c r="D95" i="7"/>
  <c r="D95" i="6"/>
  <c r="D95" i="4"/>
  <c r="D17" i="4" s="1"/>
  <c r="D95" i="5"/>
  <c r="E95" i="7"/>
  <c r="E17" i="7" s="1"/>
  <c r="E95" i="6"/>
  <c r="E17" i="6" s="1"/>
  <c r="E95" i="4"/>
  <c r="E17" i="4" s="1"/>
  <c r="E95" i="5"/>
  <c r="E17" i="5" s="1"/>
  <c r="E95" i="3"/>
  <c r="E17" i="3" s="1"/>
  <c r="E103" i="1"/>
  <c r="G103" i="32"/>
  <c r="G25" i="32" s="1"/>
  <c r="G100" i="35"/>
  <c r="C102" i="3"/>
  <c r="E102" i="4"/>
  <c r="G102" i="5"/>
  <c r="G24" i="5" s="1"/>
  <c r="H102" i="6"/>
  <c r="H24" i="6" s="1"/>
  <c r="C102" i="7"/>
  <c r="E102" i="3"/>
  <c r="G102" i="4"/>
  <c r="G24" i="4" s="1"/>
  <c r="H102" i="5"/>
  <c r="H24" i="5" s="1"/>
  <c r="C102" i="6"/>
  <c r="E102" i="7"/>
  <c r="G102" i="3"/>
  <c r="G24" i="3" s="1"/>
  <c r="H102" i="4"/>
  <c r="H24" i="4" s="1"/>
  <c r="C102" i="5"/>
  <c r="E102" i="6"/>
  <c r="G102" i="7"/>
  <c r="G24" i="7" s="1"/>
  <c r="H102" i="3"/>
  <c r="H24" i="3" s="1"/>
  <c r="C102" i="4"/>
  <c r="E102" i="5"/>
  <c r="G102" i="6"/>
  <c r="G24" i="6" s="1"/>
  <c r="H102" i="7"/>
  <c r="H24" i="7" s="1"/>
  <c r="E103" i="35"/>
  <c r="E103" i="36"/>
  <c r="G103" i="1"/>
  <c r="G25" i="1" s="1"/>
  <c r="C104" i="1"/>
  <c r="E104" i="34"/>
  <c r="E104" i="36"/>
  <c r="H88" i="8"/>
  <c r="C95" i="4"/>
  <c r="C17" i="4" s="1"/>
  <c r="C95" i="6"/>
  <c r="C17" i="6" s="1"/>
  <c r="C95" i="3"/>
  <c r="C17" i="3" s="1"/>
  <c r="E100" i="8"/>
  <c r="C100" i="8"/>
  <c r="H100" i="8"/>
  <c r="I206" i="35"/>
  <c r="C16" i="4" l="1"/>
  <c r="D26" i="7"/>
  <c r="B21" i="7"/>
  <c r="I21" i="7" s="1"/>
  <c r="B21" i="4"/>
  <c r="I21" i="4" s="1"/>
  <c r="I91" i="5"/>
  <c r="D17" i="5"/>
  <c r="E104" i="32"/>
  <c r="E104" i="35"/>
  <c r="N103" i="41"/>
  <c r="O105" i="41"/>
  <c r="O27" i="41" s="1"/>
  <c r="Q103" i="41"/>
  <c r="I20" i="5"/>
  <c r="C105" i="42"/>
  <c r="C27" i="42" s="1"/>
  <c r="C104" i="34"/>
  <c r="D17" i="6"/>
  <c r="G104" i="35"/>
  <c r="G26" i="35" s="1"/>
  <c r="N103" i="42"/>
  <c r="N25" i="42" s="1"/>
  <c r="I53" i="4"/>
  <c r="C103" i="34"/>
  <c r="C104" i="35"/>
  <c r="G104" i="34"/>
  <c r="G26" i="34" s="1"/>
  <c r="G103" i="34"/>
  <c r="G25" i="34" s="1"/>
  <c r="E103" i="32"/>
  <c r="M103" i="41"/>
  <c r="Q105" i="41"/>
  <c r="Q27" i="41" s="1"/>
  <c r="I53" i="7"/>
  <c r="D104" i="35"/>
  <c r="M105" i="41"/>
  <c r="M27" i="41" s="1"/>
  <c r="D17" i="3"/>
  <c r="G103" i="36"/>
  <c r="G25" i="36" s="1"/>
  <c r="D27" i="5"/>
  <c r="I634" i="32"/>
  <c r="I649" i="35"/>
  <c r="I625" i="32"/>
  <c r="C53" i="1"/>
  <c r="M103" i="42"/>
  <c r="M25" i="42" s="1"/>
  <c r="H103" i="35"/>
  <c r="H25" i="35" s="1"/>
  <c r="I103" i="41"/>
  <c r="I599" i="6"/>
  <c r="I88" i="34"/>
  <c r="H104" i="34"/>
  <c r="H26" i="34" s="1"/>
  <c r="L88" i="43"/>
  <c r="I625" i="1"/>
  <c r="C104" i="36"/>
  <c r="D93" i="32"/>
  <c r="C16" i="5"/>
  <c r="C418" i="3"/>
  <c r="C53" i="32"/>
  <c r="Q103" i="43"/>
  <c r="R103" i="42"/>
  <c r="R25" i="42" s="1"/>
  <c r="C53" i="35"/>
  <c r="C53" i="34"/>
  <c r="D103" i="34"/>
  <c r="H103" i="1"/>
  <c r="H25" i="1" s="1"/>
  <c r="D93" i="36"/>
  <c r="I405" i="4"/>
  <c r="S634" i="41"/>
  <c r="I409" i="3"/>
  <c r="R103" i="41"/>
  <c r="I53" i="3"/>
  <c r="B93" i="43"/>
  <c r="I649" i="34"/>
  <c r="C88" i="8"/>
  <c r="C16" i="7"/>
  <c r="C53" i="8"/>
  <c r="G105" i="42"/>
  <c r="G27" i="42" s="1"/>
  <c r="H105" i="42"/>
  <c r="H27" i="42" s="1"/>
  <c r="O103" i="42"/>
  <c r="O25" i="42" s="1"/>
  <c r="B13" i="5"/>
  <c r="I13" i="5" s="1"/>
  <c r="H104" i="32"/>
  <c r="H26" i="32" s="1"/>
  <c r="H103" i="34"/>
  <c r="H25" i="34" s="1"/>
  <c r="S649" i="41"/>
  <c r="I49" i="6"/>
  <c r="B23" i="6"/>
  <c r="I23" i="6" s="1"/>
  <c r="I49" i="4"/>
  <c r="B23" i="4"/>
  <c r="I23" i="4" s="1"/>
  <c r="I49" i="3"/>
  <c r="B23" i="3"/>
  <c r="I23" i="3" s="1"/>
  <c r="B23" i="5"/>
  <c r="I23" i="5" s="1"/>
  <c r="I49" i="5"/>
  <c r="I597" i="1"/>
  <c r="B103" i="1"/>
  <c r="L103" i="42"/>
  <c r="G54" i="5"/>
  <c r="B15" i="6"/>
  <c r="C7" i="7"/>
  <c r="B103" i="35"/>
  <c r="I597" i="35"/>
  <c r="B88" i="8"/>
  <c r="I582" i="8"/>
  <c r="I597" i="36"/>
  <c r="B103" i="36"/>
  <c r="I649" i="36"/>
  <c r="I598" i="36"/>
  <c r="D103" i="32"/>
  <c r="D418" i="3"/>
  <c r="D41" i="3"/>
  <c r="D15" i="3" s="1"/>
  <c r="C418" i="7"/>
  <c r="C41" i="7"/>
  <c r="C15" i="7" s="1"/>
  <c r="B18" i="7"/>
  <c r="I18" i="7" s="1"/>
  <c r="I44" i="7"/>
  <c r="I588" i="7"/>
  <c r="B94" i="7"/>
  <c r="I94" i="7" s="1"/>
  <c r="I405" i="7"/>
  <c r="B85" i="7"/>
  <c r="I579" i="7"/>
  <c r="N93" i="41"/>
  <c r="B45" i="4"/>
  <c r="I409" i="4"/>
  <c r="I43" i="6"/>
  <c r="I46" i="4"/>
  <c r="B20" i="4"/>
  <c r="I20" i="4" s="1"/>
  <c r="I599" i="5"/>
  <c r="B21" i="6"/>
  <c r="I21" i="6" s="1"/>
  <c r="I405" i="5"/>
  <c r="I599" i="7"/>
  <c r="I34" i="3"/>
  <c r="G7" i="6"/>
  <c r="G7" i="5"/>
  <c r="D7" i="5"/>
  <c r="H600" i="5"/>
  <c r="B25" i="42"/>
  <c r="I103" i="42"/>
  <c r="C41" i="3"/>
  <c r="C15" i="3" s="1"/>
  <c r="B45" i="3"/>
  <c r="B15" i="5"/>
  <c r="I34" i="4"/>
  <c r="B104" i="1"/>
  <c r="I598" i="1"/>
  <c r="I589" i="4"/>
  <c r="B95" i="4"/>
  <c r="I95" i="4" s="1"/>
  <c r="I598" i="35"/>
  <c r="I634" i="36"/>
  <c r="C103" i="32"/>
  <c r="I339" i="32"/>
  <c r="B53" i="32"/>
  <c r="D418" i="4"/>
  <c r="D41" i="4"/>
  <c r="D15" i="4" s="1"/>
  <c r="I258" i="6"/>
  <c r="B18" i="4"/>
  <c r="I18" i="4" s="1"/>
  <c r="I44" i="4"/>
  <c r="I588" i="5"/>
  <c r="B94" i="5"/>
  <c r="I94" i="5" s="1"/>
  <c r="B41" i="3"/>
  <c r="I405" i="3"/>
  <c r="I409" i="6"/>
  <c r="B95" i="5"/>
  <c r="I95" i="5" s="1"/>
  <c r="I589" i="5"/>
  <c r="I599" i="42"/>
  <c r="B22" i="3"/>
  <c r="I22" i="3" s="1"/>
  <c r="I48" i="3"/>
  <c r="L103" i="43"/>
  <c r="B20" i="3"/>
  <c r="I20" i="3" s="1"/>
  <c r="I46" i="3"/>
  <c r="B26" i="7"/>
  <c r="I26" i="7" s="1"/>
  <c r="I52" i="7"/>
  <c r="E7" i="7"/>
  <c r="B20" i="7"/>
  <c r="I20" i="7" s="1"/>
  <c r="I46" i="7"/>
  <c r="I103" i="43"/>
  <c r="B25" i="43"/>
  <c r="H600" i="4"/>
  <c r="B27" i="7"/>
  <c r="I33" i="5"/>
  <c r="B7" i="5"/>
  <c r="D133" i="5"/>
  <c r="G133" i="5"/>
  <c r="H133" i="5"/>
  <c r="E133" i="5"/>
  <c r="B133" i="5"/>
  <c r="F133" i="5"/>
  <c r="C133" i="5"/>
  <c r="I85" i="4"/>
  <c r="B21" i="3"/>
  <c r="I21" i="3" s="1"/>
  <c r="B93" i="41"/>
  <c r="B41" i="4"/>
  <c r="B26" i="5"/>
  <c r="I26" i="5" s="1"/>
  <c r="I52" i="5"/>
  <c r="B7" i="6"/>
  <c r="I33" i="6"/>
  <c r="H7" i="5"/>
  <c r="I46" i="6"/>
  <c r="B20" i="6"/>
  <c r="I20" i="6" s="1"/>
  <c r="B7" i="3"/>
  <c r="I33" i="3"/>
  <c r="D7" i="6"/>
  <c r="I104" i="7"/>
  <c r="G7" i="3"/>
  <c r="I89" i="3"/>
  <c r="B11" i="3"/>
  <c r="I11" i="3" s="1"/>
  <c r="B103" i="32"/>
  <c r="I103" i="32" s="1"/>
  <c r="I597" i="32"/>
  <c r="D418" i="6"/>
  <c r="D41" i="6"/>
  <c r="D15" i="6" s="1"/>
  <c r="I45" i="7"/>
  <c r="B19" i="7"/>
  <c r="I19" i="7" s="1"/>
  <c r="B95" i="3"/>
  <c r="I95" i="3" s="1"/>
  <c r="I589" i="3"/>
  <c r="I43" i="4"/>
  <c r="D42" i="6"/>
  <c r="D16" i="6" s="1"/>
  <c r="D340" i="6"/>
  <c r="I258" i="4"/>
  <c r="B18" i="6"/>
  <c r="I18" i="6" s="1"/>
  <c r="I44" i="6"/>
  <c r="I588" i="6"/>
  <c r="B94" i="6"/>
  <c r="I94" i="6" s="1"/>
  <c r="B94" i="3"/>
  <c r="I94" i="3" s="1"/>
  <c r="I588" i="3"/>
  <c r="I409" i="7"/>
  <c r="Q105" i="43"/>
  <c r="Q27" i="43" s="1"/>
  <c r="Q103" i="42"/>
  <c r="Q25" i="42" s="1"/>
  <c r="O103" i="41"/>
  <c r="O103" i="43"/>
  <c r="H600" i="3"/>
  <c r="I89" i="6"/>
  <c r="B11" i="6"/>
  <c r="I11" i="6" s="1"/>
  <c r="D17" i="7"/>
  <c r="H7" i="4"/>
  <c r="B11" i="4"/>
  <c r="I11" i="4" s="1"/>
  <c r="I89" i="4"/>
  <c r="L88" i="41"/>
  <c r="B41" i="7"/>
  <c r="C600" i="3"/>
  <c r="C41" i="5"/>
  <c r="C15" i="5" s="1"/>
  <c r="I339" i="8"/>
  <c r="B53" i="8"/>
  <c r="I89" i="5"/>
  <c r="B11" i="5"/>
  <c r="I11" i="5" s="1"/>
  <c r="D104" i="34"/>
  <c r="I649" i="32"/>
  <c r="B103" i="34"/>
  <c r="I597" i="34"/>
  <c r="D103" i="36"/>
  <c r="D103" i="1"/>
  <c r="D418" i="7"/>
  <c r="D41" i="7"/>
  <c r="D15" i="7" s="1"/>
  <c r="I258" i="3"/>
  <c r="D93" i="34"/>
  <c r="D340" i="4"/>
  <c r="D42" i="4"/>
  <c r="D16" i="4" s="1"/>
  <c r="I258" i="7"/>
  <c r="I588" i="4"/>
  <c r="B94" i="4"/>
  <c r="I94" i="4" s="1"/>
  <c r="I589" i="6"/>
  <c r="B95" i="6"/>
  <c r="I95" i="6" s="1"/>
  <c r="B95" i="7"/>
  <c r="I95" i="7" s="1"/>
  <c r="I589" i="7"/>
  <c r="I439" i="4"/>
  <c r="I651" i="42"/>
  <c r="S649" i="43"/>
  <c r="S634" i="42"/>
  <c r="I34" i="6"/>
  <c r="G54" i="3"/>
  <c r="I85" i="5"/>
  <c r="H7" i="3"/>
  <c r="G54" i="7"/>
  <c r="I85" i="3"/>
  <c r="I85" i="6"/>
  <c r="H600" i="7"/>
  <c r="H54" i="6"/>
  <c r="H27" i="6"/>
  <c r="I53" i="5"/>
  <c r="B27" i="5"/>
  <c r="B10" i="4"/>
  <c r="I10" i="4" s="1"/>
  <c r="B22" i="6"/>
  <c r="I22" i="6" s="1"/>
  <c r="I48" i="6"/>
  <c r="I33" i="7"/>
  <c r="B7" i="7"/>
  <c r="C600" i="4"/>
  <c r="D27" i="7"/>
  <c r="C133" i="6"/>
  <c r="G133" i="6"/>
  <c r="E133" i="6"/>
  <c r="B133" i="6"/>
  <c r="D133" i="6"/>
  <c r="F133" i="6"/>
  <c r="H133" i="6"/>
  <c r="H27" i="3"/>
  <c r="H54" i="3"/>
  <c r="I52" i="4"/>
  <c r="B26" i="4"/>
  <c r="I26" i="4" s="1"/>
  <c r="I52" i="3"/>
  <c r="B26" i="3"/>
  <c r="I26" i="3" s="1"/>
  <c r="B105" i="3"/>
  <c r="I599" i="3"/>
  <c r="E7" i="3"/>
  <c r="H133" i="7"/>
  <c r="E133" i="7"/>
  <c r="D133" i="7"/>
  <c r="G133" i="7"/>
  <c r="C133" i="7"/>
  <c r="F133" i="7"/>
  <c r="B133" i="7"/>
  <c r="C103" i="36"/>
  <c r="G104" i="1"/>
  <c r="G26" i="1" s="1"/>
  <c r="B88" i="1"/>
  <c r="D418" i="5"/>
  <c r="D41" i="5"/>
  <c r="D15" i="5" s="1"/>
  <c r="I258" i="5"/>
  <c r="D42" i="3"/>
  <c r="D16" i="3" s="1"/>
  <c r="D340" i="3"/>
  <c r="G600" i="4"/>
  <c r="I339" i="35"/>
  <c r="B53" i="35"/>
  <c r="C418" i="4"/>
  <c r="C41" i="4"/>
  <c r="C15" i="4" s="1"/>
  <c r="I44" i="5"/>
  <c r="B18" i="5"/>
  <c r="I18" i="5" s="1"/>
  <c r="I339" i="1"/>
  <c r="B53" i="1"/>
  <c r="I42" i="6"/>
  <c r="I43" i="5"/>
  <c r="I582" i="6"/>
  <c r="B88" i="6"/>
  <c r="I439" i="5"/>
  <c r="I439" i="7"/>
  <c r="E105" i="42"/>
  <c r="E27" i="42" s="1"/>
  <c r="B104" i="42"/>
  <c r="I104" i="42" s="1"/>
  <c r="I650" i="42"/>
  <c r="B22" i="4"/>
  <c r="I22" i="4" s="1"/>
  <c r="I48" i="4"/>
  <c r="S649" i="42"/>
  <c r="N103" i="43"/>
  <c r="I599" i="43"/>
  <c r="B13" i="7"/>
  <c r="I13" i="7" s="1"/>
  <c r="I91" i="7"/>
  <c r="B104" i="41"/>
  <c r="I104" i="41" s="1"/>
  <c r="H600" i="6"/>
  <c r="B13" i="4"/>
  <c r="I13" i="4" s="1"/>
  <c r="I91" i="4"/>
  <c r="H7" i="7"/>
  <c r="C600" i="5"/>
  <c r="B88" i="32"/>
  <c r="I88" i="32" s="1"/>
  <c r="I89" i="7"/>
  <c r="B11" i="7"/>
  <c r="I11" i="7" s="1"/>
  <c r="B13" i="6"/>
  <c r="I13" i="6" s="1"/>
  <c r="H54" i="7"/>
  <c r="H27" i="7"/>
  <c r="C7" i="4"/>
  <c r="H54" i="5"/>
  <c r="H27" i="5"/>
  <c r="C600" i="6"/>
  <c r="I48" i="5"/>
  <c r="B22" i="5"/>
  <c r="I22" i="5" s="1"/>
  <c r="E133" i="4"/>
  <c r="D133" i="4"/>
  <c r="C133" i="4"/>
  <c r="H133" i="4"/>
  <c r="B133" i="4"/>
  <c r="F133" i="4"/>
  <c r="G133" i="4"/>
  <c r="B23" i="7"/>
  <c r="I23" i="7" s="1"/>
  <c r="I49" i="7"/>
  <c r="C103" i="1"/>
  <c r="D104" i="36"/>
  <c r="I634" i="34"/>
  <c r="C103" i="35"/>
  <c r="D340" i="7"/>
  <c r="D42" i="7"/>
  <c r="D16" i="7" s="1"/>
  <c r="C16" i="3"/>
  <c r="B86" i="7"/>
  <c r="D93" i="8"/>
  <c r="D93" i="1"/>
  <c r="C418" i="6"/>
  <c r="I42" i="4"/>
  <c r="B88" i="5"/>
  <c r="I582" i="5"/>
  <c r="I43" i="7"/>
  <c r="I439" i="6"/>
  <c r="I439" i="3"/>
  <c r="I639" i="42"/>
  <c r="L103" i="41"/>
  <c r="H27" i="4"/>
  <c r="H54" i="4"/>
  <c r="H7" i="6"/>
  <c r="I13" i="3"/>
  <c r="I34" i="7"/>
  <c r="C7" i="5"/>
  <c r="G54" i="6"/>
  <c r="I52" i="6"/>
  <c r="B26" i="6"/>
  <c r="I26" i="6" s="1"/>
  <c r="G7" i="7"/>
  <c r="E7" i="4"/>
  <c r="I646" i="8"/>
  <c r="I53" i="6"/>
  <c r="I582" i="7"/>
  <c r="B88" i="7"/>
  <c r="I409" i="5"/>
  <c r="E7" i="5"/>
  <c r="I598" i="32"/>
  <c r="I634" i="35"/>
  <c r="B88" i="35"/>
  <c r="I88" i="35" s="1"/>
  <c r="I598" i="34"/>
  <c r="H103" i="36"/>
  <c r="H25" i="36" s="1"/>
  <c r="D340" i="5"/>
  <c r="D42" i="5"/>
  <c r="D16" i="5" s="1"/>
  <c r="I339" i="34"/>
  <c r="B53" i="34"/>
  <c r="I43" i="3"/>
  <c r="I44" i="3"/>
  <c r="B18" i="3"/>
  <c r="I18" i="3" s="1"/>
  <c r="I48" i="7"/>
  <c r="B22" i="7"/>
  <c r="I22" i="7" s="1"/>
  <c r="B16" i="3"/>
  <c r="I42" i="3"/>
  <c r="B88" i="3"/>
  <c r="I582" i="3"/>
  <c r="B105" i="4"/>
  <c r="B27" i="4" s="1"/>
  <c r="I599" i="4"/>
  <c r="R105" i="43"/>
  <c r="R27" i="43" s="1"/>
  <c r="I405" i="6"/>
  <c r="M103" i="43"/>
  <c r="I599" i="41"/>
  <c r="B45" i="5"/>
  <c r="B104" i="43"/>
  <c r="I104" i="43" s="1"/>
  <c r="B45" i="6"/>
  <c r="B88" i="36"/>
  <c r="I88" i="36" s="1"/>
  <c r="B7" i="4"/>
  <c r="I33" i="4"/>
  <c r="D7" i="3"/>
  <c r="E7" i="6"/>
  <c r="G54" i="4"/>
  <c r="C600" i="7"/>
  <c r="C41" i="6"/>
  <c r="C15" i="6" s="1"/>
  <c r="B27" i="6"/>
  <c r="S651" i="43"/>
  <c r="S650" i="43"/>
  <c r="S651" i="41"/>
  <c r="S639" i="43"/>
  <c r="E88" i="8"/>
  <c r="M104" i="42"/>
  <c r="M93" i="42"/>
  <c r="N93" i="42"/>
  <c r="O104" i="42"/>
  <c r="O105" i="42"/>
  <c r="O27" i="42" s="1"/>
  <c r="Q93" i="42"/>
  <c r="R93" i="42"/>
  <c r="R104" i="41"/>
  <c r="Q104" i="41"/>
  <c r="M104" i="41"/>
  <c r="O104" i="41"/>
  <c r="N104" i="41"/>
  <c r="S620" i="41"/>
  <c r="AG620" i="41" s="1"/>
  <c r="Q104" i="42"/>
  <c r="N104" i="42"/>
  <c r="R104" i="42"/>
  <c r="D88" i="8"/>
  <c r="I336" i="1"/>
  <c r="H103" i="8"/>
  <c r="H25" i="8" s="1"/>
  <c r="Q93" i="41"/>
  <c r="G93" i="35"/>
  <c r="G93" i="32"/>
  <c r="C93" i="1"/>
  <c r="C93" i="35"/>
  <c r="H93" i="35"/>
  <c r="I651" i="35"/>
  <c r="I651" i="34"/>
  <c r="I651" i="8"/>
  <c r="I620" i="8"/>
  <c r="D53" i="32"/>
  <c r="I336" i="32"/>
  <c r="C93" i="32"/>
  <c r="H93" i="34"/>
  <c r="H93" i="32"/>
  <c r="C93" i="36"/>
  <c r="C93" i="34"/>
  <c r="H93" i="36"/>
  <c r="I650" i="32"/>
  <c r="I650" i="36"/>
  <c r="I336" i="35"/>
  <c r="I336" i="34"/>
  <c r="D53" i="1"/>
  <c r="I336" i="36"/>
  <c r="D87" i="7"/>
  <c r="D9" i="7" s="1"/>
  <c r="D87" i="3"/>
  <c r="D9" i="3" s="1"/>
  <c r="D87" i="5"/>
  <c r="D9" i="5" s="1"/>
  <c r="G93" i="34"/>
  <c r="G93" i="1"/>
  <c r="I651" i="32"/>
  <c r="I651" i="36"/>
  <c r="I650" i="35"/>
  <c r="D53" i="35"/>
  <c r="D53" i="34"/>
  <c r="G93" i="36"/>
  <c r="H93" i="1"/>
  <c r="I650" i="34"/>
  <c r="I650" i="8"/>
  <c r="I336" i="8"/>
  <c r="I580" i="7"/>
  <c r="D53" i="8"/>
  <c r="D87" i="6"/>
  <c r="D9" i="6" s="1"/>
  <c r="D87" i="4"/>
  <c r="D9" i="4" s="1"/>
  <c r="E103" i="8"/>
  <c r="H105" i="32"/>
  <c r="H27" i="32" s="1"/>
  <c r="G105" i="34"/>
  <c r="G27" i="34" s="1"/>
  <c r="I648" i="7"/>
  <c r="I648" i="4"/>
  <c r="E104" i="8"/>
  <c r="G103" i="8"/>
  <c r="G25" i="8" s="1"/>
  <c r="E105" i="35"/>
  <c r="E27" i="35" s="1"/>
  <c r="E105" i="1"/>
  <c r="E27" i="1" s="1"/>
  <c r="C105" i="34"/>
  <c r="C27" i="34" s="1"/>
  <c r="D104" i="8"/>
  <c r="C104" i="8"/>
  <c r="D105" i="35"/>
  <c r="D105" i="34"/>
  <c r="G105" i="35"/>
  <c r="G27" i="35" s="1"/>
  <c r="G105" i="1"/>
  <c r="G27" i="1" s="1"/>
  <c r="E105" i="34"/>
  <c r="E27" i="34" s="1"/>
  <c r="E105" i="36"/>
  <c r="E105" i="32"/>
  <c r="E27" i="32" s="1"/>
  <c r="C105" i="1"/>
  <c r="D103" i="8"/>
  <c r="D105" i="32"/>
  <c r="G105" i="32"/>
  <c r="G27" i="32" s="1"/>
  <c r="G105" i="36"/>
  <c r="G27" i="36" s="1"/>
  <c r="I648" i="6"/>
  <c r="I648" i="3"/>
  <c r="I648" i="5"/>
  <c r="H104" i="8"/>
  <c r="H26" i="8" s="1"/>
  <c r="C103" i="8"/>
  <c r="C105" i="32"/>
  <c r="C105" i="36"/>
  <c r="G104" i="8"/>
  <c r="G26" i="8" s="1"/>
  <c r="D105" i="1"/>
  <c r="H105" i="34"/>
  <c r="H27" i="34" s="1"/>
  <c r="H105" i="1"/>
  <c r="H27" i="1" s="1"/>
  <c r="H105" i="35"/>
  <c r="H27" i="35" s="1"/>
  <c r="H105" i="36"/>
  <c r="H27" i="36" s="1"/>
  <c r="C105" i="35"/>
  <c r="C27" i="35" s="1"/>
  <c r="G88" i="8"/>
  <c r="B16" i="7" l="1"/>
  <c r="B16" i="4"/>
  <c r="I16" i="4" s="1"/>
  <c r="B16" i="6"/>
  <c r="I16" i="6" s="1"/>
  <c r="B17" i="5"/>
  <c r="I17" i="5" s="1"/>
  <c r="C93" i="8"/>
  <c r="I443" i="32"/>
  <c r="C27" i="32"/>
  <c r="Q105" i="42"/>
  <c r="Q27" i="42" s="1"/>
  <c r="B17" i="4"/>
  <c r="I17" i="4" s="1"/>
  <c r="I443" i="34"/>
  <c r="B16" i="5"/>
  <c r="I443" i="8"/>
  <c r="I133" i="6"/>
  <c r="I15" i="6"/>
  <c r="I443" i="35"/>
  <c r="S651" i="42"/>
  <c r="I133" i="4"/>
  <c r="C27" i="1"/>
  <c r="I133" i="7"/>
  <c r="I639" i="32"/>
  <c r="I16" i="3"/>
  <c r="I103" i="34"/>
  <c r="I133" i="5"/>
  <c r="B93" i="32"/>
  <c r="I443" i="1"/>
  <c r="B105" i="35"/>
  <c r="I105" i="35" s="1"/>
  <c r="I599" i="35"/>
  <c r="I580" i="3"/>
  <c r="B86" i="3"/>
  <c r="I41" i="5"/>
  <c r="B105" i="8"/>
  <c r="B105" i="32"/>
  <c r="I105" i="32" s="1"/>
  <c r="I599" i="32"/>
  <c r="I599" i="34"/>
  <c r="B105" i="34"/>
  <c r="I105" i="34" s="1"/>
  <c r="D86" i="6"/>
  <c r="I639" i="34"/>
  <c r="I580" i="5"/>
  <c r="B86" i="5"/>
  <c r="B86" i="6"/>
  <c r="I580" i="6"/>
  <c r="I45" i="6"/>
  <c r="B19" i="6"/>
  <c r="I19" i="6" s="1"/>
  <c r="I53" i="34"/>
  <c r="B104" i="34"/>
  <c r="I104" i="34" s="1"/>
  <c r="B104" i="32"/>
  <c r="I104" i="32" s="1"/>
  <c r="I88" i="7"/>
  <c r="B10" i="7"/>
  <c r="I10" i="7" s="1"/>
  <c r="I53" i="35"/>
  <c r="I7" i="7"/>
  <c r="I16" i="7"/>
  <c r="I7" i="6"/>
  <c r="B15" i="3"/>
  <c r="I15" i="3" s="1"/>
  <c r="I41" i="3"/>
  <c r="I15" i="5"/>
  <c r="I88" i="8"/>
  <c r="D86" i="3"/>
  <c r="D27" i="32"/>
  <c r="L93" i="41"/>
  <c r="R105" i="42"/>
  <c r="R27" i="42" s="1"/>
  <c r="I88" i="3"/>
  <c r="B10" i="3"/>
  <c r="I10" i="3" s="1"/>
  <c r="I88" i="5"/>
  <c r="B10" i="5"/>
  <c r="I10" i="5" s="1"/>
  <c r="I42" i="7"/>
  <c r="I7" i="3"/>
  <c r="I649" i="8"/>
  <c r="I45" i="3"/>
  <c r="B19" i="3"/>
  <c r="I19" i="3" s="1"/>
  <c r="B17" i="6"/>
  <c r="I17" i="6" s="1"/>
  <c r="I85" i="7"/>
  <c r="I598" i="8"/>
  <c r="D86" i="4"/>
  <c r="I581" i="7"/>
  <c r="B87" i="7"/>
  <c r="L93" i="42"/>
  <c r="S639" i="42"/>
  <c r="M105" i="42"/>
  <c r="M27" i="42" s="1"/>
  <c r="B8" i="7"/>
  <c r="I53" i="1"/>
  <c r="B27" i="3"/>
  <c r="I16" i="5"/>
  <c r="B104" i="36"/>
  <c r="I104" i="36" s="1"/>
  <c r="I103" i="35"/>
  <c r="B86" i="4"/>
  <c r="I580" i="4"/>
  <c r="D86" i="7"/>
  <c r="I86" i="7" s="1"/>
  <c r="D27" i="1"/>
  <c r="B93" i="1"/>
  <c r="I581" i="5"/>
  <c r="B87" i="5"/>
  <c r="S650" i="42"/>
  <c r="I88" i="6"/>
  <c r="B10" i="6"/>
  <c r="I10" i="6" s="1"/>
  <c r="I42" i="5"/>
  <c r="I41" i="4"/>
  <c r="B15" i="4"/>
  <c r="I15" i="4" s="1"/>
  <c r="I7" i="5"/>
  <c r="L25" i="42"/>
  <c r="I581" i="3"/>
  <c r="B87" i="3"/>
  <c r="D86" i="5"/>
  <c r="D27" i="34"/>
  <c r="B93" i="35"/>
  <c r="I639" i="35"/>
  <c r="S650" i="41"/>
  <c r="B19" i="5"/>
  <c r="I19" i="5" s="1"/>
  <c r="I45" i="5"/>
  <c r="B17" i="3"/>
  <c r="I17" i="3" s="1"/>
  <c r="L104" i="43"/>
  <c r="L93" i="43"/>
  <c r="I53" i="8"/>
  <c r="I53" i="32"/>
  <c r="F100" i="1"/>
  <c r="I646" i="1"/>
  <c r="B103" i="8"/>
  <c r="I103" i="8" s="1"/>
  <c r="I597" i="8"/>
  <c r="B105" i="1"/>
  <c r="I599" i="1"/>
  <c r="I581" i="4"/>
  <c r="B87" i="4"/>
  <c r="I581" i="6"/>
  <c r="B87" i="6"/>
  <c r="I634" i="8"/>
  <c r="B104" i="35"/>
  <c r="I104" i="35" s="1"/>
  <c r="L104" i="41"/>
  <c r="B19" i="4"/>
  <c r="I19" i="4" s="1"/>
  <c r="I45" i="4"/>
  <c r="I103" i="36"/>
  <c r="I599" i="36"/>
  <c r="D27" i="35"/>
  <c r="B93" i="36"/>
  <c r="I639" i="36"/>
  <c r="I7" i="4"/>
  <c r="L104" i="42"/>
  <c r="B17" i="7"/>
  <c r="I17" i="7" s="1"/>
  <c r="B15" i="7"/>
  <c r="I15" i="7" s="1"/>
  <c r="I41" i="7"/>
  <c r="B104" i="8"/>
  <c r="I104" i="8" s="1"/>
  <c r="B93" i="34"/>
  <c r="I41" i="6"/>
  <c r="G105" i="8"/>
  <c r="G27" i="8" s="1"/>
  <c r="G93" i="8"/>
  <c r="E105" i="8"/>
  <c r="E27" i="8" s="1"/>
  <c r="C105" i="8"/>
  <c r="C27" i="8" s="1"/>
  <c r="H105" i="8"/>
  <c r="H27" i="8" s="1"/>
  <c r="H93" i="8"/>
  <c r="R93" i="41"/>
  <c r="M93" i="41"/>
  <c r="F97" i="1"/>
  <c r="I322" i="8"/>
  <c r="I322" i="1"/>
  <c r="I322" i="32"/>
  <c r="D105" i="8"/>
  <c r="D27" i="8" s="1"/>
  <c r="F87" i="1"/>
  <c r="F102" i="1"/>
  <c r="I105" i="8" l="1"/>
  <c r="B27" i="32"/>
  <c r="I27" i="32" s="1"/>
  <c r="I87" i="4"/>
  <c r="B9" i="4"/>
  <c r="I9" i="4" s="1"/>
  <c r="I87" i="3"/>
  <c r="B9" i="3"/>
  <c r="I9" i="3" s="1"/>
  <c r="D8" i="6"/>
  <c r="D8" i="7"/>
  <c r="I8" i="7" s="1"/>
  <c r="D8" i="3"/>
  <c r="D8" i="5"/>
  <c r="D8" i="4"/>
  <c r="I86" i="6"/>
  <c r="B8" i="6"/>
  <c r="I87" i="5"/>
  <c r="B9" i="5"/>
  <c r="I9" i="5" s="1"/>
  <c r="I87" i="7"/>
  <c r="B9" i="7"/>
  <c r="I9" i="7" s="1"/>
  <c r="S639" i="41"/>
  <c r="B27" i="35"/>
  <c r="I27" i="35" s="1"/>
  <c r="B27" i="34"/>
  <c r="I27" i="34" s="1"/>
  <c r="I639" i="8"/>
  <c r="B93" i="8"/>
  <c r="B27" i="8"/>
  <c r="I27" i="8" s="1"/>
  <c r="I86" i="4"/>
  <c r="B8" i="4"/>
  <c r="B27" i="1"/>
  <c r="I86" i="5"/>
  <c r="B8" i="5"/>
  <c r="I86" i="3"/>
  <c r="B8" i="3"/>
  <c r="I87" i="6"/>
  <c r="B9" i="6"/>
  <c r="I9" i="6" s="1"/>
  <c r="I599" i="8"/>
  <c r="F90" i="1"/>
  <c r="I8" i="3" l="1"/>
  <c r="I8" i="6"/>
  <c r="I8" i="5"/>
  <c r="I8" i="4"/>
  <c r="I416" i="8" l="1"/>
  <c r="I493" i="1"/>
  <c r="I494" i="1"/>
  <c r="I338" i="8"/>
  <c r="I545" i="8" l="1"/>
  <c r="E52" i="8"/>
  <c r="E26" i="8" s="1"/>
  <c r="I390" i="8"/>
  <c r="I571" i="8"/>
  <c r="I571" i="1"/>
  <c r="I520" i="1"/>
  <c r="I572" i="1"/>
  <c r="I546" i="8"/>
  <c r="I546" i="1"/>
  <c r="I530" i="34"/>
  <c r="I545" i="1"/>
  <c r="I519" i="8"/>
  <c r="I504" i="34"/>
  <c r="I556" i="34"/>
  <c r="I520" i="8"/>
  <c r="I572" i="8"/>
  <c r="I519" i="1"/>
  <c r="I244" i="34" l="1"/>
  <c r="I348" i="34"/>
  <c r="F78" i="1"/>
  <c r="I468" i="1"/>
  <c r="F62" i="34"/>
  <c r="I452" i="34"/>
  <c r="F77" i="1"/>
  <c r="I467" i="1"/>
  <c r="I467" i="8"/>
  <c r="F77" i="8"/>
  <c r="F78" i="8"/>
  <c r="I468" i="8"/>
  <c r="I322" i="34"/>
  <c r="I374" i="34"/>
  <c r="I400" i="34"/>
  <c r="I166" i="34"/>
  <c r="I218" i="34"/>
  <c r="I270" i="34"/>
  <c r="I426" i="34"/>
  <c r="I296" i="34"/>
  <c r="I77" i="1" l="1"/>
  <c r="F25" i="8"/>
  <c r="I77" i="8"/>
  <c r="I62" i="34"/>
  <c r="F10" i="34"/>
  <c r="I78" i="8"/>
  <c r="F26" i="8"/>
  <c r="I78" i="1"/>
  <c r="B52" i="8" l="1"/>
  <c r="I114" i="34"/>
  <c r="I129" i="8"/>
  <c r="D52" i="8"/>
  <c r="D26" i="8" s="1"/>
  <c r="C52" i="8"/>
  <c r="C26" i="8" s="1"/>
  <c r="I130" i="8" l="1"/>
  <c r="B26" i="8"/>
  <c r="I26" i="8" s="1"/>
  <c r="I52" i="8"/>
  <c r="I129" i="1" l="1"/>
  <c r="I130" i="1" l="1"/>
  <c r="I416" i="1" l="1"/>
  <c r="I338" i="1" l="1"/>
  <c r="C52" i="1"/>
  <c r="C26" i="1" s="1"/>
  <c r="D52" i="1"/>
  <c r="D26" i="1" s="1"/>
  <c r="E52" i="1"/>
  <c r="E26" i="1" s="1"/>
  <c r="I390" i="1" l="1"/>
  <c r="B52" i="1"/>
  <c r="B26" i="1" l="1"/>
  <c r="I52" i="1"/>
  <c r="C51" i="1" l="1"/>
  <c r="C25" i="1" s="1"/>
  <c r="D51" i="1"/>
  <c r="D25" i="1" s="1"/>
  <c r="I415" i="1"/>
  <c r="E51" i="1"/>
  <c r="E25" i="1" s="1"/>
  <c r="I389" i="1"/>
  <c r="I337" i="1" l="1"/>
  <c r="B51" i="1"/>
  <c r="I51" i="1" l="1"/>
  <c r="B25" i="1"/>
  <c r="E51" i="8" l="1"/>
  <c r="E25" i="8" s="1"/>
  <c r="D51" i="8"/>
  <c r="D25" i="8" s="1"/>
  <c r="I415" i="8"/>
  <c r="C51" i="8"/>
  <c r="C25" i="8" s="1"/>
  <c r="I389" i="8"/>
  <c r="I337" i="8" l="1"/>
  <c r="B51" i="8"/>
  <c r="B25" i="8" l="1"/>
  <c r="I25" i="8" s="1"/>
  <c r="I51" i="8"/>
  <c r="I130" i="34" l="1"/>
  <c r="I129" i="34"/>
  <c r="I521" i="43" l="1"/>
  <c r="I573" i="43"/>
  <c r="I495" i="43"/>
  <c r="I547" i="43"/>
  <c r="AI365" i="43"/>
  <c r="W53" i="43"/>
  <c r="AF53" i="43"/>
  <c r="AI235" i="43"/>
  <c r="AI339" i="43"/>
  <c r="AI443" i="43"/>
  <c r="AI261" i="43" l="1"/>
  <c r="AI157" i="43"/>
  <c r="AI287" i="43"/>
  <c r="AI183" i="43"/>
  <c r="AI391" i="43"/>
  <c r="AI417" i="43"/>
  <c r="AI313" i="43"/>
  <c r="AI209" i="43"/>
  <c r="AG53" i="43"/>
  <c r="X53" i="43"/>
  <c r="AA53" i="43"/>
  <c r="AH53" i="43"/>
  <c r="AD53" i="43"/>
  <c r="AE53" i="43"/>
  <c r="Y53" i="43"/>
  <c r="Z53" i="43"/>
  <c r="AI131" i="43"/>
  <c r="V53" i="43"/>
  <c r="AC53" i="43"/>
  <c r="I469" i="43"/>
  <c r="F79" i="43"/>
  <c r="AI53" i="43" l="1"/>
  <c r="AJ53" i="43" s="1"/>
  <c r="P105" i="43"/>
  <c r="P27" i="43" s="1"/>
  <c r="S599" i="43"/>
  <c r="F27" i="43"/>
  <c r="I79" i="43"/>
  <c r="I571" i="43" l="1"/>
  <c r="I519" i="43"/>
  <c r="I545" i="43"/>
  <c r="I493" i="43"/>
  <c r="AI259" i="43" l="1"/>
  <c r="AI207" i="43"/>
  <c r="AI285" i="43"/>
  <c r="AI337" i="43"/>
  <c r="AI441" i="43"/>
  <c r="AI311" i="43"/>
  <c r="AI415" i="43"/>
  <c r="AI155" i="43"/>
  <c r="AI233" i="43"/>
  <c r="AI181" i="43"/>
  <c r="AI389" i="43"/>
  <c r="AI363" i="43"/>
  <c r="I467" i="43"/>
  <c r="F77" i="43"/>
  <c r="I77" i="43" l="1"/>
  <c r="F25" i="43"/>
  <c r="I25" i="43" s="1"/>
  <c r="P103" i="43"/>
  <c r="S597" i="43"/>
  <c r="I572" i="43"/>
  <c r="I494" i="43"/>
  <c r="I520" i="43"/>
  <c r="I546" i="43"/>
  <c r="AI260" i="43" l="1"/>
  <c r="P25" i="43"/>
  <c r="S103" i="43"/>
  <c r="AI156" i="43"/>
  <c r="AI208" i="43"/>
  <c r="AI182" i="43"/>
  <c r="AI286" i="43"/>
  <c r="F78" i="43"/>
  <c r="I468" i="43"/>
  <c r="AI234" i="43"/>
  <c r="AI390" i="43"/>
  <c r="AI338" i="43"/>
  <c r="AI312" i="43"/>
  <c r="AI442" i="43" l="1"/>
  <c r="AI416" i="43"/>
  <c r="AI364" i="43"/>
  <c r="P104" i="43"/>
  <c r="S598" i="43"/>
  <c r="I78" i="43"/>
  <c r="F26" i="43"/>
  <c r="X52" i="43"/>
  <c r="P26" i="43" l="1"/>
  <c r="S104" i="43"/>
  <c r="AA52" i="43"/>
  <c r="AH52" i="43"/>
  <c r="Z52" i="43"/>
  <c r="AF52" i="43"/>
  <c r="AE52" i="43"/>
  <c r="W52" i="43"/>
  <c r="AG52" i="43"/>
  <c r="AD52" i="43"/>
  <c r="Y52" i="43"/>
  <c r="AC52" i="43"/>
  <c r="AH51" i="43"/>
  <c r="Q52" i="43"/>
  <c r="Q26" i="43" s="1"/>
  <c r="V52" i="43" l="1"/>
  <c r="AI52" i="43" s="1"/>
  <c r="AI130" i="43"/>
  <c r="R52" i="43"/>
  <c r="R26" i="43" s="1"/>
  <c r="O52" i="43"/>
  <c r="O26" i="43" s="1"/>
  <c r="M52" i="43"/>
  <c r="M26" i="43" s="1"/>
  <c r="AG51" i="43"/>
  <c r="AD51" i="43"/>
  <c r="Y51" i="43"/>
  <c r="AC51" i="43"/>
  <c r="X51" i="43"/>
  <c r="N52" i="43"/>
  <c r="N26" i="43" s="1"/>
  <c r="AF51" i="43"/>
  <c r="AA51" i="43"/>
  <c r="AE51" i="43"/>
  <c r="Z51" i="43"/>
  <c r="W51" i="43"/>
  <c r="V51" i="43" l="1"/>
  <c r="AI51" i="43" s="1"/>
  <c r="AI129" i="43"/>
  <c r="L52" i="43"/>
  <c r="S130" i="43"/>
  <c r="M51" i="43"/>
  <c r="M25" i="43" s="1"/>
  <c r="R51" i="43"/>
  <c r="R25" i="43" s="1"/>
  <c r="Q51" i="43"/>
  <c r="Q25" i="43" s="1"/>
  <c r="N51" i="43"/>
  <c r="N25" i="43" s="1"/>
  <c r="O51" i="43"/>
  <c r="O25" i="43" s="1"/>
  <c r="L51" i="43" l="1"/>
  <c r="S129" i="43"/>
  <c r="S52" i="43"/>
  <c r="AJ52" i="43" s="1"/>
  <c r="L26" i="43"/>
  <c r="S26" i="43" s="1"/>
  <c r="S51" i="43" l="1"/>
  <c r="AJ51" i="43" s="1"/>
  <c r="L25" i="43"/>
  <c r="S25" i="43" s="1"/>
  <c r="D105" i="43"/>
  <c r="D27" i="43" s="1"/>
  <c r="N105" i="43" l="1"/>
  <c r="N27" i="43" s="1"/>
  <c r="I625" i="43" l="1"/>
  <c r="B105" i="43"/>
  <c r="S625" i="43" l="1"/>
  <c r="AG625" i="43" s="1"/>
  <c r="L105" i="43"/>
  <c r="B27" i="43"/>
  <c r="I27" i="43" s="1"/>
  <c r="I105" i="43"/>
  <c r="S105" i="43" l="1"/>
  <c r="L27" i="43"/>
  <c r="S27" i="43" s="1"/>
  <c r="I573" i="41" l="1"/>
  <c r="I547" i="41"/>
  <c r="I521" i="41"/>
  <c r="I495" i="41"/>
  <c r="F79" i="41" l="1"/>
  <c r="I469" i="41"/>
  <c r="AA53" i="41" l="1"/>
  <c r="AI365" i="41"/>
  <c r="AI261" i="41"/>
  <c r="AI443" i="41"/>
  <c r="AI339" i="41"/>
  <c r="AI235" i="41"/>
  <c r="AI157" i="41"/>
  <c r="AI391" i="41"/>
  <c r="AI287" i="41"/>
  <c r="AI183" i="41"/>
  <c r="AI417" i="41"/>
  <c r="AI313" i="41"/>
  <c r="AI209" i="41"/>
  <c r="AD53" i="41"/>
  <c r="AE53" i="41"/>
  <c r="AG53" i="41"/>
  <c r="X53" i="41"/>
  <c r="Z53" i="41"/>
  <c r="W53" i="41"/>
  <c r="Y53" i="41"/>
  <c r="AF53" i="41"/>
  <c r="AH53" i="41"/>
  <c r="V53" i="41"/>
  <c r="AI131" i="41"/>
  <c r="P105" i="41"/>
  <c r="P27" i="41" s="1"/>
  <c r="S599" i="41"/>
  <c r="AC53" i="41"/>
  <c r="F27" i="41"/>
  <c r="I79" i="41"/>
  <c r="AI53" i="41" l="1"/>
  <c r="AJ53" i="41" s="1"/>
  <c r="D105" i="41" l="1"/>
  <c r="D27" i="41" s="1"/>
  <c r="N105" i="41" l="1"/>
  <c r="N27" i="41" s="1"/>
  <c r="I625" i="41" l="1"/>
  <c r="B105" i="41"/>
  <c r="S625" i="41" l="1"/>
  <c r="AG625" i="41" s="1"/>
  <c r="L105" i="41"/>
  <c r="I105" i="41"/>
  <c r="B27" i="41"/>
  <c r="I27" i="41" s="1"/>
  <c r="L27" i="41" l="1"/>
  <c r="S27" i="41" s="1"/>
  <c r="S105" i="41"/>
  <c r="I493" i="41" l="1"/>
  <c r="I519" i="41"/>
  <c r="I545" i="41"/>
  <c r="I571" i="41"/>
  <c r="F77" i="41" l="1"/>
  <c r="I467" i="41"/>
  <c r="AI337" i="41" l="1"/>
  <c r="AI441" i="41"/>
  <c r="AI181" i="41"/>
  <c r="AI285" i="41"/>
  <c r="AI363" i="41"/>
  <c r="AI207" i="41"/>
  <c r="AI389" i="41"/>
  <c r="AI311" i="41"/>
  <c r="AI415" i="41"/>
  <c r="AI233" i="41"/>
  <c r="AI155" i="41"/>
  <c r="AI259" i="41"/>
  <c r="P103" i="41"/>
  <c r="S597" i="41"/>
  <c r="F25" i="41"/>
  <c r="I77" i="41"/>
  <c r="P25" i="41" l="1"/>
  <c r="S103" i="41"/>
  <c r="Z51" i="41"/>
  <c r="W51" i="41"/>
  <c r="AH51" i="41"/>
  <c r="AE51" i="41"/>
  <c r="AA51" i="41"/>
  <c r="X51" i="41"/>
  <c r="AF51" i="41"/>
  <c r="AC51" i="41"/>
  <c r="Y51" i="41"/>
  <c r="AG51" i="41"/>
  <c r="AD51" i="41"/>
  <c r="AI129" i="41" l="1"/>
  <c r="V51" i="41"/>
  <c r="AI51" i="41" s="1"/>
  <c r="M51" i="41"/>
  <c r="M25" i="41" s="1"/>
  <c r="R51" i="41"/>
  <c r="R25" i="41" s="1"/>
  <c r="O51" i="41"/>
  <c r="O25" i="41" s="1"/>
  <c r="N51" i="41"/>
  <c r="N25" i="41" s="1"/>
  <c r="Q51" i="41"/>
  <c r="Q25" i="41" s="1"/>
  <c r="L51" i="41" l="1"/>
  <c r="S129" i="41"/>
  <c r="D51" i="41"/>
  <c r="D25" i="41" s="1"/>
  <c r="E51" i="41"/>
  <c r="E25" i="41" s="1"/>
  <c r="H51" i="41"/>
  <c r="H25" i="41" s="1"/>
  <c r="C51" i="41"/>
  <c r="C25" i="41" s="1"/>
  <c r="G51" i="41"/>
  <c r="G25" i="41" s="1"/>
  <c r="B51" i="41" l="1"/>
  <c r="I129" i="41"/>
  <c r="S51" i="41"/>
  <c r="AJ51" i="41" s="1"/>
  <c r="L25" i="41"/>
  <c r="S25" i="41" s="1"/>
  <c r="I51" i="41" l="1"/>
  <c r="B25" i="41"/>
  <c r="I25" i="41" s="1"/>
  <c r="AI260" i="41" l="1"/>
  <c r="AI390" i="41" l="1"/>
  <c r="AI234" i="41"/>
  <c r="AI156" i="41"/>
  <c r="AI416" i="41"/>
  <c r="AI338" i="41"/>
  <c r="AI208" i="41"/>
  <c r="AI286" i="41"/>
  <c r="AI312" i="41"/>
  <c r="AI364" i="41"/>
  <c r="AI182" i="41"/>
  <c r="AI442" i="41"/>
  <c r="I468" i="41"/>
  <c r="I494" i="41"/>
  <c r="I572" i="41"/>
  <c r="I520" i="41"/>
  <c r="I546" i="41"/>
  <c r="F78" i="41" l="1"/>
  <c r="AF52" i="41"/>
  <c r="AC52" i="41"/>
  <c r="Y52" i="41"/>
  <c r="AG52" i="41"/>
  <c r="AD52" i="41"/>
  <c r="Z52" i="41"/>
  <c r="W52" i="41"/>
  <c r="AH52" i="41"/>
  <c r="AE52" i="41"/>
  <c r="AA52" i="41"/>
  <c r="X52" i="41"/>
  <c r="P104" i="41" l="1"/>
  <c r="S598" i="41"/>
  <c r="AI130" i="41"/>
  <c r="V52" i="41"/>
  <c r="AI52" i="41" s="1"/>
  <c r="I78" i="41"/>
  <c r="F26" i="41"/>
  <c r="P26" i="41" l="1"/>
  <c r="S104" i="41"/>
  <c r="I573" i="42"/>
  <c r="I547" i="42"/>
  <c r="I521" i="42"/>
  <c r="I495" i="42"/>
  <c r="F79" i="42" l="1"/>
  <c r="I469" i="42"/>
  <c r="P105" i="42" l="1"/>
  <c r="P27" i="42" s="1"/>
  <c r="S599" i="42"/>
  <c r="I79" i="42"/>
  <c r="F27" i="42"/>
  <c r="I417" i="36" l="1"/>
  <c r="I443" i="36"/>
  <c r="I339" i="36" l="1"/>
  <c r="I546" i="32"/>
  <c r="I545" i="32"/>
  <c r="I519" i="32"/>
  <c r="E53" i="36"/>
  <c r="E27" i="36" s="1"/>
  <c r="D53" i="36"/>
  <c r="I571" i="32"/>
  <c r="C53" i="36"/>
  <c r="C27" i="36" s="1"/>
  <c r="I572" i="32"/>
  <c r="I520" i="32"/>
  <c r="I391" i="36" l="1"/>
  <c r="I468" i="32"/>
  <c r="F78" i="32"/>
  <c r="I467" i="32"/>
  <c r="F77" i="32"/>
  <c r="B53" i="36"/>
  <c r="I53" i="36" l="1"/>
  <c r="I77" i="32"/>
  <c r="F25" i="32"/>
  <c r="I78" i="32"/>
  <c r="F26" i="32"/>
  <c r="I130" i="32" l="1"/>
  <c r="I129" i="32"/>
  <c r="C51" i="32" l="1"/>
  <c r="C25" i="32" s="1"/>
  <c r="D51" i="32"/>
  <c r="D25" i="32" s="1"/>
  <c r="I416" i="32"/>
  <c r="I415" i="32"/>
  <c r="E51" i="32"/>
  <c r="E25" i="32" s="1"/>
  <c r="I389" i="32" l="1"/>
  <c r="I337" i="32"/>
  <c r="B51" i="32"/>
  <c r="I338" i="32"/>
  <c r="D52" i="32"/>
  <c r="D26" i="32" s="1"/>
  <c r="C52" i="32"/>
  <c r="C26" i="32" s="1"/>
  <c r="E52" i="32"/>
  <c r="E26" i="32" s="1"/>
  <c r="I390" i="32" l="1"/>
  <c r="B52" i="32"/>
  <c r="B25" i="32"/>
  <c r="I25" i="32" s="1"/>
  <c r="I51" i="32"/>
  <c r="B26" i="32" l="1"/>
  <c r="I26" i="32" s="1"/>
  <c r="I52" i="32"/>
  <c r="I129" i="35" l="1"/>
  <c r="I545" i="35" l="1"/>
  <c r="I571" i="35"/>
  <c r="C51" i="35"/>
  <c r="C25" i="35" s="1"/>
  <c r="I519" i="35"/>
  <c r="D51" i="35"/>
  <c r="D25" i="35" s="1"/>
  <c r="E51" i="35"/>
  <c r="E25" i="35" s="1"/>
  <c r="I415" i="35"/>
  <c r="I389" i="35" l="1"/>
  <c r="I467" i="35"/>
  <c r="F77" i="35"/>
  <c r="I337" i="35"/>
  <c r="B51" i="35"/>
  <c r="B25" i="35" l="1"/>
  <c r="I51" i="35"/>
  <c r="I77" i="35"/>
  <c r="F25" i="35"/>
  <c r="I416" i="35"/>
  <c r="E52" i="35"/>
  <c r="E26" i="35" s="1"/>
  <c r="I546" i="35"/>
  <c r="I520" i="35"/>
  <c r="I572" i="35"/>
  <c r="D52" i="35" l="1"/>
  <c r="D26" i="35" s="1"/>
  <c r="I390" i="35"/>
  <c r="I25" i="35"/>
  <c r="I338" i="35"/>
  <c r="B52" i="35"/>
  <c r="I468" i="35"/>
  <c r="F78" i="35"/>
  <c r="C52" i="35"/>
  <c r="C26" i="35" s="1"/>
  <c r="I130" i="35"/>
  <c r="F26" i="35" l="1"/>
  <c r="I78" i="35"/>
  <c r="I52" i="35"/>
  <c r="B26" i="35"/>
  <c r="I26" i="35" s="1"/>
  <c r="I416" i="36" l="1"/>
  <c r="I129" i="36"/>
  <c r="I338" i="36"/>
  <c r="I572" i="36" l="1"/>
  <c r="I546" i="36"/>
  <c r="I520" i="36"/>
  <c r="E52" i="36"/>
  <c r="E26" i="36" s="1"/>
  <c r="D105" i="36"/>
  <c r="D27" i="36" s="1"/>
  <c r="I390" i="36" l="1"/>
  <c r="F78" i="36"/>
  <c r="I468" i="36"/>
  <c r="I625" i="36"/>
  <c r="B105" i="36"/>
  <c r="B52" i="36"/>
  <c r="D52" i="36"/>
  <c r="D26" i="36" s="1"/>
  <c r="B26" i="36" l="1"/>
  <c r="I105" i="36"/>
  <c r="B27" i="36"/>
  <c r="I27" i="36" s="1"/>
  <c r="C52" i="36"/>
  <c r="C26" i="36" s="1"/>
  <c r="I130" i="36"/>
  <c r="F26" i="36"/>
  <c r="I78" i="36"/>
  <c r="I52" i="36" l="1"/>
  <c r="I26" i="36"/>
  <c r="I545" i="36" l="1"/>
  <c r="E51" i="36"/>
  <c r="E25" i="36" s="1"/>
  <c r="C51" i="36"/>
  <c r="C25" i="36" s="1"/>
  <c r="I415" i="36"/>
  <c r="D51" i="36"/>
  <c r="D25" i="36" s="1"/>
  <c r="I519" i="36"/>
  <c r="I571" i="36"/>
  <c r="I389" i="36" l="1"/>
  <c r="F77" i="36"/>
  <c r="I467" i="36"/>
  <c r="I337" i="36"/>
  <c r="B51" i="36"/>
  <c r="B25" i="36" l="1"/>
  <c r="I51" i="36"/>
  <c r="I77" i="36"/>
  <c r="F25" i="36"/>
  <c r="I25" i="36" l="1"/>
  <c r="D105" i="42" l="1"/>
  <c r="D27" i="42" s="1"/>
  <c r="N105" i="42" l="1"/>
  <c r="N27" i="42" s="1"/>
  <c r="I625" i="42" l="1"/>
  <c r="B105" i="42"/>
  <c r="S625" i="42" l="1"/>
  <c r="AG625" i="42" s="1"/>
  <c r="L105" i="42"/>
  <c r="B27" i="42"/>
  <c r="I27" i="42" s="1"/>
  <c r="I105" i="42"/>
  <c r="L27" i="42" l="1"/>
  <c r="S27" i="42" s="1"/>
  <c r="S105" i="42"/>
  <c r="I493" i="42" l="1"/>
  <c r="I519" i="42"/>
  <c r="I545" i="42"/>
  <c r="I571" i="42"/>
  <c r="F77" i="42" l="1"/>
  <c r="I467" i="42"/>
  <c r="P103" i="42" l="1"/>
  <c r="S597" i="42"/>
  <c r="F25" i="42"/>
  <c r="I25" i="42" s="1"/>
  <c r="I77" i="42"/>
  <c r="P25" i="42" l="1"/>
  <c r="S25" i="42" s="1"/>
  <c r="S103" i="42"/>
  <c r="I520" i="42"/>
  <c r="I494" i="42"/>
  <c r="I572" i="42"/>
  <c r="I546" i="42"/>
  <c r="F78" i="42" l="1"/>
  <c r="I468" i="42"/>
  <c r="P104" i="42" l="1"/>
  <c r="S598" i="42"/>
  <c r="F26" i="42"/>
  <c r="I78" i="42"/>
  <c r="P26" i="42" l="1"/>
  <c r="S104" i="42"/>
  <c r="I311" i="2" l="1"/>
  <c r="B51" i="2"/>
  <c r="B314" i="2"/>
  <c r="I51" i="2" l="1"/>
  <c r="B54" i="2"/>
  <c r="I441" i="4"/>
  <c r="I441" i="3" l="1"/>
  <c r="I311" i="3"/>
  <c r="B314" i="3"/>
  <c r="I311" i="4"/>
  <c r="B314" i="4"/>
  <c r="I441" i="5"/>
  <c r="I311" i="5" l="1"/>
  <c r="B314" i="5"/>
  <c r="I441" i="6"/>
  <c r="I440" i="35"/>
  <c r="I310" i="1"/>
  <c r="I311" i="6" l="1"/>
  <c r="B314" i="6"/>
  <c r="I440" i="1"/>
  <c r="I440" i="32"/>
  <c r="I441" i="7"/>
  <c r="I310" i="32"/>
  <c r="I310" i="35"/>
  <c r="I311" i="7" l="1"/>
  <c r="B314" i="7"/>
  <c r="I416" i="34" l="1"/>
  <c r="I338" i="34" l="1"/>
  <c r="C52" i="34"/>
  <c r="C26" i="34" s="1"/>
  <c r="B52" i="34"/>
  <c r="D52" i="34"/>
  <c r="D26" i="34" s="1"/>
  <c r="I520" i="34"/>
  <c r="I572" i="34"/>
  <c r="I546" i="34"/>
  <c r="E52" i="34"/>
  <c r="E26" i="34" s="1"/>
  <c r="I390" i="34" l="1"/>
  <c r="I468" i="34"/>
  <c r="F78" i="34"/>
  <c r="I52" i="34"/>
  <c r="B26" i="34"/>
  <c r="D51" i="34"/>
  <c r="D25" i="34" s="1"/>
  <c r="I389" i="34"/>
  <c r="I415" i="34"/>
  <c r="I519" i="34"/>
  <c r="I571" i="34"/>
  <c r="C51" i="34"/>
  <c r="C25" i="34" s="1"/>
  <c r="I545" i="34"/>
  <c r="E51" i="34"/>
  <c r="E25" i="34" s="1"/>
  <c r="I467" i="34" l="1"/>
  <c r="F77" i="34"/>
  <c r="I337" i="34"/>
  <c r="B51" i="34"/>
  <c r="I78" i="34"/>
  <c r="F26" i="34"/>
  <c r="I26" i="34" s="1"/>
  <c r="I440" i="34"/>
  <c r="B25" i="34" l="1"/>
  <c r="I51" i="34"/>
  <c r="I77" i="34"/>
  <c r="F25" i="34"/>
  <c r="I25" i="34" l="1"/>
  <c r="I310" i="34" l="1"/>
  <c r="I440" i="8" l="1"/>
  <c r="I310" i="8"/>
  <c r="I623" i="3" l="1"/>
  <c r="I440" i="36" l="1"/>
  <c r="I310" i="36"/>
  <c r="I571" i="40" l="1"/>
  <c r="I519" i="40"/>
  <c r="I545" i="40"/>
  <c r="I493" i="40"/>
  <c r="Z51" i="40"/>
  <c r="I546" i="40"/>
  <c r="I520" i="40"/>
  <c r="I494" i="40"/>
  <c r="I572" i="40"/>
  <c r="AD51" i="40" l="1"/>
  <c r="W51" i="40"/>
  <c r="AE51" i="40"/>
  <c r="AI337" i="40"/>
  <c r="AI155" i="40"/>
  <c r="AI259" i="40"/>
  <c r="AI441" i="40"/>
  <c r="AI207" i="40"/>
  <c r="AI363" i="40"/>
  <c r="AI415" i="40"/>
  <c r="AI389" i="40"/>
  <c r="AI311" i="40"/>
  <c r="AI233" i="40"/>
  <c r="AI181" i="40"/>
  <c r="AI285" i="40"/>
  <c r="AI129" i="40"/>
  <c r="V51" i="40"/>
  <c r="Y51" i="40"/>
  <c r="AF51" i="40"/>
  <c r="AG51" i="40"/>
  <c r="AA51" i="40"/>
  <c r="F78" i="40"/>
  <c r="I78" i="40" s="1"/>
  <c r="I468" i="40"/>
  <c r="AC51" i="40"/>
  <c r="F77" i="40"/>
  <c r="I77" i="40" s="1"/>
  <c r="I467" i="40"/>
  <c r="X51" i="40"/>
  <c r="AH51" i="40"/>
  <c r="O51" i="40"/>
  <c r="O25" i="40" s="1"/>
  <c r="M51" i="40"/>
  <c r="M25" i="40" s="1"/>
  <c r="N51" i="40"/>
  <c r="N25" i="40" s="1"/>
  <c r="R51" i="40"/>
  <c r="R25" i="40" s="1"/>
  <c r="Q51" i="40"/>
  <c r="Q25" i="40" s="1"/>
  <c r="AI416" i="40" l="1"/>
  <c r="AI208" i="40"/>
  <c r="AI51" i="40"/>
  <c r="AI234" i="40"/>
  <c r="AI364" i="40"/>
  <c r="AI260" i="40"/>
  <c r="AI338" i="40"/>
  <c r="AI390" i="40"/>
  <c r="AI442" i="40"/>
  <c r="AI182" i="40"/>
  <c r="AI312" i="40"/>
  <c r="AI156" i="40"/>
  <c r="AI286" i="40"/>
  <c r="P104" i="40"/>
  <c r="S598" i="40"/>
  <c r="S129" i="40"/>
  <c r="L51" i="40"/>
  <c r="P103" i="40"/>
  <c r="S597" i="40"/>
  <c r="G51" i="40"/>
  <c r="G25" i="40" s="1"/>
  <c r="D51" i="40"/>
  <c r="D25" i="40" s="1"/>
  <c r="E51" i="40"/>
  <c r="E25" i="40" s="1"/>
  <c r="X52" i="40"/>
  <c r="AG52" i="40"/>
  <c r="AE52" i="40"/>
  <c r="AH52" i="40"/>
  <c r="W52" i="40"/>
  <c r="AA52" i="40"/>
  <c r="AF52" i="40"/>
  <c r="Z52" i="40"/>
  <c r="AC52" i="40"/>
  <c r="Y52" i="40"/>
  <c r="AD52" i="40"/>
  <c r="H51" i="40"/>
  <c r="H25" i="40" s="1"/>
  <c r="C51" i="40"/>
  <c r="C25" i="40" s="1"/>
  <c r="P25" i="40" l="1"/>
  <c r="S103" i="40"/>
  <c r="P26" i="40"/>
  <c r="S104" i="40"/>
  <c r="L25" i="40"/>
  <c r="S25" i="40" s="1"/>
  <c r="S51" i="40"/>
  <c r="AJ51" i="40" s="1"/>
  <c r="V52" i="40"/>
  <c r="AI52" i="40" s="1"/>
  <c r="AI130" i="40"/>
  <c r="B51" i="40"/>
  <c r="I129" i="40"/>
  <c r="I51" i="40" l="1"/>
  <c r="B25" i="40"/>
  <c r="I25" i="40" s="1"/>
  <c r="I118" i="3" l="1"/>
  <c r="I482" i="3"/>
  <c r="I508" i="3"/>
  <c r="I534" i="3"/>
  <c r="I560" i="3"/>
  <c r="I482" i="7"/>
  <c r="I404" i="2"/>
  <c r="I274" i="2"/>
  <c r="I248" i="2"/>
  <c r="I482" i="2"/>
  <c r="I482" i="4"/>
  <c r="I482" i="5"/>
  <c r="I482" i="6"/>
  <c r="F470" i="3"/>
  <c r="I508" i="7"/>
  <c r="I508" i="6"/>
  <c r="I508" i="5"/>
  <c r="I508" i="4"/>
  <c r="I508" i="2"/>
  <c r="I534" i="7"/>
  <c r="I534" i="6"/>
  <c r="I534" i="5"/>
  <c r="I534" i="4"/>
  <c r="I534" i="2"/>
  <c r="I560" i="7"/>
  <c r="I560" i="6"/>
  <c r="I560" i="5"/>
  <c r="I560" i="4"/>
  <c r="I560" i="2"/>
  <c r="I532" i="3" l="1"/>
  <c r="I548" i="3" s="1"/>
  <c r="F548" i="3"/>
  <c r="F549" i="3" s="1"/>
  <c r="I558" i="3"/>
  <c r="F574" i="3"/>
  <c r="F575" i="3" s="1"/>
  <c r="I575" i="3" s="1"/>
  <c r="I506" i="3"/>
  <c r="F522" i="3"/>
  <c r="I480" i="3"/>
  <c r="I496" i="3" s="1"/>
  <c r="H497" i="3" s="1"/>
  <c r="F496" i="3"/>
  <c r="F497" i="3" s="1"/>
  <c r="C549" i="3"/>
  <c r="E549" i="3"/>
  <c r="G549" i="3"/>
  <c r="D549" i="3"/>
  <c r="B549" i="3"/>
  <c r="H549" i="3"/>
  <c r="F66" i="7"/>
  <c r="I456" i="7"/>
  <c r="I196" i="2"/>
  <c r="I210" i="2" s="1"/>
  <c r="E210" i="2"/>
  <c r="E262" i="2"/>
  <c r="I246" i="2"/>
  <c r="I262" i="2" s="1"/>
  <c r="I222" i="2"/>
  <c r="I236" i="2" s="1"/>
  <c r="E236" i="2"/>
  <c r="I456" i="2"/>
  <c r="F66" i="2"/>
  <c r="I66" i="2" s="1"/>
  <c r="I454" i="3"/>
  <c r="F64" i="3"/>
  <c r="I300" i="2"/>
  <c r="I314" i="2" s="1"/>
  <c r="E314" i="2"/>
  <c r="I116" i="3"/>
  <c r="I132" i="3" s="1"/>
  <c r="B132" i="3"/>
  <c r="I456" i="4"/>
  <c r="F66" i="4"/>
  <c r="E444" i="2"/>
  <c r="I430" i="2"/>
  <c r="I444" i="2" s="1"/>
  <c r="F66" i="5"/>
  <c r="I456" i="5"/>
  <c r="E497" i="3"/>
  <c r="D497" i="3"/>
  <c r="F66" i="3"/>
  <c r="I456" i="3"/>
  <c r="F66" i="6"/>
  <c r="I456" i="6"/>
  <c r="I170" i="2"/>
  <c r="I184" i="2" s="1"/>
  <c r="E184" i="2"/>
  <c r="F470" i="4"/>
  <c r="F470" i="5"/>
  <c r="F470" i="6"/>
  <c r="F470" i="7"/>
  <c r="E210" i="5"/>
  <c r="F470" i="2"/>
  <c r="E444" i="4"/>
  <c r="E40" i="2"/>
  <c r="E340" i="2"/>
  <c r="C497" i="3" l="1"/>
  <c r="B497" i="3"/>
  <c r="G497" i="3"/>
  <c r="I480" i="6"/>
  <c r="I496" i="6" s="1"/>
  <c r="F497" i="6" s="1"/>
  <c r="F496" i="6"/>
  <c r="I558" i="2"/>
  <c r="F574" i="2"/>
  <c r="F575" i="2" s="1"/>
  <c r="I575" i="2" s="1"/>
  <c r="I480" i="7"/>
  <c r="I496" i="7" s="1"/>
  <c r="E497" i="7" s="1"/>
  <c r="F496" i="7"/>
  <c r="I532" i="7"/>
  <c r="I548" i="7" s="1"/>
  <c r="F548" i="7"/>
  <c r="F549" i="7" s="1"/>
  <c r="I558" i="4"/>
  <c r="F574" i="4"/>
  <c r="F575" i="4" s="1"/>
  <c r="I575" i="4" s="1"/>
  <c r="I480" i="5"/>
  <c r="I496" i="5" s="1"/>
  <c r="C497" i="5" s="1"/>
  <c r="F496" i="5"/>
  <c r="I532" i="6"/>
  <c r="I548" i="6" s="1"/>
  <c r="E549" i="6" s="1"/>
  <c r="F548" i="6"/>
  <c r="I549" i="3"/>
  <c r="I506" i="7"/>
  <c r="F522" i="7"/>
  <c r="I532" i="5"/>
  <c r="I548" i="5" s="1"/>
  <c r="E549" i="5" s="1"/>
  <c r="F548" i="5"/>
  <c r="I506" i="6"/>
  <c r="F522" i="6"/>
  <c r="I532" i="4"/>
  <c r="I548" i="4" s="1"/>
  <c r="D549" i="4" s="1"/>
  <c r="F548" i="4"/>
  <c r="I497" i="3"/>
  <c r="I480" i="4"/>
  <c r="I496" i="4" s="1"/>
  <c r="F497" i="4" s="1"/>
  <c r="F496" i="4"/>
  <c r="I506" i="2"/>
  <c r="F522" i="2"/>
  <c r="I558" i="7"/>
  <c r="F574" i="7"/>
  <c r="F575" i="7" s="1"/>
  <c r="I575" i="7" s="1"/>
  <c r="I506" i="5"/>
  <c r="F522" i="5"/>
  <c r="F80" i="3"/>
  <c r="F82" i="3" s="1"/>
  <c r="I506" i="4"/>
  <c r="F522" i="4"/>
  <c r="I470" i="3"/>
  <c r="I558" i="5"/>
  <c r="F574" i="5"/>
  <c r="F575" i="5" s="1"/>
  <c r="I575" i="5" s="1"/>
  <c r="E38" i="2"/>
  <c r="I532" i="2"/>
  <c r="I548" i="2" s="1"/>
  <c r="C549" i="2" s="1"/>
  <c r="F548" i="2"/>
  <c r="I480" i="2"/>
  <c r="I496" i="2" s="1"/>
  <c r="F496" i="2"/>
  <c r="I558" i="6"/>
  <c r="F574" i="6"/>
  <c r="F575" i="6" s="1"/>
  <c r="I575" i="6" s="1"/>
  <c r="I38" i="2"/>
  <c r="E54" i="2"/>
  <c r="E184" i="4"/>
  <c r="I170" i="4"/>
  <c r="I184" i="4" s="1"/>
  <c r="I454" i="2"/>
  <c r="I470" i="2" s="1"/>
  <c r="F64" i="2"/>
  <c r="F80" i="2" s="1"/>
  <c r="F64" i="6"/>
  <c r="F80" i="6" s="1"/>
  <c r="I454" i="6"/>
  <c r="I470" i="6" s="1"/>
  <c r="D549" i="5"/>
  <c r="D133" i="3"/>
  <c r="H133" i="3"/>
  <c r="C133" i="3"/>
  <c r="F133" i="3"/>
  <c r="E133" i="3"/>
  <c r="B133" i="3"/>
  <c r="G133" i="3"/>
  <c r="B237" i="2"/>
  <c r="F237" i="2"/>
  <c r="E237" i="2"/>
  <c r="C237" i="2"/>
  <c r="H237" i="2"/>
  <c r="G237" i="2"/>
  <c r="D237" i="2"/>
  <c r="I66" i="3"/>
  <c r="I402" i="2"/>
  <c r="I418" i="2" s="1"/>
  <c r="E418" i="2"/>
  <c r="F64" i="5"/>
  <c r="F80" i="5" s="1"/>
  <c r="I454" i="5"/>
  <c r="I470" i="5" s="1"/>
  <c r="E549" i="4"/>
  <c r="H549" i="4"/>
  <c r="B549" i="4"/>
  <c r="I66" i="5"/>
  <c r="B263" i="2"/>
  <c r="F263" i="2"/>
  <c r="H263" i="2"/>
  <c r="C263" i="2"/>
  <c r="D263" i="2"/>
  <c r="G263" i="2"/>
  <c r="E263" i="2"/>
  <c r="I454" i="7"/>
  <c r="I470" i="7" s="1"/>
  <c r="F64" i="7"/>
  <c r="F80" i="7" s="1"/>
  <c r="I454" i="4"/>
  <c r="I470" i="4" s="1"/>
  <c r="F64" i="4"/>
  <c r="F80" i="4" s="1"/>
  <c r="G445" i="2"/>
  <c r="C445" i="2"/>
  <c r="F445" i="2"/>
  <c r="D445" i="2"/>
  <c r="B445" i="2"/>
  <c r="E445" i="2"/>
  <c r="H445" i="2"/>
  <c r="H315" i="2"/>
  <c r="B315" i="2"/>
  <c r="G315" i="2"/>
  <c r="F315" i="2"/>
  <c r="E315" i="2"/>
  <c r="D315" i="2"/>
  <c r="C315" i="2"/>
  <c r="C40" i="2"/>
  <c r="C340" i="2"/>
  <c r="D185" i="2"/>
  <c r="F185" i="2"/>
  <c r="H185" i="2"/>
  <c r="C185" i="2"/>
  <c r="G185" i="2"/>
  <c r="B185" i="2"/>
  <c r="E185" i="2"/>
  <c r="I64" i="3"/>
  <c r="F12" i="3"/>
  <c r="I272" i="2"/>
  <c r="I288" i="2" s="1"/>
  <c r="E288" i="2"/>
  <c r="H549" i="2"/>
  <c r="D40" i="2"/>
  <c r="D54" i="2" s="1"/>
  <c r="D158" i="2"/>
  <c r="I144" i="2"/>
  <c r="I158" i="2" s="1"/>
  <c r="E497" i="2"/>
  <c r="B497" i="2"/>
  <c r="D497" i="2"/>
  <c r="C497" i="2"/>
  <c r="H497" i="2"/>
  <c r="G497" i="2"/>
  <c r="I66" i="4"/>
  <c r="H549" i="6"/>
  <c r="E497" i="5"/>
  <c r="D497" i="5"/>
  <c r="H497" i="5"/>
  <c r="D497" i="4"/>
  <c r="B497" i="4"/>
  <c r="C497" i="4"/>
  <c r="I66" i="6"/>
  <c r="G211" i="2"/>
  <c r="F211" i="2"/>
  <c r="D211" i="2"/>
  <c r="E211" i="2"/>
  <c r="C211" i="2"/>
  <c r="H211" i="2"/>
  <c r="B211" i="2"/>
  <c r="I66" i="7"/>
  <c r="B497" i="6"/>
  <c r="C497" i="6"/>
  <c r="H497" i="6"/>
  <c r="G497" i="7"/>
  <c r="G549" i="7"/>
  <c r="C549" i="7"/>
  <c r="B549" i="7"/>
  <c r="H549" i="7"/>
  <c r="E549" i="7"/>
  <c r="D549" i="7"/>
  <c r="E444" i="3"/>
  <c r="E210" i="6"/>
  <c r="E210" i="4"/>
  <c r="D210" i="5"/>
  <c r="D210" i="6"/>
  <c r="D210" i="3"/>
  <c r="D210" i="7"/>
  <c r="D210" i="4"/>
  <c r="B444" i="6"/>
  <c r="B444" i="7"/>
  <c r="C444" i="4"/>
  <c r="C444" i="5"/>
  <c r="B444" i="4"/>
  <c r="B444" i="5"/>
  <c r="C444" i="6"/>
  <c r="C444" i="3"/>
  <c r="C444" i="7"/>
  <c r="D444" i="6"/>
  <c r="D444" i="5"/>
  <c r="D444" i="4"/>
  <c r="D444" i="3"/>
  <c r="D444" i="7"/>
  <c r="E444" i="7"/>
  <c r="E262" i="5"/>
  <c r="E444" i="6"/>
  <c r="E444" i="5"/>
  <c r="D50" i="5"/>
  <c r="E210" i="3"/>
  <c r="E210" i="7"/>
  <c r="I404" i="7"/>
  <c r="I404" i="6"/>
  <c r="I404" i="3"/>
  <c r="F497" i="2" l="1"/>
  <c r="H497" i="7"/>
  <c r="G549" i="6"/>
  <c r="F82" i="6"/>
  <c r="G497" i="6"/>
  <c r="E497" i="4"/>
  <c r="H549" i="5"/>
  <c r="F549" i="5"/>
  <c r="D497" i="7"/>
  <c r="D497" i="6"/>
  <c r="C549" i="6"/>
  <c r="C549" i="5"/>
  <c r="B549" i="6"/>
  <c r="B549" i="5"/>
  <c r="B497" i="7"/>
  <c r="C497" i="7"/>
  <c r="E497" i="6"/>
  <c r="I497" i="6" s="1"/>
  <c r="G497" i="4"/>
  <c r="D549" i="6"/>
  <c r="G549" i="5"/>
  <c r="H497" i="4"/>
  <c r="F549" i="6"/>
  <c r="F497" i="7"/>
  <c r="E262" i="4"/>
  <c r="B497" i="5"/>
  <c r="C549" i="4"/>
  <c r="G497" i="5"/>
  <c r="I80" i="3"/>
  <c r="D81" i="3" s="1"/>
  <c r="F82" i="4"/>
  <c r="G549" i="4"/>
  <c r="E262" i="7"/>
  <c r="I248" i="7"/>
  <c r="F497" i="5"/>
  <c r="F549" i="4"/>
  <c r="I185" i="2"/>
  <c r="F82" i="7"/>
  <c r="I263" i="2"/>
  <c r="F82" i="2"/>
  <c r="E392" i="6"/>
  <c r="I549" i="7"/>
  <c r="E549" i="2"/>
  <c r="I404" i="4"/>
  <c r="I352" i="4"/>
  <c r="B549" i="2"/>
  <c r="I549" i="4"/>
  <c r="F82" i="5"/>
  <c r="I378" i="6"/>
  <c r="E262" i="6"/>
  <c r="E262" i="3"/>
  <c r="I274" i="7"/>
  <c r="I430" i="3"/>
  <c r="I444" i="3" s="1"/>
  <c r="D445" i="3" s="1"/>
  <c r="B444" i="3"/>
  <c r="B445" i="3" s="1"/>
  <c r="I211" i="2"/>
  <c r="G549" i="2"/>
  <c r="C471" i="3"/>
  <c r="D471" i="3"/>
  <c r="E471" i="3"/>
  <c r="G471" i="3"/>
  <c r="B471" i="3"/>
  <c r="H471" i="3"/>
  <c r="F471" i="3"/>
  <c r="D549" i="2"/>
  <c r="I497" i="2"/>
  <c r="F549" i="2"/>
  <c r="F81" i="3"/>
  <c r="G81" i="3"/>
  <c r="B81" i="3"/>
  <c r="I133" i="3"/>
  <c r="I378" i="4"/>
  <c r="I340" i="2"/>
  <c r="E314" i="5"/>
  <c r="I300" i="5"/>
  <c r="I314" i="5" s="1"/>
  <c r="I248" i="3"/>
  <c r="I274" i="6"/>
  <c r="I274" i="5"/>
  <c r="I430" i="4"/>
  <c r="I444" i="4" s="1"/>
  <c r="I430" i="6"/>
  <c r="I444" i="6" s="1"/>
  <c r="C210" i="7"/>
  <c r="I170" i="3"/>
  <c r="I184" i="3" s="1"/>
  <c r="E184" i="3"/>
  <c r="G159" i="2"/>
  <c r="D159" i="2"/>
  <c r="B159" i="2"/>
  <c r="C159" i="2"/>
  <c r="H159" i="2"/>
  <c r="F159" i="2"/>
  <c r="E159" i="2"/>
  <c r="I445" i="2"/>
  <c r="F471" i="7"/>
  <c r="B471" i="7"/>
  <c r="H471" i="7"/>
  <c r="E471" i="7"/>
  <c r="G471" i="7"/>
  <c r="C471" i="7"/>
  <c r="D471" i="7"/>
  <c r="I64" i="2"/>
  <c r="I80" i="2" s="1"/>
  <c r="F12" i="6"/>
  <c r="I64" i="6"/>
  <c r="I80" i="6" s="1"/>
  <c r="I378" i="7"/>
  <c r="I352" i="6"/>
  <c r="C210" i="6"/>
  <c r="I222" i="7"/>
  <c r="D236" i="7"/>
  <c r="E184" i="7"/>
  <c r="I170" i="7"/>
  <c r="I184" i="7" s="1"/>
  <c r="E471" i="2"/>
  <c r="H471" i="2"/>
  <c r="C471" i="2"/>
  <c r="D471" i="2"/>
  <c r="G471" i="2"/>
  <c r="F471" i="2"/>
  <c r="B471" i="2"/>
  <c r="I246" i="6"/>
  <c r="I246" i="4"/>
  <c r="I352" i="5"/>
  <c r="I222" i="4"/>
  <c r="D236" i="4"/>
  <c r="E184" i="6"/>
  <c r="I170" i="6"/>
  <c r="I184" i="6" s="1"/>
  <c r="F471" i="5"/>
  <c r="E471" i="5"/>
  <c r="C471" i="5"/>
  <c r="B471" i="5"/>
  <c r="H471" i="5"/>
  <c r="D471" i="5"/>
  <c r="G471" i="5"/>
  <c r="B185" i="4"/>
  <c r="D185" i="4"/>
  <c r="F185" i="4"/>
  <c r="C185" i="4"/>
  <c r="H185" i="4"/>
  <c r="E185" i="4"/>
  <c r="G185" i="4"/>
  <c r="D40" i="4"/>
  <c r="D158" i="4"/>
  <c r="E418" i="3"/>
  <c r="I248" i="6"/>
  <c r="I352" i="3"/>
  <c r="I222" i="3"/>
  <c r="D236" i="3"/>
  <c r="E184" i="5"/>
  <c r="I170" i="5"/>
  <c r="I184" i="5" s="1"/>
  <c r="G289" i="2"/>
  <c r="H289" i="2"/>
  <c r="F289" i="2"/>
  <c r="D289" i="2"/>
  <c r="B289" i="2"/>
  <c r="E289" i="2"/>
  <c r="C289" i="2"/>
  <c r="F12" i="5"/>
  <c r="I64" i="5"/>
  <c r="I80" i="5" s="1"/>
  <c r="D40" i="5"/>
  <c r="D158" i="5"/>
  <c r="I196" i="4"/>
  <c r="I210" i="4" s="1"/>
  <c r="B210" i="4"/>
  <c r="I378" i="5"/>
  <c r="D40" i="3"/>
  <c r="D158" i="3"/>
  <c r="I220" i="4"/>
  <c r="I236" i="4" s="1"/>
  <c r="E236" i="4"/>
  <c r="I274" i="4"/>
  <c r="I196" i="7"/>
  <c r="I210" i="7" s="1"/>
  <c r="B210" i="7"/>
  <c r="C210" i="5"/>
  <c r="E314" i="6"/>
  <c r="I300" i="6"/>
  <c r="I314" i="6" s="1"/>
  <c r="I315" i="2"/>
  <c r="I300" i="3"/>
  <c r="I314" i="3" s="1"/>
  <c r="E314" i="3"/>
  <c r="G445" i="3"/>
  <c r="I378" i="3"/>
  <c r="D40" i="6"/>
  <c r="D158" i="6"/>
  <c r="I404" i="5"/>
  <c r="I248" i="5"/>
  <c r="I246" i="5"/>
  <c r="I274" i="3"/>
  <c r="I352" i="7"/>
  <c r="I196" i="5"/>
  <c r="I210" i="5" s="1"/>
  <c r="B210" i="5"/>
  <c r="C210" i="4"/>
  <c r="I222" i="6"/>
  <c r="D236" i="6"/>
  <c r="I300" i="7"/>
  <c r="I314" i="7" s="1"/>
  <c r="E314" i="7"/>
  <c r="F12" i="4"/>
  <c r="I64" i="4"/>
  <c r="I80" i="4" s="1"/>
  <c r="C419" i="2"/>
  <c r="E419" i="2"/>
  <c r="H419" i="2"/>
  <c r="F419" i="2"/>
  <c r="B419" i="2"/>
  <c r="G419" i="2"/>
  <c r="D419" i="2"/>
  <c r="F12" i="7"/>
  <c r="I64" i="7"/>
  <c r="I80" i="7" s="1"/>
  <c r="D40" i="7"/>
  <c r="D158" i="7"/>
  <c r="I248" i="4"/>
  <c r="I246" i="7"/>
  <c r="I246" i="3"/>
  <c r="I430" i="5"/>
  <c r="I444" i="5" s="1"/>
  <c r="I430" i="7"/>
  <c r="I444" i="7" s="1"/>
  <c r="I196" i="6"/>
  <c r="I210" i="6" s="1"/>
  <c r="B210" i="6"/>
  <c r="I196" i="3"/>
  <c r="I210" i="3" s="1"/>
  <c r="B210" i="3"/>
  <c r="C210" i="3"/>
  <c r="I222" i="5"/>
  <c r="D236" i="5"/>
  <c r="E314" i="4"/>
  <c r="I300" i="4"/>
  <c r="I314" i="4" s="1"/>
  <c r="C54" i="2"/>
  <c r="I40" i="2"/>
  <c r="I54" i="2" s="1"/>
  <c r="G471" i="4"/>
  <c r="H471" i="4"/>
  <c r="E471" i="4"/>
  <c r="D471" i="4"/>
  <c r="B471" i="4"/>
  <c r="F471" i="4"/>
  <c r="C471" i="4"/>
  <c r="I237" i="2"/>
  <c r="B471" i="6"/>
  <c r="H471" i="6"/>
  <c r="G471" i="6"/>
  <c r="E471" i="6"/>
  <c r="F471" i="6"/>
  <c r="D471" i="6"/>
  <c r="C471" i="6"/>
  <c r="C340" i="4"/>
  <c r="D50" i="6"/>
  <c r="D50" i="3"/>
  <c r="E392" i="3"/>
  <c r="E418" i="7"/>
  <c r="E392" i="4"/>
  <c r="C340" i="6"/>
  <c r="C340" i="7"/>
  <c r="E392" i="5"/>
  <c r="E50" i="3"/>
  <c r="E24" i="3" s="1"/>
  <c r="E50" i="5"/>
  <c r="E24" i="5" s="1"/>
  <c r="E50" i="6"/>
  <c r="E24" i="6" s="1"/>
  <c r="E50" i="7"/>
  <c r="E24" i="7" s="1"/>
  <c r="E50" i="4"/>
  <c r="E24" i="4" s="1"/>
  <c r="D366" i="5"/>
  <c r="C366" i="6"/>
  <c r="B366" i="4"/>
  <c r="C288" i="4"/>
  <c r="C288" i="5"/>
  <c r="C288" i="7"/>
  <c r="C288" i="3"/>
  <c r="C288" i="6"/>
  <c r="B288" i="5"/>
  <c r="B288" i="3"/>
  <c r="B288" i="6"/>
  <c r="D288" i="5"/>
  <c r="D288" i="6"/>
  <c r="D288" i="7"/>
  <c r="D288" i="4"/>
  <c r="D288" i="3"/>
  <c r="D50" i="4"/>
  <c r="D50" i="7"/>
  <c r="C340" i="5"/>
  <c r="C340" i="3"/>
  <c r="E418" i="5"/>
  <c r="E366" i="4"/>
  <c r="E340" i="7"/>
  <c r="E288" i="4"/>
  <c r="E288" i="5"/>
  <c r="C50" i="4"/>
  <c r="C24" i="4" s="1"/>
  <c r="C50" i="7"/>
  <c r="C24" i="7" s="1"/>
  <c r="E418" i="6"/>
  <c r="E392" i="7"/>
  <c r="B40" i="6"/>
  <c r="B40" i="5"/>
  <c r="B40" i="7"/>
  <c r="B40" i="4"/>
  <c r="B40" i="3"/>
  <c r="B392" i="3"/>
  <c r="C392" i="3"/>
  <c r="C392" i="5"/>
  <c r="C392" i="7"/>
  <c r="D392" i="3"/>
  <c r="D392" i="4"/>
  <c r="D392" i="7"/>
  <c r="C392" i="4"/>
  <c r="B392" i="4"/>
  <c r="B392" i="6"/>
  <c r="C392" i="6"/>
  <c r="D392" i="5"/>
  <c r="D392" i="6"/>
  <c r="E288" i="3"/>
  <c r="E288" i="7"/>
  <c r="E288" i="6"/>
  <c r="I144" i="5"/>
  <c r="I158" i="5" s="1"/>
  <c r="I144" i="4"/>
  <c r="I158" i="4" s="1"/>
  <c r="C50" i="6"/>
  <c r="C24" i="6" s="1"/>
  <c r="C50" i="5"/>
  <c r="C24" i="5" s="1"/>
  <c r="C50" i="3"/>
  <c r="C24" i="3" s="1"/>
  <c r="E418" i="4"/>
  <c r="E366" i="6"/>
  <c r="B340" i="5"/>
  <c r="B340" i="7"/>
  <c r="B340" i="6"/>
  <c r="I144" i="7"/>
  <c r="I158" i="7" s="1"/>
  <c r="I497" i="7" l="1"/>
  <c r="I549" i="5"/>
  <c r="I497" i="4"/>
  <c r="I497" i="5"/>
  <c r="I549" i="6"/>
  <c r="F445" i="3"/>
  <c r="E445" i="3"/>
  <c r="I471" i="2"/>
  <c r="I471" i="7"/>
  <c r="I82" i="3"/>
  <c r="C445" i="3"/>
  <c r="C81" i="3"/>
  <c r="B340" i="4"/>
  <c r="D366" i="6"/>
  <c r="H445" i="3"/>
  <c r="E81" i="3"/>
  <c r="E340" i="4"/>
  <c r="E340" i="6"/>
  <c r="D366" i="3"/>
  <c r="H81" i="3"/>
  <c r="E366" i="3"/>
  <c r="E340" i="5"/>
  <c r="I402" i="4"/>
  <c r="I418" i="4" s="1"/>
  <c r="B418" i="4"/>
  <c r="I376" i="5"/>
  <c r="I392" i="5" s="1"/>
  <c r="C393" i="5" s="1"/>
  <c r="B392" i="5"/>
  <c r="I272" i="7"/>
  <c r="I288" i="7" s="1"/>
  <c r="H289" i="7" s="1"/>
  <c r="B288" i="7"/>
  <c r="I350" i="3"/>
  <c r="B366" i="3"/>
  <c r="C38" i="4"/>
  <c r="C366" i="4"/>
  <c r="D366" i="4"/>
  <c r="I471" i="3"/>
  <c r="I402" i="5"/>
  <c r="I418" i="5" s="1"/>
  <c r="G419" i="5" s="1"/>
  <c r="B418" i="5"/>
  <c r="I402" i="7"/>
  <c r="I418" i="7" s="1"/>
  <c r="D419" i="7" s="1"/>
  <c r="B418" i="7"/>
  <c r="I272" i="4"/>
  <c r="I288" i="4" s="1"/>
  <c r="B288" i="4"/>
  <c r="I376" i="7"/>
  <c r="I392" i="7" s="1"/>
  <c r="F393" i="7" s="1"/>
  <c r="B392" i="7"/>
  <c r="E366" i="7"/>
  <c r="I471" i="4"/>
  <c r="B366" i="6"/>
  <c r="E366" i="5"/>
  <c r="C40" i="4"/>
  <c r="I549" i="2"/>
  <c r="C366" i="7"/>
  <c r="I289" i="2"/>
  <c r="I471" i="5"/>
  <c r="B340" i="3"/>
  <c r="B366" i="7"/>
  <c r="I402" i="6"/>
  <c r="I418" i="6" s="1"/>
  <c r="B418" i="6"/>
  <c r="I402" i="3"/>
  <c r="I418" i="3" s="1"/>
  <c r="C419" i="3" s="1"/>
  <c r="B418" i="3"/>
  <c r="B366" i="5"/>
  <c r="C366" i="3"/>
  <c r="C366" i="5"/>
  <c r="D366" i="7"/>
  <c r="I471" i="6"/>
  <c r="I419" i="2"/>
  <c r="D159" i="5"/>
  <c r="B159" i="5"/>
  <c r="C159" i="5"/>
  <c r="G159" i="5"/>
  <c r="F159" i="5"/>
  <c r="H159" i="5"/>
  <c r="H159" i="7"/>
  <c r="F159" i="7"/>
  <c r="B159" i="7"/>
  <c r="G159" i="7"/>
  <c r="C159" i="7"/>
  <c r="D159" i="7"/>
  <c r="G159" i="4"/>
  <c r="B159" i="4"/>
  <c r="H159" i="4"/>
  <c r="C159" i="4"/>
  <c r="D159" i="4"/>
  <c r="F159" i="4"/>
  <c r="C211" i="4"/>
  <c r="H211" i="4"/>
  <c r="F211" i="4"/>
  <c r="E211" i="4"/>
  <c r="B211" i="4"/>
  <c r="G211" i="4"/>
  <c r="D211" i="4"/>
  <c r="I362" i="7"/>
  <c r="B50" i="7"/>
  <c r="H289" i="4"/>
  <c r="B289" i="4"/>
  <c r="E289" i="4"/>
  <c r="G289" i="4"/>
  <c r="D289" i="4"/>
  <c r="F289" i="4"/>
  <c r="C289" i="4"/>
  <c r="E340" i="3"/>
  <c r="F315" i="4"/>
  <c r="C315" i="4"/>
  <c r="H315" i="4"/>
  <c r="B315" i="4"/>
  <c r="D315" i="4"/>
  <c r="E315" i="4"/>
  <c r="G315" i="4"/>
  <c r="D38" i="6"/>
  <c r="G315" i="6"/>
  <c r="F315" i="6"/>
  <c r="B315" i="6"/>
  <c r="H315" i="6"/>
  <c r="D315" i="6"/>
  <c r="C315" i="6"/>
  <c r="E315" i="6"/>
  <c r="C38" i="3"/>
  <c r="C81" i="4"/>
  <c r="G81" i="4"/>
  <c r="E81" i="4"/>
  <c r="I82" i="4"/>
  <c r="D81" i="4"/>
  <c r="B81" i="4"/>
  <c r="F81" i="4"/>
  <c r="H81" i="4"/>
  <c r="E393" i="7"/>
  <c r="H393" i="7"/>
  <c r="I362" i="6"/>
  <c r="B50" i="6"/>
  <c r="I272" i="6"/>
  <c r="I288" i="6" s="1"/>
  <c r="I220" i="5"/>
  <c r="I236" i="5" s="1"/>
  <c r="E236" i="5"/>
  <c r="E38" i="5"/>
  <c r="D211" i="6"/>
  <c r="B211" i="6"/>
  <c r="H211" i="6"/>
  <c r="C211" i="6"/>
  <c r="G211" i="6"/>
  <c r="F211" i="6"/>
  <c r="E211" i="6"/>
  <c r="D38" i="4"/>
  <c r="E38" i="4"/>
  <c r="C38" i="7"/>
  <c r="I185" i="4"/>
  <c r="B185" i="6"/>
  <c r="C185" i="6"/>
  <c r="D185" i="6"/>
  <c r="G185" i="6"/>
  <c r="E185" i="6"/>
  <c r="H185" i="6"/>
  <c r="F185" i="6"/>
  <c r="D38" i="5"/>
  <c r="C40" i="6"/>
  <c r="I82" i="2"/>
  <c r="G81" i="2"/>
  <c r="B81" i="2"/>
  <c r="H81" i="2"/>
  <c r="F81" i="2"/>
  <c r="D81" i="2"/>
  <c r="E81" i="2"/>
  <c r="C81" i="2"/>
  <c r="E393" i="5"/>
  <c r="B393" i="5"/>
  <c r="H393" i="5"/>
  <c r="I376" i="6"/>
  <c r="I392" i="6" s="1"/>
  <c r="I272" i="3"/>
  <c r="I288" i="3" s="1"/>
  <c r="I272" i="5"/>
  <c r="I288" i="5" s="1"/>
  <c r="I350" i="6"/>
  <c r="I362" i="4"/>
  <c r="B50" i="4"/>
  <c r="C445" i="7"/>
  <c r="E445" i="7"/>
  <c r="H445" i="7"/>
  <c r="B445" i="7"/>
  <c r="D445" i="7"/>
  <c r="G445" i="7"/>
  <c r="F445" i="7"/>
  <c r="B211" i="5"/>
  <c r="C211" i="5"/>
  <c r="H211" i="5"/>
  <c r="F211" i="5"/>
  <c r="E211" i="5"/>
  <c r="G211" i="5"/>
  <c r="D211" i="5"/>
  <c r="G237" i="4"/>
  <c r="D237" i="4"/>
  <c r="E237" i="4"/>
  <c r="C237" i="4"/>
  <c r="H237" i="4"/>
  <c r="F237" i="4"/>
  <c r="B237" i="4"/>
  <c r="C38" i="6"/>
  <c r="B38" i="6"/>
  <c r="B185" i="3"/>
  <c r="G185" i="3"/>
  <c r="E185" i="3"/>
  <c r="C185" i="3"/>
  <c r="D185" i="3"/>
  <c r="H185" i="3"/>
  <c r="F185" i="3"/>
  <c r="D38" i="7"/>
  <c r="D419" i="6"/>
  <c r="G419" i="6"/>
  <c r="C419" i="6"/>
  <c r="F419" i="6"/>
  <c r="B419" i="6"/>
  <c r="E419" i="6"/>
  <c r="H419" i="6"/>
  <c r="I144" i="3"/>
  <c r="I158" i="3" s="1"/>
  <c r="E40" i="3"/>
  <c r="E158" i="3"/>
  <c r="E40" i="4"/>
  <c r="I40" i="4" s="1"/>
  <c r="E158" i="4"/>
  <c r="E159" i="4" s="1"/>
  <c r="I376" i="4"/>
  <c r="I392" i="4" s="1"/>
  <c r="I362" i="3"/>
  <c r="B50" i="3"/>
  <c r="B445" i="5"/>
  <c r="G445" i="5"/>
  <c r="D445" i="5"/>
  <c r="C445" i="5"/>
  <c r="F445" i="5"/>
  <c r="H445" i="5"/>
  <c r="E445" i="5"/>
  <c r="C40" i="5"/>
  <c r="B81" i="5"/>
  <c r="I82" i="5"/>
  <c r="D81" i="5"/>
  <c r="H81" i="5"/>
  <c r="C81" i="5"/>
  <c r="F81" i="5"/>
  <c r="E81" i="5"/>
  <c r="G81" i="5"/>
  <c r="C40" i="7"/>
  <c r="B315" i="5"/>
  <c r="E315" i="5"/>
  <c r="G315" i="5"/>
  <c r="D315" i="5"/>
  <c r="F315" i="5"/>
  <c r="C315" i="5"/>
  <c r="H315" i="5"/>
  <c r="F289" i="7"/>
  <c r="E40" i="7"/>
  <c r="E158" i="7"/>
  <c r="E159" i="7" s="1"/>
  <c r="I376" i="3"/>
  <c r="I392" i="3" s="1"/>
  <c r="I350" i="7"/>
  <c r="I366" i="7" s="1"/>
  <c r="C40" i="3"/>
  <c r="B38" i="3"/>
  <c r="D315" i="7"/>
  <c r="H315" i="7"/>
  <c r="E315" i="7"/>
  <c r="F315" i="7"/>
  <c r="B315" i="7"/>
  <c r="C315" i="7"/>
  <c r="G315" i="7"/>
  <c r="C185" i="5"/>
  <c r="H185" i="5"/>
  <c r="E185" i="5"/>
  <c r="G185" i="5"/>
  <c r="F185" i="5"/>
  <c r="B185" i="5"/>
  <c r="D185" i="5"/>
  <c r="D38" i="3"/>
  <c r="C38" i="5"/>
  <c r="E236" i="3"/>
  <c r="I220" i="3"/>
  <c r="I236" i="3" s="1"/>
  <c r="E38" i="3"/>
  <c r="E54" i="3" s="1"/>
  <c r="F211" i="3"/>
  <c r="G211" i="3"/>
  <c r="H211" i="3"/>
  <c r="B211" i="3"/>
  <c r="E211" i="3"/>
  <c r="C211" i="3"/>
  <c r="D211" i="3"/>
  <c r="E40" i="5"/>
  <c r="E158" i="5"/>
  <c r="E159" i="5" s="1"/>
  <c r="G419" i="3"/>
  <c r="H419" i="3"/>
  <c r="D419" i="3"/>
  <c r="I144" i="6"/>
  <c r="I158" i="6" s="1"/>
  <c r="E40" i="6"/>
  <c r="E158" i="6"/>
  <c r="I362" i="5"/>
  <c r="B50" i="5"/>
  <c r="I350" i="5"/>
  <c r="I366" i="5" s="1"/>
  <c r="I220" i="7"/>
  <c r="I236" i="7" s="1"/>
  <c r="E38" i="7"/>
  <c r="E236" i="7"/>
  <c r="G81" i="7"/>
  <c r="D81" i="7"/>
  <c r="C81" i="7"/>
  <c r="E81" i="7"/>
  <c r="F81" i="7"/>
  <c r="I82" i="7"/>
  <c r="B81" i="7"/>
  <c r="H81" i="7"/>
  <c r="B38" i="5"/>
  <c r="F315" i="3"/>
  <c r="G315" i="3"/>
  <c r="D315" i="3"/>
  <c r="E315" i="3"/>
  <c r="B315" i="3"/>
  <c r="C315" i="3"/>
  <c r="H315" i="3"/>
  <c r="C211" i="7"/>
  <c r="G211" i="7"/>
  <c r="E211" i="7"/>
  <c r="D211" i="7"/>
  <c r="B211" i="7"/>
  <c r="F211" i="7"/>
  <c r="H211" i="7"/>
  <c r="F185" i="7"/>
  <c r="C185" i="7"/>
  <c r="B185" i="7"/>
  <c r="H185" i="7"/>
  <c r="D185" i="7"/>
  <c r="G185" i="7"/>
  <c r="E185" i="7"/>
  <c r="B445" i="6"/>
  <c r="D445" i="6"/>
  <c r="H445" i="6"/>
  <c r="F445" i="6"/>
  <c r="G445" i="6"/>
  <c r="C445" i="6"/>
  <c r="E445" i="6"/>
  <c r="F341" i="2"/>
  <c r="H341" i="2"/>
  <c r="E341" i="2"/>
  <c r="D341" i="2"/>
  <c r="G341" i="2"/>
  <c r="C341" i="2"/>
  <c r="B341" i="2"/>
  <c r="H419" i="4"/>
  <c r="G419" i="4"/>
  <c r="C419" i="4"/>
  <c r="D419" i="4"/>
  <c r="E419" i="4"/>
  <c r="B419" i="4"/>
  <c r="F419" i="4"/>
  <c r="E419" i="5"/>
  <c r="B419" i="5"/>
  <c r="F419" i="5"/>
  <c r="I40" i="3"/>
  <c r="I220" i="6"/>
  <c r="I236" i="6" s="1"/>
  <c r="E38" i="6"/>
  <c r="E236" i="6"/>
  <c r="I350" i="4"/>
  <c r="I366" i="4" s="1"/>
  <c r="D55" i="2"/>
  <c r="G55" i="2"/>
  <c r="H55" i="2"/>
  <c r="B55" i="2"/>
  <c r="C55" i="2"/>
  <c r="E55" i="2"/>
  <c r="F55" i="2"/>
  <c r="B38" i="7"/>
  <c r="B38" i="4"/>
  <c r="I82" i="6"/>
  <c r="C81" i="6"/>
  <c r="D81" i="6"/>
  <c r="B81" i="6"/>
  <c r="H81" i="6"/>
  <c r="F81" i="6"/>
  <c r="E81" i="6"/>
  <c r="G81" i="6"/>
  <c r="I159" i="2"/>
  <c r="F445" i="4"/>
  <c r="H445" i="4"/>
  <c r="C445" i="4"/>
  <c r="E445" i="4"/>
  <c r="B445" i="4"/>
  <c r="G445" i="4"/>
  <c r="D445" i="4"/>
  <c r="B289" i="7" l="1"/>
  <c r="B393" i="7"/>
  <c r="F393" i="5"/>
  <c r="C393" i="7"/>
  <c r="G393" i="5"/>
  <c r="D393" i="7"/>
  <c r="I81" i="3"/>
  <c r="D393" i="5"/>
  <c r="G393" i="7"/>
  <c r="I445" i="3"/>
  <c r="I445" i="4"/>
  <c r="F419" i="7"/>
  <c r="I340" i="5"/>
  <c r="H341" i="5" s="1"/>
  <c r="E54" i="7"/>
  <c r="E419" i="3"/>
  <c r="D289" i="7"/>
  <c r="E419" i="7"/>
  <c r="B419" i="7"/>
  <c r="C419" i="5"/>
  <c r="F419" i="3"/>
  <c r="G289" i="7"/>
  <c r="H419" i="5"/>
  <c r="I445" i="6"/>
  <c r="E159" i="6"/>
  <c r="B419" i="3"/>
  <c r="E289" i="7"/>
  <c r="I55" i="2"/>
  <c r="D419" i="5"/>
  <c r="C289" i="7"/>
  <c r="I366" i="6"/>
  <c r="G367" i="6" s="1"/>
  <c r="E54" i="5"/>
  <c r="G419" i="7"/>
  <c r="D341" i="5"/>
  <c r="G341" i="5"/>
  <c r="C341" i="5"/>
  <c r="B341" i="5"/>
  <c r="I393" i="5"/>
  <c r="I81" i="2"/>
  <c r="I159" i="7"/>
  <c r="I366" i="3"/>
  <c r="I341" i="2"/>
  <c r="I81" i="7"/>
  <c r="I419" i="6"/>
  <c r="I445" i="7"/>
  <c r="I211" i="4"/>
  <c r="I159" i="5"/>
  <c r="G367" i="7"/>
  <c r="E367" i="7"/>
  <c r="C367" i="7"/>
  <c r="F367" i="7"/>
  <c r="D367" i="7"/>
  <c r="B367" i="7"/>
  <c r="H367" i="7"/>
  <c r="I40" i="7"/>
  <c r="I340" i="3"/>
  <c r="I340" i="4"/>
  <c r="B367" i="4"/>
  <c r="F367" i="4"/>
  <c r="C367" i="4"/>
  <c r="E367" i="4"/>
  <c r="D367" i="4"/>
  <c r="H367" i="4"/>
  <c r="G367" i="4"/>
  <c r="I419" i="5"/>
  <c r="I419" i="4"/>
  <c r="I211" i="7"/>
  <c r="H367" i="5"/>
  <c r="C367" i="5"/>
  <c r="D367" i="5"/>
  <c r="F367" i="5"/>
  <c r="B367" i="5"/>
  <c r="E367" i="5"/>
  <c r="G367" i="5"/>
  <c r="I40" i="6"/>
  <c r="I159" i="4"/>
  <c r="H367" i="6"/>
  <c r="I81" i="6"/>
  <c r="E159" i="3"/>
  <c r="I289" i="4"/>
  <c r="H419" i="7"/>
  <c r="E54" i="6"/>
  <c r="I185" i="7"/>
  <c r="I81" i="5"/>
  <c r="I445" i="5"/>
  <c r="I211" i="5"/>
  <c r="I211" i="6"/>
  <c r="I393" i="7"/>
  <c r="C419" i="7"/>
  <c r="I211" i="3"/>
  <c r="I40" i="5"/>
  <c r="E54" i="4"/>
  <c r="I81" i="4"/>
  <c r="I50" i="7"/>
  <c r="I38" i="4"/>
  <c r="I38" i="3"/>
  <c r="D237" i="5"/>
  <c r="F237" i="5"/>
  <c r="E237" i="5"/>
  <c r="G237" i="5"/>
  <c r="B237" i="5"/>
  <c r="H237" i="5"/>
  <c r="C237" i="5"/>
  <c r="I38" i="5"/>
  <c r="H393" i="6"/>
  <c r="B393" i="6"/>
  <c r="G393" i="6"/>
  <c r="E393" i="6"/>
  <c r="F393" i="6"/>
  <c r="D393" i="6"/>
  <c r="C393" i="6"/>
  <c r="D289" i="6"/>
  <c r="B289" i="6"/>
  <c r="H289" i="6"/>
  <c r="C289" i="6"/>
  <c r="G289" i="6"/>
  <c r="F289" i="6"/>
  <c r="E289" i="6"/>
  <c r="I340" i="6"/>
  <c r="I38" i="7"/>
  <c r="I185" i="3"/>
  <c r="I50" i="4"/>
  <c r="I185" i="6"/>
  <c r="I50" i="6"/>
  <c r="H159" i="6"/>
  <c r="C159" i="6"/>
  <c r="B159" i="6"/>
  <c r="D159" i="6"/>
  <c r="G159" i="6"/>
  <c r="F159" i="6"/>
  <c r="I185" i="5"/>
  <c r="I315" i="7"/>
  <c r="I50" i="3"/>
  <c r="D159" i="3"/>
  <c r="H159" i="3"/>
  <c r="G159" i="3"/>
  <c r="F159" i="3"/>
  <c r="C159" i="3"/>
  <c r="B159" i="3"/>
  <c r="I38" i="6"/>
  <c r="I315" i="4"/>
  <c r="I340" i="7"/>
  <c r="I315" i="3"/>
  <c r="E393" i="3"/>
  <c r="B393" i="3"/>
  <c r="D393" i="3"/>
  <c r="F393" i="3"/>
  <c r="G393" i="3"/>
  <c r="H393" i="3"/>
  <c r="C393" i="3"/>
  <c r="I315" i="6"/>
  <c r="I50" i="5"/>
  <c r="F237" i="7"/>
  <c r="B237" i="7"/>
  <c r="G237" i="7"/>
  <c r="E237" i="7"/>
  <c r="C237" i="7"/>
  <c r="D237" i="7"/>
  <c r="H237" i="7"/>
  <c r="I315" i="5"/>
  <c r="I237" i="4"/>
  <c r="C289" i="5"/>
  <c r="E289" i="5"/>
  <c r="D289" i="5"/>
  <c r="F289" i="5"/>
  <c r="G289" i="5"/>
  <c r="B289" i="5"/>
  <c r="H289" i="5"/>
  <c r="G237" i="6"/>
  <c r="D237" i="6"/>
  <c r="H237" i="6"/>
  <c r="E237" i="6"/>
  <c r="F237" i="6"/>
  <c r="B237" i="6"/>
  <c r="C237" i="6"/>
  <c r="D237" i="3"/>
  <c r="F237" i="3"/>
  <c r="B237" i="3"/>
  <c r="C237" i="3"/>
  <c r="H237" i="3"/>
  <c r="G237" i="3"/>
  <c r="E237" i="3"/>
  <c r="G393" i="4"/>
  <c r="F393" i="4"/>
  <c r="E393" i="4"/>
  <c r="D393" i="4"/>
  <c r="B393" i="4"/>
  <c r="C393" i="4"/>
  <c r="H393" i="4"/>
  <c r="F289" i="3"/>
  <c r="H289" i="3"/>
  <c r="G289" i="3"/>
  <c r="B289" i="3"/>
  <c r="C289" i="3"/>
  <c r="E289" i="3"/>
  <c r="D289" i="3"/>
  <c r="I419" i="3" l="1"/>
  <c r="I289" i="7"/>
  <c r="F341" i="5"/>
  <c r="E341" i="5"/>
  <c r="I159" i="6"/>
  <c r="F367" i="6"/>
  <c r="I341" i="5"/>
  <c r="E367" i="6"/>
  <c r="I367" i="5"/>
  <c r="B367" i="6"/>
  <c r="D367" i="6"/>
  <c r="C367" i="6"/>
  <c r="I419" i="7"/>
  <c r="I393" i="4"/>
  <c r="D341" i="3"/>
  <c r="E341" i="3"/>
  <c r="B341" i="3"/>
  <c r="G341" i="3"/>
  <c r="F341" i="3"/>
  <c r="C341" i="3"/>
  <c r="H341" i="3"/>
  <c r="I289" i="6"/>
  <c r="I393" i="6"/>
  <c r="D367" i="3"/>
  <c r="B367" i="3"/>
  <c r="E367" i="3"/>
  <c r="F367" i="3"/>
  <c r="G367" i="3"/>
  <c r="H367" i="3"/>
  <c r="C367" i="3"/>
  <c r="I289" i="3"/>
  <c r="I159" i="3"/>
  <c r="I289" i="5"/>
  <c r="I393" i="3"/>
  <c r="I367" i="7"/>
  <c r="I367" i="4"/>
  <c r="C341" i="4"/>
  <c r="B341" i="4"/>
  <c r="D341" i="4"/>
  <c r="F341" i="4"/>
  <c r="H341" i="4"/>
  <c r="E341" i="4"/>
  <c r="G341" i="4"/>
  <c r="I237" i="3"/>
  <c r="I237" i="5"/>
  <c r="F341" i="7"/>
  <c r="C341" i="7"/>
  <c r="D341" i="7"/>
  <c r="G341" i="7"/>
  <c r="B341" i="7"/>
  <c r="E341" i="7"/>
  <c r="H341" i="7"/>
  <c r="I237" i="7"/>
  <c r="D341" i="6"/>
  <c r="E341" i="6"/>
  <c r="C341" i="6"/>
  <c r="F341" i="6"/>
  <c r="H341" i="6"/>
  <c r="B341" i="6"/>
  <c r="G341" i="6"/>
  <c r="I237" i="6"/>
  <c r="I367" i="6" l="1"/>
  <c r="I341" i="7"/>
  <c r="I367" i="3"/>
  <c r="I341" i="3"/>
  <c r="I341" i="6"/>
  <c r="I341" i="4"/>
  <c r="I230" i="1"/>
  <c r="I223" i="1" l="1"/>
  <c r="B262" i="3" l="1"/>
  <c r="B51" i="3" l="1"/>
  <c r="B54" i="3" s="1"/>
  <c r="B262" i="4"/>
  <c r="D51" i="3" l="1"/>
  <c r="D54" i="3" s="1"/>
  <c r="D262" i="3"/>
  <c r="C51" i="4"/>
  <c r="C54" i="4" s="1"/>
  <c r="C262" i="4"/>
  <c r="D51" i="7"/>
  <c r="D54" i="7" s="1"/>
  <c r="D262" i="7"/>
  <c r="D51" i="5"/>
  <c r="D54" i="5" s="1"/>
  <c r="D262" i="5"/>
  <c r="C51" i="6"/>
  <c r="C54" i="6" s="1"/>
  <c r="C262" i="6"/>
  <c r="C51" i="5"/>
  <c r="C54" i="5" s="1"/>
  <c r="C262" i="5"/>
  <c r="D51" i="4"/>
  <c r="D54" i="4" s="1"/>
  <c r="D262" i="4"/>
  <c r="D51" i="6"/>
  <c r="D54" i="6" s="1"/>
  <c r="D262" i="6"/>
  <c r="C51" i="3"/>
  <c r="C54" i="3" s="1"/>
  <c r="C262" i="3"/>
  <c r="C51" i="7"/>
  <c r="C54" i="7" s="1"/>
  <c r="C262" i="7"/>
  <c r="I259" i="4"/>
  <c r="I262" i="4" s="1"/>
  <c r="B51" i="4"/>
  <c r="B54" i="4" s="1"/>
  <c r="I51" i="3"/>
  <c r="I54" i="3" s="1"/>
  <c r="I259" i="3"/>
  <c r="I262" i="3" s="1"/>
  <c r="H50" i="1"/>
  <c r="B262" i="5"/>
  <c r="G50" i="1"/>
  <c r="F263" i="3" l="1"/>
  <c r="G263" i="3"/>
  <c r="D263" i="3"/>
  <c r="C263" i="3"/>
  <c r="H263" i="3"/>
  <c r="B263" i="3"/>
  <c r="E263" i="3"/>
  <c r="D55" i="3"/>
  <c r="F55" i="3"/>
  <c r="C55" i="3"/>
  <c r="H55" i="3"/>
  <c r="B55" i="3"/>
  <c r="G55" i="3"/>
  <c r="E55" i="3"/>
  <c r="I259" i="5"/>
  <c r="I262" i="5" s="1"/>
  <c r="B51" i="5"/>
  <c r="B54" i="5" s="1"/>
  <c r="I51" i="4"/>
  <c r="I54" i="4" s="1"/>
  <c r="I623" i="4"/>
  <c r="G263" i="4"/>
  <c r="B263" i="4"/>
  <c r="D263" i="4"/>
  <c r="C263" i="4"/>
  <c r="H263" i="4"/>
  <c r="E263" i="4"/>
  <c r="F263" i="4"/>
  <c r="B262" i="6"/>
  <c r="I263" i="4" l="1"/>
  <c r="I263" i="3"/>
  <c r="I55" i="3"/>
  <c r="I259" i="6"/>
  <c r="I262" i="6" s="1"/>
  <c r="B51" i="6"/>
  <c r="B54" i="6" s="1"/>
  <c r="I623" i="5"/>
  <c r="F55" i="4"/>
  <c r="D55" i="4"/>
  <c r="C55" i="4"/>
  <c r="G55" i="4"/>
  <c r="B55" i="4"/>
  <c r="H55" i="4"/>
  <c r="E55" i="4"/>
  <c r="E263" i="5"/>
  <c r="G263" i="5"/>
  <c r="D263" i="5"/>
  <c r="H263" i="5"/>
  <c r="C263" i="5"/>
  <c r="B263" i="5"/>
  <c r="F263" i="5"/>
  <c r="I51" i="5"/>
  <c r="I54" i="5" s="1"/>
  <c r="B262" i="7"/>
  <c r="I263" i="5" l="1"/>
  <c r="I55" i="4"/>
  <c r="I259" i="7"/>
  <c r="I262" i="7" s="1"/>
  <c r="B51" i="7"/>
  <c r="B54" i="7" s="1"/>
  <c r="I623" i="6"/>
  <c r="I51" i="6"/>
  <c r="I54" i="6" s="1"/>
  <c r="H55" i="5"/>
  <c r="C55" i="5"/>
  <c r="G55" i="5"/>
  <c r="B55" i="5"/>
  <c r="D55" i="5"/>
  <c r="E55" i="5"/>
  <c r="F55" i="5"/>
  <c r="B263" i="6"/>
  <c r="E263" i="6"/>
  <c r="G263" i="6"/>
  <c r="C263" i="6"/>
  <c r="F263" i="6"/>
  <c r="H263" i="6"/>
  <c r="D263" i="6"/>
  <c r="I55" i="5" l="1"/>
  <c r="I263" i="6"/>
  <c r="G55" i="6"/>
  <c r="E55" i="6"/>
  <c r="D55" i="6"/>
  <c r="H55" i="6"/>
  <c r="F55" i="6"/>
  <c r="C55" i="6"/>
  <c r="B55" i="6"/>
  <c r="I623" i="7"/>
  <c r="I51" i="7"/>
  <c r="I54" i="7" s="1"/>
  <c r="D263" i="7"/>
  <c r="G263" i="7"/>
  <c r="C263" i="7"/>
  <c r="B263" i="7"/>
  <c r="E263" i="7"/>
  <c r="H263" i="7"/>
  <c r="F263" i="7"/>
  <c r="I55" i="6" l="1"/>
  <c r="I263" i="7"/>
  <c r="C55" i="7"/>
  <c r="D55" i="7"/>
  <c r="B55" i="7"/>
  <c r="E55" i="7"/>
  <c r="G55" i="7"/>
  <c r="F55" i="7"/>
  <c r="H55" i="7"/>
  <c r="I55" i="7" l="1"/>
  <c r="I216" i="1"/>
  <c r="I215" i="1" l="1"/>
  <c r="I224" i="1" l="1"/>
  <c r="I222" i="1" l="1"/>
  <c r="I225" i="1"/>
  <c r="I219" i="1" l="1"/>
  <c r="I217" i="1" l="1"/>
  <c r="I227" i="1" l="1"/>
  <c r="I226" i="1" l="1"/>
  <c r="H236" i="1" l="1"/>
  <c r="G236" i="1"/>
  <c r="D236" i="1"/>
  <c r="C236" i="1"/>
  <c r="I221" i="1" l="1"/>
  <c r="I556" i="43" l="1"/>
  <c r="I530" i="43"/>
  <c r="I504" i="43"/>
  <c r="I478" i="43"/>
  <c r="I557" i="43"/>
  <c r="I531" i="43"/>
  <c r="I505" i="43"/>
  <c r="I479" i="43"/>
  <c r="I558" i="43"/>
  <c r="I532" i="43"/>
  <c r="I506" i="43"/>
  <c r="I480" i="43"/>
  <c r="I535" i="43"/>
  <c r="I509" i="43"/>
  <c r="I483" i="43"/>
  <c r="I452" i="43" l="1"/>
  <c r="F62" i="43"/>
  <c r="I454" i="43"/>
  <c r="F64" i="43"/>
  <c r="I457" i="43"/>
  <c r="F63" i="43"/>
  <c r="I453" i="43"/>
  <c r="P90" i="43"/>
  <c r="P12" i="43" s="1"/>
  <c r="P89" i="43"/>
  <c r="P11" i="43" s="1"/>
  <c r="AI374" i="43" l="1"/>
  <c r="AI166" i="43"/>
  <c r="AI270" i="43"/>
  <c r="AI192" i="43"/>
  <c r="AI348" i="43"/>
  <c r="AI244" i="43"/>
  <c r="AI140" i="43"/>
  <c r="AI322" i="43"/>
  <c r="AI218" i="43"/>
  <c r="AI426" i="43"/>
  <c r="AI400" i="43"/>
  <c r="AI296" i="43"/>
  <c r="AF36" i="43"/>
  <c r="F11" i="43"/>
  <c r="I63" i="43"/>
  <c r="W36" i="43"/>
  <c r="X36" i="43"/>
  <c r="AC36" i="43"/>
  <c r="V36" i="43"/>
  <c r="AI114" i="43"/>
  <c r="AA36" i="43"/>
  <c r="I64" i="43"/>
  <c r="F12" i="43"/>
  <c r="AD36" i="43"/>
  <c r="AG36" i="43"/>
  <c r="Z36" i="43"/>
  <c r="AE36" i="43"/>
  <c r="F10" i="43"/>
  <c r="I62" i="43"/>
  <c r="Y36" i="43"/>
  <c r="AH36" i="43"/>
  <c r="P88" i="43"/>
  <c r="S582" i="43"/>
  <c r="M36" i="43"/>
  <c r="M10" i="43" s="1"/>
  <c r="S426" i="43"/>
  <c r="S322" i="43" l="1"/>
  <c r="S374" i="43"/>
  <c r="S218" i="43"/>
  <c r="S244" i="43"/>
  <c r="S192" i="43"/>
  <c r="P10" i="43"/>
  <c r="S88" i="43"/>
  <c r="S296" i="43"/>
  <c r="S166" i="43"/>
  <c r="S348" i="43"/>
  <c r="S140" i="43"/>
  <c r="S400" i="43"/>
  <c r="S270" i="43"/>
  <c r="AI36" i="43"/>
  <c r="N36" i="43"/>
  <c r="N10" i="43" s="1"/>
  <c r="R36" i="43"/>
  <c r="R10" i="43" s="1"/>
  <c r="S114" i="43"/>
  <c r="L36" i="43"/>
  <c r="Q36" i="43"/>
  <c r="Q10" i="43" s="1"/>
  <c r="O36" i="43"/>
  <c r="O10" i="43" s="1"/>
  <c r="I348" i="43" l="1"/>
  <c r="I218" i="43"/>
  <c r="I270" i="43"/>
  <c r="I374" i="43"/>
  <c r="I244" i="43"/>
  <c r="I322" i="43"/>
  <c r="I192" i="43"/>
  <c r="I140" i="43"/>
  <c r="I296" i="43"/>
  <c r="I400" i="43"/>
  <c r="I166" i="43"/>
  <c r="I426" i="43"/>
  <c r="I114" i="43"/>
  <c r="B36" i="43"/>
  <c r="G36" i="43"/>
  <c r="G10" i="43" s="1"/>
  <c r="C36" i="43"/>
  <c r="C10" i="43" s="1"/>
  <c r="S36" i="43"/>
  <c r="AJ36" i="43" s="1"/>
  <c r="L10" i="43"/>
  <c r="S10" i="43" s="1"/>
  <c r="D36" i="43"/>
  <c r="D10" i="43" s="1"/>
  <c r="E36" i="43"/>
  <c r="E10" i="43" s="1"/>
  <c r="H36" i="43"/>
  <c r="H10" i="43" s="1"/>
  <c r="B10" i="43" l="1"/>
  <c r="I10" i="43" s="1"/>
  <c r="T10" i="43" s="1"/>
  <c r="I36" i="43"/>
  <c r="G92" i="2"/>
  <c r="G14" i="2" s="1"/>
  <c r="C92" i="2"/>
  <c r="C14" i="2" s="1"/>
  <c r="H92" i="2"/>
  <c r="H14" i="2" s="1"/>
  <c r="F92" i="2"/>
  <c r="F14" i="2" s="1"/>
  <c r="E92" i="2"/>
  <c r="E14" i="2" s="1"/>
  <c r="I636" i="2" l="1"/>
  <c r="B90" i="2"/>
  <c r="F90" i="2"/>
  <c r="D92" i="2"/>
  <c r="D14" i="2" s="1"/>
  <c r="I586" i="2"/>
  <c r="H90" i="2"/>
  <c r="C90" i="2"/>
  <c r="E90" i="2"/>
  <c r="E600" i="2"/>
  <c r="D102" i="2"/>
  <c r="D24" i="2" s="1"/>
  <c r="G90" i="2"/>
  <c r="I638" i="2"/>
  <c r="B92" i="2"/>
  <c r="I596" i="2"/>
  <c r="D90" i="2"/>
  <c r="I584" i="2"/>
  <c r="D600" i="2"/>
  <c r="I622" i="2" l="1"/>
  <c r="B626" i="2"/>
  <c r="D12" i="2"/>
  <c r="E90" i="5"/>
  <c r="B102" i="2"/>
  <c r="E12" i="2"/>
  <c r="C12" i="2"/>
  <c r="F12" i="2"/>
  <c r="I92" i="2"/>
  <c r="B14" i="2"/>
  <c r="I14" i="2" s="1"/>
  <c r="I90" i="2"/>
  <c r="B12" i="2"/>
  <c r="G12" i="2"/>
  <c r="H12" i="2"/>
  <c r="D99" i="55"/>
  <c r="D21" i="55" s="1"/>
  <c r="B626" i="6"/>
  <c r="D99" i="54"/>
  <c r="D21" i="54" s="1"/>
  <c r="D99" i="53"/>
  <c r="D21" i="53" s="1"/>
  <c r="D99" i="49"/>
  <c r="D21" i="49" s="1"/>
  <c r="D99" i="48"/>
  <c r="D21" i="48" s="1"/>
  <c r="D99" i="46"/>
  <c r="D21" i="46" s="1"/>
  <c r="D99" i="45"/>
  <c r="H92" i="43"/>
  <c r="H92" i="42"/>
  <c r="C92" i="40"/>
  <c r="H92" i="41"/>
  <c r="C92" i="42"/>
  <c r="H92" i="40"/>
  <c r="G92" i="40"/>
  <c r="C92" i="41"/>
  <c r="G92" i="42"/>
  <c r="C92" i="43"/>
  <c r="G92" i="41"/>
  <c r="G92" i="43"/>
  <c r="G92" i="7"/>
  <c r="G14" i="7" s="1"/>
  <c r="C92" i="6"/>
  <c r="C14" i="6" s="1"/>
  <c r="C92" i="7"/>
  <c r="C14" i="7" s="1"/>
  <c r="G92" i="5"/>
  <c r="G14" i="5" s="1"/>
  <c r="G92" i="6"/>
  <c r="G14" i="6" s="1"/>
  <c r="G92" i="3"/>
  <c r="G14" i="3" s="1"/>
  <c r="C92" i="5"/>
  <c r="C14" i="5" s="1"/>
  <c r="C92" i="3"/>
  <c r="C14" i="3" s="1"/>
  <c r="H92" i="3"/>
  <c r="H14" i="3" s="1"/>
  <c r="C92" i="4"/>
  <c r="C14" i="4" s="1"/>
  <c r="H92" i="4"/>
  <c r="H14" i="4" s="1"/>
  <c r="H92" i="6"/>
  <c r="H14" i="6" s="1"/>
  <c r="H92" i="7"/>
  <c r="H14" i="7" s="1"/>
  <c r="G92" i="4"/>
  <c r="G14" i="4" s="1"/>
  <c r="H92" i="5"/>
  <c r="H14" i="5" s="1"/>
  <c r="G90" i="7" l="1"/>
  <c r="C91" i="50"/>
  <c r="C91" i="54"/>
  <c r="G91" i="55"/>
  <c r="I596" i="3"/>
  <c r="F92" i="4"/>
  <c r="F652" i="4"/>
  <c r="I636" i="4"/>
  <c r="B90" i="4"/>
  <c r="G90" i="6"/>
  <c r="C90" i="6"/>
  <c r="D92" i="6"/>
  <c r="D14" i="6" s="1"/>
  <c r="I586" i="6"/>
  <c r="D92" i="4"/>
  <c r="D14" i="4" s="1"/>
  <c r="I586" i="4"/>
  <c r="H91" i="45"/>
  <c r="C91" i="46"/>
  <c r="D90" i="5"/>
  <c r="I584" i="5"/>
  <c r="D600" i="5"/>
  <c r="E90" i="7"/>
  <c r="E600" i="7"/>
  <c r="D91" i="49"/>
  <c r="I585" i="49"/>
  <c r="D600" i="49"/>
  <c r="I593" i="55"/>
  <c r="F92" i="5"/>
  <c r="F652" i="5"/>
  <c r="H91" i="49"/>
  <c r="I596" i="4"/>
  <c r="I638" i="6"/>
  <c r="B92" i="6"/>
  <c r="I638" i="7"/>
  <c r="B92" i="7"/>
  <c r="F92" i="3"/>
  <c r="F652" i="3"/>
  <c r="G90" i="5"/>
  <c r="H90" i="3"/>
  <c r="I636" i="3"/>
  <c r="B90" i="3"/>
  <c r="D92" i="3"/>
  <c r="D14" i="3" s="1"/>
  <c r="I586" i="3"/>
  <c r="E92" i="6"/>
  <c r="E14" i="6" s="1"/>
  <c r="D90" i="7"/>
  <c r="I584" i="7"/>
  <c r="D600" i="7"/>
  <c r="F91" i="48"/>
  <c r="F652" i="48"/>
  <c r="C91" i="51"/>
  <c r="H91" i="53"/>
  <c r="D91" i="55"/>
  <c r="I585" i="55"/>
  <c r="I12" i="2"/>
  <c r="C91" i="53"/>
  <c r="I638" i="5"/>
  <c r="B92" i="5"/>
  <c r="I638" i="4"/>
  <c r="B92" i="4"/>
  <c r="C90" i="4"/>
  <c r="C91" i="44"/>
  <c r="E92" i="3"/>
  <c r="E14" i="3" s="1"/>
  <c r="G91" i="46"/>
  <c r="D90" i="6"/>
  <c r="I584" i="6"/>
  <c r="D600" i="6"/>
  <c r="H91" i="48"/>
  <c r="H91" i="54"/>
  <c r="I596" i="7"/>
  <c r="E90" i="6"/>
  <c r="E600" i="6"/>
  <c r="I596" i="5"/>
  <c r="H90" i="7"/>
  <c r="C90" i="7"/>
  <c r="C90" i="5"/>
  <c r="H90" i="6"/>
  <c r="G91" i="45"/>
  <c r="E92" i="4"/>
  <c r="E14" i="4" s="1"/>
  <c r="H91" i="46"/>
  <c r="D90" i="4"/>
  <c r="I584" i="4"/>
  <c r="D600" i="4"/>
  <c r="D91" i="50"/>
  <c r="D13" i="50" s="1"/>
  <c r="I585" i="50"/>
  <c r="H91" i="55"/>
  <c r="I102" i="2"/>
  <c r="B24" i="2"/>
  <c r="I24" i="2" s="1"/>
  <c r="I638" i="3"/>
  <c r="B92" i="3"/>
  <c r="I636" i="6"/>
  <c r="B90" i="6"/>
  <c r="G90" i="4"/>
  <c r="H91" i="44"/>
  <c r="E92" i="5"/>
  <c r="E14" i="5" s="1"/>
  <c r="D90" i="3"/>
  <c r="I584" i="3"/>
  <c r="D600" i="3"/>
  <c r="C91" i="48"/>
  <c r="I596" i="6"/>
  <c r="B102" i="6"/>
  <c r="H91" i="50"/>
  <c r="G91" i="51"/>
  <c r="G91" i="53"/>
  <c r="E92" i="7"/>
  <c r="E14" i="7" s="1"/>
  <c r="I636" i="7"/>
  <c r="B90" i="7"/>
  <c r="G91" i="44"/>
  <c r="E90" i="4"/>
  <c r="E600" i="4"/>
  <c r="H90" i="5"/>
  <c r="G90" i="3"/>
  <c r="C90" i="3"/>
  <c r="H90" i="4"/>
  <c r="C91" i="49"/>
  <c r="H91" i="51"/>
  <c r="E600" i="5"/>
  <c r="D92" i="5"/>
  <c r="D14" i="5" s="1"/>
  <c r="I586" i="5"/>
  <c r="I636" i="5"/>
  <c r="B90" i="5"/>
  <c r="F92" i="6"/>
  <c r="F652" i="6"/>
  <c r="F652" i="7"/>
  <c r="F92" i="7"/>
  <c r="F91" i="44"/>
  <c r="F652" i="44"/>
  <c r="D92" i="7"/>
  <c r="D14" i="7" s="1"/>
  <c r="I586" i="7"/>
  <c r="G91" i="48"/>
  <c r="E90" i="3"/>
  <c r="E600" i="3"/>
  <c r="G91" i="49"/>
  <c r="G91" i="50"/>
  <c r="D91" i="51"/>
  <c r="I585" i="51"/>
  <c r="G91" i="54"/>
  <c r="C91" i="55"/>
  <c r="E12" i="5"/>
  <c r="H92" i="55"/>
  <c r="H14" i="55" s="1"/>
  <c r="C92" i="55"/>
  <c r="C14" i="55" s="1"/>
  <c r="G92" i="55"/>
  <c r="G14" i="55" s="1"/>
  <c r="B626" i="3"/>
  <c r="D626" i="4"/>
  <c r="I622" i="6"/>
  <c r="H92" i="54"/>
  <c r="H14" i="54" s="1"/>
  <c r="C92" i="54"/>
  <c r="C14" i="54" s="1"/>
  <c r="N99" i="54"/>
  <c r="N21" i="54" s="1"/>
  <c r="G92" i="54"/>
  <c r="G14" i="54" s="1"/>
  <c r="D92" i="54"/>
  <c r="D14" i="54" s="1"/>
  <c r="N99" i="53"/>
  <c r="N21" i="53" s="1"/>
  <c r="H92" i="53"/>
  <c r="H14" i="53" s="1"/>
  <c r="G92" i="53"/>
  <c r="G14" i="53" s="1"/>
  <c r="C92" i="53"/>
  <c r="C14" i="53" s="1"/>
  <c r="E91" i="51"/>
  <c r="E92" i="51"/>
  <c r="E14" i="51" s="1"/>
  <c r="G92" i="51"/>
  <c r="G14" i="51" s="1"/>
  <c r="D99" i="51"/>
  <c r="D21" i="51" s="1"/>
  <c r="H92" i="51"/>
  <c r="H14" i="51" s="1"/>
  <c r="C92" i="51"/>
  <c r="C14" i="51" s="1"/>
  <c r="N99" i="49"/>
  <c r="N21" i="49" s="1"/>
  <c r="H92" i="50"/>
  <c r="H14" i="50" s="1"/>
  <c r="G92" i="50"/>
  <c r="G14" i="50" s="1"/>
  <c r="C92" i="50"/>
  <c r="C14" i="50" s="1"/>
  <c r="E600" i="49"/>
  <c r="D92" i="49"/>
  <c r="D14" i="49" s="1"/>
  <c r="H92" i="49"/>
  <c r="H14" i="49" s="1"/>
  <c r="G92" i="49"/>
  <c r="G14" i="49" s="1"/>
  <c r="C92" i="49"/>
  <c r="C14" i="49" s="1"/>
  <c r="C92" i="48"/>
  <c r="C14" i="48" s="1"/>
  <c r="H92" i="48"/>
  <c r="H14" i="48" s="1"/>
  <c r="N99" i="48"/>
  <c r="N21" i="48" s="1"/>
  <c r="E92" i="48"/>
  <c r="E14" i="48" s="1"/>
  <c r="G92" i="48"/>
  <c r="G14" i="48" s="1"/>
  <c r="N99" i="46"/>
  <c r="N21" i="46" s="1"/>
  <c r="E91" i="46"/>
  <c r="H92" i="46"/>
  <c r="H14" i="46" s="1"/>
  <c r="C92" i="46"/>
  <c r="C14" i="46" s="1"/>
  <c r="G92" i="46"/>
  <c r="G14" i="46" s="1"/>
  <c r="E92" i="46"/>
  <c r="E14" i="46" s="1"/>
  <c r="N99" i="45"/>
  <c r="E600" i="45"/>
  <c r="C92" i="45"/>
  <c r="C14" i="45" s="1"/>
  <c r="H92" i="45"/>
  <c r="H14" i="45" s="1"/>
  <c r="G92" i="45"/>
  <c r="G14" i="45" s="1"/>
  <c r="E92" i="44"/>
  <c r="E14" i="44" s="1"/>
  <c r="G92" i="44"/>
  <c r="G14" i="44" s="1"/>
  <c r="I619" i="44"/>
  <c r="D99" i="44"/>
  <c r="D21" i="44" s="1"/>
  <c r="C92" i="44"/>
  <c r="C14" i="44" s="1"/>
  <c r="H92" i="44"/>
  <c r="H14" i="44" s="1"/>
  <c r="Q92" i="42"/>
  <c r="Q92" i="40"/>
  <c r="M92" i="42"/>
  <c r="R92" i="41"/>
  <c r="M92" i="40"/>
  <c r="R92" i="42"/>
  <c r="Q92" i="43"/>
  <c r="Q92" i="41"/>
  <c r="M92" i="43"/>
  <c r="M92" i="41"/>
  <c r="R92" i="40"/>
  <c r="R92" i="43"/>
  <c r="D13" i="55" l="1"/>
  <c r="D12" i="7"/>
  <c r="D102" i="7"/>
  <c r="D24" i="7" s="1"/>
  <c r="D626" i="7"/>
  <c r="D12" i="5"/>
  <c r="D102" i="4"/>
  <c r="D24" i="4" s="1"/>
  <c r="D102" i="5"/>
  <c r="D24" i="5" s="1"/>
  <c r="D626" i="5"/>
  <c r="D12" i="4"/>
  <c r="D12" i="6"/>
  <c r="D102" i="6"/>
  <c r="D24" i="6" s="1"/>
  <c r="D626" i="6"/>
  <c r="D13" i="51"/>
  <c r="D12" i="3"/>
  <c r="D13" i="49"/>
  <c r="E13" i="46"/>
  <c r="E13" i="51"/>
  <c r="D92" i="53"/>
  <c r="D14" i="53" s="1"/>
  <c r="I586" i="53"/>
  <c r="I638" i="43"/>
  <c r="B92" i="43"/>
  <c r="D92" i="45"/>
  <c r="D14" i="45" s="1"/>
  <c r="I586" i="45"/>
  <c r="Q91" i="46"/>
  <c r="R91" i="48"/>
  <c r="D92" i="48"/>
  <c r="D14" i="48" s="1"/>
  <c r="I586" i="48"/>
  <c r="N91" i="50"/>
  <c r="N13" i="50" s="1"/>
  <c r="S585" i="50"/>
  <c r="N91" i="55"/>
  <c r="S585" i="55"/>
  <c r="R91" i="55"/>
  <c r="G13" i="50"/>
  <c r="E600" i="46"/>
  <c r="F106" i="7"/>
  <c r="F107" i="7" s="1"/>
  <c r="F14" i="7"/>
  <c r="F28" i="7" s="1"/>
  <c r="H12" i="5"/>
  <c r="I90" i="7"/>
  <c r="B12" i="7"/>
  <c r="G13" i="53"/>
  <c r="H13" i="46"/>
  <c r="C12" i="5"/>
  <c r="E600" i="51"/>
  <c r="H13" i="54"/>
  <c r="C12" i="4"/>
  <c r="C13" i="53"/>
  <c r="F106" i="5"/>
  <c r="F107" i="5" s="1"/>
  <c r="F14" i="5"/>
  <c r="F28" i="5" s="1"/>
  <c r="G13" i="55"/>
  <c r="E91" i="45"/>
  <c r="I593" i="50"/>
  <c r="G12" i="3"/>
  <c r="I638" i="42"/>
  <c r="B92" i="42"/>
  <c r="R91" i="44"/>
  <c r="I638" i="44"/>
  <c r="B92" i="44"/>
  <c r="D92" i="44"/>
  <c r="D14" i="44" s="1"/>
  <c r="I586" i="44"/>
  <c r="R91" i="45"/>
  <c r="D92" i="46"/>
  <c r="D14" i="46" s="1"/>
  <c r="I586" i="46"/>
  <c r="I593" i="48"/>
  <c r="I638" i="49"/>
  <c r="B92" i="49"/>
  <c r="M91" i="49"/>
  <c r="I593" i="49"/>
  <c r="M91" i="50"/>
  <c r="D600" i="50"/>
  <c r="D92" i="50"/>
  <c r="D14" i="50" s="1"/>
  <c r="I586" i="50"/>
  <c r="N91" i="51"/>
  <c r="S585" i="51"/>
  <c r="I637" i="51"/>
  <c r="B91" i="51"/>
  <c r="I637" i="53"/>
  <c r="B91" i="53"/>
  <c r="Q91" i="53"/>
  <c r="R91" i="54"/>
  <c r="E92" i="54"/>
  <c r="E14" i="54" s="1"/>
  <c r="C13" i="55"/>
  <c r="C13" i="48"/>
  <c r="H13" i="44"/>
  <c r="I92" i="3"/>
  <c r="B14" i="3"/>
  <c r="H13" i="55"/>
  <c r="H13" i="53"/>
  <c r="I92" i="6"/>
  <c r="B14" i="6"/>
  <c r="D91" i="46"/>
  <c r="I585" i="46"/>
  <c r="D600" i="46"/>
  <c r="I638" i="41"/>
  <c r="B92" i="41"/>
  <c r="Q91" i="45"/>
  <c r="I638" i="46"/>
  <c r="B92" i="46"/>
  <c r="M91" i="46"/>
  <c r="R91" i="50"/>
  <c r="I593" i="51"/>
  <c r="D91" i="53"/>
  <c r="I585" i="53"/>
  <c r="D600" i="53"/>
  <c r="M91" i="54"/>
  <c r="I637" i="54"/>
  <c r="B91" i="54"/>
  <c r="N99" i="55"/>
  <c r="N21" i="55" s="1"/>
  <c r="M91" i="55"/>
  <c r="G13" i="49"/>
  <c r="G13" i="51"/>
  <c r="E600" i="44"/>
  <c r="C12" i="7"/>
  <c r="G13" i="46"/>
  <c r="H12" i="3"/>
  <c r="F106" i="4"/>
  <c r="F107" i="4" s="1"/>
  <c r="F14" i="4"/>
  <c r="F28" i="4" s="1"/>
  <c r="C13" i="54"/>
  <c r="I90" i="6"/>
  <c r="B12" i="6"/>
  <c r="M91" i="44"/>
  <c r="Q91" i="44"/>
  <c r="I593" i="45"/>
  <c r="C91" i="45"/>
  <c r="I637" i="46"/>
  <c r="B91" i="46"/>
  <c r="Q91" i="48"/>
  <c r="Q91" i="49"/>
  <c r="I638" i="50"/>
  <c r="B92" i="50"/>
  <c r="I637" i="50"/>
  <c r="B91" i="50"/>
  <c r="M91" i="53"/>
  <c r="I638" i="53"/>
  <c r="B92" i="53"/>
  <c r="F91" i="53"/>
  <c r="Q91" i="55"/>
  <c r="I637" i="55"/>
  <c r="B91" i="55"/>
  <c r="G13" i="54"/>
  <c r="F106" i="6"/>
  <c r="F107" i="6" s="1"/>
  <c r="F14" i="6"/>
  <c r="F28" i="6" s="1"/>
  <c r="H13" i="51"/>
  <c r="H12" i="4"/>
  <c r="G13" i="45"/>
  <c r="E12" i="6"/>
  <c r="E91" i="49"/>
  <c r="I92" i="4"/>
  <c r="B14" i="4"/>
  <c r="I14" i="4" s="1"/>
  <c r="E91" i="55"/>
  <c r="C13" i="51"/>
  <c r="C13" i="46"/>
  <c r="C12" i="6"/>
  <c r="I586" i="49"/>
  <c r="E92" i="49"/>
  <c r="E14" i="49" s="1"/>
  <c r="D92" i="51"/>
  <c r="D14" i="51" s="1"/>
  <c r="I586" i="51"/>
  <c r="I90" i="3"/>
  <c r="B12" i="3"/>
  <c r="I92" i="7"/>
  <c r="B14" i="7"/>
  <c r="D91" i="44"/>
  <c r="I585" i="44"/>
  <c r="D600" i="44"/>
  <c r="B91" i="44"/>
  <c r="F91" i="45"/>
  <c r="F652" i="45"/>
  <c r="I593" i="46"/>
  <c r="P91" i="48"/>
  <c r="P652" i="48"/>
  <c r="E91" i="48"/>
  <c r="I637" i="49"/>
  <c r="B91" i="49"/>
  <c r="E92" i="50"/>
  <c r="E14" i="50" s="1"/>
  <c r="Q91" i="51"/>
  <c r="F91" i="51"/>
  <c r="I593" i="53"/>
  <c r="I593" i="54"/>
  <c r="Q91" i="54"/>
  <c r="B626" i="5"/>
  <c r="I638" i="55"/>
  <c r="B92" i="55"/>
  <c r="D600" i="51"/>
  <c r="E12" i="3"/>
  <c r="I90" i="5"/>
  <c r="B12" i="5"/>
  <c r="E600" i="50"/>
  <c r="E12" i="4"/>
  <c r="E600" i="54"/>
  <c r="H13" i="50"/>
  <c r="I586" i="54"/>
  <c r="H12" i="7"/>
  <c r="G12" i="5"/>
  <c r="C13" i="50"/>
  <c r="P91" i="44"/>
  <c r="P652" i="44"/>
  <c r="N91" i="49"/>
  <c r="S585" i="49"/>
  <c r="N600" i="49"/>
  <c r="M91" i="51"/>
  <c r="R91" i="53"/>
  <c r="C13" i="49"/>
  <c r="I102" i="6"/>
  <c r="B24" i="6"/>
  <c r="I90" i="4"/>
  <c r="B12" i="4"/>
  <c r="I638" i="40"/>
  <c r="B92" i="40"/>
  <c r="D91" i="45"/>
  <c r="I585" i="45"/>
  <c r="D600" i="45"/>
  <c r="F91" i="46"/>
  <c r="F652" i="46"/>
  <c r="R91" i="46"/>
  <c r="I638" i="48"/>
  <c r="B92" i="48"/>
  <c r="I637" i="48"/>
  <c r="B91" i="48"/>
  <c r="M91" i="48"/>
  <c r="R91" i="49"/>
  <c r="F91" i="50"/>
  <c r="F652" i="50"/>
  <c r="E92" i="53"/>
  <c r="E14" i="53" s="1"/>
  <c r="I622" i="4"/>
  <c r="F91" i="55"/>
  <c r="E91" i="50"/>
  <c r="C12" i="3"/>
  <c r="E91" i="54"/>
  <c r="G12" i="4"/>
  <c r="H13" i="48"/>
  <c r="I92" i="5"/>
  <c r="B14" i="5"/>
  <c r="F106" i="48"/>
  <c r="F13" i="48"/>
  <c r="F28" i="48" s="1"/>
  <c r="E600" i="53"/>
  <c r="H13" i="45"/>
  <c r="G12" i="6"/>
  <c r="B102" i="3"/>
  <c r="I638" i="51"/>
  <c r="B92" i="51"/>
  <c r="I622" i="7"/>
  <c r="I593" i="44"/>
  <c r="I638" i="45"/>
  <c r="B92" i="45"/>
  <c r="E92" i="45"/>
  <c r="D91" i="48"/>
  <c r="I585" i="48"/>
  <c r="D600" i="48"/>
  <c r="I637" i="45"/>
  <c r="B91" i="45"/>
  <c r="F91" i="49"/>
  <c r="F652" i="49"/>
  <c r="Q91" i="50"/>
  <c r="R91" i="51"/>
  <c r="F91" i="54"/>
  <c r="I638" i="54"/>
  <c r="B92" i="54"/>
  <c r="D91" i="54"/>
  <c r="I585" i="54"/>
  <c r="D600" i="54"/>
  <c r="I622" i="3"/>
  <c r="O91" i="44"/>
  <c r="G13" i="48"/>
  <c r="F106" i="44"/>
  <c r="F13" i="44"/>
  <c r="F28" i="44" s="1"/>
  <c r="G13" i="44"/>
  <c r="H12" i="6"/>
  <c r="C13" i="44"/>
  <c r="E600" i="48"/>
  <c r="F106" i="3"/>
  <c r="F107" i="3" s="1"/>
  <c r="F14" i="3"/>
  <c r="F28" i="3" s="1"/>
  <c r="H13" i="49"/>
  <c r="E91" i="53"/>
  <c r="E12" i="7"/>
  <c r="G12" i="7"/>
  <c r="N92" i="54"/>
  <c r="N14" i="54" s="1"/>
  <c r="O91" i="54"/>
  <c r="R92" i="54"/>
  <c r="R14" i="54" s="1"/>
  <c r="Q92" i="54"/>
  <c r="Q14" i="54" s="1"/>
  <c r="M92" i="54"/>
  <c r="M14" i="54" s="1"/>
  <c r="N92" i="49"/>
  <c r="N14" i="49" s="1"/>
  <c r="M92" i="53"/>
  <c r="M14" i="53" s="1"/>
  <c r="O92" i="53"/>
  <c r="O14" i="53" s="1"/>
  <c r="Q92" i="53"/>
  <c r="Q14" i="53" s="1"/>
  <c r="P91" i="53"/>
  <c r="R92" i="53"/>
  <c r="R14" i="53" s="1"/>
  <c r="Q92" i="51"/>
  <c r="Q14" i="51" s="1"/>
  <c r="M92" i="51"/>
  <c r="M14" i="51" s="1"/>
  <c r="O92" i="51"/>
  <c r="O14" i="51" s="1"/>
  <c r="R92" i="51"/>
  <c r="R14" i="51" s="1"/>
  <c r="N99" i="51"/>
  <c r="N21" i="51" s="1"/>
  <c r="R92" i="50"/>
  <c r="R14" i="50" s="1"/>
  <c r="Q92" i="50"/>
  <c r="Q14" i="50" s="1"/>
  <c r="M92" i="50"/>
  <c r="M14" i="50" s="1"/>
  <c r="M92" i="49"/>
  <c r="M14" i="49" s="1"/>
  <c r="O92" i="49"/>
  <c r="O14" i="49" s="1"/>
  <c r="R92" i="49"/>
  <c r="R14" i="49" s="1"/>
  <c r="Q92" i="49"/>
  <c r="Q14" i="49" s="1"/>
  <c r="Q92" i="48"/>
  <c r="Q14" i="48" s="1"/>
  <c r="O92" i="48"/>
  <c r="O14" i="48" s="1"/>
  <c r="R92" i="48"/>
  <c r="R14" i="48" s="1"/>
  <c r="M92" i="48"/>
  <c r="M14" i="48" s="1"/>
  <c r="M92" i="46"/>
  <c r="M14" i="46" s="1"/>
  <c r="R92" i="46"/>
  <c r="R14" i="46" s="1"/>
  <c r="O92" i="46"/>
  <c r="O14" i="46" s="1"/>
  <c r="Q92" i="46"/>
  <c r="Q14" i="46" s="1"/>
  <c r="O91" i="46"/>
  <c r="Q92" i="45"/>
  <c r="Q14" i="45" s="1"/>
  <c r="R92" i="45"/>
  <c r="R14" i="45" s="1"/>
  <c r="M92" i="45"/>
  <c r="M14" i="45" s="1"/>
  <c r="O92" i="45"/>
  <c r="N99" i="44"/>
  <c r="N21" i="44" s="1"/>
  <c r="O92" i="44"/>
  <c r="O14" i="44" s="1"/>
  <c r="R92" i="44"/>
  <c r="R14" i="44" s="1"/>
  <c r="M92" i="44"/>
  <c r="M14" i="44" s="1"/>
  <c r="Q92" i="44"/>
  <c r="Q14" i="44" s="1"/>
  <c r="H92" i="36"/>
  <c r="H92" i="34"/>
  <c r="C92" i="1"/>
  <c r="G92" i="1"/>
  <c r="G92" i="35"/>
  <c r="C92" i="32"/>
  <c r="G92" i="36"/>
  <c r="G92" i="32"/>
  <c r="H92" i="1"/>
  <c r="C92" i="35"/>
  <c r="H92" i="32"/>
  <c r="G92" i="34"/>
  <c r="C92" i="34"/>
  <c r="H92" i="35"/>
  <c r="C92" i="36"/>
  <c r="I14" i="5" l="1"/>
  <c r="I24" i="6"/>
  <c r="O92" i="50"/>
  <c r="O14" i="50" s="1"/>
  <c r="D13" i="44"/>
  <c r="N13" i="55"/>
  <c r="N600" i="51"/>
  <c r="D13" i="54"/>
  <c r="N13" i="49"/>
  <c r="O600" i="45"/>
  <c r="B102" i="4"/>
  <c r="B626" i="4"/>
  <c r="D13" i="53"/>
  <c r="N13" i="51"/>
  <c r="B102" i="7"/>
  <c r="B626" i="7"/>
  <c r="O92" i="54"/>
  <c r="O14" i="54" s="1"/>
  <c r="D13" i="48"/>
  <c r="D13" i="46"/>
  <c r="O13" i="54"/>
  <c r="O13" i="46"/>
  <c r="S638" i="48"/>
  <c r="L92" i="48"/>
  <c r="S638" i="40"/>
  <c r="L92" i="40"/>
  <c r="I638" i="36"/>
  <c r="B92" i="36"/>
  <c r="B92" i="1"/>
  <c r="S593" i="45"/>
  <c r="P91" i="46"/>
  <c r="P652" i="46"/>
  <c r="S637" i="45"/>
  <c r="L91" i="45"/>
  <c r="P91" i="49"/>
  <c r="P13" i="49" s="1"/>
  <c r="P652" i="49"/>
  <c r="S637" i="51"/>
  <c r="L91" i="51"/>
  <c r="N92" i="53"/>
  <c r="N14" i="53" s="1"/>
  <c r="S586" i="53"/>
  <c r="S593" i="54"/>
  <c r="P91" i="55"/>
  <c r="E13" i="53"/>
  <c r="I92" i="54"/>
  <c r="B14" i="54"/>
  <c r="I14" i="54" s="1"/>
  <c r="R13" i="51"/>
  <c r="E13" i="54"/>
  <c r="O600" i="51"/>
  <c r="B13" i="44"/>
  <c r="I12" i="3"/>
  <c r="E13" i="49"/>
  <c r="F13" i="53"/>
  <c r="I92" i="50"/>
  <c r="B14" i="50"/>
  <c r="I14" i="50" s="1"/>
  <c r="I92" i="44"/>
  <c r="B14" i="44"/>
  <c r="I14" i="44" s="1"/>
  <c r="R13" i="46"/>
  <c r="B92" i="8"/>
  <c r="O91" i="49"/>
  <c r="N92" i="50"/>
  <c r="N14" i="50" s="1"/>
  <c r="S586" i="50"/>
  <c r="N91" i="54"/>
  <c r="S585" i="54"/>
  <c r="N600" i="54"/>
  <c r="P91" i="54"/>
  <c r="S637" i="55"/>
  <c r="L91" i="55"/>
  <c r="E91" i="44"/>
  <c r="I91" i="44" s="1"/>
  <c r="S593" i="55"/>
  <c r="F106" i="46"/>
  <c r="F13" i="46"/>
  <c r="F28" i="46" s="1"/>
  <c r="O600" i="49"/>
  <c r="B14" i="55"/>
  <c r="Q13" i="51"/>
  <c r="I92" i="53"/>
  <c r="B14" i="53"/>
  <c r="I14" i="53" s="1"/>
  <c r="O600" i="46"/>
  <c r="Q13" i="44"/>
  <c r="I102" i="7"/>
  <c r="B24" i="7"/>
  <c r="I24" i="7" s="1"/>
  <c r="R13" i="50"/>
  <c r="I91" i="51"/>
  <c r="B13" i="51"/>
  <c r="M13" i="48"/>
  <c r="I91" i="46"/>
  <c r="B13" i="46"/>
  <c r="I13" i="46" s="1"/>
  <c r="S638" i="42"/>
  <c r="L92" i="42"/>
  <c r="N92" i="44"/>
  <c r="N14" i="44" s="1"/>
  <c r="S586" i="44"/>
  <c r="O91" i="45"/>
  <c r="N92" i="46"/>
  <c r="N14" i="46" s="1"/>
  <c r="S586" i="46"/>
  <c r="S593" i="49"/>
  <c r="P91" i="50"/>
  <c r="P652" i="50"/>
  <c r="P91" i="51"/>
  <c r="S638" i="51"/>
  <c r="L92" i="51"/>
  <c r="O91" i="53"/>
  <c r="S638" i="54"/>
  <c r="L92" i="54"/>
  <c r="Q13" i="50"/>
  <c r="I91" i="48"/>
  <c r="B13" i="48"/>
  <c r="I12" i="4"/>
  <c r="R13" i="53"/>
  <c r="I637" i="44"/>
  <c r="I14" i="3"/>
  <c r="M13" i="49"/>
  <c r="O600" i="54"/>
  <c r="F13" i="55"/>
  <c r="F13" i="51"/>
  <c r="I91" i="55"/>
  <c r="B13" i="55"/>
  <c r="M13" i="54"/>
  <c r="S638" i="43"/>
  <c r="L92" i="43"/>
  <c r="S638" i="44"/>
  <c r="L92" i="44"/>
  <c r="N92" i="45"/>
  <c r="N14" i="45" s="1"/>
  <c r="S586" i="45"/>
  <c r="S638" i="46"/>
  <c r="L92" i="46"/>
  <c r="N91" i="48"/>
  <c r="S585" i="48"/>
  <c r="N600" i="48"/>
  <c r="S637" i="48"/>
  <c r="L91" i="48"/>
  <c r="O91" i="48"/>
  <c r="S637" i="49"/>
  <c r="L91" i="49"/>
  <c r="S638" i="53"/>
  <c r="L92" i="53"/>
  <c r="S637" i="53"/>
  <c r="L91" i="53"/>
  <c r="D626" i="3"/>
  <c r="D102" i="3"/>
  <c r="I102" i="3" s="1"/>
  <c r="F13" i="54"/>
  <c r="E92" i="55"/>
  <c r="E14" i="55" s="1"/>
  <c r="E600" i="55"/>
  <c r="F106" i="50"/>
  <c r="F13" i="50"/>
  <c r="F28" i="50" s="1"/>
  <c r="B102" i="5"/>
  <c r="I622" i="5"/>
  <c r="I91" i="49"/>
  <c r="B13" i="49"/>
  <c r="Q13" i="49"/>
  <c r="M13" i="44"/>
  <c r="M13" i="46"/>
  <c r="I14" i="6"/>
  <c r="R13" i="54"/>
  <c r="I92" i="49"/>
  <c r="B14" i="49"/>
  <c r="I14" i="49" s="1"/>
  <c r="R13" i="44"/>
  <c r="I12" i="7"/>
  <c r="R13" i="48"/>
  <c r="S593" i="44"/>
  <c r="N91" i="46"/>
  <c r="S585" i="46"/>
  <c r="N600" i="46"/>
  <c r="N92" i="48"/>
  <c r="N14" i="48" s="1"/>
  <c r="S586" i="48"/>
  <c r="S593" i="50"/>
  <c r="S638" i="50"/>
  <c r="L92" i="50"/>
  <c r="S637" i="50"/>
  <c r="S637" i="54"/>
  <c r="L91" i="54"/>
  <c r="L92" i="55"/>
  <c r="N92" i="55"/>
  <c r="N14" i="55" s="1"/>
  <c r="S586" i="54"/>
  <c r="F106" i="49"/>
  <c r="F13" i="49"/>
  <c r="F28" i="49" s="1"/>
  <c r="I92" i="51"/>
  <c r="B14" i="51"/>
  <c r="I14" i="51" s="1"/>
  <c r="E13" i="50"/>
  <c r="S586" i="49"/>
  <c r="I92" i="48"/>
  <c r="B14" i="48"/>
  <c r="I14" i="48" s="1"/>
  <c r="I12" i="5"/>
  <c r="Q13" i="55"/>
  <c r="M13" i="53"/>
  <c r="I91" i="54"/>
  <c r="B13" i="54"/>
  <c r="I92" i="46"/>
  <c r="B14" i="46"/>
  <c r="I14" i="46" s="1"/>
  <c r="O600" i="53"/>
  <c r="M13" i="50"/>
  <c r="N600" i="50"/>
  <c r="S637" i="44"/>
  <c r="L91" i="44"/>
  <c r="S638" i="49"/>
  <c r="L92" i="49"/>
  <c r="N91" i="53"/>
  <c r="S585" i="53"/>
  <c r="N600" i="53"/>
  <c r="Q13" i="45"/>
  <c r="I638" i="34"/>
  <c r="B92" i="34"/>
  <c r="I638" i="35"/>
  <c r="B92" i="35"/>
  <c r="S638" i="41"/>
  <c r="L92" i="41"/>
  <c r="S619" i="44"/>
  <c r="AG619" i="44" s="1"/>
  <c r="M91" i="45"/>
  <c r="S638" i="45"/>
  <c r="L92" i="45"/>
  <c r="S593" i="48"/>
  <c r="L91" i="50"/>
  <c r="L13" i="50" s="1"/>
  <c r="S593" i="53"/>
  <c r="I91" i="45"/>
  <c r="B13" i="45"/>
  <c r="M13" i="51"/>
  <c r="E13" i="55"/>
  <c r="I102" i="4"/>
  <c r="B24" i="4"/>
  <c r="I24" i="4" s="1"/>
  <c r="Q13" i="48"/>
  <c r="I12" i="6"/>
  <c r="O600" i="50"/>
  <c r="D92" i="55"/>
  <c r="I586" i="55"/>
  <c r="D600" i="55"/>
  <c r="Q13" i="53"/>
  <c r="R13" i="45"/>
  <c r="R13" i="55"/>
  <c r="Q13" i="46"/>
  <c r="S593" i="51"/>
  <c r="O13" i="44"/>
  <c r="E13" i="48"/>
  <c r="I91" i="53"/>
  <c r="B13" i="53"/>
  <c r="I638" i="32"/>
  <c r="B92" i="32"/>
  <c r="N91" i="44"/>
  <c r="S585" i="44"/>
  <c r="N600" i="44"/>
  <c r="P91" i="45"/>
  <c r="P652" i="45"/>
  <c r="N91" i="45"/>
  <c r="S585" i="45"/>
  <c r="N600" i="45"/>
  <c r="S593" i="46"/>
  <c r="S637" i="46"/>
  <c r="L91" i="46"/>
  <c r="N92" i="51"/>
  <c r="N14" i="51" s="1"/>
  <c r="S586" i="51"/>
  <c r="O91" i="51"/>
  <c r="I92" i="45"/>
  <c r="B14" i="45"/>
  <c r="B24" i="3"/>
  <c r="O91" i="55"/>
  <c r="R13" i="49"/>
  <c r="O600" i="44"/>
  <c r="Q13" i="54"/>
  <c r="F106" i="45"/>
  <c r="F13" i="45"/>
  <c r="F28" i="45" s="1"/>
  <c r="I14" i="7"/>
  <c r="I91" i="50"/>
  <c r="B13" i="50"/>
  <c r="M13" i="55"/>
  <c r="O91" i="50"/>
  <c r="O600" i="48"/>
  <c r="N600" i="55"/>
  <c r="G92" i="8"/>
  <c r="C92" i="8"/>
  <c r="H92" i="8"/>
  <c r="S638" i="55" l="1"/>
  <c r="I13" i="50"/>
  <c r="N13" i="44"/>
  <c r="D24" i="3"/>
  <c r="I24" i="3" s="1"/>
  <c r="L13" i="54"/>
  <c r="N13" i="46"/>
  <c r="N13" i="48"/>
  <c r="N13" i="53"/>
  <c r="N13" i="54"/>
  <c r="I13" i="53"/>
  <c r="D14" i="55"/>
  <c r="I14" i="55" s="1"/>
  <c r="O92" i="55"/>
  <c r="O14" i="55" s="1"/>
  <c r="O600" i="55"/>
  <c r="S91" i="44"/>
  <c r="L13" i="44"/>
  <c r="I102" i="5"/>
  <c r="B24" i="5"/>
  <c r="S91" i="50"/>
  <c r="O13" i="50"/>
  <c r="S92" i="53"/>
  <c r="L14" i="53"/>
  <c r="S91" i="48"/>
  <c r="L13" i="48"/>
  <c r="S91" i="55"/>
  <c r="L13" i="55"/>
  <c r="M92" i="55"/>
  <c r="I13" i="55"/>
  <c r="S92" i="48"/>
  <c r="L14" i="48"/>
  <c r="S92" i="51"/>
  <c r="L14" i="51"/>
  <c r="O13" i="55"/>
  <c r="Q92" i="55"/>
  <c r="S91" i="46"/>
  <c r="L13" i="46"/>
  <c r="S91" i="49"/>
  <c r="L13" i="49"/>
  <c r="S92" i="44"/>
  <c r="L14" i="44"/>
  <c r="S92" i="54"/>
  <c r="L14" i="54"/>
  <c r="O13" i="49"/>
  <c r="S91" i="45"/>
  <c r="L13" i="45"/>
  <c r="S91" i="54"/>
  <c r="O13" i="48"/>
  <c r="S586" i="55"/>
  <c r="R92" i="55"/>
  <c r="S91" i="53"/>
  <c r="L13" i="53"/>
  <c r="S92" i="45"/>
  <c r="L14" i="45"/>
  <c r="S92" i="50"/>
  <c r="L14" i="50"/>
  <c r="I13" i="49"/>
  <c r="I13" i="51"/>
  <c r="I92" i="55"/>
  <c r="I638" i="8"/>
  <c r="O13" i="51"/>
  <c r="S92" i="49"/>
  <c r="L14" i="49"/>
  <c r="L14" i="55"/>
  <c r="I13" i="54"/>
  <c r="S92" i="46"/>
  <c r="L14" i="46"/>
  <c r="I13" i="48"/>
  <c r="O13" i="53"/>
  <c r="E13" i="44"/>
  <c r="I13" i="44" s="1"/>
  <c r="S91" i="51"/>
  <c r="L13" i="51"/>
  <c r="S92" i="55" l="1"/>
  <c r="S13" i="49"/>
  <c r="I24" i="5"/>
  <c r="Q14" i="55"/>
  <c r="M14" i="55"/>
  <c r="R14" i="55"/>
  <c r="I645" i="49"/>
  <c r="B99" i="49"/>
  <c r="T13" i="49" l="1"/>
  <c r="I99" i="49"/>
  <c r="B21" i="49"/>
  <c r="I21" i="49" s="1"/>
  <c r="S645" i="49"/>
  <c r="L99" i="49"/>
  <c r="I488" i="43"/>
  <c r="I514" i="43"/>
  <c r="I540" i="43"/>
  <c r="I566" i="43"/>
  <c r="L21" i="49" l="1"/>
  <c r="S99" i="49"/>
  <c r="I510" i="43"/>
  <c r="I562" i="43"/>
  <c r="I536" i="43"/>
  <c r="I458" i="43" l="1"/>
  <c r="I507" i="43" l="1"/>
  <c r="I559" i="43"/>
  <c r="I475" i="43" l="1"/>
  <c r="I553" i="43"/>
  <c r="I527" i="43"/>
  <c r="I501" i="43"/>
  <c r="I508" i="43"/>
  <c r="I534" i="43"/>
  <c r="I456" i="43" l="1"/>
  <c r="I597" i="2" l="1"/>
  <c r="I600" i="2" s="1"/>
  <c r="B600" i="2"/>
  <c r="D626" i="2"/>
  <c r="D652" i="2"/>
  <c r="B103" i="2" l="1"/>
  <c r="B106" i="2" s="1"/>
  <c r="B107" i="2" s="1"/>
  <c r="I649" i="2"/>
  <c r="I652" i="2" s="1"/>
  <c r="B652" i="2"/>
  <c r="I623" i="2"/>
  <c r="D103" i="2"/>
  <c r="H103" i="2"/>
  <c r="H652" i="2"/>
  <c r="E103" i="2"/>
  <c r="E652" i="2"/>
  <c r="C103" i="2"/>
  <c r="C652" i="2"/>
  <c r="G103" i="2"/>
  <c r="G652" i="2"/>
  <c r="F103" i="2"/>
  <c r="F652" i="2"/>
  <c r="H601" i="2"/>
  <c r="C601" i="2"/>
  <c r="G601" i="2"/>
  <c r="F601" i="2"/>
  <c r="B601" i="2"/>
  <c r="E601" i="2"/>
  <c r="D601" i="2"/>
  <c r="D25" i="2" l="1"/>
  <c r="D28" i="2" s="1"/>
  <c r="D106" i="2"/>
  <c r="D107" i="2" s="1"/>
  <c r="F25" i="2"/>
  <c r="F28" i="2" s="1"/>
  <c r="F106" i="2"/>
  <c r="F107" i="2" s="1"/>
  <c r="H25" i="2"/>
  <c r="H28" i="2" s="1"/>
  <c r="H106" i="2"/>
  <c r="H107" i="2" s="1"/>
  <c r="I597" i="7"/>
  <c r="I600" i="7" s="1"/>
  <c r="B600" i="7"/>
  <c r="I597" i="6"/>
  <c r="I600" i="6" s="1"/>
  <c r="B600" i="6"/>
  <c r="I601" i="2"/>
  <c r="G25" i="2"/>
  <c r="E25" i="2"/>
  <c r="I597" i="5"/>
  <c r="I600" i="5" s="1"/>
  <c r="B600" i="5"/>
  <c r="I597" i="4"/>
  <c r="I600" i="4" s="1"/>
  <c r="B600" i="4"/>
  <c r="I597" i="3"/>
  <c r="I600" i="3" s="1"/>
  <c r="B600" i="3"/>
  <c r="C25" i="2"/>
  <c r="C28" i="2" s="1"/>
  <c r="C106" i="2"/>
  <c r="C107" i="2" s="1"/>
  <c r="B653" i="2"/>
  <c r="E653" i="2"/>
  <c r="F653" i="2"/>
  <c r="D653" i="2"/>
  <c r="H653" i="2"/>
  <c r="G653" i="2"/>
  <c r="C653" i="2"/>
  <c r="I103" i="2"/>
  <c r="B25" i="2"/>
  <c r="I596" i="54"/>
  <c r="I596" i="48"/>
  <c r="I596" i="45"/>
  <c r="B103" i="6"/>
  <c r="B106" i="6" s="1"/>
  <c r="B107" i="6" s="1"/>
  <c r="B103" i="3"/>
  <c r="B106" i="3" s="1"/>
  <c r="B107" i="3" s="1"/>
  <c r="I653" i="2" l="1"/>
  <c r="I25" i="2"/>
  <c r="B28" i="2"/>
  <c r="B25" i="3"/>
  <c r="B28" i="3" s="1"/>
  <c r="B103" i="5"/>
  <c r="B106" i="5" s="1"/>
  <c r="B107" i="5" s="1"/>
  <c r="I649" i="5"/>
  <c r="I652" i="5" s="1"/>
  <c r="B652" i="5"/>
  <c r="E103" i="5"/>
  <c r="E652" i="5"/>
  <c r="I595" i="45"/>
  <c r="I600" i="45" s="1"/>
  <c r="B600" i="45"/>
  <c r="I595" i="48"/>
  <c r="I600" i="48" s="1"/>
  <c r="B600" i="48"/>
  <c r="I595" i="49"/>
  <c r="I600" i="49" s="1"/>
  <c r="B600" i="49"/>
  <c r="I596" i="53"/>
  <c r="H601" i="5"/>
  <c r="G601" i="5"/>
  <c r="E601" i="5"/>
  <c r="D601" i="5"/>
  <c r="F601" i="5"/>
  <c r="B601" i="5"/>
  <c r="C601" i="5"/>
  <c r="F601" i="6"/>
  <c r="C601" i="6"/>
  <c r="D601" i="6"/>
  <c r="G601" i="6"/>
  <c r="H601" i="6"/>
  <c r="E601" i="6"/>
  <c r="B601" i="6"/>
  <c r="C103" i="3"/>
  <c r="C652" i="3"/>
  <c r="C103" i="7"/>
  <c r="C652" i="7"/>
  <c r="I595" i="44"/>
  <c r="I600" i="44" s="1"/>
  <c r="B600" i="44"/>
  <c r="D103" i="3"/>
  <c r="D652" i="3"/>
  <c r="B25" i="6"/>
  <c r="B28" i="6" s="1"/>
  <c r="G103" i="7"/>
  <c r="G652" i="7"/>
  <c r="H103" i="7"/>
  <c r="H652" i="7"/>
  <c r="G103" i="3"/>
  <c r="G652" i="3"/>
  <c r="I596" i="44"/>
  <c r="I596" i="49"/>
  <c r="I595" i="50"/>
  <c r="I600" i="50" s="1"/>
  <c r="B600" i="50"/>
  <c r="H601" i="7"/>
  <c r="F601" i="7"/>
  <c r="B601" i="7"/>
  <c r="G601" i="7"/>
  <c r="D601" i="7"/>
  <c r="E601" i="7"/>
  <c r="C601" i="7"/>
  <c r="G103" i="4"/>
  <c r="G652" i="4"/>
  <c r="D103" i="7"/>
  <c r="D652" i="7"/>
  <c r="B103" i="7"/>
  <c r="I649" i="7"/>
  <c r="I652" i="7" s="1"/>
  <c r="B652" i="7"/>
  <c r="E103" i="7"/>
  <c r="E652" i="7"/>
  <c r="H103" i="4"/>
  <c r="H652" i="4"/>
  <c r="I596" i="50"/>
  <c r="G103" i="5"/>
  <c r="G652" i="5"/>
  <c r="E103" i="4"/>
  <c r="E652" i="4"/>
  <c r="D103" i="6"/>
  <c r="D652" i="6"/>
  <c r="I649" i="3"/>
  <c r="I652" i="3" s="1"/>
  <c r="B652" i="3"/>
  <c r="I649" i="6"/>
  <c r="I652" i="6" s="1"/>
  <c r="B652" i="6"/>
  <c r="E103" i="3"/>
  <c r="E652" i="3"/>
  <c r="I595" i="51"/>
  <c r="I600" i="51" s="1"/>
  <c r="B600" i="51"/>
  <c r="I595" i="54"/>
  <c r="I600" i="54" s="1"/>
  <c r="B600" i="54"/>
  <c r="G601" i="3"/>
  <c r="H601" i="3"/>
  <c r="F601" i="3"/>
  <c r="B601" i="3"/>
  <c r="E601" i="3"/>
  <c r="D601" i="3"/>
  <c r="C601" i="3"/>
  <c r="D103" i="5"/>
  <c r="D652" i="5"/>
  <c r="I596" i="46"/>
  <c r="I596" i="55"/>
  <c r="C103" i="5"/>
  <c r="C652" i="5"/>
  <c r="G103" i="6"/>
  <c r="G652" i="6"/>
  <c r="C103" i="4"/>
  <c r="C652" i="4"/>
  <c r="E103" i="6"/>
  <c r="E652" i="6"/>
  <c r="D103" i="4"/>
  <c r="D652" i="4"/>
  <c r="H103" i="5"/>
  <c r="H652" i="5"/>
  <c r="H103" i="6"/>
  <c r="H652" i="6"/>
  <c r="H103" i="3"/>
  <c r="H652" i="3"/>
  <c r="C103" i="6"/>
  <c r="C652" i="6"/>
  <c r="B103" i="4"/>
  <c r="B106" i="4" s="1"/>
  <c r="B107" i="4" s="1"/>
  <c r="I649" i="4"/>
  <c r="I652" i="4" s="1"/>
  <c r="B652" i="4"/>
  <c r="I595" i="46"/>
  <c r="I600" i="46" s="1"/>
  <c r="B600" i="46"/>
  <c r="I596" i="51"/>
  <c r="I595" i="53"/>
  <c r="I600" i="53" s="1"/>
  <c r="B600" i="53"/>
  <c r="I595" i="55"/>
  <c r="I600" i="55" s="1"/>
  <c r="B600" i="55"/>
  <c r="H601" i="4"/>
  <c r="C601" i="4"/>
  <c r="G601" i="4"/>
  <c r="F601" i="4"/>
  <c r="D601" i="4"/>
  <c r="E601" i="4"/>
  <c r="B601" i="4"/>
  <c r="D102" i="55"/>
  <c r="D24" i="55" s="1"/>
  <c r="C102" i="55"/>
  <c r="C24" i="55" s="1"/>
  <c r="H102" i="55"/>
  <c r="H24" i="55" s="1"/>
  <c r="E102" i="55"/>
  <c r="E24" i="55" s="1"/>
  <c r="G102" i="55"/>
  <c r="G24" i="55" s="1"/>
  <c r="H102" i="54"/>
  <c r="H24" i="54" s="1"/>
  <c r="D102" i="54"/>
  <c r="D24" i="54" s="1"/>
  <c r="C102" i="54"/>
  <c r="C24" i="54" s="1"/>
  <c r="G102" i="54"/>
  <c r="G24" i="54" s="1"/>
  <c r="E102" i="54"/>
  <c r="E24" i="54" s="1"/>
  <c r="E101" i="54"/>
  <c r="E23" i="54" s="1"/>
  <c r="S596" i="53"/>
  <c r="G102" i="53"/>
  <c r="G24" i="53" s="1"/>
  <c r="C102" i="53"/>
  <c r="C24" i="53" s="1"/>
  <c r="E102" i="53"/>
  <c r="E24" i="53" s="1"/>
  <c r="E101" i="53"/>
  <c r="E23" i="53" s="1"/>
  <c r="D102" i="53"/>
  <c r="D24" i="53" s="1"/>
  <c r="H102" i="53"/>
  <c r="H24" i="53" s="1"/>
  <c r="B101" i="53"/>
  <c r="S596" i="51"/>
  <c r="G102" i="51"/>
  <c r="G24" i="51" s="1"/>
  <c r="H102" i="51"/>
  <c r="H24" i="51" s="1"/>
  <c r="C102" i="51"/>
  <c r="C24" i="51" s="1"/>
  <c r="D102" i="51"/>
  <c r="D24" i="51" s="1"/>
  <c r="E102" i="51"/>
  <c r="E24" i="51" s="1"/>
  <c r="E102" i="50"/>
  <c r="E24" i="50" s="1"/>
  <c r="H102" i="50"/>
  <c r="H24" i="50" s="1"/>
  <c r="C102" i="50"/>
  <c r="C24" i="50" s="1"/>
  <c r="D652" i="50"/>
  <c r="G102" i="50"/>
  <c r="G24" i="50" s="1"/>
  <c r="G102" i="49"/>
  <c r="G24" i="49" s="1"/>
  <c r="E102" i="49"/>
  <c r="E24" i="49" s="1"/>
  <c r="B102" i="49"/>
  <c r="B101" i="49"/>
  <c r="H102" i="49"/>
  <c r="H24" i="49" s="1"/>
  <c r="D102" i="49"/>
  <c r="D24" i="49" s="1"/>
  <c r="C102" i="49"/>
  <c r="C24" i="49" s="1"/>
  <c r="S596" i="48"/>
  <c r="D102" i="48"/>
  <c r="D24" i="48" s="1"/>
  <c r="C102" i="48"/>
  <c r="C24" i="48" s="1"/>
  <c r="G102" i="48"/>
  <c r="G24" i="48" s="1"/>
  <c r="H102" i="48"/>
  <c r="H24" i="48" s="1"/>
  <c r="E102" i="48"/>
  <c r="E24" i="48" s="1"/>
  <c r="H102" i="46"/>
  <c r="H24" i="46" s="1"/>
  <c r="E102" i="46"/>
  <c r="E24" i="46" s="1"/>
  <c r="D102" i="46"/>
  <c r="D24" i="46" s="1"/>
  <c r="G102" i="46"/>
  <c r="G24" i="46" s="1"/>
  <c r="C102" i="46"/>
  <c r="C24" i="46" s="1"/>
  <c r="D102" i="45"/>
  <c r="D24" i="45" s="1"/>
  <c r="C102" i="45"/>
  <c r="C24" i="45" s="1"/>
  <c r="E102" i="45"/>
  <c r="G102" i="45"/>
  <c r="G24" i="45" s="1"/>
  <c r="H102" i="45"/>
  <c r="H24" i="45" s="1"/>
  <c r="G102" i="44"/>
  <c r="G24" i="44" s="1"/>
  <c r="H102" i="44"/>
  <c r="H24" i="44" s="1"/>
  <c r="S596" i="44"/>
  <c r="D102" i="44"/>
  <c r="D24" i="44" s="1"/>
  <c r="E102" i="44"/>
  <c r="E24" i="44" s="1"/>
  <c r="C102" i="44"/>
  <c r="C24" i="44" s="1"/>
  <c r="I647" i="45" l="1"/>
  <c r="D25" i="7"/>
  <c r="D28" i="7" s="1"/>
  <c r="D106" i="7"/>
  <c r="D107" i="7" s="1"/>
  <c r="D25" i="6"/>
  <c r="D28" i="6" s="1"/>
  <c r="D106" i="6"/>
  <c r="D107" i="6" s="1"/>
  <c r="I647" i="44"/>
  <c r="I647" i="46"/>
  <c r="I648" i="53"/>
  <c r="D25" i="4"/>
  <c r="D28" i="4" s="1"/>
  <c r="D106" i="4"/>
  <c r="D107" i="4" s="1"/>
  <c r="I647" i="50"/>
  <c r="D25" i="5"/>
  <c r="D28" i="5" s="1"/>
  <c r="D106" i="5"/>
  <c r="D107" i="5" s="1"/>
  <c r="D25" i="3"/>
  <c r="D28" i="3" s="1"/>
  <c r="D106" i="3"/>
  <c r="D107" i="3" s="1"/>
  <c r="B25" i="7"/>
  <c r="B28" i="7" s="1"/>
  <c r="B106" i="7"/>
  <c r="B107" i="7" s="1"/>
  <c r="I601" i="6"/>
  <c r="I601" i="5"/>
  <c r="I102" i="49"/>
  <c r="B24" i="49"/>
  <c r="I24" i="49" s="1"/>
  <c r="B23" i="49"/>
  <c r="S595" i="48"/>
  <c r="L600" i="48"/>
  <c r="G101" i="55"/>
  <c r="G652" i="55"/>
  <c r="H25" i="6"/>
  <c r="H28" i="6" s="1"/>
  <c r="H106" i="6"/>
  <c r="H107" i="6" s="1"/>
  <c r="E25" i="4"/>
  <c r="E25" i="7"/>
  <c r="H601" i="45"/>
  <c r="G601" i="45"/>
  <c r="E601" i="45"/>
  <c r="D601" i="45"/>
  <c r="C601" i="45"/>
  <c r="F601" i="45"/>
  <c r="B601" i="45"/>
  <c r="C101" i="44"/>
  <c r="C652" i="44"/>
  <c r="I648" i="44"/>
  <c r="C101" i="46"/>
  <c r="C652" i="46"/>
  <c r="I647" i="48"/>
  <c r="E101" i="49"/>
  <c r="E23" i="49" s="1"/>
  <c r="E652" i="49"/>
  <c r="G101" i="50"/>
  <c r="G23" i="50" s="1"/>
  <c r="G652" i="50"/>
  <c r="H101" i="50"/>
  <c r="H652" i="50"/>
  <c r="C101" i="51"/>
  <c r="C652" i="51"/>
  <c r="I647" i="51"/>
  <c r="G101" i="53"/>
  <c r="G23" i="53" s="1"/>
  <c r="G652" i="53"/>
  <c r="B102" i="54"/>
  <c r="I102" i="54" s="1"/>
  <c r="I648" i="54"/>
  <c r="H653" i="4"/>
  <c r="F653" i="4"/>
  <c r="G653" i="4"/>
  <c r="D653" i="4"/>
  <c r="B653" i="4"/>
  <c r="E653" i="4"/>
  <c r="C653" i="4"/>
  <c r="D101" i="53"/>
  <c r="D23" i="53" s="1"/>
  <c r="D652" i="53"/>
  <c r="H101" i="55"/>
  <c r="H652" i="55"/>
  <c r="E25" i="3"/>
  <c r="S595" i="44"/>
  <c r="L600" i="44"/>
  <c r="G101" i="45"/>
  <c r="G23" i="45" s="1"/>
  <c r="G652" i="45"/>
  <c r="C101" i="45"/>
  <c r="C652" i="45"/>
  <c r="S596" i="46"/>
  <c r="I648" i="46"/>
  <c r="H101" i="48"/>
  <c r="H652" i="48"/>
  <c r="S595" i="49"/>
  <c r="L600" i="49"/>
  <c r="C101" i="54"/>
  <c r="C652" i="54"/>
  <c r="H601" i="53"/>
  <c r="G601" i="53"/>
  <c r="E601" i="53"/>
  <c r="F601" i="53"/>
  <c r="C601" i="53"/>
  <c r="D601" i="53"/>
  <c r="B601" i="53"/>
  <c r="I103" i="4"/>
  <c r="B25" i="4"/>
  <c r="H25" i="5"/>
  <c r="H28" i="5" s="1"/>
  <c r="H106" i="5"/>
  <c r="H107" i="5" s="1"/>
  <c r="G25" i="6"/>
  <c r="C653" i="6"/>
  <c r="F653" i="6"/>
  <c r="D653" i="6"/>
  <c r="G653" i="6"/>
  <c r="H653" i="6"/>
  <c r="E653" i="6"/>
  <c r="B653" i="6"/>
  <c r="G25" i="5"/>
  <c r="G653" i="7"/>
  <c r="C653" i="7"/>
  <c r="E653" i="7"/>
  <c r="F653" i="7"/>
  <c r="H653" i="7"/>
  <c r="B653" i="7"/>
  <c r="D653" i="7"/>
  <c r="C601" i="50"/>
  <c r="E601" i="50"/>
  <c r="F601" i="50"/>
  <c r="H601" i="50"/>
  <c r="G601" i="50"/>
  <c r="B601" i="50"/>
  <c r="D601" i="50"/>
  <c r="H25" i="7"/>
  <c r="H28" i="7" s="1"/>
  <c r="H106" i="7"/>
  <c r="H107" i="7" s="1"/>
  <c r="B101" i="44"/>
  <c r="H601" i="49"/>
  <c r="F601" i="49"/>
  <c r="E601" i="49"/>
  <c r="G601" i="49"/>
  <c r="D601" i="49"/>
  <c r="C601" i="49"/>
  <c r="B601" i="49"/>
  <c r="E25" i="5"/>
  <c r="D101" i="48"/>
  <c r="D23" i="48" s="1"/>
  <c r="D652" i="48"/>
  <c r="D101" i="55"/>
  <c r="D652" i="55"/>
  <c r="E101" i="44"/>
  <c r="E23" i="44" s="1"/>
  <c r="E652" i="44"/>
  <c r="H101" i="44"/>
  <c r="H652" i="44"/>
  <c r="E101" i="46"/>
  <c r="E23" i="46" s="1"/>
  <c r="E652" i="46"/>
  <c r="B102" i="48"/>
  <c r="I648" i="48"/>
  <c r="S595" i="51"/>
  <c r="L600" i="51"/>
  <c r="I648" i="51"/>
  <c r="S595" i="53"/>
  <c r="L600" i="53"/>
  <c r="H101" i="54"/>
  <c r="H652" i="54"/>
  <c r="B102" i="51"/>
  <c r="I102" i="51" s="1"/>
  <c r="C601" i="54"/>
  <c r="G601" i="54"/>
  <c r="H601" i="54"/>
  <c r="B601" i="54"/>
  <c r="D601" i="54"/>
  <c r="F601" i="54"/>
  <c r="E601" i="54"/>
  <c r="E601" i="44"/>
  <c r="D601" i="44"/>
  <c r="H601" i="44"/>
  <c r="G601" i="44"/>
  <c r="B601" i="44"/>
  <c r="F601" i="44"/>
  <c r="C601" i="44"/>
  <c r="G25" i="3"/>
  <c r="G101" i="46"/>
  <c r="G23" i="46" s="1"/>
  <c r="G652" i="46"/>
  <c r="G101" i="49"/>
  <c r="G23" i="49" s="1"/>
  <c r="G652" i="49"/>
  <c r="I648" i="50"/>
  <c r="S596" i="50"/>
  <c r="H101" i="51"/>
  <c r="H652" i="51"/>
  <c r="S595" i="54"/>
  <c r="S600" i="54" s="1"/>
  <c r="L600" i="54"/>
  <c r="S595" i="55"/>
  <c r="S600" i="55" s="1"/>
  <c r="L600" i="55"/>
  <c r="C101" i="55"/>
  <c r="C652" i="55"/>
  <c r="C25" i="6"/>
  <c r="C28" i="6" s="1"/>
  <c r="C106" i="6"/>
  <c r="C107" i="6" s="1"/>
  <c r="C25" i="5"/>
  <c r="C28" i="5" s="1"/>
  <c r="C106" i="5"/>
  <c r="C107" i="5" s="1"/>
  <c r="H653" i="3"/>
  <c r="E653" i="3"/>
  <c r="B653" i="3"/>
  <c r="F653" i="3"/>
  <c r="C653" i="3"/>
  <c r="G653" i="3"/>
  <c r="D653" i="3"/>
  <c r="G25" i="7"/>
  <c r="B101" i="48"/>
  <c r="G653" i="5"/>
  <c r="C653" i="5"/>
  <c r="H653" i="5"/>
  <c r="E653" i="5"/>
  <c r="F653" i="5"/>
  <c r="D653" i="5"/>
  <c r="B653" i="5"/>
  <c r="S596" i="45"/>
  <c r="B102" i="45"/>
  <c r="I648" i="45"/>
  <c r="D101" i="45"/>
  <c r="D23" i="45" s="1"/>
  <c r="D652" i="45"/>
  <c r="S595" i="46"/>
  <c r="L600" i="46"/>
  <c r="G101" i="48"/>
  <c r="G23" i="48" s="1"/>
  <c r="G652" i="48"/>
  <c r="C101" i="48"/>
  <c r="C652" i="48"/>
  <c r="D101" i="49"/>
  <c r="D23" i="49" s="1"/>
  <c r="D652" i="49"/>
  <c r="I647" i="49"/>
  <c r="I652" i="49" s="1"/>
  <c r="B652" i="49"/>
  <c r="S595" i="50"/>
  <c r="L600" i="50"/>
  <c r="E101" i="50"/>
  <c r="E23" i="50" s="1"/>
  <c r="E652" i="50"/>
  <c r="D101" i="51"/>
  <c r="D23" i="51" s="1"/>
  <c r="D652" i="51"/>
  <c r="H101" i="53"/>
  <c r="H652" i="53"/>
  <c r="D101" i="54"/>
  <c r="D23" i="54" s="1"/>
  <c r="D652" i="54"/>
  <c r="E101" i="55"/>
  <c r="E23" i="55" s="1"/>
  <c r="S596" i="55"/>
  <c r="B101" i="51"/>
  <c r="I601" i="7"/>
  <c r="B102" i="44"/>
  <c r="I103" i="7"/>
  <c r="C25" i="7"/>
  <c r="C28" i="7" s="1"/>
  <c r="C106" i="7"/>
  <c r="C107" i="7" s="1"/>
  <c r="G601" i="48"/>
  <c r="F601" i="48"/>
  <c r="H601" i="48"/>
  <c r="D601" i="48"/>
  <c r="C601" i="48"/>
  <c r="E601" i="48"/>
  <c r="B601" i="48"/>
  <c r="I103" i="5"/>
  <c r="B25" i="5"/>
  <c r="H101" i="49"/>
  <c r="H652" i="49"/>
  <c r="D101" i="44"/>
  <c r="D23" i="44" s="1"/>
  <c r="D652" i="44"/>
  <c r="G101" i="44"/>
  <c r="G23" i="44" s="1"/>
  <c r="G652" i="44"/>
  <c r="S595" i="45"/>
  <c r="L600" i="45"/>
  <c r="H101" i="46"/>
  <c r="H652" i="46"/>
  <c r="C101" i="50"/>
  <c r="C652" i="50"/>
  <c r="I647" i="53"/>
  <c r="C101" i="53"/>
  <c r="I101" i="53" s="1"/>
  <c r="C652" i="53"/>
  <c r="G101" i="54"/>
  <c r="G23" i="54" s="1"/>
  <c r="G652" i="54"/>
  <c r="S596" i="54"/>
  <c r="I601" i="4"/>
  <c r="E601" i="55"/>
  <c r="D601" i="55"/>
  <c r="G601" i="55"/>
  <c r="F601" i="55"/>
  <c r="C601" i="55"/>
  <c r="B601" i="55"/>
  <c r="H601" i="55"/>
  <c r="B101" i="46"/>
  <c r="H25" i="3"/>
  <c r="H28" i="3" s="1"/>
  <c r="H106" i="3"/>
  <c r="H107" i="3" s="1"/>
  <c r="E25" i="6"/>
  <c r="I601" i="3"/>
  <c r="D601" i="51"/>
  <c r="H601" i="51"/>
  <c r="F601" i="51"/>
  <c r="C601" i="51"/>
  <c r="B601" i="51"/>
  <c r="E601" i="51"/>
  <c r="G601" i="51"/>
  <c r="H25" i="4"/>
  <c r="H28" i="4" s="1"/>
  <c r="H106" i="4"/>
  <c r="H107" i="4" s="1"/>
  <c r="I103" i="6"/>
  <c r="B102" i="53"/>
  <c r="I102" i="53" s="1"/>
  <c r="C25" i="4"/>
  <c r="C28" i="4" s="1"/>
  <c r="C106" i="4"/>
  <c r="C107" i="4" s="1"/>
  <c r="H101" i="45"/>
  <c r="H652" i="45"/>
  <c r="E101" i="45"/>
  <c r="E652" i="45"/>
  <c r="D101" i="46"/>
  <c r="D23" i="46" s="1"/>
  <c r="D652" i="46"/>
  <c r="E101" i="48"/>
  <c r="E23" i="48" s="1"/>
  <c r="E652" i="48"/>
  <c r="C101" i="49"/>
  <c r="C652" i="49"/>
  <c r="I648" i="49"/>
  <c r="S596" i="49"/>
  <c r="E101" i="51"/>
  <c r="E23" i="51" s="1"/>
  <c r="G101" i="51"/>
  <c r="G23" i="51" s="1"/>
  <c r="G652" i="51"/>
  <c r="B101" i="54"/>
  <c r="I647" i="54"/>
  <c r="G601" i="46"/>
  <c r="D601" i="46"/>
  <c r="H601" i="46"/>
  <c r="F601" i="46"/>
  <c r="B601" i="46"/>
  <c r="E601" i="46"/>
  <c r="C601" i="46"/>
  <c r="B102" i="46"/>
  <c r="G25" i="4"/>
  <c r="C25" i="3"/>
  <c r="C28" i="3" s="1"/>
  <c r="C106" i="3"/>
  <c r="C107" i="3" s="1"/>
  <c r="B101" i="45"/>
  <c r="I103" i="3"/>
  <c r="O101" i="55"/>
  <c r="O23" i="55" s="1"/>
  <c r="N102" i="54"/>
  <c r="N24" i="54" s="1"/>
  <c r="R102" i="54"/>
  <c r="R24" i="54" s="1"/>
  <c r="M102" i="54"/>
  <c r="M24" i="54" s="1"/>
  <c r="O101" i="54"/>
  <c r="O23" i="54" s="1"/>
  <c r="Q102" i="54"/>
  <c r="Q24" i="54" s="1"/>
  <c r="O102" i="54"/>
  <c r="O24" i="54" s="1"/>
  <c r="Q102" i="53"/>
  <c r="Q24" i="53" s="1"/>
  <c r="N102" i="53"/>
  <c r="N24" i="53" s="1"/>
  <c r="O101" i="53"/>
  <c r="O23" i="53" s="1"/>
  <c r="M102" i="53"/>
  <c r="M24" i="53" s="1"/>
  <c r="O102" i="53"/>
  <c r="O24" i="53" s="1"/>
  <c r="R102" i="53"/>
  <c r="R24" i="53" s="1"/>
  <c r="Q102" i="51"/>
  <c r="Q24" i="51" s="1"/>
  <c r="M102" i="51"/>
  <c r="M24" i="51" s="1"/>
  <c r="R102" i="51"/>
  <c r="R24" i="51" s="1"/>
  <c r="N102" i="51"/>
  <c r="N24" i="51" s="1"/>
  <c r="O102" i="51"/>
  <c r="O24" i="51" s="1"/>
  <c r="R102" i="50"/>
  <c r="R24" i="50" s="1"/>
  <c r="N652" i="50"/>
  <c r="M102" i="50"/>
  <c r="M24" i="50" s="1"/>
  <c r="Q102" i="50"/>
  <c r="Q24" i="50" s="1"/>
  <c r="O102" i="50"/>
  <c r="O24" i="50" s="1"/>
  <c r="R102" i="49"/>
  <c r="R24" i="49" s="1"/>
  <c r="O102" i="49"/>
  <c r="O24" i="49" s="1"/>
  <c r="N102" i="49"/>
  <c r="N24" i="49" s="1"/>
  <c r="Q102" i="49"/>
  <c r="Q24" i="49" s="1"/>
  <c r="M102" i="49"/>
  <c r="M24" i="49" s="1"/>
  <c r="L102" i="49"/>
  <c r="R102" i="48"/>
  <c r="R24" i="48" s="1"/>
  <c r="N102" i="48"/>
  <c r="N24" i="48" s="1"/>
  <c r="O102" i="48"/>
  <c r="O24" i="48" s="1"/>
  <c r="Q102" i="48"/>
  <c r="Q24" i="48" s="1"/>
  <c r="M102" i="48"/>
  <c r="M24" i="48" s="1"/>
  <c r="Q102" i="46"/>
  <c r="Q24" i="46" s="1"/>
  <c r="R102" i="46"/>
  <c r="R24" i="46" s="1"/>
  <c r="L102" i="46"/>
  <c r="M102" i="46"/>
  <c r="M24" i="46" s="1"/>
  <c r="N102" i="46"/>
  <c r="N24" i="46" s="1"/>
  <c r="O102" i="46"/>
  <c r="O24" i="46" s="1"/>
  <c r="R102" i="45"/>
  <c r="R24" i="45" s="1"/>
  <c r="L102" i="45"/>
  <c r="O102" i="45"/>
  <c r="O24" i="45" s="1"/>
  <c r="N102" i="45"/>
  <c r="N24" i="45" s="1"/>
  <c r="Q102" i="45"/>
  <c r="Q24" i="45" s="1"/>
  <c r="M102" i="45"/>
  <c r="M24" i="45" s="1"/>
  <c r="N102" i="44"/>
  <c r="N24" i="44" s="1"/>
  <c r="R102" i="44"/>
  <c r="R24" i="44" s="1"/>
  <c r="M102" i="44"/>
  <c r="M24" i="44" s="1"/>
  <c r="O102" i="44"/>
  <c r="O24" i="44" s="1"/>
  <c r="Q102" i="44"/>
  <c r="Q24" i="44" s="1"/>
  <c r="I101" i="54" l="1"/>
  <c r="I101" i="49"/>
  <c r="I25" i="4"/>
  <c r="B28" i="4"/>
  <c r="I601" i="55"/>
  <c r="D23" i="55"/>
  <c r="D106" i="55"/>
  <c r="S647" i="51"/>
  <c r="I25" i="5"/>
  <c r="B28" i="5"/>
  <c r="S648" i="50"/>
  <c r="Q601" i="55"/>
  <c r="M601" i="55"/>
  <c r="R601" i="55"/>
  <c r="P601" i="55"/>
  <c r="O601" i="55"/>
  <c r="L601" i="55"/>
  <c r="N601" i="55"/>
  <c r="I25" i="6"/>
  <c r="S102" i="45"/>
  <c r="L24" i="45"/>
  <c r="S24" i="45" s="1"/>
  <c r="M101" i="55"/>
  <c r="M652" i="55"/>
  <c r="I102" i="45"/>
  <c r="B24" i="45"/>
  <c r="M101" i="44"/>
  <c r="M652" i="44"/>
  <c r="M101" i="45"/>
  <c r="M652" i="45"/>
  <c r="N101" i="48"/>
  <c r="N23" i="48" s="1"/>
  <c r="N652" i="48"/>
  <c r="R101" i="50"/>
  <c r="R652" i="50"/>
  <c r="S647" i="53"/>
  <c r="M101" i="53"/>
  <c r="M652" i="53"/>
  <c r="N101" i="54"/>
  <c r="N23" i="54" s="1"/>
  <c r="N652" i="54"/>
  <c r="M102" i="55"/>
  <c r="M24" i="55" s="1"/>
  <c r="C23" i="50"/>
  <c r="C106" i="50"/>
  <c r="I102" i="44"/>
  <c r="B24" i="44"/>
  <c r="I24" i="44" s="1"/>
  <c r="I653" i="3"/>
  <c r="C23" i="55"/>
  <c r="C106" i="55"/>
  <c r="I25" i="7"/>
  <c r="I653" i="4"/>
  <c r="G23" i="55"/>
  <c r="G28" i="55" s="1"/>
  <c r="G106" i="55"/>
  <c r="H23" i="50"/>
  <c r="H106" i="50"/>
  <c r="O101" i="45"/>
  <c r="O652" i="45"/>
  <c r="O101" i="46"/>
  <c r="O23" i="46" s="1"/>
  <c r="O652" i="46"/>
  <c r="Q101" i="48"/>
  <c r="Q23" i="48" s="1"/>
  <c r="Q652" i="48"/>
  <c r="L101" i="49"/>
  <c r="S647" i="49"/>
  <c r="S652" i="49" s="1"/>
  <c r="L652" i="49"/>
  <c r="O101" i="50"/>
  <c r="O23" i="50" s="1"/>
  <c r="O652" i="50"/>
  <c r="L102" i="53"/>
  <c r="S102" i="53" s="1"/>
  <c r="S648" i="53"/>
  <c r="R101" i="54"/>
  <c r="R652" i="54"/>
  <c r="O102" i="55"/>
  <c r="O24" i="55" s="1"/>
  <c r="R101" i="55"/>
  <c r="R652" i="55"/>
  <c r="I102" i="46"/>
  <c r="B24" i="46"/>
  <c r="I24" i="46" s="1"/>
  <c r="I101" i="48"/>
  <c r="B23" i="48"/>
  <c r="I648" i="55"/>
  <c r="B102" i="55"/>
  <c r="I102" i="55" s="1"/>
  <c r="H23" i="44"/>
  <c r="H106" i="44"/>
  <c r="I101" i="44"/>
  <c r="B23" i="44"/>
  <c r="I23" i="44" s="1"/>
  <c r="I601" i="53"/>
  <c r="C23" i="54"/>
  <c r="C106" i="54"/>
  <c r="C23" i="44"/>
  <c r="C106" i="44"/>
  <c r="N101" i="53"/>
  <c r="N23" i="53" s="1"/>
  <c r="N652" i="53"/>
  <c r="S102" i="49"/>
  <c r="L24" i="49"/>
  <c r="S24" i="49" s="1"/>
  <c r="T24" i="49" s="1"/>
  <c r="H23" i="51"/>
  <c r="H28" i="51" s="1"/>
  <c r="H106" i="51"/>
  <c r="R101" i="45"/>
  <c r="R652" i="45"/>
  <c r="S648" i="45"/>
  <c r="S648" i="46"/>
  <c r="M101" i="46"/>
  <c r="M652" i="46"/>
  <c r="R101" i="48"/>
  <c r="R652" i="48"/>
  <c r="M101" i="48"/>
  <c r="M652" i="48"/>
  <c r="M101" i="50"/>
  <c r="M652" i="50"/>
  <c r="R101" i="51"/>
  <c r="R652" i="51"/>
  <c r="L101" i="54"/>
  <c r="S647" i="54"/>
  <c r="Q101" i="54"/>
  <c r="Q23" i="54" s="1"/>
  <c r="Q652" i="54"/>
  <c r="H23" i="46"/>
  <c r="H106" i="46"/>
  <c r="H23" i="49"/>
  <c r="H106" i="49"/>
  <c r="I101" i="51"/>
  <c r="H23" i="53"/>
  <c r="H28" i="53" s="1"/>
  <c r="H106" i="53"/>
  <c r="I653" i="5"/>
  <c r="L101" i="51"/>
  <c r="I601" i="49"/>
  <c r="C23" i="45"/>
  <c r="C106" i="45"/>
  <c r="I601" i="45"/>
  <c r="Q102" i="55"/>
  <c r="Q24" i="55" s="1"/>
  <c r="S647" i="44"/>
  <c r="M101" i="49"/>
  <c r="M652" i="49"/>
  <c r="S647" i="50"/>
  <c r="R102" i="55"/>
  <c r="R24" i="55" s="1"/>
  <c r="C23" i="49"/>
  <c r="C106" i="49"/>
  <c r="H23" i="45"/>
  <c r="H106" i="45"/>
  <c r="D653" i="49"/>
  <c r="B653" i="49"/>
  <c r="G653" i="49"/>
  <c r="E653" i="49"/>
  <c r="F653" i="49"/>
  <c r="C653" i="49"/>
  <c r="H653" i="49"/>
  <c r="I601" i="44"/>
  <c r="H23" i="55"/>
  <c r="H28" i="55" s="1"/>
  <c r="H106" i="55"/>
  <c r="Q101" i="44"/>
  <c r="Q23" i="44" s="1"/>
  <c r="Q652" i="44"/>
  <c r="M101" i="54"/>
  <c r="M652" i="54"/>
  <c r="S102" i="46"/>
  <c r="L24" i="46"/>
  <c r="S24" i="46" s="1"/>
  <c r="L101" i="45"/>
  <c r="S647" i="45"/>
  <c r="Q101" i="46"/>
  <c r="Q23" i="46" s="1"/>
  <c r="Q652" i="46"/>
  <c r="L102" i="48"/>
  <c r="S648" i="48"/>
  <c r="Q101" i="49"/>
  <c r="Q23" i="49" s="1"/>
  <c r="Q652" i="49"/>
  <c r="N101" i="51"/>
  <c r="N23" i="51" s="1"/>
  <c r="N652" i="51"/>
  <c r="Q101" i="55"/>
  <c r="Q652" i="55"/>
  <c r="I101" i="45"/>
  <c r="B23" i="45"/>
  <c r="I601" i="46"/>
  <c r="I601" i="54"/>
  <c r="H23" i="54"/>
  <c r="H28" i="54" s="1"/>
  <c r="H106" i="54"/>
  <c r="I653" i="7"/>
  <c r="I653" i="6"/>
  <c r="I101" i="46"/>
  <c r="B23" i="46"/>
  <c r="C23" i="48"/>
  <c r="C106" i="48"/>
  <c r="L102" i="44"/>
  <c r="S648" i="44"/>
  <c r="N101" i="44"/>
  <c r="N23" i="44" s="1"/>
  <c r="N652" i="44"/>
  <c r="O101" i="44"/>
  <c r="O23" i="44" s="1"/>
  <c r="O652" i="44"/>
  <c r="N101" i="45"/>
  <c r="N23" i="45" s="1"/>
  <c r="N652" i="45"/>
  <c r="R101" i="46"/>
  <c r="R652" i="46"/>
  <c r="L101" i="46"/>
  <c r="S647" i="46"/>
  <c r="N101" i="46"/>
  <c r="N23" i="46" s="1"/>
  <c r="N652" i="46"/>
  <c r="O101" i="48"/>
  <c r="O23" i="48" s="1"/>
  <c r="O652" i="48"/>
  <c r="R101" i="49"/>
  <c r="R652" i="49"/>
  <c r="O101" i="49"/>
  <c r="O23" i="49" s="1"/>
  <c r="O652" i="49"/>
  <c r="Q101" i="51"/>
  <c r="Q23" i="51" s="1"/>
  <c r="Q652" i="51"/>
  <c r="O101" i="51"/>
  <c r="O23" i="51" s="1"/>
  <c r="Q101" i="53"/>
  <c r="Q23" i="53" s="1"/>
  <c r="Q652" i="53"/>
  <c r="N102" i="55"/>
  <c r="N24" i="55" s="1"/>
  <c r="I601" i="51"/>
  <c r="C23" i="53"/>
  <c r="C106" i="53"/>
  <c r="I601" i="48"/>
  <c r="N601" i="54"/>
  <c r="L601" i="54"/>
  <c r="O601" i="54"/>
  <c r="M601" i="54"/>
  <c r="Q601" i="54"/>
  <c r="R601" i="54"/>
  <c r="P601" i="54"/>
  <c r="I102" i="48"/>
  <c r="B24" i="48"/>
  <c r="I24" i="48" s="1"/>
  <c r="I601" i="50"/>
  <c r="H23" i="48"/>
  <c r="H106" i="48"/>
  <c r="I647" i="55"/>
  <c r="B101" i="55"/>
  <c r="C23" i="51"/>
  <c r="C106" i="51"/>
  <c r="Q101" i="50"/>
  <c r="Q23" i="50" s="1"/>
  <c r="Q652" i="50"/>
  <c r="L102" i="51"/>
  <c r="S102" i="51" s="1"/>
  <c r="S648" i="51"/>
  <c r="R101" i="44"/>
  <c r="R652" i="44"/>
  <c r="Q101" i="45"/>
  <c r="Q23" i="45" s="1"/>
  <c r="Q652" i="45"/>
  <c r="L101" i="48"/>
  <c r="S647" i="48"/>
  <c r="S648" i="49"/>
  <c r="N101" i="49"/>
  <c r="N23" i="49" s="1"/>
  <c r="N652" i="49"/>
  <c r="M101" i="51"/>
  <c r="M652" i="51"/>
  <c r="R101" i="53"/>
  <c r="R652" i="53"/>
  <c r="N101" i="55"/>
  <c r="N652" i="55"/>
  <c r="I25" i="3"/>
  <c r="L101" i="53"/>
  <c r="L101" i="44"/>
  <c r="C23" i="46"/>
  <c r="C106" i="46"/>
  <c r="I490" i="43"/>
  <c r="I516" i="43"/>
  <c r="I568" i="43"/>
  <c r="I542" i="43"/>
  <c r="I23" i="49" l="1"/>
  <c r="S101" i="53"/>
  <c r="T24" i="46"/>
  <c r="I23" i="46"/>
  <c r="S101" i="51"/>
  <c r="S601" i="55"/>
  <c r="N23" i="55"/>
  <c r="N106" i="55"/>
  <c r="S601" i="54"/>
  <c r="S101" i="54"/>
  <c r="I23" i="48"/>
  <c r="S101" i="44"/>
  <c r="L23" i="44"/>
  <c r="M23" i="51"/>
  <c r="M106" i="51"/>
  <c r="I101" i="55"/>
  <c r="M23" i="48"/>
  <c r="M106" i="48"/>
  <c r="R23" i="45"/>
  <c r="R106" i="45"/>
  <c r="S647" i="55"/>
  <c r="L101" i="55"/>
  <c r="S101" i="55" s="1"/>
  <c r="M23" i="44"/>
  <c r="M106" i="44"/>
  <c r="S648" i="55"/>
  <c r="L102" i="55"/>
  <c r="S102" i="55" s="1"/>
  <c r="R23" i="44"/>
  <c r="R106" i="44"/>
  <c r="S102" i="48"/>
  <c r="L24" i="48"/>
  <c r="S24" i="48" s="1"/>
  <c r="T24" i="48" s="1"/>
  <c r="O653" i="49"/>
  <c r="Q653" i="49"/>
  <c r="N653" i="49"/>
  <c r="R653" i="49"/>
  <c r="L653" i="49"/>
  <c r="P653" i="49"/>
  <c r="M653" i="49"/>
  <c r="I464" i="43"/>
  <c r="F74" i="43"/>
  <c r="M23" i="54"/>
  <c r="M106" i="54"/>
  <c r="R23" i="48"/>
  <c r="R106" i="48"/>
  <c r="S101" i="49"/>
  <c r="L23" i="49"/>
  <c r="R23" i="50"/>
  <c r="R106" i="50"/>
  <c r="S648" i="54"/>
  <c r="L102" i="54"/>
  <c r="S102" i="54" s="1"/>
  <c r="S101" i="46"/>
  <c r="L23" i="46"/>
  <c r="Q23" i="55"/>
  <c r="Q28" i="55" s="1"/>
  <c r="Q106" i="55"/>
  <c r="M23" i="49"/>
  <c r="M106" i="49"/>
  <c r="R23" i="54"/>
  <c r="R28" i="54" s="1"/>
  <c r="R106" i="54"/>
  <c r="R23" i="55"/>
  <c r="R28" i="55" s="1"/>
  <c r="R106" i="55"/>
  <c r="R23" i="51"/>
  <c r="R28" i="51" s="1"/>
  <c r="R106" i="51"/>
  <c r="M23" i="46"/>
  <c r="M106" i="46"/>
  <c r="M23" i="55"/>
  <c r="M106" i="55"/>
  <c r="M23" i="53"/>
  <c r="M106" i="53"/>
  <c r="S101" i="48"/>
  <c r="L23" i="48"/>
  <c r="R23" i="49"/>
  <c r="R106" i="49"/>
  <c r="R23" i="46"/>
  <c r="R106" i="46"/>
  <c r="S102" i="44"/>
  <c r="L24" i="44"/>
  <c r="S24" i="44" s="1"/>
  <c r="T24" i="44" s="1"/>
  <c r="S101" i="45"/>
  <c r="L23" i="45"/>
  <c r="R23" i="53"/>
  <c r="R28" i="53" s="1"/>
  <c r="R106" i="53"/>
  <c r="I653" i="49"/>
  <c r="M23" i="50"/>
  <c r="M106" i="50"/>
  <c r="M23" i="45"/>
  <c r="M106" i="45"/>
  <c r="P100" i="43"/>
  <c r="P22" i="43" s="1"/>
  <c r="S23" i="46" l="1"/>
  <c r="T23" i="46" s="1"/>
  <c r="S23" i="48"/>
  <c r="T23" i="48" s="1"/>
  <c r="S23" i="49"/>
  <c r="T23" i="49" s="1"/>
  <c r="S23" i="44"/>
  <c r="T23" i="44" s="1"/>
  <c r="F22" i="43"/>
  <c r="I74" i="43"/>
  <c r="S653" i="49"/>
  <c r="I592" i="43" l="1"/>
  <c r="D100" i="43" l="1"/>
  <c r="N100" i="43" l="1"/>
  <c r="I594" i="43" l="1"/>
  <c r="B100" i="43"/>
  <c r="I100" i="43" s="1"/>
  <c r="S594" i="43" l="1"/>
  <c r="L100" i="43"/>
  <c r="S100" i="43" s="1"/>
  <c r="I556" i="40" l="1"/>
  <c r="I530" i="40"/>
  <c r="I504" i="40"/>
  <c r="I478" i="40"/>
  <c r="I557" i="40"/>
  <c r="I531" i="40"/>
  <c r="I505" i="40"/>
  <c r="I479" i="40"/>
  <c r="I558" i="40"/>
  <c r="I532" i="40"/>
  <c r="I506" i="40"/>
  <c r="I480" i="40"/>
  <c r="I535" i="40"/>
  <c r="I509" i="40"/>
  <c r="I483" i="40"/>
  <c r="I452" i="40" l="1"/>
  <c r="F62" i="40"/>
  <c r="I62" i="40" s="1"/>
  <c r="F64" i="40"/>
  <c r="I64" i="40" s="1"/>
  <c r="I454" i="40"/>
  <c r="I553" i="40"/>
  <c r="I475" i="40"/>
  <c r="I457" i="40"/>
  <c r="I501" i="40"/>
  <c r="I527" i="40"/>
  <c r="F63" i="40"/>
  <c r="I63" i="40" s="1"/>
  <c r="I453" i="40"/>
  <c r="P90" i="40"/>
  <c r="P12" i="40" s="1"/>
  <c r="P89" i="40"/>
  <c r="P11" i="40" s="1"/>
  <c r="I556" i="41"/>
  <c r="I530" i="41"/>
  <c r="I504" i="41"/>
  <c r="I478" i="41"/>
  <c r="I557" i="41"/>
  <c r="I531" i="41"/>
  <c r="I505" i="41"/>
  <c r="I479" i="41"/>
  <c r="I558" i="41"/>
  <c r="I532" i="41"/>
  <c r="I506" i="41"/>
  <c r="I480" i="41"/>
  <c r="I535" i="41"/>
  <c r="I509" i="41"/>
  <c r="I483" i="41"/>
  <c r="AI296" i="40" l="1"/>
  <c r="AI426" i="40"/>
  <c r="AI218" i="40"/>
  <c r="AI348" i="40"/>
  <c r="AI374" i="40"/>
  <c r="AI244" i="40"/>
  <c r="AI270" i="40"/>
  <c r="AI322" i="40"/>
  <c r="AI400" i="40"/>
  <c r="AI166" i="40"/>
  <c r="AI140" i="40"/>
  <c r="F63" i="41"/>
  <c r="I453" i="41"/>
  <c r="I475" i="41"/>
  <c r="I454" i="41"/>
  <c r="F64" i="41"/>
  <c r="AI114" i="40"/>
  <c r="I501" i="41"/>
  <c r="I527" i="41"/>
  <c r="I452" i="41"/>
  <c r="F62" i="41"/>
  <c r="I553" i="41"/>
  <c r="I457" i="41"/>
  <c r="P88" i="40"/>
  <c r="S582" i="40"/>
  <c r="P90" i="41"/>
  <c r="P12" i="41" s="1"/>
  <c r="P89" i="41"/>
  <c r="P11" i="41" s="1"/>
  <c r="AI296" i="41"/>
  <c r="AI400" i="41"/>
  <c r="S244" i="40"/>
  <c r="S140" i="40" l="1"/>
  <c r="S322" i="40"/>
  <c r="AI140" i="41"/>
  <c r="S400" i="40"/>
  <c r="S166" i="40"/>
  <c r="P10" i="40"/>
  <c r="S88" i="40"/>
  <c r="S218" i="40"/>
  <c r="AI426" i="41"/>
  <c r="AI322" i="41"/>
  <c r="AI270" i="41"/>
  <c r="AI218" i="41"/>
  <c r="S374" i="40"/>
  <c r="AI348" i="41"/>
  <c r="AI244" i="41"/>
  <c r="AI166" i="41"/>
  <c r="S270" i="40"/>
  <c r="S348" i="40"/>
  <c r="S296" i="40"/>
  <c r="S426" i="40"/>
  <c r="AI374" i="41"/>
  <c r="I62" i="41"/>
  <c r="F10" i="41"/>
  <c r="F12" i="41"/>
  <c r="I64" i="41"/>
  <c r="S114" i="40"/>
  <c r="P88" i="41"/>
  <c r="S582" i="41"/>
  <c r="AI114" i="41"/>
  <c r="I63" i="41"/>
  <c r="F11" i="41"/>
  <c r="S374" i="41"/>
  <c r="S322" i="41"/>
  <c r="S218" i="41"/>
  <c r="S400" i="41"/>
  <c r="I348" i="40"/>
  <c r="I556" i="42"/>
  <c r="I530" i="42"/>
  <c r="I504" i="42"/>
  <c r="I478" i="42"/>
  <c r="I557" i="42"/>
  <c r="I531" i="42"/>
  <c r="I505" i="42"/>
  <c r="I479" i="42"/>
  <c r="I558" i="42"/>
  <c r="I532" i="42"/>
  <c r="I506" i="42"/>
  <c r="I480" i="42"/>
  <c r="I535" i="42"/>
  <c r="I509" i="42"/>
  <c r="I483" i="42"/>
  <c r="S426" i="41" l="1"/>
  <c r="I400" i="40"/>
  <c r="S166" i="41"/>
  <c r="I296" i="40"/>
  <c r="I426" i="40"/>
  <c r="S244" i="41"/>
  <c r="I270" i="40"/>
  <c r="S140" i="41"/>
  <c r="P10" i="41"/>
  <c r="S88" i="41"/>
  <c r="I374" i="40"/>
  <c r="S296" i="41"/>
  <c r="I218" i="40"/>
  <c r="S348" i="41"/>
  <c r="I322" i="40"/>
  <c r="S270" i="41"/>
  <c r="I244" i="40"/>
  <c r="I140" i="40"/>
  <c r="I166" i="40"/>
  <c r="F62" i="42"/>
  <c r="I452" i="42"/>
  <c r="S114" i="41"/>
  <c r="I114" i="40"/>
  <c r="I457" i="42"/>
  <c r="F63" i="42"/>
  <c r="I453" i="42"/>
  <c r="F64" i="42"/>
  <c r="I454" i="42"/>
  <c r="I530" i="35"/>
  <c r="I558" i="35"/>
  <c r="I557" i="35"/>
  <c r="I535" i="34"/>
  <c r="I558" i="34"/>
  <c r="I557" i="34"/>
  <c r="I374" i="41"/>
  <c r="I509" i="35"/>
  <c r="I532" i="35"/>
  <c r="I531" i="35"/>
  <c r="I506" i="35"/>
  <c r="I556" i="35"/>
  <c r="P90" i="42"/>
  <c r="P12" i="42" s="1"/>
  <c r="P89" i="42"/>
  <c r="P11" i="42" s="1"/>
  <c r="AI270" i="42"/>
  <c r="AI374" i="42"/>
  <c r="I509" i="34"/>
  <c r="I532" i="34"/>
  <c r="I531" i="34"/>
  <c r="I296" i="41"/>
  <c r="I535" i="35"/>
  <c r="I218" i="41"/>
  <c r="I505" i="35"/>
  <c r="I504" i="35"/>
  <c r="I506" i="34"/>
  <c r="I505" i="34"/>
  <c r="I140" i="41" l="1"/>
  <c r="I348" i="41"/>
  <c r="AI244" i="42"/>
  <c r="I244" i="41"/>
  <c r="AI322" i="42"/>
  <c r="AI426" i="42"/>
  <c r="AI218" i="42"/>
  <c r="I270" i="41"/>
  <c r="AI140" i="42"/>
  <c r="I426" i="41"/>
  <c r="AI400" i="42"/>
  <c r="AI348" i="42"/>
  <c r="AI192" i="42"/>
  <c r="I166" i="41"/>
  <c r="AI166" i="42"/>
  <c r="I400" i="41"/>
  <c r="I374" i="35"/>
  <c r="Z36" i="42"/>
  <c r="I322" i="41"/>
  <c r="AI296" i="42"/>
  <c r="AD36" i="42"/>
  <c r="AA36" i="42"/>
  <c r="I454" i="35"/>
  <c r="F64" i="35"/>
  <c r="AG36" i="42"/>
  <c r="AH36" i="42"/>
  <c r="I114" i="41"/>
  <c r="I457" i="35"/>
  <c r="I453" i="35"/>
  <c r="F63" i="35"/>
  <c r="V36" i="42"/>
  <c r="AI114" i="42"/>
  <c r="I454" i="34"/>
  <c r="F64" i="34"/>
  <c r="I452" i="35"/>
  <c r="F62" i="35"/>
  <c r="P88" i="42"/>
  <c r="S582" i="42"/>
  <c r="AF36" i="42"/>
  <c r="I457" i="34"/>
  <c r="W36" i="42"/>
  <c r="I64" i="42"/>
  <c r="F12" i="42"/>
  <c r="AC36" i="42"/>
  <c r="AE36" i="42"/>
  <c r="Y36" i="42"/>
  <c r="X36" i="42"/>
  <c r="I453" i="34"/>
  <c r="F63" i="34"/>
  <c r="F11" i="42"/>
  <c r="I63" i="42"/>
  <c r="I62" i="42"/>
  <c r="F10" i="42"/>
  <c r="I322" i="35"/>
  <c r="I244" i="35"/>
  <c r="I479" i="1"/>
  <c r="I480" i="1"/>
  <c r="S374" i="42"/>
  <c r="I348" i="35"/>
  <c r="I487" i="1"/>
  <c r="I491" i="1"/>
  <c r="I492" i="1"/>
  <c r="I490" i="1"/>
  <c r="S296" i="42"/>
  <c r="I400" i="35"/>
  <c r="I166" i="35"/>
  <c r="I270" i="35"/>
  <c r="I488" i="1"/>
  <c r="S166" i="42"/>
  <c r="I296" i="35"/>
  <c r="I426" i="35"/>
  <c r="I218" i="35"/>
  <c r="I483" i="1"/>
  <c r="S348" i="42" l="1"/>
  <c r="S426" i="42"/>
  <c r="S140" i="42"/>
  <c r="S218" i="42"/>
  <c r="S244" i="42"/>
  <c r="S270" i="42"/>
  <c r="S400" i="42"/>
  <c r="P10" i="42"/>
  <c r="S88" i="42"/>
  <c r="S322" i="42"/>
  <c r="AI36" i="42"/>
  <c r="S192" i="42"/>
  <c r="I527" i="34"/>
  <c r="Q36" i="42"/>
  <c r="Q10" i="42" s="1"/>
  <c r="I501" i="35"/>
  <c r="R36" i="42"/>
  <c r="R10" i="42" s="1"/>
  <c r="I501" i="34"/>
  <c r="I63" i="34"/>
  <c r="F11" i="34"/>
  <c r="N36" i="42"/>
  <c r="N10" i="42" s="1"/>
  <c r="I527" i="35"/>
  <c r="F11" i="35"/>
  <c r="I63" i="35"/>
  <c r="F12" i="35"/>
  <c r="I64" i="35"/>
  <c r="S114" i="42"/>
  <c r="L36" i="42"/>
  <c r="I553" i="35"/>
  <c r="I553" i="34"/>
  <c r="I64" i="34"/>
  <c r="F12" i="34"/>
  <c r="M36" i="42"/>
  <c r="M10" i="42" s="1"/>
  <c r="F10" i="35"/>
  <c r="I62" i="35"/>
  <c r="I114" i="35"/>
  <c r="O36" i="42"/>
  <c r="O10" i="42" s="1"/>
  <c r="I558" i="32"/>
  <c r="I544" i="32"/>
  <c r="I535" i="8"/>
  <c r="I513" i="8"/>
  <c r="I508" i="1"/>
  <c r="I544" i="1"/>
  <c r="I534" i="32"/>
  <c r="I532" i="32"/>
  <c r="I540" i="32"/>
  <c r="I565" i="32"/>
  <c r="I538" i="32"/>
  <c r="I509" i="8"/>
  <c r="I539" i="8"/>
  <c r="I541" i="1"/>
  <c r="I513" i="1"/>
  <c r="I514" i="32"/>
  <c r="I566" i="32"/>
  <c r="I543" i="32"/>
  <c r="I539" i="32"/>
  <c r="I564" i="32"/>
  <c r="I508" i="8"/>
  <c r="I506" i="8"/>
  <c r="I505" i="8"/>
  <c r="I514" i="8"/>
  <c r="I506" i="1"/>
  <c r="I566" i="1"/>
  <c r="I515" i="1"/>
  <c r="I543" i="1"/>
  <c r="I564" i="1"/>
  <c r="I509" i="32"/>
  <c r="I570" i="32"/>
  <c r="I513" i="32"/>
  <c r="I509" i="1"/>
  <c r="I507" i="1"/>
  <c r="I531" i="1"/>
  <c r="I568" i="1"/>
  <c r="I518" i="1"/>
  <c r="I570" i="1"/>
  <c r="I538" i="1"/>
  <c r="I506" i="32"/>
  <c r="I559" i="8"/>
  <c r="I558" i="8"/>
  <c r="I557" i="8"/>
  <c r="I565" i="8"/>
  <c r="I535" i="1"/>
  <c r="I559" i="1"/>
  <c r="I558" i="1"/>
  <c r="I539" i="1"/>
  <c r="I531" i="32"/>
  <c r="I518" i="32"/>
  <c r="I507" i="8"/>
  <c r="I532" i="8"/>
  <c r="I531" i="8"/>
  <c r="I564" i="8"/>
  <c r="I534" i="1"/>
  <c r="I508" i="32"/>
  <c r="I535" i="32"/>
  <c r="I505" i="32"/>
  <c r="I557" i="32"/>
  <c r="I348" i="42"/>
  <c r="I566" i="8"/>
  <c r="I538" i="8"/>
  <c r="I505" i="1"/>
  <c r="I557" i="1"/>
  <c r="I542" i="1"/>
  <c r="I514" i="1"/>
  <c r="I567" i="1"/>
  <c r="I517" i="32"/>
  <c r="I569" i="32"/>
  <c r="I534" i="8"/>
  <c r="I540" i="8"/>
  <c r="I532" i="1"/>
  <c r="I516" i="1"/>
  <c r="I540" i="1"/>
  <c r="I517" i="1"/>
  <c r="I569" i="1"/>
  <c r="I565" i="1"/>
  <c r="I426" i="42" l="1"/>
  <c r="I296" i="42"/>
  <c r="I218" i="42"/>
  <c r="I166" i="42"/>
  <c r="I244" i="42"/>
  <c r="I400" i="42"/>
  <c r="I322" i="42"/>
  <c r="C36" i="42"/>
  <c r="C10" i="42" s="1"/>
  <c r="I270" i="42"/>
  <c r="I192" i="42"/>
  <c r="I374" i="42"/>
  <c r="I140" i="42"/>
  <c r="I459" i="8"/>
  <c r="H36" i="42"/>
  <c r="H10" i="42" s="1"/>
  <c r="I457" i="32"/>
  <c r="F64" i="1"/>
  <c r="I454" i="1"/>
  <c r="F75" i="32"/>
  <c r="I465" i="32"/>
  <c r="I453" i="8"/>
  <c r="F63" i="8"/>
  <c r="S36" i="42"/>
  <c r="AJ36" i="42" s="1"/>
  <c r="L10" i="42"/>
  <c r="S10" i="42" s="1"/>
  <c r="I453" i="1"/>
  <c r="F63" i="1"/>
  <c r="I456" i="8"/>
  <c r="F64" i="32"/>
  <c r="I454" i="32"/>
  <c r="I453" i="32"/>
  <c r="F63" i="32"/>
  <c r="I461" i="32"/>
  <c r="B36" i="42"/>
  <c r="I114" i="42"/>
  <c r="G36" i="42"/>
  <c r="G10" i="42" s="1"/>
  <c r="I463" i="1"/>
  <c r="I461" i="8"/>
  <c r="I457" i="1"/>
  <c r="I461" i="1"/>
  <c r="F71" i="1"/>
  <c r="I457" i="8"/>
  <c r="I456" i="32"/>
  <c r="I466" i="32"/>
  <c r="F76" i="32"/>
  <c r="I454" i="8"/>
  <c r="F64" i="8"/>
  <c r="F76" i="1"/>
  <c r="I466" i="1"/>
  <c r="D36" i="42"/>
  <c r="D10" i="42" s="1"/>
  <c r="F75" i="1"/>
  <c r="I465" i="1"/>
  <c r="I456" i="1"/>
  <c r="F74" i="1"/>
  <c r="I464" i="1"/>
  <c r="E36" i="42"/>
  <c r="E10" i="42" s="1"/>
  <c r="I530" i="36"/>
  <c r="I504" i="36"/>
  <c r="I531" i="36"/>
  <c r="I557" i="36"/>
  <c r="I558" i="36"/>
  <c r="I535" i="36"/>
  <c r="I556" i="36"/>
  <c r="I532" i="36"/>
  <c r="I506" i="36"/>
  <c r="I509" i="36"/>
  <c r="I505" i="36"/>
  <c r="F24" i="1" l="1"/>
  <c r="I76" i="1"/>
  <c r="F22" i="1"/>
  <c r="I74" i="1"/>
  <c r="I64" i="8"/>
  <c r="F12" i="8"/>
  <c r="I63" i="1"/>
  <c r="I71" i="1"/>
  <c r="F19" i="1"/>
  <c r="I63" i="32"/>
  <c r="F11" i="32"/>
  <c r="I64" i="1"/>
  <c r="F12" i="1"/>
  <c r="I501" i="32"/>
  <c r="I76" i="32"/>
  <c r="F24" i="32"/>
  <c r="F23" i="32"/>
  <c r="I75" i="32"/>
  <c r="I452" i="36"/>
  <c r="F62" i="36"/>
  <c r="I75" i="1"/>
  <c r="I64" i="32"/>
  <c r="F12" i="32"/>
  <c r="F11" i="8"/>
  <c r="I63" i="8"/>
  <c r="I553" i="32"/>
  <c r="F64" i="36"/>
  <c r="I454" i="36"/>
  <c r="I527" i="32"/>
  <c r="I453" i="36"/>
  <c r="F63" i="36"/>
  <c r="I457" i="36"/>
  <c r="I36" i="42"/>
  <c r="B10" i="42"/>
  <c r="I10" i="42" s="1"/>
  <c r="T10" i="42" s="1"/>
  <c r="I322" i="36"/>
  <c r="I374" i="36"/>
  <c r="I218" i="36"/>
  <c r="I426" i="36"/>
  <c r="I166" i="36"/>
  <c r="I244" i="36"/>
  <c r="I270" i="36"/>
  <c r="I400" i="36"/>
  <c r="I296" i="36"/>
  <c r="I348" i="36"/>
  <c r="I501" i="36" l="1"/>
  <c r="I64" i="36"/>
  <c r="F12" i="36"/>
  <c r="F10" i="36"/>
  <c r="I62" i="36"/>
  <c r="I527" i="36"/>
  <c r="F11" i="36"/>
  <c r="I63" i="36"/>
  <c r="I553" i="36"/>
  <c r="I561" i="1" l="1"/>
  <c r="F67" i="1"/>
  <c r="I67" i="1" s="1"/>
  <c r="I568" i="42" l="1"/>
  <c r="I516" i="42"/>
  <c r="I542" i="42"/>
  <c r="I490" i="42"/>
  <c r="F74" i="42" l="1"/>
  <c r="I464" i="42"/>
  <c r="P100" i="42"/>
  <c r="P22" i="42" s="1"/>
  <c r="F22" i="42" l="1"/>
  <c r="I74" i="42"/>
  <c r="I178" i="1" l="1"/>
  <c r="I282" i="1"/>
  <c r="I308" i="1"/>
  <c r="I256" i="1"/>
  <c r="I334" i="1"/>
  <c r="I412" i="1"/>
  <c r="I126" i="1" l="1"/>
  <c r="I386" i="1"/>
  <c r="I438" i="1"/>
  <c r="I360" i="1" l="1"/>
  <c r="I140" i="1" l="1"/>
  <c r="I528" i="43" l="1"/>
  <c r="I502" i="43"/>
  <c r="I554" i="43"/>
  <c r="I476" i="43"/>
  <c r="I554" i="42" l="1"/>
  <c r="I502" i="42"/>
  <c r="I528" i="42"/>
  <c r="I476" i="42"/>
  <c r="I502" i="41" l="1"/>
  <c r="I554" i="41"/>
  <c r="I476" i="41"/>
  <c r="I528" i="41"/>
  <c r="AE36" i="41" l="1"/>
  <c r="AF36" i="41"/>
  <c r="AA36" i="41"/>
  <c r="AG36" i="41"/>
  <c r="Z36" i="41"/>
  <c r="W36" i="41"/>
  <c r="AH36" i="41"/>
  <c r="AC36" i="41"/>
  <c r="AD36" i="41"/>
  <c r="Y36" i="41"/>
  <c r="X36" i="41"/>
  <c r="AI192" i="41" l="1"/>
  <c r="V36" i="41"/>
  <c r="AI36" i="41" s="1"/>
  <c r="M36" i="41"/>
  <c r="M10" i="41" s="1"/>
  <c r="N36" i="41"/>
  <c r="N10" i="41" s="1"/>
  <c r="O36" i="41"/>
  <c r="O10" i="41" s="1"/>
  <c r="Q36" i="41"/>
  <c r="Q10" i="41" s="1"/>
  <c r="R36" i="41"/>
  <c r="R10" i="41" s="1"/>
  <c r="S192" i="41" l="1"/>
  <c r="L36" i="41"/>
  <c r="C36" i="41"/>
  <c r="C10" i="41" s="1"/>
  <c r="H36" i="41"/>
  <c r="H10" i="41" s="1"/>
  <c r="G36" i="41"/>
  <c r="G10" i="41" s="1"/>
  <c r="E36" i="41"/>
  <c r="E10" i="41" s="1"/>
  <c r="D36" i="41"/>
  <c r="D10" i="41" s="1"/>
  <c r="I192" i="41" l="1"/>
  <c r="B36" i="41"/>
  <c r="L10" i="41"/>
  <c r="S10" i="41" s="1"/>
  <c r="S36" i="41"/>
  <c r="AJ36" i="41" s="1"/>
  <c r="B10" i="41" l="1"/>
  <c r="I10" i="41" s="1"/>
  <c r="T10" i="41" s="1"/>
  <c r="I36" i="41"/>
  <c r="I488" i="40" l="1"/>
  <c r="I514" i="40"/>
  <c r="I540" i="40"/>
  <c r="I566" i="40"/>
  <c r="I502" i="40" l="1"/>
  <c r="I528" i="40"/>
  <c r="I554" i="40"/>
  <c r="I476" i="40"/>
  <c r="I568" i="40" l="1"/>
  <c r="I516" i="40"/>
  <c r="I542" i="40"/>
  <c r="I490" i="40"/>
  <c r="F74" i="40" l="1"/>
  <c r="I74" i="40" s="1"/>
  <c r="I464" i="40"/>
  <c r="P100" i="40"/>
  <c r="P22" i="40" s="1"/>
  <c r="I542" i="36" l="1"/>
  <c r="I568" i="36"/>
  <c r="I516" i="36"/>
  <c r="I464" i="36" l="1"/>
  <c r="F74" i="36"/>
  <c r="I74" i="36" l="1"/>
  <c r="F22" i="36"/>
  <c r="I559" i="42" l="1"/>
  <c r="I507" i="42"/>
  <c r="I508" i="40" l="1"/>
  <c r="I534" i="40"/>
  <c r="I456" i="40" l="1"/>
  <c r="I510" i="40" l="1"/>
  <c r="I536" i="40"/>
  <c r="I562" i="40"/>
  <c r="I458" i="40" l="1"/>
  <c r="I559" i="41" l="1"/>
  <c r="I507" i="41"/>
  <c r="I489" i="1" l="1"/>
  <c r="F73" i="1"/>
  <c r="I533" i="1"/>
  <c r="I455" i="1" l="1"/>
  <c r="F21" i="1"/>
  <c r="I73" i="1"/>
  <c r="I560" i="1"/>
  <c r="I567" i="43" l="1"/>
  <c r="I515" i="43"/>
  <c r="I514" i="42" l="1"/>
  <c r="I488" i="42"/>
  <c r="I540" i="42" l="1"/>
  <c r="I566" i="42"/>
  <c r="I562" i="42" l="1"/>
  <c r="I536" i="42"/>
  <c r="I510" i="42"/>
  <c r="I458" i="42" l="1"/>
  <c r="I515" i="42" l="1"/>
  <c r="I567" i="42"/>
  <c r="I534" i="42"/>
  <c r="I456" i="42" l="1"/>
  <c r="I508" i="42"/>
  <c r="I592" i="42" l="1"/>
  <c r="D36" i="1" l="1"/>
  <c r="D10" i="1" s="1"/>
  <c r="C96" i="1"/>
  <c r="C36" i="1"/>
  <c r="C10" i="1" s="1"/>
  <c r="I642" i="1"/>
  <c r="G36" i="1"/>
  <c r="G10" i="1" s="1"/>
  <c r="E36" i="1"/>
  <c r="E10" i="1" s="1"/>
  <c r="H36" i="1"/>
  <c r="H10" i="1" s="1"/>
  <c r="I192" i="1" l="1"/>
  <c r="B36" i="1"/>
  <c r="B10" i="1" l="1"/>
  <c r="I36" i="1"/>
  <c r="H91" i="1"/>
  <c r="G91" i="1"/>
  <c r="F91" i="1"/>
  <c r="C91" i="1"/>
  <c r="F88" i="1" l="1"/>
  <c r="I634" i="1"/>
  <c r="I637" i="1"/>
  <c r="B91" i="1"/>
  <c r="F10" i="1" l="1"/>
  <c r="I10" i="1" s="1"/>
  <c r="I88" i="1"/>
  <c r="F93" i="1" l="1"/>
  <c r="F15" i="1" s="1"/>
  <c r="I639" i="1"/>
  <c r="E92" i="1" l="1"/>
  <c r="D92" i="1" l="1"/>
  <c r="I586" i="1"/>
  <c r="I610" i="1" l="1"/>
  <c r="I618" i="1" l="1"/>
  <c r="E90" i="1" l="1"/>
  <c r="G90" i="1"/>
  <c r="H90" i="1"/>
  <c r="I636" i="1" l="1"/>
  <c r="I476" i="1"/>
  <c r="C86" i="1" l="1"/>
  <c r="G86" i="1"/>
  <c r="H86" i="1"/>
  <c r="I554" i="1"/>
  <c r="E86" i="1"/>
  <c r="I502" i="1"/>
  <c r="I606" i="1"/>
  <c r="I528" i="1"/>
  <c r="F92" i="1" l="1"/>
  <c r="I92" i="1" s="1"/>
  <c r="I638" i="1"/>
  <c r="C85" i="1" l="1"/>
  <c r="E85" i="1"/>
  <c r="I475" i="1" l="1"/>
  <c r="G85" i="1"/>
  <c r="I605" i="1"/>
  <c r="H85" i="1"/>
  <c r="I617" i="1"/>
  <c r="I501" i="1" l="1"/>
  <c r="I527" i="1"/>
  <c r="I553" i="1"/>
  <c r="G97" i="1"/>
  <c r="H97" i="1"/>
  <c r="D97" i="1"/>
  <c r="E97" i="1"/>
  <c r="I643" i="1" l="1"/>
  <c r="F85" i="1"/>
  <c r="I631" i="1"/>
  <c r="F95" i="1" l="1"/>
  <c r="H98" i="1" l="1"/>
  <c r="G98" i="1"/>
  <c r="C98" i="1"/>
  <c r="E98" i="1"/>
  <c r="I621" i="1"/>
  <c r="I622" i="1"/>
  <c r="F103" i="1" l="1"/>
  <c r="I649" i="1"/>
  <c r="I103" i="1" l="1"/>
  <c r="F25" i="1"/>
  <c r="I25" i="1" s="1"/>
  <c r="C101" i="1"/>
  <c r="G102" i="1"/>
  <c r="G24" i="1" s="1"/>
  <c r="D102" i="1"/>
  <c r="E101" i="1"/>
  <c r="E102" i="1"/>
  <c r="D101" i="1"/>
  <c r="C102" i="1"/>
  <c r="H102" i="1"/>
  <c r="H24" i="1" s="1"/>
  <c r="H101" i="1"/>
  <c r="G101" i="1"/>
  <c r="I648" i="1" l="1"/>
  <c r="F98" i="1" l="1"/>
  <c r="I644" i="1"/>
  <c r="I514" i="41" l="1"/>
  <c r="I566" i="41"/>
  <c r="I488" i="41"/>
  <c r="I540" i="41"/>
  <c r="I568" i="41" l="1"/>
  <c r="I516" i="41"/>
  <c r="I542" i="41"/>
  <c r="I490" i="41"/>
  <c r="F74" i="41" l="1"/>
  <c r="I464" i="41"/>
  <c r="P100" i="41"/>
  <c r="P22" i="41" s="1"/>
  <c r="F22" i="41" l="1"/>
  <c r="I74" i="41"/>
  <c r="I515" i="41" l="1"/>
  <c r="I567" i="41"/>
  <c r="I562" i="41"/>
  <c r="I510" i="41"/>
  <c r="I536" i="41"/>
  <c r="I458" i="41" l="1"/>
  <c r="AI152" i="43" l="1"/>
  <c r="S152" i="43"/>
  <c r="I152" i="43" l="1"/>
  <c r="AI197" i="43" l="1"/>
  <c r="AI249" i="43"/>
  <c r="AI353" i="43"/>
  <c r="AI379" i="43"/>
  <c r="AI171" i="43"/>
  <c r="AI301" i="43"/>
  <c r="W41" i="43"/>
  <c r="AI327" i="43" l="1"/>
  <c r="AI405" i="43"/>
  <c r="S379" i="43"/>
  <c r="AE41" i="43"/>
  <c r="X41" i="43"/>
  <c r="AI431" i="43"/>
  <c r="AI145" i="43"/>
  <c r="AF41" i="43"/>
  <c r="AA41" i="43"/>
  <c r="S171" i="43"/>
  <c r="Z41" i="43"/>
  <c r="AH41" i="43"/>
  <c r="AC41" i="43"/>
  <c r="S249" i="43"/>
  <c r="S353" i="43"/>
  <c r="AD41" i="43"/>
  <c r="Y41" i="43"/>
  <c r="AI275" i="43"/>
  <c r="AG41" i="43"/>
  <c r="AI223" i="43"/>
  <c r="S301" i="43"/>
  <c r="AI119" i="43"/>
  <c r="V41" i="43"/>
  <c r="S197" i="43"/>
  <c r="I249" i="43"/>
  <c r="N41" i="43"/>
  <c r="N15" i="43" s="1"/>
  <c r="I353" i="43" l="1"/>
  <c r="S405" i="43"/>
  <c r="S223" i="43"/>
  <c r="S327" i="43"/>
  <c r="R41" i="43"/>
  <c r="R15" i="43" s="1"/>
  <c r="S431" i="43"/>
  <c r="I171" i="43"/>
  <c r="I197" i="43"/>
  <c r="I301" i="43"/>
  <c r="O41" i="43"/>
  <c r="I379" i="43"/>
  <c r="AI41" i="43"/>
  <c r="Q41" i="43"/>
  <c r="Q15" i="43" s="1"/>
  <c r="S145" i="43"/>
  <c r="M41" i="43"/>
  <c r="M15" i="43" s="1"/>
  <c r="S275" i="43"/>
  <c r="S119" i="43"/>
  <c r="L41" i="43"/>
  <c r="I275" i="43"/>
  <c r="I327" i="43"/>
  <c r="I223" i="43" l="1"/>
  <c r="C41" i="43"/>
  <c r="C15" i="43" s="1"/>
  <c r="AI190" i="43"/>
  <c r="L15" i="43"/>
  <c r="S41" i="43"/>
  <c r="AJ41" i="43" s="1"/>
  <c r="I145" i="43"/>
  <c r="G41" i="43"/>
  <c r="G15" i="43" s="1"/>
  <c r="E41" i="43"/>
  <c r="H41" i="43"/>
  <c r="H15" i="43" s="1"/>
  <c r="B41" i="43"/>
  <c r="I119" i="43"/>
  <c r="I431" i="43"/>
  <c r="D41" i="43"/>
  <c r="D15" i="43" s="1"/>
  <c r="I405" i="43"/>
  <c r="AC34" i="43" l="1"/>
  <c r="Z34" i="43"/>
  <c r="AI126" i="43"/>
  <c r="AI216" i="43"/>
  <c r="AI320" i="43"/>
  <c r="AI372" i="43"/>
  <c r="Y34" i="43"/>
  <c r="AI164" i="43"/>
  <c r="AA34" i="43"/>
  <c r="X34" i="43"/>
  <c r="S190" i="43"/>
  <c r="B15" i="43"/>
  <c r="I41" i="43"/>
  <c r="W34" i="43"/>
  <c r="AG34" i="43"/>
  <c r="AI242" i="43"/>
  <c r="AI294" i="43"/>
  <c r="AI398" i="43"/>
  <c r="V34" i="43"/>
  <c r="AI112" i="43"/>
  <c r="AH34" i="43"/>
  <c r="AI138" i="43"/>
  <c r="AE34" i="43"/>
  <c r="AD34" i="43"/>
  <c r="AI424" i="43"/>
  <c r="AI268" i="43"/>
  <c r="AI346" i="43"/>
  <c r="AF34" i="43"/>
  <c r="Y48" i="43"/>
  <c r="AG48" i="43"/>
  <c r="M34" i="43" l="1"/>
  <c r="S424" i="43"/>
  <c r="I190" i="43"/>
  <c r="AF48" i="43"/>
  <c r="AE48" i="43"/>
  <c r="W48" i="43"/>
  <c r="S320" i="43"/>
  <c r="S138" i="43"/>
  <c r="AA48" i="43"/>
  <c r="Z48" i="43"/>
  <c r="S268" i="43"/>
  <c r="AD48" i="43"/>
  <c r="AI282" i="43"/>
  <c r="S216" i="43"/>
  <c r="AC48" i="43"/>
  <c r="AI34" i="43"/>
  <c r="AH48" i="43"/>
  <c r="X48" i="43"/>
  <c r="AI308" i="43"/>
  <c r="S242" i="43"/>
  <c r="N34" i="43"/>
  <c r="S164" i="43"/>
  <c r="R34" i="43"/>
  <c r="S398" i="43"/>
  <c r="AI334" i="43"/>
  <c r="AI230" i="43"/>
  <c r="S346" i="43"/>
  <c r="AI360" i="43"/>
  <c r="L34" i="43"/>
  <c r="S112" i="43"/>
  <c r="AI204" i="43"/>
  <c r="AI438" i="43"/>
  <c r="AI386" i="43"/>
  <c r="AI178" i="43"/>
  <c r="S294" i="43"/>
  <c r="AI256" i="43"/>
  <c r="V48" i="43"/>
  <c r="S126" i="43"/>
  <c r="S372" i="43"/>
  <c r="Q34" i="43"/>
  <c r="AI412" i="43"/>
  <c r="O34" i="43"/>
  <c r="S230" i="43" l="1"/>
  <c r="I242" i="43"/>
  <c r="I346" i="43"/>
  <c r="H34" i="43"/>
  <c r="Q48" i="43"/>
  <c r="Q22" i="43" s="1"/>
  <c r="R48" i="43"/>
  <c r="R22" i="43" s="1"/>
  <c r="S308" i="43"/>
  <c r="AI48" i="43"/>
  <c r="I216" i="43"/>
  <c r="I320" i="43"/>
  <c r="O48" i="43"/>
  <c r="O22" i="43" s="1"/>
  <c r="N48" i="43"/>
  <c r="N22" i="43" s="1"/>
  <c r="M48" i="43"/>
  <c r="M22" i="43" s="1"/>
  <c r="I126" i="43"/>
  <c r="L48" i="43"/>
  <c r="S178" i="43"/>
  <c r="S438" i="43"/>
  <c r="S360" i="43"/>
  <c r="I138" i="43"/>
  <c r="I268" i="43"/>
  <c r="D34" i="43"/>
  <c r="I372" i="43"/>
  <c r="S34" i="43"/>
  <c r="AJ34" i="43" s="1"/>
  <c r="S282" i="43"/>
  <c r="S256" i="43"/>
  <c r="E34" i="43"/>
  <c r="S386" i="43"/>
  <c r="I398" i="43"/>
  <c r="I424" i="43"/>
  <c r="B34" i="43"/>
  <c r="I112" i="43"/>
  <c r="G34" i="43"/>
  <c r="S334" i="43"/>
  <c r="I164" i="43"/>
  <c r="I294" i="43"/>
  <c r="S412" i="43"/>
  <c r="S204" i="43"/>
  <c r="C34" i="43"/>
  <c r="D48" i="43"/>
  <c r="D22" i="43" s="1"/>
  <c r="I386" i="43" l="1"/>
  <c r="I204" i="43"/>
  <c r="C48" i="43"/>
  <c r="C22" i="43" s="1"/>
  <c r="I178" i="43"/>
  <c r="H48" i="43"/>
  <c r="H22" i="43" s="1"/>
  <c r="G48" i="43"/>
  <c r="G22" i="43" s="1"/>
  <c r="I360" i="43"/>
  <c r="I256" i="43"/>
  <c r="I438" i="43"/>
  <c r="E48" i="43"/>
  <c r="E22" i="43" s="1"/>
  <c r="I412" i="43"/>
  <c r="I34" i="43"/>
  <c r="I282" i="43"/>
  <c r="S48" i="43"/>
  <c r="AJ48" i="43" s="1"/>
  <c r="L22" i="43"/>
  <c r="S22" i="43" s="1"/>
  <c r="I334" i="43"/>
  <c r="I308" i="43"/>
  <c r="I230" i="43"/>
  <c r="B48" i="43"/>
  <c r="B22" i="43" l="1"/>
  <c r="I22" i="43" s="1"/>
  <c r="T22" i="43" s="1"/>
  <c r="I48" i="43"/>
  <c r="I619" i="43" l="1"/>
  <c r="I606" i="43"/>
  <c r="I618" i="43" l="1"/>
  <c r="S606" i="43"/>
  <c r="AG606" i="43" s="1"/>
  <c r="S619" i="43"/>
  <c r="AG619" i="43" s="1"/>
  <c r="S618" i="43" l="1"/>
  <c r="AG618" i="43" s="1"/>
  <c r="H91" i="43" l="1"/>
  <c r="C91" i="43"/>
  <c r="G91" i="43"/>
  <c r="Q91" i="43" l="1"/>
  <c r="R91" i="43"/>
  <c r="M91" i="43"/>
  <c r="F91" i="43" l="1"/>
  <c r="F106" i="43" s="1"/>
  <c r="F652" i="43"/>
  <c r="I637" i="43"/>
  <c r="B91" i="43"/>
  <c r="S637" i="43" l="1"/>
  <c r="L91" i="43"/>
  <c r="P91" i="43"/>
  <c r="P652" i="43"/>
  <c r="AI128" i="43" l="1"/>
  <c r="R50" i="43"/>
  <c r="Q50" i="43"/>
  <c r="N50" i="43"/>
  <c r="M50" i="43"/>
  <c r="O50" i="43"/>
  <c r="I517" i="43"/>
  <c r="I518" i="43"/>
  <c r="I569" i="43"/>
  <c r="I570" i="43"/>
  <c r="I544" i="43"/>
  <c r="I543" i="43"/>
  <c r="I492" i="43"/>
  <c r="I491" i="43"/>
  <c r="AH50" i="43" l="1"/>
  <c r="Z50" i="43"/>
  <c r="Y50" i="43"/>
  <c r="AD50" i="43"/>
  <c r="AI154" i="43"/>
  <c r="AI336" i="43"/>
  <c r="X50" i="43"/>
  <c r="AA50" i="43"/>
  <c r="W50" i="43"/>
  <c r="AG50" i="43"/>
  <c r="AI232" i="43"/>
  <c r="AC50" i="43"/>
  <c r="AI362" i="43"/>
  <c r="AI206" i="43"/>
  <c r="S128" i="43"/>
  <c r="AI388" i="43"/>
  <c r="I465" i="43"/>
  <c r="F75" i="43"/>
  <c r="V50" i="43"/>
  <c r="AI310" i="43"/>
  <c r="AI258" i="43"/>
  <c r="I466" i="43"/>
  <c r="F76" i="43"/>
  <c r="AI180" i="43"/>
  <c r="AI127" i="43"/>
  <c r="AE50" i="43"/>
  <c r="AF50" i="43"/>
  <c r="AI440" i="43"/>
  <c r="AI284" i="43"/>
  <c r="AI414" i="43"/>
  <c r="P102" i="43"/>
  <c r="P24" i="43" s="1"/>
  <c r="AI179" i="43"/>
  <c r="P101" i="43"/>
  <c r="P23" i="43" s="1"/>
  <c r="AI50" i="43" l="1"/>
  <c r="AI387" i="43"/>
  <c r="AI335" i="43"/>
  <c r="AI413" i="43"/>
  <c r="AI231" i="43"/>
  <c r="X49" i="43"/>
  <c r="AG49" i="43"/>
  <c r="AE49" i="43"/>
  <c r="AI361" i="43"/>
  <c r="AI309" i="43"/>
  <c r="AI439" i="43"/>
  <c r="AI153" i="43"/>
  <c r="Z49" i="43"/>
  <c r="W49" i="43"/>
  <c r="AI205" i="43"/>
  <c r="AF49" i="43"/>
  <c r="AD49" i="43"/>
  <c r="AA49" i="43"/>
  <c r="Y49" i="43"/>
  <c r="AI257" i="43"/>
  <c r="AI283" i="43"/>
  <c r="AH49" i="43"/>
  <c r="AC49" i="43"/>
  <c r="S127" i="43"/>
  <c r="V49" i="43"/>
  <c r="F23" i="43"/>
  <c r="I75" i="43"/>
  <c r="I76" i="43"/>
  <c r="F24" i="43"/>
  <c r="S309" i="43" l="1"/>
  <c r="S283" i="43"/>
  <c r="S153" i="43"/>
  <c r="Q49" i="43"/>
  <c r="S179" i="43"/>
  <c r="S439" i="43"/>
  <c r="S361" i="43"/>
  <c r="AI49" i="43"/>
  <c r="S413" i="43"/>
  <c r="O49" i="43"/>
  <c r="S205" i="43"/>
  <c r="M49" i="43"/>
  <c r="R49" i="43"/>
  <c r="S335" i="43"/>
  <c r="S231" i="43"/>
  <c r="S387" i="43"/>
  <c r="S257" i="43"/>
  <c r="N49" i="43"/>
  <c r="I127" i="43"/>
  <c r="L49" i="43"/>
  <c r="C52" i="43"/>
  <c r="C26" i="43" s="1"/>
  <c r="S440" i="43"/>
  <c r="S258" i="43"/>
  <c r="S206" i="43"/>
  <c r="S362" i="43"/>
  <c r="S388" i="43"/>
  <c r="H52" i="43"/>
  <c r="H26" i="43" s="1"/>
  <c r="S180" i="43"/>
  <c r="I179" i="43"/>
  <c r="E52" i="43"/>
  <c r="E26" i="43" s="1"/>
  <c r="I153" i="43"/>
  <c r="S284" i="43"/>
  <c r="S232" i="43"/>
  <c r="S414" i="43"/>
  <c r="S310" i="43"/>
  <c r="S336" i="43"/>
  <c r="G52" i="43"/>
  <c r="G26" i="43" s="1"/>
  <c r="I413" i="43" l="1"/>
  <c r="I231" i="43"/>
  <c r="I335" i="43"/>
  <c r="I439" i="43"/>
  <c r="I257" i="43"/>
  <c r="I283" i="43"/>
  <c r="I361" i="43"/>
  <c r="E49" i="43"/>
  <c r="C49" i="43"/>
  <c r="I309" i="43"/>
  <c r="I387" i="43"/>
  <c r="D49" i="43"/>
  <c r="I205" i="43"/>
  <c r="H49" i="43"/>
  <c r="G49" i="43"/>
  <c r="S49" i="43"/>
  <c r="AJ49" i="43" s="1"/>
  <c r="I130" i="43"/>
  <c r="B52" i="43"/>
  <c r="S154" i="43"/>
  <c r="L50" i="43"/>
  <c r="B49" i="43"/>
  <c r="I414" i="43"/>
  <c r="I232" i="43" l="1"/>
  <c r="I440" i="43"/>
  <c r="I362" i="43"/>
  <c r="I388" i="43"/>
  <c r="I180" i="43"/>
  <c r="I336" i="43"/>
  <c r="I310" i="43"/>
  <c r="I258" i="43"/>
  <c r="I284" i="43"/>
  <c r="I206" i="43"/>
  <c r="G50" i="43"/>
  <c r="I49" i="43"/>
  <c r="C50" i="43"/>
  <c r="H50" i="43"/>
  <c r="S50" i="43"/>
  <c r="AJ50" i="43" s="1"/>
  <c r="I154" i="43"/>
  <c r="B50" i="43"/>
  <c r="D50" i="43"/>
  <c r="B26" i="43"/>
  <c r="I26" i="43" s="1"/>
  <c r="I52" i="43"/>
  <c r="E50" i="43"/>
  <c r="I50" i="43" l="1"/>
  <c r="C102" i="43" l="1"/>
  <c r="C24" i="43" s="1"/>
  <c r="C101" i="43"/>
  <c r="C23" i="43" s="1"/>
  <c r="E102" i="43"/>
  <c r="E24" i="43" s="1"/>
  <c r="E101" i="43"/>
  <c r="E23" i="43" s="1"/>
  <c r="G101" i="43"/>
  <c r="G23" i="43" s="1"/>
  <c r="G102" i="43"/>
  <c r="G24" i="43" s="1"/>
  <c r="I648" i="43"/>
  <c r="H102" i="43"/>
  <c r="H24" i="43" s="1"/>
  <c r="H101" i="43"/>
  <c r="H23" i="43" s="1"/>
  <c r="I647" i="43" l="1"/>
  <c r="R101" i="43"/>
  <c r="R23" i="43" s="1"/>
  <c r="Q101" i="43"/>
  <c r="Q23" i="43" s="1"/>
  <c r="O102" i="43"/>
  <c r="O24" i="43" s="1"/>
  <c r="M102" i="43"/>
  <c r="M24" i="43" s="1"/>
  <c r="R102" i="43"/>
  <c r="R24" i="43" s="1"/>
  <c r="Q102" i="43"/>
  <c r="Q24" i="43" s="1"/>
  <c r="O101" i="43"/>
  <c r="O23" i="43" s="1"/>
  <c r="M101" i="43"/>
  <c r="M23" i="43" s="1"/>
  <c r="G98" i="43"/>
  <c r="D98" i="43"/>
  <c r="E98" i="43"/>
  <c r="C98" i="43"/>
  <c r="H98" i="43"/>
  <c r="S647" i="43" l="1"/>
  <c r="S648" i="43"/>
  <c r="R98" i="43"/>
  <c r="O98" i="43"/>
  <c r="Q98" i="43"/>
  <c r="M98" i="43"/>
  <c r="N98" i="43"/>
  <c r="G86" i="43"/>
  <c r="G8" i="43" s="1"/>
  <c r="E86" i="43"/>
  <c r="E8" i="43" s="1"/>
  <c r="H86" i="43"/>
  <c r="H8" i="43" s="1"/>
  <c r="C86" i="43"/>
  <c r="C8" i="43" s="1"/>
  <c r="I644" i="43" l="1"/>
  <c r="B98" i="43"/>
  <c r="I98" i="43" s="1"/>
  <c r="I632" i="43"/>
  <c r="R86" i="43"/>
  <c r="R8" i="43" s="1"/>
  <c r="Q86" i="43"/>
  <c r="Q8" i="43" s="1"/>
  <c r="M86" i="43"/>
  <c r="M8" i="43" s="1"/>
  <c r="O86" i="43"/>
  <c r="O8" i="43" s="1"/>
  <c r="S644" i="43" l="1"/>
  <c r="L98" i="43"/>
  <c r="S632" i="43"/>
  <c r="C99" i="43"/>
  <c r="G99" i="43"/>
  <c r="H99" i="43"/>
  <c r="R99" i="43" l="1"/>
  <c r="Q99" i="43"/>
  <c r="M99" i="43"/>
  <c r="I645" i="43" l="1"/>
  <c r="S645" i="43" l="1"/>
  <c r="D101" i="43" l="1"/>
  <c r="D23" i="43" s="1"/>
  <c r="I621" i="43"/>
  <c r="D102" i="43"/>
  <c r="D24" i="43" s="1"/>
  <c r="I622" i="43"/>
  <c r="N101" i="43" l="1"/>
  <c r="N23" i="43" s="1"/>
  <c r="S621" i="43"/>
  <c r="AG621" i="43" s="1"/>
  <c r="N102" i="43"/>
  <c r="N24" i="43" s="1"/>
  <c r="S622" i="43"/>
  <c r="AG622" i="43" s="1"/>
  <c r="G91" i="42" l="1"/>
  <c r="C91" i="42"/>
  <c r="H91" i="42"/>
  <c r="R91" i="42" l="1"/>
  <c r="Q91" i="42"/>
  <c r="M91" i="42"/>
  <c r="I637" i="42" l="1"/>
  <c r="B91" i="42"/>
  <c r="F91" i="42"/>
  <c r="F106" i="42" s="1"/>
  <c r="F652" i="42"/>
  <c r="S637" i="42" l="1"/>
  <c r="L91" i="42"/>
  <c r="P652" i="42"/>
  <c r="P91" i="42"/>
  <c r="I487" i="42" l="1"/>
  <c r="I513" i="42" l="1"/>
  <c r="I565" i="42"/>
  <c r="I539" i="42"/>
  <c r="F71" i="42" l="1"/>
  <c r="I461" i="42"/>
  <c r="P97" i="42"/>
  <c r="F19" i="42" l="1"/>
  <c r="I71" i="42"/>
  <c r="I544" i="42" l="1"/>
  <c r="I543" i="42"/>
  <c r="I492" i="42"/>
  <c r="I491" i="42"/>
  <c r="I466" i="42" l="1"/>
  <c r="I465" i="42"/>
  <c r="I517" i="42"/>
  <c r="I518" i="42"/>
  <c r="I569" i="42"/>
  <c r="I570" i="42"/>
  <c r="F75" i="42" l="1"/>
  <c r="F76" i="42"/>
  <c r="P102" i="42"/>
  <c r="P24" i="42" s="1"/>
  <c r="P101" i="42"/>
  <c r="P23" i="42" s="1"/>
  <c r="F24" i="42" l="1"/>
  <c r="I76" i="42"/>
  <c r="I75" i="42"/>
  <c r="F23" i="42"/>
  <c r="I619" i="42" l="1"/>
  <c r="I606" i="42"/>
  <c r="S606" i="42" l="1"/>
  <c r="AG606" i="42" s="1"/>
  <c r="S619" i="42"/>
  <c r="AG619" i="42" s="1"/>
  <c r="C86" i="42"/>
  <c r="G86" i="42"/>
  <c r="H86" i="42"/>
  <c r="E86" i="42"/>
  <c r="Q86" i="42" l="1"/>
  <c r="I632" i="42"/>
  <c r="O86" i="42"/>
  <c r="R86" i="42"/>
  <c r="M86" i="42"/>
  <c r="S632" i="42" l="1"/>
  <c r="H99" i="42" l="1"/>
  <c r="G99" i="42"/>
  <c r="C99" i="42"/>
  <c r="R99" i="42" l="1"/>
  <c r="M99" i="42"/>
  <c r="Q99" i="42"/>
  <c r="I645" i="42" l="1"/>
  <c r="S645" i="42" l="1"/>
  <c r="I622" i="42" l="1"/>
  <c r="I621" i="42"/>
  <c r="S621" i="42" l="1"/>
  <c r="AG621" i="42" s="1"/>
  <c r="S622" i="42"/>
  <c r="AG622" i="42" s="1"/>
  <c r="D102" i="42" l="1"/>
  <c r="D101" i="42"/>
  <c r="H102" i="42"/>
  <c r="H101" i="42"/>
  <c r="I647" i="42"/>
  <c r="C101" i="42"/>
  <c r="C102" i="42"/>
  <c r="G102" i="42"/>
  <c r="G101" i="42"/>
  <c r="E101" i="42"/>
  <c r="E102" i="42"/>
  <c r="I648" i="42" l="1"/>
  <c r="O102" i="42"/>
  <c r="Q101" i="42"/>
  <c r="M102" i="42"/>
  <c r="R102" i="42"/>
  <c r="N102" i="42"/>
  <c r="O101" i="42"/>
  <c r="Q102" i="42"/>
  <c r="M101" i="42"/>
  <c r="R101" i="42"/>
  <c r="N101" i="42"/>
  <c r="S647" i="42" l="1"/>
  <c r="S648" i="42"/>
  <c r="C91" i="41" l="1"/>
  <c r="G91" i="41"/>
  <c r="H91" i="41"/>
  <c r="M91" i="41" l="1"/>
  <c r="R91" i="41"/>
  <c r="Q91" i="41"/>
  <c r="I637" i="41" l="1"/>
  <c r="B91" i="41"/>
  <c r="F91" i="41"/>
  <c r="F106" i="41" s="1"/>
  <c r="F652" i="41"/>
  <c r="P91" i="41" l="1"/>
  <c r="P652" i="41"/>
  <c r="S637" i="41"/>
  <c r="L91" i="41"/>
  <c r="I618" i="41" l="1"/>
  <c r="S618" i="41" l="1"/>
  <c r="AG618" i="41" s="1"/>
  <c r="I606" i="41"/>
  <c r="E86" i="41" l="1"/>
  <c r="G86" i="41"/>
  <c r="C86" i="41"/>
  <c r="H86" i="41"/>
  <c r="S606" i="41"/>
  <c r="AG606" i="41" s="1"/>
  <c r="I632" i="41" l="1"/>
  <c r="M86" i="41"/>
  <c r="O86" i="41"/>
  <c r="I619" i="41"/>
  <c r="R86" i="41"/>
  <c r="Q86" i="41"/>
  <c r="S632" i="41" l="1"/>
  <c r="S619" i="41"/>
  <c r="AG619" i="41" s="1"/>
  <c r="G99" i="41" l="1"/>
  <c r="C99" i="41"/>
  <c r="H99" i="41"/>
  <c r="R99" i="41" l="1"/>
  <c r="Q99" i="41"/>
  <c r="M99" i="41"/>
  <c r="I645" i="41" l="1"/>
  <c r="S645" i="41" l="1"/>
  <c r="E98" i="41"/>
  <c r="H98" i="41"/>
  <c r="C98" i="41"/>
  <c r="G98" i="41"/>
  <c r="Q98" i="41" l="1"/>
  <c r="R98" i="41"/>
  <c r="I644" i="41"/>
  <c r="M98" i="41"/>
  <c r="O98" i="41"/>
  <c r="S644" i="41" l="1"/>
  <c r="AI146" i="43" l="1"/>
  <c r="AI380" i="43" l="1"/>
  <c r="AI302" i="43"/>
  <c r="AI276" i="43"/>
  <c r="AI120" i="43"/>
  <c r="AI224" i="43"/>
  <c r="AI406" i="43"/>
  <c r="AI198" i="43"/>
  <c r="AI328" i="43"/>
  <c r="AI172" i="43"/>
  <c r="AI250" i="43"/>
  <c r="AI432" i="43" l="1"/>
  <c r="S328" i="43"/>
  <c r="S276" i="43"/>
  <c r="S198" i="43"/>
  <c r="S120" i="43"/>
  <c r="S380" i="43"/>
  <c r="S250" i="43"/>
  <c r="S146" i="43"/>
  <c r="S406" i="43"/>
  <c r="S172" i="43"/>
  <c r="S302" i="43"/>
  <c r="S224" i="43"/>
  <c r="I198" i="43"/>
  <c r="I328" i="43" l="1"/>
  <c r="I146" i="43"/>
  <c r="I120" i="43"/>
  <c r="I302" i="43"/>
  <c r="I406" i="43"/>
  <c r="I250" i="43"/>
  <c r="S432" i="43"/>
  <c r="I380" i="43"/>
  <c r="I276" i="43"/>
  <c r="I172" i="43"/>
  <c r="I224" i="43"/>
  <c r="I432" i="43" l="1"/>
  <c r="H90" i="43"/>
  <c r="E90" i="43"/>
  <c r="G90" i="43"/>
  <c r="I636" i="43" l="1"/>
  <c r="O90" i="43"/>
  <c r="R90" i="43"/>
  <c r="Q90" i="43"/>
  <c r="S636" i="43" l="1"/>
  <c r="I614" i="43"/>
  <c r="H94" i="43"/>
  <c r="G94" i="43"/>
  <c r="Q94" i="43" l="1"/>
  <c r="R94" i="43"/>
  <c r="I609" i="43"/>
  <c r="H89" i="43"/>
  <c r="G89" i="43"/>
  <c r="I640" i="43"/>
  <c r="I610" i="43"/>
  <c r="S614" i="43"/>
  <c r="AG614" i="43" s="1"/>
  <c r="S640" i="43" l="1"/>
  <c r="Q89" i="43"/>
  <c r="R89" i="43"/>
  <c r="I635" i="43"/>
  <c r="S609" i="43"/>
  <c r="AG609" i="43" s="1"/>
  <c r="S610" i="43"/>
  <c r="AG610" i="43" s="1"/>
  <c r="S635" i="43" l="1"/>
  <c r="AA46" i="43" l="1"/>
  <c r="AI167" i="43"/>
  <c r="AI271" i="43"/>
  <c r="Z37" i="43"/>
  <c r="AI202" i="43"/>
  <c r="AI142" i="43"/>
  <c r="AI306" i="43" l="1"/>
  <c r="Y37" i="43"/>
  <c r="AD37" i="43"/>
  <c r="AI280" i="43"/>
  <c r="W37" i="43"/>
  <c r="AC37" i="43"/>
  <c r="AI375" i="43"/>
  <c r="V38" i="43"/>
  <c r="AI116" i="43"/>
  <c r="AI402" i="43"/>
  <c r="AI246" i="43"/>
  <c r="AI115" i="43"/>
  <c r="V37" i="43"/>
  <c r="Y38" i="43"/>
  <c r="AE38" i="43"/>
  <c r="AI124" i="43"/>
  <c r="V46" i="43"/>
  <c r="X37" i="43"/>
  <c r="AH37" i="43"/>
  <c r="AA38" i="43"/>
  <c r="AI141" i="43"/>
  <c r="W46" i="43"/>
  <c r="AF46" i="43"/>
  <c r="AI428" i="43"/>
  <c r="AI298" i="43"/>
  <c r="W38" i="43"/>
  <c r="AI193" i="43"/>
  <c r="AE46" i="43"/>
  <c r="Z46" i="43"/>
  <c r="AI350" i="43"/>
  <c r="AI272" i="43"/>
  <c r="AI194" i="43"/>
  <c r="AI436" i="43"/>
  <c r="AI384" i="43"/>
  <c r="AI332" i="43"/>
  <c r="AI228" i="43"/>
  <c r="AI176" i="43"/>
  <c r="AH38" i="43"/>
  <c r="AI349" i="43"/>
  <c r="AI323" i="43"/>
  <c r="AI297" i="43"/>
  <c r="AI219" i="43"/>
  <c r="AC46" i="43"/>
  <c r="X46" i="43"/>
  <c r="AC38" i="43"/>
  <c r="AI324" i="43"/>
  <c r="AF37" i="43"/>
  <c r="AA37" i="43"/>
  <c r="AD38" i="43"/>
  <c r="Y46" i="43"/>
  <c r="AH46" i="43"/>
  <c r="AI220" i="43"/>
  <c r="AG37" i="43"/>
  <c r="X38" i="43"/>
  <c r="AF38" i="43"/>
  <c r="AI427" i="43"/>
  <c r="AI401" i="43"/>
  <c r="AG46" i="43"/>
  <c r="AI254" i="43"/>
  <c r="AI376" i="43"/>
  <c r="AI168" i="43"/>
  <c r="AI410" i="43"/>
  <c r="AI358" i="43"/>
  <c r="AI150" i="43"/>
  <c r="AE37" i="43"/>
  <c r="AG38" i="43"/>
  <c r="Z38" i="43"/>
  <c r="AI245" i="43"/>
  <c r="AD46" i="43"/>
  <c r="S297" i="43"/>
  <c r="AI37" i="43" l="1"/>
  <c r="M38" i="43"/>
  <c r="S332" i="43"/>
  <c r="R37" i="43"/>
  <c r="R11" i="43" s="1"/>
  <c r="S167" i="43"/>
  <c r="Q38" i="43"/>
  <c r="Q12" i="43" s="1"/>
  <c r="S306" i="43"/>
  <c r="S142" i="43"/>
  <c r="S350" i="43"/>
  <c r="L38" i="43"/>
  <c r="S116" i="43"/>
  <c r="S202" i="43"/>
  <c r="S124" i="43"/>
  <c r="L46" i="43"/>
  <c r="S245" i="43"/>
  <c r="S358" i="43"/>
  <c r="S428" i="43"/>
  <c r="S219" i="43"/>
  <c r="S349" i="43"/>
  <c r="S228" i="43"/>
  <c r="N38" i="43"/>
  <c r="L37" i="43"/>
  <c r="S115" i="43"/>
  <c r="S298" i="43"/>
  <c r="O46" i="43"/>
  <c r="O20" i="43" s="1"/>
  <c r="N37" i="43"/>
  <c r="S194" i="43"/>
  <c r="S324" i="43"/>
  <c r="S271" i="43"/>
  <c r="R38" i="43"/>
  <c r="R12" i="43" s="1"/>
  <c r="Q37" i="43"/>
  <c r="Q11" i="43" s="1"/>
  <c r="S220" i="43"/>
  <c r="M46" i="43"/>
  <c r="M20" i="43" s="1"/>
  <c r="S410" i="43"/>
  <c r="S384" i="43"/>
  <c r="S376" i="43"/>
  <c r="R46" i="43"/>
  <c r="R20" i="43" s="1"/>
  <c r="S375" i="43"/>
  <c r="S254" i="43"/>
  <c r="S141" i="43"/>
  <c r="S401" i="43"/>
  <c r="O38" i="43"/>
  <c r="O12" i="43" s="1"/>
  <c r="S176" i="43"/>
  <c r="S272" i="43"/>
  <c r="S193" i="43"/>
  <c r="M37" i="43"/>
  <c r="S168" i="43"/>
  <c r="AI46" i="43"/>
  <c r="Q46" i="43"/>
  <c r="Q20" i="43" s="1"/>
  <c r="S323" i="43"/>
  <c r="S427" i="43"/>
  <c r="S280" i="43"/>
  <c r="S436" i="43"/>
  <c r="N46" i="43"/>
  <c r="N20" i="43" s="1"/>
  <c r="O37" i="43"/>
  <c r="S150" i="43"/>
  <c r="S246" i="43"/>
  <c r="S402" i="43"/>
  <c r="AI38" i="43"/>
  <c r="I427" i="43"/>
  <c r="H37" i="43"/>
  <c r="H11" i="43" s="1"/>
  <c r="I375" i="43" l="1"/>
  <c r="I254" i="43"/>
  <c r="I280" i="43"/>
  <c r="I193" i="43"/>
  <c r="I176" i="43"/>
  <c r="I271" i="43"/>
  <c r="I167" i="43"/>
  <c r="I297" i="43"/>
  <c r="I376" i="43"/>
  <c r="C37" i="43"/>
  <c r="D38" i="43"/>
  <c r="I228" i="43"/>
  <c r="E38" i="43"/>
  <c r="E12" i="43" s="1"/>
  <c r="G46" i="43"/>
  <c r="G20" i="43" s="1"/>
  <c r="I358" i="43"/>
  <c r="G37" i="43"/>
  <c r="G11" i="43" s="1"/>
  <c r="I401" i="43"/>
  <c r="I324" i="43"/>
  <c r="D37" i="43"/>
  <c r="I194" i="43"/>
  <c r="I246" i="43"/>
  <c r="D46" i="43"/>
  <c r="D20" i="43" s="1"/>
  <c r="I332" i="43"/>
  <c r="I323" i="43"/>
  <c r="I220" i="43"/>
  <c r="H38" i="43"/>
  <c r="H12" i="43" s="1"/>
  <c r="E37" i="43"/>
  <c r="I298" i="43"/>
  <c r="I115" i="43"/>
  <c r="B37" i="43"/>
  <c r="I219" i="43"/>
  <c r="S37" i="43"/>
  <c r="AJ37" i="43" s="1"/>
  <c r="L20" i="43"/>
  <c r="S46" i="43"/>
  <c r="AJ46" i="43" s="1"/>
  <c r="C46" i="43"/>
  <c r="C20" i="43" s="1"/>
  <c r="I142" i="43"/>
  <c r="I168" i="43"/>
  <c r="C38" i="43"/>
  <c r="I349" i="43"/>
  <c r="I428" i="43"/>
  <c r="I402" i="43"/>
  <c r="I116" i="43"/>
  <c r="B38" i="43"/>
  <c r="I245" i="43"/>
  <c r="I436" i="43"/>
  <c r="I150" i="43"/>
  <c r="I384" i="43"/>
  <c r="E46" i="43"/>
  <c r="E20" i="43" s="1"/>
  <c r="I350" i="43"/>
  <c r="I306" i="43"/>
  <c r="G38" i="43"/>
  <c r="G12" i="43" s="1"/>
  <c r="I141" i="43"/>
  <c r="B46" i="43"/>
  <c r="I124" i="43"/>
  <c r="I202" i="43"/>
  <c r="I410" i="43"/>
  <c r="I272" i="43"/>
  <c r="H46" i="43"/>
  <c r="H20" i="43" s="1"/>
  <c r="S38" i="43"/>
  <c r="AJ38" i="43" s="1"/>
  <c r="I38" i="43" l="1"/>
  <c r="B101" i="43"/>
  <c r="I595" i="43"/>
  <c r="B102" i="43"/>
  <c r="I596" i="43"/>
  <c r="I46" i="43"/>
  <c r="B20" i="43"/>
  <c r="I37" i="43"/>
  <c r="S596" i="43" l="1"/>
  <c r="L102" i="43"/>
  <c r="S595" i="43"/>
  <c r="L101" i="43"/>
  <c r="I101" i="43"/>
  <c r="B23" i="43"/>
  <c r="I23" i="43" s="1"/>
  <c r="I102" i="43"/>
  <c r="B24" i="43"/>
  <c r="I24" i="43" s="1"/>
  <c r="I565" i="43"/>
  <c r="S101" i="43" l="1"/>
  <c r="L23" i="43"/>
  <c r="S23" i="43" s="1"/>
  <c r="T23" i="43" s="1"/>
  <c r="S102" i="43"/>
  <c r="L24" i="43"/>
  <c r="S24" i="43" s="1"/>
  <c r="T24" i="43" s="1"/>
  <c r="I487" i="43"/>
  <c r="I539" i="43"/>
  <c r="I513" i="43"/>
  <c r="AI435" i="43" l="1"/>
  <c r="AI331" i="43"/>
  <c r="AI227" i="43"/>
  <c r="AI357" i="43"/>
  <c r="AI253" i="43"/>
  <c r="AI149" i="43"/>
  <c r="AI123" i="43"/>
  <c r="F71" i="43"/>
  <c r="I461" i="43"/>
  <c r="AI383" i="43"/>
  <c r="AI279" i="43"/>
  <c r="AI409" i="43"/>
  <c r="AI305" i="43"/>
  <c r="AI201" i="43"/>
  <c r="P97" i="43"/>
  <c r="S227" i="43"/>
  <c r="W45" i="43"/>
  <c r="AE45" i="43"/>
  <c r="AD45" i="43"/>
  <c r="AF45" i="43"/>
  <c r="Z45" i="43"/>
  <c r="AC45" i="43"/>
  <c r="Y45" i="43"/>
  <c r="AG45" i="43"/>
  <c r="AA45" i="43"/>
  <c r="X45" i="43"/>
  <c r="AH45" i="43"/>
  <c r="S435" i="43" l="1"/>
  <c r="S253" i="43"/>
  <c r="S279" i="43"/>
  <c r="S305" i="43"/>
  <c r="V45" i="43"/>
  <c r="AI45" i="43" s="1"/>
  <c r="AI175" i="43"/>
  <c r="S331" i="43"/>
  <c r="F19" i="43"/>
  <c r="I71" i="43"/>
  <c r="S357" i="43"/>
  <c r="S149" i="43"/>
  <c r="S383" i="43"/>
  <c r="S201" i="43"/>
  <c r="S409" i="43"/>
  <c r="S123" i="43"/>
  <c r="M45" i="43"/>
  <c r="Q45" i="43"/>
  <c r="R45" i="43"/>
  <c r="N45" i="43"/>
  <c r="L45" i="43"/>
  <c r="I149" i="43"/>
  <c r="H97" i="43"/>
  <c r="G97" i="43"/>
  <c r="C97" i="43"/>
  <c r="E97" i="43"/>
  <c r="O45" i="43"/>
  <c r="I201" i="43"/>
  <c r="I305" i="43"/>
  <c r="D97" i="43" l="1"/>
  <c r="I279" i="43"/>
  <c r="I435" i="43"/>
  <c r="I227" i="43"/>
  <c r="I357" i="43"/>
  <c r="S45" i="43"/>
  <c r="AJ45" i="43" s="1"/>
  <c r="I123" i="43"/>
  <c r="I253" i="43"/>
  <c r="I409" i="43"/>
  <c r="I591" i="43"/>
  <c r="I331" i="43"/>
  <c r="S175" i="43"/>
  <c r="I383" i="43"/>
  <c r="E45" i="43"/>
  <c r="E19" i="43" s="1"/>
  <c r="H45" i="43"/>
  <c r="H19" i="43" s="1"/>
  <c r="G45" i="43"/>
  <c r="G19" i="43" s="1"/>
  <c r="C45" i="43"/>
  <c r="C19" i="43" s="1"/>
  <c r="M97" i="43"/>
  <c r="M19" i="43" s="1"/>
  <c r="D45" i="43"/>
  <c r="D19" i="43" s="1"/>
  <c r="O97" i="43"/>
  <c r="O19" i="43" s="1"/>
  <c r="R97" i="43"/>
  <c r="R19" i="43" s="1"/>
  <c r="I617" i="43"/>
  <c r="Q97" i="43"/>
  <c r="Q19" i="43" s="1"/>
  <c r="I643" i="43"/>
  <c r="B97" i="43" l="1"/>
  <c r="I97" i="43" s="1"/>
  <c r="N97" i="43"/>
  <c r="N19" i="43" s="1"/>
  <c r="S591" i="43"/>
  <c r="I175" i="43"/>
  <c r="B45" i="43"/>
  <c r="S643" i="43"/>
  <c r="S617" i="43"/>
  <c r="AG617" i="43" s="1"/>
  <c r="L97" i="43" l="1"/>
  <c r="I45" i="43"/>
  <c r="B19" i="43"/>
  <c r="I19" i="43" s="1"/>
  <c r="S97" i="43" l="1"/>
  <c r="L19" i="43"/>
  <c r="D86" i="43" l="1"/>
  <c r="D8" i="43" s="1"/>
  <c r="P71" i="43" l="1"/>
  <c r="S487" i="43"/>
  <c r="N86" i="43"/>
  <c r="N8" i="43" s="1"/>
  <c r="I580" i="43" l="1"/>
  <c r="B86" i="43"/>
  <c r="P19" i="43"/>
  <c r="S19" i="43" s="1"/>
  <c r="T19" i="43" s="1"/>
  <c r="S71" i="43"/>
  <c r="L86" i="43" l="1"/>
  <c r="I86" i="43"/>
  <c r="B8" i="43"/>
  <c r="L8" i="43" l="1"/>
  <c r="D90" i="43" l="1"/>
  <c r="D12" i="43" s="1"/>
  <c r="N90" i="43" l="1"/>
  <c r="N12" i="43" s="1"/>
  <c r="C90" i="43"/>
  <c r="C12" i="43" s="1"/>
  <c r="B90" i="43" l="1"/>
  <c r="I584" i="43"/>
  <c r="M90" i="43"/>
  <c r="M12" i="43" s="1"/>
  <c r="S584" i="43" l="1"/>
  <c r="L90" i="43"/>
  <c r="I90" i="43"/>
  <c r="B12" i="43"/>
  <c r="I12" i="43" s="1"/>
  <c r="S90" i="43" l="1"/>
  <c r="L12" i="43"/>
  <c r="S12" i="43" s="1"/>
  <c r="T12" i="43" s="1"/>
  <c r="D89" i="43" l="1"/>
  <c r="D11" i="43" s="1"/>
  <c r="E89" i="43" l="1"/>
  <c r="E11" i="43" s="1"/>
  <c r="N89" i="43"/>
  <c r="N11" i="43" s="1"/>
  <c r="C89" i="43" l="1"/>
  <c r="C11" i="43" s="1"/>
  <c r="O89" i="43"/>
  <c r="O11" i="43" s="1"/>
  <c r="I583" i="43"/>
  <c r="B89" i="43"/>
  <c r="L89" i="43" l="1"/>
  <c r="S583" i="43"/>
  <c r="M89" i="43"/>
  <c r="M11" i="43" s="1"/>
  <c r="I89" i="43"/>
  <c r="B11" i="43"/>
  <c r="I11" i="43" s="1"/>
  <c r="S89" i="43" l="1"/>
  <c r="L11" i="43"/>
  <c r="S11" i="43" s="1"/>
  <c r="T11" i="43" s="1"/>
  <c r="I539" i="41" l="1"/>
  <c r="I565" i="41"/>
  <c r="I487" i="41"/>
  <c r="I513" i="41"/>
  <c r="F71" i="41" l="1"/>
  <c r="I461" i="41"/>
  <c r="P97" i="41"/>
  <c r="F19" i="41" l="1"/>
  <c r="I71" i="41"/>
  <c r="B102" i="1" l="1"/>
  <c r="I102" i="1" s="1"/>
  <c r="I596" i="1"/>
  <c r="I595" i="1"/>
  <c r="B101" i="1"/>
  <c r="I231" i="1" l="1"/>
  <c r="C50" i="1"/>
  <c r="C24" i="1" s="1"/>
  <c r="E50" i="1"/>
  <c r="E24" i="1" s="1"/>
  <c r="D50" i="1"/>
  <c r="D24" i="1" s="1"/>
  <c r="I232" i="1"/>
  <c r="I388" i="1" l="1"/>
  <c r="I153" i="1"/>
  <c r="H49" i="1"/>
  <c r="H23" i="1" s="1"/>
  <c r="I335" i="1"/>
  <c r="I413" i="1"/>
  <c r="I387" i="1"/>
  <c r="I361" i="1"/>
  <c r="I439" i="1"/>
  <c r="I205" i="1"/>
  <c r="I309" i="1"/>
  <c r="I283" i="1"/>
  <c r="I179" i="1"/>
  <c r="E49" i="1"/>
  <c r="E23" i="1" s="1"/>
  <c r="C49" i="1"/>
  <c r="C23" i="1" s="1"/>
  <c r="D49" i="1"/>
  <c r="D23" i="1" s="1"/>
  <c r="G49" i="1"/>
  <c r="G23" i="1" s="1"/>
  <c r="I258" i="1"/>
  <c r="I257" i="1"/>
  <c r="I127" i="1" l="1"/>
  <c r="B49" i="1"/>
  <c r="B23" i="1" l="1"/>
  <c r="I49" i="1"/>
  <c r="I128" i="1"/>
  <c r="B50" i="1"/>
  <c r="I50" i="1" l="1"/>
  <c r="B24" i="1"/>
  <c r="I24" i="1" s="1"/>
  <c r="I561" i="41" l="1"/>
  <c r="F67" i="41"/>
  <c r="P93" i="41"/>
  <c r="F15" i="41" l="1"/>
  <c r="I67" i="41"/>
  <c r="I560" i="42" l="1"/>
  <c r="I560" i="43"/>
  <c r="I561" i="42" l="1"/>
  <c r="F67" i="42"/>
  <c r="P93" i="42"/>
  <c r="F15" i="42" l="1"/>
  <c r="I67" i="42"/>
  <c r="I561" i="43" l="1"/>
  <c r="F67" i="43"/>
  <c r="P93" i="43"/>
  <c r="F15" i="43" l="1"/>
  <c r="I67" i="43"/>
  <c r="F72" i="43" l="1"/>
  <c r="I462" i="43"/>
  <c r="P98" i="43" l="1"/>
  <c r="S98" i="43" s="1"/>
  <c r="S592" i="43"/>
  <c r="I450" i="43"/>
  <c r="F60" i="43"/>
  <c r="F20" i="43"/>
  <c r="I20" i="43" s="1"/>
  <c r="I72" i="43"/>
  <c r="P86" i="43" l="1"/>
  <c r="S580" i="43"/>
  <c r="I60" i="43"/>
  <c r="F8" i="43"/>
  <c r="I8" i="43" s="1"/>
  <c r="P8" i="43" l="1"/>
  <c r="S8" i="43" s="1"/>
  <c r="T8" i="43" s="1"/>
  <c r="S86" i="43"/>
  <c r="P72" i="43" l="1"/>
  <c r="S488" i="43"/>
  <c r="P20" i="43" l="1"/>
  <c r="S20" i="43" s="1"/>
  <c r="T20" i="43" s="1"/>
  <c r="S72" i="43"/>
  <c r="E93" i="43" l="1"/>
  <c r="I587" i="43"/>
  <c r="O93" i="43" l="1"/>
  <c r="S587" i="43"/>
  <c r="I93" i="43"/>
  <c r="E15" i="43"/>
  <c r="I15" i="43" s="1"/>
  <c r="S93" i="43" l="1"/>
  <c r="O15" i="43"/>
  <c r="Z39" i="43" l="1"/>
  <c r="I533" i="43"/>
  <c r="AI247" i="43" l="1"/>
  <c r="AI299" i="43"/>
  <c r="AC39" i="43"/>
  <c r="AI273" i="43"/>
  <c r="AI429" i="43"/>
  <c r="I455" i="43"/>
  <c r="AH39" i="43"/>
  <c r="AI403" i="43"/>
  <c r="AI117" i="43"/>
  <c r="V39" i="43"/>
  <c r="AE39" i="43"/>
  <c r="AI169" i="43"/>
  <c r="AI195" i="43"/>
  <c r="W39" i="43"/>
  <c r="AA39" i="43"/>
  <c r="AG39" i="43"/>
  <c r="Y39" i="43"/>
  <c r="AD39" i="43"/>
  <c r="X39" i="43"/>
  <c r="AI377" i="43"/>
  <c r="AI143" i="43"/>
  <c r="AI351" i="43"/>
  <c r="AF39" i="43"/>
  <c r="AI221" i="43"/>
  <c r="AI325" i="43"/>
  <c r="P67" i="43"/>
  <c r="S483" i="43"/>
  <c r="S351" i="43"/>
  <c r="I541" i="43"/>
  <c r="S143" i="43" l="1"/>
  <c r="S169" i="43"/>
  <c r="Q39" i="43"/>
  <c r="Q13" i="43" s="1"/>
  <c r="S325" i="43"/>
  <c r="AI203" i="43"/>
  <c r="S221" i="43"/>
  <c r="S429" i="43"/>
  <c r="S117" i="43"/>
  <c r="L39" i="43"/>
  <c r="P15" i="43"/>
  <c r="S15" i="43" s="1"/>
  <c r="T15" i="43" s="1"/>
  <c r="S67" i="43"/>
  <c r="AI39" i="43"/>
  <c r="E91" i="43"/>
  <c r="AI255" i="43"/>
  <c r="AI307" i="43"/>
  <c r="N39" i="43"/>
  <c r="R39" i="43"/>
  <c r="R13" i="43" s="1"/>
  <c r="O39" i="43"/>
  <c r="AI281" i="43"/>
  <c r="S247" i="43"/>
  <c r="S195" i="43"/>
  <c r="S377" i="43"/>
  <c r="S403" i="43"/>
  <c r="S299" i="43"/>
  <c r="I484" i="43"/>
  <c r="F68" i="43"/>
  <c r="S273" i="43"/>
  <c r="M39" i="43"/>
  <c r="M13" i="43" s="1"/>
  <c r="D99" i="43"/>
  <c r="I403" i="43"/>
  <c r="AI177" i="43" l="1"/>
  <c r="H39" i="43"/>
  <c r="H13" i="43" s="1"/>
  <c r="AH47" i="43"/>
  <c r="AI151" i="43"/>
  <c r="I143" i="43"/>
  <c r="I221" i="43"/>
  <c r="AE47" i="43"/>
  <c r="AC47" i="43"/>
  <c r="S203" i="43"/>
  <c r="AA47" i="43"/>
  <c r="S307" i="43"/>
  <c r="I117" i="43"/>
  <c r="B39" i="43"/>
  <c r="W47" i="43"/>
  <c r="G39" i="43"/>
  <c r="G13" i="43" s="1"/>
  <c r="O91" i="43"/>
  <c r="O13" i="43" s="1"/>
  <c r="I429" i="43"/>
  <c r="I351" i="43"/>
  <c r="I169" i="43"/>
  <c r="I299" i="43"/>
  <c r="D91" i="43"/>
  <c r="I91" i="43" s="1"/>
  <c r="I585" i="43"/>
  <c r="AI359" i="43"/>
  <c r="AI437" i="43"/>
  <c r="E39" i="43"/>
  <c r="E13" i="43" s="1"/>
  <c r="AI333" i="43"/>
  <c r="I463" i="43"/>
  <c r="I325" i="43"/>
  <c r="AI411" i="43"/>
  <c r="I195" i="43"/>
  <c r="I68" i="43"/>
  <c r="F16" i="43"/>
  <c r="I481" i="43"/>
  <c r="F65" i="43"/>
  <c r="AI385" i="43"/>
  <c r="C39" i="43"/>
  <c r="C13" i="43" s="1"/>
  <c r="Z47" i="43"/>
  <c r="I273" i="43"/>
  <c r="S39" i="43"/>
  <c r="AJ39" i="43" s="1"/>
  <c r="L13" i="43"/>
  <c r="AI125" i="43"/>
  <c r="V47" i="43"/>
  <c r="S281" i="43"/>
  <c r="AI229" i="43"/>
  <c r="Y47" i="43"/>
  <c r="AD47" i="43"/>
  <c r="AF47" i="43"/>
  <c r="D39" i="43"/>
  <c r="D13" i="43" s="1"/>
  <c r="X47" i="43"/>
  <c r="AG47" i="43"/>
  <c r="S255" i="43"/>
  <c r="I377" i="43"/>
  <c r="I247" i="43"/>
  <c r="N99" i="43"/>
  <c r="I489" i="43"/>
  <c r="I281" i="43" l="1"/>
  <c r="S229" i="43"/>
  <c r="I307" i="43"/>
  <c r="S151" i="43"/>
  <c r="M47" i="43"/>
  <c r="M21" i="43" s="1"/>
  <c r="Q47" i="43"/>
  <c r="Q21" i="43" s="1"/>
  <c r="I203" i="43"/>
  <c r="S411" i="43"/>
  <c r="N91" i="43"/>
  <c r="S585" i="43"/>
  <c r="S437" i="43"/>
  <c r="S177" i="43"/>
  <c r="O47" i="43"/>
  <c r="O21" i="43" s="1"/>
  <c r="S359" i="43"/>
  <c r="I255" i="43"/>
  <c r="R47" i="43"/>
  <c r="R21" i="43" s="1"/>
  <c r="S333" i="43"/>
  <c r="S385" i="43"/>
  <c r="N47" i="43"/>
  <c r="N21" i="43" s="1"/>
  <c r="AI47" i="43"/>
  <c r="F73" i="43"/>
  <c r="I39" i="43"/>
  <c r="B13" i="43"/>
  <c r="L47" i="43"/>
  <c r="S125" i="43"/>
  <c r="B99" i="43"/>
  <c r="I99" i="43" s="1"/>
  <c r="I593" i="43"/>
  <c r="I65" i="43"/>
  <c r="F13" i="43"/>
  <c r="G47" i="43" l="1"/>
  <c r="G21" i="43" s="1"/>
  <c r="I177" i="43"/>
  <c r="H47" i="43"/>
  <c r="H21" i="43" s="1"/>
  <c r="I359" i="43"/>
  <c r="I411" i="43"/>
  <c r="I333" i="43"/>
  <c r="E47" i="43"/>
  <c r="E21" i="43" s="1"/>
  <c r="D47" i="43"/>
  <c r="D21" i="43" s="1"/>
  <c r="I437" i="43"/>
  <c r="S593" i="43"/>
  <c r="L99" i="43"/>
  <c r="S99" i="43" s="1"/>
  <c r="C47" i="43"/>
  <c r="C21" i="43" s="1"/>
  <c r="S47" i="43"/>
  <c r="AJ47" i="43" s="1"/>
  <c r="S91" i="43"/>
  <c r="N13" i="43"/>
  <c r="I385" i="43"/>
  <c r="I151" i="43"/>
  <c r="B47" i="43"/>
  <c r="I125" i="43"/>
  <c r="I13" i="43"/>
  <c r="F21" i="43"/>
  <c r="I73" i="43"/>
  <c r="I229" i="43"/>
  <c r="L21" i="43" l="1"/>
  <c r="I47" i="43"/>
  <c r="B21" i="43"/>
  <c r="I21" i="43" s="1"/>
  <c r="D94" i="43" l="1"/>
  <c r="E94" i="43"/>
  <c r="N94" i="43" l="1"/>
  <c r="O94" i="43"/>
  <c r="C94" i="43" l="1"/>
  <c r="B94" i="43"/>
  <c r="I94" i="43" s="1"/>
  <c r="I588" i="43"/>
  <c r="M94" i="43" l="1"/>
  <c r="L94" i="43"/>
  <c r="S94" i="43" s="1"/>
  <c r="S588" i="43"/>
  <c r="F60" i="42" l="1"/>
  <c r="I450" i="42"/>
  <c r="I462" i="42"/>
  <c r="F72" i="42"/>
  <c r="P86" i="42"/>
  <c r="P8" i="42" s="1"/>
  <c r="P98" i="42" l="1"/>
  <c r="S592" i="42"/>
  <c r="I72" i="42"/>
  <c r="F20" i="42"/>
  <c r="I60" i="42"/>
  <c r="F8" i="42"/>
  <c r="AI152" i="42" l="1"/>
  <c r="S152" i="42" l="1"/>
  <c r="I152" i="42" l="1"/>
  <c r="AI149" i="42"/>
  <c r="AI435" i="42"/>
  <c r="AC45" i="42"/>
  <c r="AD45" i="42"/>
  <c r="AE45" i="42"/>
  <c r="AI201" i="42"/>
  <c r="AI383" i="42"/>
  <c r="AA45" i="42"/>
  <c r="AG45" i="42"/>
  <c r="AI175" i="42"/>
  <c r="AI409" i="42"/>
  <c r="Y45" i="42"/>
  <c r="W45" i="42"/>
  <c r="AF45" i="42"/>
  <c r="AH45" i="42"/>
  <c r="X45" i="42"/>
  <c r="Z45" i="42"/>
  <c r="AI227" i="42"/>
  <c r="AI253" i="42"/>
  <c r="AI305" i="42"/>
  <c r="AI331" i="42"/>
  <c r="AI123" i="42"/>
  <c r="V45" i="42"/>
  <c r="AI279" i="42"/>
  <c r="AI357" i="42"/>
  <c r="AI328" i="42" l="1"/>
  <c r="AI280" i="42"/>
  <c r="AI283" i="42"/>
  <c r="AI205" i="42"/>
  <c r="AI439" i="42"/>
  <c r="AI257" i="42"/>
  <c r="S279" i="42"/>
  <c r="AI309" i="42"/>
  <c r="AI231" i="42"/>
  <c r="S305" i="42"/>
  <c r="AI335" i="42"/>
  <c r="AI153" i="42"/>
  <c r="S357" i="42"/>
  <c r="AI432" i="42"/>
  <c r="AI361" i="42"/>
  <c r="S201" i="42"/>
  <c r="AI387" i="42"/>
  <c r="AI413" i="42"/>
  <c r="S253" i="42"/>
  <c r="M45" i="42"/>
  <c r="AI179" i="42"/>
  <c r="R45" i="42"/>
  <c r="AI380" i="42"/>
  <c r="AI358" i="42"/>
  <c r="AI254" i="42"/>
  <c r="AI202" i="42"/>
  <c r="AA49" i="42"/>
  <c r="S383" i="42"/>
  <c r="AG49" i="42"/>
  <c r="AI198" i="42"/>
  <c r="AI120" i="42"/>
  <c r="S227" i="42"/>
  <c r="S149" i="42"/>
  <c r="AI410" i="42"/>
  <c r="AI306" i="42"/>
  <c r="X49" i="42"/>
  <c r="AI45" i="42"/>
  <c r="O45" i="42"/>
  <c r="AI406" i="42"/>
  <c r="AI302" i="42"/>
  <c r="AI224" i="42"/>
  <c r="AI172" i="42"/>
  <c r="N45" i="42"/>
  <c r="S331" i="42"/>
  <c r="V49" i="42"/>
  <c r="AI127" i="42"/>
  <c r="AC49" i="42"/>
  <c r="S175" i="42"/>
  <c r="S435" i="42"/>
  <c r="AI146" i="42"/>
  <c r="AI276" i="42"/>
  <c r="AI384" i="42"/>
  <c r="AI332" i="42"/>
  <c r="AI150" i="42"/>
  <c r="AE49" i="42"/>
  <c r="W49" i="42"/>
  <c r="AI250" i="42"/>
  <c r="AI228" i="42"/>
  <c r="AI176" i="42"/>
  <c r="Q45" i="42"/>
  <c r="AD49" i="42"/>
  <c r="Y49" i="42"/>
  <c r="Z49" i="42"/>
  <c r="S123" i="42"/>
  <c r="L45" i="42"/>
  <c r="S409" i="42"/>
  <c r="AI436" i="42"/>
  <c r="AF49" i="42"/>
  <c r="AH49" i="42"/>
  <c r="AC46" i="42"/>
  <c r="Z46" i="42"/>
  <c r="AH46" i="42"/>
  <c r="Y46" i="42"/>
  <c r="AE46" i="42"/>
  <c r="AD46" i="42"/>
  <c r="AF46" i="42"/>
  <c r="AA46" i="42"/>
  <c r="AG46" i="42"/>
  <c r="W46" i="42"/>
  <c r="X46" i="42"/>
  <c r="AI310" i="42"/>
  <c r="AE52" i="42"/>
  <c r="AF52" i="42"/>
  <c r="AA52" i="42"/>
  <c r="X52" i="42"/>
  <c r="W52" i="42"/>
  <c r="AH52" i="42"/>
  <c r="I383" i="42"/>
  <c r="AD52" i="42"/>
  <c r="Z52" i="42"/>
  <c r="AG52" i="42"/>
  <c r="AC52" i="42"/>
  <c r="Y52" i="42"/>
  <c r="S231" i="42" l="1"/>
  <c r="AI284" i="42"/>
  <c r="AI362" i="42"/>
  <c r="S361" i="42"/>
  <c r="I331" i="42"/>
  <c r="AI388" i="42"/>
  <c r="AI206" i="42"/>
  <c r="AI49" i="42"/>
  <c r="G45" i="42"/>
  <c r="AI180" i="42"/>
  <c r="I175" i="42"/>
  <c r="AI258" i="42"/>
  <c r="S439" i="42"/>
  <c r="S153" i="42"/>
  <c r="S205" i="42"/>
  <c r="I357" i="42"/>
  <c r="S179" i="42"/>
  <c r="AI414" i="42"/>
  <c r="I201" i="42"/>
  <c r="S283" i="42"/>
  <c r="S413" i="42"/>
  <c r="S257" i="42"/>
  <c r="AI440" i="42"/>
  <c r="S250" i="42"/>
  <c r="S150" i="42"/>
  <c r="S436" i="42"/>
  <c r="S198" i="42"/>
  <c r="AI336" i="42"/>
  <c r="I227" i="42"/>
  <c r="S387" i="42"/>
  <c r="AI232" i="42"/>
  <c r="S335" i="42"/>
  <c r="S309" i="42"/>
  <c r="W50" i="42"/>
  <c r="Y50" i="42"/>
  <c r="S302" i="42"/>
  <c r="S328" i="42"/>
  <c r="V46" i="42"/>
  <c r="AI46" i="42" s="1"/>
  <c r="AI124" i="42"/>
  <c r="S45" i="42"/>
  <c r="AJ45" i="42" s="1"/>
  <c r="AI130" i="42"/>
  <c r="V52" i="42"/>
  <c r="AI52" i="42" s="1"/>
  <c r="X50" i="42"/>
  <c r="S406" i="42"/>
  <c r="S202" i="42"/>
  <c r="S358" i="42"/>
  <c r="S276" i="42"/>
  <c r="S380" i="42"/>
  <c r="AH50" i="42"/>
  <c r="S228" i="42"/>
  <c r="AF50" i="42"/>
  <c r="S280" i="42"/>
  <c r="S432" i="42"/>
  <c r="R49" i="42"/>
  <c r="R23" i="42" s="1"/>
  <c r="S254" i="42"/>
  <c r="S384" i="42"/>
  <c r="I253" i="42"/>
  <c r="S120" i="42"/>
  <c r="B45" i="42"/>
  <c r="I123" i="42"/>
  <c r="S172" i="42"/>
  <c r="E45" i="42"/>
  <c r="I149" i="42"/>
  <c r="I409" i="42"/>
  <c r="AC50" i="42"/>
  <c r="O49" i="42"/>
  <c r="O23" i="42" s="1"/>
  <c r="N49" i="42"/>
  <c r="N23" i="42" s="1"/>
  <c r="AA50" i="42"/>
  <c r="S224" i="42"/>
  <c r="Q49" i="42"/>
  <c r="Q23" i="42" s="1"/>
  <c r="I305" i="42"/>
  <c r="I435" i="42"/>
  <c r="AD50" i="42"/>
  <c r="L49" i="42"/>
  <c r="S127" i="42"/>
  <c r="Z50" i="42"/>
  <c r="S306" i="42"/>
  <c r="S410" i="42"/>
  <c r="I279" i="42"/>
  <c r="AE50" i="42"/>
  <c r="M49" i="42"/>
  <c r="M23" i="42" s="1"/>
  <c r="D45" i="42"/>
  <c r="V50" i="42"/>
  <c r="AI154" i="42"/>
  <c r="S176" i="42"/>
  <c r="S332" i="42"/>
  <c r="C45" i="42"/>
  <c r="S146" i="42"/>
  <c r="H45" i="42"/>
  <c r="AG50" i="42"/>
  <c r="M52" i="42"/>
  <c r="M26" i="42" s="1"/>
  <c r="I250" i="42"/>
  <c r="Q52" i="42"/>
  <c r="Q26" i="42" s="1"/>
  <c r="R52" i="42"/>
  <c r="R26" i="42" s="1"/>
  <c r="O46" i="42"/>
  <c r="M46" i="42"/>
  <c r="N52" i="42"/>
  <c r="N26" i="42" s="1"/>
  <c r="S362" i="42"/>
  <c r="I406" i="42"/>
  <c r="O52" i="42"/>
  <c r="O26" i="42" s="1"/>
  <c r="I410" i="42"/>
  <c r="Q46" i="42"/>
  <c r="R46" i="42"/>
  <c r="N46" i="42"/>
  <c r="AI50" i="42" l="1"/>
  <c r="I358" i="42"/>
  <c r="I172" i="42"/>
  <c r="I179" i="42"/>
  <c r="I202" i="42"/>
  <c r="S232" i="42"/>
  <c r="I224" i="42"/>
  <c r="AI379" i="42"/>
  <c r="I384" i="42"/>
  <c r="S180" i="42"/>
  <c r="I432" i="42"/>
  <c r="S206" i="42"/>
  <c r="I439" i="42"/>
  <c r="S258" i="42"/>
  <c r="I283" i="42"/>
  <c r="I361" i="42"/>
  <c r="I231" i="42"/>
  <c r="I302" i="42"/>
  <c r="S440" i="42"/>
  <c r="I257" i="42"/>
  <c r="AI405" i="42"/>
  <c r="AI145" i="42"/>
  <c r="AI301" i="42"/>
  <c r="S284" i="42"/>
  <c r="AI171" i="42"/>
  <c r="I332" i="42"/>
  <c r="I198" i="42"/>
  <c r="S310" i="42"/>
  <c r="S336" i="42"/>
  <c r="I413" i="42"/>
  <c r="I309" i="42"/>
  <c r="I335" i="42"/>
  <c r="S414" i="42"/>
  <c r="I153" i="42"/>
  <c r="S388" i="42"/>
  <c r="AI327" i="42"/>
  <c r="I176" i="42"/>
  <c r="I205" i="42"/>
  <c r="I387" i="42"/>
  <c r="I280" i="42"/>
  <c r="H49" i="42"/>
  <c r="H23" i="42" s="1"/>
  <c r="M50" i="42"/>
  <c r="M24" i="42" s="1"/>
  <c r="S130" i="42"/>
  <c r="L52" i="42"/>
  <c r="AI431" i="42"/>
  <c r="I120" i="42"/>
  <c r="I591" i="42"/>
  <c r="I306" i="42"/>
  <c r="N50" i="42"/>
  <c r="N24" i="42" s="1"/>
  <c r="S124" i="42"/>
  <c r="L46" i="42"/>
  <c r="AI275" i="42"/>
  <c r="S49" i="42"/>
  <c r="AJ49" i="42" s="1"/>
  <c r="I436" i="42"/>
  <c r="D49" i="42"/>
  <c r="D23" i="42" s="1"/>
  <c r="I146" i="42"/>
  <c r="I254" i="42"/>
  <c r="G49" i="42"/>
  <c r="G23" i="42" s="1"/>
  <c r="I228" i="42"/>
  <c r="L50" i="42"/>
  <c r="S154" i="42"/>
  <c r="I127" i="42"/>
  <c r="B49" i="42"/>
  <c r="I45" i="42"/>
  <c r="Q50" i="42"/>
  <c r="Q24" i="42" s="1"/>
  <c r="I596" i="42"/>
  <c r="B102" i="42"/>
  <c r="I102" i="42" s="1"/>
  <c r="AI353" i="42"/>
  <c r="I276" i="42"/>
  <c r="I380" i="42"/>
  <c r="I150" i="42"/>
  <c r="R50" i="42"/>
  <c r="R24" i="42" s="1"/>
  <c r="B101" i="42"/>
  <c r="I101" i="42" s="1"/>
  <c r="I595" i="42"/>
  <c r="C49" i="42"/>
  <c r="C23" i="42" s="1"/>
  <c r="AI249" i="42"/>
  <c r="O50" i="42"/>
  <c r="O24" i="42" s="1"/>
  <c r="I328" i="42"/>
  <c r="E49" i="42"/>
  <c r="E23" i="42" s="1"/>
  <c r="AI197" i="42"/>
  <c r="AI223" i="42"/>
  <c r="Y41" i="42"/>
  <c r="AE41" i="42"/>
  <c r="AD41" i="42"/>
  <c r="AG41" i="42"/>
  <c r="AA41" i="42"/>
  <c r="Z41" i="42"/>
  <c r="AC41" i="42"/>
  <c r="X41" i="42"/>
  <c r="AF41" i="42"/>
  <c r="W41" i="42"/>
  <c r="AH41" i="42"/>
  <c r="E52" i="42"/>
  <c r="E26" i="42" s="1"/>
  <c r="I284" i="42"/>
  <c r="I232" i="42"/>
  <c r="D52" i="42"/>
  <c r="D26" i="42" s="1"/>
  <c r="G52" i="42"/>
  <c r="G26" i="42" s="1"/>
  <c r="I440" i="42"/>
  <c r="C52" i="42"/>
  <c r="C26" i="42" s="1"/>
  <c r="D46" i="42"/>
  <c r="H46" i="42"/>
  <c r="G46" i="42"/>
  <c r="C46" i="42"/>
  <c r="E46" i="42"/>
  <c r="H52" i="42"/>
  <c r="H26" i="42" s="1"/>
  <c r="I258" i="42" l="1"/>
  <c r="I388" i="42"/>
  <c r="E50" i="42"/>
  <c r="E24" i="42" s="1"/>
  <c r="C50" i="42"/>
  <c r="C24" i="42" s="1"/>
  <c r="I414" i="42"/>
  <c r="I336" i="42"/>
  <c r="I206" i="42"/>
  <c r="H50" i="42"/>
  <c r="H24" i="42" s="1"/>
  <c r="I310" i="42"/>
  <c r="S301" i="42"/>
  <c r="S353" i="42"/>
  <c r="I362" i="42"/>
  <c r="I180" i="42"/>
  <c r="I124" i="42"/>
  <c r="B46" i="42"/>
  <c r="B52" i="42"/>
  <c r="I130" i="42"/>
  <c r="L102" i="42"/>
  <c r="S102" i="42" s="1"/>
  <c r="S596" i="42"/>
  <c r="L26" i="42"/>
  <c r="S26" i="42" s="1"/>
  <c r="S52" i="42"/>
  <c r="AJ52" i="42" s="1"/>
  <c r="I154" i="42"/>
  <c r="B50" i="42"/>
  <c r="L101" i="42"/>
  <c r="S595" i="42"/>
  <c r="S591" i="42"/>
  <c r="G50" i="42"/>
  <c r="G24" i="42" s="1"/>
  <c r="AI119" i="42"/>
  <c r="V41" i="42"/>
  <c r="AI41" i="42" s="1"/>
  <c r="I49" i="42"/>
  <c r="B23" i="42"/>
  <c r="I23" i="42" s="1"/>
  <c r="S145" i="42"/>
  <c r="S223" i="42"/>
  <c r="S197" i="42"/>
  <c r="D50" i="42"/>
  <c r="D24" i="42" s="1"/>
  <c r="S327" i="42"/>
  <c r="S431" i="42"/>
  <c r="S171" i="42"/>
  <c r="S405" i="42"/>
  <c r="S50" i="42"/>
  <c r="AJ50" i="42" s="1"/>
  <c r="L24" i="42"/>
  <c r="S24" i="42" s="1"/>
  <c r="S249" i="42"/>
  <c r="S379" i="42"/>
  <c r="S275" i="42"/>
  <c r="S46" i="42"/>
  <c r="AJ46" i="42" s="1"/>
  <c r="I171" i="42"/>
  <c r="R41" i="42"/>
  <c r="R15" i="42" s="1"/>
  <c r="O41" i="42"/>
  <c r="M41" i="42"/>
  <c r="M15" i="42" s="1"/>
  <c r="Q41" i="42"/>
  <c r="Q15" i="42" s="1"/>
  <c r="N41" i="42"/>
  <c r="N15" i="42" s="1"/>
  <c r="I145" i="42" l="1"/>
  <c r="I301" i="42"/>
  <c r="I431" i="42"/>
  <c r="I249" i="42"/>
  <c r="I405" i="42"/>
  <c r="I223" i="42"/>
  <c r="I353" i="42"/>
  <c r="I379" i="42"/>
  <c r="L41" i="42"/>
  <c r="S119" i="42"/>
  <c r="I275" i="42"/>
  <c r="S101" i="42"/>
  <c r="L23" i="42"/>
  <c r="S23" i="42" s="1"/>
  <c r="T23" i="42" s="1"/>
  <c r="I52" i="42"/>
  <c r="B26" i="42"/>
  <c r="I26" i="42" s="1"/>
  <c r="I50" i="42"/>
  <c r="B24" i="42"/>
  <c r="I24" i="42" s="1"/>
  <c r="T24" i="42" s="1"/>
  <c r="I46" i="42"/>
  <c r="I197" i="42"/>
  <c r="I327" i="42"/>
  <c r="D41" i="42"/>
  <c r="D15" i="42" s="1"/>
  <c r="E41" i="42"/>
  <c r="H41" i="42"/>
  <c r="H15" i="42" s="1"/>
  <c r="G41" i="42"/>
  <c r="G15" i="42" s="1"/>
  <c r="C41" i="42"/>
  <c r="C15" i="42" s="1"/>
  <c r="S41" i="42" l="1"/>
  <c r="AJ41" i="42" s="1"/>
  <c r="L15" i="42"/>
  <c r="I119" i="42"/>
  <c r="B41" i="42"/>
  <c r="B15" i="42" l="1"/>
  <c r="I41" i="42"/>
  <c r="G94" i="42" l="1"/>
  <c r="H94" i="42"/>
  <c r="I614" i="42"/>
  <c r="I610" i="42"/>
  <c r="I618" i="42" l="1"/>
  <c r="I617" i="42"/>
  <c r="S610" i="42"/>
  <c r="AG610" i="42" s="1"/>
  <c r="S614" i="42"/>
  <c r="AG614" i="42" s="1"/>
  <c r="I640" i="42"/>
  <c r="Q94" i="42"/>
  <c r="R94" i="42"/>
  <c r="G97" i="42"/>
  <c r="G19" i="42" s="1"/>
  <c r="C97" i="42"/>
  <c r="C19" i="42" s="1"/>
  <c r="H97" i="42"/>
  <c r="H19" i="42" s="1"/>
  <c r="D97" i="42"/>
  <c r="D19" i="42" s="1"/>
  <c r="E97" i="42"/>
  <c r="E19" i="42" s="1"/>
  <c r="S617" i="42" l="1"/>
  <c r="AG617" i="42" s="1"/>
  <c r="S618" i="42"/>
  <c r="AG618" i="42" s="1"/>
  <c r="R97" i="42"/>
  <c r="R19" i="42" s="1"/>
  <c r="Q97" i="42"/>
  <c r="Q19" i="42" s="1"/>
  <c r="S640" i="42"/>
  <c r="O97" i="42"/>
  <c r="O19" i="42" s="1"/>
  <c r="N97" i="42"/>
  <c r="N19" i="42" s="1"/>
  <c r="M97" i="42"/>
  <c r="M19" i="42" s="1"/>
  <c r="H89" i="42"/>
  <c r="G89" i="42"/>
  <c r="I643" i="42" l="1"/>
  <c r="B97" i="42"/>
  <c r="Q89" i="42"/>
  <c r="I635" i="42"/>
  <c r="I609" i="42"/>
  <c r="R89" i="42"/>
  <c r="S643" i="42" l="1"/>
  <c r="L97" i="42"/>
  <c r="I97" i="42"/>
  <c r="B19" i="42"/>
  <c r="I19" i="42" s="1"/>
  <c r="S635" i="42"/>
  <c r="S609" i="42"/>
  <c r="AG609" i="42" s="1"/>
  <c r="G90" i="42"/>
  <c r="H90" i="42"/>
  <c r="E90" i="42"/>
  <c r="AI294" i="40" l="1"/>
  <c r="AI320" i="40"/>
  <c r="AI372" i="40"/>
  <c r="AI164" i="40"/>
  <c r="AI190" i="40"/>
  <c r="AI345" i="40"/>
  <c r="AI293" i="40"/>
  <c r="AI215" i="40"/>
  <c r="AI268" i="40"/>
  <c r="AI397" i="40"/>
  <c r="AI138" i="40"/>
  <c r="AI398" i="40"/>
  <c r="AI424" i="40"/>
  <c r="AI346" i="40"/>
  <c r="S97" i="42"/>
  <c r="L19" i="42"/>
  <c r="AI242" i="40"/>
  <c r="AI216" i="40"/>
  <c r="Z34" i="40"/>
  <c r="AD34" i="40"/>
  <c r="AF34" i="40"/>
  <c r="AG34" i="40"/>
  <c r="AC34" i="40"/>
  <c r="Y34" i="40"/>
  <c r="AA34" i="40"/>
  <c r="AE34" i="40"/>
  <c r="AH34" i="40"/>
  <c r="X34" i="40"/>
  <c r="W34" i="40"/>
  <c r="I636" i="42"/>
  <c r="O90" i="42"/>
  <c r="R90" i="42"/>
  <c r="Q90" i="42"/>
  <c r="S346" i="40" l="1"/>
  <c r="S398" i="40"/>
  <c r="AI371" i="40"/>
  <c r="S372" i="40"/>
  <c r="AI267" i="40"/>
  <c r="S345" i="40"/>
  <c r="S164" i="40"/>
  <c r="S293" i="40"/>
  <c r="S424" i="40"/>
  <c r="AI163" i="40"/>
  <c r="S397" i="40"/>
  <c r="S216" i="40"/>
  <c r="S242" i="40"/>
  <c r="AI423" i="40"/>
  <c r="S320" i="40"/>
  <c r="AI112" i="40"/>
  <c r="V34" i="40"/>
  <c r="AI34" i="40" s="1"/>
  <c r="S138" i="40"/>
  <c r="S268" i="40"/>
  <c r="S190" i="40"/>
  <c r="S294" i="40"/>
  <c r="S215" i="40"/>
  <c r="I398" i="40"/>
  <c r="Q34" i="40"/>
  <c r="M34" i="40"/>
  <c r="R34" i="40"/>
  <c r="N34" i="40"/>
  <c r="I268" i="40"/>
  <c r="S636" i="42"/>
  <c r="O34" i="40"/>
  <c r="I164" i="40" l="1"/>
  <c r="I242" i="40"/>
  <c r="I190" i="40"/>
  <c r="I346" i="40"/>
  <c r="I320" i="40"/>
  <c r="I345" i="40"/>
  <c r="S371" i="40"/>
  <c r="L34" i="40"/>
  <c r="S112" i="40"/>
  <c r="AI189" i="40"/>
  <c r="S423" i="40"/>
  <c r="I372" i="40"/>
  <c r="I294" i="40"/>
  <c r="I397" i="40"/>
  <c r="I424" i="40"/>
  <c r="I216" i="40"/>
  <c r="AI241" i="40"/>
  <c r="I138" i="40"/>
  <c r="S163" i="40"/>
  <c r="I293" i="40"/>
  <c r="I215" i="40"/>
  <c r="P71" i="42"/>
  <c r="S487" i="42"/>
  <c r="S267" i="40"/>
  <c r="E34" i="40"/>
  <c r="H34" i="40"/>
  <c r="D34" i="40"/>
  <c r="C34" i="40"/>
  <c r="G34" i="40"/>
  <c r="AI111" i="40" l="1"/>
  <c r="AI319" i="40"/>
  <c r="I112" i="40"/>
  <c r="B34" i="40"/>
  <c r="S34" i="40"/>
  <c r="AJ34" i="40" s="1"/>
  <c r="I163" i="40"/>
  <c r="P19" i="42"/>
  <c r="S19" i="42" s="1"/>
  <c r="T19" i="42" s="1"/>
  <c r="S71" i="42"/>
  <c r="I371" i="40"/>
  <c r="I267" i="40"/>
  <c r="S189" i="40"/>
  <c r="S241" i="40"/>
  <c r="I423" i="40"/>
  <c r="I241" i="40" l="1"/>
  <c r="I34" i="40"/>
  <c r="I189" i="40"/>
  <c r="S111" i="40"/>
  <c r="S319" i="40"/>
  <c r="I319" i="40" l="1"/>
  <c r="I111" i="40"/>
  <c r="G98" i="42" l="1"/>
  <c r="G20" i="42" s="1"/>
  <c r="H98" i="42"/>
  <c r="H20" i="42" s="1"/>
  <c r="E98" i="42"/>
  <c r="E20" i="42" s="1"/>
  <c r="D98" i="42"/>
  <c r="D20" i="42" s="1"/>
  <c r="C98" i="42"/>
  <c r="C20" i="42" s="1"/>
  <c r="O98" i="42" l="1"/>
  <c r="O20" i="42" s="1"/>
  <c r="Q98" i="42"/>
  <c r="Q20" i="42" s="1"/>
  <c r="M98" i="42"/>
  <c r="M20" i="42" s="1"/>
  <c r="N98" i="42"/>
  <c r="N20" i="42" s="1"/>
  <c r="R98" i="42"/>
  <c r="R20" i="42" s="1"/>
  <c r="I644" i="42" l="1"/>
  <c r="B98" i="42"/>
  <c r="S644" i="42" l="1"/>
  <c r="L98" i="42"/>
  <c r="I98" i="42"/>
  <c r="B20" i="42"/>
  <c r="I20" i="42" s="1"/>
  <c r="S98" i="42" l="1"/>
  <c r="L20" i="42"/>
  <c r="AI230" i="40" l="1"/>
  <c r="AI178" i="40"/>
  <c r="AI308" i="40"/>
  <c r="AI282" i="40"/>
  <c r="S178" i="40" l="1"/>
  <c r="P72" i="42"/>
  <c r="S488" i="42"/>
  <c r="S230" i="40"/>
  <c r="S282" i="40"/>
  <c r="S308" i="40"/>
  <c r="I308" i="40" l="1"/>
  <c r="I282" i="40"/>
  <c r="I230" i="40"/>
  <c r="S72" i="42"/>
  <c r="P20" i="42"/>
  <c r="S20" i="42" s="1"/>
  <c r="T20" i="42" s="1"/>
  <c r="I178" i="40"/>
  <c r="AI268" i="42" l="1"/>
  <c r="AI402" i="42"/>
  <c r="AI428" i="42"/>
  <c r="AI167" i="42"/>
  <c r="AI297" i="42"/>
  <c r="AI346" i="42"/>
  <c r="AI424" i="42"/>
  <c r="AI350" i="42"/>
  <c r="AI246" i="42"/>
  <c r="AI324" i="42"/>
  <c r="AH38" i="42"/>
  <c r="AD37" i="42"/>
  <c r="AF37" i="42"/>
  <c r="AI193" i="42"/>
  <c r="AI272" i="42"/>
  <c r="AI242" i="42"/>
  <c r="AI142" i="42"/>
  <c r="AC38" i="42"/>
  <c r="AE37" i="42"/>
  <c r="X37" i="42"/>
  <c r="AI141" i="42"/>
  <c r="AI245" i="42"/>
  <c r="AI138" i="42"/>
  <c r="AI398" i="42"/>
  <c r="AI376" i="42"/>
  <c r="AI271" i="42"/>
  <c r="AI323" i="42"/>
  <c r="AI219" i="42"/>
  <c r="AD38" i="42"/>
  <c r="AI401" i="42"/>
  <c r="AI349" i="42"/>
  <c r="AG37" i="42"/>
  <c r="AI115" i="42"/>
  <c r="V37" i="42"/>
  <c r="Y37" i="42"/>
  <c r="AI164" i="42"/>
  <c r="AI372" i="42"/>
  <c r="AI320" i="42"/>
  <c r="AI190" i="42"/>
  <c r="AI194" i="42"/>
  <c r="Y38" i="42"/>
  <c r="W37" i="42"/>
  <c r="AC37" i="42"/>
  <c r="AI375" i="42"/>
  <c r="AI427" i="42"/>
  <c r="AI220" i="42"/>
  <c r="AE38" i="42"/>
  <c r="AA38" i="42"/>
  <c r="AH37" i="42"/>
  <c r="Z38" i="42"/>
  <c r="AI298" i="42"/>
  <c r="AI168" i="42"/>
  <c r="X38" i="42"/>
  <c r="AF38" i="42"/>
  <c r="Z37" i="42"/>
  <c r="AI116" i="42"/>
  <c r="V38" i="42"/>
  <c r="AI294" i="42"/>
  <c r="AI216" i="42"/>
  <c r="W38" i="42"/>
  <c r="AG38" i="42"/>
  <c r="AA37" i="42"/>
  <c r="AE34" i="42"/>
  <c r="AA34" i="42"/>
  <c r="Z34" i="42"/>
  <c r="X34" i="42"/>
  <c r="AG34" i="42"/>
  <c r="W34" i="42"/>
  <c r="AF34" i="42"/>
  <c r="AH34" i="42"/>
  <c r="Y34" i="42"/>
  <c r="AD34" i="42"/>
  <c r="AC34" i="42"/>
  <c r="S350" i="42"/>
  <c r="S349" i="42"/>
  <c r="S401" i="42" l="1"/>
  <c r="S219" i="42"/>
  <c r="S216" i="42"/>
  <c r="S427" i="42"/>
  <c r="Q38" i="42"/>
  <c r="Q12" i="42" s="1"/>
  <c r="S324" i="42"/>
  <c r="S220" i="42"/>
  <c r="R38" i="42"/>
  <c r="R12" i="42" s="1"/>
  <c r="S168" i="42"/>
  <c r="S323" i="42"/>
  <c r="R37" i="42"/>
  <c r="R11" i="42" s="1"/>
  <c r="S376" i="42"/>
  <c r="S245" i="42"/>
  <c r="M37" i="42"/>
  <c r="S372" i="42"/>
  <c r="O38" i="42"/>
  <c r="O12" i="42" s="1"/>
  <c r="AI126" i="42"/>
  <c r="M38" i="42"/>
  <c r="S194" i="42"/>
  <c r="S242" i="42"/>
  <c r="S424" i="42"/>
  <c r="AI112" i="42"/>
  <c r="V34" i="42"/>
  <c r="AI34" i="42" s="1"/>
  <c r="S297" i="42"/>
  <c r="S402" i="42"/>
  <c r="S272" i="42"/>
  <c r="S115" i="42"/>
  <c r="L37" i="42"/>
  <c r="S375" i="42"/>
  <c r="N37" i="42"/>
  <c r="N38" i="42"/>
  <c r="S346" i="42"/>
  <c r="S298" i="42"/>
  <c r="S167" i="42"/>
  <c r="S164" i="42"/>
  <c r="AI37" i="42"/>
  <c r="S246" i="42"/>
  <c r="S398" i="42"/>
  <c r="AI38" i="42"/>
  <c r="S294" i="42"/>
  <c r="O37" i="42"/>
  <c r="S271" i="42"/>
  <c r="S193" i="42"/>
  <c r="S141" i="42"/>
  <c r="S142" i="42"/>
  <c r="S138" i="42"/>
  <c r="Q37" i="42"/>
  <c r="Q11" i="42" s="1"/>
  <c r="L38" i="42"/>
  <c r="S116" i="42"/>
  <c r="S190" i="42"/>
  <c r="S320" i="42"/>
  <c r="S428" i="42"/>
  <c r="S268" i="42"/>
  <c r="I220" i="42"/>
  <c r="Q34" i="42"/>
  <c r="Q8" i="42" s="1"/>
  <c r="O34" i="42"/>
  <c r="O8" i="42" s="1"/>
  <c r="I402" i="42"/>
  <c r="M34" i="42"/>
  <c r="M8" i="42" s="1"/>
  <c r="R34" i="42"/>
  <c r="R8" i="42" s="1"/>
  <c r="N34" i="42"/>
  <c r="D38" i="42"/>
  <c r="I298" i="42"/>
  <c r="I167" i="42"/>
  <c r="I349" i="42" l="1"/>
  <c r="I216" i="42"/>
  <c r="V48" i="42"/>
  <c r="Z48" i="42"/>
  <c r="I427" i="42"/>
  <c r="I164" i="42"/>
  <c r="I246" i="42"/>
  <c r="I398" i="42"/>
  <c r="AH48" i="42"/>
  <c r="I141" i="42"/>
  <c r="I219" i="42"/>
  <c r="I297" i="42"/>
  <c r="Y48" i="42"/>
  <c r="AD48" i="42"/>
  <c r="I138" i="42"/>
  <c r="I271" i="42"/>
  <c r="AA48" i="42"/>
  <c r="AE48" i="42"/>
  <c r="AF48" i="42"/>
  <c r="I375" i="42"/>
  <c r="I320" i="42"/>
  <c r="X48" i="42"/>
  <c r="AG48" i="42"/>
  <c r="I346" i="42"/>
  <c r="AI360" i="42"/>
  <c r="C37" i="42"/>
  <c r="AC48" i="42"/>
  <c r="I272" i="42"/>
  <c r="I194" i="42"/>
  <c r="I142" i="42"/>
  <c r="I376" i="42"/>
  <c r="W48" i="42"/>
  <c r="C38" i="42"/>
  <c r="AI204" i="42"/>
  <c r="AI308" i="42"/>
  <c r="E37" i="42"/>
  <c r="I294" i="42"/>
  <c r="I372" i="42"/>
  <c r="I190" i="42"/>
  <c r="S112" i="42"/>
  <c r="L34" i="42"/>
  <c r="I424" i="42"/>
  <c r="H37" i="42"/>
  <c r="H11" i="42" s="1"/>
  <c r="AI386" i="42"/>
  <c r="H38" i="42"/>
  <c r="H12" i="42" s="1"/>
  <c r="E38" i="42"/>
  <c r="E12" i="42" s="1"/>
  <c r="I323" i="42"/>
  <c r="AI178" i="42"/>
  <c r="D37" i="42"/>
  <c r="I428" i="42"/>
  <c r="G37" i="42"/>
  <c r="G11" i="42" s="1"/>
  <c r="I350" i="42"/>
  <c r="I324" i="42"/>
  <c r="AI256" i="42"/>
  <c r="AI412" i="42"/>
  <c r="S37" i="42"/>
  <c r="AJ37" i="42" s="1"/>
  <c r="I242" i="42"/>
  <c r="G38" i="42"/>
  <c r="G12" i="42" s="1"/>
  <c r="I245" i="42"/>
  <c r="I115" i="42"/>
  <c r="B37" i="42"/>
  <c r="S126" i="42"/>
  <c r="AI282" i="42"/>
  <c r="I168" i="42"/>
  <c r="I193" i="42"/>
  <c r="AI230" i="42"/>
  <c r="AI334" i="42"/>
  <c r="I268" i="42"/>
  <c r="B38" i="42"/>
  <c r="I116" i="42"/>
  <c r="I401" i="42"/>
  <c r="AI438" i="42"/>
  <c r="S38" i="42"/>
  <c r="AJ38" i="42" s="1"/>
  <c r="C34" i="42"/>
  <c r="C8" i="42" s="1"/>
  <c r="E34" i="42"/>
  <c r="E8" i="42" s="1"/>
  <c r="G34" i="42"/>
  <c r="G8" i="42" s="1"/>
  <c r="D34" i="42"/>
  <c r="H34" i="42"/>
  <c r="H8" i="42" s="1"/>
  <c r="S308" i="42"/>
  <c r="AI48" i="42" l="1"/>
  <c r="S178" i="42"/>
  <c r="N48" i="42"/>
  <c r="Q48" i="42"/>
  <c r="Q22" i="42" s="1"/>
  <c r="O48" i="42"/>
  <c r="O22" i="42" s="1"/>
  <c r="M48" i="42"/>
  <c r="M22" i="42" s="1"/>
  <c r="R48" i="42"/>
  <c r="R22" i="42" s="1"/>
  <c r="S230" i="42"/>
  <c r="S256" i="42"/>
  <c r="S360" i="42"/>
  <c r="I37" i="42"/>
  <c r="S334" i="42"/>
  <c r="I38" i="42"/>
  <c r="S386" i="42"/>
  <c r="I126" i="42"/>
  <c r="S438" i="42"/>
  <c r="S282" i="42"/>
  <c r="S204" i="42"/>
  <c r="B34" i="42"/>
  <c r="I112" i="42"/>
  <c r="S412" i="42"/>
  <c r="L48" i="42"/>
  <c r="S34" i="42"/>
  <c r="AJ34" i="42" s="1"/>
  <c r="I230" i="42"/>
  <c r="I360" i="42" l="1"/>
  <c r="H48" i="42"/>
  <c r="H22" i="42" s="1"/>
  <c r="E48" i="42"/>
  <c r="E22" i="42" s="1"/>
  <c r="C48" i="42"/>
  <c r="C22" i="42" s="1"/>
  <c r="G48" i="42"/>
  <c r="G22" i="42" s="1"/>
  <c r="D48" i="42"/>
  <c r="I34" i="42"/>
  <c r="I282" i="42"/>
  <c r="I334" i="42"/>
  <c r="I308" i="42"/>
  <c r="S48" i="42"/>
  <c r="AJ48" i="42" s="1"/>
  <c r="I386" i="42"/>
  <c r="I412" i="42"/>
  <c r="I178" i="42"/>
  <c r="I438" i="42"/>
  <c r="I256" i="42"/>
  <c r="I204" i="42"/>
  <c r="B48" i="42"/>
  <c r="I48" i="42" l="1"/>
  <c r="E93" i="42"/>
  <c r="I587" i="42"/>
  <c r="I93" i="42" l="1"/>
  <c r="E15" i="42"/>
  <c r="I15" i="42" s="1"/>
  <c r="O93" i="42"/>
  <c r="S587" i="42"/>
  <c r="S93" i="42" l="1"/>
  <c r="O15" i="42"/>
  <c r="D86" i="42" l="1"/>
  <c r="D8" i="42" s="1"/>
  <c r="P67" i="42" l="1"/>
  <c r="S483" i="42"/>
  <c r="N86" i="42"/>
  <c r="N8" i="42" s="1"/>
  <c r="I580" i="42" l="1"/>
  <c r="B86" i="42"/>
  <c r="P15" i="42"/>
  <c r="S15" i="42" s="1"/>
  <c r="T15" i="42" s="1"/>
  <c r="S67" i="42"/>
  <c r="I86" i="42" l="1"/>
  <c r="B8" i="42"/>
  <c r="I8" i="42" s="1"/>
  <c r="L86" i="42"/>
  <c r="S580" i="42"/>
  <c r="S86" i="42" l="1"/>
  <c r="L8" i="42"/>
  <c r="S8" i="42" s="1"/>
  <c r="T8" i="42" s="1"/>
  <c r="D100" i="42" l="1"/>
  <c r="D22" i="42" s="1"/>
  <c r="N100" i="42" l="1"/>
  <c r="N22" i="42" s="1"/>
  <c r="I594" i="42" l="1"/>
  <c r="B100" i="42"/>
  <c r="L100" i="42" l="1"/>
  <c r="S594" i="42"/>
  <c r="I100" i="42"/>
  <c r="B22" i="42"/>
  <c r="I22" i="42" s="1"/>
  <c r="S100" i="42" l="1"/>
  <c r="L22" i="42"/>
  <c r="S22" i="42" s="1"/>
  <c r="T22" i="42" s="1"/>
  <c r="D90" i="42" l="1"/>
  <c r="D12" i="42" s="1"/>
  <c r="N90" i="42" l="1"/>
  <c r="N12" i="42" s="1"/>
  <c r="C90" i="42"/>
  <c r="C12" i="42" s="1"/>
  <c r="B90" i="42" l="1"/>
  <c r="I584" i="42"/>
  <c r="M90" i="42"/>
  <c r="M12" i="42" s="1"/>
  <c r="L90" i="42" l="1"/>
  <c r="S584" i="42"/>
  <c r="I90" i="42"/>
  <c r="B12" i="42"/>
  <c r="I12" i="42" s="1"/>
  <c r="S90" i="42" l="1"/>
  <c r="L12" i="42"/>
  <c r="S12" i="42" s="1"/>
  <c r="T12" i="42" s="1"/>
  <c r="D94" i="42" l="1"/>
  <c r="C94" i="42"/>
  <c r="E94" i="42"/>
  <c r="O94" i="42" l="1"/>
  <c r="N94" i="42"/>
  <c r="M94" i="42"/>
  <c r="I588" i="42" l="1"/>
  <c r="B94" i="42"/>
  <c r="I94" i="42" s="1"/>
  <c r="D89" i="42"/>
  <c r="D11" i="42" s="1"/>
  <c r="L94" i="42" l="1"/>
  <c r="S94" i="42" s="1"/>
  <c r="S588" i="42"/>
  <c r="E89" i="42"/>
  <c r="E11" i="42" s="1"/>
  <c r="N89" i="42"/>
  <c r="N11" i="42" s="1"/>
  <c r="B89" i="42" l="1"/>
  <c r="I583" i="42"/>
  <c r="O89" i="42"/>
  <c r="O11" i="42" s="1"/>
  <c r="C89" i="42"/>
  <c r="C11" i="42" s="1"/>
  <c r="M89" i="42" l="1"/>
  <c r="M11" i="42" s="1"/>
  <c r="L89" i="42"/>
  <c r="S583" i="42"/>
  <c r="I89" i="42"/>
  <c r="B11" i="42"/>
  <c r="I11" i="42" s="1"/>
  <c r="S89" i="42" l="1"/>
  <c r="L11" i="42"/>
  <c r="S11" i="42" s="1"/>
  <c r="T11" i="42" s="1"/>
  <c r="AI429" i="42" l="1"/>
  <c r="I533" i="42"/>
  <c r="AA39" i="42" l="1"/>
  <c r="AH39" i="42"/>
  <c r="AI143" i="42"/>
  <c r="AC39" i="42"/>
  <c r="AI377" i="42"/>
  <c r="I455" i="42"/>
  <c r="Y39" i="42"/>
  <c r="AI247" i="42"/>
  <c r="AI299" i="42"/>
  <c r="AD39" i="42"/>
  <c r="AI117" i="42"/>
  <c r="V39" i="42"/>
  <c r="AG39" i="42"/>
  <c r="AF39" i="42"/>
  <c r="X39" i="42"/>
  <c r="AI169" i="42"/>
  <c r="Z39" i="42"/>
  <c r="AI351" i="42"/>
  <c r="AI221" i="42"/>
  <c r="AI325" i="42"/>
  <c r="AI273" i="42"/>
  <c r="AE39" i="42"/>
  <c r="W39" i="42"/>
  <c r="AI403" i="42"/>
  <c r="AI195" i="42"/>
  <c r="S429" i="42" l="1"/>
  <c r="AI255" i="42"/>
  <c r="AI229" i="42"/>
  <c r="AI281" i="42"/>
  <c r="S299" i="42"/>
  <c r="O39" i="42"/>
  <c r="S325" i="42"/>
  <c r="N39" i="42"/>
  <c r="S377" i="42"/>
  <c r="AI411" i="42"/>
  <c r="S247" i="42"/>
  <c r="AI385" i="42"/>
  <c r="S221" i="42"/>
  <c r="S117" i="42"/>
  <c r="L39" i="42"/>
  <c r="S403" i="42"/>
  <c r="R39" i="42"/>
  <c r="R13" i="42" s="1"/>
  <c r="S143" i="42"/>
  <c r="AI177" i="42"/>
  <c r="AI333" i="42"/>
  <c r="Q39" i="42"/>
  <c r="Q13" i="42" s="1"/>
  <c r="AI359" i="42"/>
  <c r="S351" i="42"/>
  <c r="E91" i="42"/>
  <c r="S195" i="42"/>
  <c r="S273" i="42"/>
  <c r="M39" i="42"/>
  <c r="M13" i="42" s="1"/>
  <c r="S169" i="42"/>
  <c r="AI39" i="42"/>
  <c r="I541" i="42"/>
  <c r="D99" i="42"/>
  <c r="S385" i="42" l="1"/>
  <c r="I143" i="42"/>
  <c r="I351" i="42"/>
  <c r="S411" i="42"/>
  <c r="I247" i="42"/>
  <c r="I403" i="42"/>
  <c r="AH47" i="42"/>
  <c r="I429" i="42"/>
  <c r="S229" i="42"/>
  <c r="I325" i="42"/>
  <c r="D39" i="42"/>
  <c r="W47" i="42"/>
  <c r="I273" i="42"/>
  <c r="G39" i="42"/>
  <c r="G13" i="42" s="1"/>
  <c r="AI307" i="42"/>
  <c r="H39" i="42"/>
  <c r="H13" i="42" s="1"/>
  <c r="AI437" i="42"/>
  <c r="AE47" i="42"/>
  <c r="AD47" i="42"/>
  <c r="X47" i="42"/>
  <c r="I377" i="42"/>
  <c r="AI125" i="42"/>
  <c r="V47" i="42"/>
  <c r="AF47" i="42"/>
  <c r="S359" i="42"/>
  <c r="S255" i="42"/>
  <c r="C39" i="42"/>
  <c r="C13" i="42" s="1"/>
  <c r="O91" i="42"/>
  <c r="O13" i="42" s="1"/>
  <c r="I481" i="42"/>
  <c r="F65" i="42"/>
  <c r="AG47" i="42"/>
  <c r="E39" i="42"/>
  <c r="E13" i="42" s="1"/>
  <c r="AI203" i="42"/>
  <c r="AA47" i="42"/>
  <c r="I463" i="42"/>
  <c r="S39" i="42"/>
  <c r="AJ39" i="42" s="1"/>
  <c r="L13" i="42"/>
  <c r="I299" i="42"/>
  <c r="I117" i="42"/>
  <c r="B39" i="42"/>
  <c r="S333" i="42"/>
  <c r="AC47" i="42"/>
  <c r="I221" i="42"/>
  <c r="I169" i="42"/>
  <c r="D91" i="42"/>
  <c r="I91" i="42" s="1"/>
  <c r="I585" i="42"/>
  <c r="I484" i="42"/>
  <c r="F68" i="42"/>
  <c r="I195" i="42"/>
  <c r="S281" i="42"/>
  <c r="Y47" i="42"/>
  <c r="Z47" i="42"/>
  <c r="AI151" i="42"/>
  <c r="S177" i="42"/>
  <c r="N99" i="42"/>
  <c r="I489" i="42"/>
  <c r="S437" i="42" l="1"/>
  <c r="I281" i="42"/>
  <c r="I359" i="42"/>
  <c r="S151" i="42"/>
  <c r="I411" i="42"/>
  <c r="S203" i="42"/>
  <c r="I229" i="42"/>
  <c r="F16" i="42"/>
  <c r="I68" i="42"/>
  <c r="B13" i="42"/>
  <c r="I39" i="42"/>
  <c r="I255" i="42"/>
  <c r="N47" i="42"/>
  <c r="N21" i="42" s="1"/>
  <c r="S307" i="42"/>
  <c r="R47" i="42"/>
  <c r="R21" i="42" s="1"/>
  <c r="I333" i="42"/>
  <c r="D13" i="42"/>
  <c r="I593" i="42"/>
  <c r="B99" i="42"/>
  <c r="I99" i="42" s="1"/>
  <c r="O47" i="42"/>
  <c r="O21" i="42" s="1"/>
  <c r="I65" i="42"/>
  <c r="F13" i="42"/>
  <c r="I385" i="42"/>
  <c r="N91" i="42"/>
  <c r="S585" i="42"/>
  <c r="S125" i="42"/>
  <c r="L47" i="42"/>
  <c r="M47" i="42"/>
  <c r="M21" i="42" s="1"/>
  <c r="I177" i="42"/>
  <c r="Q47" i="42"/>
  <c r="Q21" i="42" s="1"/>
  <c r="F73" i="42"/>
  <c r="AI47" i="42"/>
  <c r="D47" i="42"/>
  <c r="D21" i="42" s="1"/>
  <c r="C47" i="42" l="1"/>
  <c r="C21" i="42" s="1"/>
  <c r="I203" i="42"/>
  <c r="I437" i="42"/>
  <c r="I13" i="42"/>
  <c r="G47" i="42"/>
  <c r="G21" i="42" s="1"/>
  <c r="S47" i="42"/>
  <c r="AJ47" i="42" s="1"/>
  <c r="E47" i="42"/>
  <c r="E21" i="42" s="1"/>
  <c r="S91" i="42"/>
  <c r="N13" i="42"/>
  <c r="S593" i="42"/>
  <c r="L99" i="42"/>
  <c r="S99" i="42" s="1"/>
  <c r="H47" i="42"/>
  <c r="H21" i="42" s="1"/>
  <c r="F21" i="42"/>
  <c r="I73" i="42"/>
  <c r="I151" i="42"/>
  <c r="I125" i="42"/>
  <c r="B47" i="42"/>
  <c r="I307" i="42"/>
  <c r="B21" i="42" l="1"/>
  <c r="I21" i="42" s="1"/>
  <c r="I47" i="42"/>
  <c r="L21" i="42"/>
  <c r="AH36" i="40" l="1"/>
  <c r="AG36" i="40"/>
  <c r="AA36" i="40"/>
  <c r="AD36" i="40"/>
  <c r="Z36" i="40"/>
  <c r="AF36" i="40"/>
  <c r="X36" i="40"/>
  <c r="AC36" i="40"/>
  <c r="W36" i="40"/>
  <c r="Y36" i="40"/>
  <c r="AE36" i="40"/>
  <c r="AI192" i="40" l="1"/>
  <c r="V36" i="40"/>
  <c r="AI36" i="40" s="1"/>
  <c r="M36" i="40"/>
  <c r="M10" i="40" s="1"/>
  <c r="R36" i="40"/>
  <c r="R10" i="40" s="1"/>
  <c r="N36" i="40"/>
  <c r="N10" i="40" s="1"/>
  <c r="O36" i="40"/>
  <c r="O10" i="40" s="1"/>
  <c r="Q36" i="40"/>
  <c r="Q10" i="40" s="1"/>
  <c r="S192" i="40" l="1"/>
  <c r="L36" i="40"/>
  <c r="G36" i="40"/>
  <c r="G10" i="40" s="1"/>
  <c r="E36" i="40"/>
  <c r="E10" i="40" s="1"/>
  <c r="D36" i="40"/>
  <c r="D10" i="40" s="1"/>
  <c r="H36" i="40"/>
  <c r="H10" i="40" s="1"/>
  <c r="C36" i="40"/>
  <c r="C10" i="40" s="1"/>
  <c r="I192" i="40" l="1"/>
  <c r="B36" i="40"/>
  <c r="S36" i="40"/>
  <c r="AJ36" i="40" s="1"/>
  <c r="L10" i="40"/>
  <c r="S10" i="40" s="1"/>
  <c r="B10" i="40" l="1"/>
  <c r="I10" i="40" s="1"/>
  <c r="T10" i="40" s="1"/>
  <c r="I36" i="40"/>
  <c r="I560" i="40" l="1"/>
  <c r="I606" i="40" l="1"/>
  <c r="S606" i="40" l="1"/>
  <c r="AG606" i="40" s="1"/>
  <c r="C86" i="40" l="1"/>
  <c r="C8" i="40" s="1"/>
  <c r="E86" i="40"/>
  <c r="E8" i="40" s="1"/>
  <c r="H86" i="40"/>
  <c r="H8" i="40" s="1"/>
  <c r="G86" i="40"/>
  <c r="G8" i="40" s="1"/>
  <c r="Q86" i="40" l="1"/>
  <c r="Q8" i="40" s="1"/>
  <c r="M86" i="40"/>
  <c r="M8" i="40" s="1"/>
  <c r="I632" i="40"/>
  <c r="R86" i="40"/>
  <c r="R8" i="40" s="1"/>
  <c r="O86" i="40"/>
  <c r="O8" i="40" s="1"/>
  <c r="S632" i="40" l="1"/>
  <c r="I561" i="40" l="1"/>
  <c r="F67" i="40"/>
  <c r="I67" i="40" s="1"/>
  <c r="P93" i="40"/>
  <c r="G101" i="40" l="1"/>
  <c r="G102" i="40"/>
  <c r="C102" i="40"/>
  <c r="C101" i="40"/>
  <c r="H102" i="40"/>
  <c r="H101" i="40"/>
  <c r="E102" i="40"/>
  <c r="E101" i="40"/>
  <c r="I647" i="40" l="1"/>
  <c r="I648" i="40"/>
  <c r="O101" i="40"/>
  <c r="R101" i="40"/>
  <c r="M101" i="40"/>
  <c r="Q102" i="40"/>
  <c r="O102" i="40"/>
  <c r="R102" i="40"/>
  <c r="M102" i="40"/>
  <c r="Q101" i="40"/>
  <c r="S648" i="40" l="1"/>
  <c r="S647" i="40"/>
  <c r="I619" i="40" l="1"/>
  <c r="S619" i="40" l="1"/>
  <c r="AG619" i="40" s="1"/>
  <c r="D101" i="40" l="1"/>
  <c r="I621" i="40"/>
  <c r="D102" i="40"/>
  <c r="I622" i="40"/>
  <c r="N101" i="40" l="1"/>
  <c r="S621" i="40"/>
  <c r="AG621" i="40" s="1"/>
  <c r="N102" i="40"/>
  <c r="S622" i="40"/>
  <c r="AG622" i="40" s="1"/>
  <c r="I515" i="40" l="1"/>
  <c r="I567" i="40"/>
  <c r="I559" i="40" l="1"/>
  <c r="I507" i="40"/>
  <c r="G91" i="40" l="1"/>
  <c r="H91" i="40"/>
  <c r="C91" i="40"/>
  <c r="M91" i="40" l="1"/>
  <c r="Q91" i="40"/>
  <c r="R91" i="40"/>
  <c r="F91" i="40" l="1"/>
  <c r="F106" i="40" s="1"/>
  <c r="F652" i="40"/>
  <c r="I637" i="40"/>
  <c r="B91" i="40"/>
  <c r="P652" i="40" l="1"/>
  <c r="P91" i="40"/>
  <c r="S637" i="40"/>
  <c r="L91" i="40"/>
  <c r="I514" i="36" l="1"/>
  <c r="I540" i="36"/>
  <c r="I566" i="36"/>
  <c r="I536" i="36" l="1"/>
  <c r="I562" i="36"/>
  <c r="I510" i="36"/>
  <c r="I458" i="36" l="1"/>
  <c r="I508" i="36" l="1"/>
  <c r="I534" i="36"/>
  <c r="I456" i="36" l="1"/>
  <c r="I559" i="36" l="1"/>
  <c r="I533" i="36"/>
  <c r="I507" i="36"/>
  <c r="C91" i="36" l="1"/>
  <c r="H91" i="36"/>
  <c r="G91" i="36"/>
  <c r="F652" i="36" l="1"/>
  <c r="F91" i="36"/>
  <c r="F106" i="36" s="1"/>
  <c r="I637" i="36"/>
  <c r="B91" i="36"/>
  <c r="I140" i="36"/>
  <c r="G86" i="36" l="1"/>
  <c r="C86" i="36"/>
  <c r="H86" i="36"/>
  <c r="E86" i="36"/>
  <c r="I632" i="36" l="1"/>
  <c r="I619" i="36" l="1"/>
  <c r="D98" i="41" l="1"/>
  <c r="I592" i="40" l="1"/>
  <c r="N98" i="41"/>
  <c r="I592" i="41" l="1"/>
  <c r="B98" i="41"/>
  <c r="I98" i="41" s="1"/>
  <c r="L98" i="41" l="1"/>
  <c r="I450" i="40" l="1"/>
  <c r="F60" i="40"/>
  <c r="I60" i="40" s="1"/>
  <c r="F60" i="41"/>
  <c r="I450" i="41"/>
  <c r="I462" i="40"/>
  <c r="F72" i="40"/>
  <c r="I72" i="40" s="1"/>
  <c r="I462" i="41"/>
  <c r="F72" i="41"/>
  <c r="P86" i="41"/>
  <c r="P8" i="41" s="1"/>
  <c r="P86" i="40"/>
  <c r="P8" i="40" s="1"/>
  <c r="P98" i="41" l="1"/>
  <c r="S98" i="41" s="1"/>
  <c r="S592" i="41"/>
  <c r="F8" i="41"/>
  <c r="I60" i="41"/>
  <c r="P98" i="40"/>
  <c r="S592" i="40"/>
  <c r="F20" i="41"/>
  <c r="I72" i="41"/>
  <c r="F60" i="1" l="1"/>
  <c r="I450" i="1"/>
  <c r="F59" i="1" l="1"/>
  <c r="I449" i="1"/>
  <c r="I60" i="1"/>
  <c r="F7" i="1" l="1"/>
  <c r="I59" i="1"/>
  <c r="I204" i="1" l="1"/>
  <c r="H48" i="1" l="1"/>
  <c r="H22" i="1" s="1"/>
  <c r="C48" i="1"/>
  <c r="C22" i="1" s="1"/>
  <c r="G48" i="1"/>
  <c r="G22" i="1" s="1"/>
  <c r="D48" i="1"/>
  <c r="E48" i="1"/>
  <c r="E22" i="1" s="1"/>
  <c r="I152" i="1" l="1"/>
  <c r="B48" i="1"/>
  <c r="I48" i="1" l="1"/>
  <c r="AI175" i="41" l="1"/>
  <c r="AI383" i="41"/>
  <c r="AI305" i="41"/>
  <c r="AI409" i="41"/>
  <c r="AI227" i="41"/>
  <c r="AI201" i="41" l="1"/>
  <c r="AI357" i="41"/>
  <c r="AI253" i="41"/>
  <c r="AI149" i="41"/>
  <c r="AI435" i="41"/>
  <c r="AI279" i="41"/>
  <c r="AI331" i="41"/>
  <c r="Y45" i="41"/>
  <c r="AC45" i="41"/>
  <c r="X45" i="41"/>
  <c r="W45" i="41"/>
  <c r="AG45" i="41"/>
  <c r="AD45" i="41"/>
  <c r="AA45" i="41"/>
  <c r="AH45" i="41"/>
  <c r="AE45" i="41"/>
  <c r="Z45" i="41"/>
  <c r="AF45" i="41"/>
  <c r="S227" i="41"/>
  <c r="S149" i="41"/>
  <c r="S383" i="41"/>
  <c r="AI302" i="41" l="1"/>
  <c r="S253" i="41"/>
  <c r="S201" i="41"/>
  <c r="S175" i="41"/>
  <c r="S357" i="41"/>
  <c r="S409" i="41"/>
  <c r="AI276" i="41"/>
  <c r="S435" i="41"/>
  <c r="S305" i="41"/>
  <c r="AI228" i="41"/>
  <c r="AI436" i="41"/>
  <c r="S331" i="41"/>
  <c r="AI332" i="41"/>
  <c r="AI202" i="41"/>
  <c r="AI306" i="41"/>
  <c r="AI410" i="41"/>
  <c r="AI280" i="41"/>
  <c r="AI328" i="41"/>
  <c r="AI146" i="41"/>
  <c r="AI198" i="41"/>
  <c r="AI250" i="41"/>
  <c r="AI120" i="41"/>
  <c r="AI172" i="41"/>
  <c r="AI380" i="41"/>
  <c r="S279" i="41"/>
  <c r="AI150" i="41"/>
  <c r="AI254" i="41"/>
  <c r="AI358" i="41"/>
  <c r="AI176" i="41"/>
  <c r="AI384" i="41"/>
  <c r="V45" i="41"/>
  <c r="AI45" i="41" s="1"/>
  <c r="AI123" i="41"/>
  <c r="AI224" i="41"/>
  <c r="AI432" i="41"/>
  <c r="AI406" i="41"/>
  <c r="AE46" i="41"/>
  <c r="AH46" i="41"/>
  <c r="Y46" i="41"/>
  <c r="Z46" i="41"/>
  <c r="AC46" i="41"/>
  <c r="AF46" i="41"/>
  <c r="AA46" i="41"/>
  <c r="AG46" i="41"/>
  <c r="AD46" i="41"/>
  <c r="X46" i="41"/>
  <c r="W46" i="41"/>
  <c r="I201" i="41"/>
  <c r="R45" i="41"/>
  <c r="S380" i="41"/>
  <c r="I331" i="41"/>
  <c r="N45" i="41"/>
  <c r="O45" i="41"/>
  <c r="Q45" i="41"/>
  <c r="M45" i="41"/>
  <c r="S306" i="41" l="1"/>
  <c r="I305" i="41"/>
  <c r="I435" i="41"/>
  <c r="I279" i="41"/>
  <c r="S410" i="41"/>
  <c r="S332" i="41"/>
  <c r="S358" i="41"/>
  <c r="S250" i="41"/>
  <c r="I253" i="41"/>
  <c r="S146" i="41"/>
  <c r="S276" i="41"/>
  <c r="I383" i="41"/>
  <c r="S254" i="41"/>
  <c r="I227" i="41"/>
  <c r="S432" i="41"/>
  <c r="S384" i="41"/>
  <c r="I409" i="41"/>
  <c r="V46" i="41"/>
  <c r="AI46" i="41" s="1"/>
  <c r="AI124" i="41"/>
  <c r="S280" i="41"/>
  <c r="AI405" i="41"/>
  <c r="AI431" i="41"/>
  <c r="S328" i="41"/>
  <c r="L45" i="41"/>
  <c r="S123" i="41"/>
  <c r="AI249" i="41"/>
  <c r="AI171" i="41"/>
  <c r="S120" i="41"/>
  <c r="AI145" i="41"/>
  <c r="S224" i="41"/>
  <c r="S228" i="41"/>
  <c r="I357" i="41"/>
  <c r="S406" i="41"/>
  <c r="S172" i="41"/>
  <c r="S302" i="41"/>
  <c r="S202" i="41"/>
  <c r="S150" i="41"/>
  <c r="I175" i="41"/>
  <c r="AI275" i="41"/>
  <c r="S176" i="41"/>
  <c r="I149" i="41"/>
  <c r="AI197" i="41"/>
  <c r="AI301" i="41"/>
  <c r="AI327" i="41"/>
  <c r="AI223" i="41"/>
  <c r="S198" i="41"/>
  <c r="S436" i="41"/>
  <c r="AI353" i="41"/>
  <c r="AI379" i="41"/>
  <c r="I302" i="41"/>
  <c r="C45" i="41"/>
  <c r="Q46" i="41"/>
  <c r="Q20" i="41" s="1"/>
  <c r="R46" i="41"/>
  <c r="R20" i="41" s="1"/>
  <c r="N46" i="41"/>
  <c r="N20" i="41" s="1"/>
  <c r="AE41" i="41"/>
  <c r="AA41" i="41"/>
  <c r="Z41" i="41"/>
  <c r="AH41" i="41"/>
  <c r="AG41" i="41"/>
  <c r="Y41" i="41"/>
  <c r="AF41" i="41"/>
  <c r="W41" i="41"/>
  <c r="AD41" i="41"/>
  <c r="AC41" i="41"/>
  <c r="X41" i="41"/>
  <c r="G45" i="41"/>
  <c r="E45" i="41"/>
  <c r="D45" i="41"/>
  <c r="I406" i="41"/>
  <c r="I328" i="41"/>
  <c r="H45" i="41"/>
  <c r="I228" i="41"/>
  <c r="O46" i="41"/>
  <c r="O20" i="41" s="1"/>
  <c r="M46" i="41"/>
  <c r="M20" i="41" s="1"/>
  <c r="I436" i="41" l="1"/>
  <c r="I250" i="41"/>
  <c r="I358" i="41"/>
  <c r="S145" i="41"/>
  <c r="I202" i="41"/>
  <c r="I432" i="41"/>
  <c r="I332" i="41"/>
  <c r="I384" i="41"/>
  <c r="I306" i="41"/>
  <c r="I176" i="41"/>
  <c r="I172" i="41"/>
  <c r="S405" i="41"/>
  <c r="I224" i="41"/>
  <c r="I150" i="41"/>
  <c r="S249" i="41"/>
  <c r="S431" i="41"/>
  <c r="S275" i="41"/>
  <c r="S301" i="41"/>
  <c r="I280" i="41"/>
  <c r="I380" i="41"/>
  <c r="I410" i="41"/>
  <c r="S353" i="41"/>
  <c r="B45" i="41"/>
  <c r="I123" i="41"/>
  <c r="S45" i="41"/>
  <c r="AJ45" i="41" s="1"/>
  <c r="I146" i="41"/>
  <c r="L46" i="41"/>
  <c r="S124" i="41"/>
  <c r="S171" i="41"/>
  <c r="S197" i="41"/>
  <c r="I198" i="41"/>
  <c r="I120" i="41"/>
  <c r="I254" i="41"/>
  <c r="S223" i="41"/>
  <c r="I276" i="41"/>
  <c r="I591" i="41"/>
  <c r="AI119" i="41"/>
  <c r="V41" i="41"/>
  <c r="AI41" i="41" s="1"/>
  <c r="S379" i="41"/>
  <c r="S327" i="41"/>
  <c r="E46" i="41"/>
  <c r="E20" i="41" s="1"/>
  <c r="I145" i="41"/>
  <c r="R41" i="41"/>
  <c r="R15" i="41" s="1"/>
  <c r="N41" i="41"/>
  <c r="N15" i="41" s="1"/>
  <c r="D46" i="41"/>
  <c r="D20" i="41" s="1"/>
  <c r="H46" i="41"/>
  <c r="H20" i="41" s="1"/>
  <c r="G46" i="41"/>
  <c r="G20" i="41" s="1"/>
  <c r="C46" i="41"/>
  <c r="C20" i="41" s="1"/>
  <c r="I197" i="41"/>
  <c r="Q41" i="41"/>
  <c r="Q15" i="41" s="1"/>
  <c r="M41" i="41"/>
  <c r="M15" i="41" s="1"/>
  <c r="O41" i="41"/>
  <c r="I405" i="41" l="1"/>
  <c r="I431" i="41"/>
  <c r="I223" i="41"/>
  <c r="S591" i="41"/>
  <c r="I171" i="41"/>
  <c r="I124" i="41"/>
  <c r="B46" i="41"/>
  <c r="I275" i="41"/>
  <c r="I353" i="41"/>
  <c r="I45" i="41"/>
  <c r="L41" i="41"/>
  <c r="S119" i="41"/>
  <c r="I301" i="41"/>
  <c r="I249" i="41"/>
  <c r="I327" i="41"/>
  <c r="I379" i="41"/>
  <c r="S46" i="41"/>
  <c r="AJ46" i="41" s="1"/>
  <c r="L20" i="41"/>
  <c r="E41" i="41"/>
  <c r="G41" i="41"/>
  <c r="G15" i="41" s="1"/>
  <c r="C41" i="41"/>
  <c r="C15" i="41" s="1"/>
  <c r="D41" i="41"/>
  <c r="D15" i="41" s="1"/>
  <c r="H41" i="41"/>
  <c r="H15" i="41" s="1"/>
  <c r="I46" i="41" l="1"/>
  <c r="B20" i="41"/>
  <c r="I20" i="41" s="1"/>
  <c r="L15" i="41"/>
  <c r="S41" i="41"/>
  <c r="AJ41" i="41" s="1"/>
  <c r="I119" i="41"/>
  <c r="B41" i="41"/>
  <c r="AI410" i="40" l="1"/>
  <c r="AI332" i="40"/>
  <c r="AI202" i="40"/>
  <c r="AI358" i="40"/>
  <c r="AI228" i="40"/>
  <c r="AI436" i="40"/>
  <c r="AI176" i="40"/>
  <c r="AI150" i="40"/>
  <c r="AG46" i="40"/>
  <c r="W46" i="40"/>
  <c r="X46" i="40"/>
  <c r="AC46" i="40"/>
  <c r="I41" i="41"/>
  <c r="B15" i="41"/>
  <c r="Y46" i="40"/>
  <c r="AI306" i="40"/>
  <c r="AF46" i="40"/>
  <c r="Z46" i="40"/>
  <c r="AI124" i="40"/>
  <c r="V46" i="40"/>
  <c r="AA46" i="40"/>
  <c r="AH46" i="40"/>
  <c r="AI280" i="40"/>
  <c r="AI384" i="40"/>
  <c r="AI254" i="40"/>
  <c r="AE46" i="40"/>
  <c r="AD46" i="40"/>
  <c r="S384" i="40"/>
  <c r="S306" i="40" l="1"/>
  <c r="Q46" i="40"/>
  <c r="S202" i="40"/>
  <c r="S280" i="40"/>
  <c r="AI302" i="40"/>
  <c r="O46" i="40"/>
  <c r="AI119" i="40"/>
  <c r="AI197" i="40"/>
  <c r="AI146" i="40"/>
  <c r="AI46" i="40"/>
  <c r="S176" i="40"/>
  <c r="AI198" i="40"/>
  <c r="N46" i="40"/>
  <c r="AI275" i="40"/>
  <c r="AI250" i="40"/>
  <c r="AI249" i="40"/>
  <c r="S410" i="40"/>
  <c r="S436" i="40"/>
  <c r="S150" i="40"/>
  <c r="AI276" i="40"/>
  <c r="AI379" i="40"/>
  <c r="AI120" i="40"/>
  <c r="R46" i="40"/>
  <c r="S332" i="40"/>
  <c r="S124" i="40"/>
  <c r="L46" i="40"/>
  <c r="M46" i="40"/>
  <c r="S254" i="40"/>
  <c r="AI353" i="40"/>
  <c r="S358" i="40"/>
  <c r="AI406" i="40"/>
  <c r="S228" i="40"/>
  <c r="AI172" i="40"/>
  <c r="I150" i="40"/>
  <c r="AH41" i="40" l="1"/>
  <c r="AE41" i="40"/>
  <c r="I280" i="40"/>
  <c r="X41" i="40"/>
  <c r="AF41" i="40"/>
  <c r="S146" i="40"/>
  <c r="I358" i="40"/>
  <c r="W41" i="40"/>
  <c r="I436" i="40"/>
  <c r="AG41" i="40"/>
  <c r="I332" i="40"/>
  <c r="S406" i="40"/>
  <c r="AD41" i="40"/>
  <c r="S250" i="40"/>
  <c r="AC41" i="40"/>
  <c r="Z41" i="40"/>
  <c r="AA41" i="40"/>
  <c r="Y41" i="40"/>
  <c r="H46" i="40"/>
  <c r="S379" i="40"/>
  <c r="I306" i="40"/>
  <c r="I384" i="40"/>
  <c r="AI431" i="40"/>
  <c r="AI328" i="40"/>
  <c r="S488" i="41"/>
  <c r="P72" i="41"/>
  <c r="S275" i="40"/>
  <c r="S249" i="40"/>
  <c r="C46" i="40"/>
  <c r="AI171" i="40"/>
  <c r="AI145" i="40"/>
  <c r="S119" i="40"/>
  <c r="S198" i="40"/>
  <c r="AI405" i="40"/>
  <c r="I228" i="40"/>
  <c r="D46" i="40"/>
  <c r="S276" i="40"/>
  <c r="B46" i="40"/>
  <c r="I124" i="40"/>
  <c r="AI432" i="40"/>
  <c r="S302" i="40"/>
  <c r="I254" i="40"/>
  <c r="I410" i="40"/>
  <c r="S353" i="40"/>
  <c r="AI380" i="40"/>
  <c r="AI223" i="40"/>
  <c r="AI327" i="40"/>
  <c r="S120" i="40"/>
  <c r="I202" i="40"/>
  <c r="G46" i="40"/>
  <c r="S197" i="40"/>
  <c r="AI224" i="40"/>
  <c r="S46" i="40"/>
  <c r="AJ46" i="40" s="1"/>
  <c r="S172" i="40"/>
  <c r="E46" i="40"/>
  <c r="I176" i="40"/>
  <c r="AI301" i="40"/>
  <c r="V41" i="40"/>
  <c r="I250" i="40"/>
  <c r="I146" i="40"/>
  <c r="R41" i="40" l="1"/>
  <c r="R15" i="40" s="1"/>
  <c r="I406" i="40"/>
  <c r="I197" i="40"/>
  <c r="S432" i="40"/>
  <c r="AI41" i="40"/>
  <c r="M41" i="40"/>
  <c r="M15" i="40" s="1"/>
  <c r="S431" i="40"/>
  <c r="O41" i="40"/>
  <c r="L41" i="40"/>
  <c r="L15" i="40" s="1"/>
  <c r="I379" i="40"/>
  <c r="N41" i="40"/>
  <c r="N15" i="40" s="1"/>
  <c r="Q41" i="40"/>
  <c r="Q15" i="40" s="1"/>
  <c r="S380" i="40"/>
  <c r="I353" i="40"/>
  <c r="I120" i="40"/>
  <c r="I302" i="40"/>
  <c r="I275" i="40"/>
  <c r="S72" i="41"/>
  <c r="P20" i="41"/>
  <c r="S20" i="41" s="1"/>
  <c r="T20" i="41" s="1"/>
  <c r="S327" i="40"/>
  <c r="I276" i="40"/>
  <c r="S171" i="40"/>
  <c r="I198" i="40"/>
  <c r="I119" i="40"/>
  <c r="I46" i="40"/>
  <c r="I249" i="40"/>
  <c r="I172" i="40"/>
  <c r="S223" i="40"/>
  <c r="S145" i="40"/>
  <c r="S405" i="40"/>
  <c r="S301" i="40"/>
  <c r="S328" i="40"/>
  <c r="S224" i="40"/>
  <c r="I301" i="40" l="1"/>
  <c r="E41" i="40"/>
  <c r="C41" i="40"/>
  <c r="C15" i="40" s="1"/>
  <c r="D41" i="40"/>
  <c r="D15" i="40" s="1"/>
  <c r="I171" i="40"/>
  <c r="G41" i="40"/>
  <c r="G15" i="40" s="1"/>
  <c r="S41" i="40"/>
  <c r="AJ41" i="40" s="1"/>
  <c r="H41" i="40"/>
  <c r="H15" i="40" s="1"/>
  <c r="I224" i="40"/>
  <c r="I223" i="40"/>
  <c r="I145" i="40"/>
  <c r="I327" i="40"/>
  <c r="I431" i="40"/>
  <c r="I432" i="40"/>
  <c r="B41" i="40"/>
  <c r="I328" i="40"/>
  <c r="I405" i="40"/>
  <c r="I380" i="40"/>
  <c r="AI242" i="41" l="1"/>
  <c r="AF34" i="41"/>
  <c r="W34" i="41"/>
  <c r="AC34" i="41"/>
  <c r="AI216" i="41"/>
  <c r="AI350" i="41"/>
  <c r="Y38" i="41"/>
  <c r="X34" i="41"/>
  <c r="AI194" i="41"/>
  <c r="AA34" i="41"/>
  <c r="AI294" i="41"/>
  <c r="Z34" i="41"/>
  <c r="AE34" i="41"/>
  <c r="AI376" i="41"/>
  <c r="V38" i="41"/>
  <c r="AI116" i="41"/>
  <c r="AG34" i="41"/>
  <c r="AD34" i="41"/>
  <c r="AI272" i="41"/>
  <c r="AI138" i="41"/>
  <c r="AI324" i="41"/>
  <c r="AE38" i="41"/>
  <c r="AH38" i="41"/>
  <c r="AI112" i="41"/>
  <c r="V34" i="41"/>
  <c r="AI346" i="41"/>
  <c r="AI428" i="41"/>
  <c r="W38" i="41"/>
  <c r="X38" i="41"/>
  <c r="AI220" i="41"/>
  <c r="AI398" i="41"/>
  <c r="AI372" i="41"/>
  <c r="AI164" i="41"/>
  <c r="AG38" i="41"/>
  <c r="AF38" i="41"/>
  <c r="AH34" i="41"/>
  <c r="Z38" i="41"/>
  <c r="AI142" i="41"/>
  <c r="AI320" i="41"/>
  <c r="AI190" i="41"/>
  <c r="AI268" i="41"/>
  <c r="AI298" i="41"/>
  <c r="AA38" i="41"/>
  <c r="AI246" i="41"/>
  <c r="Y34" i="41"/>
  <c r="AD38" i="41"/>
  <c r="AI168" i="41"/>
  <c r="AI424" i="41"/>
  <c r="AC38" i="41"/>
  <c r="AI402" i="41"/>
  <c r="B15" i="40"/>
  <c r="I41" i="40"/>
  <c r="S168" i="41" l="1"/>
  <c r="S346" i="41"/>
  <c r="O38" i="41"/>
  <c r="S324" i="41"/>
  <c r="S376" i="41"/>
  <c r="R34" i="41"/>
  <c r="R8" i="41" s="1"/>
  <c r="S246" i="41"/>
  <c r="S138" i="41"/>
  <c r="S294" i="41"/>
  <c r="S242" i="41"/>
  <c r="S402" i="41"/>
  <c r="S428" i="41"/>
  <c r="S298" i="41"/>
  <c r="N34" i="41"/>
  <c r="M34" i="41"/>
  <c r="M8" i="41" s="1"/>
  <c r="S194" i="41"/>
  <c r="S272" i="41"/>
  <c r="S424" i="41"/>
  <c r="S220" i="41"/>
  <c r="S164" i="41"/>
  <c r="S268" i="41"/>
  <c r="S190" i="41"/>
  <c r="L38" i="41"/>
  <c r="S116" i="41"/>
  <c r="O34" i="41"/>
  <c r="O8" i="41" s="1"/>
  <c r="R38" i="41"/>
  <c r="S398" i="41"/>
  <c r="S320" i="41"/>
  <c r="S142" i="41"/>
  <c r="AI34" i="41"/>
  <c r="M38" i="41"/>
  <c r="Q38" i="41"/>
  <c r="S350" i="41"/>
  <c r="S372" i="41"/>
  <c r="N38" i="41"/>
  <c r="S216" i="41"/>
  <c r="L34" i="41"/>
  <c r="S112" i="41"/>
  <c r="Q34" i="41"/>
  <c r="Q8" i="41" s="1"/>
  <c r="AI38" i="41"/>
  <c r="I402" i="41"/>
  <c r="I242" i="41"/>
  <c r="I376" i="41" l="1"/>
  <c r="I216" i="41"/>
  <c r="I268" i="41"/>
  <c r="I138" i="41"/>
  <c r="I294" i="41"/>
  <c r="I372" i="41"/>
  <c r="G34" i="41"/>
  <c r="G8" i="41" s="1"/>
  <c r="I272" i="41"/>
  <c r="I168" i="41"/>
  <c r="E34" i="41"/>
  <c r="E8" i="41" s="1"/>
  <c r="I428" i="41"/>
  <c r="I190" i="41"/>
  <c r="I324" i="41"/>
  <c r="I350" i="41"/>
  <c r="I424" i="41"/>
  <c r="I164" i="41"/>
  <c r="I246" i="41"/>
  <c r="I320" i="41"/>
  <c r="AI178" i="41"/>
  <c r="I194" i="41"/>
  <c r="C34" i="41"/>
  <c r="C8" i="41" s="1"/>
  <c r="D38" i="41"/>
  <c r="AI230" i="41"/>
  <c r="I398" i="41"/>
  <c r="AI282" i="41"/>
  <c r="AI438" i="41"/>
  <c r="AI126" i="41"/>
  <c r="I346" i="41"/>
  <c r="S38" i="41"/>
  <c r="AJ38" i="41" s="1"/>
  <c r="D34" i="41"/>
  <c r="E38" i="41"/>
  <c r="AI412" i="41"/>
  <c r="I142" i="41"/>
  <c r="I298" i="41"/>
  <c r="B34" i="41"/>
  <c r="I112" i="41"/>
  <c r="B38" i="41"/>
  <c r="I116" i="41"/>
  <c r="C38" i="41"/>
  <c r="S34" i="41"/>
  <c r="AJ34" i="41" s="1"/>
  <c r="I220" i="41"/>
  <c r="H38" i="41"/>
  <c r="G38" i="41"/>
  <c r="AI308" i="41"/>
  <c r="H34" i="41"/>
  <c r="H8" i="41" s="1"/>
  <c r="I492" i="40"/>
  <c r="I491" i="40"/>
  <c r="I544" i="40"/>
  <c r="I543" i="40"/>
  <c r="S230" i="41" l="1"/>
  <c r="S438" i="41"/>
  <c r="Y50" i="40"/>
  <c r="AI154" i="40"/>
  <c r="S178" i="41"/>
  <c r="S308" i="41"/>
  <c r="X50" i="40"/>
  <c r="AI206" i="40"/>
  <c r="AI310" i="40"/>
  <c r="S282" i="41"/>
  <c r="AI440" i="40"/>
  <c r="AI180" i="40"/>
  <c r="AI258" i="40"/>
  <c r="AA50" i="40"/>
  <c r="I38" i="41"/>
  <c r="I465" i="40"/>
  <c r="AI284" i="40"/>
  <c r="AI232" i="40"/>
  <c r="AI414" i="40"/>
  <c r="Z50" i="40"/>
  <c r="I466" i="40"/>
  <c r="AH50" i="40"/>
  <c r="AD50" i="40"/>
  <c r="I34" i="41"/>
  <c r="AI336" i="40"/>
  <c r="AI388" i="40"/>
  <c r="AG50" i="40"/>
  <c r="AC50" i="40"/>
  <c r="S412" i="41"/>
  <c r="W50" i="40"/>
  <c r="AF50" i="40"/>
  <c r="S126" i="41"/>
  <c r="V50" i="40"/>
  <c r="AI128" i="40"/>
  <c r="AE50" i="40"/>
  <c r="AI362" i="40"/>
  <c r="I570" i="40"/>
  <c r="I569" i="40"/>
  <c r="I517" i="40"/>
  <c r="I518" i="40"/>
  <c r="I438" i="41" l="1"/>
  <c r="I412" i="41"/>
  <c r="AG49" i="40"/>
  <c r="I282" i="41"/>
  <c r="I230" i="41"/>
  <c r="AI50" i="40"/>
  <c r="AI205" i="40"/>
  <c r="AI179" i="40"/>
  <c r="AI387" i="40"/>
  <c r="AI309" i="40"/>
  <c r="AI283" i="40"/>
  <c r="AI439" i="40"/>
  <c r="AI257" i="40"/>
  <c r="AI231" i="40"/>
  <c r="AI335" i="40"/>
  <c r="AI361" i="40"/>
  <c r="AI153" i="40"/>
  <c r="AI413" i="40"/>
  <c r="Z49" i="40"/>
  <c r="AC49" i="40"/>
  <c r="AA49" i="40"/>
  <c r="AD49" i="40"/>
  <c r="W49" i="40"/>
  <c r="AF49" i="40"/>
  <c r="I178" i="41"/>
  <c r="Y49" i="40"/>
  <c r="F75" i="40"/>
  <c r="I75" i="40" s="1"/>
  <c r="X49" i="40"/>
  <c r="I595" i="40"/>
  <c r="B101" i="40"/>
  <c r="I101" i="40" s="1"/>
  <c r="AI127" i="40"/>
  <c r="V49" i="40"/>
  <c r="I308" i="41"/>
  <c r="I596" i="40"/>
  <c r="B102" i="40"/>
  <c r="I102" i="40" s="1"/>
  <c r="S128" i="40"/>
  <c r="AH49" i="40"/>
  <c r="I126" i="41"/>
  <c r="F76" i="40"/>
  <c r="I76" i="40" s="1"/>
  <c r="AE49" i="40"/>
  <c r="P102" i="40"/>
  <c r="P24" i="40" s="1"/>
  <c r="S153" i="40"/>
  <c r="AI334" i="41"/>
  <c r="P101" i="40"/>
  <c r="P23" i="40" s="1"/>
  <c r="S231" i="40" l="1"/>
  <c r="S413" i="40"/>
  <c r="S361" i="40"/>
  <c r="S387" i="40"/>
  <c r="S179" i="40"/>
  <c r="S335" i="40"/>
  <c r="S257" i="40"/>
  <c r="S205" i="40"/>
  <c r="S439" i="40"/>
  <c r="S309" i="40"/>
  <c r="S283" i="40"/>
  <c r="AI49" i="40"/>
  <c r="Q49" i="40"/>
  <c r="Q23" i="40" s="1"/>
  <c r="R49" i="40"/>
  <c r="R23" i="40" s="1"/>
  <c r="AI152" i="41"/>
  <c r="I128" i="40"/>
  <c r="M49" i="40"/>
  <c r="M23" i="40" s="1"/>
  <c r="S595" i="40"/>
  <c r="L101" i="40"/>
  <c r="S101" i="40" s="1"/>
  <c r="S127" i="40"/>
  <c r="L49" i="40"/>
  <c r="N49" i="40"/>
  <c r="N23" i="40" s="1"/>
  <c r="O49" i="40"/>
  <c r="O23" i="40" s="1"/>
  <c r="L102" i="40"/>
  <c r="S102" i="40" s="1"/>
  <c r="S596" i="40"/>
  <c r="AI386" i="41"/>
  <c r="Q52" i="40"/>
  <c r="Q26" i="40" s="1"/>
  <c r="S362" i="40"/>
  <c r="I413" i="40"/>
  <c r="S414" i="40"/>
  <c r="M52" i="40"/>
  <c r="M26" i="40" s="1"/>
  <c r="O52" i="40"/>
  <c r="O26" i="40" s="1"/>
  <c r="R52" i="40"/>
  <c r="R26" i="40" s="1"/>
  <c r="N52" i="40"/>
  <c r="N26" i="40" s="1"/>
  <c r="I361" i="40" l="1"/>
  <c r="I205" i="40"/>
  <c r="I231" i="40"/>
  <c r="I335" i="40"/>
  <c r="S388" i="40"/>
  <c r="S180" i="40"/>
  <c r="S336" i="40"/>
  <c r="I257" i="40"/>
  <c r="S258" i="40"/>
  <c r="I439" i="40"/>
  <c r="I153" i="40"/>
  <c r="S440" i="40"/>
  <c r="S206" i="40"/>
  <c r="I179" i="40"/>
  <c r="S284" i="40"/>
  <c r="I309" i="40"/>
  <c r="D49" i="40"/>
  <c r="D23" i="40" s="1"/>
  <c r="S232" i="40"/>
  <c r="S310" i="40"/>
  <c r="I387" i="40"/>
  <c r="S386" i="41"/>
  <c r="I283" i="40"/>
  <c r="O50" i="40"/>
  <c r="O24" i="40" s="1"/>
  <c r="E49" i="40"/>
  <c r="E23" i="40" s="1"/>
  <c r="G49" i="40"/>
  <c r="G23" i="40" s="1"/>
  <c r="L23" i="40"/>
  <c r="S23" i="40" s="1"/>
  <c r="S49" i="40"/>
  <c r="AJ49" i="40" s="1"/>
  <c r="S152" i="41"/>
  <c r="H49" i="40"/>
  <c r="H23" i="40" s="1"/>
  <c r="C49" i="40"/>
  <c r="C23" i="40" s="1"/>
  <c r="AI360" i="41"/>
  <c r="S154" i="40"/>
  <c r="L50" i="40"/>
  <c r="Q50" i="40"/>
  <c r="Q24" i="40" s="1"/>
  <c r="R50" i="40"/>
  <c r="R24" i="40" s="1"/>
  <c r="L52" i="40"/>
  <c r="S130" i="40"/>
  <c r="M50" i="40"/>
  <c r="M24" i="40" s="1"/>
  <c r="S334" i="41"/>
  <c r="B49" i="40"/>
  <c r="I127" i="40"/>
  <c r="N50" i="40"/>
  <c r="N24" i="40" s="1"/>
  <c r="D52" i="40"/>
  <c r="D26" i="40" s="1"/>
  <c r="H52" i="40"/>
  <c r="H26" i="40" s="1"/>
  <c r="C52" i="40"/>
  <c r="C26" i="40" s="1"/>
  <c r="G52" i="40"/>
  <c r="G26" i="40" s="1"/>
  <c r="E52" i="40"/>
  <c r="E26" i="40" s="1"/>
  <c r="I310" i="40"/>
  <c r="I362" i="40"/>
  <c r="S360" i="41" l="1"/>
  <c r="I386" i="41"/>
  <c r="I440" i="40"/>
  <c r="I206" i="40"/>
  <c r="I180" i="40"/>
  <c r="I336" i="40"/>
  <c r="I334" i="41"/>
  <c r="I232" i="40"/>
  <c r="I414" i="40"/>
  <c r="I388" i="40"/>
  <c r="I284" i="40"/>
  <c r="I258" i="40"/>
  <c r="D50" i="40"/>
  <c r="D24" i="40" s="1"/>
  <c r="H50" i="40"/>
  <c r="H24" i="40" s="1"/>
  <c r="C50" i="40"/>
  <c r="C24" i="40" s="1"/>
  <c r="L26" i="40"/>
  <c r="S26" i="40" s="1"/>
  <c r="S52" i="40"/>
  <c r="AJ52" i="40" s="1"/>
  <c r="L24" i="40"/>
  <c r="S24" i="40" s="1"/>
  <c r="S50" i="40"/>
  <c r="AJ50" i="40" s="1"/>
  <c r="B52" i="40"/>
  <c r="I130" i="40"/>
  <c r="E50" i="40"/>
  <c r="E24" i="40" s="1"/>
  <c r="G50" i="40"/>
  <c r="G24" i="40" s="1"/>
  <c r="B23" i="40"/>
  <c r="I23" i="40" s="1"/>
  <c r="T23" i="40" s="1"/>
  <c r="I49" i="40"/>
  <c r="I154" i="40"/>
  <c r="B50" i="40"/>
  <c r="I152" i="41"/>
  <c r="B24" i="40" l="1"/>
  <c r="I24" i="40" s="1"/>
  <c r="T24" i="40" s="1"/>
  <c r="I50" i="40"/>
  <c r="I52" i="40"/>
  <c r="B26" i="40"/>
  <c r="I26" i="40" s="1"/>
  <c r="I360" i="41"/>
  <c r="E97" i="41" l="1"/>
  <c r="E19" i="41" s="1"/>
  <c r="H97" i="41"/>
  <c r="H19" i="41" s="1"/>
  <c r="G97" i="41"/>
  <c r="G19" i="41" s="1"/>
  <c r="C97" i="41"/>
  <c r="C19" i="41" s="1"/>
  <c r="I618" i="40" l="1"/>
  <c r="D97" i="41"/>
  <c r="D19" i="41" s="1"/>
  <c r="I610" i="41"/>
  <c r="G90" i="41"/>
  <c r="G12" i="41" s="1"/>
  <c r="H90" i="41"/>
  <c r="H12" i="41" s="1"/>
  <c r="E90" i="41"/>
  <c r="E12" i="41" s="1"/>
  <c r="M97" i="41"/>
  <c r="M19" i="41" s="1"/>
  <c r="Q97" i="41"/>
  <c r="Q19" i="41" s="1"/>
  <c r="O97" i="41"/>
  <c r="O19" i="41" s="1"/>
  <c r="I614" i="41"/>
  <c r="G90" i="40"/>
  <c r="H90" i="40"/>
  <c r="E90" i="40"/>
  <c r="I610" i="40"/>
  <c r="I614" i="40"/>
  <c r="I643" i="41"/>
  <c r="R97" i="41"/>
  <c r="R19" i="41" s="1"/>
  <c r="H94" i="40"/>
  <c r="G94" i="40"/>
  <c r="N97" i="41" l="1"/>
  <c r="N19" i="41" s="1"/>
  <c r="S618" i="40"/>
  <c r="AG618" i="40" s="1"/>
  <c r="I617" i="41"/>
  <c r="B97" i="41"/>
  <c r="Q94" i="40"/>
  <c r="R94" i="40"/>
  <c r="S614" i="40"/>
  <c r="AG614" i="40" s="1"/>
  <c r="S610" i="40"/>
  <c r="AG610" i="40" s="1"/>
  <c r="I636" i="40"/>
  <c r="R90" i="40"/>
  <c r="Q90" i="40"/>
  <c r="E85" i="41"/>
  <c r="S614" i="41"/>
  <c r="AG614" i="41" s="1"/>
  <c r="E85" i="40"/>
  <c r="O90" i="41"/>
  <c r="O12" i="41" s="1"/>
  <c r="R90" i="41"/>
  <c r="R12" i="41" s="1"/>
  <c r="S610" i="41"/>
  <c r="AG610" i="41" s="1"/>
  <c r="I640" i="40"/>
  <c r="S643" i="41"/>
  <c r="O90" i="40"/>
  <c r="C85" i="41"/>
  <c r="C85" i="40"/>
  <c r="I636" i="41"/>
  <c r="Q90" i="41"/>
  <c r="Q12" i="41" s="1"/>
  <c r="H94" i="41"/>
  <c r="G94" i="41"/>
  <c r="H85" i="40" l="1"/>
  <c r="I631" i="40"/>
  <c r="G85" i="41"/>
  <c r="G85" i="40"/>
  <c r="S617" i="41"/>
  <c r="AG617" i="41" s="1"/>
  <c r="L97" i="41"/>
  <c r="I97" i="41"/>
  <c r="B19" i="41"/>
  <c r="I19" i="41" s="1"/>
  <c r="I631" i="41"/>
  <c r="H85" i="41"/>
  <c r="I640" i="41"/>
  <c r="Q94" i="41"/>
  <c r="S636" i="41"/>
  <c r="I609" i="41"/>
  <c r="O85" i="40"/>
  <c r="I609" i="40"/>
  <c r="R94" i="41"/>
  <c r="M85" i="40"/>
  <c r="M85" i="41"/>
  <c r="S640" i="40"/>
  <c r="O85" i="41"/>
  <c r="S636" i="40"/>
  <c r="H89" i="40"/>
  <c r="G89" i="40"/>
  <c r="Q85" i="40" l="1"/>
  <c r="S631" i="40"/>
  <c r="R85" i="41"/>
  <c r="R85" i="40"/>
  <c r="Q85" i="41"/>
  <c r="S97" i="41"/>
  <c r="L19" i="41"/>
  <c r="S631" i="41"/>
  <c r="R89" i="40"/>
  <c r="S609" i="40"/>
  <c r="AG609" i="40" s="1"/>
  <c r="G89" i="41"/>
  <c r="H89" i="41"/>
  <c r="Q89" i="40"/>
  <c r="I635" i="40"/>
  <c r="S609" i="41"/>
  <c r="AG609" i="41" s="1"/>
  <c r="S640" i="41"/>
  <c r="S635" i="40" l="1"/>
  <c r="R89" i="41"/>
  <c r="I635" i="41"/>
  <c r="Q89" i="41"/>
  <c r="P71" i="41" l="1"/>
  <c r="S487" i="41"/>
  <c r="S635" i="41"/>
  <c r="Y38" i="40" l="1"/>
  <c r="AD38" i="40"/>
  <c r="AI220" i="40"/>
  <c r="AH38" i="40"/>
  <c r="AI246" i="40"/>
  <c r="AI168" i="40"/>
  <c r="AI376" i="40"/>
  <c r="AG38" i="40"/>
  <c r="AI298" i="40"/>
  <c r="AI272" i="40"/>
  <c r="AI194" i="40"/>
  <c r="AF38" i="40"/>
  <c r="AI116" i="40"/>
  <c r="V38" i="40"/>
  <c r="AI428" i="40"/>
  <c r="AC38" i="40"/>
  <c r="X38" i="40"/>
  <c r="AI324" i="40"/>
  <c r="AI142" i="40"/>
  <c r="AA38" i="40"/>
  <c r="W38" i="40"/>
  <c r="AI402" i="40"/>
  <c r="AE38" i="40"/>
  <c r="Z38" i="40"/>
  <c r="AI350" i="40"/>
  <c r="P19" i="41"/>
  <c r="S19" i="41" s="1"/>
  <c r="T19" i="41" s="1"/>
  <c r="S71" i="41"/>
  <c r="S324" i="40"/>
  <c r="AI38" i="40" l="1"/>
  <c r="S402" i="40"/>
  <c r="M38" i="40"/>
  <c r="S428" i="40"/>
  <c r="S246" i="40"/>
  <c r="S116" i="40"/>
  <c r="L38" i="40"/>
  <c r="S142" i="40"/>
  <c r="N38" i="40"/>
  <c r="R38" i="40"/>
  <c r="R12" i="40" s="1"/>
  <c r="S168" i="40"/>
  <c r="S194" i="40"/>
  <c r="S376" i="40"/>
  <c r="S220" i="40"/>
  <c r="S298" i="40"/>
  <c r="S350" i="40"/>
  <c r="S272" i="40"/>
  <c r="Q38" i="40"/>
  <c r="Q12" i="40" s="1"/>
  <c r="O38" i="40"/>
  <c r="O12" i="40" s="1"/>
  <c r="I428" i="40"/>
  <c r="I246" i="40"/>
  <c r="E38" i="40"/>
  <c r="E12" i="40" s="1"/>
  <c r="I402" i="40"/>
  <c r="I376" i="40" l="1"/>
  <c r="I298" i="40"/>
  <c r="D38" i="40"/>
  <c r="I142" i="40"/>
  <c r="I350" i="40"/>
  <c r="G38" i="40"/>
  <c r="G12" i="40" s="1"/>
  <c r="S38" i="40"/>
  <c r="AJ38" i="40" s="1"/>
  <c r="C38" i="40"/>
  <c r="I272" i="40"/>
  <c r="I324" i="40"/>
  <c r="I116" i="40"/>
  <c r="B38" i="40"/>
  <c r="I168" i="40"/>
  <c r="I194" i="40"/>
  <c r="I220" i="40"/>
  <c r="H38" i="40"/>
  <c r="H12" i="40" s="1"/>
  <c r="I38" i="40" l="1"/>
  <c r="G98" i="40" l="1"/>
  <c r="G20" i="40" s="1"/>
  <c r="H98" i="40"/>
  <c r="H20" i="40" s="1"/>
  <c r="D98" i="40"/>
  <c r="D20" i="40" s="1"/>
  <c r="E98" i="40"/>
  <c r="E20" i="40" s="1"/>
  <c r="C98" i="40"/>
  <c r="C20" i="40" s="1"/>
  <c r="N98" i="40" l="1"/>
  <c r="N20" i="40" s="1"/>
  <c r="Q98" i="40"/>
  <c r="Q20" i="40" s="1"/>
  <c r="M98" i="40"/>
  <c r="M20" i="40" s="1"/>
  <c r="O98" i="40"/>
  <c r="O20" i="40" s="1"/>
  <c r="R98" i="40"/>
  <c r="R20" i="40" s="1"/>
  <c r="I644" i="40" l="1"/>
  <c r="B98" i="40"/>
  <c r="AI427" i="40"/>
  <c r="AI349" i="40"/>
  <c r="AI141" i="40"/>
  <c r="AE37" i="40"/>
  <c r="X37" i="40" l="1"/>
  <c r="AA37" i="40"/>
  <c r="Y37" i="40"/>
  <c r="AD37" i="40"/>
  <c r="AI271" i="40"/>
  <c r="AI193" i="40"/>
  <c r="AH37" i="40"/>
  <c r="W37" i="40"/>
  <c r="AF37" i="40"/>
  <c r="V37" i="40"/>
  <c r="AI115" i="40"/>
  <c r="AG37" i="40"/>
  <c r="AI297" i="40"/>
  <c r="AI323" i="40"/>
  <c r="AI219" i="40"/>
  <c r="S644" i="40"/>
  <c r="L98" i="40"/>
  <c r="Z37" i="40"/>
  <c r="AI167" i="40"/>
  <c r="AI401" i="40"/>
  <c r="AI375" i="40"/>
  <c r="AI245" i="40"/>
  <c r="I98" i="40"/>
  <c r="B20" i="40"/>
  <c r="I20" i="40" s="1"/>
  <c r="AI412" i="40"/>
  <c r="AI438" i="40"/>
  <c r="AC37" i="40"/>
  <c r="S349" i="40" l="1"/>
  <c r="S167" i="40"/>
  <c r="S427" i="40"/>
  <c r="S271" i="40"/>
  <c r="R37" i="40"/>
  <c r="R11" i="40" s="1"/>
  <c r="S141" i="40"/>
  <c r="S412" i="40"/>
  <c r="AI37" i="40"/>
  <c r="S193" i="40"/>
  <c r="S98" i="40"/>
  <c r="L20" i="40"/>
  <c r="S219" i="40"/>
  <c r="AI126" i="40"/>
  <c r="M37" i="40"/>
  <c r="S375" i="40"/>
  <c r="S297" i="40"/>
  <c r="S323" i="40"/>
  <c r="O37" i="40"/>
  <c r="L37" i="40"/>
  <c r="S115" i="40"/>
  <c r="N37" i="40"/>
  <c r="S401" i="40"/>
  <c r="Q37" i="40"/>
  <c r="Q11" i="40" s="1"/>
  <c r="S438" i="40"/>
  <c r="S245" i="40"/>
  <c r="I193" i="40" l="1"/>
  <c r="G37" i="40"/>
  <c r="G11" i="40" s="1"/>
  <c r="I323" i="40"/>
  <c r="I349" i="40"/>
  <c r="I412" i="40"/>
  <c r="C37" i="40"/>
  <c r="I245" i="40"/>
  <c r="I438" i="40"/>
  <c r="I141" i="40"/>
  <c r="I427" i="40"/>
  <c r="S37" i="40"/>
  <c r="AJ37" i="40" s="1"/>
  <c r="I375" i="40"/>
  <c r="I271" i="40"/>
  <c r="I297" i="40"/>
  <c r="B37" i="40"/>
  <c r="I115" i="40"/>
  <c r="S126" i="40"/>
  <c r="H37" i="40"/>
  <c r="H11" i="40" s="1"/>
  <c r="D37" i="40"/>
  <c r="I219" i="40"/>
  <c r="I401" i="40"/>
  <c r="I167" i="40"/>
  <c r="E37" i="40"/>
  <c r="I37" i="40" l="1"/>
  <c r="S488" i="40"/>
  <c r="P72" i="40"/>
  <c r="I126" i="40"/>
  <c r="P20" i="40" l="1"/>
  <c r="S20" i="40" s="1"/>
  <c r="T20" i="40" s="1"/>
  <c r="S72" i="40"/>
  <c r="F59" i="40" l="1"/>
  <c r="I449" i="40"/>
  <c r="P85" i="40" l="1"/>
  <c r="P7" i="40" s="1"/>
  <c r="F59" i="41"/>
  <c r="I449" i="41"/>
  <c r="F7" i="40"/>
  <c r="I59" i="40"/>
  <c r="I59" i="41" l="1"/>
  <c r="F7" i="41"/>
  <c r="P85" i="41"/>
  <c r="P7" i="41" s="1"/>
  <c r="AI323" i="41" l="1"/>
  <c r="AI245" i="41"/>
  <c r="AI297" i="41"/>
  <c r="AI423" i="41"/>
  <c r="AI193" i="41"/>
  <c r="AI271" i="41"/>
  <c r="AI219" i="41"/>
  <c r="AI427" i="41"/>
  <c r="AI141" i="41"/>
  <c r="AI167" i="41"/>
  <c r="AI397" i="41"/>
  <c r="AI401" i="41"/>
  <c r="AI371" i="41"/>
  <c r="AI375" i="41"/>
  <c r="AI267" i="41"/>
  <c r="AI215" i="41"/>
  <c r="AI349" i="41"/>
  <c r="AD37" i="41"/>
  <c r="AF37" i="41"/>
  <c r="W37" i="41"/>
  <c r="Y37" i="41"/>
  <c r="AH37" i="41"/>
  <c r="X37" i="41"/>
  <c r="AE37" i="41"/>
  <c r="AA37" i="41"/>
  <c r="AC37" i="41"/>
  <c r="Z37" i="41"/>
  <c r="AG37" i="41"/>
  <c r="S271" i="41"/>
  <c r="S297" i="41" l="1"/>
  <c r="S349" i="41"/>
  <c r="S141" i="41"/>
  <c r="S427" i="41"/>
  <c r="AI293" i="41"/>
  <c r="S193" i="41"/>
  <c r="S245" i="41"/>
  <c r="AI345" i="41"/>
  <c r="S371" i="41"/>
  <c r="S401" i="41"/>
  <c r="S219" i="41"/>
  <c r="AI163" i="41"/>
  <c r="S397" i="41"/>
  <c r="S323" i="41"/>
  <c r="S423" i="41"/>
  <c r="S215" i="41"/>
  <c r="S375" i="41"/>
  <c r="S267" i="41"/>
  <c r="AI115" i="41"/>
  <c r="V37" i="41"/>
  <c r="AI37" i="41" s="1"/>
  <c r="S167" i="41"/>
  <c r="Q37" i="41"/>
  <c r="Q11" i="41" s="1"/>
  <c r="O37" i="41"/>
  <c r="M37" i="41"/>
  <c r="N37" i="41"/>
  <c r="I375" i="41"/>
  <c r="R37" i="41"/>
  <c r="R11" i="41" s="1"/>
  <c r="I245" i="41" l="1"/>
  <c r="I141" i="41"/>
  <c r="I193" i="41"/>
  <c r="I401" i="41"/>
  <c r="I427" i="41"/>
  <c r="I267" i="41"/>
  <c r="I215" i="41"/>
  <c r="I297" i="41"/>
  <c r="I423" i="41"/>
  <c r="I349" i="41"/>
  <c r="S293" i="41"/>
  <c r="I219" i="41"/>
  <c r="L37" i="41"/>
  <c r="S115" i="41"/>
  <c r="I371" i="41"/>
  <c r="AI241" i="41"/>
  <c r="I271" i="41"/>
  <c r="I167" i="41"/>
  <c r="S345" i="41"/>
  <c r="I323" i="41"/>
  <c r="I397" i="41"/>
  <c r="S163" i="41"/>
  <c r="G37" i="41"/>
  <c r="G11" i="41" s="1"/>
  <c r="H37" i="41"/>
  <c r="H11" i="41" s="1"/>
  <c r="D37" i="41"/>
  <c r="C37" i="41"/>
  <c r="E37" i="41"/>
  <c r="I345" i="41" l="1"/>
  <c r="AI111" i="41"/>
  <c r="S241" i="41"/>
  <c r="AI189" i="41"/>
  <c r="I293" i="41"/>
  <c r="S37" i="41"/>
  <c r="AJ37" i="41" s="1"/>
  <c r="I163" i="41"/>
  <c r="AI319" i="41"/>
  <c r="I115" i="41"/>
  <c r="B37" i="41"/>
  <c r="S319" i="41" l="1"/>
  <c r="S189" i="41"/>
  <c r="I37" i="41"/>
  <c r="S111" i="41"/>
  <c r="I241" i="41"/>
  <c r="I319" i="41" l="1"/>
  <c r="I111" i="41"/>
  <c r="I189" i="41"/>
  <c r="D90" i="1" l="1"/>
  <c r="C90" i="1"/>
  <c r="I584" i="1" l="1"/>
  <c r="B90" i="1"/>
  <c r="I90" i="1" s="1"/>
  <c r="E93" i="1"/>
  <c r="I93" i="1" s="1"/>
  <c r="I587" i="1"/>
  <c r="I405" i="1" l="1"/>
  <c r="I327" i="1"/>
  <c r="I301" i="1"/>
  <c r="I145" i="1"/>
  <c r="I249" i="1"/>
  <c r="I197" i="1"/>
  <c r="I353" i="1"/>
  <c r="I275" i="1"/>
  <c r="I431" i="1"/>
  <c r="I171" i="1"/>
  <c r="I379" i="1"/>
  <c r="I220" i="1" l="1"/>
  <c r="E236" i="1"/>
  <c r="B41" i="1"/>
  <c r="I376" i="1"/>
  <c r="I402" i="1"/>
  <c r="I168" i="1"/>
  <c r="C41" i="1"/>
  <c r="C15" i="1" s="1"/>
  <c r="E41" i="1"/>
  <c r="E15" i="1" s="1"/>
  <c r="I246" i="1"/>
  <c r="G41" i="1"/>
  <c r="G15" i="1" s="1"/>
  <c r="H41" i="1"/>
  <c r="H15" i="1" s="1"/>
  <c r="D41" i="1"/>
  <c r="D15" i="1" s="1"/>
  <c r="I324" i="1"/>
  <c r="I350" i="1"/>
  <c r="I194" i="1"/>
  <c r="I298" i="1"/>
  <c r="I272" i="1"/>
  <c r="I142" i="1"/>
  <c r="I428" i="1"/>
  <c r="I119" i="1" l="1"/>
  <c r="I41" i="1"/>
  <c r="B15" i="1"/>
  <c r="I15" i="1" s="1"/>
  <c r="C38" i="1"/>
  <c r="C12" i="1" s="1"/>
  <c r="E38" i="1"/>
  <c r="E12" i="1" s="1"/>
  <c r="H38" i="1"/>
  <c r="H12" i="1" s="1"/>
  <c r="D38" i="1"/>
  <c r="D12" i="1" s="1"/>
  <c r="G38" i="1"/>
  <c r="G12" i="1" s="1"/>
  <c r="I116" i="1" l="1"/>
  <c r="B38" i="1"/>
  <c r="I38" i="1" l="1"/>
  <c r="B12" i="1"/>
  <c r="I12" i="1" s="1"/>
  <c r="E93" i="41" l="1"/>
  <c r="I587" i="41"/>
  <c r="O93" i="41" l="1"/>
  <c r="S587" i="41"/>
  <c r="I93" i="41"/>
  <c r="E15" i="41"/>
  <c r="I15" i="41" s="1"/>
  <c r="S93" i="41" l="1"/>
  <c r="O15" i="41"/>
  <c r="P67" i="41" l="1"/>
  <c r="S483" i="41"/>
  <c r="E93" i="40" l="1"/>
  <c r="I587" i="40"/>
  <c r="S67" i="41"/>
  <c r="P15" i="41"/>
  <c r="S15" i="41" s="1"/>
  <c r="T15" i="41" s="1"/>
  <c r="O93" i="40" l="1"/>
  <c r="S587" i="40"/>
  <c r="I93" i="40"/>
  <c r="E15" i="40"/>
  <c r="I15" i="40" s="1"/>
  <c r="S93" i="40" l="1"/>
  <c r="O15" i="40"/>
  <c r="AI360" i="40" l="1"/>
  <c r="P67" i="40"/>
  <c r="S483" i="40"/>
  <c r="AI256" i="41" l="1"/>
  <c r="AI256" i="40"/>
  <c r="S360" i="40"/>
  <c r="AI386" i="40"/>
  <c r="AI204" i="40"/>
  <c r="P15" i="40"/>
  <c r="S15" i="40" s="1"/>
  <c r="T15" i="40" s="1"/>
  <c r="S67" i="40"/>
  <c r="AI334" i="40"/>
  <c r="X48" i="40"/>
  <c r="AE48" i="40"/>
  <c r="AA48" i="40"/>
  <c r="W48" i="40"/>
  <c r="AG48" i="40"/>
  <c r="Z48" i="40"/>
  <c r="AD48" i="40"/>
  <c r="AC48" i="40"/>
  <c r="AH48" i="40"/>
  <c r="Y48" i="40"/>
  <c r="AF48" i="40"/>
  <c r="W48" i="41"/>
  <c r="X48" i="41"/>
  <c r="AC48" i="41"/>
  <c r="Y48" i="41"/>
  <c r="AA48" i="41"/>
  <c r="AD48" i="41"/>
  <c r="AG48" i="41"/>
  <c r="AF48" i="41"/>
  <c r="Z48" i="41"/>
  <c r="AE48" i="41"/>
  <c r="AH48" i="41"/>
  <c r="S334" i="40"/>
  <c r="S386" i="40" l="1"/>
  <c r="S256" i="40"/>
  <c r="S204" i="40"/>
  <c r="AI204" i="41"/>
  <c r="V48" i="41"/>
  <c r="AI48" i="41" s="1"/>
  <c r="I360" i="40"/>
  <c r="S256" i="41"/>
  <c r="AI152" i="40"/>
  <c r="V48" i="40"/>
  <c r="AI48" i="40" s="1"/>
  <c r="N48" i="41"/>
  <c r="O48" i="41"/>
  <c r="O22" i="41" s="1"/>
  <c r="M48" i="41"/>
  <c r="M22" i="41" s="1"/>
  <c r="Q48" i="41"/>
  <c r="Q22" i="41" s="1"/>
  <c r="R48" i="40"/>
  <c r="R22" i="40" s="1"/>
  <c r="N48" i="40"/>
  <c r="R48" i="41"/>
  <c r="R22" i="41" s="1"/>
  <c r="M48" i="40"/>
  <c r="M22" i="40" s="1"/>
  <c r="O48" i="40"/>
  <c r="O22" i="40" s="1"/>
  <c r="Q48" i="40"/>
  <c r="Q22" i="40" s="1"/>
  <c r="I256" i="40" l="1"/>
  <c r="I256" i="41"/>
  <c r="I334" i="40"/>
  <c r="S204" i="41"/>
  <c r="L48" i="41"/>
  <c r="S152" i="40"/>
  <c r="L48" i="40"/>
  <c r="I386" i="40"/>
  <c r="I204" i="40"/>
  <c r="G48" i="40"/>
  <c r="G22" i="40" s="1"/>
  <c r="E48" i="40"/>
  <c r="E22" i="40" s="1"/>
  <c r="C48" i="40"/>
  <c r="C22" i="40" s="1"/>
  <c r="H48" i="40"/>
  <c r="H22" i="40" s="1"/>
  <c r="G48" i="41"/>
  <c r="G22" i="41" s="1"/>
  <c r="C48" i="41"/>
  <c r="C22" i="41" s="1"/>
  <c r="E48" i="41"/>
  <c r="E22" i="41" s="1"/>
  <c r="D48" i="41"/>
  <c r="H48" i="41"/>
  <c r="H22" i="41" s="1"/>
  <c r="D100" i="41"/>
  <c r="D48" i="40"/>
  <c r="D22" i="40" s="1"/>
  <c r="D100" i="40"/>
  <c r="D22" i="41" l="1"/>
  <c r="I152" i="40"/>
  <c r="B48" i="40"/>
  <c r="S48" i="40"/>
  <c r="AJ48" i="40" s="1"/>
  <c r="I204" i="41"/>
  <c r="B48" i="41"/>
  <c r="S48" i="41"/>
  <c r="AJ48" i="41" s="1"/>
  <c r="N100" i="40"/>
  <c r="N22" i="40" s="1"/>
  <c r="N100" i="41"/>
  <c r="N22" i="41" s="1"/>
  <c r="I48" i="41" l="1"/>
  <c r="B100" i="41"/>
  <c r="I100" i="41" s="1"/>
  <c r="I594" i="41"/>
  <c r="I594" i="40"/>
  <c r="B100" i="40"/>
  <c r="I100" i="40" s="1"/>
  <c r="I48" i="40"/>
  <c r="B22" i="40" l="1"/>
  <c r="I22" i="40" s="1"/>
  <c r="S594" i="41"/>
  <c r="L100" i="41"/>
  <c r="B22" i="41"/>
  <c r="I22" i="41" s="1"/>
  <c r="L100" i="40"/>
  <c r="S594" i="40"/>
  <c r="S100" i="40" l="1"/>
  <c r="L22" i="40"/>
  <c r="S22" i="40" s="1"/>
  <c r="T22" i="40" s="1"/>
  <c r="S100" i="41"/>
  <c r="L22" i="41"/>
  <c r="S22" i="41" s="1"/>
  <c r="T22" i="41" s="1"/>
  <c r="I539" i="40"/>
  <c r="I487" i="40"/>
  <c r="I461" i="40" l="1"/>
  <c r="I513" i="40"/>
  <c r="I565" i="40"/>
  <c r="AI253" i="40" l="1"/>
  <c r="AI201" i="40"/>
  <c r="AI383" i="40"/>
  <c r="AI279" i="40"/>
  <c r="AI175" i="40"/>
  <c r="Y45" i="40"/>
  <c r="AI331" i="40"/>
  <c r="AI227" i="40"/>
  <c r="AC45" i="40"/>
  <c r="X45" i="40"/>
  <c r="AI305" i="40"/>
  <c r="AA45" i="40"/>
  <c r="W45" i="40"/>
  <c r="AE45" i="40"/>
  <c r="Z45" i="40"/>
  <c r="AI149" i="40"/>
  <c r="AI357" i="40"/>
  <c r="AH45" i="40"/>
  <c r="AD45" i="40"/>
  <c r="AG45" i="40"/>
  <c r="F71" i="40"/>
  <c r="I71" i="40" s="1"/>
  <c r="AI123" i="40"/>
  <c r="V45" i="40"/>
  <c r="AI409" i="40"/>
  <c r="AI435" i="40"/>
  <c r="AF45" i="40"/>
  <c r="S253" i="40"/>
  <c r="P97" i="40"/>
  <c r="S175" i="40" l="1"/>
  <c r="R45" i="40"/>
  <c r="S409" i="40"/>
  <c r="O45" i="40"/>
  <c r="Q45" i="40"/>
  <c r="S227" i="40"/>
  <c r="S331" i="40"/>
  <c r="S435" i="40"/>
  <c r="S305" i="40"/>
  <c r="S201" i="40"/>
  <c r="M45" i="40"/>
  <c r="AI45" i="40"/>
  <c r="N45" i="40"/>
  <c r="S149" i="40"/>
  <c r="S123" i="40"/>
  <c r="L45" i="40"/>
  <c r="S279" i="40"/>
  <c r="S357" i="40"/>
  <c r="S383" i="40"/>
  <c r="E97" i="40"/>
  <c r="C97" i="40"/>
  <c r="G97" i="40"/>
  <c r="H97" i="40"/>
  <c r="I279" i="40" l="1"/>
  <c r="I383" i="40"/>
  <c r="I357" i="40"/>
  <c r="I253" i="40"/>
  <c r="I305" i="40"/>
  <c r="I175" i="40"/>
  <c r="G45" i="40"/>
  <c r="G19" i="40" s="1"/>
  <c r="I227" i="40"/>
  <c r="D45" i="40"/>
  <c r="E45" i="40"/>
  <c r="E19" i="40" s="1"/>
  <c r="I331" i="40"/>
  <c r="I201" i="40"/>
  <c r="S45" i="40"/>
  <c r="AJ45" i="40" s="1"/>
  <c r="H45" i="40"/>
  <c r="H19" i="40" s="1"/>
  <c r="I591" i="40"/>
  <c r="C45" i="40"/>
  <c r="C19" i="40" s="1"/>
  <c r="I149" i="40"/>
  <c r="I435" i="40"/>
  <c r="D97" i="40"/>
  <c r="D19" i="40" s="1"/>
  <c r="I123" i="40"/>
  <c r="B45" i="40"/>
  <c r="I409" i="40"/>
  <c r="M97" i="40"/>
  <c r="M19" i="40" s="1"/>
  <c r="I643" i="40"/>
  <c r="R97" i="40"/>
  <c r="R19" i="40" s="1"/>
  <c r="I617" i="40"/>
  <c r="Q97" i="40"/>
  <c r="Q19" i="40" s="1"/>
  <c r="O97" i="40"/>
  <c r="O19" i="40" s="1"/>
  <c r="N97" i="40"/>
  <c r="N19" i="40" s="1"/>
  <c r="B97" i="40" l="1"/>
  <c r="I97" i="40" s="1"/>
  <c r="S591" i="40"/>
  <c r="I45" i="40"/>
  <c r="B19" i="40"/>
  <c r="I19" i="40" s="1"/>
  <c r="S617" i="40"/>
  <c r="AG617" i="40" s="1"/>
  <c r="S643" i="40"/>
  <c r="L97" i="40" l="1"/>
  <c r="S97" i="40" l="1"/>
  <c r="L19" i="40"/>
  <c r="D86" i="40" l="1"/>
  <c r="D8" i="40" s="1"/>
  <c r="P71" i="40" l="1"/>
  <c r="S487" i="40"/>
  <c r="D86" i="41"/>
  <c r="D8" i="41" s="1"/>
  <c r="N86" i="40"/>
  <c r="N8" i="40" s="1"/>
  <c r="B86" i="40" l="1"/>
  <c r="I580" i="40"/>
  <c r="P19" i="40"/>
  <c r="S19" i="40" s="1"/>
  <c r="T19" i="40" s="1"/>
  <c r="S71" i="40"/>
  <c r="N86" i="41"/>
  <c r="N8" i="41" s="1"/>
  <c r="S580" i="40" l="1"/>
  <c r="L86" i="40"/>
  <c r="I580" i="41"/>
  <c r="B86" i="41"/>
  <c r="I86" i="40"/>
  <c r="B8" i="40"/>
  <c r="I8" i="40" s="1"/>
  <c r="L86" i="41" l="1"/>
  <c r="S580" i="41"/>
  <c r="S86" i="40"/>
  <c r="L8" i="40"/>
  <c r="S8" i="40" s="1"/>
  <c r="T8" i="40" s="1"/>
  <c r="I86" i="41"/>
  <c r="B8" i="41"/>
  <c r="I8" i="41" s="1"/>
  <c r="S86" i="41" l="1"/>
  <c r="L8" i="41"/>
  <c r="S8" i="41" s="1"/>
  <c r="T8" i="41" s="1"/>
  <c r="D86" i="1" l="1"/>
  <c r="B86" i="1" l="1"/>
  <c r="I580" i="1"/>
  <c r="I482" i="1" l="1"/>
  <c r="F66" i="1"/>
  <c r="C97" i="1"/>
  <c r="I591" i="1" l="1"/>
  <c r="B97" i="1"/>
  <c r="I97" i="1" s="1"/>
  <c r="I66" i="1"/>
  <c r="F14" i="1"/>
  <c r="I175" i="1" l="1"/>
  <c r="I279" i="1" l="1"/>
  <c r="I149" i="1"/>
  <c r="I383" i="1"/>
  <c r="I253" i="1"/>
  <c r="I409" i="1"/>
  <c r="I331" i="1"/>
  <c r="I305" i="1"/>
  <c r="I201" i="1"/>
  <c r="I435" i="1"/>
  <c r="H45" i="1" l="1"/>
  <c r="H19" i="1" s="1"/>
  <c r="G45" i="1"/>
  <c r="G19" i="1" s="1"/>
  <c r="D45" i="1"/>
  <c r="D19" i="1" s="1"/>
  <c r="E45" i="1"/>
  <c r="E19" i="1" s="1"/>
  <c r="C45" i="1" l="1"/>
  <c r="C19" i="1" s="1"/>
  <c r="I357" i="1"/>
  <c r="I123" i="1"/>
  <c r="B45" i="1"/>
  <c r="H89" i="1"/>
  <c r="I609" i="1"/>
  <c r="G89" i="1"/>
  <c r="B19" i="1" l="1"/>
  <c r="I19" i="1" s="1"/>
  <c r="I45" i="1"/>
  <c r="C89" i="1"/>
  <c r="B89" i="1"/>
  <c r="I583" i="1"/>
  <c r="D89" i="1"/>
  <c r="E89" i="1"/>
  <c r="I323" i="1"/>
  <c r="I271" i="1"/>
  <c r="I297" i="1"/>
  <c r="I349" i="1"/>
  <c r="I141" i="1"/>
  <c r="I167" i="1"/>
  <c r="I245" i="1"/>
  <c r="I193" i="1"/>
  <c r="I427" i="1"/>
  <c r="I375" i="1"/>
  <c r="I401" i="1"/>
  <c r="H37" i="1" l="1"/>
  <c r="H11" i="1" s="1"/>
  <c r="G37" i="1"/>
  <c r="G11" i="1" s="1"/>
  <c r="C37" i="1"/>
  <c r="C11" i="1" s="1"/>
  <c r="D37" i="1"/>
  <c r="D11" i="1" s="1"/>
  <c r="E37" i="1"/>
  <c r="E11" i="1" s="1"/>
  <c r="I115" i="1" l="1"/>
  <c r="B37" i="1"/>
  <c r="F105" i="1"/>
  <c r="I651" i="1"/>
  <c r="F27" i="1" l="1"/>
  <c r="I27" i="1" s="1"/>
  <c r="I105" i="1"/>
  <c r="B11" i="1"/>
  <c r="I37" i="1"/>
  <c r="D100" i="1" l="1"/>
  <c r="D22" i="1" s="1"/>
  <c r="B100" i="1" l="1"/>
  <c r="I594" i="1"/>
  <c r="I100" i="1" l="1"/>
  <c r="B22" i="1"/>
  <c r="I22" i="1" s="1"/>
  <c r="D90" i="41" l="1"/>
  <c r="D12" i="41" s="1"/>
  <c r="D90" i="40"/>
  <c r="D12" i="40" s="1"/>
  <c r="N90" i="40" l="1"/>
  <c r="N12" i="40" s="1"/>
  <c r="N90" i="41"/>
  <c r="N12" i="41" s="1"/>
  <c r="C90" i="40"/>
  <c r="C12" i="40" s="1"/>
  <c r="C90" i="41"/>
  <c r="C12" i="41" s="1"/>
  <c r="B90" i="41" l="1"/>
  <c r="I584" i="41"/>
  <c r="I584" i="40"/>
  <c r="B90" i="40"/>
  <c r="M90" i="41"/>
  <c r="M12" i="41" s="1"/>
  <c r="M90" i="40"/>
  <c r="M12" i="40" s="1"/>
  <c r="L90" i="40" l="1"/>
  <c r="S584" i="40"/>
  <c r="I90" i="40"/>
  <c r="B12" i="40"/>
  <c r="I12" i="40" s="1"/>
  <c r="S584" i="41"/>
  <c r="L90" i="41"/>
  <c r="I90" i="41"/>
  <c r="B12" i="41"/>
  <c r="I12" i="41" s="1"/>
  <c r="C94" i="41"/>
  <c r="D94" i="41"/>
  <c r="E94" i="41"/>
  <c r="E94" i="40"/>
  <c r="D94" i="40"/>
  <c r="C94" i="40"/>
  <c r="S90" i="41" l="1"/>
  <c r="L12" i="41"/>
  <c r="S12" i="41" s="1"/>
  <c r="T12" i="41" s="1"/>
  <c r="S90" i="40"/>
  <c r="L12" i="40"/>
  <c r="S12" i="40" s="1"/>
  <c r="T12" i="40" s="1"/>
  <c r="N94" i="40"/>
  <c r="N94" i="41"/>
  <c r="M94" i="40"/>
  <c r="O94" i="40"/>
  <c r="O94" i="41"/>
  <c r="M94" i="41"/>
  <c r="I588" i="40" l="1"/>
  <c r="B94" i="40"/>
  <c r="I94" i="40" s="1"/>
  <c r="B94" i="41"/>
  <c r="I94" i="41" s="1"/>
  <c r="I588" i="41"/>
  <c r="D89" i="40"/>
  <c r="D11" i="40" s="1"/>
  <c r="D89" i="41"/>
  <c r="D11" i="41" s="1"/>
  <c r="S588" i="41" l="1"/>
  <c r="L94" i="41"/>
  <c r="S94" i="41" s="1"/>
  <c r="S588" i="40"/>
  <c r="L94" i="40"/>
  <c r="S94" i="40" s="1"/>
  <c r="E89" i="40"/>
  <c r="E11" i="40" s="1"/>
  <c r="E89" i="41"/>
  <c r="E11" i="41" s="1"/>
  <c r="N89" i="41"/>
  <c r="N11" i="41" s="1"/>
  <c r="N89" i="40"/>
  <c r="N11" i="40" s="1"/>
  <c r="C89" i="40" l="1"/>
  <c r="C11" i="40" s="1"/>
  <c r="O89" i="41"/>
  <c r="O11" i="41" s="1"/>
  <c r="O89" i="40"/>
  <c r="O11" i="40" s="1"/>
  <c r="C89" i="41"/>
  <c r="C11" i="41" s="1"/>
  <c r="I583" i="41"/>
  <c r="B89" i="41"/>
  <c r="B89" i="40"/>
  <c r="I583" i="40"/>
  <c r="M89" i="41" l="1"/>
  <c r="M11" i="41" s="1"/>
  <c r="M89" i="40"/>
  <c r="M11" i="40" s="1"/>
  <c r="L89" i="41"/>
  <c r="S583" i="41"/>
  <c r="I89" i="40"/>
  <c r="B11" i="40"/>
  <c r="I11" i="40" s="1"/>
  <c r="I89" i="41"/>
  <c r="B11" i="41"/>
  <c r="I11" i="41" s="1"/>
  <c r="L89" i="40"/>
  <c r="S583" i="40"/>
  <c r="S89" i="41" l="1"/>
  <c r="L11" i="41"/>
  <c r="S11" i="41" s="1"/>
  <c r="T11" i="41" s="1"/>
  <c r="S89" i="40"/>
  <c r="L11" i="40"/>
  <c r="S11" i="40" s="1"/>
  <c r="T11" i="40" s="1"/>
  <c r="I229" i="1" l="1"/>
  <c r="I619" i="1"/>
  <c r="I593" i="1" l="1"/>
  <c r="I177" i="1"/>
  <c r="I385" i="1"/>
  <c r="I411" i="1"/>
  <c r="I359" i="1"/>
  <c r="D99" i="1"/>
  <c r="I255" i="1"/>
  <c r="E99" i="1"/>
  <c r="I307" i="1"/>
  <c r="I281" i="1"/>
  <c r="I333" i="1"/>
  <c r="G99" i="1"/>
  <c r="I203" i="1"/>
  <c r="I437" i="1"/>
  <c r="H99" i="1"/>
  <c r="C99" i="1"/>
  <c r="I151" i="1"/>
  <c r="I645" i="1" l="1"/>
  <c r="B99" i="1"/>
  <c r="I99" i="1" s="1"/>
  <c r="C47" i="1"/>
  <c r="C21" i="1" s="1"/>
  <c r="E47" i="1"/>
  <c r="E21" i="1" s="1"/>
  <c r="G47" i="1"/>
  <c r="G21" i="1" s="1"/>
  <c r="H47" i="1"/>
  <c r="H21" i="1" s="1"/>
  <c r="D47" i="1"/>
  <c r="D21" i="1" s="1"/>
  <c r="B47" i="1" l="1"/>
  <c r="I125" i="1"/>
  <c r="F104" i="1" l="1"/>
  <c r="I650" i="1"/>
  <c r="F101" i="1"/>
  <c r="I647" i="1"/>
  <c r="I47" i="1"/>
  <c r="B21" i="1"/>
  <c r="I21" i="1" s="1"/>
  <c r="F23" i="1" l="1"/>
  <c r="I23" i="1" s="1"/>
  <c r="I101" i="1"/>
  <c r="I104" i="1"/>
  <c r="F26" i="1"/>
  <c r="I26" i="1" s="1"/>
  <c r="AI351" i="40" l="1"/>
  <c r="I533" i="41"/>
  <c r="W39" i="40" l="1"/>
  <c r="AI195" i="40"/>
  <c r="AI403" i="40"/>
  <c r="Y39" i="40"/>
  <c r="AH39" i="40"/>
  <c r="AI429" i="40"/>
  <c r="AE39" i="40"/>
  <c r="AI403" i="41"/>
  <c r="AI273" i="41"/>
  <c r="AI273" i="40"/>
  <c r="AD39" i="40"/>
  <c r="AA39" i="40"/>
  <c r="AI195" i="41"/>
  <c r="AI429" i="41"/>
  <c r="I455" i="41"/>
  <c r="AI377" i="40"/>
  <c r="AF39" i="40"/>
  <c r="AC39" i="40"/>
  <c r="AI143" i="40"/>
  <c r="AI377" i="41"/>
  <c r="AI221" i="41"/>
  <c r="AI325" i="41"/>
  <c r="X39" i="40"/>
  <c r="AI351" i="41"/>
  <c r="AI299" i="40"/>
  <c r="AI325" i="40"/>
  <c r="AI247" i="40"/>
  <c r="V39" i="40"/>
  <c r="AI117" i="40"/>
  <c r="AI169" i="41"/>
  <c r="AI143" i="41"/>
  <c r="AI247" i="41"/>
  <c r="AI299" i="41"/>
  <c r="AG39" i="40"/>
  <c r="AI221" i="40"/>
  <c r="I455" i="40"/>
  <c r="Z39" i="40"/>
  <c r="AI169" i="40"/>
  <c r="I533" i="40"/>
  <c r="AG39" i="41"/>
  <c r="X39" i="41"/>
  <c r="AF39" i="41"/>
  <c r="W39" i="41"/>
  <c r="AC39" i="41"/>
  <c r="AA39" i="41"/>
  <c r="AH39" i="41"/>
  <c r="Z39" i="41"/>
  <c r="AE39" i="41"/>
  <c r="Y39" i="41"/>
  <c r="AD39" i="41"/>
  <c r="S143" i="41"/>
  <c r="E91" i="41"/>
  <c r="I541" i="41"/>
  <c r="I481" i="41"/>
  <c r="I481" i="40"/>
  <c r="S299" i="40" l="1"/>
  <c r="AI437" i="41"/>
  <c r="S403" i="40"/>
  <c r="S403" i="41"/>
  <c r="W47" i="41"/>
  <c r="AI411" i="41"/>
  <c r="AI333" i="41"/>
  <c r="S429" i="41"/>
  <c r="S273" i="40"/>
  <c r="AI385" i="41"/>
  <c r="S169" i="41"/>
  <c r="E91" i="40"/>
  <c r="S247" i="41"/>
  <c r="AH47" i="41"/>
  <c r="AI359" i="41"/>
  <c r="S195" i="41"/>
  <c r="N39" i="40"/>
  <c r="S247" i="40"/>
  <c r="AA47" i="41"/>
  <c r="AI151" i="41"/>
  <c r="S377" i="40"/>
  <c r="F65" i="41"/>
  <c r="S351" i="41"/>
  <c r="AI307" i="41"/>
  <c r="AI125" i="40"/>
  <c r="S169" i="40"/>
  <c r="S325" i="40"/>
  <c r="S273" i="41"/>
  <c r="V47" i="41"/>
  <c r="AI125" i="41"/>
  <c r="AC47" i="41"/>
  <c r="L39" i="40"/>
  <c r="L13" i="40" s="1"/>
  <c r="S117" i="40"/>
  <c r="S325" i="41"/>
  <c r="Y47" i="41"/>
  <c r="X47" i="41"/>
  <c r="AI177" i="41"/>
  <c r="S429" i="40"/>
  <c r="F65" i="40"/>
  <c r="I65" i="40" s="1"/>
  <c r="I463" i="41"/>
  <c r="O39" i="40"/>
  <c r="Q39" i="40"/>
  <c r="Q13" i="40" s="1"/>
  <c r="R39" i="40"/>
  <c r="R13" i="40" s="1"/>
  <c r="S299" i="41"/>
  <c r="V39" i="41"/>
  <c r="AI39" i="41" s="1"/>
  <c r="AI117" i="41"/>
  <c r="AE47" i="41"/>
  <c r="AF47" i="41"/>
  <c r="S351" i="40"/>
  <c r="AI39" i="40"/>
  <c r="S143" i="40"/>
  <c r="S221" i="41"/>
  <c r="AI281" i="41"/>
  <c r="Z47" i="41"/>
  <c r="AG47" i="41"/>
  <c r="AI229" i="41"/>
  <c r="S221" i="40"/>
  <c r="S195" i="40"/>
  <c r="AI255" i="41"/>
  <c r="M39" i="40"/>
  <c r="M13" i="40" s="1"/>
  <c r="S377" i="41"/>
  <c r="AD47" i="41"/>
  <c r="AI203" i="41"/>
  <c r="AI229" i="40"/>
  <c r="O91" i="41"/>
  <c r="D99" i="41"/>
  <c r="I247" i="40"/>
  <c r="M39" i="41"/>
  <c r="M13" i="41" s="1"/>
  <c r="R39" i="41"/>
  <c r="R13" i="41" s="1"/>
  <c r="Q47" i="41"/>
  <c r="Q21" i="41" s="1"/>
  <c r="I541" i="40"/>
  <c r="N39" i="41"/>
  <c r="O39" i="41"/>
  <c r="Q39" i="41"/>
  <c r="Q13" i="41" s="1"/>
  <c r="C39" i="40" l="1"/>
  <c r="C13" i="40" s="1"/>
  <c r="S281" i="41"/>
  <c r="I429" i="41"/>
  <c r="G39" i="40"/>
  <c r="G13" i="40" s="1"/>
  <c r="I143" i="41"/>
  <c r="I247" i="41"/>
  <c r="I377" i="41"/>
  <c r="I403" i="40"/>
  <c r="AI385" i="40"/>
  <c r="AF47" i="40"/>
  <c r="AD47" i="40"/>
  <c r="AG47" i="40"/>
  <c r="AC47" i="40"/>
  <c r="AI307" i="40"/>
  <c r="X47" i="40"/>
  <c r="AH47" i="40"/>
  <c r="AE47" i="40"/>
  <c r="Z47" i="40"/>
  <c r="Y47" i="40"/>
  <c r="W47" i="40"/>
  <c r="AA47" i="40"/>
  <c r="S229" i="41"/>
  <c r="O47" i="41"/>
  <c r="O21" i="41" s="1"/>
  <c r="D91" i="40"/>
  <c r="I91" i="40" s="1"/>
  <c r="I585" i="40"/>
  <c r="AI255" i="40"/>
  <c r="AI281" i="40"/>
  <c r="S333" i="41"/>
  <c r="E39" i="40"/>
  <c r="E13" i="40" s="1"/>
  <c r="I351" i="40"/>
  <c r="R47" i="41"/>
  <c r="R21" i="41" s="1"/>
  <c r="H39" i="40"/>
  <c r="H13" i="40" s="1"/>
  <c r="S411" i="41"/>
  <c r="L39" i="41"/>
  <c r="S117" i="41"/>
  <c r="I377" i="40"/>
  <c r="I463" i="40"/>
  <c r="I273" i="41"/>
  <c r="I403" i="41"/>
  <c r="AI359" i="40"/>
  <c r="N47" i="41"/>
  <c r="I299" i="41"/>
  <c r="AI177" i="40"/>
  <c r="AI437" i="40"/>
  <c r="S255" i="41"/>
  <c r="I221" i="40"/>
  <c r="I221" i="41"/>
  <c r="I169" i="40"/>
  <c r="I351" i="41"/>
  <c r="AI151" i="40"/>
  <c r="B39" i="40"/>
  <c r="I117" i="40"/>
  <c r="S437" i="41"/>
  <c r="I169" i="41"/>
  <c r="O13" i="41"/>
  <c r="I325" i="40"/>
  <c r="I325" i="41"/>
  <c r="I273" i="40"/>
  <c r="AI47" i="41"/>
  <c r="I65" i="41"/>
  <c r="F13" i="41"/>
  <c r="D39" i="40"/>
  <c r="S229" i="40"/>
  <c r="S151" i="41"/>
  <c r="I195" i="41"/>
  <c r="I143" i="40"/>
  <c r="I195" i="40"/>
  <c r="S39" i="40"/>
  <c r="AJ39" i="40" s="1"/>
  <c r="S203" i="41"/>
  <c r="I484" i="40"/>
  <c r="F68" i="40"/>
  <c r="I68" i="40" s="1"/>
  <c r="AI203" i="40"/>
  <c r="M47" i="41"/>
  <c r="M21" i="41" s="1"/>
  <c r="O91" i="40"/>
  <c r="O13" i="40" s="1"/>
  <c r="D91" i="41"/>
  <c r="I91" i="41" s="1"/>
  <c r="I585" i="41"/>
  <c r="S177" i="41"/>
  <c r="S125" i="41"/>
  <c r="L47" i="41"/>
  <c r="AI333" i="40"/>
  <c r="S385" i="41"/>
  <c r="I429" i="40"/>
  <c r="V47" i="40"/>
  <c r="I484" i="41"/>
  <c r="F68" i="41"/>
  <c r="AI411" i="40"/>
  <c r="S359" i="41"/>
  <c r="S125" i="40"/>
  <c r="S307" i="41"/>
  <c r="I299" i="40"/>
  <c r="G39" i="41"/>
  <c r="G13" i="41" s="1"/>
  <c r="D39" i="41"/>
  <c r="H39" i="41"/>
  <c r="H13" i="41" s="1"/>
  <c r="C39" i="41"/>
  <c r="C13" i="41" s="1"/>
  <c r="I307" i="41"/>
  <c r="I255" i="41"/>
  <c r="E39" i="41"/>
  <c r="E13" i="41" s="1"/>
  <c r="N99" i="41"/>
  <c r="I385" i="41"/>
  <c r="S437" i="40" l="1"/>
  <c r="I359" i="41"/>
  <c r="S333" i="40"/>
  <c r="S411" i="40"/>
  <c r="S385" i="40"/>
  <c r="Q47" i="40"/>
  <c r="N47" i="40"/>
  <c r="R47" i="40"/>
  <c r="I281" i="41"/>
  <c r="L47" i="40"/>
  <c r="O47" i="40"/>
  <c r="O21" i="40" s="1"/>
  <c r="I229" i="41"/>
  <c r="M47" i="40"/>
  <c r="I411" i="41"/>
  <c r="AI47" i="40"/>
  <c r="I333" i="41"/>
  <c r="I125" i="40"/>
  <c r="E47" i="41"/>
  <c r="E21" i="41" s="1"/>
  <c r="N91" i="40"/>
  <c r="S585" i="40"/>
  <c r="I177" i="41"/>
  <c r="I151" i="41"/>
  <c r="I203" i="41"/>
  <c r="I125" i="41"/>
  <c r="B47" i="41"/>
  <c r="D13" i="41"/>
  <c r="I39" i="40"/>
  <c r="B13" i="40"/>
  <c r="S177" i="40"/>
  <c r="S307" i="40"/>
  <c r="C47" i="41"/>
  <c r="C21" i="41" s="1"/>
  <c r="I117" i="41"/>
  <c r="B39" i="41"/>
  <c r="S151" i="40"/>
  <c r="S47" i="41"/>
  <c r="AJ47" i="41" s="1"/>
  <c r="I489" i="41"/>
  <c r="F73" i="41"/>
  <c r="B99" i="41"/>
  <c r="I99" i="41" s="1"/>
  <c r="I593" i="41"/>
  <c r="S203" i="40"/>
  <c r="I68" i="41"/>
  <c r="F16" i="41"/>
  <c r="G47" i="41"/>
  <c r="G21" i="41" s="1"/>
  <c r="H47" i="41"/>
  <c r="H21" i="41" s="1"/>
  <c r="S281" i="40"/>
  <c r="I229" i="40"/>
  <c r="N91" i="41"/>
  <c r="S585" i="41"/>
  <c r="I593" i="40"/>
  <c r="N21" i="41"/>
  <c r="L13" i="41"/>
  <c r="S39" i="41"/>
  <c r="AJ39" i="41" s="1"/>
  <c r="S359" i="40"/>
  <c r="S255" i="40"/>
  <c r="I437" i="41"/>
  <c r="D47" i="41"/>
  <c r="D21" i="41" s="1"/>
  <c r="D13" i="40"/>
  <c r="E91" i="1"/>
  <c r="I151" i="40"/>
  <c r="I307" i="40" l="1"/>
  <c r="E47" i="40"/>
  <c r="E21" i="40" s="1"/>
  <c r="I359" i="40"/>
  <c r="S47" i="40"/>
  <c r="AJ47" i="40" s="1"/>
  <c r="I385" i="40"/>
  <c r="I333" i="40"/>
  <c r="C47" i="40"/>
  <c r="I411" i="40"/>
  <c r="D47" i="40"/>
  <c r="G47" i="40"/>
  <c r="H47" i="40"/>
  <c r="D91" i="1"/>
  <c r="I91" i="1" s="1"/>
  <c r="I585" i="1"/>
  <c r="I177" i="40"/>
  <c r="B47" i="40"/>
  <c r="I255" i="40"/>
  <c r="I73" i="41"/>
  <c r="F21" i="41"/>
  <c r="I437" i="40"/>
  <c r="S593" i="41"/>
  <c r="L99" i="41"/>
  <c r="S593" i="40"/>
  <c r="I13" i="40"/>
  <c r="I281" i="40"/>
  <c r="I203" i="40"/>
  <c r="S91" i="40"/>
  <c r="N13" i="40"/>
  <c r="S91" i="41"/>
  <c r="N13" i="41"/>
  <c r="I39" i="41"/>
  <c r="B13" i="41"/>
  <c r="I13" i="41" s="1"/>
  <c r="B21" i="41"/>
  <c r="I47" i="41"/>
  <c r="I21" i="41" l="1"/>
  <c r="I47" i="40"/>
  <c r="S99" i="41"/>
  <c r="L21" i="41"/>
  <c r="I481" i="1"/>
  <c r="F65" i="1"/>
  <c r="I65" i="1" l="1"/>
  <c r="F13" i="1"/>
  <c r="I489" i="40" l="1"/>
  <c r="F73" i="40"/>
  <c r="I73" i="40" s="1"/>
  <c r="H99" i="40"/>
  <c r="H21" i="40" s="1"/>
  <c r="C99" i="40"/>
  <c r="C21" i="40" s="1"/>
  <c r="G99" i="40"/>
  <c r="G21" i="40" s="1"/>
  <c r="D99" i="40" l="1"/>
  <c r="D21" i="40" s="1"/>
  <c r="Q99" i="40"/>
  <c r="Q21" i="40" s="1"/>
  <c r="R99" i="40"/>
  <c r="R21" i="40" s="1"/>
  <c r="M99" i="40"/>
  <c r="M21" i="40" s="1"/>
  <c r="N99" i="40" l="1"/>
  <c r="N21" i="40" s="1"/>
  <c r="I645" i="40" l="1"/>
  <c r="B99" i="40"/>
  <c r="S645" i="40" l="1"/>
  <c r="L99" i="40"/>
  <c r="I99" i="40"/>
  <c r="B21" i="40"/>
  <c r="I21" i="40" s="1"/>
  <c r="S99" i="40" l="1"/>
  <c r="L21" i="40"/>
  <c r="I542" i="8" l="1"/>
  <c r="I568" i="8"/>
  <c r="I516" i="8"/>
  <c r="I464" i="8" l="1"/>
  <c r="F74" i="8"/>
  <c r="I192" i="8"/>
  <c r="F22" i="8" l="1"/>
  <c r="I74" i="8"/>
  <c r="C96" i="8"/>
  <c r="I642" i="8" l="1"/>
  <c r="I561" i="8" l="1"/>
  <c r="F67" i="8"/>
  <c r="I560" i="8"/>
  <c r="I67" i="8" l="1"/>
  <c r="F15" i="8"/>
  <c r="C36" i="8" l="1"/>
  <c r="C10" i="8" s="1"/>
  <c r="B91" i="8" l="1"/>
  <c r="F652" i="8"/>
  <c r="F91" i="8"/>
  <c r="F106" i="8" s="1"/>
  <c r="G91" i="8"/>
  <c r="H91" i="8"/>
  <c r="C91" i="8"/>
  <c r="E36" i="8"/>
  <c r="E10" i="8" s="1"/>
  <c r="D36" i="8"/>
  <c r="D10" i="8" s="1"/>
  <c r="G36" i="8"/>
  <c r="G10" i="8" s="1"/>
  <c r="H36" i="8"/>
  <c r="H10" i="8" s="1"/>
  <c r="I140" i="8" l="1"/>
  <c r="B36" i="8"/>
  <c r="I637" i="8"/>
  <c r="I36" i="8" l="1"/>
  <c r="B10" i="8"/>
  <c r="I10" i="8" s="1"/>
  <c r="I618" i="8" l="1"/>
  <c r="E85" i="8" l="1"/>
  <c r="I631" i="8"/>
  <c r="I553" i="8" l="1"/>
  <c r="H85" i="8"/>
  <c r="I527" i="8"/>
  <c r="G85" i="8"/>
  <c r="C85" i="8"/>
  <c r="I501" i="8"/>
  <c r="H90" i="8" l="1"/>
  <c r="I570" i="8"/>
  <c r="I518" i="8"/>
  <c r="I544" i="8"/>
  <c r="I517" i="8"/>
  <c r="I543" i="8"/>
  <c r="I569" i="8"/>
  <c r="E90" i="8"/>
  <c r="G90" i="8"/>
  <c r="I636" i="8" l="1"/>
  <c r="I466" i="8"/>
  <c r="F76" i="8"/>
  <c r="I465" i="8"/>
  <c r="F75" i="8"/>
  <c r="I75" i="8" l="1"/>
  <c r="F23" i="8"/>
  <c r="I76" i="8"/>
  <c r="F24" i="8"/>
  <c r="I617" i="8"/>
  <c r="G97" i="8" l="1"/>
  <c r="D97" i="8" l="1"/>
  <c r="H97" i="8"/>
  <c r="E97" i="8"/>
  <c r="I643" i="8" l="1"/>
  <c r="H98" i="8" l="1"/>
  <c r="G98" i="8"/>
  <c r="E98" i="8"/>
  <c r="G102" i="8"/>
  <c r="G24" i="8" s="1"/>
  <c r="C98" i="8"/>
  <c r="I644" i="8" l="1"/>
  <c r="C101" i="8"/>
  <c r="E102" i="8"/>
  <c r="G101" i="8"/>
  <c r="H102" i="8"/>
  <c r="H24" i="8" s="1"/>
  <c r="H101" i="8"/>
  <c r="E101" i="8"/>
  <c r="C102" i="8"/>
  <c r="I648" i="8" l="1"/>
  <c r="I647" i="8"/>
  <c r="D101" i="8" l="1"/>
  <c r="I621" i="8"/>
  <c r="I622" i="8"/>
  <c r="D102" i="8"/>
  <c r="I463" i="8" l="1"/>
  <c r="I567" i="8"/>
  <c r="I541" i="8"/>
  <c r="I515" i="8"/>
  <c r="I515" i="36" l="1"/>
  <c r="I567" i="36"/>
  <c r="I541" i="36"/>
  <c r="I463" i="36" l="1"/>
  <c r="C36" i="34" l="1"/>
  <c r="C10" i="34" s="1"/>
  <c r="I542" i="34" l="1"/>
  <c r="I516" i="34"/>
  <c r="I514" i="34"/>
  <c r="I540" i="34"/>
  <c r="I566" i="34"/>
  <c r="I568" i="34"/>
  <c r="I464" i="34" l="1"/>
  <c r="F74" i="34"/>
  <c r="I192" i="34"/>
  <c r="F22" i="34" l="1"/>
  <c r="I74" i="34"/>
  <c r="I192" i="36" l="1"/>
  <c r="I618" i="34" l="1"/>
  <c r="E98" i="34" l="1"/>
  <c r="H98" i="34"/>
  <c r="C98" i="34"/>
  <c r="G98" i="34"/>
  <c r="I644" i="34" l="1"/>
  <c r="I566" i="35" l="1"/>
  <c r="I568" i="35"/>
  <c r="I540" i="35"/>
  <c r="I516" i="35"/>
  <c r="I514" i="35"/>
  <c r="I542" i="35"/>
  <c r="I464" i="35" l="1"/>
  <c r="F74" i="35"/>
  <c r="I74" i="35" l="1"/>
  <c r="F22" i="35"/>
  <c r="I619" i="35" l="1"/>
  <c r="I559" i="35" l="1"/>
  <c r="I533" i="35"/>
  <c r="I534" i="35"/>
  <c r="I508" i="35"/>
  <c r="I507" i="35"/>
  <c r="I585" i="35"/>
  <c r="I456" i="35" l="1"/>
  <c r="G91" i="35"/>
  <c r="H91" i="35"/>
  <c r="C91" i="35"/>
  <c r="I562" i="35"/>
  <c r="D91" i="35"/>
  <c r="E91" i="35"/>
  <c r="I637" i="35" l="1"/>
  <c r="B91" i="35"/>
  <c r="F652" i="35"/>
  <c r="F91" i="35"/>
  <c r="F106" i="35" s="1"/>
  <c r="I458" i="35"/>
  <c r="I510" i="35"/>
  <c r="I536" i="35"/>
  <c r="I91" i="35" l="1"/>
  <c r="I513" i="35" l="1"/>
  <c r="I539" i="35"/>
  <c r="I565" i="35"/>
  <c r="I461" i="35" l="1"/>
  <c r="I140" i="35"/>
  <c r="G36" i="35" l="1"/>
  <c r="G10" i="35" s="1"/>
  <c r="E36" i="35"/>
  <c r="E10" i="35" s="1"/>
  <c r="C36" i="35"/>
  <c r="C10" i="35" s="1"/>
  <c r="H36" i="35"/>
  <c r="H10" i="35" s="1"/>
  <c r="B36" i="35" l="1"/>
  <c r="D36" i="35"/>
  <c r="D10" i="35" s="1"/>
  <c r="I192" i="35" l="1"/>
  <c r="I36" i="35"/>
  <c r="B10" i="35"/>
  <c r="I10" i="35" s="1"/>
  <c r="I455" i="8" l="1"/>
  <c r="I455" i="35" l="1"/>
  <c r="I455" i="36" l="1"/>
  <c r="I533" i="8"/>
  <c r="I560" i="36" l="1"/>
  <c r="I560" i="35"/>
  <c r="I502" i="36" l="1"/>
  <c r="I554" i="36"/>
  <c r="I528" i="36"/>
  <c r="I561" i="35" l="1"/>
  <c r="F67" i="35"/>
  <c r="I561" i="36" l="1"/>
  <c r="F67" i="36"/>
  <c r="F15" i="35"/>
  <c r="I67" i="35"/>
  <c r="F15" i="36" l="1"/>
  <c r="I67" i="36"/>
  <c r="I541" i="35"/>
  <c r="I515" i="35"/>
  <c r="I567" i="35"/>
  <c r="I463" i="35" l="1"/>
  <c r="I145" i="8"/>
  <c r="I353" i="8"/>
  <c r="I431" i="8"/>
  <c r="I275" i="8"/>
  <c r="I327" i="8"/>
  <c r="I405" i="8"/>
  <c r="I592" i="35" l="1"/>
  <c r="I462" i="35"/>
  <c r="I460" i="8"/>
  <c r="I178" i="8"/>
  <c r="I171" i="8"/>
  <c r="D98" i="34"/>
  <c r="I411" i="8"/>
  <c r="I223" i="8"/>
  <c r="I203" i="8"/>
  <c r="I177" i="8"/>
  <c r="I229" i="8"/>
  <c r="I301" i="8"/>
  <c r="F60" i="36" l="1"/>
  <c r="I450" i="36"/>
  <c r="F72" i="34"/>
  <c r="I462" i="34"/>
  <c r="I462" i="36"/>
  <c r="I126" i="8"/>
  <c r="I125" i="8"/>
  <c r="B98" i="34"/>
  <c r="I98" i="34" s="1"/>
  <c r="I592" i="34"/>
  <c r="I449" i="8"/>
  <c r="F59" i="8"/>
  <c r="I307" i="8"/>
  <c r="G41" i="8"/>
  <c r="G15" i="8" s="1"/>
  <c r="I308" i="8"/>
  <c r="I437" i="8"/>
  <c r="I282" i="8"/>
  <c r="I256" i="8"/>
  <c r="I249" i="8"/>
  <c r="I255" i="8"/>
  <c r="I334" i="8"/>
  <c r="I281" i="8"/>
  <c r="I385" i="8"/>
  <c r="I119" i="8" l="1"/>
  <c r="I59" i="8"/>
  <c r="F7" i="8"/>
  <c r="I72" i="34"/>
  <c r="F20" i="34"/>
  <c r="I592" i="36"/>
  <c r="I60" i="36"/>
  <c r="F8" i="36"/>
  <c r="C99" i="8"/>
  <c r="E99" i="8"/>
  <c r="I619" i="8"/>
  <c r="H99" i="8"/>
  <c r="D41" i="8"/>
  <c r="D15" i="8" s="1"/>
  <c r="I438" i="8"/>
  <c r="I230" i="8"/>
  <c r="I197" i="8"/>
  <c r="C41" i="8"/>
  <c r="C15" i="8" s="1"/>
  <c r="G99" i="8"/>
  <c r="I412" i="8"/>
  <c r="I645" i="8" l="1"/>
  <c r="B41" i="8"/>
  <c r="E41" i="8"/>
  <c r="I204" i="8"/>
  <c r="H41" i="8"/>
  <c r="H15" i="8" s="1"/>
  <c r="I360" i="8"/>
  <c r="I41" i="8" l="1"/>
  <c r="B15" i="8"/>
  <c r="I379" i="8"/>
  <c r="G47" i="8" l="1"/>
  <c r="G21" i="8" s="1"/>
  <c r="D47" i="8" l="1"/>
  <c r="E47" i="8"/>
  <c r="E21" i="8" s="1"/>
  <c r="I151" i="8"/>
  <c r="I333" i="8"/>
  <c r="H47" i="8" l="1"/>
  <c r="H21" i="8" s="1"/>
  <c r="C47" i="8"/>
  <c r="C21" i="8" s="1"/>
  <c r="I359" i="8" l="1"/>
  <c r="B47" i="8"/>
  <c r="I47" i="8" l="1"/>
  <c r="I175" i="35"/>
  <c r="H45" i="35"/>
  <c r="E45" i="35"/>
  <c r="I435" i="35"/>
  <c r="I383" i="35"/>
  <c r="I305" i="35"/>
  <c r="I227" i="35"/>
  <c r="I409" i="35"/>
  <c r="I253" i="35"/>
  <c r="I149" i="35"/>
  <c r="C45" i="35"/>
  <c r="I201" i="35"/>
  <c r="I357" i="35"/>
  <c r="I331" i="35"/>
  <c r="D45" i="35"/>
  <c r="G45" i="35"/>
  <c r="I279" i="35"/>
  <c r="I123" i="35" l="1"/>
  <c r="B45" i="35"/>
  <c r="I591" i="35"/>
  <c r="I45" i="35" l="1"/>
  <c r="I513" i="36" l="1"/>
  <c r="I539" i="36"/>
  <c r="I565" i="36"/>
  <c r="I591" i="36" l="1"/>
  <c r="I461" i="36"/>
  <c r="I175" i="36"/>
  <c r="I409" i="36"/>
  <c r="I435" i="36"/>
  <c r="I357" i="36"/>
  <c r="I331" i="36"/>
  <c r="I383" i="36"/>
  <c r="I253" i="36"/>
  <c r="I149" i="36"/>
  <c r="I201" i="36"/>
  <c r="I227" i="36"/>
  <c r="I305" i="36"/>
  <c r="I279" i="36"/>
  <c r="B45" i="36" l="1"/>
  <c r="C45" i="36"/>
  <c r="E45" i="36"/>
  <c r="G45" i="36"/>
  <c r="H45" i="36"/>
  <c r="D45" i="36"/>
  <c r="I123" i="36" l="1"/>
  <c r="I45" i="36"/>
  <c r="I332" i="35" l="1"/>
  <c r="I228" i="35"/>
  <c r="I384" i="35"/>
  <c r="I410" i="35"/>
  <c r="I306" i="35"/>
  <c r="I176" i="35"/>
  <c r="D46" i="35"/>
  <c r="H46" i="35"/>
  <c r="I436" i="35"/>
  <c r="E46" i="35"/>
  <c r="C46" i="35"/>
  <c r="I358" i="35"/>
  <c r="G46" i="35"/>
  <c r="I254" i="35"/>
  <c r="I280" i="35"/>
  <c r="I202" i="35"/>
  <c r="I150" i="35"/>
  <c r="B46" i="35" l="1"/>
  <c r="I124" i="35"/>
  <c r="I46" i="35" l="1"/>
  <c r="I301" i="35" l="1"/>
  <c r="I249" i="35"/>
  <c r="I197" i="35"/>
  <c r="I223" i="35"/>
  <c r="I145" i="35"/>
  <c r="I353" i="35"/>
  <c r="H41" i="35"/>
  <c r="H15" i="35" s="1"/>
  <c r="D41" i="35"/>
  <c r="D15" i="35" s="1"/>
  <c r="I171" i="35"/>
  <c r="E41" i="35"/>
  <c r="G41" i="35"/>
  <c r="G15" i="35" s="1"/>
  <c r="I275" i="35"/>
  <c r="I431" i="35"/>
  <c r="C41" i="35"/>
  <c r="C15" i="35" s="1"/>
  <c r="I327" i="35"/>
  <c r="I405" i="35"/>
  <c r="I379" i="35"/>
  <c r="B41" i="35" l="1"/>
  <c r="I119" i="35"/>
  <c r="I280" i="34"/>
  <c r="I202" i="34"/>
  <c r="I384" i="34"/>
  <c r="I254" i="34"/>
  <c r="I150" i="34"/>
  <c r="I358" i="34"/>
  <c r="I176" i="34"/>
  <c r="I436" i="34"/>
  <c r="I306" i="34"/>
  <c r="I332" i="34"/>
  <c r="I228" i="34"/>
  <c r="I410" i="34"/>
  <c r="I41" i="35" l="1"/>
  <c r="B15" i="35"/>
  <c r="H46" i="34"/>
  <c r="H20" i="34" s="1"/>
  <c r="D46" i="34"/>
  <c r="D20" i="34" s="1"/>
  <c r="E46" i="34"/>
  <c r="E20" i="34" s="1"/>
  <c r="C46" i="34"/>
  <c r="C20" i="34" s="1"/>
  <c r="G46" i="34"/>
  <c r="G20" i="34" s="1"/>
  <c r="I124" i="34" l="1"/>
  <c r="B46" i="34"/>
  <c r="I46" i="34" l="1"/>
  <c r="B20" i="34"/>
  <c r="I20" i="34" s="1"/>
  <c r="I282" i="34"/>
  <c r="I178" i="34"/>
  <c r="I308" i="34"/>
  <c r="I334" i="34" l="1"/>
  <c r="I256" i="34"/>
  <c r="I438" i="34"/>
  <c r="I230" i="34"/>
  <c r="I126" i="34" l="1"/>
  <c r="I386" i="8"/>
  <c r="D100" i="34"/>
  <c r="B100" i="34" l="1"/>
  <c r="I100" i="34" s="1"/>
  <c r="I594" i="34"/>
  <c r="I204" i="34" l="1"/>
  <c r="E48" i="34" l="1"/>
  <c r="E22" i="34" s="1"/>
  <c r="H48" i="34"/>
  <c r="H22" i="34" s="1"/>
  <c r="I360" i="34"/>
  <c r="G48" i="34"/>
  <c r="G22" i="34" s="1"/>
  <c r="D48" i="34"/>
  <c r="D22" i="34" s="1"/>
  <c r="C48" i="34"/>
  <c r="C22" i="34" s="1"/>
  <c r="I386" i="34"/>
  <c r="I412" i="34"/>
  <c r="I152" i="34" l="1"/>
  <c r="B48" i="34"/>
  <c r="I332" i="36"/>
  <c r="I228" i="36"/>
  <c r="I384" i="36"/>
  <c r="I254" i="36"/>
  <c r="E46" i="36"/>
  <c r="I176" i="36"/>
  <c r="C46" i="36"/>
  <c r="I306" i="36"/>
  <c r="D46" i="36"/>
  <c r="I436" i="36"/>
  <c r="G46" i="36"/>
  <c r="H46" i="36"/>
  <c r="I358" i="36"/>
  <c r="I410" i="36"/>
  <c r="I202" i="36"/>
  <c r="I280" i="36"/>
  <c r="I150" i="36"/>
  <c r="B46" i="36" l="1"/>
  <c r="I124" i="36"/>
  <c r="B22" i="34"/>
  <c r="I22" i="34" s="1"/>
  <c r="I48" i="34"/>
  <c r="I406" i="36"/>
  <c r="I145" i="36"/>
  <c r="I198" i="36"/>
  <c r="I275" i="36"/>
  <c r="I431" i="36"/>
  <c r="I249" i="36"/>
  <c r="I276" i="36"/>
  <c r="I302" i="36"/>
  <c r="I224" i="36"/>
  <c r="I223" i="36"/>
  <c r="I172" i="36"/>
  <c r="I146" i="36"/>
  <c r="I171" i="36"/>
  <c r="I250" i="36"/>
  <c r="I353" i="36"/>
  <c r="I432" i="36"/>
  <c r="I380" i="36"/>
  <c r="I328" i="36"/>
  <c r="I327" i="36"/>
  <c r="I379" i="36"/>
  <c r="I46" i="36" l="1"/>
  <c r="I301" i="36"/>
  <c r="I197" i="36"/>
  <c r="I405" i="36"/>
  <c r="I120" i="36" l="1"/>
  <c r="I618" i="35" l="1"/>
  <c r="E90" i="35"/>
  <c r="G90" i="35"/>
  <c r="H90" i="35"/>
  <c r="I636" i="35" l="1"/>
  <c r="I617" i="35"/>
  <c r="I618" i="36"/>
  <c r="I606" i="36"/>
  <c r="G90" i="36"/>
  <c r="I614" i="35"/>
  <c r="H90" i="36"/>
  <c r="E90" i="36"/>
  <c r="I636" i="36" l="1"/>
  <c r="G99" i="35"/>
  <c r="G94" i="35"/>
  <c r="H97" i="35"/>
  <c r="H19" i="35" s="1"/>
  <c r="D97" i="35"/>
  <c r="D19" i="35" s="1"/>
  <c r="I610" i="35"/>
  <c r="H99" i="35"/>
  <c r="I614" i="36"/>
  <c r="C99" i="35"/>
  <c r="E99" i="35"/>
  <c r="H94" i="35"/>
  <c r="G97" i="35"/>
  <c r="G19" i="35" s="1"/>
  <c r="E97" i="35"/>
  <c r="E19" i="35" s="1"/>
  <c r="C97" i="35"/>
  <c r="C19" i="35" s="1"/>
  <c r="I640" i="35" l="1"/>
  <c r="I645" i="35"/>
  <c r="I643" i="35"/>
  <c r="B97" i="35"/>
  <c r="H94" i="36"/>
  <c r="G94" i="36"/>
  <c r="I609" i="36"/>
  <c r="I609" i="35"/>
  <c r="D99" i="35"/>
  <c r="I610" i="36" l="1"/>
  <c r="I97" i="35"/>
  <c r="B19" i="35"/>
  <c r="B99" i="35"/>
  <c r="I99" i="35" s="1"/>
  <c r="I593" i="35"/>
  <c r="I640" i="36"/>
  <c r="H89" i="35"/>
  <c r="G89" i="36"/>
  <c r="H89" i="36"/>
  <c r="G89" i="35"/>
  <c r="I635" i="36" l="1"/>
  <c r="I487" i="35"/>
  <c r="F71" i="35"/>
  <c r="I635" i="35"/>
  <c r="F19" i="35" l="1"/>
  <c r="I19" i="35" s="1"/>
  <c r="I71" i="35"/>
  <c r="I593" i="36" l="1"/>
  <c r="H97" i="36"/>
  <c r="H19" i="36" s="1"/>
  <c r="E97" i="36"/>
  <c r="E19" i="36" s="1"/>
  <c r="G97" i="36"/>
  <c r="G19" i="36" s="1"/>
  <c r="C97" i="36"/>
  <c r="C19" i="36" s="1"/>
  <c r="D97" i="36" l="1"/>
  <c r="D19" i="36" s="1"/>
  <c r="I643" i="36"/>
  <c r="I617" i="36"/>
  <c r="B97" i="36"/>
  <c r="H99" i="36"/>
  <c r="G99" i="36"/>
  <c r="C99" i="36"/>
  <c r="D99" i="36"/>
  <c r="E99" i="36"/>
  <c r="I645" i="36" l="1"/>
  <c r="B99" i="36"/>
  <c r="I99" i="36" s="1"/>
  <c r="I97" i="36"/>
  <c r="B19" i="36"/>
  <c r="D98" i="35"/>
  <c r="D20" i="35" s="1"/>
  <c r="E98" i="35"/>
  <c r="E20" i="35" s="1"/>
  <c r="G98" i="35"/>
  <c r="G20" i="35" s="1"/>
  <c r="C98" i="35"/>
  <c r="C20" i="35" s="1"/>
  <c r="H98" i="35"/>
  <c r="H20" i="35" s="1"/>
  <c r="I644" i="35" l="1"/>
  <c r="B98" i="35"/>
  <c r="C98" i="36"/>
  <c r="C20" i="36" s="1"/>
  <c r="D98" i="36"/>
  <c r="D20" i="36" s="1"/>
  <c r="H98" i="36"/>
  <c r="H20" i="36" s="1"/>
  <c r="E98" i="36"/>
  <c r="E20" i="36" s="1"/>
  <c r="G98" i="36"/>
  <c r="G20" i="36" s="1"/>
  <c r="I98" i="35" l="1"/>
  <c r="B20" i="35"/>
  <c r="I644" i="36"/>
  <c r="B98" i="36"/>
  <c r="I487" i="36"/>
  <c r="F71" i="36"/>
  <c r="I71" i="36" l="1"/>
  <c r="F19" i="36"/>
  <c r="I19" i="36" s="1"/>
  <c r="I98" i="36"/>
  <c r="B20" i="36"/>
  <c r="I488" i="35"/>
  <c r="F72" i="35"/>
  <c r="I72" i="35" l="1"/>
  <c r="F20" i="35"/>
  <c r="I20" i="35" s="1"/>
  <c r="I488" i="36" l="1"/>
  <c r="F72" i="36"/>
  <c r="I72" i="36" l="1"/>
  <c r="F20" i="36"/>
  <c r="I20" i="36" s="1"/>
  <c r="I168" i="36" l="1"/>
  <c r="I398" i="36"/>
  <c r="I320" i="36"/>
  <c r="I372" i="36"/>
  <c r="I346" i="36"/>
  <c r="I376" i="36"/>
  <c r="I324" i="36"/>
  <c r="I402" i="36"/>
  <c r="I164" i="36"/>
  <c r="I294" i="36"/>
  <c r="I350" i="36"/>
  <c r="I220" i="36"/>
  <c r="I142" i="36"/>
  <c r="I424" i="36"/>
  <c r="I272" i="36"/>
  <c r="I190" i="36"/>
  <c r="I428" i="36"/>
  <c r="I194" i="36"/>
  <c r="I246" i="36"/>
  <c r="I138" i="36"/>
  <c r="I216" i="36"/>
  <c r="I268" i="36"/>
  <c r="I298" i="36"/>
  <c r="I242" i="36"/>
  <c r="B41" i="36" l="1"/>
  <c r="B34" i="36"/>
  <c r="I401" i="36"/>
  <c r="I427" i="36"/>
  <c r="D38" i="36"/>
  <c r="E36" i="36"/>
  <c r="E10" i="36" s="1"/>
  <c r="H36" i="36"/>
  <c r="H10" i="36" s="1"/>
  <c r="G34" i="36"/>
  <c r="G8" i="36" s="1"/>
  <c r="C41" i="36"/>
  <c r="C15" i="36" s="1"/>
  <c r="C34" i="36"/>
  <c r="C8" i="36" s="1"/>
  <c r="H41" i="36"/>
  <c r="H15" i="36" s="1"/>
  <c r="G41" i="36"/>
  <c r="G15" i="36" s="1"/>
  <c r="I271" i="36"/>
  <c r="H34" i="36"/>
  <c r="H8" i="36" s="1"/>
  <c r="E34" i="36"/>
  <c r="E8" i="36" s="1"/>
  <c r="I219" i="36"/>
  <c r="C38" i="36"/>
  <c r="H38" i="36"/>
  <c r="H12" i="36" s="1"/>
  <c r="G38" i="36"/>
  <c r="G12" i="36" s="1"/>
  <c r="C36" i="36"/>
  <c r="C10" i="36" s="1"/>
  <c r="D36" i="36"/>
  <c r="D10" i="36" s="1"/>
  <c r="I141" i="36"/>
  <c r="I323" i="36"/>
  <c r="D41" i="36"/>
  <c r="D15" i="36" s="1"/>
  <c r="E38" i="36"/>
  <c r="E12" i="36" s="1"/>
  <c r="D34" i="36"/>
  <c r="I297" i="36"/>
  <c r="E41" i="36"/>
  <c r="G36" i="36"/>
  <c r="G10" i="36" s="1"/>
  <c r="I193" i="36"/>
  <c r="I167" i="36"/>
  <c r="I349" i="36"/>
  <c r="I245" i="36"/>
  <c r="I375" i="36"/>
  <c r="I112" i="36" l="1"/>
  <c r="I34" i="36"/>
  <c r="I111" i="36"/>
  <c r="B38" i="36"/>
  <c r="I116" i="36"/>
  <c r="I119" i="36"/>
  <c r="I114" i="36"/>
  <c r="B36" i="36"/>
  <c r="I117" i="36"/>
  <c r="B15" i="36"/>
  <c r="I41" i="36"/>
  <c r="I308" i="36"/>
  <c r="I230" i="36"/>
  <c r="H37" i="36"/>
  <c r="H11" i="36" s="1"/>
  <c r="G37" i="36"/>
  <c r="G11" i="36" s="1"/>
  <c r="D37" i="36"/>
  <c r="E37" i="36"/>
  <c r="C37" i="36"/>
  <c r="I115" i="36" l="1"/>
  <c r="B37" i="36"/>
  <c r="B10" i="36"/>
  <c r="I10" i="36" s="1"/>
  <c r="I36" i="36"/>
  <c r="I38" i="36"/>
  <c r="I334" i="36"/>
  <c r="I412" i="36"/>
  <c r="I438" i="36"/>
  <c r="I282" i="36"/>
  <c r="I178" i="36"/>
  <c r="I37" i="36" l="1"/>
  <c r="D47" i="36"/>
  <c r="D21" i="36" s="1"/>
  <c r="C47" i="36"/>
  <c r="C21" i="36" s="1"/>
  <c r="G47" i="36"/>
  <c r="G21" i="36" s="1"/>
  <c r="H47" i="36"/>
  <c r="H21" i="36" s="1"/>
  <c r="I126" i="36" l="1"/>
  <c r="B47" i="36"/>
  <c r="B21" i="36" l="1"/>
  <c r="E93" i="36" l="1"/>
  <c r="I587" i="36"/>
  <c r="I93" i="36" l="1"/>
  <c r="E15" i="36"/>
  <c r="I15" i="36" s="1"/>
  <c r="I324" i="35"/>
  <c r="I142" i="35"/>
  <c r="I220" i="35"/>
  <c r="I350" i="35"/>
  <c r="I298" i="35"/>
  <c r="I194" i="35"/>
  <c r="I376" i="35"/>
  <c r="I168" i="35"/>
  <c r="I246" i="35"/>
  <c r="I272" i="35"/>
  <c r="I428" i="35"/>
  <c r="I402" i="35"/>
  <c r="E38" i="35" l="1"/>
  <c r="E12" i="35" s="1"/>
  <c r="G38" i="35"/>
  <c r="G12" i="35" s="1"/>
  <c r="C38" i="35"/>
  <c r="D38" i="35"/>
  <c r="H38" i="35"/>
  <c r="H12" i="35" s="1"/>
  <c r="I116" i="35" l="1"/>
  <c r="B38" i="35"/>
  <c r="I178" i="35"/>
  <c r="I38" i="35" l="1"/>
  <c r="I126" i="35"/>
  <c r="I229" i="35"/>
  <c r="I334" i="35"/>
  <c r="I385" i="35"/>
  <c r="I308" i="35"/>
  <c r="I333" i="35"/>
  <c r="I438" i="35"/>
  <c r="I282" i="35"/>
  <c r="I256" i="35"/>
  <c r="I230" i="35"/>
  <c r="I203" i="35"/>
  <c r="D47" i="35" l="1"/>
  <c r="D21" i="35" s="1"/>
  <c r="I281" i="35"/>
  <c r="I411" i="35"/>
  <c r="I359" i="35"/>
  <c r="C47" i="35"/>
  <c r="C21" i="35" s="1"/>
  <c r="G47" i="35"/>
  <c r="G21" i="35" s="1"/>
  <c r="E47" i="35"/>
  <c r="E21" i="35" s="1"/>
  <c r="H47" i="35"/>
  <c r="H21" i="35" s="1"/>
  <c r="I177" i="35"/>
  <c r="I255" i="35"/>
  <c r="I437" i="35"/>
  <c r="I151" i="35"/>
  <c r="I307" i="35"/>
  <c r="B47" i="35" l="1"/>
  <c r="I125" i="35"/>
  <c r="B21" i="35" l="1"/>
  <c r="I47" i="35"/>
  <c r="H48" i="35"/>
  <c r="H22" i="35" s="1"/>
  <c r="E48" i="35"/>
  <c r="E22" i="35" s="1"/>
  <c r="G48" i="35"/>
  <c r="G22" i="35" s="1"/>
  <c r="I412" i="35"/>
  <c r="I360" i="35"/>
  <c r="C48" i="35" l="1"/>
  <c r="C22" i="35" s="1"/>
  <c r="I489" i="35"/>
  <c r="F73" i="35"/>
  <c r="I152" i="35"/>
  <c r="D48" i="35"/>
  <c r="I360" i="36"/>
  <c r="I204" i="35"/>
  <c r="I386" i="35"/>
  <c r="B48" i="35" l="1"/>
  <c r="I73" i="35"/>
  <c r="F21" i="35"/>
  <c r="I21" i="35" s="1"/>
  <c r="I386" i="36"/>
  <c r="D100" i="35"/>
  <c r="D22" i="35" s="1"/>
  <c r="I256" i="36"/>
  <c r="B100" i="35" l="1"/>
  <c r="I100" i="35" s="1"/>
  <c r="I594" i="35"/>
  <c r="I48" i="35"/>
  <c r="B22" i="35"/>
  <c r="I22" i="35" s="1"/>
  <c r="D100" i="36"/>
  <c r="H48" i="36"/>
  <c r="H22" i="36" s="1"/>
  <c r="C48" i="36"/>
  <c r="C22" i="36" s="1"/>
  <c r="D48" i="36"/>
  <c r="D22" i="36" s="1"/>
  <c r="E48" i="36"/>
  <c r="E22" i="36" s="1"/>
  <c r="G48" i="36"/>
  <c r="G22" i="36" s="1"/>
  <c r="I152" i="36" l="1"/>
  <c r="B100" i="36"/>
  <c r="I100" i="36" s="1"/>
  <c r="I594" i="36"/>
  <c r="I204" i="36"/>
  <c r="B48" i="36" l="1"/>
  <c r="B22" i="36" l="1"/>
  <c r="I22" i="36" s="1"/>
  <c r="I48" i="36"/>
  <c r="B100" i="8" l="1"/>
  <c r="D100" i="8"/>
  <c r="I100" i="8" s="1"/>
  <c r="I594" i="8" l="1"/>
  <c r="D86" i="36" l="1"/>
  <c r="D8" i="36" s="1"/>
  <c r="B86" i="36" l="1"/>
  <c r="I580" i="36"/>
  <c r="I86" i="36" l="1"/>
  <c r="B8" i="36"/>
  <c r="I8" i="36" s="1"/>
  <c r="E93" i="35" l="1"/>
  <c r="I587" i="35"/>
  <c r="I93" i="35" l="1"/>
  <c r="E15" i="35"/>
  <c r="I15" i="35" s="1"/>
  <c r="G86" i="35" l="1"/>
  <c r="C86" i="35"/>
  <c r="I606" i="35"/>
  <c r="E86" i="35"/>
  <c r="H86" i="35"/>
  <c r="D86" i="35" l="1"/>
  <c r="I450" i="35"/>
  <c r="B86" i="35"/>
  <c r="I86" i="35" s="1"/>
  <c r="I580" i="35"/>
  <c r="I632" i="35"/>
  <c r="I164" i="35"/>
  <c r="I294" i="35"/>
  <c r="I138" i="35"/>
  <c r="H34" i="35"/>
  <c r="H8" i="35" s="1"/>
  <c r="E34" i="35"/>
  <c r="E8" i="35" s="1"/>
  <c r="D34" i="35"/>
  <c r="D8" i="35" s="1"/>
  <c r="G34" i="35"/>
  <c r="G8" i="35" s="1"/>
  <c r="I320" i="35"/>
  <c r="I372" i="35"/>
  <c r="C34" i="35"/>
  <c r="C8" i="35" s="1"/>
  <c r="I216" i="35"/>
  <c r="I346" i="35"/>
  <c r="I268" i="35"/>
  <c r="I190" i="35"/>
  <c r="I424" i="35"/>
  <c r="I242" i="35"/>
  <c r="I398" i="35"/>
  <c r="I502" i="35" l="1"/>
  <c r="I112" i="35"/>
  <c r="B34" i="35"/>
  <c r="I554" i="35"/>
  <c r="F60" i="35"/>
  <c r="I528" i="35"/>
  <c r="I34" i="35" l="1"/>
  <c r="B8" i="35"/>
  <c r="I60" i="35"/>
  <c r="F8" i="35"/>
  <c r="D90" i="35"/>
  <c r="D12" i="35" s="1"/>
  <c r="C90" i="35"/>
  <c r="C12" i="35" s="1"/>
  <c r="I584" i="35" l="1"/>
  <c r="B90" i="35"/>
  <c r="I8" i="35"/>
  <c r="I90" i="35" l="1"/>
  <c r="B12" i="35"/>
  <c r="I12" i="35" s="1"/>
  <c r="D90" i="36"/>
  <c r="D12" i="36" s="1"/>
  <c r="C90" i="36"/>
  <c r="C12" i="36" s="1"/>
  <c r="B90" i="36" l="1"/>
  <c r="I584" i="36"/>
  <c r="I90" i="36" l="1"/>
  <c r="B12" i="36"/>
  <c r="I12" i="36" s="1"/>
  <c r="E93" i="8" l="1"/>
  <c r="I587" i="8"/>
  <c r="I93" i="8" l="1"/>
  <c r="E15" i="8"/>
  <c r="I15" i="8" s="1"/>
  <c r="D48" i="8" l="1"/>
  <c r="D22" i="8" s="1"/>
  <c r="C48" i="8"/>
  <c r="C22" i="8" s="1"/>
  <c r="E48" i="8"/>
  <c r="E22" i="8" s="1"/>
  <c r="G48" i="8"/>
  <c r="G22" i="8" s="1"/>
  <c r="H48" i="8"/>
  <c r="H22" i="8" s="1"/>
  <c r="I152" i="8" l="1"/>
  <c r="B48" i="8"/>
  <c r="I48" i="8" l="1"/>
  <c r="B22" i="8"/>
  <c r="I22" i="8" s="1"/>
  <c r="D86" i="8" l="1"/>
  <c r="D85" i="8" l="1"/>
  <c r="H86" i="8"/>
  <c r="C86" i="8"/>
  <c r="E86" i="8"/>
  <c r="I580" i="8"/>
  <c r="I320" i="8"/>
  <c r="I606" i="8"/>
  <c r="I398" i="8"/>
  <c r="I138" i="8"/>
  <c r="I216" i="8"/>
  <c r="H34" i="8"/>
  <c r="H8" i="8" s="1"/>
  <c r="G34" i="8"/>
  <c r="I294" i="8"/>
  <c r="I190" i="8"/>
  <c r="I268" i="8"/>
  <c r="I164" i="8"/>
  <c r="I346" i="8"/>
  <c r="I242" i="8"/>
  <c r="I424" i="8"/>
  <c r="E34" i="8"/>
  <c r="C34" i="8"/>
  <c r="C8" i="8" s="1"/>
  <c r="D34" i="8"/>
  <c r="D8" i="8" s="1"/>
  <c r="I372" i="8"/>
  <c r="I397" i="8" l="1"/>
  <c r="B85" i="8"/>
  <c r="I579" i="8"/>
  <c r="I528" i="8"/>
  <c r="I293" i="8"/>
  <c r="I423" i="8"/>
  <c r="I345" i="8"/>
  <c r="G86" i="8"/>
  <c r="E8" i="8"/>
  <c r="I215" i="8"/>
  <c r="I632" i="8"/>
  <c r="I554" i="8"/>
  <c r="I112" i="8"/>
  <c r="I267" i="8"/>
  <c r="I502" i="8"/>
  <c r="F60" i="8"/>
  <c r="I450" i="8"/>
  <c r="B34" i="8"/>
  <c r="I163" i="8"/>
  <c r="I605" i="8"/>
  <c r="B86" i="8"/>
  <c r="C90" i="8"/>
  <c r="I86" i="8" l="1"/>
  <c r="I60" i="8"/>
  <c r="F8" i="8"/>
  <c r="G8" i="8"/>
  <c r="B8" i="8"/>
  <c r="I34" i="8"/>
  <c r="I584" i="8"/>
  <c r="B90" i="8"/>
  <c r="I137" i="8"/>
  <c r="I85" i="8"/>
  <c r="I324" i="8"/>
  <c r="D90" i="8"/>
  <c r="I402" i="8"/>
  <c r="I428" i="8"/>
  <c r="I168" i="8"/>
  <c r="I350" i="8"/>
  <c r="I298" i="8"/>
  <c r="I376" i="8"/>
  <c r="I90" i="8" l="1"/>
  <c r="I319" i="8"/>
  <c r="I189" i="8"/>
  <c r="I111" i="8"/>
  <c r="I8" i="8"/>
  <c r="I371" i="8"/>
  <c r="I610" i="8"/>
  <c r="I272" i="8"/>
  <c r="I142" i="8"/>
  <c r="H33" i="8"/>
  <c r="I246" i="8"/>
  <c r="I220" i="8"/>
  <c r="I194" i="8"/>
  <c r="D33" i="8"/>
  <c r="E33" i="8"/>
  <c r="G33" i="8"/>
  <c r="C33" i="8"/>
  <c r="H7" i="8" l="1"/>
  <c r="I241" i="8"/>
  <c r="B33" i="8"/>
  <c r="E7" i="8"/>
  <c r="G7" i="8"/>
  <c r="C7" i="8"/>
  <c r="D7" i="8"/>
  <c r="C38" i="8"/>
  <c r="C12" i="8" s="1"/>
  <c r="E38" i="8"/>
  <c r="E12" i="8" s="1"/>
  <c r="G38" i="8"/>
  <c r="G12" i="8" s="1"/>
  <c r="H38" i="8"/>
  <c r="H12" i="8" s="1"/>
  <c r="D38" i="8"/>
  <c r="D12" i="8" s="1"/>
  <c r="I33" i="8" l="1"/>
  <c r="B7" i="8"/>
  <c r="I7" i="8" s="1"/>
  <c r="I116" i="8"/>
  <c r="B38" i="8"/>
  <c r="I38" i="8" l="1"/>
  <c r="B12" i="8"/>
  <c r="I12" i="8" s="1"/>
  <c r="I542" i="32" l="1"/>
  <c r="I568" i="32"/>
  <c r="I516" i="32"/>
  <c r="I464" i="32" l="1"/>
  <c r="F74" i="32"/>
  <c r="C96" i="32"/>
  <c r="I192" i="32"/>
  <c r="F22" i="32" l="1"/>
  <c r="I74" i="32"/>
  <c r="I642" i="32"/>
  <c r="G91" i="32" l="1"/>
  <c r="C91" i="32"/>
  <c r="H91" i="32"/>
  <c r="I637" i="32" l="1"/>
  <c r="B91" i="32"/>
  <c r="F91" i="32"/>
  <c r="F106" i="32" s="1"/>
  <c r="F652" i="32"/>
  <c r="I510" i="34" l="1"/>
  <c r="H94" i="34"/>
  <c r="G94" i="34"/>
  <c r="I508" i="34"/>
  <c r="I610" i="34"/>
  <c r="I614" i="34"/>
  <c r="I534" i="34"/>
  <c r="H90" i="34"/>
  <c r="G90" i="34"/>
  <c r="E90" i="34"/>
  <c r="I536" i="34"/>
  <c r="I562" i="34"/>
  <c r="I458" i="34" l="1"/>
  <c r="I456" i="34"/>
  <c r="I640" i="34"/>
  <c r="I636" i="34"/>
  <c r="I380" i="34"/>
  <c r="I402" i="34"/>
  <c r="I376" i="34"/>
  <c r="H91" i="34"/>
  <c r="I224" i="34"/>
  <c r="I276" i="34"/>
  <c r="I194" i="34"/>
  <c r="I142" i="34"/>
  <c r="I298" i="34"/>
  <c r="C91" i="34"/>
  <c r="I432" i="34"/>
  <c r="I428" i="34"/>
  <c r="I324" i="34"/>
  <c r="I350" i="34"/>
  <c r="I198" i="34"/>
  <c r="I559" i="34"/>
  <c r="I302" i="34"/>
  <c r="I172" i="34"/>
  <c r="I272" i="34"/>
  <c r="I246" i="34"/>
  <c r="G38" i="34"/>
  <c r="G12" i="34" s="1"/>
  <c r="C38" i="34"/>
  <c r="E38" i="34"/>
  <c r="E12" i="34" s="1"/>
  <c r="G91" i="34"/>
  <c r="I250" i="34"/>
  <c r="I220" i="34"/>
  <c r="I146" i="34"/>
  <c r="D38" i="34"/>
  <c r="H38" i="34"/>
  <c r="H12" i="34" s="1"/>
  <c r="I328" i="34"/>
  <c r="I168" i="34"/>
  <c r="I406" i="34"/>
  <c r="B38" i="34" l="1"/>
  <c r="I116" i="34"/>
  <c r="F652" i="34"/>
  <c r="F91" i="34"/>
  <c r="F106" i="34" s="1"/>
  <c r="I120" i="34"/>
  <c r="I637" i="34"/>
  <c r="B91" i="34"/>
  <c r="I327" i="34"/>
  <c r="I405" i="34"/>
  <c r="D41" i="34"/>
  <c r="D15" i="34" s="1"/>
  <c r="I223" i="34"/>
  <c r="G89" i="34"/>
  <c r="I353" i="34"/>
  <c r="I197" i="34"/>
  <c r="I431" i="34"/>
  <c r="H41" i="34"/>
  <c r="H15" i="34" s="1"/>
  <c r="G41" i="34"/>
  <c r="G15" i="34" s="1"/>
  <c r="E41" i="34"/>
  <c r="H89" i="34"/>
  <c r="C41" i="34"/>
  <c r="C15" i="34" s="1"/>
  <c r="I145" i="34"/>
  <c r="I507" i="34"/>
  <c r="I171" i="34"/>
  <c r="I249" i="34"/>
  <c r="I275" i="34"/>
  <c r="I533" i="34"/>
  <c r="I609" i="34"/>
  <c r="I379" i="34"/>
  <c r="I301" i="34"/>
  <c r="I635" i="34" l="1"/>
  <c r="I119" i="34"/>
  <c r="B41" i="34"/>
  <c r="I455" i="34"/>
  <c r="I38" i="34"/>
  <c r="I323" i="34"/>
  <c r="I401" i="34"/>
  <c r="E37" i="34"/>
  <c r="I539" i="34"/>
  <c r="I349" i="34"/>
  <c r="G37" i="34"/>
  <c r="G11" i="34" s="1"/>
  <c r="C37" i="34"/>
  <c r="I427" i="34"/>
  <c r="I271" i="34"/>
  <c r="I167" i="34"/>
  <c r="D37" i="34"/>
  <c r="I219" i="34"/>
  <c r="I245" i="34"/>
  <c r="I193" i="34"/>
  <c r="G97" i="34"/>
  <c r="I297" i="34"/>
  <c r="H37" i="34"/>
  <c r="H11" i="34" s="1"/>
  <c r="E97" i="34"/>
  <c r="H97" i="34"/>
  <c r="I565" i="34"/>
  <c r="I513" i="34"/>
  <c r="I141" i="34"/>
  <c r="I375" i="34"/>
  <c r="I617" i="34" l="1"/>
  <c r="I591" i="34"/>
  <c r="B97" i="34"/>
  <c r="D97" i="34"/>
  <c r="I41" i="34"/>
  <c r="B15" i="34"/>
  <c r="C97" i="34"/>
  <c r="I461" i="34"/>
  <c r="I643" i="34"/>
  <c r="B37" i="34"/>
  <c r="I115" i="34"/>
  <c r="I614" i="8"/>
  <c r="I279" i="34"/>
  <c r="I380" i="35"/>
  <c r="I328" i="35"/>
  <c r="I406" i="35"/>
  <c r="H94" i="8"/>
  <c r="I305" i="34"/>
  <c r="E36" i="34"/>
  <c r="E10" i="34" s="1"/>
  <c r="D45" i="34"/>
  <c r="I146" i="35"/>
  <c r="I227" i="34"/>
  <c r="I253" i="34"/>
  <c r="D36" i="34"/>
  <c r="D10" i="34" s="1"/>
  <c r="I536" i="8"/>
  <c r="G36" i="34"/>
  <c r="G10" i="34" s="1"/>
  <c r="H36" i="34"/>
  <c r="H10" i="34" s="1"/>
  <c r="I432" i="35"/>
  <c r="I276" i="35"/>
  <c r="I172" i="35"/>
  <c r="I383" i="34"/>
  <c r="I331" i="34"/>
  <c r="C45" i="34"/>
  <c r="C19" i="34" s="1"/>
  <c r="I302" i="35"/>
  <c r="I409" i="34"/>
  <c r="I357" i="34"/>
  <c r="I175" i="34"/>
  <c r="I198" i="35"/>
  <c r="I224" i="35"/>
  <c r="I510" i="8"/>
  <c r="I562" i="8"/>
  <c r="I149" i="34"/>
  <c r="I201" i="34"/>
  <c r="I250" i="35"/>
  <c r="I435" i="34"/>
  <c r="G45" i="34"/>
  <c r="G19" i="34" s="1"/>
  <c r="I560" i="34"/>
  <c r="E45" i="34"/>
  <c r="E19" i="34" s="1"/>
  <c r="H45" i="34"/>
  <c r="H19" i="34" s="1"/>
  <c r="G94" i="8"/>
  <c r="D19" i="34" l="1"/>
  <c r="I640" i="8"/>
  <c r="I120" i="35"/>
  <c r="I140" i="34"/>
  <c r="B36" i="34"/>
  <c r="I123" i="34"/>
  <c r="B45" i="34"/>
  <c r="I37" i="34"/>
  <c r="I97" i="34"/>
  <c r="I323" i="35"/>
  <c r="I375" i="35"/>
  <c r="I245" i="35"/>
  <c r="I435" i="8"/>
  <c r="I297" i="35"/>
  <c r="I253" i="8"/>
  <c r="I224" i="8"/>
  <c r="I167" i="35"/>
  <c r="I349" i="35"/>
  <c r="I331" i="8"/>
  <c r="E45" i="8"/>
  <c r="E19" i="8" s="1"/>
  <c r="I219" i="35"/>
  <c r="I427" i="35"/>
  <c r="I357" i="8"/>
  <c r="I149" i="8"/>
  <c r="I201" i="8"/>
  <c r="I193" i="35"/>
  <c r="I271" i="35"/>
  <c r="I227" i="8"/>
  <c r="I141" i="35"/>
  <c r="I401" i="35"/>
  <c r="B19" i="34" l="1"/>
  <c r="I45" i="34"/>
  <c r="I458" i="8"/>
  <c r="I36" i="34"/>
  <c r="B10" i="34"/>
  <c r="I10" i="34" s="1"/>
  <c r="B97" i="8"/>
  <c r="I279" i="8"/>
  <c r="I175" i="8"/>
  <c r="I432" i="8"/>
  <c r="H37" i="35"/>
  <c r="H11" i="35" s="1"/>
  <c r="C45" i="8"/>
  <c r="D90" i="34"/>
  <c r="D12" i="34" s="1"/>
  <c r="I146" i="8"/>
  <c r="C37" i="35"/>
  <c r="E37" i="35"/>
  <c r="D37" i="35"/>
  <c r="H45" i="8"/>
  <c r="H19" i="8" s="1"/>
  <c r="I198" i="8"/>
  <c r="G45" i="8"/>
  <c r="G19" i="8" s="1"/>
  <c r="C97" i="8"/>
  <c r="I380" i="8"/>
  <c r="I172" i="8"/>
  <c r="I302" i="8"/>
  <c r="G37" i="35"/>
  <c r="G11" i="35" s="1"/>
  <c r="I409" i="8"/>
  <c r="I276" i="8"/>
  <c r="I305" i="8"/>
  <c r="C90" i="34"/>
  <c r="C12" i="34" s="1"/>
  <c r="I250" i="8"/>
  <c r="I383" i="8"/>
  <c r="D45" i="8"/>
  <c r="D19" i="8" s="1"/>
  <c r="I406" i="8"/>
  <c r="B37" i="35" l="1"/>
  <c r="I115" i="35"/>
  <c r="C19" i="8"/>
  <c r="I123" i="8"/>
  <c r="B45" i="8"/>
  <c r="I580" i="34"/>
  <c r="I487" i="34"/>
  <c r="F71" i="34"/>
  <c r="I591" i="8"/>
  <c r="I584" i="34"/>
  <c r="B90" i="34"/>
  <c r="I97" i="8"/>
  <c r="E86" i="34"/>
  <c r="D86" i="34"/>
  <c r="I606" i="34"/>
  <c r="E94" i="35"/>
  <c r="G86" i="34"/>
  <c r="C94" i="35"/>
  <c r="H86" i="34"/>
  <c r="C86" i="34"/>
  <c r="D94" i="35"/>
  <c r="I90" i="34" l="1"/>
  <c r="B12" i="34"/>
  <c r="I12" i="34" s="1"/>
  <c r="I554" i="34"/>
  <c r="B86" i="34"/>
  <c r="I86" i="34" s="1"/>
  <c r="I632" i="34"/>
  <c r="I45" i="8"/>
  <c r="B19" i="8"/>
  <c r="E93" i="34"/>
  <c r="I587" i="34"/>
  <c r="I120" i="8"/>
  <c r="I588" i="35"/>
  <c r="B94" i="35"/>
  <c r="I94" i="35" s="1"/>
  <c r="I71" i="34"/>
  <c r="F19" i="34"/>
  <c r="I19" i="34" s="1"/>
  <c r="I450" i="34"/>
  <c r="I37" i="35"/>
  <c r="I328" i="8"/>
  <c r="I216" i="34"/>
  <c r="D89" i="35"/>
  <c r="D11" i="35" s="1"/>
  <c r="I190" i="34"/>
  <c r="I268" i="34"/>
  <c r="G34" i="34"/>
  <c r="G8" i="34" s="1"/>
  <c r="I346" i="34"/>
  <c r="I138" i="34"/>
  <c r="H34" i="34"/>
  <c r="H8" i="34" s="1"/>
  <c r="I242" i="34"/>
  <c r="I372" i="34"/>
  <c r="E34" i="34"/>
  <c r="E8" i="34" s="1"/>
  <c r="C34" i="34"/>
  <c r="C8" i="34" s="1"/>
  <c r="I424" i="34"/>
  <c r="I294" i="34"/>
  <c r="D34" i="34"/>
  <c r="D8" i="34" s="1"/>
  <c r="I398" i="34"/>
  <c r="I320" i="34"/>
  <c r="I487" i="8" l="1"/>
  <c r="F71" i="8"/>
  <c r="I583" i="35"/>
  <c r="B89" i="35"/>
  <c r="I561" i="34"/>
  <c r="F67" i="34"/>
  <c r="C89" i="35"/>
  <c r="C11" i="35" s="1"/>
  <c r="E89" i="35"/>
  <c r="E11" i="35" s="1"/>
  <c r="I528" i="34"/>
  <c r="I502" i="34"/>
  <c r="F60" i="34"/>
  <c r="I112" i="34"/>
  <c r="I93" i="34"/>
  <c r="E15" i="34"/>
  <c r="C94" i="36"/>
  <c r="I219" i="8"/>
  <c r="E94" i="36"/>
  <c r="D89" i="34"/>
  <c r="D11" i="34" s="1"/>
  <c r="I164" i="34"/>
  <c r="D94" i="36"/>
  <c r="C89" i="34" l="1"/>
  <c r="C11" i="34" s="1"/>
  <c r="I67" i="34"/>
  <c r="F15" i="34"/>
  <c r="I15" i="34" s="1"/>
  <c r="F8" i="34"/>
  <c r="I60" i="34"/>
  <c r="I588" i="36"/>
  <c r="B94" i="36"/>
  <c r="I94" i="36" s="1"/>
  <c r="I89" i="35"/>
  <c r="B11" i="35"/>
  <c r="I11" i="35" s="1"/>
  <c r="E89" i="34"/>
  <c r="E11" i="34" s="1"/>
  <c r="F19" i="8"/>
  <c r="I19" i="8" s="1"/>
  <c r="I71" i="8"/>
  <c r="B89" i="34"/>
  <c r="I583" i="34"/>
  <c r="B34" i="34"/>
  <c r="I323" i="8"/>
  <c r="I375" i="8"/>
  <c r="I427" i="8"/>
  <c r="I297" i="8"/>
  <c r="I167" i="8"/>
  <c r="C94" i="34"/>
  <c r="I193" i="8"/>
  <c r="I349" i="8"/>
  <c r="I141" i="8"/>
  <c r="D94" i="34"/>
  <c r="E94" i="34"/>
  <c r="D89" i="36"/>
  <c r="D11" i="36" s="1"/>
  <c r="I245" i="8"/>
  <c r="I271" i="8"/>
  <c r="E89" i="8"/>
  <c r="H89" i="8"/>
  <c r="G89" i="8"/>
  <c r="I401" i="8"/>
  <c r="I635" i="8" l="1"/>
  <c r="B37" i="8"/>
  <c r="C89" i="36"/>
  <c r="C11" i="36" s="1"/>
  <c r="I583" i="36"/>
  <c r="B89" i="36"/>
  <c r="E89" i="36"/>
  <c r="E11" i="36" s="1"/>
  <c r="I34" i="34"/>
  <c r="B8" i="34"/>
  <c r="I8" i="34" s="1"/>
  <c r="B94" i="34"/>
  <c r="I94" i="34" s="1"/>
  <c r="I588" i="34"/>
  <c r="I89" i="34"/>
  <c r="B11" i="34"/>
  <c r="I11" i="34" s="1"/>
  <c r="I609" i="8"/>
  <c r="G37" i="8"/>
  <c r="G11" i="8" s="1"/>
  <c r="C37" i="8"/>
  <c r="E37" i="8"/>
  <c r="E11" i="8" s="1"/>
  <c r="D37" i="8"/>
  <c r="H37" i="8"/>
  <c r="H11" i="8" s="1"/>
  <c r="B89" i="8" l="1"/>
  <c r="I583" i="8"/>
  <c r="C89" i="8"/>
  <c r="C11" i="8" s="1"/>
  <c r="I115" i="8"/>
  <c r="D89" i="8"/>
  <c r="D11" i="8" s="1"/>
  <c r="I89" i="36"/>
  <c r="B11" i="36"/>
  <c r="I11" i="36" s="1"/>
  <c r="I37" i="8"/>
  <c r="B11" i="8"/>
  <c r="I11" i="8" l="1"/>
  <c r="I89" i="8"/>
  <c r="I614" i="32" l="1"/>
  <c r="I617" i="32" l="1"/>
  <c r="I618" i="32"/>
  <c r="E97" i="32" l="1"/>
  <c r="G97" i="32"/>
  <c r="D97" i="32"/>
  <c r="H97" i="32"/>
  <c r="I643" i="32" l="1"/>
  <c r="G94" i="32"/>
  <c r="H94" i="32"/>
  <c r="I640" i="32" l="1"/>
  <c r="C36" i="32" l="1"/>
  <c r="C10" i="32" s="1"/>
  <c r="I560" i="32" l="1"/>
  <c r="G36" i="32" l="1"/>
  <c r="G10" i="32" s="1"/>
  <c r="H36" i="32"/>
  <c r="H10" i="32" s="1"/>
  <c r="E36" i="32"/>
  <c r="E10" i="32" s="1"/>
  <c r="D36" i="32"/>
  <c r="D10" i="32" s="1"/>
  <c r="I140" i="32" l="1"/>
  <c r="B36" i="32"/>
  <c r="E91" i="36"/>
  <c r="D91" i="36" l="1"/>
  <c r="I91" i="36" s="1"/>
  <c r="I585" i="36"/>
  <c r="I36" i="32"/>
  <c r="B10" i="32"/>
  <c r="I10" i="32" s="1"/>
  <c r="D91" i="8"/>
  <c r="I585" i="8"/>
  <c r="E91" i="8"/>
  <c r="I91" i="8" l="1"/>
  <c r="D91" i="34"/>
  <c r="I585" i="34"/>
  <c r="E91" i="34"/>
  <c r="I91" i="34" l="1"/>
  <c r="C98" i="32" l="1"/>
  <c r="E98" i="32"/>
  <c r="G98" i="32"/>
  <c r="H98" i="32"/>
  <c r="I644" i="32" l="1"/>
  <c r="G101" i="32" l="1"/>
  <c r="I621" i="34"/>
  <c r="E101" i="32"/>
  <c r="H102" i="32"/>
  <c r="H24" i="32" s="1"/>
  <c r="H101" i="32"/>
  <c r="C102" i="32"/>
  <c r="C101" i="32"/>
  <c r="G102" i="32"/>
  <c r="G24" i="32" s="1"/>
  <c r="I622" i="34"/>
  <c r="E102" i="32"/>
  <c r="I648" i="32" l="1"/>
  <c r="I596" i="34"/>
  <c r="I595" i="34"/>
  <c r="I647" i="32"/>
  <c r="G102" i="34"/>
  <c r="G24" i="34" s="1"/>
  <c r="D101" i="34"/>
  <c r="I570" i="34"/>
  <c r="E102" i="34"/>
  <c r="C101" i="34"/>
  <c r="H102" i="34"/>
  <c r="H24" i="34" s="1"/>
  <c r="H101" i="34"/>
  <c r="I517" i="34"/>
  <c r="I569" i="34"/>
  <c r="G101" i="34"/>
  <c r="D102" i="34"/>
  <c r="B102" i="34"/>
  <c r="I102" i="34" s="1"/>
  <c r="I518" i="34"/>
  <c r="E101" i="34"/>
  <c r="C102" i="34"/>
  <c r="I543" i="34"/>
  <c r="I544" i="34"/>
  <c r="I647" i="34" l="1"/>
  <c r="B101" i="34"/>
  <c r="I101" i="34" s="1"/>
  <c r="I466" i="34"/>
  <c r="F76" i="34"/>
  <c r="I648" i="34"/>
  <c r="F75" i="34"/>
  <c r="I465" i="34"/>
  <c r="I257" i="34"/>
  <c r="I258" i="34"/>
  <c r="I439" i="34"/>
  <c r="I75" i="34" l="1"/>
  <c r="F23" i="34"/>
  <c r="F24" i="34"/>
  <c r="I76" i="34"/>
  <c r="C50" i="34"/>
  <c r="C24" i="34" s="1"/>
  <c r="E50" i="34"/>
  <c r="E24" i="34" s="1"/>
  <c r="D50" i="34"/>
  <c r="D24" i="34" s="1"/>
  <c r="I596" i="36" l="1"/>
  <c r="I595" i="36"/>
  <c r="I231" i="34"/>
  <c r="I388" i="34"/>
  <c r="I621" i="36"/>
  <c r="I413" i="34"/>
  <c r="I205" i="34"/>
  <c r="I179" i="34"/>
  <c r="I518" i="36"/>
  <c r="I335" i="34"/>
  <c r="I543" i="36"/>
  <c r="E50" i="36"/>
  <c r="I361" i="34"/>
  <c r="I387" i="34"/>
  <c r="I517" i="36"/>
  <c r="I569" i="36"/>
  <c r="I570" i="36"/>
  <c r="C50" i="36"/>
  <c r="I622" i="36"/>
  <c r="I283" i="34"/>
  <c r="I309" i="34"/>
  <c r="I544" i="36"/>
  <c r="D50" i="36"/>
  <c r="I153" i="34"/>
  <c r="I232" i="34"/>
  <c r="I465" i="36" l="1"/>
  <c r="F75" i="36"/>
  <c r="B49" i="34"/>
  <c r="I466" i="36"/>
  <c r="F76" i="36"/>
  <c r="I232" i="36"/>
  <c r="I258" i="36"/>
  <c r="I231" i="36"/>
  <c r="G49" i="36"/>
  <c r="I361" i="36"/>
  <c r="I257" i="36"/>
  <c r="D102" i="36"/>
  <c r="D24" i="36" s="1"/>
  <c r="H101" i="36"/>
  <c r="E49" i="34"/>
  <c r="E23" i="34" s="1"/>
  <c r="I153" i="36"/>
  <c r="E49" i="36"/>
  <c r="I309" i="36"/>
  <c r="I205" i="36"/>
  <c r="D49" i="34"/>
  <c r="D23" i="34" s="1"/>
  <c r="C49" i="34"/>
  <c r="C23" i="34" s="1"/>
  <c r="C49" i="36"/>
  <c r="I413" i="36"/>
  <c r="G101" i="36"/>
  <c r="E101" i="36"/>
  <c r="C102" i="36"/>
  <c r="C24" i="36" s="1"/>
  <c r="C101" i="36"/>
  <c r="I179" i="36"/>
  <c r="H49" i="36"/>
  <c r="H23" i="36" s="1"/>
  <c r="D49" i="36"/>
  <c r="D23" i="36" s="1"/>
  <c r="I283" i="36"/>
  <c r="D101" i="36"/>
  <c r="H102" i="36"/>
  <c r="H24" i="36" s="1"/>
  <c r="G49" i="34"/>
  <c r="G23" i="34" s="1"/>
  <c r="I335" i="36"/>
  <c r="G102" i="36"/>
  <c r="G24" i="36" s="1"/>
  <c r="E102" i="36"/>
  <c r="E24" i="36" s="1"/>
  <c r="H49" i="34"/>
  <c r="H23" i="34" s="1"/>
  <c r="I439" i="36"/>
  <c r="I388" i="36"/>
  <c r="I387" i="36"/>
  <c r="C23" i="36" l="1"/>
  <c r="I127" i="34"/>
  <c r="F24" i="36"/>
  <c r="I76" i="36"/>
  <c r="I648" i="36"/>
  <c r="B102" i="36"/>
  <c r="I102" i="36" s="1"/>
  <c r="G23" i="36"/>
  <c r="B49" i="36"/>
  <c r="I127" i="36"/>
  <c r="E23" i="36"/>
  <c r="I647" i="36"/>
  <c r="B101" i="36"/>
  <c r="I101" i="36" s="1"/>
  <c r="I49" i="34"/>
  <c r="B23" i="34"/>
  <c r="I23" i="34" s="1"/>
  <c r="I75" i="36"/>
  <c r="F23" i="36"/>
  <c r="I49" i="36" l="1"/>
  <c r="B23" i="36"/>
  <c r="I23" i="36" s="1"/>
  <c r="I128" i="36"/>
  <c r="B50" i="36"/>
  <c r="B50" i="34"/>
  <c r="I128" i="34"/>
  <c r="I50" i="36" l="1"/>
  <c r="B24" i="36"/>
  <c r="I24" i="36" s="1"/>
  <c r="B24" i="34"/>
  <c r="I24" i="34" s="1"/>
  <c r="I50" i="34"/>
  <c r="I561" i="32" l="1"/>
  <c r="F67" i="32"/>
  <c r="I67" i="32" l="1"/>
  <c r="F15" i="32"/>
  <c r="D101" i="32" l="1"/>
  <c r="I621" i="32"/>
  <c r="I622" i="32"/>
  <c r="D102" i="32"/>
  <c r="I595" i="32" l="1"/>
  <c r="B101" i="32"/>
  <c r="I101" i="32" s="1"/>
  <c r="B102" i="32"/>
  <c r="I102" i="32" s="1"/>
  <c r="I596" i="32"/>
  <c r="I231" i="32" l="1"/>
  <c r="D50" i="32"/>
  <c r="D24" i="32" s="1"/>
  <c r="I179" i="32"/>
  <c r="C50" i="32"/>
  <c r="C24" i="32" s="1"/>
  <c r="E50" i="32"/>
  <c r="E24" i="32" s="1"/>
  <c r="I439" i="32"/>
  <c r="I361" i="32"/>
  <c r="I309" i="32"/>
  <c r="I232" i="32"/>
  <c r="I258" i="32" l="1"/>
  <c r="I388" i="32"/>
  <c r="I283" i="32"/>
  <c r="C49" i="32"/>
  <c r="C23" i="32" s="1"/>
  <c r="I205" i="32"/>
  <c r="G49" i="32"/>
  <c r="G23" i="32" s="1"/>
  <c r="D49" i="32"/>
  <c r="D23" i="32" s="1"/>
  <c r="I413" i="32"/>
  <c r="H49" i="32"/>
  <c r="H23" i="32" s="1"/>
  <c r="I153" i="32"/>
  <c r="I335" i="32"/>
  <c r="E49" i="32"/>
  <c r="E23" i="32" s="1"/>
  <c r="I257" i="32"/>
  <c r="I387" i="32"/>
  <c r="I127" i="32" l="1"/>
  <c r="B49" i="32"/>
  <c r="B50" i="32" l="1"/>
  <c r="I128" i="32"/>
  <c r="B23" i="32"/>
  <c r="I23" i="32" s="1"/>
  <c r="I49" i="32"/>
  <c r="I50" i="32" l="1"/>
  <c r="B24" i="32"/>
  <c r="I24" i="32" s="1"/>
  <c r="I460" i="32" l="1"/>
  <c r="I462" i="32"/>
  <c r="G86" i="32" l="1"/>
  <c r="C86" i="32"/>
  <c r="E86" i="32"/>
  <c r="H86" i="32"/>
  <c r="I632" i="32"/>
  <c r="I606" i="32"/>
  <c r="I450" i="32" l="1"/>
  <c r="I190" i="32"/>
  <c r="I554" i="32" l="1"/>
  <c r="I528" i="32"/>
  <c r="I502" i="32"/>
  <c r="F60" i="32"/>
  <c r="I60" i="32" l="1"/>
  <c r="F8" i="32"/>
  <c r="I320" i="32" l="1"/>
  <c r="I398" i="32"/>
  <c r="E34" i="32"/>
  <c r="E8" i="32" s="1"/>
  <c r="D34" i="32"/>
  <c r="I164" i="32"/>
  <c r="I268" i="32"/>
  <c r="I138" i="32"/>
  <c r="I346" i="32"/>
  <c r="H34" i="32"/>
  <c r="H8" i="32" s="1"/>
  <c r="C34" i="32"/>
  <c r="C8" i="32" s="1"/>
  <c r="I424" i="32"/>
  <c r="I294" i="32"/>
  <c r="I216" i="32"/>
  <c r="I242" i="32"/>
  <c r="G34" i="32"/>
  <c r="G8" i="32" s="1"/>
  <c r="I372" i="32"/>
  <c r="I112" i="32" l="1"/>
  <c r="B34" i="32"/>
  <c r="I34" i="32" l="1"/>
  <c r="I152" i="32" l="1"/>
  <c r="I308" i="32"/>
  <c r="I282" i="32"/>
  <c r="I178" i="32"/>
  <c r="I230" i="32"/>
  <c r="I256" i="32" l="1"/>
  <c r="I412" i="32"/>
  <c r="I386" i="32"/>
  <c r="I334" i="32"/>
  <c r="I438" i="32"/>
  <c r="I126" i="32" l="1"/>
  <c r="I204" i="32"/>
  <c r="E93" i="32" l="1"/>
  <c r="I93" i="32" s="1"/>
  <c r="I587" i="32"/>
  <c r="I379" i="32"/>
  <c r="I327" i="32"/>
  <c r="I275" i="32"/>
  <c r="C41" i="32"/>
  <c r="C15" i="32" s="1"/>
  <c r="I223" i="32"/>
  <c r="I249" i="32"/>
  <c r="I431" i="32"/>
  <c r="I171" i="32"/>
  <c r="E41" i="32"/>
  <c r="E15" i="32" s="1"/>
  <c r="I301" i="32"/>
  <c r="I405" i="32"/>
  <c r="H41" i="32"/>
  <c r="H15" i="32" s="1"/>
  <c r="I353" i="32"/>
  <c r="G41" i="32"/>
  <c r="G15" i="32" s="1"/>
  <c r="D41" i="32"/>
  <c r="D15" i="32" s="1"/>
  <c r="I197" i="32"/>
  <c r="I145" i="32"/>
  <c r="B41" i="32" l="1"/>
  <c r="I119" i="32"/>
  <c r="B15" i="32" l="1"/>
  <c r="I15" i="32" s="1"/>
  <c r="I41" i="32"/>
  <c r="C48" i="32" l="1"/>
  <c r="C22" i="32" s="1"/>
  <c r="H48" i="32"/>
  <c r="H22" i="32" s="1"/>
  <c r="G48" i="32"/>
  <c r="G22" i="32" s="1"/>
  <c r="D48" i="32"/>
  <c r="E48" i="32"/>
  <c r="E22" i="32" s="1"/>
  <c r="I360" i="32" l="1"/>
  <c r="B48" i="32"/>
  <c r="D86" i="32"/>
  <c r="D8" i="32" s="1"/>
  <c r="I48" i="32" l="1"/>
  <c r="B86" i="32"/>
  <c r="I580" i="32"/>
  <c r="I86" i="32" l="1"/>
  <c r="B8" i="32"/>
  <c r="I8" i="32" s="1"/>
  <c r="I610" i="32" l="1"/>
  <c r="C94" i="32"/>
  <c r="E90" i="32"/>
  <c r="H90" i="32"/>
  <c r="G90" i="32"/>
  <c r="D94" i="32"/>
  <c r="E94" i="32"/>
  <c r="C97" i="32"/>
  <c r="I636" i="32" l="1"/>
  <c r="I588" i="32"/>
  <c r="B94" i="32"/>
  <c r="I94" i="32" s="1"/>
  <c r="D90" i="32"/>
  <c r="I591" i="32"/>
  <c r="B97" i="32"/>
  <c r="I97" i="32" s="1"/>
  <c r="B90" i="32"/>
  <c r="I584" i="32"/>
  <c r="C90" i="32"/>
  <c r="I90" i="32" l="1"/>
  <c r="I458" i="32"/>
  <c r="I324" i="32"/>
  <c r="I402" i="32"/>
  <c r="I350" i="32"/>
  <c r="G38" i="32"/>
  <c r="G12" i="32" s="1"/>
  <c r="H38" i="32"/>
  <c r="H12" i="32" s="1"/>
  <c r="I298" i="32"/>
  <c r="I272" i="32"/>
  <c r="I142" i="32"/>
  <c r="I510" i="32"/>
  <c r="I562" i="32"/>
  <c r="I220" i="32"/>
  <c r="I536" i="32"/>
  <c r="I246" i="32"/>
  <c r="I194" i="32"/>
  <c r="I428" i="32"/>
  <c r="I376" i="32"/>
  <c r="D38" i="32" l="1"/>
  <c r="D12" i="32" s="1"/>
  <c r="C38" i="32"/>
  <c r="C12" i="32" s="1"/>
  <c r="E38" i="32"/>
  <c r="E12" i="32" s="1"/>
  <c r="I116" i="32"/>
  <c r="I279" i="32"/>
  <c r="I172" i="32"/>
  <c r="I201" i="32"/>
  <c r="I305" i="32"/>
  <c r="I357" i="32"/>
  <c r="I146" i="32"/>
  <c r="I253" i="32"/>
  <c r="C45" i="32"/>
  <c r="C19" i="32" s="1"/>
  <c r="I435" i="32"/>
  <c r="I432" i="32"/>
  <c r="I302" i="32"/>
  <c r="H45" i="32"/>
  <c r="H19" i="32" s="1"/>
  <c r="I383" i="32"/>
  <c r="I227" i="32"/>
  <c r="I224" i="32"/>
  <c r="I409" i="32"/>
  <c r="I331" i="32"/>
  <c r="I276" i="32"/>
  <c r="I149" i="32"/>
  <c r="I198" i="32"/>
  <c r="I250" i="32"/>
  <c r="E45" i="32"/>
  <c r="E19" i="32" s="1"/>
  <c r="G45" i="32"/>
  <c r="G19" i="32" s="1"/>
  <c r="D45" i="32"/>
  <c r="D19" i="32" s="1"/>
  <c r="I168" i="32"/>
  <c r="I406" i="32"/>
  <c r="I380" i="32"/>
  <c r="I175" i="32"/>
  <c r="B45" i="32" l="1"/>
  <c r="I123" i="32"/>
  <c r="I120" i="32"/>
  <c r="B38" i="32"/>
  <c r="I328" i="32"/>
  <c r="I609" i="32"/>
  <c r="G89" i="32"/>
  <c r="D89" i="32"/>
  <c r="H89" i="32"/>
  <c r="I635" i="32" l="1"/>
  <c r="B89" i="32"/>
  <c r="I583" i="32"/>
  <c r="E89" i="32"/>
  <c r="I38" i="32"/>
  <c r="B12" i="32"/>
  <c r="I12" i="32" s="1"/>
  <c r="C89" i="32"/>
  <c r="I45" i="32"/>
  <c r="B19" i="32"/>
  <c r="I487" i="32" l="1"/>
  <c r="F71" i="32"/>
  <c r="I89" i="32"/>
  <c r="I375" i="32"/>
  <c r="I401" i="32"/>
  <c r="I193" i="32"/>
  <c r="I297" i="32"/>
  <c r="E37" i="32"/>
  <c r="E11" i="32" s="1"/>
  <c r="I349" i="32"/>
  <c r="D37" i="32"/>
  <c r="D11" i="32" s="1"/>
  <c r="I219" i="32"/>
  <c r="I167" i="32"/>
  <c r="H37" i="32"/>
  <c r="H11" i="32" s="1"/>
  <c r="I271" i="32"/>
  <c r="I245" i="32"/>
  <c r="I141" i="32"/>
  <c r="C37" i="32"/>
  <c r="C11" i="32" s="1"/>
  <c r="G37" i="32"/>
  <c r="G11" i="32" s="1"/>
  <c r="I427" i="32"/>
  <c r="I323" i="32"/>
  <c r="I115" i="32" l="1"/>
  <c r="B37" i="32"/>
  <c r="F19" i="32"/>
  <c r="I19" i="32" s="1"/>
  <c r="I71" i="32"/>
  <c r="I37" i="32" l="1"/>
  <c r="B11" i="32"/>
  <c r="I11" i="32" s="1"/>
  <c r="D98" i="32" l="1"/>
  <c r="I592" i="32" l="1"/>
  <c r="B98" i="32"/>
  <c r="I98" i="32" s="1"/>
  <c r="I254" i="32" l="1"/>
  <c r="I332" i="32"/>
  <c r="I280" i="32"/>
  <c r="I410" i="32"/>
  <c r="I150" i="32"/>
  <c r="I306" i="32"/>
  <c r="I436" i="32"/>
  <c r="H46" i="32"/>
  <c r="H20" i="32" s="1"/>
  <c r="I358" i="32"/>
  <c r="C46" i="32"/>
  <c r="C20" i="32" s="1"/>
  <c r="I176" i="32"/>
  <c r="I202" i="32"/>
  <c r="I228" i="32"/>
  <c r="D46" i="32"/>
  <c r="D20" i="32" s="1"/>
  <c r="G46" i="32"/>
  <c r="G20" i="32" s="1"/>
  <c r="E46" i="32"/>
  <c r="E20" i="32" s="1"/>
  <c r="I384" i="32"/>
  <c r="I124" i="32" l="1"/>
  <c r="B46" i="32"/>
  <c r="I46" i="32" l="1"/>
  <c r="B20" i="32"/>
  <c r="I488" i="32" l="1"/>
  <c r="F72" i="32"/>
  <c r="D100" i="32"/>
  <c r="D22" i="32" s="1"/>
  <c r="I594" i="32" l="1"/>
  <c r="B100" i="32"/>
  <c r="F20" i="32"/>
  <c r="I20" i="32" s="1"/>
  <c r="I72" i="32"/>
  <c r="I100" i="32" l="1"/>
  <c r="B22" i="32"/>
  <c r="I22" i="32" s="1"/>
  <c r="D99" i="8" l="1"/>
  <c r="D21" i="8" s="1"/>
  <c r="B99" i="8" l="1"/>
  <c r="I593" i="8"/>
  <c r="I99" i="8" l="1"/>
  <c r="B21" i="8"/>
  <c r="I489" i="8" l="1"/>
  <c r="F73" i="8"/>
  <c r="I73" i="8" l="1"/>
  <c r="F21" i="8"/>
  <c r="I21" i="8" s="1"/>
  <c r="D91" i="32" l="1"/>
  <c r="I585" i="32"/>
  <c r="E91" i="32"/>
  <c r="I559" i="32"/>
  <c r="I533" i="32"/>
  <c r="I507" i="32"/>
  <c r="I455" i="32" l="1"/>
  <c r="I91" i="32"/>
  <c r="I515" i="32" l="1"/>
  <c r="I567" i="32"/>
  <c r="I619" i="32"/>
  <c r="I541" i="32"/>
  <c r="I593" i="32" l="1"/>
  <c r="I463" i="32"/>
  <c r="I541" i="34"/>
  <c r="I515" i="34"/>
  <c r="I567" i="34"/>
  <c r="I619" i="34"/>
  <c r="H47" i="34"/>
  <c r="G47" i="34"/>
  <c r="D47" i="34"/>
  <c r="I125" i="34" l="1"/>
  <c r="E47" i="34"/>
  <c r="C47" i="34"/>
  <c r="I463" i="34"/>
  <c r="I593" i="34"/>
  <c r="I229" i="34"/>
  <c r="I411" i="34"/>
  <c r="C99" i="32"/>
  <c r="D99" i="32"/>
  <c r="I255" i="34"/>
  <c r="I307" i="34"/>
  <c r="I359" i="34"/>
  <c r="I203" i="34"/>
  <c r="G99" i="32"/>
  <c r="H99" i="32"/>
  <c r="I333" i="34"/>
  <c r="I177" i="34"/>
  <c r="E99" i="32"/>
  <c r="I437" i="34"/>
  <c r="I151" i="34"/>
  <c r="I385" i="34"/>
  <c r="I281" i="34"/>
  <c r="I645" i="32" l="1"/>
  <c r="B99" i="32"/>
  <c r="I99" i="32" s="1"/>
  <c r="B47" i="34"/>
  <c r="D99" i="34"/>
  <c r="D21" i="34" s="1"/>
  <c r="D47" i="32"/>
  <c r="D21" i="32" s="1"/>
  <c r="H47" i="32"/>
  <c r="H21" i="32" s="1"/>
  <c r="G47" i="32"/>
  <c r="G21" i="32" s="1"/>
  <c r="H99" i="34"/>
  <c r="H21" i="34" s="1"/>
  <c r="E99" i="34"/>
  <c r="E21" i="34" s="1"/>
  <c r="C47" i="32"/>
  <c r="C21" i="32" s="1"/>
  <c r="C99" i="34"/>
  <c r="C21" i="34" s="1"/>
  <c r="G99" i="34"/>
  <c r="G21" i="34" s="1"/>
  <c r="E47" i="32"/>
  <c r="E21" i="32" s="1"/>
  <c r="I125" i="32" l="1"/>
  <c r="I47" i="34"/>
  <c r="I645" i="34"/>
  <c r="B99" i="34"/>
  <c r="I99" i="34" s="1"/>
  <c r="I229" i="32"/>
  <c r="I151" i="32"/>
  <c r="I177" i="32"/>
  <c r="I437" i="32"/>
  <c r="I359" i="32"/>
  <c r="I203" i="32"/>
  <c r="I255" i="32"/>
  <c r="I333" i="32"/>
  <c r="I307" i="32"/>
  <c r="I411" i="32"/>
  <c r="I281" i="32"/>
  <c r="I385" i="32"/>
  <c r="B21" i="34" l="1"/>
  <c r="B47" i="32"/>
  <c r="I47" i="32" l="1"/>
  <c r="B21" i="32"/>
  <c r="I489" i="34"/>
  <c r="F73" i="34"/>
  <c r="F21" i="34" l="1"/>
  <c r="I21" i="34" s="1"/>
  <c r="I73" i="34"/>
  <c r="I489" i="32"/>
  <c r="F73" i="32"/>
  <c r="F21" i="32" l="1"/>
  <c r="I21" i="32" s="1"/>
  <c r="I73" i="32"/>
  <c r="E92" i="8" l="1"/>
  <c r="D92" i="8" l="1"/>
  <c r="I92" i="8" s="1"/>
  <c r="I586" i="8"/>
  <c r="D98" i="8" l="1"/>
  <c r="I176" i="8"/>
  <c r="B98" i="8" l="1"/>
  <c r="I98" i="8" s="1"/>
  <c r="I592" i="8"/>
  <c r="I202" i="8"/>
  <c r="I228" i="8"/>
  <c r="I150" i="8"/>
  <c r="I410" i="8"/>
  <c r="I436" i="8"/>
  <c r="G46" i="8"/>
  <c r="G20" i="8" s="1"/>
  <c r="H46" i="8"/>
  <c r="H20" i="8" s="1"/>
  <c r="D46" i="8"/>
  <c r="D20" i="8" s="1"/>
  <c r="I332" i="8"/>
  <c r="C46" i="8" l="1"/>
  <c r="C20" i="8" s="1"/>
  <c r="I124" i="8"/>
  <c r="E46" i="8"/>
  <c r="E20" i="8" s="1"/>
  <c r="I280" i="8"/>
  <c r="I358" i="8"/>
  <c r="I306" i="8"/>
  <c r="I384" i="8"/>
  <c r="I254" i="8"/>
  <c r="B46" i="8" l="1"/>
  <c r="B20" i="8" l="1"/>
  <c r="I46" i="8"/>
  <c r="E92" i="32" l="1"/>
  <c r="D92" i="32" l="1"/>
  <c r="I92" i="32" s="1"/>
  <c r="I586" i="32"/>
  <c r="I563" i="32" l="1"/>
  <c r="G95" i="32"/>
  <c r="I537" i="32"/>
  <c r="I615" i="32"/>
  <c r="H95" i="32"/>
  <c r="I459" i="32" l="1"/>
  <c r="I641" i="32"/>
  <c r="I512" i="8" l="1"/>
  <c r="I512" i="1" l="1"/>
  <c r="I460" i="1" l="1"/>
  <c r="I512" i="32"/>
  <c r="I564" i="34" l="1"/>
  <c r="I538" i="34"/>
  <c r="C96" i="34"/>
  <c r="E92" i="34"/>
  <c r="I460" i="34" l="1"/>
  <c r="I642" i="34"/>
  <c r="D92" i="34"/>
  <c r="I92" i="34" s="1"/>
  <c r="I586" i="34"/>
  <c r="G95" i="34" l="1"/>
  <c r="H95" i="34"/>
  <c r="I563" i="34"/>
  <c r="I615" i="34"/>
  <c r="I537" i="34"/>
  <c r="I459" i="34" l="1"/>
  <c r="I641" i="34"/>
  <c r="I538" i="36" l="1"/>
  <c r="I564" i="36"/>
  <c r="I451" i="36" l="1"/>
  <c r="I503" i="36" l="1"/>
  <c r="F61" i="36"/>
  <c r="I529" i="36"/>
  <c r="I555" i="36"/>
  <c r="F9" i="36" l="1"/>
  <c r="I61" i="36"/>
  <c r="I460" i="36"/>
  <c r="I607" i="36"/>
  <c r="I451" i="40" l="1"/>
  <c r="F61" i="40"/>
  <c r="I477" i="40"/>
  <c r="I529" i="40"/>
  <c r="I555" i="40"/>
  <c r="I503" i="40"/>
  <c r="P87" i="40" l="1"/>
  <c r="P9" i="40" s="1"/>
  <c r="I61" i="40"/>
  <c r="I538" i="40" l="1"/>
  <c r="I564" i="40"/>
  <c r="I460" i="40" l="1"/>
  <c r="I607" i="40" l="1"/>
  <c r="S607" i="40" l="1"/>
  <c r="AG607" i="40" s="1"/>
  <c r="I517" i="41" l="1"/>
  <c r="I518" i="41"/>
  <c r="I492" i="41"/>
  <c r="I491" i="41"/>
  <c r="I544" i="41"/>
  <c r="I543" i="41"/>
  <c r="I569" i="41"/>
  <c r="I570" i="41"/>
  <c r="AI414" i="41" l="1"/>
  <c r="X50" i="41"/>
  <c r="F75" i="41"/>
  <c r="I465" i="41"/>
  <c r="AI362" i="41"/>
  <c r="AD50" i="41"/>
  <c r="AI154" i="41"/>
  <c r="Z50" i="41"/>
  <c r="F76" i="41"/>
  <c r="I466" i="41"/>
  <c r="AI180" i="41"/>
  <c r="AI388" i="41"/>
  <c r="AI232" i="41"/>
  <c r="AF50" i="41"/>
  <c r="AI258" i="41"/>
  <c r="AE50" i="41"/>
  <c r="W50" i="41"/>
  <c r="AI336" i="41"/>
  <c r="AI284" i="41"/>
  <c r="AI310" i="41"/>
  <c r="V50" i="41"/>
  <c r="AI128" i="41"/>
  <c r="AC50" i="41"/>
  <c r="AI440" i="41"/>
  <c r="AA50" i="41"/>
  <c r="AH50" i="41"/>
  <c r="AI206" i="41"/>
  <c r="AG50" i="41"/>
  <c r="Y50" i="41"/>
  <c r="AI283" i="41"/>
  <c r="P102" i="41"/>
  <c r="P24" i="41" s="1"/>
  <c r="P101" i="41"/>
  <c r="P23" i="41" s="1"/>
  <c r="AI205" i="41" l="1"/>
  <c r="AI361" i="41"/>
  <c r="AI179" i="41"/>
  <c r="AI387" i="41"/>
  <c r="AI257" i="41"/>
  <c r="AI335" i="41"/>
  <c r="AI153" i="41"/>
  <c r="AI309" i="41"/>
  <c r="AI439" i="41"/>
  <c r="AI413" i="41"/>
  <c r="AI231" i="41"/>
  <c r="F24" i="41"/>
  <c r="I76" i="41"/>
  <c r="AF49" i="41"/>
  <c r="X49" i="41"/>
  <c r="AA49" i="41"/>
  <c r="AH49" i="41"/>
  <c r="V49" i="41"/>
  <c r="AI127" i="41"/>
  <c r="W49" i="41"/>
  <c r="AD49" i="41"/>
  <c r="AE49" i="41"/>
  <c r="Y49" i="41"/>
  <c r="AI50" i="41"/>
  <c r="AG49" i="41"/>
  <c r="Z49" i="41"/>
  <c r="F23" i="41"/>
  <c r="I75" i="41"/>
  <c r="S128" i="41"/>
  <c r="AC49" i="41"/>
  <c r="S283" i="41" l="1"/>
  <c r="S335" i="41"/>
  <c r="S309" i="41"/>
  <c r="S257" i="41"/>
  <c r="S387" i="41"/>
  <c r="S439" i="41"/>
  <c r="S361" i="41"/>
  <c r="S179" i="41"/>
  <c r="S153" i="41"/>
  <c r="S413" i="41"/>
  <c r="S205" i="41"/>
  <c r="S231" i="41"/>
  <c r="AI49" i="41"/>
  <c r="N49" i="41"/>
  <c r="R49" i="41"/>
  <c r="L49" i="41"/>
  <c r="S127" i="41"/>
  <c r="I128" i="41"/>
  <c r="I503" i="41"/>
  <c r="O49" i="41"/>
  <c r="I529" i="41"/>
  <c r="I477" i="41"/>
  <c r="M49" i="41"/>
  <c r="I451" i="41"/>
  <c r="F61" i="41"/>
  <c r="Q49" i="41"/>
  <c r="I555" i="41"/>
  <c r="I534" i="41"/>
  <c r="I560" i="41"/>
  <c r="I508" i="41"/>
  <c r="M52" i="41"/>
  <c r="M26" i="41" s="1"/>
  <c r="N52" i="41"/>
  <c r="N26" i="41" s="1"/>
  <c r="O52" i="41"/>
  <c r="O26" i="41" s="1"/>
  <c r="Q52" i="41"/>
  <c r="Q26" i="41" s="1"/>
  <c r="I231" i="41"/>
  <c r="S388" i="41"/>
  <c r="R52" i="41"/>
  <c r="R26" i="41" s="1"/>
  <c r="I361" i="41"/>
  <c r="S440" i="41" l="1"/>
  <c r="S414" i="41"/>
  <c r="S362" i="41"/>
  <c r="S232" i="41"/>
  <c r="I179" i="41"/>
  <c r="I257" i="41"/>
  <c r="S336" i="41"/>
  <c r="S206" i="41"/>
  <c r="I413" i="41"/>
  <c r="I335" i="41"/>
  <c r="I153" i="41"/>
  <c r="I205" i="41"/>
  <c r="S310" i="41"/>
  <c r="I309" i="41"/>
  <c r="I387" i="41"/>
  <c r="S284" i="41"/>
  <c r="G49" i="41"/>
  <c r="M50" i="41"/>
  <c r="S180" i="41"/>
  <c r="I283" i="41"/>
  <c r="I439" i="41"/>
  <c r="S258" i="41"/>
  <c r="I127" i="41"/>
  <c r="B49" i="41"/>
  <c r="C49" i="41"/>
  <c r="S154" i="41"/>
  <c r="L50" i="41"/>
  <c r="I456" i="41"/>
  <c r="R50" i="41"/>
  <c r="N50" i="41"/>
  <c r="Q50" i="41"/>
  <c r="S49" i="41"/>
  <c r="AJ49" i="41" s="1"/>
  <c r="L52" i="41"/>
  <c r="S130" i="41"/>
  <c r="E49" i="41"/>
  <c r="O50" i="41"/>
  <c r="F9" i="41"/>
  <c r="I61" i="41"/>
  <c r="H49" i="41"/>
  <c r="P87" i="41"/>
  <c r="P9" i="41" s="1"/>
  <c r="D49" i="41"/>
  <c r="G52" i="41"/>
  <c r="G26" i="41" s="1"/>
  <c r="D52" i="41"/>
  <c r="D26" i="41" s="1"/>
  <c r="C52" i="41"/>
  <c r="C26" i="41" s="1"/>
  <c r="H52" i="41"/>
  <c r="H26" i="41" s="1"/>
  <c r="E52" i="41"/>
  <c r="E26" i="41" s="1"/>
  <c r="I310" i="41"/>
  <c r="I336" i="41" l="1"/>
  <c r="I206" i="41"/>
  <c r="I362" i="41"/>
  <c r="I440" i="41"/>
  <c r="I414" i="41"/>
  <c r="D50" i="41"/>
  <c r="I284" i="41"/>
  <c r="I258" i="41"/>
  <c r="I388" i="41"/>
  <c r="I232" i="41"/>
  <c r="I180" i="41"/>
  <c r="L26" i="41"/>
  <c r="S26" i="41" s="1"/>
  <c r="S52" i="41"/>
  <c r="AJ52" i="41" s="1"/>
  <c r="S50" i="41"/>
  <c r="AJ50" i="41" s="1"/>
  <c r="C50" i="41"/>
  <c r="E50" i="41"/>
  <c r="I154" i="41"/>
  <c r="B50" i="41"/>
  <c r="G50" i="41"/>
  <c r="B52" i="41"/>
  <c r="I130" i="41"/>
  <c r="H50" i="41"/>
  <c r="I49" i="41"/>
  <c r="I50" i="41" l="1"/>
  <c r="I52" i="41"/>
  <c r="B26" i="41"/>
  <c r="I26" i="41" s="1"/>
  <c r="I538" i="41" l="1"/>
  <c r="I564" i="41"/>
  <c r="I460" i="41" l="1"/>
  <c r="G102" i="41"/>
  <c r="G24" i="41" s="1"/>
  <c r="G101" i="41"/>
  <c r="G23" i="41" s="1"/>
  <c r="E102" i="41"/>
  <c r="E24" i="41" s="1"/>
  <c r="E101" i="41"/>
  <c r="E23" i="41" s="1"/>
  <c r="C102" i="41"/>
  <c r="C24" i="41" s="1"/>
  <c r="C101" i="41"/>
  <c r="C23" i="41" s="1"/>
  <c r="H102" i="41"/>
  <c r="H24" i="41" s="1"/>
  <c r="H101" i="41"/>
  <c r="H23" i="41" s="1"/>
  <c r="I647" i="41" l="1"/>
  <c r="I648" i="41"/>
  <c r="M102" i="41"/>
  <c r="M24" i="41" s="1"/>
  <c r="O101" i="41"/>
  <c r="O23" i="41" s="1"/>
  <c r="Q102" i="41"/>
  <c r="Q24" i="41" s="1"/>
  <c r="R102" i="41"/>
  <c r="R24" i="41" s="1"/>
  <c r="R101" i="41"/>
  <c r="R23" i="41" s="1"/>
  <c r="M101" i="41"/>
  <c r="M23" i="41" s="1"/>
  <c r="O102" i="41"/>
  <c r="O24" i="41" s="1"/>
  <c r="Q101" i="41"/>
  <c r="Q23" i="41" s="1"/>
  <c r="S647" i="41" l="1"/>
  <c r="S648" i="41"/>
  <c r="I607" i="41" l="1"/>
  <c r="S607" i="41" l="1"/>
  <c r="AG607" i="41" s="1"/>
  <c r="I553" i="42" l="1"/>
  <c r="I501" i="42"/>
  <c r="I527" i="42"/>
  <c r="I449" i="42"/>
  <c r="F59" i="42"/>
  <c r="I475" i="42"/>
  <c r="F7" i="42" l="1"/>
  <c r="I59" i="42"/>
  <c r="AI423" i="42"/>
  <c r="AI241" i="42"/>
  <c r="AI163" i="42"/>
  <c r="AI293" i="42"/>
  <c r="AI345" i="42"/>
  <c r="AI267" i="42"/>
  <c r="AI215" i="42"/>
  <c r="AI189" i="42"/>
  <c r="P85" i="42"/>
  <c r="P7" i="42" s="1"/>
  <c r="AI111" i="42"/>
  <c r="AI371" i="42"/>
  <c r="AI397" i="42"/>
  <c r="S293" i="42" l="1"/>
  <c r="S163" i="42"/>
  <c r="S371" i="42"/>
  <c r="S345" i="42"/>
  <c r="S241" i="42"/>
  <c r="S267" i="42"/>
  <c r="S189" i="42"/>
  <c r="S111" i="42"/>
  <c r="S215" i="42"/>
  <c r="S423" i="42"/>
  <c r="S397" i="42"/>
  <c r="E85" i="42"/>
  <c r="C85" i="42"/>
  <c r="I163" i="42" l="1"/>
  <c r="I423" i="42"/>
  <c r="I111" i="42"/>
  <c r="I241" i="42"/>
  <c r="I345" i="42"/>
  <c r="I371" i="42"/>
  <c r="I189" i="42"/>
  <c r="G85" i="42"/>
  <c r="I397" i="42"/>
  <c r="I293" i="42"/>
  <c r="I267" i="42"/>
  <c r="H85" i="42"/>
  <c r="I215" i="42"/>
  <c r="I605" i="42"/>
  <c r="I631" i="42"/>
  <c r="M85" i="42"/>
  <c r="O85" i="42"/>
  <c r="R85" i="42" l="1"/>
  <c r="S605" i="42"/>
  <c r="S631" i="42"/>
  <c r="Q85" i="42"/>
  <c r="F61" i="42" l="1"/>
  <c r="I451" i="42"/>
  <c r="I529" i="42"/>
  <c r="I477" i="42"/>
  <c r="I503" i="42"/>
  <c r="AG605" i="42"/>
  <c r="I555" i="42"/>
  <c r="P87" i="42" l="1"/>
  <c r="P9" i="42" s="1"/>
  <c r="F9" i="42"/>
  <c r="I61" i="42"/>
  <c r="I538" i="42" l="1"/>
  <c r="I564" i="42"/>
  <c r="I460" i="42" l="1"/>
  <c r="I607" i="42" l="1"/>
  <c r="S607" i="42" l="1"/>
  <c r="C96" i="40"/>
  <c r="C96" i="42"/>
  <c r="C96" i="41"/>
  <c r="I372" i="1" l="1"/>
  <c r="AG607" i="42"/>
  <c r="I320" i="1"/>
  <c r="I398" i="1"/>
  <c r="M96" i="41"/>
  <c r="I424" i="1"/>
  <c r="M96" i="42"/>
  <c r="I242" i="1"/>
  <c r="M96" i="40"/>
  <c r="I268" i="1"/>
  <c r="I642" i="41"/>
  <c r="I294" i="1"/>
  <c r="I642" i="42"/>
  <c r="I642" i="40"/>
  <c r="I346" i="1"/>
  <c r="S642" i="40" l="1"/>
  <c r="S642" i="42"/>
  <c r="S642" i="41"/>
  <c r="C96" i="36"/>
  <c r="I462" i="1" l="1"/>
  <c r="F72" i="1"/>
  <c r="I642" i="36"/>
  <c r="I462" i="8"/>
  <c r="I488" i="8"/>
  <c r="F72" i="8" l="1"/>
  <c r="I449" i="34"/>
  <c r="F59" i="34"/>
  <c r="F20" i="1"/>
  <c r="I72" i="1"/>
  <c r="I59" i="34" l="1"/>
  <c r="F7" i="34"/>
  <c r="I72" i="8"/>
  <c r="F20" i="8"/>
  <c r="I20" i="8" s="1"/>
  <c r="I511" i="34" l="1"/>
  <c r="F69" i="34"/>
  <c r="I174" i="34"/>
  <c r="I304" i="34"/>
  <c r="I252" i="34"/>
  <c r="I408" i="34"/>
  <c r="I200" i="34"/>
  <c r="I356" i="34"/>
  <c r="I226" i="34"/>
  <c r="I278" i="34"/>
  <c r="I148" i="34"/>
  <c r="I382" i="34"/>
  <c r="I330" i="34"/>
  <c r="I434" i="34"/>
  <c r="F17" i="34" l="1"/>
  <c r="I69" i="34"/>
  <c r="H44" i="34" l="1"/>
  <c r="D44" i="34"/>
  <c r="G44" i="34"/>
  <c r="C44" i="34"/>
  <c r="C18" i="34" s="1"/>
  <c r="E44" i="34"/>
  <c r="B44" i="34" l="1"/>
  <c r="I122" i="34"/>
  <c r="I345" i="34" l="1"/>
  <c r="I371" i="34"/>
  <c r="I293" i="34"/>
  <c r="I44" i="34"/>
  <c r="I137" i="34"/>
  <c r="I397" i="34"/>
  <c r="I163" i="34"/>
  <c r="I215" i="34"/>
  <c r="I423" i="34"/>
  <c r="I267" i="34"/>
  <c r="I407" i="34"/>
  <c r="I329" i="34"/>
  <c r="I381" i="34"/>
  <c r="I355" i="34"/>
  <c r="I173" i="34"/>
  <c r="I277" i="34"/>
  <c r="I225" i="34"/>
  <c r="I251" i="34"/>
  <c r="I433" i="34"/>
  <c r="H43" i="34" l="1"/>
  <c r="H17" i="34" s="1"/>
  <c r="I199" i="34"/>
  <c r="I147" i="34"/>
  <c r="G43" i="34"/>
  <c r="G17" i="34" s="1"/>
  <c r="E43" i="34"/>
  <c r="I303" i="34"/>
  <c r="D43" i="34"/>
  <c r="C43" i="34"/>
  <c r="B43" i="34" l="1"/>
  <c r="I121" i="34"/>
  <c r="I319" i="34" l="1"/>
  <c r="I189" i="34"/>
  <c r="I241" i="34"/>
  <c r="I43" i="34"/>
  <c r="B33" i="34" l="1"/>
  <c r="C33" i="34" l="1"/>
  <c r="D33" i="34"/>
  <c r="H33" i="34"/>
  <c r="I111" i="34"/>
  <c r="E33" i="34"/>
  <c r="G33" i="34"/>
  <c r="I33" i="34" l="1"/>
  <c r="I373" i="36"/>
  <c r="I295" i="36"/>
  <c r="I269" i="36"/>
  <c r="I191" i="36"/>
  <c r="I165" i="36"/>
  <c r="I139" i="36"/>
  <c r="I425" i="36"/>
  <c r="I347" i="36"/>
  <c r="I243" i="36"/>
  <c r="I217" i="36"/>
  <c r="I399" i="36"/>
  <c r="I321" i="36"/>
  <c r="AI139" i="42" l="1"/>
  <c r="AI321" i="42"/>
  <c r="S139" i="42" l="1"/>
  <c r="AI269" i="42"/>
  <c r="AI425" i="42"/>
  <c r="S321" i="42"/>
  <c r="H35" i="36"/>
  <c r="AI165" i="42"/>
  <c r="AI399" i="42"/>
  <c r="B35" i="36"/>
  <c r="I113" i="36"/>
  <c r="C35" i="36"/>
  <c r="G35" i="36"/>
  <c r="D35" i="36"/>
  <c r="AI243" i="42"/>
  <c r="E35" i="36"/>
  <c r="AI347" i="42"/>
  <c r="AI295" i="42"/>
  <c r="AI217" i="42"/>
  <c r="AI373" i="42"/>
  <c r="AI191" i="42"/>
  <c r="I356" i="36"/>
  <c r="I148" i="36"/>
  <c r="I200" i="36"/>
  <c r="I252" i="36"/>
  <c r="I434" i="36"/>
  <c r="I278" i="36"/>
  <c r="I226" i="36"/>
  <c r="I304" i="36"/>
  <c r="I382" i="36"/>
  <c r="I174" i="36"/>
  <c r="I330" i="36"/>
  <c r="I408" i="36"/>
  <c r="I321" i="42" l="1"/>
  <c r="AE35" i="42"/>
  <c r="Y35" i="42"/>
  <c r="S165" i="42"/>
  <c r="S295" i="42"/>
  <c r="AI226" i="42"/>
  <c r="AI434" i="42"/>
  <c r="AI252" i="42"/>
  <c r="I35" i="36"/>
  <c r="AC35" i="42"/>
  <c r="AD35" i="42"/>
  <c r="W35" i="42"/>
  <c r="AA35" i="42"/>
  <c r="AI382" i="42"/>
  <c r="AI148" i="42"/>
  <c r="AI304" i="42"/>
  <c r="AI113" i="42"/>
  <c r="V35" i="42"/>
  <c r="S191" i="42"/>
  <c r="Z35" i="42"/>
  <c r="S243" i="42"/>
  <c r="AI356" i="42"/>
  <c r="AI200" i="42"/>
  <c r="S399" i="42"/>
  <c r="AG35" i="42"/>
  <c r="S425" i="42"/>
  <c r="S269" i="42"/>
  <c r="AI408" i="42"/>
  <c r="AH35" i="42"/>
  <c r="I139" i="42"/>
  <c r="AF35" i="42"/>
  <c r="S373" i="42"/>
  <c r="S217" i="42"/>
  <c r="AI278" i="42"/>
  <c r="S347" i="42"/>
  <c r="AI174" i="42"/>
  <c r="AI330" i="42"/>
  <c r="X35" i="42"/>
  <c r="S330" i="42"/>
  <c r="Y44" i="42"/>
  <c r="AD44" i="42"/>
  <c r="W44" i="42"/>
  <c r="Z44" i="42"/>
  <c r="AE44" i="42"/>
  <c r="X44" i="42"/>
  <c r="AG44" i="42"/>
  <c r="AA44" i="42"/>
  <c r="AF44" i="42"/>
  <c r="AC44" i="42"/>
  <c r="AH44" i="42"/>
  <c r="S382" i="42"/>
  <c r="S148" i="42" l="1"/>
  <c r="S174" i="42"/>
  <c r="S226" i="42"/>
  <c r="I295" i="42"/>
  <c r="I425" i="42"/>
  <c r="I165" i="42"/>
  <c r="R35" i="42"/>
  <c r="S200" i="42"/>
  <c r="Q35" i="42"/>
  <c r="AI35" i="42"/>
  <c r="I269" i="42"/>
  <c r="N35" i="42"/>
  <c r="S356" i="42"/>
  <c r="S113" i="42"/>
  <c r="L35" i="42"/>
  <c r="I191" i="42"/>
  <c r="S278" i="42"/>
  <c r="M35" i="42"/>
  <c r="I217" i="42"/>
  <c r="I399" i="42"/>
  <c r="S408" i="42"/>
  <c r="S304" i="42"/>
  <c r="S252" i="42"/>
  <c r="I243" i="42"/>
  <c r="I373" i="42"/>
  <c r="O35" i="42"/>
  <c r="S434" i="42"/>
  <c r="AI122" i="42"/>
  <c r="V44" i="42"/>
  <c r="AI44" i="42" s="1"/>
  <c r="I347" i="42"/>
  <c r="I252" i="42"/>
  <c r="R44" i="42"/>
  <c r="Q44" i="42"/>
  <c r="N44" i="42"/>
  <c r="O44" i="42"/>
  <c r="M44" i="42"/>
  <c r="M18" i="42" s="1"/>
  <c r="I226" i="42" l="1"/>
  <c r="I382" i="42"/>
  <c r="I174" i="42"/>
  <c r="I434" i="42"/>
  <c r="I330" i="42"/>
  <c r="I304" i="42"/>
  <c r="I200" i="42"/>
  <c r="H35" i="42"/>
  <c r="I408" i="42"/>
  <c r="C35" i="42"/>
  <c r="I113" i="42"/>
  <c r="B35" i="42"/>
  <c r="L44" i="42"/>
  <c r="S122" i="42"/>
  <c r="I278" i="42"/>
  <c r="I356" i="42"/>
  <c r="S35" i="42"/>
  <c r="AJ35" i="42" s="1"/>
  <c r="G35" i="42"/>
  <c r="D35" i="42"/>
  <c r="AI139" i="41"/>
  <c r="E35" i="42"/>
  <c r="I148" i="42"/>
  <c r="E44" i="42"/>
  <c r="C44" i="42"/>
  <c r="C18" i="42" s="1"/>
  <c r="D44" i="42"/>
  <c r="G44" i="42"/>
  <c r="H44" i="42"/>
  <c r="AI243" i="41" l="1"/>
  <c r="AI399" i="41"/>
  <c r="AI295" i="41"/>
  <c r="AI269" i="41"/>
  <c r="AI425" i="41"/>
  <c r="AI321" i="41"/>
  <c r="AI217" i="41"/>
  <c r="S139" i="41"/>
  <c r="AI347" i="41"/>
  <c r="AI191" i="41"/>
  <c r="S44" i="42"/>
  <c r="AJ44" i="42" s="1"/>
  <c r="AI165" i="41"/>
  <c r="I122" i="42"/>
  <c r="B44" i="42"/>
  <c r="I35" i="42"/>
  <c r="AI373" i="41"/>
  <c r="AI304" i="41"/>
  <c r="AF35" i="41" l="1"/>
  <c r="AA35" i="41"/>
  <c r="AG35" i="41"/>
  <c r="I139" i="41"/>
  <c r="S373" i="41"/>
  <c r="S295" i="41"/>
  <c r="S191" i="41"/>
  <c r="S347" i="41"/>
  <c r="X35" i="41"/>
  <c r="AH35" i="41"/>
  <c r="AD35" i="41"/>
  <c r="S165" i="41"/>
  <c r="AI356" i="41"/>
  <c r="AI252" i="41"/>
  <c r="AI148" i="41"/>
  <c r="Z35" i="41"/>
  <c r="S269" i="41"/>
  <c r="AI408" i="41"/>
  <c r="AI200" i="41"/>
  <c r="W35" i="41"/>
  <c r="AI434" i="41"/>
  <c r="AI330" i="41"/>
  <c r="AI226" i="41"/>
  <c r="Y35" i="41"/>
  <c r="AI113" i="41"/>
  <c r="V35" i="41"/>
  <c r="S321" i="41"/>
  <c r="S425" i="41"/>
  <c r="S243" i="41"/>
  <c r="S399" i="41"/>
  <c r="AE35" i="41"/>
  <c r="AC35" i="41"/>
  <c r="S217" i="41"/>
  <c r="AI174" i="41"/>
  <c r="AI382" i="41"/>
  <c r="AI278" i="41"/>
  <c r="I44" i="42"/>
  <c r="AD44" i="41"/>
  <c r="AF44" i="41"/>
  <c r="AH44" i="41"/>
  <c r="AE44" i="41"/>
  <c r="AC44" i="41"/>
  <c r="AA44" i="41"/>
  <c r="Y44" i="41"/>
  <c r="AG44" i="41"/>
  <c r="W44" i="41"/>
  <c r="X44" i="41"/>
  <c r="Z44" i="41"/>
  <c r="S226" i="41" l="1"/>
  <c r="S200" i="41"/>
  <c r="S330" i="41"/>
  <c r="S408" i="41"/>
  <c r="N35" i="41"/>
  <c r="R35" i="41"/>
  <c r="I165" i="41"/>
  <c r="I269" i="41"/>
  <c r="Q35" i="41"/>
  <c r="S278" i="41"/>
  <c r="I425" i="41"/>
  <c r="I191" i="41"/>
  <c r="I243" i="41"/>
  <c r="I399" i="41"/>
  <c r="S148" i="41"/>
  <c r="I217" i="41"/>
  <c r="S382" i="41"/>
  <c r="I373" i="41"/>
  <c r="O35" i="41"/>
  <c r="L35" i="41"/>
  <c r="S113" i="41"/>
  <c r="S434" i="41"/>
  <c r="S174" i="41"/>
  <c r="S252" i="41"/>
  <c r="S304" i="41"/>
  <c r="I321" i="41"/>
  <c r="S356" i="41"/>
  <c r="M35" i="41"/>
  <c r="I347" i="41"/>
  <c r="I295" i="41"/>
  <c r="AI122" i="41"/>
  <c r="V44" i="41"/>
  <c r="AI44" i="41" s="1"/>
  <c r="AI35" i="41"/>
  <c r="Q44" i="41"/>
  <c r="O44" i="41"/>
  <c r="I252" i="41"/>
  <c r="N44" i="41"/>
  <c r="M44" i="41"/>
  <c r="M18" i="41" s="1"/>
  <c r="R44" i="41"/>
  <c r="I200" i="41" l="1"/>
  <c r="I148" i="41"/>
  <c r="I382" i="41"/>
  <c r="I330" i="41"/>
  <c r="I304" i="41"/>
  <c r="S35" i="41"/>
  <c r="AJ35" i="41" s="1"/>
  <c r="I226" i="41"/>
  <c r="I174" i="41"/>
  <c r="I278" i="41"/>
  <c r="H35" i="41"/>
  <c r="I356" i="41"/>
  <c r="B35" i="41"/>
  <c r="I113" i="41"/>
  <c r="C35" i="41"/>
  <c r="E35" i="41"/>
  <c r="L44" i="41"/>
  <c r="S122" i="41"/>
  <c r="D35" i="41"/>
  <c r="I408" i="41"/>
  <c r="AI139" i="40"/>
  <c r="I434" i="41"/>
  <c r="G35" i="41"/>
  <c r="D44" i="41"/>
  <c r="G44" i="41"/>
  <c r="H44" i="41"/>
  <c r="C44" i="41"/>
  <c r="C18" i="41" s="1"/>
  <c r="E44" i="41"/>
  <c r="AI217" i="40" l="1"/>
  <c r="AI399" i="40"/>
  <c r="S139" i="40"/>
  <c r="S44" i="41"/>
  <c r="AJ44" i="41" s="1"/>
  <c r="AI243" i="40"/>
  <c r="AI321" i="40"/>
  <c r="AI191" i="40"/>
  <c r="AI295" i="40"/>
  <c r="AI269" i="40"/>
  <c r="AI373" i="40"/>
  <c r="AI347" i="40"/>
  <c r="AI165" i="40"/>
  <c r="I35" i="41"/>
  <c r="AI425" i="40"/>
  <c r="B44" i="41"/>
  <c r="I122" i="41"/>
  <c r="I139" i="40" l="1"/>
  <c r="AC35" i="40"/>
  <c r="AH35" i="40"/>
  <c r="I44" i="41"/>
  <c r="Z35" i="40"/>
  <c r="AA35" i="40"/>
  <c r="S425" i="40"/>
  <c r="AG35" i="40"/>
  <c r="S165" i="40"/>
  <c r="S295" i="40"/>
  <c r="AD35" i="40"/>
  <c r="S191" i="40"/>
  <c r="X35" i="40"/>
  <c r="S399" i="40"/>
  <c r="S269" i="40"/>
  <c r="W35" i="40"/>
  <c r="AF35" i="40"/>
  <c r="S373" i="40"/>
  <c r="Y35" i="40"/>
  <c r="S217" i="40"/>
  <c r="S347" i="40"/>
  <c r="AE35" i="40"/>
  <c r="AI113" i="40"/>
  <c r="V35" i="40"/>
  <c r="S321" i="40"/>
  <c r="S243" i="40"/>
  <c r="AI35" i="40" l="1"/>
  <c r="Q35" i="40"/>
  <c r="I425" i="40"/>
  <c r="I373" i="40"/>
  <c r="I217" i="40"/>
  <c r="I269" i="40"/>
  <c r="I191" i="40"/>
  <c r="I243" i="40"/>
  <c r="N35" i="40"/>
  <c r="O35" i="40"/>
  <c r="R35" i="40"/>
  <c r="I295" i="40"/>
  <c r="S113" i="40"/>
  <c r="L35" i="40"/>
  <c r="I321" i="40"/>
  <c r="I347" i="40"/>
  <c r="I165" i="40"/>
  <c r="I399" i="40"/>
  <c r="M35" i="40"/>
  <c r="I113" i="40" l="1"/>
  <c r="B35" i="40"/>
  <c r="H35" i="40"/>
  <c r="S35" i="40"/>
  <c r="AJ35" i="40" s="1"/>
  <c r="G35" i="40"/>
  <c r="E35" i="40"/>
  <c r="D35" i="40"/>
  <c r="C35" i="40"/>
  <c r="E85" i="36"/>
  <c r="C85" i="36"/>
  <c r="H85" i="36" l="1"/>
  <c r="G85" i="34"/>
  <c r="G85" i="36"/>
  <c r="C85" i="34"/>
  <c r="E85" i="34"/>
  <c r="H85" i="34"/>
  <c r="I631" i="34"/>
  <c r="I35" i="40"/>
  <c r="I631" i="36"/>
  <c r="D87" i="42"/>
  <c r="D9" i="42" s="1"/>
  <c r="C87" i="36"/>
  <c r="C9" i="36" s="1"/>
  <c r="G87" i="36"/>
  <c r="G9" i="36" s="1"/>
  <c r="E87" i="42"/>
  <c r="C87" i="42"/>
  <c r="D87" i="36"/>
  <c r="D9" i="36" s="1"/>
  <c r="H87" i="36"/>
  <c r="H9" i="36" s="1"/>
  <c r="E87" i="36"/>
  <c r="E9" i="36" s="1"/>
  <c r="I633" i="36" l="1"/>
  <c r="E9" i="42"/>
  <c r="H87" i="42"/>
  <c r="E7" i="34"/>
  <c r="I633" i="42"/>
  <c r="G7" i="34"/>
  <c r="C9" i="42"/>
  <c r="G87" i="42"/>
  <c r="H7" i="34"/>
  <c r="C7" i="34"/>
  <c r="M87" i="42"/>
  <c r="O87" i="42"/>
  <c r="N87" i="42"/>
  <c r="N9" i="42" s="1"/>
  <c r="O9" i="42" l="1"/>
  <c r="S633" i="42"/>
  <c r="H9" i="42"/>
  <c r="G9" i="42"/>
  <c r="M9" i="42"/>
  <c r="R87" i="42"/>
  <c r="Q87" i="42"/>
  <c r="D87" i="40"/>
  <c r="D9" i="40" s="1"/>
  <c r="C87" i="40"/>
  <c r="C87" i="41"/>
  <c r="D87" i="41"/>
  <c r="D9" i="41" s="1"/>
  <c r="AD33" i="40"/>
  <c r="W33" i="40"/>
  <c r="AA33" i="40"/>
  <c r="AE33" i="40"/>
  <c r="AC33" i="40"/>
  <c r="Y33" i="40"/>
  <c r="X33" i="40"/>
  <c r="AG33" i="40"/>
  <c r="Z33" i="40"/>
  <c r="AH33" i="40"/>
  <c r="AF33" i="40"/>
  <c r="E87" i="40"/>
  <c r="E87" i="41"/>
  <c r="E9" i="41" l="1"/>
  <c r="C9" i="41"/>
  <c r="Q9" i="42"/>
  <c r="E9" i="40"/>
  <c r="H87" i="41"/>
  <c r="H87" i="40"/>
  <c r="R9" i="42"/>
  <c r="G87" i="40"/>
  <c r="AI137" i="40"/>
  <c r="V33" i="40"/>
  <c r="I633" i="41"/>
  <c r="I633" i="40"/>
  <c r="G87" i="41"/>
  <c r="C9" i="40"/>
  <c r="O87" i="41"/>
  <c r="O87" i="40"/>
  <c r="N33" i="40"/>
  <c r="Q33" i="40"/>
  <c r="O33" i="40"/>
  <c r="N87" i="41"/>
  <c r="N9" i="41" s="1"/>
  <c r="M87" i="41"/>
  <c r="M87" i="40"/>
  <c r="R33" i="40"/>
  <c r="M33" i="40"/>
  <c r="N87" i="40"/>
  <c r="N9" i="40" s="1"/>
  <c r="G9" i="40" l="1"/>
  <c r="Q87" i="41"/>
  <c r="Q7" i="40"/>
  <c r="R87" i="40"/>
  <c r="R7" i="40"/>
  <c r="S633" i="41"/>
  <c r="M7" i="40"/>
  <c r="G9" i="41"/>
  <c r="M9" i="40"/>
  <c r="M9" i="41"/>
  <c r="O9" i="40"/>
  <c r="AI33" i="40"/>
  <c r="H9" i="40"/>
  <c r="Q87" i="40"/>
  <c r="R87" i="41"/>
  <c r="S633" i="40"/>
  <c r="O7" i="40"/>
  <c r="S137" i="40"/>
  <c r="L33" i="40"/>
  <c r="O9" i="41"/>
  <c r="H9" i="41"/>
  <c r="C33" i="40"/>
  <c r="E33" i="40"/>
  <c r="D33" i="40"/>
  <c r="H33" i="40"/>
  <c r="G33" i="40"/>
  <c r="R9" i="41" l="1"/>
  <c r="R9" i="40"/>
  <c r="E7" i="40"/>
  <c r="G7" i="40"/>
  <c r="Q9" i="40"/>
  <c r="H7" i="40"/>
  <c r="C7" i="40"/>
  <c r="Q9" i="41"/>
  <c r="I137" i="40"/>
  <c r="B33" i="40"/>
  <c r="S33" i="40"/>
  <c r="I33" i="40" l="1"/>
  <c r="AJ33" i="40"/>
  <c r="I512" i="40" l="1"/>
  <c r="I512" i="42" l="1"/>
  <c r="I512" i="41"/>
  <c r="I512" i="36" l="1"/>
  <c r="I512" i="34" l="1"/>
  <c r="I449" i="36" l="1"/>
  <c r="F59" i="36"/>
  <c r="I486" i="42" l="1"/>
  <c r="F70" i="42"/>
  <c r="I59" i="36"/>
  <c r="F7" i="36"/>
  <c r="I486" i="1"/>
  <c r="F70" i="1"/>
  <c r="F18" i="1" l="1"/>
  <c r="I70" i="1"/>
  <c r="F18" i="42"/>
  <c r="I70" i="42"/>
  <c r="I486" i="41" l="1"/>
  <c r="F70" i="41"/>
  <c r="AA33" i="41"/>
  <c r="Y33" i="41"/>
  <c r="AH33" i="41"/>
  <c r="AE33" i="41"/>
  <c r="W33" i="41"/>
  <c r="X33" i="41"/>
  <c r="AD33" i="41"/>
  <c r="AF33" i="41"/>
  <c r="AC33" i="41"/>
  <c r="Z33" i="41"/>
  <c r="AG33" i="41"/>
  <c r="AI137" i="41" l="1"/>
  <c r="V33" i="41"/>
  <c r="I70" i="41"/>
  <c r="F18" i="41"/>
  <c r="N33" i="41"/>
  <c r="R33" i="41"/>
  <c r="Q33" i="41"/>
  <c r="M33" i="41"/>
  <c r="O33" i="41"/>
  <c r="O7" i="41" l="1"/>
  <c r="M7" i="41"/>
  <c r="AI33" i="41"/>
  <c r="Q7" i="41"/>
  <c r="R7" i="41"/>
  <c r="S137" i="41"/>
  <c r="L33" i="41"/>
  <c r="E33" i="41"/>
  <c r="G33" i="41"/>
  <c r="D33" i="41"/>
  <c r="C33" i="41"/>
  <c r="H33" i="41"/>
  <c r="H7" i="41" l="1"/>
  <c r="E7" i="41"/>
  <c r="G7" i="41"/>
  <c r="C7" i="41"/>
  <c r="I137" i="41"/>
  <c r="B33" i="41"/>
  <c r="S33" i="41"/>
  <c r="I33" i="41" l="1"/>
  <c r="AJ33" i="41"/>
  <c r="D85" i="1" l="1"/>
  <c r="B85" i="1"/>
  <c r="I579" i="1"/>
  <c r="I85" i="1" l="1"/>
  <c r="I371" i="1" l="1"/>
  <c r="D33" i="1"/>
  <c r="G33" i="1"/>
  <c r="I111" i="1"/>
  <c r="B33" i="1"/>
  <c r="C33" i="1"/>
  <c r="I189" i="1"/>
  <c r="I423" i="1"/>
  <c r="I397" i="1"/>
  <c r="I241" i="1"/>
  <c r="I319" i="1"/>
  <c r="E33" i="1"/>
  <c r="I345" i="1"/>
  <c r="I267" i="1"/>
  <c r="H33" i="1"/>
  <c r="I137" i="1"/>
  <c r="I293" i="1"/>
  <c r="I163" i="1"/>
  <c r="B7" i="1" l="1"/>
  <c r="I33" i="1"/>
  <c r="C7" i="1"/>
  <c r="E7" i="1"/>
  <c r="G7" i="1"/>
  <c r="H7" i="1"/>
  <c r="D7" i="1"/>
  <c r="I7" i="1" l="1"/>
  <c r="AI137" i="42" l="1"/>
  <c r="S137" i="42" l="1"/>
  <c r="I605" i="41"/>
  <c r="AD33" i="42"/>
  <c r="AA33" i="42"/>
  <c r="AF33" i="42"/>
  <c r="AH33" i="42"/>
  <c r="X33" i="42"/>
  <c r="AE33" i="42"/>
  <c r="AG33" i="42"/>
  <c r="Y33" i="42"/>
  <c r="W33" i="42"/>
  <c r="Z33" i="42"/>
  <c r="AC33" i="42"/>
  <c r="I137" i="42" l="1"/>
  <c r="AI319" i="42"/>
  <c r="V33" i="42"/>
  <c r="S605" i="41"/>
  <c r="O33" i="42"/>
  <c r="N33" i="42"/>
  <c r="M33" i="42"/>
  <c r="Q33" i="42"/>
  <c r="R33" i="42"/>
  <c r="AG605" i="41" l="1"/>
  <c r="AI33" i="42"/>
  <c r="S319" i="42"/>
  <c r="L33" i="42"/>
  <c r="O7" i="42"/>
  <c r="R7" i="42"/>
  <c r="M7" i="42"/>
  <c r="Q7" i="42"/>
  <c r="H33" i="42"/>
  <c r="C33" i="42"/>
  <c r="E33" i="42"/>
  <c r="G33" i="42"/>
  <c r="D33" i="42"/>
  <c r="S33" i="42" l="1"/>
  <c r="H7" i="42"/>
  <c r="G7" i="42"/>
  <c r="C7" i="42"/>
  <c r="I319" i="42"/>
  <c r="B33" i="42"/>
  <c r="E7" i="42"/>
  <c r="I33" i="42" l="1"/>
  <c r="AJ33" i="42"/>
  <c r="I371" i="36" l="1"/>
  <c r="I397" i="36" l="1"/>
  <c r="I293" i="36"/>
  <c r="I267" i="36"/>
  <c r="I163" i="36"/>
  <c r="I345" i="36"/>
  <c r="I215" i="36"/>
  <c r="I137" i="36"/>
  <c r="I423" i="36"/>
  <c r="D33" i="36" l="1"/>
  <c r="H33" i="36" l="1"/>
  <c r="G33" i="36"/>
  <c r="G7" i="36" s="1"/>
  <c r="I189" i="36"/>
  <c r="B33" i="36"/>
  <c r="I241" i="36"/>
  <c r="H7" i="36"/>
  <c r="C33" i="36"/>
  <c r="E33" i="36"/>
  <c r="I605" i="40"/>
  <c r="I319" i="36"/>
  <c r="I33" i="36" l="1"/>
  <c r="E7" i="36"/>
  <c r="S605" i="40"/>
  <c r="C7" i="36"/>
  <c r="AG605" i="40" l="1"/>
  <c r="I112" i="1" l="1"/>
  <c r="E34" i="1" l="1"/>
  <c r="H34" i="1"/>
  <c r="H8" i="1" s="1"/>
  <c r="D34" i="1"/>
  <c r="C34" i="1"/>
  <c r="C8" i="1" s="1"/>
  <c r="D8" i="1"/>
  <c r="E8" i="1"/>
  <c r="I190" i="1"/>
  <c r="I138" i="1"/>
  <c r="G34" i="1"/>
  <c r="B34" i="1"/>
  <c r="I164" i="1"/>
  <c r="I34" i="1" l="1"/>
  <c r="B8" i="1"/>
  <c r="G8" i="1"/>
  <c r="D98" i="1" l="1"/>
  <c r="I592" i="1" l="1"/>
  <c r="B98" i="1"/>
  <c r="I98" i="1" s="1"/>
  <c r="I228" i="1" l="1"/>
  <c r="I236" i="1" s="1"/>
  <c r="D237" i="1" s="1"/>
  <c r="B236" i="1"/>
  <c r="E237" i="1"/>
  <c r="G237" i="1"/>
  <c r="H237" i="1"/>
  <c r="F237" i="1"/>
  <c r="B237" i="1"/>
  <c r="C237" i="1"/>
  <c r="I410" i="1"/>
  <c r="I202" i="1"/>
  <c r="I384" i="1"/>
  <c r="I254" i="1"/>
  <c r="E46" i="1"/>
  <c r="E20" i="1" s="1"/>
  <c r="H46" i="1"/>
  <c r="H20" i="1" s="1"/>
  <c r="D46" i="1"/>
  <c r="D20" i="1" s="1"/>
  <c r="G46" i="1"/>
  <c r="G20" i="1" s="1"/>
  <c r="I176" i="1"/>
  <c r="I358" i="1"/>
  <c r="I150" i="1"/>
  <c r="C46" i="1"/>
  <c r="C20" i="1" s="1"/>
  <c r="I306" i="1"/>
  <c r="I332" i="1"/>
  <c r="I280" i="1"/>
  <c r="I237" i="1" l="1"/>
  <c r="I124" i="1"/>
  <c r="I436" i="1"/>
  <c r="B46" i="1" l="1"/>
  <c r="I46" i="1" l="1"/>
  <c r="B20" i="1"/>
  <c r="I20" i="1" s="1"/>
  <c r="H44" i="36" l="1"/>
  <c r="E44" i="36"/>
  <c r="C44" i="36"/>
  <c r="C18" i="36" s="1"/>
  <c r="G44" i="36"/>
  <c r="D44" i="36"/>
  <c r="I122" i="36" l="1"/>
  <c r="B44" i="36"/>
  <c r="I44" i="36" l="1"/>
  <c r="I605" i="36" l="1"/>
  <c r="D85" i="36" l="1"/>
  <c r="B85" i="36"/>
  <c r="I579" i="36"/>
  <c r="AI408" i="40" l="1"/>
  <c r="AG44" i="40"/>
  <c r="AI174" i="40"/>
  <c r="AH44" i="40"/>
  <c r="AI200" i="40"/>
  <c r="AI434" i="40"/>
  <c r="AI304" i="40"/>
  <c r="AI252" i="40"/>
  <c r="Z44" i="40"/>
  <c r="V44" i="40"/>
  <c r="AI122" i="40"/>
  <c r="AI330" i="40"/>
  <c r="AA44" i="40"/>
  <c r="W44" i="40"/>
  <c r="AI382" i="40"/>
  <c r="AI148" i="40"/>
  <c r="AD44" i="40"/>
  <c r="X44" i="40"/>
  <c r="AI356" i="40"/>
  <c r="I85" i="36"/>
  <c r="B7" i="36"/>
  <c r="AI278" i="40"/>
  <c r="AC44" i="40"/>
  <c r="Y44" i="40"/>
  <c r="AE44" i="40"/>
  <c r="AI226" i="40"/>
  <c r="AF44" i="40"/>
  <c r="D7" i="36"/>
  <c r="S382" i="40" l="1"/>
  <c r="S434" i="40"/>
  <c r="S200" i="40"/>
  <c r="S356" i="40"/>
  <c r="O44" i="40"/>
  <c r="Q44" i="40"/>
  <c r="S148" i="40"/>
  <c r="S330" i="40"/>
  <c r="I7" i="36"/>
  <c r="L44" i="40"/>
  <c r="S122" i="40"/>
  <c r="S252" i="40"/>
  <c r="S174" i="40"/>
  <c r="S408" i="40"/>
  <c r="R44" i="40"/>
  <c r="S226" i="40"/>
  <c r="N44" i="40"/>
  <c r="S304" i="40"/>
  <c r="M44" i="40"/>
  <c r="M18" i="40" s="1"/>
  <c r="S278" i="40"/>
  <c r="I486" i="40"/>
  <c r="F70" i="40"/>
  <c r="I70" i="40" s="1"/>
  <c r="AI44" i="40"/>
  <c r="I382" i="40" l="1"/>
  <c r="I226" i="40"/>
  <c r="I174" i="40"/>
  <c r="I148" i="40"/>
  <c r="B44" i="40"/>
  <c r="I122" i="40"/>
  <c r="C44" i="40"/>
  <c r="C18" i="40" s="1"/>
  <c r="G44" i="40"/>
  <c r="S44" i="40"/>
  <c r="AJ44" i="40" s="1"/>
  <c r="I408" i="40"/>
  <c r="I252" i="40"/>
  <c r="I304" i="40"/>
  <c r="D44" i="40"/>
  <c r="I356" i="40"/>
  <c r="I330" i="40"/>
  <c r="I200" i="40"/>
  <c r="H44" i="40"/>
  <c r="I278" i="40"/>
  <c r="E44" i="40"/>
  <c r="I434" i="40"/>
  <c r="I44" i="40" l="1"/>
  <c r="I511" i="32" l="1"/>
  <c r="F69" i="32"/>
  <c r="I69" i="32" l="1"/>
  <c r="F17" i="32"/>
  <c r="I581" i="34" l="1"/>
  <c r="H392" i="34" l="1"/>
  <c r="H158" i="34"/>
  <c r="I607" i="34"/>
  <c r="I581" i="41" l="1"/>
  <c r="B87" i="41"/>
  <c r="I373" i="34"/>
  <c r="I139" i="34"/>
  <c r="I503" i="34"/>
  <c r="I522" i="34" s="1"/>
  <c r="F522" i="34"/>
  <c r="I451" i="34"/>
  <c r="F61" i="34"/>
  <c r="F470" i="34"/>
  <c r="I555" i="34"/>
  <c r="I574" i="34" s="1"/>
  <c r="F574" i="34"/>
  <c r="B87" i="42"/>
  <c r="I581" i="42"/>
  <c r="I529" i="34"/>
  <c r="I548" i="34" s="1"/>
  <c r="F548" i="34"/>
  <c r="B87" i="40"/>
  <c r="I581" i="40"/>
  <c r="B87" i="36"/>
  <c r="I581" i="36"/>
  <c r="H236" i="34"/>
  <c r="H262" i="34"/>
  <c r="I537" i="8"/>
  <c r="I433" i="8"/>
  <c r="H418" i="34"/>
  <c r="D652" i="34"/>
  <c r="I563" i="8"/>
  <c r="I147" i="8"/>
  <c r="I277" i="8"/>
  <c r="H444" i="34"/>
  <c r="I225" i="8"/>
  <c r="I615" i="8"/>
  <c r="G95" i="8"/>
  <c r="H95" i="8"/>
  <c r="I329" i="8"/>
  <c r="I399" i="34" l="1"/>
  <c r="I217" i="34"/>
  <c r="I87" i="36"/>
  <c r="B9" i="36"/>
  <c r="I87" i="42"/>
  <c r="B9" i="42"/>
  <c r="I9" i="42" s="1"/>
  <c r="D87" i="34"/>
  <c r="B87" i="34"/>
  <c r="I633" i="34"/>
  <c r="I652" i="34" s="1"/>
  <c r="B652" i="34"/>
  <c r="I511" i="8"/>
  <c r="F69" i="8"/>
  <c r="I243" i="34"/>
  <c r="L87" i="40"/>
  <c r="S581" i="40"/>
  <c r="S581" i="41"/>
  <c r="L87" i="41"/>
  <c r="H87" i="34"/>
  <c r="H652" i="34"/>
  <c r="I87" i="40"/>
  <c r="B9" i="40"/>
  <c r="I9" i="40" s="1"/>
  <c r="F575" i="34"/>
  <c r="G575" i="34"/>
  <c r="C575" i="34"/>
  <c r="E575" i="34"/>
  <c r="H575" i="34"/>
  <c r="D575" i="34"/>
  <c r="B575" i="34"/>
  <c r="I347" i="34"/>
  <c r="I641" i="8"/>
  <c r="E87" i="34"/>
  <c r="E652" i="34"/>
  <c r="I579" i="34"/>
  <c r="C87" i="34"/>
  <c r="C652" i="34"/>
  <c r="S581" i="42"/>
  <c r="L87" i="42"/>
  <c r="I61" i="34"/>
  <c r="F9" i="34"/>
  <c r="I470" i="34"/>
  <c r="I87" i="41"/>
  <c r="B9" i="41"/>
  <c r="I9" i="41" s="1"/>
  <c r="E523" i="34"/>
  <c r="C523" i="34"/>
  <c r="G523" i="34"/>
  <c r="B523" i="34"/>
  <c r="F523" i="34"/>
  <c r="H523" i="34"/>
  <c r="D523" i="34"/>
  <c r="G87" i="34"/>
  <c r="G652" i="34"/>
  <c r="I425" i="34"/>
  <c r="G549" i="34"/>
  <c r="H549" i="34"/>
  <c r="D549" i="34"/>
  <c r="C549" i="34"/>
  <c r="F549" i="34"/>
  <c r="E549" i="34"/>
  <c r="B549" i="34"/>
  <c r="I303" i="8"/>
  <c r="I251" i="8"/>
  <c r="I381" i="8"/>
  <c r="I355" i="8"/>
  <c r="H314" i="34"/>
  <c r="H210" i="34"/>
  <c r="H288" i="34"/>
  <c r="H184" i="34"/>
  <c r="I173" i="8"/>
  <c r="H340" i="34"/>
  <c r="I199" i="8"/>
  <c r="I407" i="8"/>
  <c r="I575" i="34" l="1"/>
  <c r="I523" i="34"/>
  <c r="I549" i="34"/>
  <c r="I321" i="34"/>
  <c r="S87" i="40"/>
  <c r="L9" i="40"/>
  <c r="S9" i="40" s="1"/>
  <c r="T9" i="40" s="1"/>
  <c r="S87" i="42"/>
  <c r="L9" i="42"/>
  <c r="S9" i="42" s="1"/>
  <c r="T9" i="42" s="1"/>
  <c r="C35" i="34"/>
  <c r="D35" i="34"/>
  <c r="E471" i="34"/>
  <c r="F471" i="34"/>
  <c r="B471" i="34"/>
  <c r="H471" i="34"/>
  <c r="G471" i="34"/>
  <c r="D471" i="34"/>
  <c r="C471" i="34"/>
  <c r="E35" i="34"/>
  <c r="F17" i="8"/>
  <c r="I69" i="8"/>
  <c r="G35" i="34"/>
  <c r="I295" i="34"/>
  <c r="I9" i="36"/>
  <c r="I191" i="34"/>
  <c r="I269" i="34"/>
  <c r="S87" i="41"/>
  <c r="L9" i="41"/>
  <c r="S9" i="41" s="1"/>
  <c r="T9" i="41" s="1"/>
  <c r="I165" i="34"/>
  <c r="H35" i="34"/>
  <c r="B35" i="34"/>
  <c r="H653" i="34"/>
  <c r="B653" i="34"/>
  <c r="F653" i="34"/>
  <c r="D653" i="34"/>
  <c r="C653" i="34"/>
  <c r="E653" i="34"/>
  <c r="G653" i="34"/>
  <c r="I113" i="34"/>
  <c r="I87" i="34"/>
  <c r="I471" i="34" l="1"/>
  <c r="H9" i="34"/>
  <c r="D9" i="34"/>
  <c r="D626" i="34"/>
  <c r="D85" i="34"/>
  <c r="G9" i="34"/>
  <c r="C9" i="34"/>
  <c r="B626" i="34"/>
  <c r="I605" i="34"/>
  <c r="B85" i="34"/>
  <c r="I653" i="34"/>
  <c r="I35" i="34"/>
  <c r="B9" i="34"/>
  <c r="E9" i="34"/>
  <c r="G43" i="8"/>
  <c r="G17" i="8" s="1"/>
  <c r="E43" i="8"/>
  <c r="H43" i="8"/>
  <c r="H17" i="8" s="1"/>
  <c r="C43" i="8"/>
  <c r="D43" i="8"/>
  <c r="D7" i="34" l="1"/>
  <c r="I85" i="34"/>
  <c r="B7" i="34"/>
  <c r="I9" i="34"/>
  <c r="I121" i="8"/>
  <c r="B43" i="8"/>
  <c r="I7" i="34" l="1"/>
  <c r="I43" i="8"/>
  <c r="E87" i="1" l="1"/>
  <c r="C87" i="1"/>
  <c r="D87" i="1"/>
  <c r="I633" i="1" l="1"/>
  <c r="H87" i="1"/>
  <c r="C87" i="8"/>
  <c r="C652" i="8"/>
  <c r="B652" i="8"/>
  <c r="G87" i="1"/>
  <c r="I477" i="1"/>
  <c r="E87" i="8"/>
  <c r="E652" i="8"/>
  <c r="I607" i="1"/>
  <c r="G87" i="8"/>
  <c r="G652" i="8"/>
  <c r="D652" i="8"/>
  <c r="F61" i="1" l="1"/>
  <c r="I451" i="1"/>
  <c r="I503" i="1"/>
  <c r="I633" i="8"/>
  <c r="I652" i="8" s="1"/>
  <c r="I555" i="1"/>
  <c r="H87" i="8"/>
  <c r="H652" i="8"/>
  <c r="I503" i="8"/>
  <c r="I522" i="8" s="1"/>
  <c r="F522" i="8"/>
  <c r="I529" i="8"/>
  <c r="I548" i="8" s="1"/>
  <c r="F548" i="8"/>
  <c r="I451" i="8"/>
  <c r="F61" i="8"/>
  <c r="F470" i="8"/>
  <c r="I555" i="8"/>
  <c r="I574" i="8" s="1"/>
  <c r="F574" i="8"/>
  <c r="I581" i="1"/>
  <c r="B87" i="1"/>
  <c r="D87" i="8"/>
  <c r="D626" i="8"/>
  <c r="I529" i="1"/>
  <c r="I113" i="8"/>
  <c r="I607" i="8"/>
  <c r="B626" i="8"/>
  <c r="I113" i="1"/>
  <c r="H35" i="8" l="1"/>
  <c r="D35" i="8"/>
  <c r="G35" i="8"/>
  <c r="E35" i="8"/>
  <c r="H35" i="1"/>
  <c r="H9" i="1" s="1"/>
  <c r="C35" i="8"/>
  <c r="C9" i="8" s="1"/>
  <c r="I321" i="1"/>
  <c r="G35" i="1"/>
  <c r="G9" i="1" s="1"/>
  <c r="E35" i="1"/>
  <c r="E9" i="1" s="1"/>
  <c r="D35" i="1"/>
  <c r="D9" i="1" s="1"/>
  <c r="C35" i="1"/>
  <c r="C9" i="1" s="1"/>
  <c r="H9" i="8"/>
  <c r="E9" i="8"/>
  <c r="G9" i="8"/>
  <c r="I373" i="1"/>
  <c r="I295" i="1"/>
  <c r="I295" i="8"/>
  <c r="I243" i="8"/>
  <c r="I470" i="8"/>
  <c r="F653" i="8"/>
  <c r="B653" i="8"/>
  <c r="G653" i="8"/>
  <c r="H653" i="8"/>
  <c r="C653" i="8"/>
  <c r="D653" i="8"/>
  <c r="E653" i="8"/>
  <c r="I347" i="1"/>
  <c r="D9" i="8"/>
  <c r="I347" i="8"/>
  <c r="I373" i="8"/>
  <c r="F86" i="1"/>
  <c r="I632" i="1"/>
  <c r="I191" i="8"/>
  <c r="I269" i="8"/>
  <c r="E549" i="8"/>
  <c r="B549" i="8"/>
  <c r="F549" i="8"/>
  <c r="C549" i="8"/>
  <c r="D549" i="8"/>
  <c r="H549" i="8"/>
  <c r="G549" i="8"/>
  <c r="I581" i="8"/>
  <c r="B87" i="8"/>
  <c r="I217" i="8"/>
  <c r="I191" i="1"/>
  <c r="I139" i="1"/>
  <c r="B35" i="1"/>
  <c r="I61" i="8"/>
  <c r="F9" i="8"/>
  <c r="I399" i="1"/>
  <c r="I165" i="8"/>
  <c r="I139" i="8"/>
  <c r="B35" i="8"/>
  <c r="H575" i="8"/>
  <c r="G575" i="8"/>
  <c r="B575" i="8"/>
  <c r="E575" i="8"/>
  <c r="F575" i="8"/>
  <c r="D575" i="8"/>
  <c r="C575" i="8"/>
  <c r="B523" i="8"/>
  <c r="D523" i="8"/>
  <c r="E523" i="8"/>
  <c r="F523" i="8"/>
  <c r="C523" i="8"/>
  <c r="G523" i="8"/>
  <c r="H523" i="8"/>
  <c r="F9" i="1"/>
  <c r="I61" i="1"/>
  <c r="I243" i="1"/>
  <c r="I399" i="8"/>
  <c r="I269" i="1"/>
  <c r="I165" i="1"/>
  <c r="I87" i="1"/>
  <c r="I425" i="8"/>
  <c r="I321" i="8"/>
  <c r="I425" i="1"/>
  <c r="I575" i="8" l="1"/>
  <c r="I549" i="8"/>
  <c r="I523" i="8"/>
  <c r="I653" i="8"/>
  <c r="B9" i="8"/>
  <c r="I9" i="8" s="1"/>
  <c r="I35" i="8"/>
  <c r="F8" i="1"/>
  <c r="I86" i="1"/>
  <c r="G471" i="8"/>
  <c r="E471" i="8"/>
  <c r="B471" i="8"/>
  <c r="F471" i="8"/>
  <c r="C471" i="8"/>
  <c r="H471" i="8"/>
  <c r="D471" i="8"/>
  <c r="I35" i="1"/>
  <c r="B9" i="1"/>
  <c r="I9" i="1" s="1"/>
  <c r="I87" i="8"/>
  <c r="I471" i="8" l="1"/>
  <c r="I8" i="1"/>
  <c r="H85" i="32" l="1"/>
  <c r="C85" i="32"/>
  <c r="G85" i="32"/>
  <c r="I631" i="32"/>
  <c r="E85" i="32"/>
  <c r="I449" i="32" l="1"/>
  <c r="F59" i="32"/>
  <c r="I605" i="32"/>
  <c r="I59" i="32" l="1"/>
  <c r="F7" i="32"/>
  <c r="E95" i="32" l="1"/>
  <c r="D95" i="32"/>
  <c r="C95" i="32" l="1"/>
  <c r="C600" i="32"/>
  <c r="B95" i="32"/>
  <c r="I95" i="32" s="1"/>
  <c r="I589" i="32"/>
  <c r="I330" i="8" l="1"/>
  <c r="I226" i="8"/>
  <c r="I200" i="8"/>
  <c r="I252" i="8"/>
  <c r="I174" i="8"/>
  <c r="I382" i="8"/>
  <c r="I434" i="8"/>
  <c r="I278" i="8"/>
  <c r="I356" i="8"/>
  <c r="I148" i="8"/>
  <c r="I304" i="8"/>
  <c r="I122" i="8" l="1"/>
  <c r="D44" i="8"/>
  <c r="G44" i="8"/>
  <c r="C44" i="8"/>
  <c r="C18" i="8" s="1"/>
  <c r="E44" i="8"/>
  <c r="H44" i="8"/>
  <c r="I408" i="8" l="1"/>
  <c r="B44" i="8"/>
  <c r="I44" i="8" s="1"/>
  <c r="I581" i="32" l="1"/>
  <c r="D652" i="32"/>
  <c r="H87" i="32" l="1"/>
  <c r="H652" i="32"/>
  <c r="D87" i="32"/>
  <c r="D626" i="32"/>
  <c r="I633" i="32"/>
  <c r="I652" i="32" s="1"/>
  <c r="B652" i="32"/>
  <c r="C87" i="32"/>
  <c r="C106" i="32" s="1"/>
  <c r="C652" i="32"/>
  <c r="E87" i="32"/>
  <c r="E652" i="32"/>
  <c r="I607" i="32"/>
  <c r="B626" i="32"/>
  <c r="G87" i="32"/>
  <c r="G652" i="32"/>
  <c r="B87" i="32"/>
  <c r="I373" i="32"/>
  <c r="I399" i="32"/>
  <c r="I425" i="32"/>
  <c r="I165" i="32"/>
  <c r="G35" i="32"/>
  <c r="G9" i="32" s="1"/>
  <c r="E35" i="32"/>
  <c r="E9" i="32" s="1"/>
  <c r="I139" i="32"/>
  <c r="I243" i="32"/>
  <c r="I217" i="32"/>
  <c r="I269" i="32"/>
  <c r="I295" i="32"/>
  <c r="D35" i="32"/>
  <c r="D9" i="32" s="1"/>
  <c r="I347" i="32"/>
  <c r="I191" i="32"/>
  <c r="I321" i="32"/>
  <c r="C35" i="32"/>
  <c r="H35" i="32"/>
  <c r="H9" i="32" s="1"/>
  <c r="C9" i="32" l="1"/>
  <c r="I113" i="32"/>
  <c r="I451" i="32"/>
  <c r="F61" i="32"/>
  <c r="F470" i="32"/>
  <c r="B35" i="32"/>
  <c r="I529" i="32"/>
  <c r="I548" i="32" s="1"/>
  <c r="F548" i="32"/>
  <c r="D653" i="32"/>
  <c r="C653" i="32"/>
  <c r="H653" i="32"/>
  <c r="F653" i="32"/>
  <c r="B653" i="32"/>
  <c r="G653" i="32"/>
  <c r="E653" i="32"/>
  <c r="I555" i="32"/>
  <c r="I574" i="32" s="1"/>
  <c r="F574" i="32"/>
  <c r="I503" i="32"/>
  <c r="I522" i="32" s="1"/>
  <c r="F522" i="32"/>
  <c r="I87" i="32"/>
  <c r="G549" i="32" l="1"/>
  <c r="B549" i="32"/>
  <c r="F549" i="32"/>
  <c r="E549" i="32"/>
  <c r="H549" i="32"/>
  <c r="D549" i="32"/>
  <c r="C549" i="32"/>
  <c r="I653" i="32"/>
  <c r="I35" i="32"/>
  <c r="B9" i="32"/>
  <c r="I61" i="32"/>
  <c r="F9" i="32"/>
  <c r="F575" i="32"/>
  <c r="C575" i="32"/>
  <c r="E575" i="32"/>
  <c r="G575" i="32"/>
  <c r="B575" i="32"/>
  <c r="H575" i="32"/>
  <c r="D575" i="32"/>
  <c r="D523" i="32"/>
  <c r="F523" i="32"/>
  <c r="C523" i="32"/>
  <c r="B523" i="32"/>
  <c r="H523" i="32"/>
  <c r="G523" i="32"/>
  <c r="E523" i="32"/>
  <c r="I470" i="32"/>
  <c r="I575" i="32" l="1"/>
  <c r="I549" i="32"/>
  <c r="I523" i="32"/>
  <c r="G471" i="32"/>
  <c r="D471" i="32"/>
  <c r="C471" i="32"/>
  <c r="B471" i="32"/>
  <c r="H471" i="32"/>
  <c r="E471" i="32"/>
  <c r="F471" i="32"/>
  <c r="I9" i="32"/>
  <c r="I471" i="32" l="1"/>
  <c r="D85" i="32" l="1"/>
  <c r="I579" i="32"/>
  <c r="B85" i="32"/>
  <c r="I85" i="32" s="1"/>
  <c r="I345" i="32" l="1"/>
  <c r="I215" i="32"/>
  <c r="I423" i="32"/>
  <c r="I293" i="32"/>
  <c r="I267" i="32"/>
  <c r="I163" i="32"/>
  <c r="I397" i="32"/>
  <c r="I111" i="32" l="1"/>
  <c r="I137" i="32"/>
  <c r="I241" i="32" l="1"/>
  <c r="I189" i="32"/>
  <c r="I319" i="32"/>
  <c r="H33" i="32"/>
  <c r="D33" i="32"/>
  <c r="G33" i="32"/>
  <c r="C33" i="32"/>
  <c r="E33" i="32" l="1"/>
  <c r="D7" i="32"/>
  <c r="E7" i="32"/>
  <c r="H7" i="32"/>
  <c r="I371" i="32"/>
  <c r="G7" i="32"/>
  <c r="B33" i="32"/>
  <c r="C7" i="32"/>
  <c r="B7" i="32" l="1"/>
  <c r="I33" i="32"/>
  <c r="I7" i="32" l="1"/>
  <c r="E92" i="36" l="1"/>
  <c r="W40" i="40" l="1"/>
  <c r="AF40" i="41"/>
  <c r="AI170" i="41"/>
  <c r="AI248" i="40"/>
  <c r="AI430" i="40"/>
  <c r="AH40" i="41"/>
  <c r="AD40" i="41"/>
  <c r="AI352" i="41"/>
  <c r="X40" i="41"/>
  <c r="AI326" i="40"/>
  <c r="AI430" i="41"/>
  <c r="AI222" i="40"/>
  <c r="AI196" i="40"/>
  <c r="AI300" i="40"/>
  <c r="AD40" i="40"/>
  <c r="I482" i="41"/>
  <c r="F66" i="41"/>
  <c r="Y40" i="41"/>
  <c r="AI404" i="41"/>
  <c r="AI222" i="41"/>
  <c r="AI196" i="41"/>
  <c r="Y40" i="40"/>
  <c r="AI144" i="41"/>
  <c r="AI274" i="40"/>
  <c r="AI352" i="40"/>
  <c r="V40" i="40"/>
  <c r="AI118" i="40"/>
  <c r="I482" i="40"/>
  <c r="F66" i="40"/>
  <c r="AG40" i="41"/>
  <c r="AE40" i="41"/>
  <c r="AH40" i="40"/>
  <c r="X40" i="40"/>
  <c r="W40" i="41"/>
  <c r="V40" i="41"/>
  <c r="AI118" i="41"/>
  <c r="D92" i="36"/>
  <c r="I586" i="36"/>
  <c r="Z40" i="40"/>
  <c r="AE40" i="40"/>
  <c r="Z40" i="41"/>
  <c r="AI300" i="41"/>
  <c r="AI404" i="40"/>
  <c r="AI248" i="41"/>
  <c r="AI326" i="41"/>
  <c r="AI378" i="41"/>
  <c r="AI170" i="40"/>
  <c r="AI378" i="40"/>
  <c r="AA40" i="40"/>
  <c r="AG40" i="40"/>
  <c r="AC40" i="41"/>
  <c r="AA40" i="41"/>
  <c r="AI274" i="41"/>
  <c r="AI144" i="40"/>
  <c r="AC40" i="40"/>
  <c r="AF40" i="40"/>
  <c r="E92" i="41"/>
  <c r="S274" i="40" l="1"/>
  <c r="S378" i="40"/>
  <c r="I66" i="40"/>
  <c r="S326" i="40"/>
  <c r="S352" i="41"/>
  <c r="S404" i="40"/>
  <c r="S196" i="41"/>
  <c r="F14" i="41"/>
  <c r="I66" i="41"/>
  <c r="M40" i="41"/>
  <c r="E92" i="40"/>
  <c r="S222" i="40"/>
  <c r="S144" i="41"/>
  <c r="R40" i="41"/>
  <c r="S196" i="40"/>
  <c r="S248" i="41"/>
  <c r="L40" i="40"/>
  <c r="S118" i="40"/>
  <c r="S144" i="40"/>
  <c r="S248" i="40"/>
  <c r="S300" i="40"/>
  <c r="S222" i="41"/>
  <c r="S300" i="41"/>
  <c r="N40" i="41"/>
  <c r="S274" i="41"/>
  <c r="O40" i="41"/>
  <c r="I92" i="36"/>
  <c r="S326" i="41"/>
  <c r="S170" i="40"/>
  <c r="S404" i="41"/>
  <c r="N40" i="40"/>
  <c r="M40" i="40"/>
  <c r="O40" i="40"/>
  <c r="Q40" i="41"/>
  <c r="R40" i="40"/>
  <c r="S352" i="40"/>
  <c r="S430" i="40"/>
  <c r="S170" i="41"/>
  <c r="S430" i="41"/>
  <c r="D92" i="40"/>
  <c r="I586" i="40"/>
  <c r="AI40" i="41"/>
  <c r="Q40" i="40"/>
  <c r="S378" i="41"/>
  <c r="D92" i="41"/>
  <c r="I92" i="41" s="1"/>
  <c r="I586" i="41"/>
  <c r="L40" i="41"/>
  <c r="S118" i="41"/>
  <c r="AI40" i="40"/>
  <c r="O92" i="41"/>
  <c r="R14" i="41" l="1"/>
  <c r="I170" i="41"/>
  <c r="I300" i="40"/>
  <c r="I248" i="40"/>
  <c r="I352" i="41"/>
  <c r="I170" i="40"/>
  <c r="Q14" i="40"/>
  <c r="R14" i="40"/>
  <c r="I144" i="41"/>
  <c r="Q14" i="41"/>
  <c r="M14" i="41"/>
  <c r="I430" i="40"/>
  <c r="I92" i="40"/>
  <c r="M14" i="40"/>
  <c r="I274" i="40"/>
  <c r="O92" i="40"/>
  <c r="O14" i="40" s="1"/>
  <c r="D40" i="41"/>
  <c r="G40" i="40"/>
  <c r="I430" i="41"/>
  <c r="I404" i="41"/>
  <c r="I222" i="40"/>
  <c r="I300" i="41"/>
  <c r="I378" i="41"/>
  <c r="I222" i="41"/>
  <c r="B40" i="41"/>
  <c r="I118" i="41"/>
  <c r="C40" i="41"/>
  <c r="D40" i="40"/>
  <c r="G40" i="41"/>
  <c r="I404" i="40"/>
  <c r="S40" i="40"/>
  <c r="L14" i="40"/>
  <c r="N92" i="41"/>
  <c r="S586" i="41"/>
  <c r="H40" i="41"/>
  <c r="O14" i="41"/>
  <c r="I144" i="40"/>
  <c r="B40" i="40"/>
  <c r="I118" i="40"/>
  <c r="I326" i="40"/>
  <c r="I378" i="40"/>
  <c r="L14" i="41"/>
  <c r="S40" i="41"/>
  <c r="H40" i="40"/>
  <c r="E40" i="41"/>
  <c r="I248" i="41"/>
  <c r="I326" i="41"/>
  <c r="N92" i="40"/>
  <c r="S586" i="40"/>
  <c r="I196" i="41"/>
  <c r="C40" i="40"/>
  <c r="I196" i="40"/>
  <c r="I352" i="40"/>
  <c r="E40" i="40"/>
  <c r="I274" i="41"/>
  <c r="S92" i="40" l="1"/>
  <c r="AJ40" i="41"/>
  <c r="G14" i="40"/>
  <c r="C14" i="41"/>
  <c r="E14" i="40"/>
  <c r="AJ40" i="40"/>
  <c r="D14" i="41"/>
  <c r="E14" i="41"/>
  <c r="H14" i="41"/>
  <c r="H14" i="40"/>
  <c r="G14" i="41"/>
  <c r="C14" i="40"/>
  <c r="N14" i="40"/>
  <c r="D14" i="40"/>
  <c r="I40" i="41"/>
  <c r="B14" i="41"/>
  <c r="I14" i="41" s="1"/>
  <c r="N14" i="41"/>
  <c r="S92" i="41"/>
  <c r="I40" i="40"/>
  <c r="B14" i="40"/>
  <c r="I14" i="40" l="1"/>
  <c r="F470" i="42" l="1"/>
  <c r="I563" i="42" l="1"/>
  <c r="I574" i="42" s="1"/>
  <c r="F574" i="42"/>
  <c r="I511" i="42"/>
  <c r="I522" i="42" s="1"/>
  <c r="B523" i="42" s="1"/>
  <c r="F522" i="42"/>
  <c r="I537" i="42"/>
  <c r="I548" i="42" s="1"/>
  <c r="B549" i="42" s="1"/>
  <c r="F548" i="42"/>
  <c r="G523" i="42"/>
  <c r="D523" i="42"/>
  <c r="E523" i="42"/>
  <c r="D549" i="42"/>
  <c r="C575" i="42"/>
  <c r="G575" i="42"/>
  <c r="F575" i="42"/>
  <c r="B575" i="42"/>
  <c r="D575" i="42"/>
  <c r="H575" i="42"/>
  <c r="E575" i="42"/>
  <c r="I459" i="42"/>
  <c r="I470" i="42" s="1"/>
  <c r="F470" i="41"/>
  <c r="F549" i="42" l="1"/>
  <c r="G549" i="42"/>
  <c r="I575" i="42"/>
  <c r="C523" i="42"/>
  <c r="H523" i="42"/>
  <c r="P95" i="42"/>
  <c r="H549" i="42"/>
  <c r="C549" i="42"/>
  <c r="I549" i="42" s="1"/>
  <c r="I537" i="41"/>
  <c r="I548" i="41" s="1"/>
  <c r="D549" i="41" s="1"/>
  <c r="F548" i="41"/>
  <c r="F549" i="41" s="1"/>
  <c r="E549" i="42"/>
  <c r="F523" i="42"/>
  <c r="C471" i="42"/>
  <c r="D471" i="42"/>
  <c r="B471" i="42"/>
  <c r="F471" i="42"/>
  <c r="H471" i="42"/>
  <c r="E471" i="42"/>
  <c r="G471" i="42"/>
  <c r="H549" i="41"/>
  <c r="I459" i="41"/>
  <c r="I470" i="41" s="1"/>
  <c r="AI121" i="42"/>
  <c r="W314" i="41"/>
  <c r="Y314" i="41"/>
  <c r="Z314" i="41"/>
  <c r="V314" i="41"/>
  <c r="AD314" i="41"/>
  <c r="X314" i="41"/>
  <c r="AE314" i="41"/>
  <c r="AA314" i="41"/>
  <c r="AG314" i="41"/>
  <c r="AC314" i="41"/>
  <c r="AF314" i="41"/>
  <c r="AH314" i="41"/>
  <c r="W184" i="41"/>
  <c r="Y184" i="41"/>
  <c r="Z184" i="41"/>
  <c r="V184" i="41"/>
  <c r="AD184" i="41"/>
  <c r="X184" i="41"/>
  <c r="AE184" i="41"/>
  <c r="AA184" i="41"/>
  <c r="AG184" i="41"/>
  <c r="AC184" i="41"/>
  <c r="AF184" i="41"/>
  <c r="AH184" i="41"/>
  <c r="W236" i="41"/>
  <c r="Y236" i="41"/>
  <c r="Z236" i="41"/>
  <c r="V236" i="41"/>
  <c r="AD236" i="41"/>
  <c r="X236" i="41"/>
  <c r="AE236" i="41"/>
  <c r="AA236" i="41"/>
  <c r="AG236" i="41"/>
  <c r="AC236" i="41"/>
  <c r="AF236" i="41"/>
  <c r="AH236" i="41"/>
  <c r="X158" i="41"/>
  <c r="AG158" i="41"/>
  <c r="AD158" i="41"/>
  <c r="Z158" i="41"/>
  <c r="AH158" i="41"/>
  <c r="Y158" i="41"/>
  <c r="AF158" i="41"/>
  <c r="W158" i="41"/>
  <c r="AC158" i="41"/>
  <c r="AA158" i="41"/>
  <c r="V158" i="41"/>
  <c r="AE158" i="41"/>
  <c r="W340" i="41"/>
  <c r="Y340" i="41"/>
  <c r="Z340" i="41"/>
  <c r="V340" i="41"/>
  <c r="AD340" i="41"/>
  <c r="X340" i="41"/>
  <c r="AE340" i="41"/>
  <c r="AA340" i="41"/>
  <c r="AG340" i="41"/>
  <c r="AC340" i="41"/>
  <c r="AF340" i="41"/>
  <c r="AH340" i="41"/>
  <c r="X210" i="41"/>
  <c r="AF210" i="41"/>
  <c r="AD210" i="41"/>
  <c r="AG210" i="41"/>
  <c r="Z210" i="41"/>
  <c r="W210" i="41"/>
  <c r="AH210" i="41"/>
  <c r="AC210" i="41"/>
  <c r="V210" i="41"/>
  <c r="AA210" i="41"/>
  <c r="Y210" i="41"/>
  <c r="AE210" i="41"/>
  <c r="AD392" i="41"/>
  <c r="AG392" i="41"/>
  <c r="AE392" i="41"/>
  <c r="AF392" i="41"/>
  <c r="W392" i="41"/>
  <c r="AC392" i="41"/>
  <c r="Z392" i="41"/>
  <c r="AH392" i="41"/>
  <c r="Y392" i="41"/>
  <c r="X392" i="41"/>
  <c r="V392" i="41"/>
  <c r="AA392" i="41"/>
  <c r="X444" i="41"/>
  <c r="AF444" i="41"/>
  <c r="AD444" i="41"/>
  <c r="AG444" i="41"/>
  <c r="Z444" i="41"/>
  <c r="W444" i="41"/>
  <c r="AH444" i="41"/>
  <c r="AC444" i="41"/>
  <c r="V444" i="41"/>
  <c r="AA444" i="41"/>
  <c r="Y444" i="41"/>
  <c r="AE444" i="41"/>
  <c r="X262" i="41"/>
  <c r="AD262" i="41"/>
  <c r="V262" i="41"/>
  <c r="AC262" i="41"/>
  <c r="AE262" i="41"/>
  <c r="AG262" i="41"/>
  <c r="Z262" i="41"/>
  <c r="W262" i="41"/>
  <c r="AF262" i="41"/>
  <c r="AA262" i="41"/>
  <c r="AH262" i="41"/>
  <c r="Y262" i="41"/>
  <c r="AC132" i="41"/>
  <c r="AF132" i="41"/>
  <c r="X132" i="41"/>
  <c r="AD132" i="41"/>
  <c r="AG132" i="41"/>
  <c r="V132" i="41"/>
  <c r="AA132" i="41"/>
  <c r="AE132" i="41"/>
  <c r="AH132" i="41"/>
  <c r="Y132" i="41"/>
  <c r="Z132" i="41"/>
  <c r="W288" i="41"/>
  <c r="AF288" i="41"/>
  <c r="AA288" i="41"/>
  <c r="AG288" i="41"/>
  <c r="Z288" i="41"/>
  <c r="X288" i="41"/>
  <c r="AE288" i="41"/>
  <c r="AC288" i="41"/>
  <c r="V288" i="41"/>
  <c r="AD288" i="41"/>
  <c r="Y288" i="41"/>
  <c r="AH288" i="41"/>
  <c r="X418" i="41"/>
  <c r="AF418" i="41"/>
  <c r="AD418" i="41"/>
  <c r="AG418" i="41"/>
  <c r="Z418" i="41"/>
  <c r="W418" i="41"/>
  <c r="AH418" i="41"/>
  <c r="AC418" i="41"/>
  <c r="V418" i="41"/>
  <c r="AA418" i="41"/>
  <c r="Y418" i="41"/>
  <c r="AE418" i="41"/>
  <c r="I523" i="42" l="1"/>
  <c r="X43" i="42"/>
  <c r="AI288" i="41"/>
  <c r="AB289" i="41" s="1"/>
  <c r="AH43" i="42"/>
  <c r="AI199" i="42"/>
  <c r="AI340" i="41"/>
  <c r="AB341" i="41" s="1"/>
  <c r="AI236" i="41"/>
  <c r="AB237" i="41" s="1"/>
  <c r="AI314" i="41"/>
  <c r="AB315" i="41" s="1"/>
  <c r="AI407" i="42"/>
  <c r="AA43" i="42"/>
  <c r="AE43" i="42"/>
  <c r="AE289" i="41"/>
  <c r="W43" i="41"/>
  <c r="W132" i="41"/>
  <c r="Z237" i="41"/>
  <c r="Z315" i="41"/>
  <c r="C549" i="41"/>
  <c r="Z43" i="42"/>
  <c r="Y43" i="42"/>
  <c r="X289" i="41"/>
  <c r="AC341" i="41"/>
  <c r="AC315" i="41"/>
  <c r="Y315" i="41"/>
  <c r="B549" i="41"/>
  <c r="I471" i="42"/>
  <c r="AD237" i="41"/>
  <c r="I511" i="41"/>
  <c r="I522" i="41" s="1"/>
  <c r="B523" i="41" s="1"/>
  <c r="F522" i="41"/>
  <c r="AF43" i="42"/>
  <c r="AC43" i="42"/>
  <c r="AI418" i="41"/>
  <c r="AA419" i="41" s="1"/>
  <c r="Z289" i="41"/>
  <c r="AI444" i="41"/>
  <c r="AB445" i="41" s="1"/>
  <c r="AI210" i="41"/>
  <c r="AB211" i="41" s="1"/>
  <c r="AG341" i="41"/>
  <c r="W341" i="41"/>
  <c r="AG237" i="41"/>
  <c r="W237" i="41"/>
  <c r="AG315" i="41"/>
  <c r="W315" i="41"/>
  <c r="E549" i="41"/>
  <c r="I563" i="41"/>
  <c r="I574" i="41" s="1"/>
  <c r="E575" i="41" s="1"/>
  <c r="F574" i="41"/>
  <c r="F575" i="41" s="1"/>
  <c r="AD43" i="42"/>
  <c r="AH289" i="41"/>
  <c r="AG289" i="41"/>
  <c r="AC211" i="41"/>
  <c r="AA341" i="41"/>
  <c r="AA237" i="41"/>
  <c r="AI184" i="41"/>
  <c r="AB185" i="41" s="1"/>
  <c r="AA315" i="41"/>
  <c r="G549" i="41"/>
  <c r="V43" i="42"/>
  <c r="AD315" i="41"/>
  <c r="W43" i="42"/>
  <c r="AI43" i="42" s="1"/>
  <c r="AH419" i="41"/>
  <c r="Y289" i="41"/>
  <c r="AA289" i="41"/>
  <c r="AI132" i="41"/>
  <c r="AI262" i="41"/>
  <c r="AB263" i="41" s="1"/>
  <c r="AI392" i="41"/>
  <c r="AB393" i="41" s="1"/>
  <c r="AE341" i="41"/>
  <c r="AI158" i="41"/>
  <c r="AB159" i="41" s="1"/>
  <c r="V159" i="41"/>
  <c r="AE237" i="41"/>
  <c r="AE315" i="41"/>
  <c r="W289" i="41"/>
  <c r="AG43" i="42"/>
  <c r="AD289" i="41"/>
  <c r="AF289" i="41"/>
  <c r="X237" i="41"/>
  <c r="X315" i="41"/>
  <c r="AI329" i="42"/>
  <c r="AH43" i="41"/>
  <c r="AF43" i="41"/>
  <c r="AI355" i="42"/>
  <c r="S121" i="42"/>
  <c r="AI407" i="41"/>
  <c r="AE43" i="41"/>
  <c r="AC43" i="41"/>
  <c r="AI433" i="41"/>
  <c r="AI199" i="41"/>
  <c r="B575" i="41"/>
  <c r="C575" i="41"/>
  <c r="H575" i="41"/>
  <c r="AI433" i="42"/>
  <c r="AA43" i="41"/>
  <c r="AI173" i="41"/>
  <c r="AI173" i="42"/>
  <c r="V43" i="41"/>
  <c r="AI121" i="41"/>
  <c r="AI251" i="41"/>
  <c r="AI381" i="41"/>
  <c r="AI147" i="41"/>
  <c r="AG43" i="41"/>
  <c r="H471" i="41"/>
  <c r="E471" i="41"/>
  <c r="F471" i="41"/>
  <c r="B471" i="41"/>
  <c r="D471" i="41"/>
  <c r="C471" i="41"/>
  <c r="G471" i="41"/>
  <c r="Y43" i="41"/>
  <c r="H523" i="41"/>
  <c r="E523" i="41"/>
  <c r="G523" i="41"/>
  <c r="D523" i="41"/>
  <c r="C523" i="41"/>
  <c r="F523" i="41"/>
  <c r="AI381" i="42"/>
  <c r="AI303" i="42"/>
  <c r="AI147" i="42"/>
  <c r="AI225" i="42"/>
  <c r="AI355" i="41"/>
  <c r="AI277" i="41"/>
  <c r="AD43" i="41"/>
  <c r="AI277" i="42"/>
  <c r="AI251" i="42"/>
  <c r="Z43" i="41"/>
  <c r="X43" i="41"/>
  <c r="AI329" i="41"/>
  <c r="AI225" i="41"/>
  <c r="AI303" i="41"/>
  <c r="M418" i="41"/>
  <c r="L418" i="41"/>
  <c r="N418" i="41"/>
  <c r="Q418" i="41"/>
  <c r="M288" i="41"/>
  <c r="L288" i="41"/>
  <c r="N288" i="41"/>
  <c r="O288" i="41"/>
  <c r="M132" i="41"/>
  <c r="L132" i="41"/>
  <c r="R262" i="41"/>
  <c r="N262" i="41"/>
  <c r="L262" i="41"/>
  <c r="Q262" i="41"/>
  <c r="M444" i="41"/>
  <c r="L444" i="41"/>
  <c r="N444" i="41"/>
  <c r="Q444" i="41"/>
  <c r="L392" i="41"/>
  <c r="M392" i="41"/>
  <c r="N392" i="41"/>
  <c r="O210" i="41"/>
  <c r="R210" i="41"/>
  <c r="R340" i="41"/>
  <c r="N340" i="41"/>
  <c r="L158" i="41"/>
  <c r="R158" i="41"/>
  <c r="Q158" i="41"/>
  <c r="R236" i="41"/>
  <c r="N236" i="41"/>
  <c r="R184" i="41"/>
  <c r="N184" i="41"/>
  <c r="R314" i="41"/>
  <c r="N314" i="41"/>
  <c r="O418" i="41"/>
  <c r="R418" i="41"/>
  <c r="Q288" i="41"/>
  <c r="R288" i="41"/>
  <c r="N132" i="41"/>
  <c r="O132" i="41"/>
  <c r="Q132" i="41"/>
  <c r="R132" i="41"/>
  <c r="M262" i="41"/>
  <c r="O262" i="41"/>
  <c r="O444" i="41"/>
  <c r="R444" i="41"/>
  <c r="O392" i="41"/>
  <c r="Q392" i="41"/>
  <c r="R392" i="41"/>
  <c r="M210" i="41"/>
  <c r="L210" i="41"/>
  <c r="N210" i="41"/>
  <c r="Q210" i="41"/>
  <c r="O340" i="41"/>
  <c r="Q340" i="41"/>
  <c r="L340" i="41"/>
  <c r="M340" i="41"/>
  <c r="O158" i="41"/>
  <c r="M158" i="41"/>
  <c r="N158" i="41"/>
  <c r="O236" i="41"/>
  <c r="Q236" i="41"/>
  <c r="L236" i="41"/>
  <c r="M236" i="41"/>
  <c r="O184" i="41"/>
  <c r="Q184" i="41"/>
  <c r="L184" i="41"/>
  <c r="M184" i="41"/>
  <c r="O314" i="41"/>
  <c r="Q314" i="41"/>
  <c r="L314" i="41"/>
  <c r="M314" i="41"/>
  <c r="V211" i="41" l="1"/>
  <c r="X419" i="41"/>
  <c r="AF211" i="41"/>
  <c r="Y419" i="41"/>
  <c r="V315" i="41"/>
  <c r="V341" i="41"/>
  <c r="V289" i="41"/>
  <c r="AA211" i="41"/>
  <c r="AH315" i="41"/>
  <c r="W211" i="41"/>
  <c r="Z211" i="41"/>
  <c r="AD159" i="41"/>
  <c r="AH211" i="41"/>
  <c r="X211" i="41"/>
  <c r="AF315" i="41"/>
  <c r="AG419" i="41"/>
  <c r="W419" i="41"/>
  <c r="AC419" i="41"/>
  <c r="Z419" i="41"/>
  <c r="AE419" i="41"/>
  <c r="X341" i="41"/>
  <c r="AF237" i="41"/>
  <c r="AH341" i="41"/>
  <c r="M43" i="42"/>
  <c r="AH445" i="41"/>
  <c r="AC445" i="41"/>
  <c r="Z341" i="41"/>
  <c r="AG211" i="41"/>
  <c r="W445" i="41"/>
  <c r="V263" i="41"/>
  <c r="AC263" i="41"/>
  <c r="Y237" i="41"/>
  <c r="AF341" i="41"/>
  <c r="AE211" i="41"/>
  <c r="X445" i="41"/>
  <c r="I523" i="41"/>
  <c r="Y341" i="41"/>
  <c r="AD341" i="41"/>
  <c r="AC289" i="41"/>
  <c r="AI289" i="41" s="1"/>
  <c r="I471" i="41"/>
  <c r="AG393" i="41"/>
  <c r="AH185" i="41"/>
  <c r="AH159" i="41"/>
  <c r="V445" i="41"/>
  <c r="AD445" i="41"/>
  <c r="AA185" i="41"/>
  <c r="N43" i="42"/>
  <c r="Y185" i="41"/>
  <c r="X393" i="41"/>
  <c r="W185" i="41"/>
  <c r="AG185" i="41"/>
  <c r="X185" i="41"/>
  <c r="AC393" i="41"/>
  <c r="Y445" i="41"/>
  <c r="V237" i="41"/>
  <c r="AE185" i="41"/>
  <c r="AC185" i="41"/>
  <c r="Y393" i="41"/>
  <c r="Z159" i="41"/>
  <c r="Y263" i="41"/>
  <c r="AE263" i="41"/>
  <c r="AF445" i="41"/>
  <c r="AF159" i="41"/>
  <c r="Z263" i="41"/>
  <c r="AH393" i="41"/>
  <c r="P95" i="41"/>
  <c r="G575" i="41"/>
  <c r="AD263" i="41"/>
  <c r="AH263" i="41"/>
  <c r="AE159" i="41"/>
  <c r="Z445" i="41"/>
  <c r="AC237" i="41"/>
  <c r="AA445" i="41"/>
  <c r="AF263" i="41"/>
  <c r="AC159" i="41"/>
  <c r="AH237" i="41"/>
  <c r="AG445" i="41"/>
  <c r="X159" i="41"/>
  <c r="D575" i="41"/>
  <c r="I575" i="41" s="1"/>
  <c r="AG159" i="41"/>
  <c r="AA263" i="41"/>
  <c r="Y159" i="41"/>
  <c r="AG263" i="41"/>
  <c r="X263" i="41"/>
  <c r="W159" i="41"/>
  <c r="AE445" i="41"/>
  <c r="AD393" i="41"/>
  <c r="Z393" i="41"/>
  <c r="AA159" i="41"/>
  <c r="Z185" i="41"/>
  <c r="AE393" i="41"/>
  <c r="AD185" i="41"/>
  <c r="V419" i="41"/>
  <c r="AB419" i="41"/>
  <c r="AD211" i="41"/>
  <c r="AI315" i="41"/>
  <c r="W263" i="41"/>
  <c r="AA393" i="41"/>
  <c r="S355" i="42"/>
  <c r="S407" i="42"/>
  <c r="O43" i="42"/>
  <c r="R43" i="42"/>
  <c r="Q43" i="42"/>
  <c r="AF185" i="41"/>
  <c r="V393" i="41"/>
  <c r="V185" i="41"/>
  <c r="AI185" i="41" s="1"/>
  <c r="AF393" i="41"/>
  <c r="W393" i="41"/>
  <c r="I549" i="41"/>
  <c r="AF419" i="41"/>
  <c r="Y211" i="41"/>
  <c r="AD419" i="41"/>
  <c r="R43" i="41"/>
  <c r="O43" i="41"/>
  <c r="S251" i="42"/>
  <c r="S381" i="42"/>
  <c r="S433" i="41"/>
  <c r="S444" i="41" s="1"/>
  <c r="S303" i="42"/>
  <c r="S329" i="42"/>
  <c r="S173" i="42"/>
  <c r="Q43" i="41"/>
  <c r="S433" i="42"/>
  <c r="S147" i="41"/>
  <c r="S158" i="41" s="1"/>
  <c r="S381" i="41"/>
  <c r="S392" i="41" s="1"/>
  <c r="L43" i="41"/>
  <c r="S121" i="41"/>
  <c r="S132" i="41" s="1"/>
  <c r="S329" i="41"/>
  <c r="S340" i="41" s="1"/>
  <c r="S199" i="42"/>
  <c r="S355" i="41"/>
  <c r="S277" i="42"/>
  <c r="AI43" i="41"/>
  <c r="L43" i="42"/>
  <c r="S303" i="41"/>
  <c r="S314" i="41" s="1"/>
  <c r="S173" i="41"/>
  <c r="S184" i="41" s="1"/>
  <c r="S225" i="41"/>
  <c r="S236" i="41" s="1"/>
  <c r="S199" i="41"/>
  <c r="S210" i="41" s="1"/>
  <c r="N43" i="41"/>
  <c r="I121" i="42"/>
  <c r="S225" i="42"/>
  <c r="M43" i="41"/>
  <c r="S251" i="41"/>
  <c r="S262" i="41" s="1"/>
  <c r="S277" i="41"/>
  <c r="S288" i="41" s="1"/>
  <c r="S407" i="41"/>
  <c r="S418" i="41" s="1"/>
  <c r="S147" i="42"/>
  <c r="G314" i="41"/>
  <c r="E314" i="41"/>
  <c r="C184" i="41"/>
  <c r="B184" i="41"/>
  <c r="G236" i="41"/>
  <c r="E236" i="41"/>
  <c r="D158" i="41"/>
  <c r="C158" i="41"/>
  <c r="E158" i="41"/>
  <c r="C340" i="41"/>
  <c r="B340" i="41"/>
  <c r="B210" i="41"/>
  <c r="C210" i="41"/>
  <c r="H132" i="41"/>
  <c r="G132" i="41"/>
  <c r="E132" i="41"/>
  <c r="D652" i="42"/>
  <c r="C652" i="42"/>
  <c r="D314" i="41"/>
  <c r="H314" i="41"/>
  <c r="D184" i="41"/>
  <c r="H184" i="41"/>
  <c r="D236" i="41"/>
  <c r="H236" i="41"/>
  <c r="G158" i="41"/>
  <c r="H158" i="41"/>
  <c r="B392" i="41"/>
  <c r="G444" i="41"/>
  <c r="D444" i="41"/>
  <c r="D262" i="41"/>
  <c r="H262" i="41"/>
  <c r="C132" i="41"/>
  <c r="B288" i="41"/>
  <c r="C288" i="41"/>
  <c r="G418" i="41"/>
  <c r="D418" i="41"/>
  <c r="I225" i="42"/>
  <c r="C314" i="41"/>
  <c r="B314" i="41"/>
  <c r="G184" i="41"/>
  <c r="E184" i="41"/>
  <c r="C236" i="41"/>
  <c r="B236" i="41"/>
  <c r="G340" i="41"/>
  <c r="E340" i="41"/>
  <c r="G210" i="41"/>
  <c r="D210" i="41"/>
  <c r="H392" i="41"/>
  <c r="G392" i="41"/>
  <c r="E392" i="41"/>
  <c r="H444" i="41"/>
  <c r="E444" i="41"/>
  <c r="E262" i="41"/>
  <c r="C262" i="41"/>
  <c r="D132" i="41"/>
  <c r="H288" i="41"/>
  <c r="G288" i="41"/>
  <c r="H418" i="41"/>
  <c r="E418" i="41"/>
  <c r="E652" i="42"/>
  <c r="D340" i="41"/>
  <c r="H340" i="41"/>
  <c r="H210" i="41"/>
  <c r="E210" i="41"/>
  <c r="D392" i="41"/>
  <c r="C392" i="41"/>
  <c r="C444" i="41"/>
  <c r="G262" i="41"/>
  <c r="B262" i="41"/>
  <c r="B132" i="41"/>
  <c r="E288" i="41"/>
  <c r="D288" i="41"/>
  <c r="B418" i="41"/>
  <c r="C418" i="41"/>
  <c r="AI211" i="41" l="1"/>
  <c r="AI159" i="41"/>
  <c r="AI341" i="41"/>
  <c r="AI263" i="41"/>
  <c r="I407" i="42"/>
  <c r="I355" i="42"/>
  <c r="I329" i="42"/>
  <c r="I147" i="41"/>
  <c r="I158" i="41" s="1"/>
  <c r="H159" i="41" s="1"/>
  <c r="B158" i="41"/>
  <c r="H43" i="42"/>
  <c r="AI445" i="41"/>
  <c r="I433" i="41"/>
  <c r="I444" i="41" s="1"/>
  <c r="G445" i="41" s="1"/>
  <c r="B444" i="41"/>
  <c r="I277" i="42"/>
  <c r="E43" i="42"/>
  <c r="AI419" i="41"/>
  <c r="I303" i="42"/>
  <c r="D43" i="42"/>
  <c r="AI237" i="41"/>
  <c r="C43" i="42"/>
  <c r="I147" i="42"/>
  <c r="G43" i="42"/>
  <c r="AI393" i="41"/>
  <c r="G159" i="41"/>
  <c r="G95" i="42"/>
  <c r="G652" i="42"/>
  <c r="I251" i="42"/>
  <c r="I355" i="41"/>
  <c r="I277" i="41"/>
  <c r="I288" i="41" s="1"/>
  <c r="H43" i="41"/>
  <c r="I329" i="41"/>
  <c r="I340" i="41" s="1"/>
  <c r="O289" i="41"/>
  <c r="Q289" i="41"/>
  <c r="P289" i="41"/>
  <c r="R289" i="41"/>
  <c r="L289" i="41"/>
  <c r="N289" i="41"/>
  <c r="M289" i="41"/>
  <c r="P211" i="41"/>
  <c r="O211" i="41"/>
  <c r="R211" i="41"/>
  <c r="L211" i="41"/>
  <c r="N211" i="41"/>
  <c r="Q211" i="41"/>
  <c r="M211" i="41"/>
  <c r="L419" i="41"/>
  <c r="M419" i="41"/>
  <c r="O419" i="41"/>
  <c r="R419" i="41"/>
  <c r="N419" i="41"/>
  <c r="P419" i="41"/>
  <c r="Q419" i="41"/>
  <c r="P263" i="41"/>
  <c r="M263" i="41"/>
  <c r="L263" i="41"/>
  <c r="R263" i="41"/>
  <c r="N263" i="41"/>
  <c r="O263" i="41"/>
  <c r="Q263" i="41"/>
  <c r="M237" i="41"/>
  <c r="N237" i="41"/>
  <c r="P237" i="41"/>
  <c r="O237" i="41"/>
  <c r="R237" i="41"/>
  <c r="Q237" i="41"/>
  <c r="L237" i="41"/>
  <c r="I641" i="42"/>
  <c r="I652" i="42" s="1"/>
  <c r="B652" i="42"/>
  <c r="C43" i="41"/>
  <c r="I615" i="42"/>
  <c r="R185" i="41"/>
  <c r="L185" i="41"/>
  <c r="M185" i="41"/>
  <c r="Q185" i="41"/>
  <c r="N185" i="41"/>
  <c r="P185" i="41"/>
  <c r="O185" i="41"/>
  <c r="R341" i="41"/>
  <c r="Q341" i="41"/>
  <c r="N341" i="41"/>
  <c r="P341" i="41"/>
  <c r="L341" i="41"/>
  <c r="O341" i="41"/>
  <c r="M341" i="41"/>
  <c r="B445" i="41"/>
  <c r="I407" i="41"/>
  <c r="I418" i="41" s="1"/>
  <c r="I173" i="42"/>
  <c r="E43" i="41"/>
  <c r="P315" i="41"/>
  <c r="M315" i="41"/>
  <c r="L315" i="41"/>
  <c r="O315" i="41"/>
  <c r="R315" i="41"/>
  <c r="Q315" i="41"/>
  <c r="N315" i="41"/>
  <c r="D43" i="41"/>
  <c r="S43" i="42"/>
  <c r="AJ43" i="42" s="1"/>
  <c r="M133" i="41"/>
  <c r="L133" i="41"/>
  <c r="O133" i="41"/>
  <c r="R133" i="41"/>
  <c r="N133" i="41"/>
  <c r="Q133" i="41"/>
  <c r="P133" i="41"/>
  <c r="B43" i="41"/>
  <c r="I121" i="41"/>
  <c r="I132" i="41" s="1"/>
  <c r="I251" i="41"/>
  <c r="I262" i="41" s="1"/>
  <c r="I199" i="42"/>
  <c r="I381" i="41"/>
  <c r="I392" i="41" s="1"/>
  <c r="H95" i="42"/>
  <c r="H652" i="42"/>
  <c r="B43" i="42"/>
  <c r="S43" i="41"/>
  <c r="AJ43" i="41" s="1"/>
  <c r="O159" i="41"/>
  <c r="R159" i="41"/>
  <c r="M159" i="41"/>
  <c r="P159" i="41"/>
  <c r="Q159" i="41"/>
  <c r="L159" i="41"/>
  <c r="N159" i="41"/>
  <c r="I433" i="42"/>
  <c r="I225" i="41"/>
  <c r="I236" i="41" s="1"/>
  <c r="I303" i="41"/>
  <c r="I314" i="41" s="1"/>
  <c r="I381" i="42"/>
  <c r="G43" i="41"/>
  <c r="I199" i="41"/>
  <c r="I210" i="41" s="1"/>
  <c r="I173" i="41"/>
  <c r="I184" i="41" s="1"/>
  <c r="O393" i="41"/>
  <c r="R393" i="41"/>
  <c r="Q393" i="41"/>
  <c r="M393" i="41"/>
  <c r="N393" i="41"/>
  <c r="P393" i="41"/>
  <c r="L393" i="41"/>
  <c r="L445" i="41"/>
  <c r="M445" i="41"/>
  <c r="R445" i="41"/>
  <c r="O445" i="41"/>
  <c r="P445" i="41"/>
  <c r="N445" i="41"/>
  <c r="Q445" i="41"/>
  <c r="D652" i="41"/>
  <c r="O652" i="42"/>
  <c r="E652" i="41"/>
  <c r="C652" i="41"/>
  <c r="M652" i="42"/>
  <c r="N652" i="42"/>
  <c r="H445" i="41" l="1"/>
  <c r="E445" i="41"/>
  <c r="C445" i="41"/>
  <c r="I445" i="41" s="1"/>
  <c r="D445" i="41"/>
  <c r="F445" i="41"/>
  <c r="B159" i="41"/>
  <c r="C159" i="41"/>
  <c r="F159" i="41"/>
  <c r="E159" i="41"/>
  <c r="D159" i="41"/>
  <c r="S419" i="41"/>
  <c r="S445" i="41"/>
  <c r="S159" i="41"/>
  <c r="S393" i="41"/>
  <c r="S289" i="41"/>
  <c r="S615" i="42"/>
  <c r="S341" i="41"/>
  <c r="S237" i="41"/>
  <c r="S211" i="41"/>
  <c r="S133" i="41"/>
  <c r="S315" i="41"/>
  <c r="S185" i="41"/>
  <c r="S263" i="41"/>
  <c r="D237" i="41"/>
  <c r="F237" i="41"/>
  <c r="C237" i="41"/>
  <c r="G237" i="41"/>
  <c r="B237" i="41"/>
  <c r="H237" i="41"/>
  <c r="E237" i="41"/>
  <c r="B263" i="41"/>
  <c r="G263" i="41"/>
  <c r="D263" i="41"/>
  <c r="C263" i="41"/>
  <c r="F263" i="41"/>
  <c r="E263" i="41"/>
  <c r="H263" i="41"/>
  <c r="G419" i="41"/>
  <c r="B419" i="41"/>
  <c r="F419" i="41"/>
  <c r="E419" i="41"/>
  <c r="D419" i="41"/>
  <c r="H419" i="41"/>
  <c r="C419" i="41"/>
  <c r="F289" i="41"/>
  <c r="H289" i="41"/>
  <c r="E289" i="41"/>
  <c r="B289" i="41"/>
  <c r="C289" i="41"/>
  <c r="G289" i="41"/>
  <c r="D289" i="41"/>
  <c r="I641" i="41"/>
  <c r="I652" i="41" s="1"/>
  <c r="B652" i="41"/>
  <c r="R95" i="42"/>
  <c r="R652" i="42"/>
  <c r="I615" i="41"/>
  <c r="B133" i="41"/>
  <c r="E133" i="41"/>
  <c r="C133" i="41"/>
  <c r="G133" i="41"/>
  <c r="F133" i="41"/>
  <c r="H133" i="41"/>
  <c r="D133" i="41"/>
  <c r="D653" i="42"/>
  <c r="E653" i="42"/>
  <c r="F653" i="42"/>
  <c r="G653" i="42"/>
  <c r="C653" i="42"/>
  <c r="B653" i="42"/>
  <c r="H653" i="42"/>
  <c r="F315" i="41"/>
  <c r="D315" i="41"/>
  <c r="G315" i="41"/>
  <c r="C315" i="41"/>
  <c r="B315" i="41"/>
  <c r="E315" i="41"/>
  <c r="H315" i="41"/>
  <c r="Q95" i="42"/>
  <c r="Q652" i="42"/>
  <c r="I43" i="41"/>
  <c r="G95" i="41"/>
  <c r="G652" i="41"/>
  <c r="E185" i="41"/>
  <c r="F185" i="41"/>
  <c r="G185" i="41"/>
  <c r="C185" i="41"/>
  <c r="H185" i="41"/>
  <c r="D185" i="41"/>
  <c r="B185" i="41"/>
  <c r="I43" i="42"/>
  <c r="G211" i="41"/>
  <c r="F211" i="41"/>
  <c r="C211" i="41"/>
  <c r="H211" i="41"/>
  <c r="E211" i="41"/>
  <c r="B211" i="41"/>
  <c r="D211" i="41"/>
  <c r="G17" i="42"/>
  <c r="H95" i="41"/>
  <c r="H17" i="41" s="1"/>
  <c r="H652" i="41"/>
  <c r="S641" i="42"/>
  <c r="S652" i="42" s="1"/>
  <c r="L652" i="42"/>
  <c r="F393" i="41"/>
  <c r="G393" i="41"/>
  <c r="B393" i="41"/>
  <c r="C393" i="41"/>
  <c r="D393" i="41"/>
  <c r="H393" i="41"/>
  <c r="E393" i="41"/>
  <c r="G341" i="41"/>
  <c r="H341" i="41"/>
  <c r="C341" i="41"/>
  <c r="D341" i="41"/>
  <c r="E341" i="41"/>
  <c r="F341" i="41"/>
  <c r="B341" i="41"/>
  <c r="H17" i="42"/>
  <c r="M652" i="41"/>
  <c r="O652" i="41"/>
  <c r="N652" i="41"/>
  <c r="I159" i="41" l="1"/>
  <c r="I341" i="41"/>
  <c r="I315" i="41"/>
  <c r="I237" i="41"/>
  <c r="AG615" i="42"/>
  <c r="I393" i="41"/>
  <c r="I185" i="41"/>
  <c r="I133" i="41"/>
  <c r="I211" i="41"/>
  <c r="I289" i="41"/>
  <c r="I419" i="41"/>
  <c r="I263" i="41"/>
  <c r="I653" i="42"/>
  <c r="Q95" i="41"/>
  <c r="Q652" i="41"/>
  <c r="P653" i="42"/>
  <c r="M653" i="42"/>
  <c r="Q653" i="42"/>
  <c r="L653" i="42"/>
  <c r="R653" i="42"/>
  <c r="N653" i="42"/>
  <c r="O653" i="42"/>
  <c r="B653" i="41"/>
  <c r="H653" i="41"/>
  <c r="G653" i="41"/>
  <c r="D653" i="41"/>
  <c r="E653" i="41"/>
  <c r="F653" i="41"/>
  <c r="C653" i="41"/>
  <c r="S641" i="41"/>
  <c r="S652" i="41" s="1"/>
  <c r="L652" i="41"/>
  <c r="S615" i="41"/>
  <c r="G17" i="41"/>
  <c r="R95" i="41"/>
  <c r="R652" i="41"/>
  <c r="Q17" i="42"/>
  <c r="R17" i="42"/>
  <c r="AG615" i="41" l="1"/>
  <c r="R17" i="41"/>
  <c r="S653" i="42"/>
  <c r="Q653" i="41"/>
  <c r="M653" i="41"/>
  <c r="L653" i="41"/>
  <c r="R653" i="41"/>
  <c r="O653" i="41"/>
  <c r="P653" i="41"/>
  <c r="N653" i="41"/>
  <c r="I653" i="41"/>
  <c r="Q17" i="41"/>
  <c r="S653" i="41" l="1"/>
  <c r="D85" i="41" l="1"/>
  <c r="I579" i="41"/>
  <c r="B85" i="41"/>
  <c r="D85" i="40"/>
  <c r="I579" i="40"/>
  <c r="B85" i="40"/>
  <c r="B85" i="42"/>
  <c r="I579" i="42"/>
  <c r="D85" i="42"/>
  <c r="D7" i="40" l="1"/>
  <c r="L85" i="42"/>
  <c r="S579" i="42"/>
  <c r="I85" i="41"/>
  <c r="B7" i="41"/>
  <c r="N85" i="41"/>
  <c r="I85" i="42"/>
  <c r="B7" i="42"/>
  <c r="D7" i="42"/>
  <c r="N85" i="42"/>
  <c r="S579" i="41"/>
  <c r="L85" i="41"/>
  <c r="N85" i="40"/>
  <c r="S579" i="40"/>
  <c r="L85" i="40"/>
  <c r="I85" i="40"/>
  <c r="B7" i="40"/>
  <c r="D7" i="41"/>
  <c r="S85" i="40" l="1"/>
  <c r="L7" i="40"/>
  <c r="I7" i="42"/>
  <c r="N7" i="42"/>
  <c r="S85" i="41"/>
  <c r="L7" i="41"/>
  <c r="S85" i="42"/>
  <c r="L7" i="42"/>
  <c r="I7" i="41"/>
  <c r="I7" i="40"/>
  <c r="N7" i="40"/>
  <c r="N7" i="41"/>
  <c r="S7" i="40" l="1"/>
  <c r="S7" i="41"/>
  <c r="S7" i="42"/>
  <c r="T7" i="41" l="1"/>
  <c r="T7" i="42"/>
  <c r="T7" i="40"/>
  <c r="E92" i="35" l="1"/>
  <c r="D92" i="35"/>
  <c r="I92" i="35" s="1"/>
  <c r="I586" i="35"/>
  <c r="I537" i="35"/>
  <c r="I563" i="35"/>
  <c r="I459" i="35" l="1"/>
  <c r="I538" i="35" l="1"/>
  <c r="I564" i="35"/>
  <c r="C96" i="35" l="1"/>
  <c r="I460" i="35" l="1"/>
  <c r="I642" i="35"/>
  <c r="G85" i="35" l="1"/>
  <c r="E85" i="35"/>
  <c r="F59" i="35"/>
  <c r="I449" i="35"/>
  <c r="I511" i="35"/>
  <c r="F69" i="35"/>
  <c r="H85" i="35"/>
  <c r="I631" i="35"/>
  <c r="C85" i="35"/>
  <c r="F7" i="35" l="1"/>
  <c r="I59" i="35"/>
  <c r="I69" i="35"/>
  <c r="F17" i="35"/>
  <c r="I615" i="35"/>
  <c r="H95" i="35" l="1"/>
  <c r="G95" i="35"/>
  <c r="I641" i="35" l="1"/>
  <c r="I512" i="35" l="1"/>
  <c r="F470" i="40" l="1"/>
  <c r="I511" i="40" l="1"/>
  <c r="I522" i="40" s="1"/>
  <c r="F522" i="40"/>
  <c r="I563" i="40"/>
  <c r="I574" i="40" s="1"/>
  <c r="B575" i="40" s="1"/>
  <c r="F574" i="40"/>
  <c r="F575" i="40" s="1"/>
  <c r="I485" i="40"/>
  <c r="I496" i="40" s="1"/>
  <c r="D497" i="40" s="1"/>
  <c r="F496" i="40"/>
  <c r="I537" i="40"/>
  <c r="I548" i="40" s="1"/>
  <c r="H549" i="40" s="1"/>
  <c r="F548" i="40"/>
  <c r="H523" i="40"/>
  <c r="C523" i="40"/>
  <c r="B523" i="40"/>
  <c r="G523" i="40"/>
  <c r="F523" i="40"/>
  <c r="E523" i="40"/>
  <c r="D523" i="40"/>
  <c r="G575" i="40"/>
  <c r="C575" i="40"/>
  <c r="E575" i="40"/>
  <c r="D575" i="40"/>
  <c r="H575" i="40"/>
  <c r="F69" i="40"/>
  <c r="I459" i="40"/>
  <c r="I470" i="40" s="1"/>
  <c r="Y132" i="40"/>
  <c r="AF132" i="40"/>
  <c r="W132" i="40"/>
  <c r="AA132" i="40"/>
  <c r="AC132" i="40"/>
  <c r="AG132" i="40"/>
  <c r="AE132" i="40"/>
  <c r="X132" i="40"/>
  <c r="V132" i="40"/>
  <c r="Z132" i="40"/>
  <c r="AH132" i="40"/>
  <c r="AD132" i="40"/>
  <c r="V288" i="40"/>
  <c r="AG288" i="40"/>
  <c r="AE288" i="40"/>
  <c r="AH288" i="40"/>
  <c r="Z288" i="40"/>
  <c r="X288" i="40"/>
  <c r="W288" i="40"/>
  <c r="AF288" i="40"/>
  <c r="AD288" i="40"/>
  <c r="AC288" i="40"/>
  <c r="AA288" i="40"/>
  <c r="Y288" i="40"/>
  <c r="Z444" i="40"/>
  <c r="AH444" i="40"/>
  <c r="AD444" i="40"/>
  <c r="AG444" i="40"/>
  <c r="X444" i="40"/>
  <c r="AC444" i="40"/>
  <c r="AA444" i="40"/>
  <c r="AE444" i="40"/>
  <c r="W444" i="40"/>
  <c r="AF444" i="40"/>
  <c r="Y444" i="40"/>
  <c r="AF314" i="40"/>
  <c r="AD314" i="40"/>
  <c r="W314" i="40"/>
  <c r="AA314" i="40"/>
  <c r="Y314" i="40"/>
  <c r="AC314" i="40"/>
  <c r="AE314" i="40"/>
  <c r="V314" i="40"/>
  <c r="AG314" i="40"/>
  <c r="X314" i="40"/>
  <c r="AH314" i="40"/>
  <c r="Z314" i="40"/>
  <c r="AF262" i="40"/>
  <c r="AD262" i="40"/>
  <c r="Y262" i="40"/>
  <c r="AC262" i="40"/>
  <c r="W262" i="40"/>
  <c r="AA262" i="40"/>
  <c r="AG262" i="40"/>
  <c r="V262" i="40"/>
  <c r="AE262" i="40"/>
  <c r="X262" i="40"/>
  <c r="AH262" i="40"/>
  <c r="Z262" i="40"/>
  <c r="W184" i="40"/>
  <c r="AF184" i="40"/>
  <c r="Y184" i="40"/>
  <c r="AC184" i="40"/>
  <c r="AA184" i="40"/>
  <c r="AE184" i="40"/>
  <c r="AG184" i="40"/>
  <c r="X184" i="40"/>
  <c r="V184" i="40"/>
  <c r="Z184" i="40"/>
  <c r="AH184" i="40"/>
  <c r="AD184" i="40"/>
  <c r="V210" i="40"/>
  <c r="Y210" i="40"/>
  <c r="W210" i="40"/>
  <c r="X210" i="40"/>
  <c r="AD210" i="40"/>
  <c r="Z210" i="40"/>
  <c r="AE210" i="40"/>
  <c r="AF210" i="40"/>
  <c r="AH210" i="40"/>
  <c r="AC210" i="40"/>
  <c r="AA210" i="40"/>
  <c r="AG210" i="40"/>
  <c r="I371" i="35"/>
  <c r="Z158" i="40"/>
  <c r="AC158" i="40"/>
  <c r="AD158" i="40"/>
  <c r="AH158" i="40"/>
  <c r="AF158" i="40"/>
  <c r="AG158" i="40"/>
  <c r="W158" i="40"/>
  <c r="AA158" i="40"/>
  <c r="V158" i="40"/>
  <c r="Y158" i="40"/>
  <c r="X158" i="40"/>
  <c r="AE158" i="40"/>
  <c r="AC418" i="40"/>
  <c r="AA418" i="40"/>
  <c r="Y418" i="40"/>
  <c r="W418" i="40"/>
  <c r="AF418" i="40"/>
  <c r="AD418" i="40"/>
  <c r="AH418" i="40"/>
  <c r="Z418" i="40"/>
  <c r="X418" i="40"/>
  <c r="V418" i="40"/>
  <c r="AG418" i="40"/>
  <c r="AE418" i="40"/>
  <c r="Y236" i="40"/>
  <c r="W236" i="40"/>
  <c r="AH236" i="40"/>
  <c r="AG236" i="40"/>
  <c r="AC236" i="40"/>
  <c r="AA236" i="40"/>
  <c r="X236" i="40"/>
  <c r="V236" i="40"/>
  <c r="AE236" i="40"/>
  <c r="AF236" i="40"/>
  <c r="AD236" i="40"/>
  <c r="Z236" i="40"/>
  <c r="X340" i="40"/>
  <c r="V340" i="40"/>
  <c r="AG340" i="40"/>
  <c r="AH340" i="40"/>
  <c r="AD340" i="40"/>
  <c r="Z340" i="40"/>
  <c r="Y340" i="40"/>
  <c r="W340" i="40"/>
  <c r="AF340" i="40"/>
  <c r="AE340" i="40"/>
  <c r="AC340" i="40"/>
  <c r="AA340" i="40"/>
  <c r="Y392" i="40"/>
  <c r="AF392" i="40"/>
  <c r="W392" i="40"/>
  <c r="AA392" i="40"/>
  <c r="AC392" i="40"/>
  <c r="AG392" i="40"/>
  <c r="AE392" i="40"/>
  <c r="X392" i="40"/>
  <c r="V392" i="40"/>
  <c r="Z392" i="40"/>
  <c r="AH392" i="40"/>
  <c r="AD392" i="40"/>
  <c r="I345" i="35" l="1"/>
  <c r="F497" i="40"/>
  <c r="E497" i="40"/>
  <c r="C497" i="40"/>
  <c r="B497" i="40"/>
  <c r="I397" i="35"/>
  <c r="G497" i="40"/>
  <c r="B549" i="40"/>
  <c r="AI392" i="40"/>
  <c r="AB393" i="40" s="1"/>
  <c r="V393" i="40"/>
  <c r="Y393" i="40"/>
  <c r="Y211" i="40"/>
  <c r="AI236" i="40"/>
  <c r="AB237" i="40" s="1"/>
  <c r="AI210" i="40"/>
  <c r="AB211" i="40" s="1"/>
  <c r="V211" i="40"/>
  <c r="I69" i="40"/>
  <c r="I80" i="40" s="1"/>
  <c r="F80" i="40"/>
  <c r="F81" i="40" s="1"/>
  <c r="F549" i="40"/>
  <c r="AF393" i="40"/>
  <c r="X237" i="40"/>
  <c r="AI158" i="40"/>
  <c r="AB159" i="40" s="1"/>
  <c r="AI262" i="40"/>
  <c r="AB263" i="40" s="1"/>
  <c r="V263" i="40"/>
  <c r="Z315" i="40"/>
  <c r="C549" i="40"/>
  <c r="Y263" i="40"/>
  <c r="AG393" i="40"/>
  <c r="AI340" i="40"/>
  <c r="AB341" i="40" s="1"/>
  <c r="Y185" i="40"/>
  <c r="AG263" i="40"/>
  <c r="AI132" i="40"/>
  <c r="G549" i="40"/>
  <c r="W237" i="40"/>
  <c r="AC237" i="40"/>
  <c r="P95" i="40"/>
  <c r="AA263" i="40"/>
  <c r="AI433" i="40"/>
  <c r="V444" i="40"/>
  <c r="I523" i="40"/>
  <c r="E549" i="40"/>
  <c r="Z341" i="40"/>
  <c r="AD393" i="40"/>
  <c r="AA393" i="40"/>
  <c r="Z237" i="40"/>
  <c r="AG237" i="40"/>
  <c r="AI418" i="40"/>
  <c r="AB419" i="40" s="1"/>
  <c r="AD211" i="40"/>
  <c r="AI184" i="40"/>
  <c r="AB185" i="40" s="1"/>
  <c r="W263" i="40"/>
  <c r="AG315" i="40"/>
  <c r="I575" i="40"/>
  <c r="H497" i="40"/>
  <c r="D549" i="40"/>
  <c r="AI288" i="40"/>
  <c r="AB289" i="40" s="1"/>
  <c r="AH393" i="40"/>
  <c r="W393" i="40"/>
  <c r="Y341" i="40"/>
  <c r="AD237" i="40"/>
  <c r="AH237" i="40"/>
  <c r="AG211" i="40"/>
  <c r="X211" i="40"/>
  <c r="X185" i="40"/>
  <c r="Z263" i="40"/>
  <c r="AC263" i="40"/>
  <c r="AI314" i="40"/>
  <c r="AB315" i="40" s="1"/>
  <c r="X43" i="40"/>
  <c r="I137" i="35"/>
  <c r="AI407" i="40"/>
  <c r="AI173" i="40"/>
  <c r="AI355" i="40"/>
  <c r="AE43" i="40"/>
  <c r="I423" i="35"/>
  <c r="AI303" i="40"/>
  <c r="AG43" i="40"/>
  <c r="AI277" i="40"/>
  <c r="AC43" i="40"/>
  <c r="AI381" i="40"/>
  <c r="AD43" i="40"/>
  <c r="AA43" i="40"/>
  <c r="I293" i="35"/>
  <c r="AI225" i="40"/>
  <c r="I267" i="35"/>
  <c r="AI199" i="40"/>
  <c r="AH43" i="40"/>
  <c r="W43" i="40"/>
  <c r="I163" i="35"/>
  <c r="AI147" i="40"/>
  <c r="AI251" i="40"/>
  <c r="Z43" i="40"/>
  <c r="AF43" i="40"/>
  <c r="C471" i="40"/>
  <c r="F471" i="40"/>
  <c r="D471" i="40"/>
  <c r="G471" i="40"/>
  <c r="H471" i="40"/>
  <c r="B471" i="40"/>
  <c r="E471" i="40"/>
  <c r="I215" i="35"/>
  <c r="AI329" i="40"/>
  <c r="V43" i="40"/>
  <c r="AI121" i="40"/>
  <c r="Y43" i="40"/>
  <c r="C81" i="40"/>
  <c r="E81" i="40"/>
  <c r="H81" i="40"/>
  <c r="G81" i="40"/>
  <c r="B81" i="40"/>
  <c r="D81" i="40"/>
  <c r="N392" i="40"/>
  <c r="Q392" i="40"/>
  <c r="O392" i="40"/>
  <c r="R392" i="40"/>
  <c r="O340" i="40"/>
  <c r="N340" i="40"/>
  <c r="L340" i="40"/>
  <c r="N236" i="40"/>
  <c r="R236" i="40"/>
  <c r="L236" i="40"/>
  <c r="O236" i="40"/>
  <c r="L418" i="40"/>
  <c r="N418" i="40"/>
  <c r="O418" i="40"/>
  <c r="M158" i="40"/>
  <c r="O158" i="40"/>
  <c r="F28" i="40"/>
  <c r="O210" i="40"/>
  <c r="L210" i="40"/>
  <c r="L184" i="40"/>
  <c r="O184" i="40"/>
  <c r="M184" i="40"/>
  <c r="M262" i="40"/>
  <c r="R262" i="40"/>
  <c r="M314" i="40"/>
  <c r="R314" i="40"/>
  <c r="R444" i="40"/>
  <c r="Q444" i="40"/>
  <c r="N444" i="40"/>
  <c r="O288" i="40"/>
  <c r="N288" i="40"/>
  <c r="L288" i="40"/>
  <c r="L132" i="40"/>
  <c r="M132" i="40"/>
  <c r="L392" i="40"/>
  <c r="M392" i="40"/>
  <c r="R340" i="40"/>
  <c r="M340" i="40"/>
  <c r="Q340" i="40"/>
  <c r="Q236" i="40"/>
  <c r="M236" i="40"/>
  <c r="Q418" i="40"/>
  <c r="R418" i="40"/>
  <c r="M418" i="40"/>
  <c r="Q158" i="40"/>
  <c r="L158" i="40"/>
  <c r="R158" i="40"/>
  <c r="N158" i="40"/>
  <c r="R210" i="40"/>
  <c r="N210" i="40"/>
  <c r="Q210" i="40"/>
  <c r="M210" i="40"/>
  <c r="N184" i="40"/>
  <c r="Q184" i="40"/>
  <c r="R184" i="40"/>
  <c r="N262" i="40"/>
  <c r="Q262" i="40"/>
  <c r="L262" i="40"/>
  <c r="O262" i="40"/>
  <c r="N314" i="40"/>
  <c r="Q314" i="40"/>
  <c r="L314" i="40"/>
  <c r="O314" i="40"/>
  <c r="M444" i="40"/>
  <c r="O444" i="40"/>
  <c r="L444" i="40"/>
  <c r="M288" i="40"/>
  <c r="R288" i="40"/>
  <c r="Q288" i="40"/>
  <c r="N132" i="40"/>
  <c r="Q132" i="40"/>
  <c r="R132" i="40"/>
  <c r="I81" i="40" l="1"/>
  <c r="AD289" i="40"/>
  <c r="V289" i="40"/>
  <c r="V341" i="40"/>
  <c r="AF263" i="40"/>
  <c r="V237" i="40"/>
  <c r="AA289" i="40"/>
  <c r="AA315" i="40"/>
  <c r="AE263" i="40"/>
  <c r="AF289" i="40"/>
  <c r="AE289" i="40"/>
  <c r="V419" i="40"/>
  <c r="Z211" i="40"/>
  <c r="Z289" i="40"/>
  <c r="AE185" i="40"/>
  <c r="AH289" i="40"/>
  <c r="AG289" i="40"/>
  <c r="AF159" i="40"/>
  <c r="AA211" i="40"/>
  <c r="AE211" i="40"/>
  <c r="Y159" i="40"/>
  <c r="AD341" i="40"/>
  <c r="W159" i="40"/>
  <c r="AC289" i="40"/>
  <c r="Z419" i="40"/>
  <c r="W185" i="40"/>
  <c r="AE315" i="40"/>
  <c r="AC211" i="40"/>
  <c r="I111" i="35"/>
  <c r="I549" i="40"/>
  <c r="V185" i="40"/>
  <c r="AI185" i="40" s="1"/>
  <c r="AD315" i="40"/>
  <c r="Z159" i="40"/>
  <c r="I497" i="40"/>
  <c r="W211" i="40"/>
  <c r="X315" i="40"/>
  <c r="V159" i="40"/>
  <c r="Y315" i="40"/>
  <c r="AH159" i="40"/>
  <c r="AD419" i="40"/>
  <c r="Y419" i="40"/>
  <c r="AH185" i="40"/>
  <c r="AE341" i="40"/>
  <c r="I471" i="40"/>
  <c r="AG419" i="40"/>
  <c r="AF419" i="40"/>
  <c r="AA185" i="40"/>
  <c r="AD159" i="40"/>
  <c r="W341" i="40"/>
  <c r="AF185" i="40"/>
  <c r="AA159" i="40"/>
  <c r="AI211" i="40"/>
  <c r="AH341" i="40"/>
  <c r="X159" i="40"/>
  <c r="Z185" i="40"/>
  <c r="X341" i="40"/>
  <c r="W419" i="40"/>
  <c r="AF237" i="40"/>
  <c r="AC185" i="40"/>
  <c r="AG341" i="40"/>
  <c r="W289" i="40"/>
  <c r="AA341" i="40"/>
  <c r="AC315" i="40"/>
  <c r="AH419" i="40"/>
  <c r="AG185" i="40"/>
  <c r="O43" i="40"/>
  <c r="O132" i="40"/>
  <c r="V315" i="40"/>
  <c r="AC419" i="40"/>
  <c r="AG159" i="40"/>
  <c r="Y289" i="40"/>
  <c r="AF341" i="40"/>
  <c r="W315" i="40"/>
  <c r="AE419" i="40"/>
  <c r="AD185" i="40"/>
  <c r="AC341" i="40"/>
  <c r="AH211" i="40"/>
  <c r="X393" i="40"/>
  <c r="AI393" i="40" s="1"/>
  <c r="AD263" i="40"/>
  <c r="Y237" i="40"/>
  <c r="AI237" i="40" s="1"/>
  <c r="AE159" i="40"/>
  <c r="X419" i="40"/>
  <c r="AF315" i="40"/>
  <c r="AA419" i="40"/>
  <c r="AI444" i="40"/>
  <c r="V445" i="40"/>
  <c r="AC393" i="40"/>
  <c r="AH315" i="40"/>
  <c r="AA237" i="40"/>
  <c r="X289" i="40"/>
  <c r="AF211" i="40"/>
  <c r="AE393" i="40"/>
  <c r="AC159" i="40"/>
  <c r="AH263" i="40"/>
  <c r="X263" i="40"/>
  <c r="AI263" i="40" s="1"/>
  <c r="AE237" i="40"/>
  <c r="Z393" i="40"/>
  <c r="M43" i="40"/>
  <c r="S303" i="40"/>
  <c r="S314" i="40" s="1"/>
  <c r="S251" i="40"/>
  <c r="S262" i="40" s="1"/>
  <c r="S381" i="40"/>
  <c r="S392" i="40" s="1"/>
  <c r="S173" i="40"/>
  <c r="S184" i="40" s="1"/>
  <c r="S407" i="40"/>
  <c r="S418" i="40" s="1"/>
  <c r="S433" i="40"/>
  <c r="S444" i="40" s="1"/>
  <c r="S121" i="40"/>
  <c r="S132" i="40" s="1"/>
  <c r="L43" i="40"/>
  <c r="S355" i="40"/>
  <c r="Q43" i="40"/>
  <c r="S147" i="40"/>
  <c r="S158" i="40" s="1"/>
  <c r="S199" i="40"/>
  <c r="S210" i="40" s="1"/>
  <c r="S329" i="40"/>
  <c r="S340" i="40" s="1"/>
  <c r="AI43" i="40"/>
  <c r="R43" i="40"/>
  <c r="I189" i="35"/>
  <c r="I241" i="35"/>
  <c r="S225" i="40"/>
  <c r="S236" i="40" s="1"/>
  <c r="N43" i="40"/>
  <c r="S277" i="40"/>
  <c r="S288" i="40" s="1"/>
  <c r="H132" i="40"/>
  <c r="E132" i="40"/>
  <c r="G132" i="40"/>
  <c r="G288" i="40"/>
  <c r="H288" i="40"/>
  <c r="C288" i="40"/>
  <c r="B444" i="40"/>
  <c r="G314" i="40"/>
  <c r="D314" i="40"/>
  <c r="E262" i="40"/>
  <c r="G158" i="40"/>
  <c r="C418" i="40"/>
  <c r="H418" i="40"/>
  <c r="G418" i="40"/>
  <c r="C236" i="40"/>
  <c r="G236" i="40"/>
  <c r="G340" i="40"/>
  <c r="C340" i="40"/>
  <c r="H340" i="40"/>
  <c r="C392" i="40"/>
  <c r="B392" i="40"/>
  <c r="G33" i="35"/>
  <c r="C33" i="35"/>
  <c r="D288" i="40"/>
  <c r="E288" i="40"/>
  <c r="D444" i="40"/>
  <c r="G444" i="40"/>
  <c r="H444" i="40"/>
  <c r="H314" i="40"/>
  <c r="C314" i="40"/>
  <c r="H262" i="40"/>
  <c r="C262" i="40"/>
  <c r="B184" i="40"/>
  <c r="B210" i="40"/>
  <c r="E236" i="40"/>
  <c r="D340" i="40"/>
  <c r="E340" i="40"/>
  <c r="H392" i="40"/>
  <c r="E392" i="40"/>
  <c r="G392" i="40"/>
  <c r="D392" i="40"/>
  <c r="D132" i="40"/>
  <c r="E444" i="40"/>
  <c r="C444" i="40"/>
  <c r="E314" i="40"/>
  <c r="B314" i="40"/>
  <c r="B262" i="40"/>
  <c r="G262" i="40"/>
  <c r="D262" i="40"/>
  <c r="H184" i="40"/>
  <c r="G184" i="40"/>
  <c r="D184" i="40"/>
  <c r="C210" i="40"/>
  <c r="G210" i="40"/>
  <c r="D210" i="40"/>
  <c r="H210" i="40"/>
  <c r="D158" i="40"/>
  <c r="H158" i="40"/>
  <c r="B158" i="40"/>
  <c r="B132" i="40"/>
  <c r="C184" i="40"/>
  <c r="E184" i="40"/>
  <c r="E210" i="40"/>
  <c r="E33" i="35"/>
  <c r="H33" i="35"/>
  <c r="D33" i="35"/>
  <c r="E158" i="40"/>
  <c r="C158" i="40"/>
  <c r="E418" i="40"/>
  <c r="D418" i="40"/>
  <c r="H236" i="40"/>
  <c r="D236" i="40"/>
  <c r="AI159" i="40" l="1"/>
  <c r="AI289" i="40"/>
  <c r="AI419" i="40"/>
  <c r="AI341" i="40"/>
  <c r="I225" i="40"/>
  <c r="I236" i="40" s="1"/>
  <c r="B236" i="40"/>
  <c r="B237" i="40" s="1"/>
  <c r="I407" i="40"/>
  <c r="I418" i="40" s="1"/>
  <c r="F419" i="40" s="1"/>
  <c r="B418" i="40"/>
  <c r="AB445" i="40"/>
  <c r="AE445" i="40"/>
  <c r="AF445" i="40"/>
  <c r="Z445" i="40"/>
  <c r="X445" i="40"/>
  <c r="AC445" i="40"/>
  <c r="Y445" i="40"/>
  <c r="AD445" i="40"/>
  <c r="W445" i="40"/>
  <c r="AG445" i="40"/>
  <c r="AH445" i="40"/>
  <c r="AA445" i="40"/>
  <c r="AI315" i="40"/>
  <c r="I329" i="40"/>
  <c r="I340" i="40" s="1"/>
  <c r="D341" i="40" s="1"/>
  <c r="B340" i="40"/>
  <c r="C43" i="40"/>
  <c r="C132" i="40"/>
  <c r="I277" i="40"/>
  <c r="I288" i="40" s="1"/>
  <c r="B288" i="40"/>
  <c r="B289" i="40" s="1"/>
  <c r="D43" i="40"/>
  <c r="I319" i="35"/>
  <c r="I173" i="40"/>
  <c r="I184" i="40" s="1"/>
  <c r="C7" i="35"/>
  <c r="H43" i="40"/>
  <c r="O393" i="40"/>
  <c r="L393" i="40"/>
  <c r="P393" i="40"/>
  <c r="R393" i="40"/>
  <c r="M393" i="40"/>
  <c r="Q393" i="40"/>
  <c r="N393" i="40"/>
  <c r="N159" i="40"/>
  <c r="Q159" i="40"/>
  <c r="P159" i="40"/>
  <c r="M159" i="40"/>
  <c r="R159" i="40"/>
  <c r="O159" i="40"/>
  <c r="L159" i="40"/>
  <c r="I121" i="40"/>
  <c r="I132" i="40" s="1"/>
  <c r="B43" i="40"/>
  <c r="I355" i="40"/>
  <c r="G7" i="35"/>
  <c r="L289" i="40"/>
  <c r="P289" i="40"/>
  <c r="O289" i="40"/>
  <c r="R289" i="40"/>
  <c r="Q289" i="40"/>
  <c r="M289" i="40"/>
  <c r="N289" i="40"/>
  <c r="R263" i="40"/>
  <c r="O263" i="40"/>
  <c r="N263" i="40"/>
  <c r="L263" i="40"/>
  <c r="P263" i="40"/>
  <c r="M263" i="40"/>
  <c r="Q263" i="40"/>
  <c r="L185" i="40"/>
  <c r="M185" i="40"/>
  <c r="Q185" i="40"/>
  <c r="N185" i="40"/>
  <c r="R185" i="40"/>
  <c r="P185" i="40"/>
  <c r="O185" i="40"/>
  <c r="I147" i="40"/>
  <c r="I158" i="40" s="1"/>
  <c r="I433" i="40"/>
  <c r="I444" i="40" s="1"/>
  <c r="G43" i="40"/>
  <c r="S43" i="40"/>
  <c r="AJ43" i="40" s="1"/>
  <c r="Q315" i="40"/>
  <c r="N315" i="40"/>
  <c r="P315" i="40"/>
  <c r="O315" i="40"/>
  <c r="R315" i="40"/>
  <c r="M315" i="40"/>
  <c r="L315" i="40"/>
  <c r="H7" i="35"/>
  <c r="L133" i="40"/>
  <c r="O133" i="40"/>
  <c r="R133" i="40"/>
  <c r="P133" i="40"/>
  <c r="N133" i="40"/>
  <c r="M133" i="40"/>
  <c r="Q133" i="40"/>
  <c r="C237" i="40"/>
  <c r="G237" i="40"/>
  <c r="F237" i="40"/>
  <c r="D237" i="40"/>
  <c r="H237" i="40"/>
  <c r="E237" i="40"/>
  <c r="E341" i="40"/>
  <c r="G341" i="40"/>
  <c r="I251" i="40"/>
  <c r="I262" i="40" s="1"/>
  <c r="I381" i="40"/>
  <c r="I392" i="40" s="1"/>
  <c r="R341" i="40"/>
  <c r="P341" i="40"/>
  <c r="Q341" i="40"/>
  <c r="L341" i="40"/>
  <c r="M341" i="40"/>
  <c r="O341" i="40"/>
  <c r="N341" i="40"/>
  <c r="H419" i="40"/>
  <c r="E7" i="35"/>
  <c r="Q237" i="40"/>
  <c r="O237" i="40"/>
  <c r="M237" i="40"/>
  <c r="L237" i="40"/>
  <c r="N237" i="40"/>
  <c r="P237" i="40"/>
  <c r="R237" i="40"/>
  <c r="O211" i="40"/>
  <c r="M211" i="40"/>
  <c r="R211" i="40"/>
  <c r="Q211" i="40"/>
  <c r="P211" i="40"/>
  <c r="N211" i="40"/>
  <c r="L211" i="40"/>
  <c r="L445" i="40"/>
  <c r="M445" i="40"/>
  <c r="R445" i="40"/>
  <c r="Q445" i="40"/>
  <c r="P445" i="40"/>
  <c r="O445" i="40"/>
  <c r="N445" i="40"/>
  <c r="E289" i="40"/>
  <c r="C289" i="40"/>
  <c r="H289" i="40"/>
  <c r="F289" i="40"/>
  <c r="D289" i="40"/>
  <c r="G289" i="40"/>
  <c r="I303" i="40"/>
  <c r="I314" i="40" s="1"/>
  <c r="I199" i="40"/>
  <c r="I210" i="40" s="1"/>
  <c r="E43" i="40"/>
  <c r="L419" i="40"/>
  <c r="Q419" i="40"/>
  <c r="P419" i="40"/>
  <c r="O419" i="40"/>
  <c r="R419" i="40"/>
  <c r="M419" i="40"/>
  <c r="N419" i="40"/>
  <c r="B33" i="35"/>
  <c r="E652" i="40"/>
  <c r="D652" i="40"/>
  <c r="C652" i="40"/>
  <c r="I237" i="40" l="1"/>
  <c r="AI445" i="40"/>
  <c r="G419" i="40"/>
  <c r="F341" i="40"/>
  <c r="C419" i="40"/>
  <c r="H341" i="40"/>
  <c r="D419" i="40"/>
  <c r="B419" i="40"/>
  <c r="I419" i="40" s="1"/>
  <c r="B341" i="40"/>
  <c r="E419" i="40"/>
  <c r="C341" i="40"/>
  <c r="S289" i="40"/>
  <c r="I289" i="40"/>
  <c r="S315" i="40"/>
  <c r="S393" i="40"/>
  <c r="S419" i="40"/>
  <c r="S185" i="40"/>
  <c r="S445" i="40"/>
  <c r="I615" i="40"/>
  <c r="S211" i="40"/>
  <c r="S341" i="40"/>
  <c r="S159" i="40"/>
  <c r="S237" i="40"/>
  <c r="S263" i="40"/>
  <c r="S133" i="40"/>
  <c r="I641" i="40"/>
  <c r="I652" i="40" s="1"/>
  <c r="B652" i="40"/>
  <c r="F393" i="40"/>
  <c r="H393" i="40"/>
  <c r="C393" i="40"/>
  <c r="B393" i="40"/>
  <c r="G393" i="40"/>
  <c r="D393" i="40"/>
  <c r="E393" i="40"/>
  <c r="G133" i="40"/>
  <c r="C133" i="40"/>
  <c r="H133" i="40"/>
  <c r="F133" i="40"/>
  <c r="D133" i="40"/>
  <c r="B133" i="40"/>
  <c r="E133" i="40"/>
  <c r="I43" i="40"/>
  <c r="H263" i="40"/>
  <c r="C263" i="40"/>
  <c r="B263" i="40"/>
  <c r="E263" i="40"/>
  <c r="D263" i="40"/>
  <c r="F263" i="40"/>
  <c r="G263" i="40"/>
  <c r="G95" i="40"/>
  <c r="G652" i="40"/>
  <c r="B185" i="40"/>
  <c r="H185" i="40"/>
  <c r="C185" i="40"/>
  <c r="D185" i="40"/>
  <c r="E185" i="40"/>
  <c r="F185" i="40"/>
  <c r="G185" i="40"/>
  <c r="G315" i="40"/>
  <c r="F315" i="40"/>
  <c r="B315" i="40"/>
  <c r="C315" i="40"/>
  <c r="E315" i="40"/>
  <c r="H315" i="40"/>
  <c r="D315" i="40"/>
  <c r="G17" i="40"/>
  <c r="I33" i="35"/>
  <c r="G445" i="40"/>
  <c r="H445" i="40"/>
  <c r="B445" i="40"/>
  <c r="D445" i="40"/>
  <c r="C445" i="40"/>
  <c r="F445" i="40"/>
  <c r="E445" i="40"/>
  <c r="H95" i="40"/>
  <c r="H652" i="40"/>
  <c r="H211" i="40"/>
  <c r="F211" i="40"/>
  <c r="G211" i="40"/>
  <c r="B211" i="40"/>
  <c r="D211" i="40"/>
  <c r="C211" i="40"/>
  <c r="E211" i="40"/>
  <c r="D159" i="40"/>
  <c r="C159" i="40"/>
  <c r="B159" i="40"/>
  <c r="E159" i="40"/>
  <c r="G159" i="40"/>
  <c r="H159" i="40"/>
  <c r="F159" i="40"/>
  <c r="M652" i="40"/>
  <c r="N652" i="40"/>
  <c r="O652" i="40"/>
  <c r="I341" i="40" l="1"/>
  <c r="I211" i="40"/>
  <c r="I133" i="40"/>
  <c r="I393" i="40"/>
  <c r="I159" i="40"/>
  <c r="I445" i="40"/>
  <c r="I315" i="40"/>
  <c r="I263" i="40"/>
  <c r="I185" i="40"/>
  <c r="R95" i="40"/>
  <c r="R652" i="40"/>
  <c r="S615" i="40"/>
  <c r="S641" i="40"/>
  <c r="S652" i="40" s="1"/>
  <c r="L652" i="40"/>
  <c r="Q95" i="40"/>
  <c r="Q652" i="40"/>
  <c r="H17" i="40"/>
  <c r="E653" i="40"/>
  <c r="F653" i="40"/>
  <c r="B653" i="40"/>
  <c r="G653" i="40"/>
  <c r="H653" i="40"/>
  <c r="C653" i="40"/>
  <c r="D653" i="40"/>
  <c r="AG615" i="40" l="1"/>
  <c r="I653" i="40"/>
  <c r="P653" i="40"/>
  <c r="Q653" i="40"/>
  <c r="O653" i="40"/>
  <c r="L653" i="40"/>
  <c r="R653" i="40"/>
  <c r="M653" i="40"/>
  <c r="N653" i="40"/>
  <c r="Q17" i="40"/>
  <c r="R17" i="40"/>
  <c r="D626" i="36"/>
  <c r="I615" i="36" l="1"/>
  <c r="B626" i="36"/>
  <c r="S653" i="40"/>
  <c r="I121" i="36"/>
  <c r="C652" i="36"/>
  <c r="D652" i="36"/>
  <c r="F470" i="36"/>
  <c r="E652" i="36"/>
  <c r="C43" i="36" l="1"/>
  <c r="I277" i="36"/>
  <c r="I381" i="36"/>
  <c r="G43" i="36"/>
  <c r="I407" i="36"/>
  <c r="I537" i="36"/>
  <c r="I548" i="36" s="1"/>
  <c r="C549" i="36" s="1"/>
  <c r="F548" i="36"/>
  <c r="I563" i="36"/>
  <c r="I574" i="36" s="1"/>
  <c r="H575" i="36" s="1"/>
  <c r="F574" i="36"/>
  <c r="I511" i="36"/>
  <c r="I522" i="36" s="1"/>
  <c r="E523" i="36" s="1"/>
  <c r="F522" i="36"/>
  <c r="I225" i="36"/>
  <c r="I329" i="36"/>
  <c r="E43" i="36"/>
  <c r="D43" i="36"/>
  <c r="I147" i="36"/>
  <c r="I303" i="36"/>
  <c r="I641" i="36"/>
  <c r="I652" i="36" s="1"/>
  <c r="B652" i="36"/>
  <c r="G549" i="36"/>
  <c r="E575" i="36"/>
  <c r="I251" i="36"/>
  <c r="D523" i="36"/>
  <c r="F523" i="36"/>
  <c r="G523" i="36"/>
  <c r="I199" i="36"/>
  <c r="H95" i="36"/>
  <c r="H652" i="36"/>
  <c r="H43" i="36"/>
  <c r="I459" i="36"/>
  <c r="I470" i="36" s="1"/>
  <c r="I433" i="36"/>
  <c r="B43" i="36"/>
  <c r="G95" i="36"/>
  <c r="G652" i="36"/>
  <c r="I173" i="36"/>
  <c r="I355" i="36"/>
  <c r="C575" i="36" l="1"/>
  <c r="G575" i="36"/>
  <c r="F575" i="36"/>
  <c r="F549" i="36"/>
  <c r="H549" i="36"/>
  <c r="B575" i="36"/>
  <c r="D575" i="36"/>
  <c r="B549" i="36"/>
  <c r="I549" i="36" s="1"/>
  <c r="D549" i="36"/>
  <c r="E549" i="36"/>
  <c r="I575" i="36"/>
  <c r="B523" i="36"/>
  <c r="C523" i="36"/>
  <c r="H523" i="36"/>
  <c r="D471" i="36"/>
  <c r="E471" i="36"/>
  <c r="F471" i="36"/>
  <c r="H471" i="36"/>
  <c r="C471" i="36"/>
  <c r="B471" i="36"/>
  <c r="G471" i="36"/>
  <c r="I605" i="35"/>
  <c r="H653" i="36"/>
  <c r="E653" i="36"/>
  <c r="G653" i="36"/>
  <c r="F653" i="36"/>
  <c r="C653" i="36"/>
  <c r="B653" i="36"/>
  <c r="D653" i="36"/>
  <c r="I43" i="36"/>
  <c r="H17" i="36"/>
  <c r="G17" i="36"/>
  <c r="I471" i="36" l="1"/>
  <c r="I523" i="36"/>
  <c r="I653" i="36"/>
  <c r="D85" i="35" l="1"/>
  <c r="B85" i="35"/>
  <c r="I579" i="35"/>
  <c r="I85" i="35" l="1"/>
  <c r="B7" i="35"/>
  <c r="D7" i="35"/>
  <c r="I7" i="35" l="1"/>
  <c r="C44" i="35" l="1"/>
  <c r="C18" i="35" s="1"/>
  <c r="I174" i="35"/>
  <c r="I200" i="35"/>
  <c r="I330" i="35"/>
  <c r="I252" i="35"/>
  <c r="D44" i="35"/>
  <c r="E44" i="35"/>
  <c r="G44" i="35"/>
  <c r="I434" i="35"/>
  <c r="I382" i="35"/>
  <c r="I278" i="35"/>
  <c r="H44" i="35"/>
  <c r="I356" i="35"/>
  <c r="I408" i="35"/>
  <c r="I304" i="35"/>
  <c r="I148" i="35"/>
  <c r="I226" i="35"/>
  <c r="B44" i="35" l="1"/>
  <c r="I122" i="35"/>
  <c r="I44" i="35" l="1"/>
  <c r="G43" i="35"/>
  <c r="G17" i="35" s="1"/>
  <c r="H43" i="35"/>
  <c r="H17" i="35" s="1"/>
  <c r="D43" i="35"/>
  <c r="E43" i="35" l="1"/>
  <c r="I121" i="35"/>
  <c r="C43" i="35"/>
  <c r="I381" i="35"/>
  <c r="E95" i="35"/>
  <c r="E17" i="35" s="1"/>
  <c r="I303" i="35"/>
  <c r="I433" i="35"/>
  <c r="I277" i="35"/>
  <c r="D95" i="42"/>
  <c r="D17" i="42" s="1"/>
  <c r="E95" i="42"/>
  <c r="E17" i="42" s="1"/>
  <c r="I407" i="35"/>
  <c r="I329" i="35"/>
  <c r="I173" i="35"/>
  <c r="I225" i="35"/>
  <c r="I147" i="35"/>
  <c r="I199" i="35"/>
  <c r="I355" i="35"/>
  <c r="I251" i="35"/>
  <c r="C95" i="35" l="1"/>
  <c r="C17" i="35" s="1"/>
  <c r="C600" i="35"/>
  <c r="B95" i="35"/>
  <c r="I589" i="35"/>
  <c r="B43" i="35"/>
  <c r="D95" i="35"/>
  <c r="D17" i="35" s="1"/>
  <c r="E95" i="40"/>
  <c r="E17" i="40" s="1"/>
  <c r="O95" i="42"/>
  <c r="O17" i="42" s="1"/>
  <c r="N95" i="42"/>
  <c r="N17" i="42" s="1"/>
  <c r="E95" i="41"/>
  <c r="E17" i="41" s="1"/>
  <c r="I113" i="35" l="1"/>
  <c r="I95" i="35"/>
  <c r="B17" i="35"/>
  <c r="I17" i="35" s="1"/>
  <c r="I43" i="35"/>
  <c r="I633" i="35"/>
  <c r="C95" i="42"/>
  <c r="C600" i="42"/>
  <c r="I607" i="35"/>
  <c r="B626" i="35"/>
  <c r="D87" i="35"/>
  <c r="G87" i="35"/>
  <c r="B95" i="40"/>
  <c r="I589" i="40"/>
  <c r="B87" i="35"/>
  <c r="I581" i="35"/>
  <c r="H87" i="35"/>
  <c r="C95" i="41"/>
  <c r="C600" i="41"/>
  <c r="B95" i="42"/>
  <c r="I589" i="42"/>
  <c r="C87" i="35"/>
  <c r="E87" i="35"/>
  <c r="B95" i="41"/>
  <c r="I589" i="41"/>
  <c r="C95" i="40"/>
  <c r="C600" i="40"/>
  <c r="D95" i="41"/>
  <c r="D95" i="40"/>
  <c r="O95" i="40"/>
  <c r="O17" i="40" s="1"/>
  <c r="E95" i="36"/>
  <c r="O95" i="41"/>
  <c r="H35" i="35" l="1"/>
  <c r="I373" i="35"/>
  <c r="E35" i="35"/>
  <c r="E9" i="35" s="1"/>
  <c r="D17" i="41"/>
  <c r="D35" i="35"/>
  <c r="D9" i="35" s="1"/>
  <c r="G35" i="35"/>
  <c r="G9" i="35" s="1"/>
  <c r="C35" i="35"/>
  <c r="C9" i="35" s="1"/>
  <c r="I399" i="35"/>
  <c r="D17" i="40"/>
  <c r="H9" i="35"/>
  <c r="M95" i="40"/>
  <c r="M600" i="40"/>
  <c r="I191" i="35"/>
  <c r="C106" i="41"/>
  <c r="C17" i="41"/>
  <c r="I95" i="40"/>
  <c r="B17" i="40"/>
  <c r="D95" i="36"/>
  <c r="I295" i="35"/>
  <c r="S589" i="41"/>
  <c r="L95" i="41"/>
  <c r="I347" i="35"/>
  <c r="C106" i="40"/>
  <c r="C17" i="40"/>
  <c r="I243" i="35"/>
  <c r="S589" i="40"/>
  <c r="L95" i="40"/>
  <c r="C106" i="42"/>
  <c r="C17" i="42"/>
  <c r="N95" i="40"/>
  <c r="S589" i="42"/>
  <c r="L95" i="42"/>
  <c r="I451" i="35"/>
  <c r="F61" i="35"/>
  <c r="C95" i="36"/>
  <c r="C600" i="36"/>
  <c r="I217" i="35"/>
  <c r="I555" i="35"/>
  <c r="O17" i="41"/>
  <c r="M95" i="41"/>
  <c r="M600" i="41"/>
  <c r="I529" i="35"/>
  <c r="I95" i="41"/>
  <c r="B17" i="41"/>
  <c r="I503" i="35"/>
  <c r="I321" i="35"/>
  <c r="E17" i="36"/>
  <c r="B95" i="36"/>
  <c r="I589" i="36"/>
  <c r="I269" i="35"/>
  <c r="I165" i="35"/>
  <c r="I87" i="35"/>
  <c r="I425" i="35"/>
  <c r="I139" i="35"/>
  <c r="B35" i="35"/>
  <c r="M95" i="42"/>
  <c r="M600" i="42"/>
  <c r="N95" i="41"/>
  <c r="I95" i="42"/>
  <c r="B17" i="42"/>
  <c r="F496" i="41"/>
  <c r="N17" i="40" l="1"/>
  <c r="N17" i="41"/>
  <c r="M106" i="41"/>
  <c r="M17" i="41"/>
  <c r="C106" i="36"/>
  <c r="C17" i="36"/>
  <c r="I485" i="41"/>
  <c r="I496" i="41" s="1"/>
  <c r="F69" i="41"/>
  <c r="F80" i="41" s="1"/>
  <c r="S95" i="41"/>
  <c r="L17" i="41"/>
  <c r="F9" i="35"/>
  <c r="I61" i="35"/>
  <c r="I485" i="42"/>
  <c r="F69" i="42"/>
  <c r="I95" i="36"/>
  <c r="B17" i="36"/>
  <c r="D17" i="36"/>
  <c r="M106" i="40"/>
  <c r="M17" i="40"/>
  <c r="M106" i="42"/>
  <c r="M17" i="42"/>
  <c r="S95" i="42"/>
  <c r="L17" i="42"/>
  <c r="I17" i="40"/>
  <c r="I35" i="35"/>
  <c r="B9" i="35"/>
  <c r="S95" i="40"/>
  <c r="L17" i="40"/>
  <c r="I69" i="41" l="1"/>
  <c r="I80" i="41" s="1"/>
  <c r="F17" i="41"/>
  <c r="F17" i="42"/>
  <c r="I17" i="42" s="1"/>
  <c r="I69" i="42"/>
  <c r="F497" i="41"/>
  <c r="C497" i="41"/>
  <c r="H497" i="41"/>
  <c r="B497" i="41"/>
  <c r="G497" i="41"/>
  <c r="E497" i="41"/>
  <c r="D497" i="41"/>
  <c r="I485" i="36"/>
  <c r="F69" i="36"/>
  <c r="I9" i="35"/>
  <c r="I17" i="41" l="1"/>
  <c r="F28" i="41"/>
  <c r="I497" i="41"/>
  <c r="F17" i="36"/>
  <c r="I17" i="36" s="1"/>
  <c r="I69" i="36"/>
  <c r="E81" i="41"/>
  <c r="C81" i="41"/>
  <c r="H81" i="41"/>
  <c r="B81" i="41"/>
  <c r="D81" i="41"/>
  <c r="G81" i="41"/>
  <c r="F81" i="41"/>
  <c r="I81" i="41" l="1"/>
  <c r="C50" i="35" l="1"/>
  <c r="E50" i="35"/>
  <c r="D50" i="35"/>
  <c r="I388" i="35" l="1"/>
  <c r="I258" i="35"/>
  <c r="I518" i="35"/>
  <c r="H102" i="35"/>
  <c r="H24" i="35" s="1"/>
  <c r="I570" i="35"/>
  <c r="I544" i="35"/>
  <c r="D652" i="35"/>
  <c r="C102" i="35"/>
  <c r="C24" i="35" s="1"/>
  <c r="E102" i="35"/>
  <c r="E24" i="35" s="1"/>
  <c r="G102" i="35"/>
  <c r="G24" i="35" s="1"/>
  <c r="F470" i="35"/>
  <c r="I413" i="35"/>
  <c r="I361" i="35"/>
  <c r="I283" i="35"/>
  <c r="I232" i="35"/>
  <c r="I439" i="35" l="1"/>
  <c r="I127" i="35"/>
  <c r="I231" i="35"/>
  <c r="I179" i="35"/>
  <c r="I569" i="35"/>
  <c r="I574" i="35" s="1"/>
  <c r="C575" i="35" s="1"/>
  <c r="F574" i="35"/>
  <c r="I257" i="35"/>
  <c r="I153" i="35"/>
  <c r="I309" i="35"/>
  <c r="I335" i="35"/>
  <c r="I205" i="35"/>
  <c r="I543" i="35"/>
  <c r="I548" i="35" s="1"/>
  <c r="F548" i="35"/>
  <c r="I387" i="35"/>
  <c r="I517" i="35"/>
  <c r="I522" i="35" s="1"/>
  <c r="D523" i="35" s="1"/>
  <c r="F522" i="35"/>
  <c r="D49" i="35"/>
  <c r="C101" i="35"/>
  <c r="C106" i="35" s="1"/>
  <c r="C652" i="35"/>
  <c r="H49" i="35"/>
  <c r="F76" i="35"/>
  <c r="I466" i="35"/>
  <c r="E49" i="35"/>
  <c r="B575" i="35"/>
  <c r="G575" i="35"/>
  <c r="G49" i="35"/>
  <c r="I647" i="35"/>
  <c r="I652" i="35" s="1"/>
  <c r="B652" i="35"/>
  <c r="G101" i="35"/>
  <c r="G652" i="35"/>
  <c r="F75" i="35"/>
  <c r="I465" i="35"/>
  <c r="I470" i="35" s="1"/>
  <c r="H101" i="35"/>
  <c r="H652" i="35"/>
  <c r="B49" i="35"/>
  <c r="I648" i="35"/>
  <c r="G523" i="35"/>
  <c r="F523" i="35"/>
  <c r="E523" i="35"/>
  <c r="C523" i="35"/>
  <c r="E101" i="35"/>
  <c r="E652" i="35"/>
  <c r="C49" i="35"/>
  <c r="C23" i="35" s="1"/>
  <c r="F549" i="35" l="1"/>
  <c r="H523" i="35"/>
  <c r="D575" i="35"/>
  <c r="B523" i="35"/>
  <c r="I523" i="35" s="1"/>
  <c r="E575" i="35"/>
  <c r="F575" i="35"/>
  <c r="H575" i="35"/>
  <c r="G549" i="35"/>
  <c r="H549" i="35"/>
  <c r="E549" i="35"/>
  <c r="B549" i="35"/>
  <c r="G23" i="35"/>
  <c r="D549" i="35"/>
  <c r="C549" i="35"/>
  <c r="H471" i="35"/>
  <c r="F471" i="35"/>
  <c r="B471" i="35"/>
  <c r="C471" i="35"/>
  <c r="D471" i="35"/>
  <c r="E471" i="35"/>
  <c r="G471" i="35"/>
  <c r="I49" i="35"/>
  <c r="E23" i="35"/>
  <c r="F24" i="35"/>
  <c r="I76" i="35"/>
  <c r="F23" i="35"/>
  <c r="I75" i="35"/>
  <c r="H23" i="35"/>
  <c r="C653" i="35"/>
  <c r="E653" i="35"/>
  <c r="D653" i="35"/>
  <c r="H653" i="35"/>
  <c r="B653" i="35"/>
  <c r="G653" i="35"/>
  <c r="F653" i="35"/>
  <c r="B50" i="35"/>
  <c r="I128" i="35"/>
  <c r="I575" i="35" l="1"/>
  <c r="I549" i="35"/>
  <c r="I471" i="35"/>
  <c r="I653" i="35"/>
  <c r="I50" i="35"/>
  <c r="F59" i="43" l="1"/>
  <c r="I449" i="43"/>
  <c r="AI189" i="43" l="1"/>
  <c r="AI397" i="43"/>
  <c r="AI371" i="43"/>
  <c r="AI267" i="43"/>
  <c r="AI319" i="43"/>
  <c r="AI215" i="43"/>
  <c r="AI293" i="43"/>
  <c r="AI345" i="43"/>
  <c r="AI111" i="43"/>
  <c r="AI423" i="43"/>
  <c r="AI163" i="43"/>
  <c r="AI241" i="43"/>
  <c r="P85" i="43"/>
  <c r="P7" i="43" s="1"/>
  <c r="I59" i="43"/>
  <c r="F7" i="43"/>
  <c r="S163" i="43" l="1"/>
  <c r="S319" i="43"/>
  <c r="S267" i="43"/>
  <c r="S293" i="43"/>
  <c r="S215" i="43"/>
  <c r="S111" i="43"/>
  <c r="S189" i="43"/>
  <c r="S423" i="43"/>
  <c r="S371" i="43"/>
  <c r="S345" i="43"/>
  <c r="S397" i="43"/>
  <c r="S241" i="43"/>
  <c r="I293" i="43" l="1"/>
  <c r="I241" i="43"/>
  <c r="E85" i="43"/>
  <c r="B85" i="43"/>
  <c r="I579" i="43"/>
  <c r="I423" i="43"/>
  <c r="H85" i="43"/>
  <c r="D85" i="43"/>
  <c r="I267" i="43"/>
  <c r="G85" i="43"/>
  <c r="I371" i="43"/>
  <c r="I605" i="43"/>
  <c r="I111" i="43"/>
  <c r="I215" i="43"/>
  <c r="C85" i="43"/>
  <c r="I319" i="43"/>
  <c r="I397" i="43"/>
  <c r="I163" i="43"/>
  <c r="I189" i="43"/>
  <c r="I345" i="43"/>
  <c r="I631" i="43"/>
  <c r="R85" i="43" l="1"/>
  <c r="S605" i="43"/>
  <c r="I85" i="43"/>
  <c r="O85" i="43"/>
  <c r="M85" i="43"/>
  <c r="S631" i="43"/>
  <c r="N85" i="43"/>
  <c r="Q85" i="43"/>
  <c r="L85" i="43"/>
  <c r="S579" i="43"/>
  <c r="I503" i="43" l="1"/>
  <c r="S85" i="43"/>
  <c r="AG605" i="43"/>
  <c r="I555" i="43"/>
  <c r="I477" i="43"/>
  <c r="I529" i="43"/>
  <c r="I451" i="43"/>
  <c r="F61" i="43"/>
  <c r="P87" i="43" l="1"/>
  <c r="P9" i="43" s="1"/>
  <c r="F9" i="43"/>
  <c r="I61" i="43"/>
  <c r="I538" i="43" l="1"/>
  <c r="I564" i="43"/>
  <c r="I537" i="43" l="1"/>
  <c r="I548" i="43" s="1"/>
  <c r="E549" i="43" s="1"/>
  <c r="F548" i="43"/>
  <c r="I563" i="43"/>
  <c r="I574" i="43" s="1"/>
  <c r="H575" i="43" s="1"/>
  <c r="F574" i="43"/>
  <c r="F575" i="43" s="1"/>
  <c r="I459" i="43"/>
  <c r="B549" i="43"/>
  <c r="H549" i="43"/>
  <c r="G549" i="43"/>
  <c r="F549" i="43"/>
  <c r="D549" i="43"/>
  <c r="C549" i="43"/>
  <c r="B575" i="43"/>
  <c r="E575" i="43" l="1"/>
  <c r="I549" i="43"/>
  <c r="D575" i="43"/>
  <c r="G575" i="43"/>
  <c r="C575" i="43"/>
  <c r="I575" i="43" l="1"/>
  <c r="F470" i="43"/>
  <c r="I460" i="43" l="1"/>
  <c r="I470" i="43" s="1"/>
  <c r="I581" i="43" l="1"/>
  <c r="H471" i="43"/>
  <c r="G471" i="43"/>
  <c r="D471" i="43"/>
  <c r="B471" i="43"/>
  <c r="F471" i="43"/>
  <c r="E471" i="43"/>
  <c r="C471" i="43"/>
  <c r="I471" i="43" l="1"/>
  <c r="S581" i="43"/>
  <c r="C96" i="43" l="1"/>
  <c r="AI321" i="43" l="1"/>
  <c r="AI243" i="43"/>
  <c r="AI347" i="43"/>
  <c r="AI269" i="43"/>
  <c r="AI425" i="43"/>
  <c r="AI191" i="43"/>
  <c r="AI399" i="43"/>
  <c r="AI373" i="43"/>
  <c r="AI165" i="43"/>
  <c r="AI295" i="43"/>
  <c r="AI217" i="43"/>
  <c r="I642" i="43"/>
  <c r="M96" i="43"/>
  <c r="AA35" i="43" l="1"/>
  <c r="X35" i="43"/>
  <c r="S191" i="43"/>
  <c r="AE35" i="43"/>
  <c r="AH35" i="43"/>
  <c r="S295" i="43"/>
  <c r="Y35" i="43"/>
  <c r="AG35" i="43"/>
  <c r="S347" i="43"/>
  <c r="AF35" i="43"/>
  <c r="Z35" i="43"/>
  <c r="AI139" i="43"/>
  <c r="S373" i="43"/>
  <c r="S217" i="43"/>
  <c r="S165" i="43"/>
  <c r="W35" i="43"/>
  <c r="S321" i="43"/>
  <c r="AC35" i="43"/>
  <c r="S425" i="43"/>
  <c r="AI113" i="43"/>
  <c r="V35" i="43"/>
  <c r="S399" i="43"/>
  <c r="S269" i="43"/>
  <c r="S243" i="43"/>
  <c r="AD35" i="43"/>
  <c r="S642" i="43"/>
  <c r="AI35" i="43" l="1"/>
  <c r="S139" i="43"/>
  <c r="L35" i="43"/>
  <c r="S113" i="43"/>
  <c r="I399" i="43"/>
  <c r="Q35" i="43"/>
  <c r="I191" i="43"/>
  <c r="I165" i="43"/>
  <c r="N35" i="43"/>
  <c r="I243" i="43"/>
  <c r="I373" i="43"/>
  <c r="M35" i="43"/>
  <c r="I425" i="43"/>
  <c r="R35" i="43"/>
  <c r="I295" i="43"/>
  <c r="I347" i="43"/>
  <c r="I321" i="43"/>
  <c r="I269" i="43"/>
  <c r="O35" i="43"/>
  <c r="I217" i="43"/>
  <c r="B35" i="43" l="1"/>
  <c r="I113" i="43"/>
  <c r="E35" i="43"/>
  <c r="C35" i="43"/>
  <c r="G35" i="43"/>
  <c r="I139" i="43"/>
  <c r="D35" i="43"/>
  <c r="H35" i="43"/>
  <c r="S35" i="43"/>
  <c r="AJ35" i="43" s="1"/>
  <c r="I35" i="43" l="1"/>
  <c r="I607" i="43" l="1"/>
  <c r="I615" i="43"/>
  <c r="G95" i="43"/>
  <c r="H95" i="43"/>
  <c r="S607" i="43" l="1"/>
  <c r="I641" i="43"/>
  <c r="Q95" i="43"/>
  <c r="R95" i="43"/>
  <c r="S615" i="43"/>
  <c r="AG615" i="43" s="1"/>
  <c r="H87" i="43" l="1"/>
  <c r="H652" i="43"/>
  <c r="C87" i="43"/>
  <c r="C652" i="43"/>
  <c r="D652" i="43"/>
  <c r="D87" i="43"/>
  <c r="E87" i="43"/>
  <c r="E652" i="43"/>
  <c r="G87" i="43"/>
  <c r="G652" i="43"/>
  <c r="I633" i="43"/>
  <c r="I652" i="43" s="1"/>
  <c r="B652" i="43"/>
  <c r="B87" i="43"/>
  <c r="AG607" i="43"/>
  <c r="S641" i="43"/>
  <c r="N652" i="43" l="1"/>
  <c r="N87" i="43"/>
  <c r="I87" i="43"/>
  <c r="B9" i="43"/>
  <c r="D9" i="43"/>
  <c r="E9" i="43"/>
  <c r="H653" i="43"/>
  <c r="C653" i="43"/>
  <c r="F653" i="43"/>
  <c r="G653" i="43"/>
  <c r="B653" i="43"/>
  <c r="E653" i="43"/>
  <c r="D653" i="43"/>
  <c r="C9" i="43"/>
  <c r="R87" i="43"/>
  <c r="R652" i="43"/>
  <c r="M87" i="43"/>
  <c r="M652" i="43"/>
  <c r="O87" i="43"/>
  <c r="O652" i="43"/>
  <c r="Q87" i="43"/>
  <c r="Q652" i="43"/>
  <c r="G9" i="43"/>
  <c r="H9" i="43"/>
  <c r="S633" i="43"/>
  <c r="S652" i="43" s="1"/>
  <c r="L652" i="43"/>
  <c r="L87" i="43"/>
  <c r="AI382" i="43" l="1"/>
  <c r="AI226" i="43"/>
  <c r="AI356" i="43"/>
  <c r="AI148" i="43"/>
  <c r="Q653" i="43"/>
  <c r="O653" i="43"/>
  <c r="P653" i="43"/>
  <c r="L653" i="43"/>
  <c r="R653" i="43"/>
  <c r="N653" i="43"/>
  <c r="M653" i="43"/>
  <c r="O9" i="43"/>
  <c r="I653" i="43"/>
  <c r="M9" i="43"/>
  <c r="I9" i="43"/>
  <c r="AI434" i="43"/>
  <c r="AI330" i="43"/>
  <c r="AI174" i="43"/>
  <c r="AI278" i="43"/>
  <c r="AI408" i="43"/>
  <c r="AI304" i="43"/>
  <c r="AI252" i="43"/>
  <c r="AI200" i="43"/>
  <c r="R9" i="43"/>
  <c r="N9" i="43"/>
  <c r="S87" i="43"/>
  <c r="L9" i="43"/>
  <c r="Q9" i="43"/>
  <c r="W44" i="43"/>
  <c r="AD44" i="43"/>
  <c r="Z44" i="43"/>
  <c r="X44" i="43"/>
  <c r="AF44" i="43"/>
  <c r="AG44" i="43"/>
  <c r="Y44" i="43"/>
  <c r="AE44" i="43"/>
  <c r="AC44" i="43"/>
  <c r="AA44" i="43"/>
  <c r="AH44" i="43"/>
  <c r="S304" i="43"/>
  <c r="S356" i="43" l="1"/>
  <c r="S226" i="43"/>
  <c r="S200" i="43"/>
  <c r="S330" i="43"/>
  <c r="S174" i="43"/>
  <c r="S408" i="43"/>
  <c r="S148" i="43"/>
  <c r="S252" i="43"/>
  <c r="S9" i="43"/>
  <c r="T9" i="43" s="1"/>
  <c r="S653" i="43"/>
  <c r="S278" i="43"/>
  <c r="S382" i="43"/>
  <c r="S434" i="43"/>
  <c r="V44" i="43"/>
  <c r="AI44" i="43" s="1"/>
  <c r="AI122" i="43"/>
  <c r="M44" i="43"/>
  <c r="M18" i="43" s="1"/>
  <c r="Q44" i="43"/>
  <c r="I174" i="43"/>
  <c r="O44" i="43"/>
  <c r="R44" i="43"/>
  <c r="N44" i="43"/>
  <c r="I252" i="43" l="1"/>
  <c r="I382" i="43"/>
  <c r="I330" i="43"/>
  <c r="I408" i="43"/>
  <c r="I356" i="43"/>
  <c r="I200" i="43"/>
  <c r="L44" i="43"/>
  <c r="S122" i="43"/>
  <c r="I304" i="43"/>
  <c r="I226" i="43"/>
  <c r="I148" i="43"/>
  <c r="I278" i="43"/>
  <c r="I434" i="43"/>
  <c r="H44" i="43"/>
  <c r="D44" i="43"/>
  <c r="E44" i="43"/>
  <c r="G44" i="43"/>
  <c r="C44" i="43"/>
  <c r="C18" i="43" s="1"/>
  <c r="B44" i="43" l="1"/>
  <c r="I122" i="43"/>
  <c r="S44" i="43"/>
  <c r="AJ44" i="43" s="1"/>
  <c r="I44" i="43" l="1"/>
  <c r="I511" i="43" l="1"/>
  <c r="P95" i="43" l="1"/>
  <c r="I512" i="43" l="1"/>
  <c r="I522" i="43" s="1"/>
  <c r="F523" i="43" s="1"/>
  <c r="F522" i="43"/>
  <c r="C523" i="43" l="1"/>
  <c r="E523" i="43"/>
  <c r="G523" i="43"/>
  <c r="B523" i="43"/>
  <c r="I523" i="43" s="1"/>
  <c r="D523" i="43"/>
  <c r="H523" i="43"/>
  <c r="I486" i="43" l="1"/>
  <c r="F70" i="43"/>
  <c r="F18" i="43" l="1"/>
  <c r="I70" i="43"/>
  <c r="W33" i="43"/>
  <c r="Z33" i="43"/>
  <c r="AE33" i="43"/>
  <c r="Y33" i="43"/>
  <c r="AD33" i="43"/>
  <c r="AG33" i="43"/>
  <c r="AA33" i="43"/>
  <c r="AF33" i="43"/>
  <c r="X33" i="43"/>
  <c r="AC33" i="43"/>
  <c r="AH33" i="43"/>
  <c r="AI137" i="43" l="1"/>
  <c r="V33" i="43"/>
  <c r="R33" i="43"/>
  <c r="Q33" i="43"/>
  <c r="O33" i="43"/>
  <c r="M33" i="43"/>
  <c r="N33" i="43"/>
  <c r="AI147" i="43" l="1"/>
  <c r="Q7" i="43"/>
  <c r="AI277" i="43"/>
  <c r="AI225" i="43"/>
  <c r="AI303" i="43"/>
  <c r="AI199" i="43"/>
  <c r="AI173" i="43"/>
  <c r="N7" i="43"/>
  <c r="AI329" i="43"/>
  <c r="S137" i="43"/>
  <c r="L33" i="43"/>
  <c r="AI407" i="43"/>
  <c r="M7" i="43"/>
  <c r="AI433" i="43"/>
  <c r="AI33" i="43"/>
  <c r="R7" i="43"/>
  <c r="AI355" i="43"/>
  <c r="AI251" i="43"/>
  <c r="O7" i="43"/>
  <c r="AI381" i="43"/>
  <c r="AC43" i="43"/>
  <c r="X43" i="43"/>
  <c r="W43" i="43"/>
  <c r="Y43" i="43"/>
  <c r="AD43" i="43"/>
  <c r="AA43" i="43"/>
  <c r="AF43" i="43"/>
  <c r="AH43" i="43"/>
  <c r="AG43" i="43"/>
  <c r="AE43" i="43"/>
  <c r="Z43" i="43"/>
  <c r="D33" i="43"/>
  <c r="E33" i="43"/>
  <c r="H33" i="43"/>
  <c r="S355" i="43"/>
  <c r="C33" i="43"/>
  <c r="G33" i="43"/>
  <c r="S329" i="43"/>
  <c r="S303" i="43"/>
  <c r="S433" i="43" l="1"/>
  <c r="S277" i="43"/>
  <c r="G7" i="43"/>
  <c r="D7" i="43"/>
  <c r="C7" i="43"/>
  <c r="I137" i="43"/>
  <c r="B33" i="43"/>
  <c r="AI121" i="43"/>
  <c r="V43" i="43"/>
  <c r="AI43" i="43" s="1"/>
  <c r="S33" i="43"/>
  <c r="L7" i="43"/>
  <c r="S173" i="43"/>
  <c r="S225" i="43"/>
  <c r="S407" i="43"/>
  <c r="S147" i="43"/>
  <c r="S251" i="43"/>
  <c r="S381" i="43"/>
  <c r="E7" i="43"/>
  <c r="S199" i="43"/>
  <c r="H7" i="43"/>
  <c r="O43" i="43"/>
  <c r="M43" i="43"/>
  <c r="I199" i="43"/>
  <c r="N43" i="43"/>
  <c r="R43" i="43"/>
  <c r="R17" i="43" s="1"/>
  <c r="Q43" i="43"/>
  <c r="Q17" i="43" s="1"/>
  <c r="I147" i="43" l="1"/>
  <c r="I433" i="43"/>
  <c r="I225" i="43"/>
  <c r="I329" i="43"/>
  <c r="I277" i="43"/>
  <c r="I303" i="43"/>
  <c r="S7" i="43"/>
  <c r="I173" i="43"/>
  <c r="AJ33" i="43"/>
  <c r="I381" i="43"/>
  <c r="I355" i="43"/>
  <c r="S121" i="43"/>
  <c r="L43" i="43"/>
  <c r="I251" i="43"/>
  <c r="I407" i="43"/>
  <c r="I33" i="43"/>
  <c r="B7" i="43"/>
  <c r="G43" i="43"/>
  <c r="G17" i="43" s="1"/>
  <c r="H43" i="43"/>
  <c r="H17" i="43" s="1"/>
  <c r="D43" i="43"/>
  <c r="C43" i="43"/>
  <c r="E43" i="43"/>
  <c r="I121" i="43" l="1"/>
  <c r="B43" i="43"/>
  <c r="I7" i="43"/>
  <c r="T7" i="43" s="1"/>
  <c r="S43" i="43"/>
  <c r="AJ43" i="43" s="1"/>
  <c r="I43" i="43" l="1"/>
  <c r="D95" i="43" l="1"/>
  <c r="D17" i="43" s="1"/>
  <c r="E95" i="43"/>
  <c r="E17" i="43" s="1"/>
  <c r="O95" i="43" l="1"/>
  <c r="O17" i="43" s="1"/>
  <c r="N95" i="43"/>
  <c r="N17" i="43" s="1"/>
  <c r="B95" i="43" l="1"/>
  <c r="I589" i="43"/>
  <c r="C95" i="43"/>
  <c r="C600" i="43"/>
  <c r="I485" i="43"/>
  <c r="F69" i="43"/>
  <c r="L95" i="43" l="1"/>
  <c r="S589" i="43"/>
  <c r="C106" i="43"/>
  <c r="C17" i="43"/>
  <c r="F17" i="43"/>
  <c r="I69" i="43"/>
  <c r="M95" i="43"/>
  <c r="M600" i="43"/>
  <c r="I95" i="43"/>
  <c r="B17" i="43"/>
  <c r="M106" i="43" l="1"/>
  <c r="M17" i="43"/>
  <c r="I17" i="43"/>
  <c r="S95" i="43"/>
  <c r="L17" i="43"/>
  <c r="Y132" i="43" l="1"/>
  <c r="AE132" i="43"/>
  <c r="Z132" i="43"/>
  <c r="AH132" i="43"/>
  <c r="AA132" i="43"/>
  <c r="V132" i="43"/>
  <c r="AG132" i="43"/>
  <c r="AD132" i="43"/>
  <c r="W132" i="43"/>
  <c r="AC132" i="43"/>
  <c r="X132" i="43"/>
  <c r="AF132" i="43"/>
  <c r="F496" i="43"/>
  <c r="AI132" i="43" l="1"/>
  <c r="AI118" i="43"/>
  <c r="I482" i="43"/>
  <c r="I496" i="43" s="1"/>
  <c r="F66" i="43"/>
  <c r="F80" i="43" s="1"/>
  <c r="V132" i="42"/>
  <c r="AH132" i="42"/>
  <c r="AA132" i="42"/>
  <c r="AG132" i="42"/>
  <c r="AD132" i="42"/>
  <c r="W132" i="42"/>
  <c r="AF132" i="42"/>
  <c r="AC132" i="42"/>
  <c r="X132" i="42"/>
  <c r="Z132" i="42"/>
  <c r="Y132" i="42"/>
  <c r="AE132" i="42"/>
  <c r="AH184" i="43"/>
  <c r="X184" i="43"/>
  <c r="AF184" i="43"/>
  <c r="AA184" i="43"/>
  <c r="Z184" i="43"/>
  <c r="AG184" i="43"/>
  <c r="V184" i="43"/>
  <c r="AC184" i="43"/>
  <c r="AD184" i="43"/>
  <c r="Y184" i="43"/>
  <c r="AE184" i="43"/>
  <c r="W184" i="43"/>
  <c r="X210" i="43"/>
  <c r="AF210" i="43"/>
  <c r="AH210" i="43"/>
  <c r="Z210" i="43"/>
  <c r="AG210" i="43"/>
  <c r="AA210" i="43"/>
  <c r="AD210" i="43"/>
  <c r="V210" i="43"/>
  <c r="AC210" i="43"/>
  <c r="W210" i="43"/>
  <c r="Y210" i="43"/>
  <c r="AE210" i="43"/>
  <c r="X236" i="43"/>
  <c r="V236" i="43"/>
  <c r="AD236" i="43"/>
  <c r="AG236" i="43"/>
  <c r="AA236" i="43"/>
  <c r="AE236" i="43"/>
  <c r="Z236" i="43"/>
  <c r="W236" i="43"/>
  <c r="AF236" i="43"/>
  <c r="Y236" i="43"/>
  <c r="AC236" i="43"/>
  <c r="AH236" i="43"/>
  <c r="AA392" i="43"/>
  <c r="Y392" i="43"/>
  <c r="AG392" i="43"/>
  <c r="AC392" i="43"/>
  <c r="AH392" i="43"/>
  <c r="X392" i="43"/>
  <c r="AE392" i="43"/>
  <c r="W392" i="43"/>
  <c r="Z392" i="43"/>
  <c r="V392" i="43"/>
  <c r="AF392" i="43"/>
  <c r="AD392" i="43"/>
  <c r="AC262" i="43"/>
  <c r="AD262" i="43"/>
  <c r="V262" i="43"/>
  <c r="AE262" i="43"/>
  <c r="W262" i="43"/>
  <c r="Y262" i="43"/>
  <c r="AF262" i="43"/>
  <c r="AH262" i="43"/>
  <c r="X262" i="43"/>
  <c r="AG262" i="43"/>
  <c r="AA262" i="43"/>
  <c r="Z262" i="43"/>
  <c r="X340" i="43"/>
  <c r="AF340" i="43"/>
  <c r="AH340" i="43"/>
  <c r="Z340" i="43"/>
  <c r="AG340" i="43"/>
  <c r="AA340" i="43"/>
  <c r="AD340" i="43"/>
  <c r="V340" i="43"/>
  <c r="AC340" i="43"/>
  <c r="W340" i="43"/>
  <c r="Y340" i="43"/>
  <c r="AE340" i="43"/>
  <c r="R132" i="43"/>
  <c r="L132" i="43"/>
  <c r="X158" i="43"/>
  <c r="AD158" i="43"/>
  <c r="AG158" i="43"/>
  <c r="AA158" i="43"/>
  <c r="AE158" i="43"/>
  <c r="Z158" i="43"/>
  <c r="W158" i="43"/>
  <c r="AF158" i="43"/>
  <c r="Y158" i="43"/>
  <c r="AC158" i="43"/>
  <c r="AH158" i="43"/>
  <c r="W444" i="43"/>
  <c r="AF444" i="43"/>
  <c r="Z444" i="43"/>
  <c r="AC444" i="43"/>
  <c r="AH444" i="43"/>
  <c r="Y444" i="43"/>
  <c r="AD444" i="43"/>
  <c r="X444" i="43"/>
  <c r="V444" i="43"/>
  <c r="AE444" i="43"/>
  <c r="AG444" i="43"/>
  <c r="AA444" i="43"/>
  <c r="Y314" i="43"/>
  <c r="AA314" i="43"/>
  <c r="Z314" i="43"/>
  <c r="V314" i="43"/>
  <c r="W314" i="43"/>
  <c r="X314" i="43"/>
  <c r="AC314" i="43"/>
  <c r="AG314" i="43"/>
  <c r="AE314" i="43"/>
  <c r="AF314" i="43"/>
  <c r="AH314" i="43"/>
  <c r="AD314" i="43"/>
  <c r="AA288" i="43"/>
  <c r="X288" i="43"/>
  <c r="Y288" i="43"/>
  <c r="AF288" i="43"/>
  <c r="AD288" i="43"/>
  <c r="AE288" i="43"/>
  <c r="AG288" i="43"/>
  <c r="Z288" i="43"/>
  <c r="AH288" i="43"/>
  <c r="AC288" i="43"/>
  <c r="W288" i="43"/>
  <c r="V288" i="43"/>
  <c r="AC418" i="43"/>
  <c r="AD418" i="43"/>
  <c r="V418" i="43"/>
  <c r="AE418" i="43"/>
  <c r="W418" i="43"/>
  <c r="Y418" i="43"/>
  <c r="AF418" i="43"/>
  <c r="AH418" i="43"/>
  <c r="X418" i="43"/>
  <c r="AG418" i="43"/>
  <c r="AA418" i="43"/>
  <c r="Z418" i="43"/>
  <c r="Q132" i="43"/>
  <c r="O132" i="43"/>
  <c r="N132" i="43"/>
  <c r="M132" i="43"/>
  <c r="F496" i="42"/>
  <c r="AI288" i="43" l="1"/>
  <c r="AB289" i="43" s="1"/>
  <c r="V289" i="43"/>
  <c r="W289" i="43"/>
  <c r="Y289" i="43"/>
  <c r="V40" i="43"/>
  <c r="V158" i="43"/>
  <c r="AI340" i="43"/>
  <c r="AB341" i="43" s="1"/>
  <c r="V341" i="43"/>
  <c r="AC289" i="43"/>
  <c r="X289" i="43"/>
  <c r="AI184" i="43"/>
  <c r="AB185" i="43" s="1"/>
  <c r="AH289" i="43"/>
  <c r="AA289" i="43"/>
  <c r="AI392" i="43"/>
  <c r="AB393" i="43" s="1"/>
  <c r="V393" i="43"/>
  <c r="AF289" i="43"/>
  <c r="Z289" i="43"/>
  <c r="AG341" i="43"/>
  <c r="AI132" i="42"/>
  <c r="AI418" i="43"/>
  <c r="AB419" i="43" s="1"/>
  <c r="AG289" i="43"/>
  <c r="X315" i="43"/>
  <c r="AE445" i="43"/>
  <c r="AI210" i="43"/>
  <c r="AB211" i="43" s="1"/>
  <c r="AH419" i="43"/>
  <c r="AE289" i="43"/>
  <c r="AI444" i="43"/>
  <c r="AB445" i="43" s="1"/>
  <c r="AI262" i="43"/>
  <c r="AB263" i="43" s="1"/>
  <c r="AF185" i="43"/>
  <c r="Z315" i="43"/>
  <c r="X341" i="43"/>
  <c r="AH393" i="43"/>
  <c r="X419" i="43"/>
  <c r="AD289" i="43"/>
  <c r="AI314" i="43"/>
  <c r="AE315" i="43" s="1"/>
  <c r="X445" i="43"/>
  <c r="W341" i="43"/>
  <c r="AI236" i="43"/>
  <c r="AB237" i="43" s="1"/>
  <c r="AA211" i="43"/>
  <c r="AG40" i="43"/>
  <c r="AI404" i="43"/>
  <c r="AI196" i="43"/>
  <c r="Y40" i="43"/>
  <c r="Z40" i="43"/>
  <c r="AI430" i="43"/>
  <c r="AI248" i="43"/>
  <c r="W40" i="43"/>
  <c r="X40" i="43"/>
  <c r="AI118" i="42"/>
  <c r="AI300" i="43"/>
  <c r="AI222" i="43"/>
  <c r="AC40" i="43"/>
  <c r="AI274" i="43"/>
  <c r="S118" i="43"/>
  <c r="S132" i="43" s="1"/>
  <c r="F14" i="43"/>
  <c r="F28" i="43" s="1"/>
  <c r="I66" i="43"/>
  <c r="I80" i="43" s="1"/>
  <c r="I482" i="42"/>
  <c r="I496" i="42" s="1"/>
  <c r="F66" i="42"/>
  <c r="F80" i="42" s="1"/>
  <c r="AI144" i="43"/>
  <c r="AI326" i="43"/>
  <c r="B497" i="43"/>
  <c r="F497" i="43"/>
  <c r="H497" i="43"/>
  <c r="E497" i="43"/>
  <c r="D497" i="43"/>
  <c r="C497" i="43"/>
  <c r="G497" i="43"/>
  <c r="AH40" i="43"/>
  <c r="AI170" i="43"/>
  <c r="AE40" i="43"/>
  <c r="AD40" i="43"/>
  <c r="AI352" i="43"/>
  <c r="AI378" i="43"/>
  <c r="AF40" i="43"/>
  <c r="AA40" i="43"/>
  <c r="N340" i="43"/>
  <c r="R340" i="43"/>
  <c r="M340" i="43"/>
  <c r="Q340" i="43"/>
  <c r="AE158" i="42"/>
  <c r="Y158" i="42"/>
  <c r="AF158" i="42"/>
  <c r="AC158" i="42"/>
  <c r="X158" i="42"/>
  <c r="W158" i="42"/>
  <c r="AG158" i="42"/>
  <c r="V158" i="42"/>
  <c r="AA158" i="42"/>
  <c r="AD158" i="42"/>
  <c r="AH158" i="42"/>
  <c r="Z158" i="42"/>
  <c r="AC210" i="42"/>
  <c r="AH210" i="42"/>
  <c r="AG210" i="42"/>
  <c r="V210" i="42"/>
  <c r="AE210" i="42"/>
  <c r="Z210" i="42"/>
  <c r="AA210" i="42"/>
  <c r="AD210" i="42"/>
  <c r="W210" i="42"/>
  <c r="X210" i="42"/>
  <c r="Y210" i="42"/>
  <c r="AF210" i="42"/>
  <c r="AG444" i="42"/>
  <c r="AE444" i="42"/>
  <c r="W444" i="42"/>
  <c r="AF444" i="42"/>
  <c r="AA444" i="42"/>
  <c r="AC444" i="42"/>
  <c r="Z444" i="42"/>
  <c r="AD444" i="42"/>
  <c r="Y444" i="42"/>
  <c r="AH444" i="42"/>
  <c r="X444" i="42"/>
  <c r="AF340" i="42"/>
  <c r="Y340" i="42"/>
  <c r="X340" i="42"/>
  <c r="W340" i="42"/>
  <c r="Z340" i="42"/>
  <c r="AD340" i="42"/>
  <c r="AE340" i="42"/>
  <c r="AC340" i="42"/>
  <c r="AH340" i="42"/>
  <c r="AA340" i="42"/>
  <c r="AG340" i="42"/>
  <c r="AD288" i="42"/>
  <c r="AG288" i="42"/>
  <c r="X288" i="42"/>
  <c r="AE288" i="42"/>
  <c r="AC288" i="42"/>
  <c r="AF288" i="42"/>
  <c r="AA288" i="42"/>
  <c r="Z288" i="42"/>
  <c r="AH288" i="42"/>
  <c r="Y288" i="42"/>
  <c r="W288" i="42"/>
  <c r="X418" i="42"/>
  <c r="V418" i="42"/>
  <c r="AA418" i="42"/>
  <c r="Z418" i="42"/>
  <c r="W418" i="42"/>
  <c r="Y418" i="42"/>
  <c r="AF418" i="42"/>
  <c r="AH418" i="42"/>
  <c r="AC418" i="42"/>
  <c r="AD418" i="42"/>
  <c r="AG418" i="42"/>
  <c r="AE418" i="42"/>
  <c r="C132" i="43"/>
  <c r="D132" i="43"/>
  <c r="E132" i="43"/>
  <c r="G132" i="43"/>
  <c r="O418" i="43"/>
  <c r="Q418" i="43"/>
  <c r="R418" i="43"/>
  <c r="L418" i="43"/>
  <c r="M288" i="43"/>
  <c r="O288" i="43"/>
  <c r="R314" i="43"/>
  <c r="Q314" i="43"/>
  <c r="O314" i="43"/>
  <c r="O444" i="43"/>
  <c r="Q444" i="43"/>
  <c r="M444" i="43"/>
  <c r="R444" i="43"/>
  <c r="M158" i="43"/>
  <c r="L158" i="43"/>
  <c r="E92" i="43"/>
  <c r="L340" i="43"/>
  <c r="N262" i="43"/>
  <c r="M262" i="43"/>
  <c r="L392" i="43"/>
  <c r="Q392" i="43"/>
  <c r="M392" i="43"/>
  <c r="M236" i="43"/>
  <c r="L236" i="43"/>
  <c r="L210" i="43"/>
  <c r="O210" i="43"/>
  <c r="N210" i="43"/>
  <c r="R210" i="43"/>
  <c r="M184" i="43"/>
  <c r="O184" i="43"/>
  <c r="Q184" i="43"/>
  <c r="M132" i="42"/>
  <c r="Q132" i="42"/>
  <c r="R132" i="42"/>
  <c r="O132" i="42"/>
  <c r="L132" i="42"/>
  <c r="O340" i="43"/>
  <c r="AD314" i="42"/>
  <c r="Y314" i="42"/>
  <c r="AG314" i="42"/>
  <c r="Z314" i="42"/>
  <c r="W314" i="42"/>
  <c r="AE314" i="42"/>
  <c r="V314" i="42"/>
  <c r="AF314" i="42"/>
  <c r="AA314" i="42"/>
  <c r="X314" i="42"/>
  <c r="AH314" i="42"/>
  <c r="AC314" i="42"/>
  <c r="AA184" i="42"/>
  <c r="X184" i="42"/>
  <c r="AH184" i="42"/>
  <c r="Z184" i="42"/>
  <c r="Y184" i="42"/>
  <c r="AG184" i="42"/>
  <c r="V184" i="42"/>
  <c r="AF184" i="42"/>
  <c r="AC184" i="42"/>
  <c r="W184" i="42"/>
  <c r="AE184" i="42"/>
  <c r="AD184" i="42"/>
  <c r="AH236" i="42"/>
  <c r="AG236" i="42"/>
  <c r="Y236" i="42"/>
  <c r="AE236" i="42"/>
  <c r="AC236" i="42"/>
  <c r="AD236" i="42"/>
  <c r="AA236" i="42"/>
  <c r="Z236" i="42"/>
  <c r="X236" i="42"/>
  <c r="AF236" i="42"/>
  <c r="V236" i="42"/>
  <c r="W236" i="42"/>
  <c r="AF262" i="42"/>
  <c r="Z262" i="42"/>
  <c r="W262" i="42"/>
  <c r="AH262" i="42"/>
  <c r="Y262" i="42"/>
  <c r="AD262" i="42"/>
  <c r="X262" i="42"/>
  <c r="AC262" i="42"/>
  <c r="AA262" i="42"/>
  <c r="AG262" i="42"/>
  <c r="AE262" i="42"/>
  <c r="V262" i="42"/>
  <c r="AF392" i="42"/>
  <c r="X392" i="42"/>
  <c r="Y392" i="42"/>
  <c r="AD392" i="42"/>
  <c r="AG392" i="42"/>
  <c r="AH392" i="42"/>
  <c r="AE392" i="42"/>
  <c r="V392" i="42"/>
  <c r="AA392" i="42"/>
  <c r="AC392" i="42"/>
  <c r="Z392" i="42"/>
  <c r="W392" i="42"/>
  <c r="N418" i="43"/>
  <c r="M418" i="43"/>
  <c r="N288" i="43"/>
  <c r="R288" i="43"/>
  <c r="Q288" i="43"/>
  <c r="N314" i="43"/>
  <c r="M314" i="43"/>
  <c r="L444" i="43"/>
  <c r="N444" i="43"/>
  <c r="R158" i="43"/>
  <c r="N158" i="43"/>
  <c r="O158" i="43"/>
  <c r="Q158" i="43"/>
  <c r="B132" i="43"/>
  <c r="H132" i="43"/>
  <c r="O262" i="43"/>
  <c r="Q262" i="43"/>
  <c r="R262" i="43"/>
  <c r="R392" i="43"/>
  <c r="N392" i="43"/>
  <c r="O392" i="43"/>
  <c r="R236" i="43"/>
  <c r="N236" i="43"/>
  <c r="O236" i="43"/>
  <c r="Q236" i="43"/>
  <c r="M210" i="43"/>
  <c r="Q210" i="43"/>
  <c r="L184" i="43"/>
  <c r="N184" i="43"/>
  <c r="R184" i="43"/>
  <c r="N132" i="42"/>
  <c r="AA185" i="43" l="1"/>
  <c r="Y315" i="43"/>
  <c r="V211" i="43"/>
  <c r="X211" i="43"/>
  <c r="V419" i="43"/>
  <c r="W263" i="43"/>
  <c r="W211" i="43"/>
  <c r="X393" i="43"/>
  <c r="X237" i="43"/>
  <c r="Y393" i="43"/>
  <c r="AF393" i="43"/>
  <c r="AC237" i="43"/>
  <c r="W185" i="43"/>
  <c r="AE419" i="43"/>
  <c r="AA341" i="43"/>
  <c r="X185" i="43"/>
  <c r="AE393" i="43"/>
  <c r="AD445" i="43"/>
  <c r="Z419" i="43"/>
  <c r="Z211" i="43"/>
  <c r="AC419" i="43"/>
  <c r="AG211" i="43"/>
  <c r="AE211" i="43"/>
  <c r="V237" i="43"/>
  <c r="AI237" i="43" s="1"/>
  <c r="W393" i="43"/>
  <c r="Z185" i="43"/>
  <c r="AF237" i="43"/>
  <c r="AC393" i="43"/>
  <c r="W445" i="43"/>
  <c r="AE263" i="43"/>
  <c r="AE237" i="43"/>
  <c r="AF263" i="43"/>
  <c r="AI184" i="42"/>
  <c r="AB185" i="42" s="1"/>
  <c r="AI326" i="42"/>
  <c r="V340" i="42"/>
  <c r="Y237" i="43"/>
  <c r="V263" i="43"/>
  <c r="V445" i="43"/>
  <c r="Z263" i="43"/>
  <c r="AC445" i="43"/>
  <c r="V185" i="43"/>
  <c r="W237" i="43"/>
  <c r="AI158" i="43"/>
  <c r="V159" i="43" s="1"/>
  <c r="AF419" i="43"/>
  <c r="S300" i="43"/>
  <c r="S314" i="43" s="1"/>
  <c r="O315" i="43" s="1"/>
  <c r="L314" i="43"/>
  <c r="L315" i="43" s="1"/>
  <c r="AG185" i="42"/>
  <c r="AA445" i="43"/>
  <c r="AH185" i="43"/>
  <c r="S248" i="43"/>
  <c r="S262" i="43" s="1"/>
  <c r="M263" i="43" s="1"/>
  <c r="L262" i="43"/>
  <c r="AC185" i="42"/>
  <c r="Y185" i="42"/>
  <c r="AI210" i="42"/>
  <c r="AB211" i="42" s="1"/>
  <c r="AI158" i="42"/>
  <c r="AB159" i="42" s="1"/>
  <c r="AD263" i="43"/>
  <c r="V315" i="43"/>
  <c r="AB315" i="43"/>
  <c r="AA263" i="43"/>
  <c r="W315" i="43"/>
  <c r="Z341" i="43"/>
  <c r="AC211" i="43"/>
  <c r="AC341" i="43"/>
  <c r="AG315" i="43"/>
  <c r="AH211" i="43"/>
  <c r="AD341" i="43"/>
  <c r="Y419" i="43"/>
  <c r="AD393" i="43"/>
  <c r="AI430" i="42"/>
  <c r="V444" i="42"/>
  <c r="S274" i="43"/>
  <c r="S288" i="43" s="1"/>
  <c r="Q289" i="43" s="1"/>
  <c r="L288" i="43"/>
  <c r="AD185" i="42"/>
  <c r="Z185" i="42"/>
  <c r="AI40" i="43"/>
  <c r="AG263" i="43"/>
  <c r="AD315" i="43"/>
  <c r="AE185" i="43"/>
  <c r="AE341" i="43"/>
  <c r="AA419" i="43"/>
  <c r="AA237" i="43"/>
  <c r="Z445" i="43"/>
  <c r="Y263" i="43"/>
  <c r="Y211" i="43"/>
  <c r="AC263" i="43"/>
  <c r="AH263" i="43"/>
  <c r="Y445" i="43"/>
  <c r="AI274" i="42"/>
  <c r="V288" i="42"/>
  <c r="AI392" i="42"/>
  <c r="AC393" i="42" s="1"/>
  <c r="AI262" i="42"/>
  <c r="AB263" i="42" s="1"/>
  <c r="AI236" i="42"/>
  <c r="AB237" i="42" s="1"/>
  <c r="AE185" i="42"/>
  <c r="AH185" i="42"/>
  <c r="AI314" i="42"/>
  <c r="AB315" i="42" s="1"/>
  <c r="AI418" i="42"/>
  <c r="AB419" i="42" s="1"/>
  <c r="W159" i="42"/>
  <c r="Y185" i="43"/>
  <c r="AD211" i="43"/>
  <c r="AH341" i="43"/>
  <c r="AD419" i="43"/>
  <c r="AG237" i="43"/>
  <c r="AD185" i="43"/>
  <c r="AA393" i="43"/>
  <c r="AG445" i="43"/>
  <c r="AG185" i="43"/>
  <c r="Z237" i="43"/>
  <c r="AH315" i="43"/>
  <c r="AA315" i="43"/>
  <c r="AI289" i="43"/>
  <c r="AC159" i="42"/>
  <c r="AE393" i="42"/>
  <c r="W185" i="42"/>
  <c r="X185" i="42"/>
  <c r="AC419" i="42"/>
  <c r="I497" i="43"/>
  <c r="AF341" i="43"/>
  <c r="AD237" i="43"/>
  <c r="Y341" i="43"/>
  <c r="AI341" i="43" s="1"/>
  <c r="AG419" i="43"/>
  <c r="AH237" i="43"/>
  <c r="AF445" i="43"/>
  <c r="X263" i="43"/>
  <c r="Z393" i="43"/>
  <c r="AC315" i="43"/>
  <c r="AF211" i="43"/>
  <c r="W419" i="43"/>
  <c r="AG393" i="43"/>
  <c r="AH445" i="43"/>
  <c r="AC185" i="43"/>
  <c r="AF315" i="43"/>
  <c r="P133" i="43"/>
  <c r="L133" i="43"/>
  <c r="R133" i="43"/>
  <c r="N133" i="43"/>
  <c r="Q133" i="43"/>
  <c r="O133" i="43"/>
  <c r="M133" i="43"/>
  <c r="AC40" i="42"/>
  <c r="S430" i="43"/>
  <c r="S444" i="43" s="1"/>
  <c r="AI170" i="42"/>
  <c r="S144" i="43"/>
  <c r="S158" i="43" s="1"/>
  <c r="AH40" i="42"/>
  <c r="M40" i="43"/>
  <c r="AI352" i="42"/>
  <c r="Z40" i="42"/>
  <c r="AA40" i="42"/>
  <c r="I66" i="42"/>
  <c r="I80" i="42" s="1"/>
  <c r="F14" i="42"/>
  <c r="F28" i="42" s="1"/>
  <c r="O40" i="43"/>
  <c r="O263" i="43"/>
  <c r="S118" i="42"/>
  <c r="S132" i="42" s="1"/>
  <c r="S352" i="43"/>
  <c r="AI196" i="42"/>
  <c r="AI144" i="42"/>
  <c r="Y40" i="42"/>
  <c r="F497" i="42"/>
  <c r="H497" i="42"/>
  <c r="E497" i="42"/>
  <c r="D497" i="42"/>
  <c r="B497" i="42"/>
  <c r="C497" i="42"/>
  <c r="G497" i="42"/>
  <c r="AF40" i="42"/>
  <c r="N40" i="43"/>
  <c r="L40" i="43"/>
  <c r="I118" i="43"/>
  <c r="I132" i="43" s="1"/>
  <c r="P289" i="43"/>
  <c r="S196" i="43"/>
  <c r="S210" i="43" s="1"/>
  <c r="S404" i="43"/>
  <c r="S418" i="43" s="1"/>
  <c r="D81" i="43"/>
  <c r="E81" i="43"/>
  <c r="G81" i="43"/>
  <c r="C81" i="43"/>
  <c r="F81" i="43"/>
  <c r="H81" i="43"/>
  <c r="B81" i="43"/>
  <c r="W40" i="42"/>
  <c r="M315" i="43"/>
  <c r="Q315" i="43"/>
  <c r="AE40" i="42"/>
  <c r="D92" i="43"/>
  <c r="I586" i="43"/>
  <c r="AI378" i="42"/>
  <c r="AI248" i="42"/>
  <c r="AI222" i="42"/>
  <c r="AI300" i="42"/>
  <c r="AI404" i="42"/>
  <c r="R40" i="43"/>
  <c r="X40" i="42"/>
  <c r="V40" i="42"/>
  <c r="S170" i="43"/>
  <c r="S184" i="43" s="1"/>
  <c r="S222" i="43"/>
  <c r="S236" i="43" s="1"/>
  <c r="S378" i="43"/>
  <c r="S392" i="43" s="1"/>
  <c r="S326" i="43"/>
  <c r="S340" i="43" s="1"/>
  <c r="Q40" i="43"/>
  <c r="AG40" i="42"/>
  <c r="AD40" i="42"/>
  <c r="E340" i="43"/>
  <c r="G340" i="43"/>
  <c r="C340" i="43"/>
  <c r="H340" i="43"/>
  <c r="D340" i="43"/>
  <c r="D132" i="42"/>
  <c r="B262" i="43"/>
  <c r="C314" i="43"/>
  <c r="D314" i="43"/>
  <c r="G288" i="43"/>
  <c r="H288" i="43"/>
  <c r="D288" i="43"/>
  <c r="L392" i="42"/>
  <c r="Q392" i="42"/>
  <c r="L262" i="42"/>
  <c r="N262" i="42"/>
  <c r="L236" i="42"/>
  <c r="Q236" i="42"/>
  <c r="O236" i="42"/>
  <c r="M236" i="42"/>
  <c r="L184" i="42"/>
  <c r="M184" i="42"/>
  <c r="O184" i="42"/>
  <c r="O314" i="42"/>
  <c r="L314" i="42"/>
  <c r="B132" i="42"/>
  <c r="E132" i="42"/>
  <c r="H132" i="42"/>
  <c r="C132" i="42"/>
  <c r="G184" i="43"/>
  <c r="E184" i="43"/>
  <c r="C184" i="43"/>
  <c r="H210" i="43"/>
  <c r="D210" i="43"/>
  <c r="E210" i="43"/>
  <c r="B210" i="43"/>
  <c r="C236" i="43"/>
  <c r="C392" i="43"/>
  <c r="G392" i="43"/>
  <c r="B340" i="43"/>
  <c r="B158" i="43"/>
  <c r="C158" i="43"/>
  <c r="H444" i="43"/>
  <c r="C444" i="43"/>
  <c r="G444" i="43"/>
  <c r="E444" i="43"/>
  <c r="E314" i="43"/>
  <c r="G314" i="43"/>
  <c r="H314" i="43"/>
  <c r="B418" i="43"/>
  <c r="M418" i="42"/>
  <c r="N418" i="42"/>
  <c r="L418" i="42"/>
  <c r="L288" i="42"/>
  <c r="M288" i="42"/>
  <c r="N288" i="42"/>
  <c r="R288" i="42"/>
  <c r="L340" i="42"/>
  <c r="M340" i="42"/>
  <c r="L444" i="42"/>
  <c r="R444" i="42"/>
  <c r="R210" i="42"/>
  <c r="Q210" i="42"/>
  <c r="N210" i="42"/>
  <c r="L210" i="42"/>
  <c r="N158" i="42"/>
  <c r="L158" i="42"/>
  <c r="M158" i="42"/>
  <c r="H184" i="43"/>
  <c r="D184" i="43"/>
  <c r="G210" i="43"/>
  <c r="C210" i="43"/>
  <c r="G236" i="43"/>
  <c r="E236" i="43"/>
  <c r="D236" i="43"/>
  <c r="H236" i="43"/>
  <c r="E392" i="43"/>
  <c r="D392" i="43"/>
  <c r="H392" i="43"/>
  <c r="H262" i="43"/>
  <c r="G262" i="43"/>
  <c r="E262" i="43"/>
  <c r="G158" i="43"/>
  <c r="E158" i="43"/>
  <c r="D158" i="43"/>
  <c r="H158" i="43"/>
  <c r="D444" i="43"/>
  <c r="B444" i="43"/>
  <c r="B288" i="43"/>
  <c r="C418" i="43"/>
  <c r="D418" i="43"/>
  <c r="N392" i="42"/>
  <c r="O392" i="42"/>
  <c r="M392" i="42"/>
  <c r="R392" i="42"/>
  <c r="O262" i="42"/>
  <c r="Q262" i="42"/>
  <c r="M262" i="42"/>
  <c r="R262" i="42"/>
  <c r="R236" i="42"/>
  <c r="N236" i="42"/>
  <c r="R184" i="42"/>
  <c r="N184" i="42"/>
  <c r="Q184" i="42"/>
  <c r="Q314" i="42"/>
  <c r="R314" i="42"/>
  <c r="N314" i="42"/>
  <c r="M314" i="42"/>
  <c r="G132" i="42"/>
  <c r="C262" i="43"/>
  <c r="D262" i="43"/>
  <c r="B314" i="43"/>
  <c r="E288" i="43"/>
  <c r="C288" i="43"/>
  <c r="H418" i="43"/>
  <c r="G418" i="43"/>
  <c r="E418" i="43"/>
  <c r="R418" i="42"/>
  <c r="O418" i="42"/>
  <c r="Q418" i="42"/>
  <c r="O288" i="42"/>
  <c r="Q288" i="42"/>
  <c r="O340" i="42"/>
  <c r="N340" i="42"/>
  <c r="Q340" i="42"/>
  <c r="R340" i="42"/>
  <c r="Q444" i="42"/>
  <c r="M444" i="42"/>
  <c r="N444" i="42"/>
  <c r="O444" i="42"/>
  <c r="M210" i="42"/>
  <c r="O210" i="42"/>
  <c r="O158" i="42"/>
  <c r="Q158" i="42"/>
  <c r="R158" i="42"/>
  <c r="L263" i="43" l="1"/>
  <c r="AC211" i="42"/>
  <c r="AH211" i="42"/>
  <c r="AG211" i="42"/>
  <c r="AF393" i="42"/>
  <c r="W211" i="42"/>
  <c r="W263" i="42"/>
  <c r="Y211" i="42"/>
  <c r="V185" i="42"/>
  <c r="N263" i="43"/>
  <c r="AE263" i="42"/>
  <c r="AH263" i="42"/>
  <c r="N289" i="43"/>
  <c r="R315" i="43"/>
  <c r="L289" i="43"/>
  <c r="Q263" i="43"/>
  <c r="Z159" i="42"/>
  <c r="AG159" i="42"/>
  <c r="AI315" i="43"/>
  <c r="AE159" i="42"/>
  <c r="O289" i="43"/>
  <c r="W315" i="42"/>
  <c r="W419" i="42"/>
  <c r="N315" i="43"/>
  <c r="S315" i="43" s="1"/>
  <c r="P263" i="43"/>
  <c r="AG237" i="42"/>
  <c r="AH393" i="42"/>
  <c r="X211" i="42"/>
  <c r="V263" i="42"/>
  <c r="AG263" i="42"/>
  <c r="M289" i="43"/>
  <c r="AI419" i="43"/>
  <c r="P315" i="43"/>
  <c r="R289" i="43"/>
  <c r="S289" i="43" s="1"/>
  <c r="R263" i="43"/>
  <c r="AI393" i="43"/>
  <c r="AF237" i="42"/>
  <c r="V419" i="42"/>
  <c r="AE237" i="42"/>
  <c r="Y393" i="42"/>
  <c r="X159" i="42"/>
  <c r="AI211" i="43"/>
  <c r="Y263" i="42"/>
  <c r="I92" i="43"/>
  <c r="I497" i="42"/>
  <c r="Y237" i="42"/>
  <c r="AA419" i="42"/>
  <c r="W237" i="42"/>
  <c r="AH419" i="42"/>
  <c r="AA159" i="42"/>
  <c r="Y315" i="42"/>
  <c r="Z393" i="42"/>
  <c r="AB159" i="43"/>
  <c r="AF159" i="43"/>
  <c r="AE159" i="43"/>
  <c r="AC159" i="43"/>
  <c r="X159" i="43"/>
  <c r="Y159" i="43"/>
  <c r="Z159" i="43"/>
  <c r="AA159" i="43"/>
  <c r="AH159" i="43"/>
  <c r="AD159" i="43"/>
  <c r="W159" i="43"/>
  <c r="AG159" i="43"/>
  <c r="Y159" i="42"/>
  <c r="AA237" i="42"/>
  <c r="Z237" i="42"/>
  <c r="I170" i="43"/>
  <c r="I184" i="43" s="1"/>
  <c r="D185" i="43" s="1"/>
  <c r="B184" i="43"/>
  <c r="R14" i="43"/>
  <c r="AD419" i="42"/>
  <c r="V237" i="42"/>
  <c r="AI237" i="42" s="1"/>
  <c r="AI288" i="42"/>
  <c r="AG419" i="42"/>
  <c r="V159" i="42"/>
  <c r="AE211" i="42"/>
  <c r="X315" i="42"/>
  <c r="AD211" i="42"/>
  <c r="AD159" i="42"/>
  <c r="Y419" i="42"/>
  <c r="AI419" i="42" s="1"/>
  <c r="AC263" i="42"/>
  <c r="AF263" i="42"/>
  <c r="M14" i="43"/>
  <c r="I352" i="43"/>
  <c r="I222" i="43"/>
  <c r="I236" i="43" s="1"/>
  <c r="B236" i="43"/>
  <c r="Q14" i="43"/>
  <c r="I81" i="43"/>
  <c r="S133" i="43"/>
  <c r="Z419" i="42"/>
  <c r="AC237" i="42"/>
  <c r="AI185" i="43"/>
  <c r="Z211" i="42"/>
  <c r="AG315" i="42"/>
  <c r="AD393" i="42"/>
  <c r="AF159" i="42"/>
  <c r="AF419" i="42"/>
  <c r="AA263" i="42"/>
  <c r="X419" i="42"/>
  <c r="V315" i="42"/>
  <c r="X237" i="42"/>
  <c r="AF315" i="42"/>
  <c r="AA393" i="42"/>
  <c r="V211" i="42"/>
  <c r="AI211" i="42" s="1"/>
  <c r="AE419" i="42"/>
  <c r="AD263" i="42"/>
  <c r="AH315" i="42"/>
  <c r="W393" i="42"/>
  <c r="AH159" i="42"/>
  <c r="Z315" i="42"/>
  <c r="AG393" i="42"/>
  <c r="X393" i="42"/>
  <c r="Z263" i="42"/>
  <c r="AA211" i="42"/>
  <c r="AC315" i="42"/>
  <c r="AE315" i="42"/>
  <c r="AF211" i="42"/>
  <c r="AD315" i="42"/>
  <c r="AD237" i="42"/>
  <c r="AI445" i="43"/>
  <c r="AI340" i="42"/>
  <c r="V341" i="42" s="1"/>
  <c r="AH237" i="42"/>
  <c r="AF185" i="42"/>
  <c r="I378" i="43"/>
  <c r="I392" i="43" s="1"/>
  <c r="C393" i="43" s="1"/>
  <c r="B392" i="43"/>
  <c r="V393" i="42"/>
  <c r="AB393" i="42"/>
  <c r="AI444" i="42"/>
  <c r="AA315" i="42"/>
  <c r="X263" i="42"/>
  <c r="AI263" i="43"/>
  <c r="AA185" i="42"/>
  <c r="AI185" i="42" s="1"/>
  <c r="S144" i="42"/>
  <c r="S158" i="42" s="1"/>
  <c r="S300" i="42"/>
  <c r="S314" i="42" s="1"/>
  <c r="S170" i="42"/>
  <c r="S184" i="42" s="1"/>
  <c r="E40" i="43"/>
  <c r="H40" i="43"/>
  <c r="I300" i="43"/>
  <c r="I314" i="43" s="1"/>
  <c r="I196" i="43"/>
  <c r="I210" i="43" s="1"/>
  <c r="I248" i="43"/>
  <c r="I262" i="43" s="1"/>
  <c r="N341" i="43"/>
  <c r="M341" i="43"/>
  <c r="P341" i="43"/>
  <c r="O341" i="43"/>
  <c r="L341" i="43"/>
  <c r="R341" i="43"/>
  <c r="Q341" i="43"/>
  <c r="O40" i="42"/>
  <c r="N40" i="42"/>
  <c r="G81" i="42"/>
  <c r="C81" i="42"/>
  <c r="B81" i="42"/>
  <c r="E81" i="42"/>
  <c r="D81" i="42"/>
  <c r="H81" i="42"/>
  <c r="F81" i="42"/>
  <c r="N92" i="43"/>
  <c r="S586" i="43"/>
  <c r="G237" i="43"/>
  <c r="C237" i="43"/>
  <c r="H237" i="43"/>
  <c r="B237" i="43"/>
  <c r="E237" i="43"/>
  <c r="D237" i="43"/>
  <c r="F237" i="43"/>
  <c r="L14" i="43"/>
  <c r="S40" i="43"/>
  <c r="I274" i="43"/>
  <c r="I288" i="43" s="1"/>
  <c r="S326" i="42"/>
  <c r="S340" i="42" s="1"/>
  <c r="S274" i="42"/>
  <c r="S288" i="42" s="1"/>
  <c r="S378" i="42"/>
  <c r="S392" i="42" s="1"/>
  <c r="Q393" i="43"/>
  <c r="N393" i="43"/>
  <c r="M393" i="43"/>
  <c r="R393" i="43"/>
  <c r="P393" i="43"/>
  <c r="L393" i="43"/>
  <c r="O393" i="43"/>
  <c r="G40" i="43"/>
  <c r="P159" i="43"/>
  <c r="R159" i="43"/>
  <c r="M159" i="43"/>
  <c r="L159" i="43"/>
  <c r="O159" i="43"/>
  <c r="N159" i="43"/>
  <c r="Q159" i="43"/>
  <c r="O92" i="43"/>
  <c r="B393" i="43"/>
  <c r="D393" i="43"/>
  <c r="Q237" i="43"/>
  <c r="M237" i="43"/>
  <c r="N237" i="43"/>
  <c r="P237" i="43"/>
  <c r="R237" i="43"/>
  <c r="O237" i="43"/>
  <c r="L237" i="43"/>
  <c r="L419" i="43"/>
  <c r="O419" i="43"/>
  <c r="Q419" i="43"/>
  <c r="R419" i="43"/>
  <c r="P419" i="43"/>
  <c r="N419" i="43"/>
  <c r="M419" i="43"/>
  <c r="Q133" i="42"/>
  <c r="O133" i="42"/>
  <c r="L133" i="42"/>
  <c r="M133" i="42"/>
  <c r="N133" i="42"/>
  <c r="P133" i="42"/>
  <c r="R133" i="42"/>
  <c r="I430" i="43"/>
  <c r="I444" i="43" s="1"/>
  <c r="S196" i="42"/>
  <c r="S210" i="42" s="1"/>
  <c r="S404" i="42"/>
  <c r="S418" i="42" s="1"/>
  <c r="I404" i="43"/>
  <c r="I418" i="43" s="1"/>
  <c r="S222" i="42"/>
  <c r="S236" i="42" s="1"/>
  <c r="L185" i="43"/>
  <c r="O185" i="43"/>
  <c r="R185" i="43"/>
  <c r="P185" i="43"/>
  <c r="Q185" i="43"/>
  <c r="M185" i="43"/>
  <c r="N185" i="43"/>
  <c r="N211" i="43"/>
  <c r="M211" i="43"/>
  <c r="Q211" i="43"/>
  <c r="L211" i="43"/>
  <c r="O211" i="43"/>
  <c r="R211" i="43"/>
  <c r="P211" i="43"/>
  <c r="C40" i="43"/>
  <c r="P445" i="43"/>
  <c r="L445" i="43"/>
  <c r="O445" i="43"/>
  <c r="N445" i="43"/>
  <c r="M445" i="43"/>
  <c r="R445" i="43"/>
  <c r="Q445" i="43"/>
  <c r="O14" i="43"/>
  <c r="D92" i="42"/>
  <c r="I586" i="42"/>
  <c r="S352" i="42"/>
  <c r="I144" i="43"/>
  <c r="I158" i="43" s="1"/>
  <c r="AI40" i="42"/>
  <c r="M40" i="42"/>
  <c r="B40" i="43"/>
  <c r="Q40" i="42"/>
  <c r="D40" i="43"/>
  <c r="C185" i="43"/>
  <c r="S430" i="42"/>
  <c r="S444" i="42" s="1"/>
  <c r="I326" i="43"/>
  <c r="I340" i="43" s="1"/>
  <c r="E92" i="42"/>
  <c r="I118" i="42"/>
  <c r="I132" i="42" s="1"/>
  <c r="S248" i="42"/>
  <c r="S262" i="42" s="1"/>
  <c r="G133" i="43"/>
  <c r="E133" i="43"/>
  <c r="H133" i="43"/>
  <c r="C133" i="43"/>
  <c r="B133" i="43"/>
  <c r="F133" i="43"/>
  <c r="D133" i="43"/>
  <c r="L40" i="42"/>
  <c r="R40" i="42"/>
  <c r="H158" i="42"/>
  <c r="G158" i="42"/>
  <c r="E158" i="42"/>
  <c r="E210" i="42"/>
  <c r="C210" i="42"/>
  <c r="E444" i="42"/>
  <c r="D444" i="42"/>
  <c r="C444" i="42"/>
  <c r="G444" i="42"/>
  <c r="H340" i="42"/>
  <c r="G340" i="42"/>
  <c r="D340" i="42"/>
  <c r="E340" i="42"/>
  <c r="G288" i="42"/>
  <c r="E288" i="42"/>
  <c r="G418" i="42"/>
  <c r="E418" i="42"/>
  <c r="H418" i="42"/>
  <c r="B210" i="42"/>
  <c r="B444" i="42"/>
  <c r="C340" i="42"/>
  <c r="H288" i="42"/>
  <c r="D288" i="42"/>
  <c r="C288" i="42"/>
  <c r="B288" i="42"/>
  <c r="B418" i="42"/>
  <c r="D418" i="42"/>
  <c r="C418" i="42"/>
  <c r="B314" i="42"/>
  <c r="E314" i="42"/>
  <c r="E184" i="42"/>
  <c r="C184" i="42"/>
  <c r="C236" i="42"/>
  <c r="E236" i="42"/>
  <c r="G236" i="42"/>
  <c r="B236" i="42"/>
  <c r="C314" i="42"/>
  <c r="D314" i="42"/>
  <c r="H314" i="42"/>
  <c r="G314" i="42"/>
  <c r="G184" i="42"/>
  <c r="D184" i="42"/>
  <c r="H184" i="42"/>
  <c r="D236" i="42"/>
  <c r="H236" i="42"/>
  <c r="H262" i="42"/>
  <c r="C262" i="42"/>
  <c r="G262" i="42"/>
  <c r="E262" i="42"/>
  <c r="H392" i="42"/>
  <c r="C392" i="42"/>
  <c r="E392" i="42"/>
  <c r="D392" i="42"/>
  <c r="C158" i="42"/>
  <c r="D158" i="42"/>
  <c r="D210" i="42"/>
  <c r="G210" i="42"/>
  <c r="H210" i="42"/>
  <c r="H444" i="42"/>
  <c r="B184" i="42"/>
  <c r="D262" i="42"/>
  <c r="B262" i="42"/>
  <c r="G392" i="42"/>
  <c r="B392" i="42"/>
  <c r="E185" i="43" l="1"/>
  <c r="B185" i="43"/>
  <c r="F393" i="43"/>
  <c r="G185" i="43"/>
  <c r="F185" i="43"/>
  <c r="E393" i="43"/>
  <c r="G393" i="43"/>
  <c r="H185" i="43"/>
  <c r="H393" i="43"/>
  <c r="S263" i="43"/>
  <c r="S185" i="43"/>
  <c r="S445" i="43"/>
  <c r="AI393" i="42"/>
  <c r="I133" i="43"/>
  <c r="AI263" i="42"/>
  <c r="AI159" i="43"/>
  <c r="AB289" i="42"/>
  <c r="AH289" i="42"/>
  <c r="AE289" i="42"/>
  <c r="AF289" i="42"/>
  <c r="AG289" i="42"/>
  <c r="AD289" i="42"/>
  <c r="AA289" i="42"/>
  <c r="AC289" i="42"/>
  <c r="W289" i="42"/>
  <c r="Z289" i="42"/>
  <c r="X289" i="42"/>
  <c r="Y289" i="42"/>
  <c r="B40" i="42"/>
  <c r="B158" i="42"/>
  <c r="D14" i="43"/>
  <c r="I92" i="42"/>
  <c r="I393" i="43"/>
  <c r="Q14" i="42"/>
  <c r="C14" i="43"/>
  <c r="S133" i="42"/>
  <c r="G14" i="43"/>
  <c r="AB341" i="42"/>
  <c r="AA341" i="42"/>
  <c r="AE341" i="42"/>
  <c r="X341" i="42"/>
  <c r="AH341" i="42"/>
  <c r="Z341" i="42"/>
  <c r="Y341" i="42"/>
  <c r="AD341" i="42"/>
  <c r="AC341" i="42"/>
  <c r="W341" i="42"/>
  <c r="AG341" i="42"/>
  <c r="AF341" i="42"/>
  <c r="S419" i="43"/>
  <c r="I237" i="43"/>
  <c r="R14" i="42"/>
  <c r="M14" i="42"/>
  <c r="S237" i="43"/>
  <c r="S393" i="43"/>
  <c r="S341" i="43"/>
  <c r="H14" i="43"/>
  <c r="I81" i="42"/>
  <c r="E14" i="43"/>
  <c r="AB445" i="42"/>
  <c r="X445" i="42"/>
  <c r="AD445" i="42"/>
  <c r="W445" i="42"/>
  <c r="AF445" i="42"/>
  <c r="AH445" i="42"/>
  <c r="Z445" i="42"/>
  <c r="AE445" i="42"/>
  <c r="Y445" i="42"/>
  <c r="AC445" i="42"/>
  <c r="AG445" i="42"/>
  <c r="AA445" i="42"/>
  <c r="AI315" i="42"/>
  <c r="AI159" i="42"/>
  <c r="I326" i="42"/>
  <c r="I340" i="42" s="1"/>
  <c r="F341" i="42" s="1"/>
  <c r="B340" i="42"/>
  <c r="I185" i="43"/>
  <c r="S211" i="43"/>
  <c r="S159" i="43"/>
  <c r="AJ40" i="43"/>
  <c r="V445" i="42"/>
  <c r="AI445" i="42" s="1"/>
  <c r="V289" i="42"/>
  <c r="L445" i="42"/>
  <c r="M445" i="42"/>
  <c r="N445" i="42"/>
  <c r="R445" i="42"/>
  <c r="Q445" i="42"/>
  <c r="O445" i="42"/>
  <c r="P445" i="42"/>
  <c r="N92" i="42"/>
  <c r="S586" i="42"/>
  <c r="I196" i="42"/>
  <c r="I210" i="42" s="1"/>
  <c r="O341" i="42"/>
  <c r="L341" i="42"/>
  <c r="P341" i="42"/>
  <c r="R341" i="42"/>
  <c r="Q341" i="42"/>
  <c r="M341" i="42"/>
  <c r="N341" i="42"/>
  <c r="H315" i="43"/>
  <c r="G315" i="43"/>
  <c r="C315" i="43"/>
  <c r="F315" i="43"/>
  <c r="E315" i="43"/>
  <c r="D315" i="43"/>
  <c r="B315" i="43"/>
  <c r="M289" i="42"/>
  <c r="O289" i="42"/>
  <c r="L289" i="42"/>
  <c r="N289" i="42"/>
  <c r="P289" i="42"/>
  <c r="R289" i="42"/>
  <c r="Q289" i="42"/>
  <c r="B341" i="42"/>
  <c r="E341" i="42"/>
  <c r="I352" i="42"/>
  <c r="L14" i="42"/>
  <c r="S40" i="42"/>
  <c r="N263" i="42"/>
  <c r="P263" i="42"/>
  <c r="M263" i="42"/>
  <c r="R263" i="42"/>
  <c r="Q263" i="42"/>
  <c r="L263" i="42"/>
  <c r="O263" i="42"/>
  <c r="N237" i="42"/>
  <c r="R237" i="42"/>
  <c r="Q237" i="42"/>
  <c r="M237" i="42"/>
  <c r="L237" i="42"/>
  <c r="O237" i="42"/>
  <c r="P237" i="42"/>
  <c r="C289" i="43"/>
  <c r="E289" i="43"/>
  <c r="G289" i="43"/>
  <c r="F289" i="43"/>
  <c r="H289" i="43"/>
  <c r="B289" i="43"/>
  <c r="D289" i="43"/>
  <c r="I248" i="42"/>
  <c r="I262" i="42" s="1"/>
  <c r="O92" i="42"/>
  <c r="O14" i="42" s="1"/>
  <c r="I404" i="42"/>
  <c r="I418" i="42" s="1"/>
  <c r="B14" i="43"/>
  <c r="I40" i="43"/>
  <c r="E40" i="42"/>
  <c r="H211" i="43"/>
  <c r="E211" i="43"/>
  <c r="B211" i="43"/>
  <c r="D211" i="43"/>
  <c r="C211" i="43"/>
  <c r="F211" i="43"/>
  <c r="G211" i="43"/>
  <c r="I222" i="42"/>
  <c r="I236" i="42" s="1"/>
  <c r="F133" i="42"/>
  <c r="D133" i="42"/>
  <c r="B133" i="42"/>
  <c r="H133" i="42"/>
  <c r="C133" i="42"/>
  <c r="E133" i="42"/>
  <c r="G133" i="42"/>
  <c r="E419" i="43"/>
  <c r="F419" i="43"/>
  <c r="H419" i="43"/>
  <c r="C419" i="43"/>
  <c r="G419" i="43"/>
  <c r="D419" i="43"/>
  <c r="B419" i="43"/>
  <c r="N185" i="42"/>
  <c r="M185" i="42"/>
  <c r="Q185" i="42"/>
  <c r="O185" i="42"/>
  <c r="L185" i="42"/>
  <c r="P185" i="42"/>
  <c r="R185" i="42"/>
  <c r="G40" i="42"/>
  <c r="I274" i="42"/>
  <c r="I288" i="42" s="1"/>
  <c r="L419" i="42"/>
  <c r="R419" i="42"/>
  <c r="N419" i="42"/>
  <c r="Q419" i="42"/>
  <c r="M419" i="42"/>
  <c r="O419" i="42"/>
  <c r="P419" i="42"/>
  <c r="D40" i="42"/>
  <c r="R315" i="42"/>
  <c r="P315" i="42"/>
  <c r="M315" i="42"/>
  <c r="N315" i="42"/>
  <c r="O315" i="42"/>
  <c r="L315" i="42"/>
  <c r="Q315" i="42"/>
  <c r="I144" i="42"/>
  <c r="I158" i="42" s="1"/>
  <c r="I300" i="42"/>
  <c r="I314" i="42" s="1"/>
  <c r="D159" i="43"/>
  <c r="F159" i="43"/>
  <c r="G159" i="43"/>
  <c r="E159" i="43"/>
  <c r="C159" i="43"/>
  <c r="H159" i="43"/>
  <c r="B159" i="43"/>
  <c r="L211" i="42"/>
  <c r="Q211" i="42"/>
  <c r="P211" i="42"/>
  <c r="N211" i="42"/>
  <c r="M211" i="42"/>
  <c r="O211" i="42"/>
  <c r="R211" i="42"/>
  <c r="L393" i="42"/>
  <c r="Q393" i="42"/>
  <c r="O393" i="42"/>
  <c r="P393" i="42"/>
  <c r="N393" i="42"/>
  <c r="R393" i="42"/>
  <c r="M393" i="42"/>
  <c r="N14" i="43"/>
  <c r="S92" i="43"/>
  <c r="C40" i="42"/>
  <c r="I378" i="42"/>
  <c r="I392" i="42" s="1"/>
  <c r="I170" i="42"/>
  <c r="I184" i="42" s="1"/>
  <c r="I430" i="42"/>
  <c r="I444" i="42" s="1"/>
  <c r="E341" i="43"/>
  <c r="F341" i="43"/>
  <c r="C341" i="43"/>
  <c r="H341" i="43"/>
  <c r="G341" i="43"/>
  <c r="B341" i="43"/>
  <c r="D341" i="43"/>
  <c r="B445" i="43"/>
  <c r="C445" i="43"/>
  <c r="E445" i="43"/>
  <c r="F445" i="43"/>
  <c r="H445" i="43"/>
  <c r="G445" i="43"/>
  <c r="D445" i="43"/>
  <c r="H40" i="42"/>
  <c r="D263" i="43"/>
  <c r="H263" i="43"/>
  <c r="F263" i="43"/>
  <c r="G263" i="43"/>
  <c r="B263" i="43"/>
  <c r="I263" i="43" s="1"/>
  <c r="E263" i="43"/>
  <c r="C263" i="43"/>
  <c r="O159" i="42"/>
  <c r="M159" i="42"/>
  <c r="R159" i="42"/>
  <c r="L159" i="42"/>
  <c r="N159" i="42"/>
  <c r="P159" i="42"/>
  <c r="Q159" i="42"/>
  <c r="AI289" i="42" l="1"/>
  <c r="AI341" i="42"/>
  <c r="I445" i="43"/>
  <c r="S185" i="42"/>
  <c r="I133" i="42"/>
  <c r="I211" i="43"/>
  <c r="S263" i="42"/>
  <c r="D341" i="42"/>
  <c r="H14" i="42"/>
  <c r="I341" i="43"/>
  <c r="I289" i="43"/>
  <c r="S237" i="42"/>
  <c r="C14" i="42"/>
  <c r="S211" i="42"/>
  <c r="S419" i="42"/>
  <c r="E14" i="42"/>
  <c r="I14" i="42" s="1"/>
  <c r="S341" i="42"/>
  <c r="S393" i="42"/>
  <c r="I159" i="43"/>
  <c r="D14" i="42"/>
  <c r="C341" i="42"/>
  <c r="S289" i="42"/>
  <c r="S159" i="42"/>
  <c r="G14" i="42"/>
  <c r="I419" i="43"/>
  <c r="I14" i="43"/>
  <c r="G341" i="42"/>
  <c r="S315" i="42"/>
  <c r="AJ40" i="42"/>
  <c r="H341" i="42"/>
  <c r="S445" i="42"/>
  <c r="I315" i="43"/>
  <c r="B14" i="42"/>
  <c r="F237" i="42"/>
  <c r="B237" i="42"/>
  <c r="E237" i="42"/>
  <c r="G237" i="42"/>
  <c r="D237" i="42"/>
  <c r="H237" i="42"/>
  <c r="C237" i="42"/>
  <c r="H159" i="42"/>
  <c r="B159" i="42"/>
  <c r="E159" i="42"/>
  <c r="C159" i="42"/>
  <c r="F159" i="42"/>
  <c r="G159" i="42"/>
  <c r="D159" i="42"/>
  <c r="B289" i="42"/>
  <c r="D289" i="42"/>
  <c r="H289" i="42"/>
  <c r="G289" i="42"/>
  <c r="C289" i="42"/>
  <c r="F289" i="42"/>
  <c r="E289" i="42"/>
  <c r="H315" i="42"/>
  <c r="B315" i="42"/>
  <c r="F315" i="42"/>
  <c r="G315" i="42"/>
  <c r="C315" i="42"/>
  <c r="E315" i="42"/>
  <c r="D315" i="42"/>
  <c r="B445" i="42"/>
  <c r="C445" i="42"/>
  <c r="F445" i="42"/>
  <c r="H445" i="42"/>
  <c r="G445" i="42"/>
  <c r="D445" i="42"/>
  <c r="E445" i="42"/>
  <c r="D419" i="42"/>
  <c r="B419" i="42"/>
  <c r="G419" i="42"/>
  <c r="F419" i="42"/>
  <c r="H419" i="42"/>
  <c r="E419" i="42"/>
  <c r="C419" i="42"/>
  <c r="H211" i="42"/>
  <c r="D211" i="42"/>
  <c r="E211" i="42"/>
  <c r="B211" i="42"/>
  <c r="G211" i="42"/>
  <c r="F211" i="42"/>
  <c r="C211" i="42"/>
  <c r="G185" i="42"/>
  <c r="H185" i="42"/>
  <c r="C185" i="42"/>
  <c r="E185" i="42"/>
  <c r="B185" i="42"/>
  <c r="F185" i="42"/>
  <c r="D185" i="42"/>
  <c r="B393" i="42"/>
  <c r="D393" i="42"/>
  <c r="F393" i="42"/>
  <c r="G393" i="42"/>
  <c r="E393" i="42"/>
  <c r="C393" i="42"/>
  <c r="H393" i="42"/>
  <c r="G263" i="42"/>
  <c r="F263" i="42"/>
  <c r="C263" i="42"/>
  <c r="B263" i="42"/>
  <c r="E263" i="42"/>
  <c r="H263" i="42"/>
  <c r="D263" i="42"/>
  <c r="N14" i="42"/>
  <c r="S92" i="42"/>
  <c r="I40" i="42"/>
  <c r="I341" i="42" l="1"/>
  <c r="I263" i="42"/>
  <c r="I237" i="42"/>
  <c r="I393" i="42"/>
  <c r="I159" i="42"/>
  <c r="I315" i="42"/>
  <c r="I289" i="42"/>
  <c r="I185" i="42"/>
  <c r="I211" i="42"/>
  <c r="I419" i="42"/>
  <c r="I445" i="42"/>
  <c r="I621" i="35" l="1"/>
  <c r="B101" i="35" l="1"/>
  <c r="I595" i="35"/>
  <c r="I596" i="41"/>
  <c r="B102" i="41"/>
  <c r="B102" i="35"/>
  <c r="I596" i="35"/>
  <c r="I595" i="41"/>
  <c r="B101" i="41"/>
  <c r="D101" i="35"/>
  <c r="D23" i="35" s="1"/>
  <c r="D626" i="35"/>
  <c r="I622" i="35"/>
  <c r="D102" i="35"/>
  <c r="D24" i="35" s="1"/>
  <c r="D101" i="41" l="1"/>
  <c r="D23" i="41" s="1"/>
  <c r="I621" i="41"/>
  <c r="S595" i="41"/>
  <c r="L101" i="41"/>
  <c r="B102" i="8"/>
  <c r="I102" i="8" s="1"/>
  <c r="I596" i="8"/>
  <c r="D102" i="41"/>
  <c r="D24" i="41" s="1"/>
  <c r="I622" i="41"/>
  <c r="I101" i="41"/>
  <c r="B23" i="41"/>
  <c r="I23" i="41" s="1"/>
  <c r="S596" i="41"/>
  <c r="L102" i="41"/>
  <c r="I102" i="35"/>
  <c r="B24" i="35"/>
  <c r="I24" i="35" s="1"/>
  <c r="I102" i="41"/>
  <c r="B24" i="41"/>
  <c r="I24" i="41" s="1"/>
  <c r="I595" i="8"/>
  <c r="B101" i="8"/>
  <c r="I101" i="8" s="1"/>
  <c r="I101" i="35"/>
  <c r="B23" i="35"/>
  <c r="I23" i="35" s="1"/>
  <c r="C50" i="8"/>
  <c r="C24" i="8" s="1"/>
  <c r="E50" i="8"/>
  <c r="E24" i="8" s="1"/>
  <c r="D50" i="8"/>
  <c r="D24" i="8" s="1"/>
  <c r="N101" i="41" l="1"/>
  <c r="N23" i="41" s="1"/>
  <c r="S621" i="41"/>
  <c r="AG621" i="41" s="1"/>
  <c r="N102" i="41"/>
  <c r="N24" i="41" s="1"/>
  <c r="S622" i="41"/>
  <c r="AG622" i="41" s="1"/>
  <c r="L24" i="41"/>
  <c r="S101" i="41"/>
  <c r="L23" i="41"/>
  <c r="S23" i="41" s="1"/>
  <c r="T23" i="41" s="1"/>
  <c r="I127" i="8"/>
  <c r="I258" i="8"/>
  <c r="I388" i="8"/>
  <c r="I153" i="8"/>
  <c r="I439" i="8"/>
  <c r="I283" i="8"/>
  <c r="I335" i="8"/>
  <c r="I232" i="8"/>
  <c r="I257" i="8" l="1"/>
  <c r="I205" i="8"/>
  <c r="I361" i="8"/>
  <c r="I413" i="8"/>
  <c r="S24" i="41"/>
  <c r="T24" i="41" s="1"/>
  <c r="I309" i="8"/>
  <c r="C49" i="8"/>
  <c r="C23" i="8" s="1"/>
  <c r="E49" i="8"/>
  <c r="E23" i="8" s="1"/>
  <c r="G49" i="8"/>
  <c r="G23" i="8" s="1"/>
  <c r="D49" i="8"/>
  <c r="D23" i="8" s="1"/>
  <c r="S102" i="41"/>
  <c r="I387" i="8"/>
  <c r="I231" i="8"/>
  <c r="I179" i="8"/>
  <c r="H49" i="8"/>
  <c r="H23" i="8" s="1"/>
  <c r="B50" i="8"/>
  <c r="I128" i="8"/>
  <c r="B49" i="8"/>
  <c r="B23" i="8" l="1"/>
  <c r="I23" i="8" s="1"/>
  <c r="I49" i="8"/>
  <c r="I50" i="8"/>
  <c r="B24" i="8"/>
  <c r="I24" i="8" s="1"/>
  <c r="I485" i="1" l="1"/>
  <c r="I615" i="1"/>
  <c r="I537" i="1" l="1"/>
  <c r="G43" i="1"/>
  <c r="I563" i="1"/>
  <c r="H43" i="1"/>
  <c r="H95" i="1"/>
  <c r="I511" i="1"/>
  <c r="G95" i="1"/>
  <c r="D43" i="1"/>
  <c r="I329" i="1"/>
  <c r="D95" i="1"/>
  <c r="C43" i="1" l="1"/>
  <c r="E95" i="1"/>
  <c r="F69" i="1"/>
  <c r="I459" i="1"/>
  <c r="I641" i="1"/>
  <c r="I121" i="1"/>
  <c r="E43" i="1"/>
  <c r="E17" i="1" s="1"/>
  <c r="G17" i="1"/>
  <c r="I589" i="1"/>
  <c r="B95" i="1"/>
  <c r="C95" i="1"/>
  <c r="C17" i="1"/>
  <c r="D17" i="1"/>
  <c r="H17" i="1"/>
  <c r="I381" i="1"/>
  <c r="I407" i="1"/>
  <c r="I199" i="1"/>
  <c r="I147" i="1"/>
  <c r="I251" i="1"/>
  <c r="I303" i="1"/>
  <c r="I277" i="1"/>
  <c r="I355" i="1"/>
  <c r="I433" i="1"/>
  <c r="I173" i="1"/>
  <c r="B43" i="1" l="1"/>
  <c r="I95" i="1"/>
  <c r="F17" i="1"/>
  <c r="I69" i="1"/>
  <c r="F94" i="1"/>
  <c r="I43" i="1" l="1"/>
  <c r="B17" i="1"/>
  <c r="I17" i="1" s="1"/>
  <c r="H96" i="8" l="1"/>
  <c r="H600" i="8"/>
  <c r="G600" i="8"/>
  <c r="B96" i="8"/>
  <c r="B18" i="8" s="1"/>
  <c r="I590" i="8"/>
  <c r="D96" i="1"/>
  <c r="D96" i="8"/>
  <c r="D18" i="8" s="1"/>
  <c r="H96" i="1" l="1"/>
  <c r="H600" i="1"/>
  <c r="G600" i="1"/>
  <c r="B96" i="1"/>
  <c r="I590" i="1"/>
  <c r="H106" i="8"/>
  <c r="H18" i="8"/>
  <c r="E600" i="35" l="1"/>
  <c r="H96" i="35"/>
  <c r="H600" i="35"/>
  <c r="I590" i="35"/>
  <c r="I600" i="35" s="1"/>
  <c r="B96" i="35"/>
  <c r="B600" i="35"/>
  <c r="G600" i="35"/>
  <c r="D96" i="35"/>
  <c r="D600" i="35"/>
  <c r="E44" i="32"/>
  <c r="D44" i="32"/>
  <c r="D96" i="34"/>
  <c r="D18" i="34" s="1"/>
  <c r="E600" i="36" l="1"/>
  <c r="I590" i="42"/>
  <c r="I600" i="42" s="1"/>
  <c r="B600" i="42"/>
  <c r="H96" i="34"/>
  <c r="H600" i="34"/>
  <c r="G600" i="34"/>
  <c r="B18" i="35"/>
  <c r="B106" i="35"/>
  <c r="H96" i="36"/>
  <c r="H600" i="36"/>
  <c r="G600" i="36"/>
  <c r="D600" i="42"/>
  <c r="H96" i="42"/>
  <c r="H600" i="42"/>
  <c r="G601" i="35"/>
  <c r="H601" i="35"/>
  <c r="F601" i="35"/>
  <c r="B601" i="35"/>
  <c r="E601" i="35"/>
  <c r="C601" i="35"/>
  <c r="D601" i="35"/>
  <c r="B96" i="34"/>
  <c r="I590" i="34"/>
  <c r="B96" i="36"/>
  <c r="I590" i="36"/>
  <c r="I600" i="36" s="1"/>
  <c r="B600" i="36"/>
  <c r="E600" i="42"/>
  <c r="G600" i="42"/>
  <c r="E44" i="1"/>
  <c r="H18" i="35"/>
  <c r="H106" i="35"/>
  <c r="D96" i="36"/>
  <c r="D600" i="36"/>
  <c r="D18" i="35"/>
  <c r="D106" i="35"/>
  <c r="I434" i="32"/>
  <c r="I304" i="32"/>
  <c r="I356" i="32"/>
  <c r="H44" i="32"/>
  <c r="I408" i="32"/>
  <c r="C44" i="1"/>
  <c r="C18" i="1" s="1"/>
  <c r="H44" i="1"/>
  <c r="H18" i="1" s="1"/>
  <c r="I200" i="32"/>
  <c r="I148" i="32"/>
  <c r="G44" i="1"/>
  <c r="I330" i="32"/>
  <c r="I252" i="32"/>
  <c r="I174" i="32"/>
  <c r="I382" i="32"/>
  <c r="C44" i="32"/>
  <c r="C18" i="32" s="1"/>
  <c r="G44" i="32"/>
  <c r="I278" i="32"/>
  <c r="I226" i="32"/>
  <c r="B18" i="34" l="1"/>
  <c r="I590" i="43"/>
  <c r="I600" i="43" s="1"/>
  <c r="B600" i="43"/>
  <c r="Q600" i="42"/>
  <c r="L600" i="42"/>
  <c r="O600" i="42"/>
  <c r="H18" i="36"/>
  <c r="H106" i="36"/>
  <c r="H18" i="34"/>
  <c r="H106" i="34"/>
  <c r="N600" i="42"/>
  <c r="H18" i="42"/>
  <c r="H106" i="42"/>
  <c r="D44" i="1"/>
  <c r="D18" i="1" s="1"/>
  <c r="D18" i="36"/>
  <c r="D106" i="36"/>
  <c r="E601" i="42"/>
  <c r="B601" i="42"/>
  <c r="G601" i="42"/>
  <c r="C601" i="42"/>
  <c r="H601" i="42"/>
  <c r="D601" i="42"/>
  <c r="F601" i="42"/>
  <c r="D600" i="43"/>
  <c r="I122" i="1"/>
  <c r="H96" i="43"/>
  <c r="H600" i="43"/>
  <c r="B44" i="32"/>
  <c r="I122" i="32"/>
  <c r="E600" i="43"/>
  <c r="F601" i="36"/>
  <c r="B601" i="36"/>
  <c r="H601" i="36"/>
  <c r="D601" i="36"/>
  <c r="G601" i="36"/>
  <c r="E601" i="36"/>
  <c r="C601" i="36"/>
  <c r="R96" i="42"/>
  <c r="R600" i="42"/>
  <c r="G600" i="43"/>
  <c r="B18" i="36"/>
  <c r="B106" i="36"/>
  <c r="I601" i="35"/>
  <c r="I148" i="1"/>
  <c r="I408" i="1"/>
  <c r="I174" i="1"/>
  <c r="I434" i="1"/>
  <c r="I304" i="1"/>
  <c r="I330" i="1"/>
  <c r="I278" i="1"/>
  <c r="I382" i="1"/>
  <c r="I252" i="1"/>
  <c r="I356" i="1"/>
  <c r="I200" i="1"/>
  <c r="L600" i="43" l="1"/>
  <c r="I601" i="36"/>
  <c r="B44" i="1"/>
  <c r="G600" i="32"/>
  <c r="R96" i="43"/>
  <c r="R600" i="43"/>
  <c r="I601" i="42"/>
  <c r="Q600" i="43"/>
  <c r="D96" i="32"/>
  <c r="D600" i="32"/>
  <c r="E600" i="32"/>
  <c r="R18" i="42"/>
  <c r="R106" i="42"/>
  <c r="F601" i="43"/>
  <c r="D601" i="43"/>
  <c r="E601" i="43"/>
  <c r="B601" i="43"/>
  <c r="C601" i="43"/>
  <c r="G601" i="43"/>
  <c r="H601" i="43"/>
  <c r="O600" i="43"/>
  <c r="N600" i="43"/>
  <c r="H106" i="43"/>
  <c r="H18" i="43"/>
  <c r="I590" i="32"/>
  <c r="I600" i="32" s="1"/>
  <c r="B96" i="32"/>
  <c r="B18" i="32" s="1"/>
  <c r="B600" i="32"/>
  <c r="I44" i="32"/>
  <c r="H96" i="32"/>
  <c r="H600" i="32"/>
  <c r="H106" i="32" l="1"/>
  <c r="H18" i="32"/>
  <c r="R106" i="43"/>
  <c r="R18" i="43"/>
  <c r="I601" i="43"/>
  <c r="E95" i="34"/>
  <c r="E600" i="34"/>
  <c r="D106" i="32"/>
  <c r="D18" i="32"/>
  <c r="B18" i="1"/>
  <c r="I44" i="1"/>
  <c r="B95" i="34"/>
  <c r="I589" i="34"/>
  <c r="I600" i="34" s="1"/>
  <c r="B600" i="34"/>
  <c r="D95" i="34"/>
  <c r="D600" i="34"/>
  <c r="B106" i="32"/>
  <c r="C95" i="34"/>
  <c r="C600" i="34"/>
  <c r="E601" i="32"/>
  <c r="B601" i="32"/>
  <c r="G601" i="32"/>
  <c r="C601" i="32"/>
  <c r="F601" i="32"/>
  <c r="D601" i="32"/>
  <c r="H601" i="32"/>
  <c r="I601" i="32" l="1"/>
  <c r="F601" i="34"/>
  <c r="G601" i="34"/>
  <c r="C601" i="34"/>
  <c r="B601" i="34"/>
  <c r="E601" i="34"/>
  <c r="D601" i="34"/>
  <c r="H601" i="34"/>
  <c r="E17" i="34"/>
  <c r="B95" i="8"/>
  <c r="I95" i="34"/>
  <c r="B17" i="34"/>
  <c r="B106" i="34"/>
  <c r="C17" i="34"/>
  <c r="C106" i="34"/>
  <c r="D17" i="34"/>
  <c r="D106" i="34"/>
  <c r="D95" i="8"/>
  <c r="D17" i="8" s="1"/>
  <c r="E95" i="8"/>
  <c r="E17" i="8" s="1"/>
  <c r="C95" i="8"/>
  <c r="C17" i="8" s="1"/>
  <c r="I17" i="34" l="1"/>
  <c r="I121" i="32"/>
  <c r="I601" i="34"/>
  <c r="I589" i="8"/>
  <c r="I95" i="8"/>
  <c r="B17" i="8"/>
  <c r="I17" i="8" s="1"/>
  <c r="D43" i="32" l="1"/>
  <c r="D17" i="32" s="1"/>
  <c r="G43" i="32"/>
  <c r="G17" i="32" s="1"/>
  <c r="I225" i="32"/>
  <c r="I173" i="32"/>
  <c r="C43" i="32"/>
  <c r="C17" i="32" s="1"/>
  <c r="E43" i="32"/>
  <c r="E17" i="32" s="1"/>
  <c r="I381" i="32"/>
  <c r="H43" i="32"/>
  <c r="H17" i="32" s="1"/>
  <c r="B43" i="32"/>
  <c r="B17" i="32" s="1"/>
  <c r="G600" i="40"/>
  <c r="I303" i="32"/>
  <c r="I590" i="40"/>
  <c r="I600" i="40" s="1"/>
  <c r="B600" i="40"/>
  <c r="I199" i="32"/>
  <c r="I277" i="32"/>
  <c r="I355" i="32"/>
  <c r="E600" i="40"/>
  <c r="I407" i="32"/>
  <c r="I329" i="32"/>
  <c r="D600" i="40"/>
  <c r="I433" i="32"/>
  <c r="I251" i="32"/>
  <c r="I147" i="32"/>
  <c r="H96" i="40"/>
  <c r="H600" i="40"/>
  <c r="I17" i="32" l="1"/>
  <c r="I43" i="32"/>
  <c r="F601" i="40"/>
  <c r="H601" i="40"/>
  <c r="E601" i="40"/>
  <c r="C601" i="40"/>
  <c r="G601" i="40"/>
  <c r="B601" i="40"/>
  <c r="D601" i="40"/>
  <c r="D600" i="41"/>
  <c r="H96" i="41"/>
  <c r="H600" i="41"/>
  <c r="N600" i="40"/>
  <c r="H18" i="40"/>
  <c r="H106" i="40"/>
  <c r="I590" i="41"/>
  <c r="I600" i="41" s="1"/>
  <c r="B600" i="41"/>
  <c r="L600" i="40"/>
  <c r="G600" i="41"/>
  <c r="O600" i="40"/>
  <c r="E600" i="41"/>
  <c r="Q600" i="40"/>
  <c r="R96" i="40"/>
  <c r="R600" i="40"/>
  <c r="N600" i="41" l="1"/>
  <c r="R18" i="40"/>
  <c r="R106" i="40"/>
  <c r="I601" i="40"/>
  <c r="R96" i="41"/>
  <c r="R600" i="41"/>
  <c r="Q600" i="41"/>
  <c r="O600" i="41"/>
  <c r="B601" i="41"/>
  <c r="H601" i="41"/>
  <c r="D601" i="41"/>
  <c r="G601" i="41"/>
  <c r="F601" i="41"/>
  <c r="E601" i="41"/>
  <c r="C601" i="41"/>
  <c r="H18" i="41"/>
  <c r="H106" i="41"/>
  <c r="L600" i="41"/>
  <c r="R18" i="41" l="1"/>
  <c r="R106" i="41"/>
  <c r="I601" i="41"/>
  <c r="E652" i="1" l="1"/>
  <c r="D652" i="1"/>
  <c r="C652" i="1"/>
  <c r="D626" i="1"/>
  <c r="I484" i="1" l="1"/>
  <c r="I496" i="1" s="1"/>
  <c r="F496" i="1"/>
  <c r="B94" i="1"/>
  <c r="I588" i="1"/>
  <c r="I600" i="1" s="1"/>
  <c r="B600" i="1"/>
  <c r="C94" i="8"/>
  <c r="C106" i="8" s="1"/>
  <c r="C600" i="8"/>
  <c r="D94" i="1"/>
  <c r="D106" i="1" s="1"/>
  <c r="D600" i="1"/>
  <c r="I640" i="1"/>
  <c r="B652" i="1"/>
  <c r="D94" i="8"/>
  <c r="D106" i="8" s="1"/>
  <c r="D600" i="8"/>
  <c r="G94" i="1"/>
  <c r="G652" i="1"/>
  <c r="H94" i="1"/>
  <c r="H106" i="1" s="1"/>
  <c r="H652" i="1"/>
  <c r="C94" i="1"/>
  <c r="C106" i="1" s="1"/>
  <c r="C600" i="1"/>
  <c r="E94" i="1"/>
  <c r="E600" i="1"/>
  <c r="C497" i="1"/>
  <c r="E497" i="1"/>
  <c r="G497" i="1"/>
  <c r="B497" i="1"/>
  <c r="H497" i="1"/>
  <c r="F497" i="1"/>
  <c r="D497" i="1"/>
  <c r="I614" i="1"/>
  <c r="B626" i="1"/>
  <c r="E94" i="8"/>
  <c r="E600" i="8"/>
  <c r="I432" i="1"/>
  <c r="F470" i="1"/>
  <c r="I302" i="1"/>
  <c r="I276" i="1" l="1"/>
  <c r="I510" i="1"/>
  <c r="I522" i="1" s="1"/>
  <c r="G523" i="1" s="1"/>
  <c r="F522" i="1"/>
  <c r="I536" i="1"/>
  <c r="I548" i="1" s="1"/>
  <c r="C549" i="1" s="1"/>
  <c r="F548" i="1"/>
  <c r="I406" i="1"/>
  <c r="I562" i="1"/>
  <c r="I574" i="1" s="1"/>
  <c r="G575" i="1" s="1"/>
  <c r="F574" i="1"/>
  <c r="F575" i="1" s="1"/>
  <c r="I328" i="1"/>
  <c r="I497" i="1"/>
  <c r="I250" i="1"/>
  <c r="F523" i="1"/>
  <c r="H523" i="1"/>
  <c r="D523" i="1"/>
  <c r="C523" i="1"/>
  <c r="B523" i="1"/>
  <c r="G549" i="1"/>
  <c r="I146" i="1"/>
  <c r="I588" i="8"/>
  <c r="I600" i="8" s="1"/>
  <c r="B94" i="8"/>
  <c r="B600" i="8"/>
  <c r="C575" i="1"/>
  <c r="B575" i="1"/>
  <c r="D575" i="1"/>
  <c r="I380" i="1"/>
  <c r="I120" i="1"/>
  <c r="I198" i="1"/>
  <c r="I458" i="1"/>
  <c r="I470" i="1" s="1"/>
  <c r="F68" i="1"/>
  <c r="F80" i="1" s="1"/>
  <c r="H601" i="1"/>
  <c r="F601" i="1"/>
  <c r="G601" i="1"/>
  <c r="B601" i="1"/>
  <c r="E601" i="1"/>
  <c r="D601" i="1"/>
  <c r="C601" i="1"/>
  <c r="I172" i="1"/>
  <c r="I94" i="1"/>
  <c r="B106" i="1"/>
  <c r="F652" i="1"/>
  <c r="B549" i="1" l="1"/>
  <c r="H549" i="1"/>
  <c r="D549" i="1"/>
  <c r="F549" i="1"/>
  <c r="E523" i="1"/>
  <c r="E549" i="1"/>
  <c r="F82" i="1"/>
  <c r="I549" i="1"/>
  <c r="H575" i="1"/>
  <c r="E575" i="1"/>
  <c r="I575" i="1" s="1"/>
  <c r="I523" i="1"/>
  <c r="I601" i="1"/>
  <c r="F16" i="1"/>
  <c r="I68" i="1"/>
  <c r="I80" i="1" s="1"/>
  <c r="I94" i="8"/>
  <c r="B106" i="8"/>
  <c r="F89" i="1"/>
  <c r="F106" i="1" s="1"/>
  <c r="I635" i="1"/>
  <c r="I652" i="1" s="1"/>
  <c r="E471" i="1"/>
  <c r="C471" i="1"/>
  <c r="B471" i="1"/>
  <c r="F471" i="1"/>
  <c r="G471" i="1"/>
  <c r="H471" i="1"/>
  <c r="D471" i="1"/>
  <c r="G601" i="8"/>
  <c r="C601" i="8"/>
  <c r="B601" i="8"/>
  <c r="F601" i="8"/>
  <c r="D601" i="8"/>
  <c r="H601" i="8"/>
  <c r="E601" i="8"/>
  <c r="I471" i="1" l="1"/>
  <c r="G653" i="1"/>
  <c r="E653" i="1"/>
  <c r="H653" i="1"/>
  <c r="C653" i="1"/>
  <c r="B653" i="1"/>
  <c r="F653" i="1"/>
  <c r="D653" i="1"/>
  <c r="F11" i="1"/>
  <c r="I89" i="1"/>
  <c r="G81" i="1"/>
  <c r="I82" i="1"/>
  <c r="D81" i="1"/>
  <c r="E81" i="1"/>
  <c r="H81" i="1"/>
  <c r="F81" i="1"/>
  <c r="C81" i="1"/>
  <c r="B81" i="1"/>
  <c r="I601" i="8"/>
  <c r="I653" i="1" l="1"/>
  <c r="I81" i="1"/>
  <c r="I11" i="1"/>
  <c r="F28" i="1"/>
  <c r="S151" i="45" l="1"/>
  <c r="AJ151" i="45" s="1"/>
  <c r="I151" i="45" l="1"/>
  <c r="AH49" i="45" l="1"/>
  <c r="O49" i="45" l="1"/>
  <c r="S387" i="45"/>
  <c r="AC49" i="45"/>
  <c r="AI49" i="45" s="1"/>
  <c r="AI387" i="45"/>
  <c r="E49" i="45" l="1"/>
  <c r="I387" i="45"/>
  <c r="AJ387" i="45"/>
  <c r="O23" i="45"/>
  <c r="S23" i="45" s="1"/>
  <c r="S49" i="45"/>
  <c r="AJ49" i="45" s="1"/>
  <c r="E50" i="45" l="1"/>
  <c r="I388" i="45"/>
  <c r="E23" i="45"/>
  <c r="I23" i="45" s="1"/>
  <c r="T23" i="45" s="1"/>
  <c r="I49" i="45"/>
  <c r="E24" i="45" l="1"/>
  <c r="I24" i="45" s="1"/>
  <c r="T24" i="45" s="1"/>
  <c r="I50" i="45"/>
  <c r="AD43" i="45" l="1"/>
  <c r="AD44" i="45"/>
  <c r="AH44" i="45"/>
  <c r="AA44" i="45"/>
  <c r="AC44" i="45"/>
  <c r="AD418" i="45"/>
  <c r="AH366" i="45"/>
  <c r="AH340" i="45"/>
  <c r="AD314" i="45"/>
  <c r="AH314" i="45"/>
  <c r="AI274" i="45"/>
  <c r="AH288" i="45"/>
  <c r="AA288" i="45"/>
  <c r="Y288" i="45"/>
  <c r="AH47" i="45"/>
  <c r="AD262" i="45"/>
  <c r="AH262" i="45"/>
  <c r="AC262" i="45"/>
  <c r="AH236" i="45"/>
  <c r="AH210" i="45"/>
  <c r="AC210" i="45"/>
  <c r="AH184" i="45"/>
  <c r="AC184" i="45"/>
  <c r="AH158" i="45"/>
  <c r="AC158" i="45"/>
  <c r="AC47" i="45" l="1"/>
  <c r="AI247" i="45"/>
  <c r="AC314" i="45"/>
  <c r="X44" i="45"/>
  <c r="X210" i="45"/>
  <c r="AI299" i="45"/>
  <c r="AA314" i="45"/>
  <c r="AI255" i="45"/>
  <c r="V262" i="45"/>
  <c r="AE44" i="45"/>
  <c r="AE210" i="45"/>
  <c r="Y44" i="45"/>
  <c r="Y210" i="45"/>
  <c r="W44" i="45"/>
  <c r="W210" i="45"/>
  <c r="Y47" i="45"/>
  <c r="Y314" i="45"/>
  <c r="Z44" i="45"/>
  <c r="Z210" i="45"/>
  <c r="AC288" i="45"/>
  <c r="AI288" i="45" s="1"/>
  <c r="Z47" i="45"/>
  <c r="Z314" i="45"/>
  <c r="AF44" i="45"/>
  <c r="AF210" i="45"/>
  <c r="AD210" i="45"/>
  <c r="AG44" i="45"/>
  <c r="AG210" i="45"/>
  <c r="AC340" i="45"/>
  <c r="AI325" i="45"/>
  <c r="AD47" i="45"/>
  <c r="AC366" i="45"/>
  <c r="AI351" i="45"/>
  <c r="S199" i="45"/>
  <c r="AJ199" i="45" s="1"/>
  <c r="L43" i="45"/>
  <c r="AI273" i="45"/>
  <c r="Y39" i="45"/>
  <c r="S274" i="45"/>
  <c r="AJ274" i="45" s="1"/>
  <c r="AC40" i="45"/>
  <c r="M288" i="45"/>
  <c r="O47" i="45"/>
  <c r="O21" i="45" s="1"/>
  <c r="S247" i="45"/>
  <c r="V210" i="45"/>
  <c r="O44" i="45"/>
  <c r="V184" i="45"/>
  <c r="AA158" i="45"/>
  <c r="Y289" i="45" l="1"/>
  <c r="AA289" i="45"/>
  <c r="AH289" i="45"/>
  <c r="O288" i="45"/>
  <c r="AJ247" i="45"/>
  <c r="M47" i="45"/>
  <c r="M21" i="45" s="1"/>
  <c r="M314" i="45"/>
  <c r="AI403" i="45"/>
  <c r="AC418" i="45"/>
  <c r="N44" i="45"/>
  <c r="N210" i="45"/>
  <c r="AH418" i="45"/>
  <c r="AI340" i="45"/>
  <c r="AC341" i="45" s="1"/>
  <c r="Q44" i="45"/>
  <c r="Q210" i="45"/>
  <c r="AI411" i="45"/>
  <c r="V418" i="45"/>
  <c r="AI195" i="45"/>
  <c r="AA210" i="45"/>
  <c r="AI210" i="45" s="1"/>
  <c r="N47" i="45"/>
  <c r="N21" i="45" s="1"/>
  <c r="N314" i="45"/>
  <c r="S325" i="45"/>
  <c r="O340" i="45"/>
  <c r="S221" i="45"/>
  <c r="S236" i="45" s="1"/>
  <c r="O236" i="45"/>
  <c r="AI307" i="45"/>
  <c r="V314" i="45"/>
  <c r="AI429" i="45"/>
  <c r="AA444" i="45"/>
  <c r="AG289" i="45"/>
  <c r="AE289" i="45"/>
  <c r="AD289" i="45"/>
  <c r="V289" i="45"/>
  <c r="X289" i="45"/>
  <c r="Z289" i="45"/>
  <c r="W289" i="45"/>
  <c r="AB289" i="45"/>
  <c r="AF289" i="45"/>
  <c r="AI158" i="45"/>
  <c r="AA159" i="45" s="1"/>
  <c r="AI169" i="45"/>
  <c r="AA184" i="45"/>
  <c r="AI184" i="45" s="1"/>
  <c r="R44" i="45"/>
  <c r="R18" i="45" s="1"/>
  <c r="R210" i="45"/>
  <c r="M44" i="45"/>
  <c r="M18" i="45" s="1"/>
  <c r="M210" i="45"/>
  <c r="S299" i="45"/>
  <c r="O314" i="45"/>
  <c r="AH40" i="45"/>
  <c r="AC289" i="45"/>
  <c r="S351" i="45"/>
  <c r="O366" i="45"/>
  <c r="AI366" i="45"/>
  <c r="AA262" i="45"/>
  <c r="AI248" i="45"/>
  <c r="S273" i="45"/>
  <c r="M39" i="45"/>
  <c r="Z39" i="45"/>
  <c r="AI377" i="45"/>
  <c r="AI196" i="45"/>
  <c r="I199" i="45"/>
  <c r="B43" i="45"/>
  <c r="AC236" i="45"/>
  <c r="AI221" i="45"/>
  <c r="S43" i="45"/>
  <c r="AJ43" i="45" s="1"/>
  <c r="L17" i="45"/>
  <c r="AC39" i="45"/>
  <c r="L262" i="45"/>
  <c r="S255" i="45"/>
  <c r="AJ255" i="45" s="1"/>
  <c r="AI177" i="45"/>
  <c r="V47" i="45"/>
  <c r="AI47" i="45" s="1"/>
  <c r="AA39" i="45"/>
  <c r="AI143" i="45"/>
  <c r="AI200" i="45"/>
  <c r="V44" i="45"/>
  <c r="AI44" i="45" s="1"/>
  <c r="S403" i="45"/>
  <c r="I274" i="45"/>
  <c r="AI378" i="45"/>
  <c r="C288" i="45"/>
  <c r="E288" i="45"/>
  <c r="E47" i="45"/>
  <c r="E21" i="45" s="1"/>
  <c r="E44" i="45"/>
  <c r="L210" i="45"/>
  <c r="L184" i="45"/>
  <c r="AD211" i="45" l="1"/>
  <c r="AG211" i="45"/>
  <c r="S429" i="45"/>
  <c r="O444" i="45"/>
  <c r="AB367" i="45"/>
  <c r="Z367" i="45"/>
  <c r="W367" i="45"/>
  <c r="AE367" i="45"/>
  <c r="AD367" i="45"/>
  <c r="X367" i="45"/>
  <c r="AA367" i="45"/>
  <c r="AG367" i="45"/>
  <c r="V367" i="45"/>
  <c r="AF367" i="45"/>
  <c r="Y367" i="45"/>
  <c r="AH367" i="45"/>
  <c r="AJ299" i="45"/>
  <c r="Z159" i="45"/>
  <c r="V159" i="45"/>
  <c r="Y159" i="45"/>
  <c r="X159" i="45"/>
  <c r="W159" i="45"/>
  <c r="AG159" i="45"/>
  <c r="AD159" i="45"/>
  <c r="AE159" i="45"/>
  <c r="AF159" i="45"/>
  <c r="AB159" i="45"/>
  <c r="AH159" i="45"/>
  <c r="AC159" i="45"/>
  <c r="AJ325" i="45"/>
  <c r="S340" i="45"/>
  <c r="C44" i="45"/>
  <c r="C18" i="45" s="1"/>
  <c r="C210" i="45"/>
  <c r="I325" i="45"/>
  <c r="I340" i="45" s="1"/>
  <c r="E340" i="45"/>
  <c r="AI404" i="45"/>
  <c r="AA418" i="45"/>
  <c r="AI418" i="45" s="1"/>
  <c r="AC367" i="45"/>
  <c r="AI289" i="45"/>
  <c r="S143" i="45"/>
  <c r="O158" i="45"/>
  <c r="I221" i="45"/>
  <c r="I236" i="45" s="1"/>
  <c r="E236" i="45"/>
  <c r="C47" i="45"/>
  <c r="C21" i="45" s="1"/>
  <c r="C314" i="45"/>
  <c r="AI262" i="45"/>
  <c r="P237" i="45"/>
  <c r="M237" i="45"/>
  <c r="R237" i="45"/>
  <c r="O237" i="45"/>
  <c r="L237" i="45"/>
  <c r="N237" i="45"/>
  <c r="Q237" i="45"/>
  <c r="I299" i="45"/>
  <c r="E314" i="45"/>
  <c r="S195" i="45"/>
  <c r="O210" i="45"/>
  <c r="I247" i="45"/>
  <c r="I351" i="45"/>
  <c r="I366" i="45" s="1"/>
  <c r="C367" i="45" s="1"/>
  <c r="E366" i="45"/>
  <c r="AI39" i="45"/>
  <c r="AJ351" i="45"/>
  <c r="S366" i="45"/>
  <c r="V211" i="45"/>
  <c r="AB211" i="45"/>
  <c r="AH211" i="45"/>
  <c r="AC211" i="45"/>
  <c r="AA211" i="45"/>
  <c r="H44" i="45"/>
  <c r="H18" i="45" s="1"/>
  <c r="H210" i="45"/>
  <c r="V185" i="45"/>
  <c r="AD185" i="45"/>
  <c r="X185" i="45"/>
  <c r="Z185" i="45"/>
  <c r="AB185" i="45"/>
  <c r="AE185" i="45"/>
  <c r="W185" i="45"/>
  <c r="Y185" i="45"/>
  <c r="AG185" i="45"/>
  <c r="AF185" i="45"/>
  <c r="AC185" i="45"/>
  <c r="AH185" i="45"/>
  <c r="X211" i="45"/>
  <c r="W211" i="45"/>
  <c r="AI314" i="45"/>
  <c r="V315" i="45" s="1"/>
  <c r="S169" i="45"/>
  <c r="O184" i="45"/>
  <c r="D47" i="45"/>
  <c r="D21" i="45" s="1"/>
  <c r="D314" i="45"/>
  <c r="AJ403" i="45"/>
  <c r="AJ221" i="45"/>
  <c r="AJ273" i="45"/>
  <c r="S288" i="45"/>
  <c r="AA185" i="45"/>
  <c r="AI444" i="45"/>
  <c r="AA445" i="45" s="1"/>
  <c r="Y211" i="45"/>
  <c r="Z211" i="45"/>
  <c r="D44" i="45"/>
  <c r="D210" i="45"/>
  <c r="G44" i="45"/>
  <c r="G210" i="45"/>
  <c r="I255" i="45"/>
  <c r="B262" i="45"/>
  <c r="AC237" i="45"/>
  <c r="AI236" i="45"/>
  <c r="AE211" i="45"/>
  <c r="AA341" i="45"/>
  <c r="AE341" i="45"/>
  <c r="Z341" i="45"/>
  <c r="Y341" i="45"/>
  <c r="AB341" i="45"/>
  <c r="AF341" i="45"/>
  <c r="AD341" i="45"/>
  <c r="V341" i="45"/>
  <c r="AG341" i="45"/>
  <c r="W341" i="45"/>
  <c r="X341" i="45"/>
  <c r="AH341" i="45"/>
  <c r="AF211" i="45"/>
  <c r="L314" i="45"/>
  <c r="S307" i="45"/>
  <c r="AJ307" i="45" s="1"/>
  <c r="S177" i="45"/>
  <c r="AJ177" i="45" s="1"/>
  <c r="L47" i="45"/>
  <c r="S200" i="45"/>
  <c r="AJ200" i="45" s="1"/>
  <c r="L44" i="45"/>
  <c r="H341" i="45"/>
  <c r="D341" i="45"/>
  <c r="F341" i="45"/>
  <c r="E341" i="45"/>
  <c r="G341" i="45"/>
  <c r="B341" i="45"/>
  <c r="C341" i="45"/>
  <c r="M13" i="45"/>
  <c r="C237" i="45"/>
  <c r="H237" i="45"/>
  <c r="E237" i="45"/>
  <c r="F237" i="45"/>
  <c r="B237" i="45"/>
  <c r="G237" i="45"/>
  <c r="D237" i="45"/>
  <c r="E367" i="45"/>
  <c r="H367" i="45"/>
  <c r="I43" i="45"/>
  <c r="B17" i="45"/>
  <c r="I17" i="45" s="1"/>
  <c r="L418" i="45"/>
  <c r="S411" i="45"/>
  <c r="AJ411" i="45" s="1"/>
  <c r="S196" i="45"/>
  <c r="AJ196" i="45" s="1"/>
  <c r="O262" i="45"/>
  <c r="S248" i="45"/>
  <c r="C39" i="45"/>
  <c r="I273" i="45"/>
  <c r="I288" i="45" s="1"/>
  <c r="N39" i="45"/>
  <c r="N13" i="45" s="1"/>
  <c r="S377" i="45"/>
  <c r="AA40" i="45"/>
  <c r="AI40" i="45" s="1"/>
  <c r="S378" i="45"/>
  <c r="AJ378" i="45" s="1"/>
  <c r="I248" i="45"/>
  <c r="B210" i="45"/>
  <c r="B184" i="45"/>
  <c r="F367" i="45" l="1"/>
  <c r="D367" i="45"/>
  <c r="E262" i="45"/>
  <c r="B367" i="45"/>
  <c r="I367" i="45" s="1"/>
  <c r="I341" i="45"/>
  <c r="G367" i="45"/>
  <c r="AJ248" i="45"/>
  <c r="S262" i="45"/>
  <c r="I237" i="45"/>
  <c r="AI341" i="45"/>
  <c r="Q289" i="45"/>
  <c r="T288" i="45"/>
  <c r="N289" i="45"/>
  <c r="P289" i="45"/>
  <c r="L289" i="45"/>
  <c r="M289" i="45"/>
  <c r="O289" i="45"/>
  <c r="AJ288" i="45"/>
  <c r="R289" i="45"/>
  <c r="I262" i="45"/>
  <c r="S237" i="45"/>
  <c r="AA419" i="45"/>
  <c r="O341" i="45"/>
  <c r="M341" i="45"/>
  <c r="AJ340" i="45"/>
  <c r="P341" i="45"/>
  <c r="R341" i="45"/>
  <c r="T340" i="45"/>
  <c r="Q341" i="45"/>
  <c r="N341" i="45"/>
  <c r="L341" i="45"/>
  <c r="I143" i="45"/>
  <c r="I158" i="45" s="1"/>
  <c r="B159" i="45" s="1"/>
  <c r="E158" i="45"/>
  <c r="V237" i="45"/>
  <c r="Y237" i="45"/>
  <c r="AD237" i="45"/>
  <c r="X237" i="45"/>
  <c r="AF237" i="45"/>
  <c r="AA237" i="45"/>
  <c r="AB237" i="45"/>
  <c r="AE237" i="45"/>
  <c r="AG237" i="45"/>
  <c r="W237" i="45"/>
  <c r="Z237" i="45"/>
  <c r="AH237" i="45"/>
  <c r="AJ169" i="45"/>
  <c r="S184" i="45"/>
  <c r="AI185" i="45"/>
  <c r="AI211" i="45"/>
  <c r="AJ236" i="45"/>
  <c r="V419" i="45"/>
  <c r="AE419" i="45"/>
  <c r="Y419" i="45"/>
  <c r="AG419" i="45"/>
  <c r="X419" i="45"/>
  <c r="Z419" i="45"/>
  <c r="AF419" i="45"/>
  <c r="AB419" i="45"/>
  <c r="W419" i="45"/>
  <c r="AD419" i="45"/>
  <c r="I307" i="45"/>
  <c r="I314" i="45" s="1"/>
  <c r="C315" i="45" s="1"/>
  <c r="B314" i="45"/>
  <c r="I403" i="45"/>
  <c r="AC419" i="45"/>
  <c r="T366" i="45"/>
  <c r="Q367" i="45"/>
  <c r="M367" i="45"/>
  <c r="P367" i="45"/>
  <c r="O367" i="45"/>
  <c r="AJ366" i="45"/>
  <c r="N367" i="45"/>
  <c r="R367" i="45"/>
  <c r="L367" i="45"/>
  <c r="AJ195" i="45"/>
  <c r="S210" i="45"/>
  <c r="Y315" i="45"/>
  <c r="AF315" i="45"/>
  <c r="AE315" i="45"/>
  <c r="AB315" i="45"/>
  <c r="AG315" i="45"/>
  <c r="X315" i="45"/>
  <c r="W315" i="45"/>
  <c r="AD315" i="45"/>
  <c r="AH315" i="45"/>
  <c r="AC315" i="45"/>
  <c r="AA315" i="45"/>
  <c r="Z315" i="45"/>
  <c r="AI367" i="45"/>
  <c r="I411" i="45"/>
  <c r="B418" i="45"/>
  <c r="AJ377" i="45"/>
  <c r="AJ143" i="45"/>
  <c r="S158" i="45"/>
  <c r="AI159" i="45"/>
  <c r="AJ429" i="45"/>
  <c r="S444" i="45"/>
  <c r="I195" i="45"/>
  <c r="E210" i="45"/>
  <c r="I169" i="45"/>
  <c r="E184" i="45"/>
  <c r="I429" i="45"/>
  <c r="I444" i="45" s="1"/>
  <c r="E445" i="45" s="1"/>
  <c r="E444" i="45"/>
  <c r="AH445" i="45"/>
  <c r="AF445" i="45"/>
  <c r="AE445" i="45"/>
  <c r="X445" i="45"/>
  <c r="V445" i="45"/>
  <c r="Z445" i="45"/>
  <c r="AG445" i="45"/>
  <c r="AD445" i="45"/>
  <c r="AC445" i="45"/>
  <c r="AB445" i="45"/>
  <c r="Y445" i="45"/>
  <c r="W445" i="45"/>
  <c r="T236" i="45"/>
  <c r="Z263" i="45"/>
  <c r="Y263" i="45"/>
  <c r="X263" i="45"/>
  <c r="AF263" i="45"/>
  <c r="AB263" i="45"/>
  <c r="AE263" i="45"/>
  <c r="W263" i="45"/>
  <c r="AG263" i="45"/>
  <c r="AC263" i="45"/>
  <c r="AH263" i="45"/>
  <c r="AD263" i="45"/>
  <c r="V263" i="45"/>
  <c r="AH419" i="45"/>
  <c r="S314" i="45"/>
  <c r="AA263" i="45"/>
  <c r="H159" i="45"/>
  <c r="G159" i="45"/>
  <c r="I196" i="45"/>
  <c r="H315" i="45"/>
  <c r="B315" i="45"/>
  <c r="O418" i="45"/>
  <c r="S404" i="45"/>
  <c r="S44" i="45"/>
  <c r="AJ44" i="45" s="1"/>
  <c r="I200" i="45"/>
  <c r="B44" i="45"/>
  <c r="O40" i="45"/>
  <c r="S47" i="45"/>
  <c r="AJ47" i="45" s="1"/>
  <c r="I177" i="45"/>
  <c r="B47" i="45"/>
  <c r="I377" i="45"/>
  <c r="D39" i="45"/>
  <c r="D13" i="45" s="1"/>
  <c r="G445" i="45"/>
  <c r="D445" i="45"/>
  <c r="C289" i="45"/>
  <c r="E289" i="45"/>
  <c r="G289" i="45"/>
  <c r="B289" i="45"/>
  <c r="F289" i="45"/>
  <c r="D289" i="45"/>
  <c r="H289" i="45"/>
  <c r="C13" i="45"/>
  <c r="I404" i="45"/>
  <c r="I378" i="45"/>
  <c r="F445" i="45" l="1"/>
  <c r="G315" i="45"/>
  <c r="C159" i="45"/>
  <c r="D159" i="45"/>
  <c r="AI445" i="45"/>
  <c r="I184" i="45"/>
  <c r="E185" i="45" s="1"/>
  <c r="F315" i="45"/>
  <c r="D315" i="45"/>
  <c r="AI315" i="45"/>
  <c r="B445" i="45"/>
  <c r="E315" i="45"/>
  <c r="F159" i="45"/>
  <c r="E159" i="45"/>
  <c r="S367" i="45"/>
  <c r="AJ367" i="45" s="1"/>
  <c r="AI237" i="45"/>
  <c r="AI419" i="45"/>
  <c r="AH39" i="45"/>
  <c r="AH132" i="45"/>
  <c r="O445" i="45"/>
  <c r="M445" i="45"/>
  <c r="P445" i="45"/>
  <c r="AJ444" i="45"/>
  <c r="R445" i="45"/>
  <c r="L445" i="45"/>
  <c r="N445" i="45"/>
  <c r="T444" i="45"/>
  <c r="Q445" i="45"/>
  <c r="AJ404" i="45"/>
  <c r="S418" i="45"/>
  <c r="AJ158" i="45"/>
  <c r="R159" i="45"/>
  <c r="T158" i="45"/>
  <c r="M159" i="45"/>
  <c r="Q159" i="45"/>
  <c r="N159" i="45"/>
  <c r="P159" i="45"/>
  <c r="O159" i="45"/>
  <c r="L159" i="45"/>
  <c r="E418" i="45"/>
  <c r="G185" i="45"/>
  <c r="H185" i="45"/>
  <c r="I418" i="45"/>
  <c r="T184" i="45"/>
  <c r="R185" i="45"/>
  <c r="P185" i="45"/>
  <c r="N185" i="45"/>
  <c r="Q185" i="45"/>
  <c r="L185" i="45"/>
  <c r="O185" i="45"/>
  <c r="M185" i="45"/>
  <c r="AJ184" i="45"/>
  <c r="AJ262" i="45"/>
  <c r="Q263" i="45"/>
  <c r="L263" i="45"/>
  <c r="P263" i="45"/>
  <c r="O263" i="45"/>
  <c r="R263" i="45"/>
  <c r="N263" i="45"/>
  <c r="T262" i="45"/>
  <c r="M263" i="45"/>
  <c r="H445" i="45"/>
  <c r="P315" i="45"/>
  <c r="N315" i="45"/>
  <c r="R315" i="45"/>
  <c r="M315" i="45"/>
  <c r="O315" i="45"/>
  <c r="T314" i="45"/>
  <c r="Q315" i="45"/>
  <c r="L315" i="45"/>
  <c r="AJ314" i="45"/>
  <c r="S341" i="45"/>
  <c r="AJ341" i="45" s="1"/>
  <c r="S289" i="45"/>
  <c r="AJ289" i="45" s="1"/>
  <c r="C445" i="45"/>
  <c r="I445" i="45" s="1"/>
  <c r="I315" i="45"/>
  <c r="I210" i="45"/>
  <c r="H263" i="45"/>
  <c r="E263" i="45"/>
  <c r="D263" i="45"/>
  <c r="F263" i="45"/>
  <c r="C263" i="45"/>
  <c r="B263" i="45"/>
  <c r="G263" i="45"/>
  <c r="I289" i="45"/>
  <c r="AI263" i="45"/>
  <c r="N211" i="45"/>
  <c r="AJ210" i="45"/>
  <c r="R211" i="45"/>
  <c r="M211" i="45"/>
  <c r="L211" i="45"/>
  <c r="P211" i="45"/>
  <c r="Q211" i="45"/>
  <c r="T210" i="45"/>
  <c r="O211" i="45"/>
  <c r="AJ237" i="45"/>
  <c r="I47" i="45"/>
  <c r="I44" i="45"/>
  <c r="O14" i="45"/>
  <c r="S40" i="45"/>
  <c r="AJ40" i="45" s="1"/>
  <c r="E40" i="45"/>
  <c r="O132" i="45"/>
  <c r="I159" i="45" l="1"/>
  <c r="D185" i="45"/>
  <c r="F185" i="45"/>
  <c r="C185" i="45"/>
  <c r="B185" i="45"/>
  <c r="S315" i="45"/>
  <c r="AJ315" i="45" s="1"/>
  <c r="S263" i="45"/>
  <c r="AJ263" i="45" s="1"/>
  <c r="AF37" i="45"/>
  <c r="AF132" i="45"/>
  <c r="G211" i="45"/>
  <c r="D211" i="45"/>
  <c r="E211" i="45"/>
  <c r="H211" i="45"/>
  <c r="B211" i="45"/>
  <c r="F211" i="45"/>
  <c r="C211" i="45"/>
  <c r="S211" i="45"/>
  <c r="AJ211" i="45" s="1"/>
  <c r="I263" i="45"/>
  <c r="S445" i="45"/>
  <c r="AJ445" i="45" s="1"/>
  <c r="G419" i="45"/>
  <c r="C419" i="45"/>
  <c r="D419" i="45"/>
  <c r="H419" i="45"/>
  <c r="E419" i="45"/>
  <c r="B419" i="45"/>
  <c r="F419" i="45"/>
  <c r="S159" i="45"/>
  <c r="AJ159" i="45" s="1"/>
  <c r="S185" i="45"/>
  <c r="AJ185" i="45" s="1"/>
  <c r="O419" i="45"/>
  <c r="T418" i="45"/>
  <c r="L419" i="45"/>
  <c r="R419" i="45"/>
  <c r="N419" i="45"/>
  <c r="M419" i="45"/>
  <c r="P419" i="45"/>
  <c r="AJ418" i="45"/>
  <c r="Q419" i="45"/>
  <c r="E14" i="45"/>
  <c r="I14" i="45" s="1"/>
  <c r="I40" i="45"/>
  <c r="O39" i="45"/>
  <c r="S117" i="45"/>
  <c r="AJ117" i="45" s="1"/>
  <c r="E132" i="45"/>
  <c r="I185" i="45" l="1"/>
  <c r="I211" i="45"/>
  <c r="I419" i="45"/>
  <c r="S419" i="45"/>
  <c r="AJ419" i="45" s="1"/>
  <c r="R37" i="45"/>
  <c r="R132" i="45"/>
  <c r="E39" i="45"/>
  <c r="I117" i="45"/>
  <c r="O13" i="45"/>
  <c r="S39" i="45"/>
  <c r="AJ39" i="45" s="1"/>
  <c r="R11" i="45" l="1"/>
  <c r="H37" i="45"/>
  <c r="H132" i="45"/>
  <c r="E13" i="45"/>
  <c r="I39" i="45"/>
  <c r="I13" i="45" l="1"/>
  <c r="H11" i="45"/>
  <c r="V132" i="45" l="1"/>
  <c r="AG37" i="45" l="1"/>
  <c r="AG132" i="45"/>
  <c r="V37" i="45"/>
  <c r="L132" i="45"/>
  <c r="N37" i="45" l="1"/>
  <c r="N132" i="45"/>
  <c r="L37" i="45"/>
  <c r="S115" i="45"/>
  <c r="S132" i="45" s="1"/>
  <c r="B132" i="45"/>
  <c r="D37" i="45" l="1"/>
  <c r="D132" i="45"/>
  <c r="L133" i="45"/>
  <c r="M133" i="45"/>
  <c r="P133" i="45"/>
  <c r="N133" i="45"/>
  <c r="O133" i="45"/>
  <c r="Q133" i="45"/>
  <c r="R133" i="45"/>
  <c r="N11" i="45"/>
  <c r="B37" i="45"/>
  <c r="I115" i="45"/>
  <c r="I132" i="45" s="1"/>
  <c r="S37" i="45"/>
  <c r="L11" i="45"/>
  <c r="S133" i="45" l="1"/>
  <c r="AJ133" i="45" s="1"/>
  <c r="S11" i="45"/>
  <c r="D11" i="45"/>
  <c r="H133" i="45"/>
  <c r="G133" i="45"/>
  <c r="E133" i="45"/>
  <c r="B133" i="45"/>
  <c r="C133" i="45"/>
  <c r="D133" i="45"/>
  <c r="F133" i="45"/>
  <c r="B11" i="45"/>
  <c r="I11" i="45" s="1"/>
  <c r="T11" i="45" s="1"/>
  <c r="I37" i="45"/>
  <c r="I133" i="45" l="1"/>
  <c r="AC132" i="45" l="1"/>
  <c r="AI132" i="45" s="1"/>
  <c r="AJ132" i="45" l="1"/>
  <c r="T132" i="45"/>
  <c r="AC37" i="45"/>
  <c r="AI37" i="45" s="1"/>
  <c r="AJ37" i="45" s="1"/>
  <c r="AI115" i="45"/>
  <c r="AJ115" i="45" s="1"/>
  <c r="W42" i="44" l="1"/>
  <c r="W54" i="44" s="1"/>
  <c r="W366" i="44"/>
  <c r="AH42" i="44"/>
  <c r="AH54" i="44" s="1"/>
  <c r="AH366" i="44"/>
  <c r="AA42" i="43"/>
  <c r="AA54" i="43" s="1"/>
  <c r="AA366" i="43"/>
  <c r="AA42" i="40"/>
  <c r="AA54" i="40" s="1"/>
  <c r="AA366" i="40"/>
  <c r="AG42" i="41"/>
  <c r="AG54" i="41" s="1"/>
  <c r="AG366" i="41"/>
  <c r="AC42" i="42"/>
  <c r="AC54" i="42" s="1"/>
  <c r="AC366" i="42"/>
  <c r="AC42" i="44"/>
  <c r="AC54" i="44" s="1"/>
  <c r="AC366" i="44"/>
  <c r="AF42" i="42"/>
  <c r="AF54" i="42" s="1"/>
  <c r="AF366" i="42"/>
  <c r="AA42" i="42"/>
  <c r="AA54" i="42" s="1"/>
  <c r="AA366" i="42"/>
  <c r="AA42" i="44"/>
  <c r="AA54" i="44" s="1"/>
  <c r="AA366" i="44"/>
  <c r="AG42" i="43"/>
  <c r="AG54" i="43" s="1"/>
  <c r="AG366" i="43"/>
  <c r="AG42" i="40"/>
  <c r="AG54" i="40" s="1"/>
  <c r="AG366" i="40"/>
  <c r="Z42" i="42"/>
  <c r="Z54" i="42" s="1"/>
  <c r="Z366" i="42"/>
  <c r="AA42" i="41"/>
  <c r="AA54" i="41" s="1"/>
  <c r="AA366" i="41"/>
  <c r="AF42" i="41"/>
  <c r="AF54" i="41" s="1"/>
  <c r="AF366" i="41"/>
  <c r="AF42" i="40"/>
  <c r="AF54" i="40" s="1"/>
  <c r="AF366" i="40"/>
  <c r="Y42" i="41"/>
  <c r="Y54" i="41" s="1"/>
  <c r="Y366" i="41"/>
  <c r="AG42" i="42"/>
  <c r="AG54" i="42" s="1"/>
  <c r="AG366" i="42"/>
  <c r="AG42" i="44"/>
  <c r="AG54" i="44" s="1"/>
  <c r="AG366" i="44"/>
  <c r="Z42" i="41"/>
  <c r="Z54" i="41" s="1"/>
  <c r="Z366" i="41"/>
  <c r="Z42" i="40"/>
  <c r="Z54" i="40" s="1"/>
  <c r="Z366" i="40"/>
  <c r="AH42" i="43"/>
  <c r="AH54" i="43" s="1"/>
  <c r="AH366" i="43"/>
  <c r="AF42" i="43"/>
  <c r="AF54" i="43" s="1"/>
  <c r="AF366" i="43"/>
  <c r="AF42" i="44"/>
  <c r="AF54" i="44" s="1"/>
  <c r="AF366" i="44"/>
  <c r="Y42" i="43"/>
  <c r="Y54" i="43" s="1"/>
  <c r="Y366" i="43"/>
  <c r="Y42" i="40"/>
  <c r="Y54" i="40" s="1"/>
  <c r="Y366" i="40"/>
  <c r="AE42" i="41"/>
  <c r="AE54" i="41" s="1"/>
  <c r="AE366" i="41"/>
  <c r="Z42" i="43"/>
  <c r="Z54" i="43" s="1"/>
  <c r="Z366" i="43"/>
  <c r="Z42" i="44"/>
  <c r="Z54" i="44" s="1"/>
  <c r="Z366" i="44"/>
  <c r="AH42" i="41"/>
  <c r="AH54" i="41" s="1"/>
  <c r="AH366" i="41"/>
  <c r="W42" i="42"/>
  <c r="W54" i="42" s="1"/>
  <c r="W366" i="42"/>
  <c r="AD42" i="42"/>
  <c r="AD54" i="42" s="1"/>
  <c r="AD366" i="42"/>
  <c r="Y42" i="42"/>
  <c r="Y54" i="42" s="1"/>
  <c r="Y366" i="42"/>
  <c r="Y42" i="44"/>
  <c r="Y54" i="44" s="1"/>
  <c r="Y366" i="44"/>
  <c r="AE42" i="43"/>
  <c r="AE54" i="43" s="1"/>
  <c r="AE366" i="43"/>
  <c r="AE42" i="40"/>
  <c r="AE54" i="40" s="1"/>
  <c r="AE366" i="40"/>
  <c r="X42" i="42"/>
  <c r="X54" i="42" s="1"/>
  <c r="X366" i="42"/>
  <c r="AC42" i="40"/>
  <c r="AC54" i="40" s="1"/>
  <c r="AC366" i="40"/>
  <c r="AD42" i="41"/>
  <c r="AD54" i="41" s="1"/>
  <c r="AD366" i="41"/>
  <c r="AD42" i="40"/>
  <c r="AD54" i="40" s="1"/>
  <c r="AD366" i="40"/>
  <c r="W42" i="41"/>
  <c r="W54" i="41" s="1"/>
  <c r="W366" i="41"/>
  <c r="AE42" i="42"/>
  <c r="AE54" i="42" s="1"/>
  <c r="AE366" i="42"/>
  <c r="AE42" i="44"/>
  <c r="AE54" i="44" s="1"/>
  <c r="AE366" i="44"/>
  <c r="X42" i="41"/>
  <c r="X54" i="41" s="1"/>
  <c r="X366" i="41"/>
  <c r="X42" i="40"/>
  <c r="X54" i="40" s="1"/>
  <c r="X366" i="40"/>
  <c r="AH42" i="40"/>
  <c r="AH54" i="40" s="1"/>
  <c r="AH366" i="40"/>
  <c r="AC42" i="43"/>
  <c r="AC54" i="43" s="1"/>
  <c r="AC366" i="43"/>
  <c r="AH42" i="42"/>
  <c r="AH54" i="42" s="1"/>
  <c r="AH366" i="42"/>
  <c r="AD42" i="43"/>
  <c r="AD54" i="43" s="1"/>
  <c r="AD366" i="43"/>
  <c r="AD42" i="44"/>
  <c r="AD54" i="44" s="1"/>
  <c r="AD366" i="44"/>
  <c r="W42" i="43"/>
  <c r="W54" i="43" s="1"/>
  <c r="W366" i="43"/>
  <c r="W42" i="40"/>
  <c r="W54" i="40" s="1"/>
  <c r="W366" i="40"/>
  <c r="AC42" i="41"/>
  <c r="AC54" i="41" s="1"/>
  <c r="AC366" i="41"/>
  <c r="X42" i="43"/>
  <c r="X54" i="43" s="1"/>
  <c r="X366" i="43"/>
  <c r="X42" i="44"/>
  <c r="X54" i="44" s="1"/>
  <c r="X366" i="44"/>
  <c r="V366" i="41"/>
  <c r="V366" i="40"/>
  <c r="V366" i="42"/>
  <c r="V366" i="43"/>
  <c r="V366" i="44"/>
  <c r="O42" i="41" l="1"/>
  <c r="O366" i="41"/>
  <c r="R42" i="42"/>
  <c r="R366" i="42"/>
  <c r="O42" i="40"/>
  <c r="O366" i="40"/>
  <c r="M42" i="40"/>
  <c r="M366" i="40"/>
  <c r="AI366" i="40"/>
  <c r="AB367" i="40" s="1"/>
  <c r="AI366" i="41"/>
  <c r="Q42" i="42"/>
  <c r="Q366" i="42"/>
  <c r="M42" i="44"/>
  <c r="M366" i="44"/>
  <c r="O42" i="43"/>
  <c r="O366" i="43"/>
  <c r="AD367" i="41"/>
  <c r="AF367" i="41"/>
  <c r="R42" i="41"/>
  <c r="R366" i="41"/>
  <c r="M42" i="43"/>
  <c r="M366" i="43"/>
  <c r="M42" i="42"/>
  <c r="M366" i="42"/>
  <c r="W367" i="40"/>
  <c r="AG367" i="40"/>
  <c r="AI366" i="42"/>
  <c r="V367" i="42" s="1"/>
  <c r="N42" i="43"/>
  <c r="N366" i="43"/>
  <c r="AH367" i="40"/>
  <c r="AE367" i="42"/>
  <c r="AC367" i="40"/>
  <c r="AH367" i="41"/>
  <c r="Y367" i="40"/>
  <c r="AA367" i="41"/>
  <c r="AI366" i="43"/>
  <c r="AB367" i="43" s="1"/>
  <c r="AD367" i="40"/>
  <c r="AA367" i="40"/>
  <c r="N42" i="42"/>
  <c r="N366" i="42"/>
  <c r="N42" i="40"/>
  <c r="N366" i="40"/>
  <c r="AI366" i="44"/>
  <c r="X367" i="44" s="1"/>
  <c r="X367" i="41"/>
  <c r="N42" i="44"/>
  <c r="N366" i="44"/>
  <c r="O42" i="44"/>
  <c r="O366" i="44"/>
  <c r="R42" i="44"/>
  <c r="R366" i="44"/>
  <c r="Q42" i="40"/>
  <c r="Q366" i="40"/>
  <c r="O42" i="42"/>
  <c r="O366" i="42"/>
  <c r="R42" i="43"/>
  <c r="R366" i="43"/>
  <c r="Q42" i="44"/>
  <c r="Q366" i="44"/>
  <c r="N42" i="41"/>
  <c r="N366" i="41"/>
  <c r="M42" i="41"/>
  <c r="M366" i="41"/>
  <c r="R42" i="40"/>
  <c r="R366" i="40"/>
  <c r="AC367" i="41"/>
  <c r="X367" i="40"/>
  <c r="W367" i="41"/>
  <c r="X367" i="42"/>
  <c r="Y367" i="42"/>
  <c r="Z367" i="40"/>
  <c r="Y367" i="41"/>
  <c r="Z367" i="42"/>
  <c r="AA367" i="42"/>
  <c r="AG367" i="41"/>
  <c r="Q42" i="41"/>
  <c r="Q366" i="41"/>
  <c r="Q42" i="43"/>
  <c r="Q366" i="43"/>
  <c r="AI354" i="40"/>
  <c r="V42" i="40"/>
  <c r="AI354" i="41"/>
  <c r="V42" i="41"/>
  <c r="AI354" i="44"/>
  <c r="V42" i="44"/>
  <c r="AI354" i="43"/>
  <c r="V42" i="43"/>
  <c r="AI354" i="42"/>
  <c r="V42" i="42"/>
  <c r="L366" i="44"/>
  <c r="L366" i="43"/>
  <c r="L366" i="42"/>
  <c r="L366" i="40"/>
  <c r="L366" i="41"/>
  <c r="AF367" i="42" l="1"/>
  <c r="V367" i="40"/>
  <c r="AF367" i="40"/>
  <c r="AC367" i="42"/>
  <c r="Z367" i="43"/>
  <c r="AG367" i="43"/>
  <c r="AD367" i="43"/>
  <c r="V367" i="43"/>
  <c r="AF367" i="43"/>
  <c r="Y367" i="43"/>
  <c r="AH367" i="43"/>
  <c r="AC367" i="43"/>
  <c r="X367" i="43"/>
  <c r="AE367" i="43"/>
  <c r="AA367" i="43"/>
  <c r="M16" i="40"/>
  <c r="M28" i="40" s="1"/>
  <c r="M54" i="40"/>
  <c r="D42" i="41"/>
  <c r="D366" i="41"/>
  <c r="D42" i="43"/>
  <c r="D366" i="43"/>
  <c r="AI42" i="43"/>
  <c r="V54" i="43"/>
  <c r="R16" i="40"/>
  <c r="R28" i="40" s="1"/>
  <c r="R54" i="40"/>
  <c r="R16" i="43"/>
  <c r="R28" i="43" s="1"/>
  <c r="R54" i="43"/>
  <c r="O16" i="44"/>
  <c r="O54" i="44"/>
  <c r="AA367" i="44"/>
  <c r="M16" i="42"/>
  <c r="M28" i="42" s="1"/>
  <c r="M54" i="42"/>
  <c r="AC367" i="44"/>
  <c r="M16" i="44"/>
  <c r="M28" i="44" s="1"/>
  <c r="M54" i="44"/>
  <c r="O16" i="40"/>
  <c r="O54" i="40"/>
  <c r="C42" i="42"/>
  <c r="C366" i="42"/>
  <c r="N16" i="40"/>
  <c r="N54" i="40"/>
  <c r="C42" i="41"/>
  <c r="C366" i="41"/>
  <c r="Q16" i="41"/>
  <c r="Q54" i="41"/>
  <c r="N16" i="42"/>
  <c r="N54" i="42"/>
  <c r="AD367" i="44"/>
  <c r="AE367" i="44"/>
  <c r="AH367" i="42"/>
  <c r="H42" i="40"/>
  <c r="H366" i="40"/>
  <c r="E42" i="44"/>
  <c r="E366" i="44"/>
  <c r="C42" i="40"/>
  <c r="C366" i="40"/>
  <c r="G42" i="41"/>
  <c r="G366" i="41"/>
  <c r="AI42" i="44"/>
  <c r="V54" i="44"/>
  <c r="W367" i="44"/>
  <c r="M16" i="41"/>
  <c r="M28" i="41" s="1"/>
  <c r="M54" i="41"/>
  <c r="O16" i="42"/>
  <c r="O54" i="42"/>
  <c r="N16" i="44"/>
  <c r="N54" i="44"/>
  <c r="M16" i="43"/>
  <c r="M28" i="43" s="1"/>
  <c r="M54" i="43"/>
  <c r="Q16" i="42"/>
  <c r="Q54" i="42"/>
  <c r="R16" i="42"/>
  <c r="R28" i="42" s="1"/>
  <c r="R54" i="42"/>
  <c r="D42" i="40"/>
  <c r="D366" i="40"/>
  <c r="G42" i="44"/>
  <c r="G366" i="44"/>
  <c r="E42" i="42"/>
  <c r="E366" i="42"/>
  <c r="AF367" i="44"/>
  <c r="AG367" i="44"/>
  <c r="W367" i="43"/>
  <c r="AI367" i="43" s="1"/>
  <c r="V367" i="41"/>
  <c r="AB367" i="41"/>
  <c r="H42" i="44"/>
  <c r="H366" i="44"/>
  <c r="E42" i="40"/>
  <c r="E366" i="40"/>
  <c r="C42" i="44"/>
  <c r="C366" i="44"/>
  <c r="H42" i="43"/>
  <c r="H366" i="43"/>
  <c r="E42" i="41"/>
  <c r="E366" i="41"/>
  <c r="H42" i="42"/>
  <c r="H366" i="42"/>
  <c r="AI42" i="41"/>
  <c r="V54" i="41"/>
  <c r="N16" i="41"/>
  <c r="N54" i="41"/>
  <c r="Q16" i="40"/>
  <c r="Q54" i="40"/>
  <c r="N16" i="43"/>
  <c r="N54" i="43"/>
  <c r="AD367" i="42"/>
  <c r="AI367" i="40"/>
  <c r="O16" i="41"/>
  <c r="O54" i="41"/>
  <c r="E42" i="43"/>
  <c r="E366" i="43"/>
  <c r="Q16" i="43"/>
  <c r="Q54" i="43"/>
  <c r="Z367" i="44"/>
  <c r="AB367" i="44"/>
  <c r="G42" i="42"/>
  <c r="G366" i="42"/>
  <c r="H42" i="41"/>
  <c r="H366" i="41"/>
  <c r="C42" i="43"/>
  <c r="C366" i="43"/>
  <c r="D42" i="42"/>
  <c r="D366" i="42"/>
  <c r="D42" i="44"/>
  <c r="D366" i="44"/>
  <c r="G42" i="40"/>
  <c r="G366" i="40"/>
  <c r="Y367" i="44"/>
  <c r="AE367" i="41"/>
  <c r="Z367" i="41"/>
  <c r="G42" i="43"/>
  <c r="G366" i="43"/>
  <c r="AI42" i="42"/>
  <c r="V54" i="42"/>
  <c r="AI42" i="40"/>
  <c r="V54" i="40"/>
  <c r="Q16" i="44"/>
  <c r="Q54" i="44"/>
  <c r="R16" i="44"/>
  <c r="R28" i="44" s="1"/>
  <c r="R54" i="44"/>
  <c r="V367" i="44"/>
  <c r="AH367" i="44"/>
  <c r="AG367" i="42"/>
  <c r="AB367" i="42"/>
  <c r="R16" i="41"/>
  <c r="R28" i="41" s="1"/>
  <c r="R54" i="41"/>
  <c r="W367" i="42"/>
  <c r="O16" i="43"/>
  <c r="O54" i="43"/>
  <c r="AE367" i="40"/>
  <c r="S354" i="40"/>
  <c r="S366" i="40" s="1"/>
  <c r="L42" i="40"/>
  <c r="L54" i="40" s="1"/>
  <c r="S354" i="43"/>
  <c r="S366" i="43" s="1"/>
  <c r="L42" i="43"/>
  <c r="L54" i="43" s="1"/>
  <c r="S354" i="44"/>
  <c r="S366" i="44" s="1"/>
  <c r="L42" i="44"/>
  <c r="L54" i="44" s="1"/>
  <c r="S354" i="41"/>
  <c r="S366" i="41" s="1"/>
  <c r="L42" i="41"/>
  <c r="L54" i="41" s="1"/>
  <c r="S354" i="42"/>
  <c r="S366" i="42" s="1"/>
  <c r="L42" i="42"/>
  <c r="L54" i="42" s="1"/>
  <c r="C42" i="34"/>
  <c r="C16" i="34" s="1"/>
  <c r="D42" i="8"/>
  <c r="D16" i="8" s="1"/>
  <c r="D42" i="35"/>
  <c r="D16" i="35" s="1"/>
  <c r="G42" i="8"/>
  <c r="G16" i="8" s="1"/>
  <c r="E42" i="1"/>
  <c r="E16" i="1" s="1"/>
  <c r="C42" i="8"/>
  <c r="C16" i="8" s="1"/>
  <c r="E42" i="36"/>
  <c r="E16" i="36" s="1"/>
  <c r="C42" i="1"/>
  <c r="C16" i="1" s="1"/>
  <c r="G42" i="36"/>
  <c r="G16" i="36" s="1"/>
  <c r="B366" i="40"/>
  <c r="H42" i="32"/>
  <c r="H16" i="32" s="1"/>
  <c r="E42" i="32"/>
  <c r="E16" i="32" s="1"/>
  <c r="C42" i="35"/>
  <c r="C16" i="35" s="1"/>
  <c r="D42" i="36"/>
  <c r="D16" i="36" s="1"/>
  <c r="G42" i="34"/>
  <c r="G16" i="34" s="1"/>
  <c r="G42" i="1"/>
  <c r="G16" i="1" s="1"/>
  <c r="G42" i="35"/>
  <c r="G16" i="35" s="1"/>
  <c r="D42" i="32"/>
  <c r="D16" i="32" s="1"/>
  <c r="B366" i="42"/>
  <c r="H42" i="35"/>
  <c r="H16" i="35" s="1"/>
  <c r="E42" i="35"/>
  <c r="E16" i="35" s="1"/>
  <c r="D42" i="34"/>
  <c r="D16" i="34" s="1"/>
  <c r="G42" i="32"/>
  <c r="G16" i="32" s="1"/>
  <c r="H42" i="36"/>
  <c r="H16" i="36" s="1"/>
  <c r="C42" i="32"/>
  <c r="C16" i="32" s="1"/>
  <c r="H42" i="1"/>
  <c r="H16" i="1" s="1"/>
  <c r="E42" i="8"/>
  <c r="E16" i="8" s="1"/>
  <c r="C42" i="36"/>
  <c r="C16" i="36" s="1"/>
  <c r="B366" i="41"/>
  <c r="H42" i="8"/>
  <c r="H16" i="8" s="1"/>
  <c r="E42" i="34"/>
  <c r="E16" i="34" s="1"/>
  <c r="D42" i="1"/>
  <c r="D16" i="1" s="1"/>
  <c r="B366" i="43"/>
  <c r="B366" i="44"/>
  <c r="AI367" i="42" l="1"/>
  <c r="AI54" i="42"/>
  <c r="V55" i="42"/>
  <c r="E16" i="42"/>
  <c r="E54" i="42"/>
  <c r="AI367" i="44"/>
  <c r="E16" i="41"/>
  <c r="E54" i="41"/>
  <c r="H16" i="44"/>
  <c r="H28" i="44" s="1"/>
  <c r="H54" i="44"/>
  <c r="E16" i="44"/>
  <c r="E54" i="44"/>
  <c r="C16" i="42"/>
  <c r="C28" i="42" s="1"/>
  <c r="C54" i="42"/>
  <c r="D16" i="44"/>
  <c r="D54" i="44"/>
  <c r="G16" i="42"/>
  <c r="G54" i="42"/>
  <c r="G16" i="44"/>
  <c r="G54" i="44"/>
  <c r="AI54" i="44"/>
  <c r="V55" i="44" s="1"/>
  <c r="D16" i="43"/>
  <c r="D54" i="43"/>
  <c r="H16" i="41"/>
  <c r="H28" i="41" s="1"/>
  <c r="H54" i="41"/>
  <c r="P367" i="44"/>
  <c r="R367" i="44"/>
  <c r="L367" i="44"/>
  <c r="T366" i="44"/>
  <c r="M367" i="44"/>
  <c r="Q367" i="44"/>
  <c r="N367" i="44"/>
  <c r="O367" i="44"/>
  <c r="G16" i="43"/>
  <c r="G54" i="43"/>
  <c r="H16" i="43"/>
  <c r="H28" i="43" s="1"/>
  <c r="H54" i="43"/>
  <c r="AI367" i="41"/>
  <c r="H16" i="40"/>
  <c r="H28" i="40" s="1"/>
  <c r="H54" i="40"/>
  <c r="E16" i="43"/>
  <c r="E54" i="43"/>
  <c r="H42" i="34"/>
  <c r="H16" i="34" s="1"/>
  <c r="H366" i="34"/>
  <c r="D16" i="42"/>
  <c r="D54" i="42"/>
  <c r="AI54" i="41"/>
  <c r="D16" i="40"/>
  <c r="D54" i="40"/>
  <c r="C16" i="41"/>
  <c r="C28" i="41" s="1"/>
  <c r="C54" i="41"/>
  <c r="D16" i="41"/>
  <c r="D54" i="41"/>
  <c r="C16" i="44"/>
  <c r="C28" i="44" s="1"/>
  <c r="C54" i="44"/>
  <c r="G16" i="41"/>
  <c r="G54" i="41"/>
  <c r="AI54" i="40"/>
  <c r="V55" i="40"/>
  <c r="C16" i="43"/>
  <c r="C28" i="43" s="1"/>
  <c r="C54" i="43"/>
  <c r="G16" i="40"/>
  <c r="G54" i="40"/>
  <c r="H16" i="42"/>
  <c r="H28" i="42" s="1"/>
  <c r="H54" i="42"/>
  <c r="E16" i="40"/>
  <c r="E54" i="40"/>
  <c r="C16" i="40"/>
  <c r="C28" i="40" s="1"/>
  <c r="C54" i="40"/>
  <c r="AI54" i="43"/>
  <c r="I354" i="42"/>
  <c r="I366" i="42" s="1"/>
  <c r="B42" i="42"/>
  <c r="B54" i="42" s="1"/>
  <c r="R367" i="41"/>
  <c r="O367" i="41"/>
  <c r="L367" i="41"/>
  <c r="P367" i="41"/>
  <c r="Q367" i="41"/>
  <c r="N367" i="41"/>
  <c r="M367" i="41"/>
  <c r="S42" i="44"/>
  <c r="L16" i="44"/>
  <c r="I354" i="43"/>
  <c r="I366" i="43" s="1"/>
  <c r="B42" i="43"/>
  <c r="B54" i="43" s="1"/>
  <c r="I354" i="44"/>
  <c r="I366" i="44" s="1"/>
  <c r="B42" i="44"/>
  <c r="B54" i="44" s="1"/>
  <c r="S42" i="41"/>
  <c r="L16" i="41"/>
  <c r="L16" i="43"/>
  <c r="S42" i="43"/>
  <c r="I354" i="40"/>
  <c r="I366" i="40" s="1"/>
  <c r="B42" i="40"/>
  <c r="B54" i="40" s="1"/>
  <c r="Q367" i="43"/>
  <c r="L367" i="43"/>
  <c r="N367" i="43"/>
  <c r="R367" i="43"/>
  <c r="M367" i="43"/>
  <c r="P367" i="43"/>
  <c r="O367" i="43"/>
  <c r="I354" i="41"/>
  <c r="I366" i="41" s="1"/>
  <c r="B42" i="41"/>
  <c r="B54" i="41" s="1"/>
  <c r="L16" i="42"/>
  <c r="S42" i="42"/>
  <c r="S42" i="40"/>
  <c r="L16" i="40"/>
  <c r="P367" i="42"/>
  <c r="O367" i="42"/>
  <c r="Q367" i="42"/>
  <c r="N367" i="42"/>
  <c r="R367" i="42"/>
  <c r="M367" i="42"/>
  <c r="L367" i="42"/>
  <c r="L367" i="40"/>
  <c r="N367" i="40"/>
  <c r="O367" i="40"/>
  <c r="P367" i="40"/>
  <c r="Q367" i="40"/>
  <c r="R367" i="40"/>
  <c r="M367" i="40"/>
  <c r="S367" i="43" l="1"/>
  <c r="AB55" i="41"/>
  <c r="Z55" i="41"/>
  <c r="AC55" i="41"/>
  <c r="X55" i="41"/>
  <c r="AF55" i="41"/>
  <c r="Y55" i="41"/>
  <c r="AE55" i="41"/>
  <c r="AA55" i="41"/>
  <c r="AD55" i="41"/>
  <c r="W55" i="41"/>
  <c r="AH55" i="41"/>
  <c r="AG55" i="41"/>
  <c r="S367" i="41"/>
  <c r="AB55" i="43"/>
  <c r="AF55" i="43"/>
  <c r="Y55" i="43"/>
  <c r="W55" i="43"/>
  <c r="X55" i="43"/>
  <c r="AH55" i="43"/>
  <c r="AC55" i="43"/>
  <c r="AD55" i="43"/>
  <c r="AG55" i="43"/>
  <c r="AE55" i="43"/>
  <c r="AA55" i="43"/>
  <c r="Z55" i="43"/>
  <c r="S367" i="44"/>
  <c r="AJ42" i="43"/>
  <c r="S54" i="43"/>
  <c r="AB55" i="40"/>
  <c r="W55" i="40"/>
  <c r="Y55" i="40"/>
  <c r="AF55" i="40"/>
  <c r="Z55" i="40"/>
  <c r="AG55" i="40"/>
  <c r="AD55" i="40"/>
  <c r="AH55" i="40"/>
  <c r="X55" i="40"/>
  <c r="AE55" i="40"/>
  <c r="AA55" i="40"/>
  <c r="AC55" i="40"/>
  <c r="AB55" i="44"/>
  <c r="X55" i="44"/>
  <c r="AG55" i="44"/>
  <c r="AD55" i="44"/>
  <c r="Z55" i="44"/>
  <c r="AE55" i="44"/>
  <c r="AC55" i="44"/>
  <c r="AA55" i="44"/>
  <c r="AF55" i="44"/>
  <c r="Y55" i="44"/>
  <c r="AH55" i="44"/>
  <c r="W55" i="44"/>
  <c r="S367" i="40"/>
  <c r="AJ42" i="44"/>
  <c r="S54" i="44"/>
  <c r="S367" i="42"/>
  <c r="AJ42" i="40"/>
  <c r="S54" i="40"/>
  <c r="AJ42" i="42"/>
  <c r="S54" i="42"/>
  <c r="AJ42" i="41"/>
  <c r="S54" i="41"/>
  <c r="V55" i="43"/>
  <c r="AI55" i="43" s="1"/>
  <c r="V55" i="41"/>
  <c r="AB55" i="42"/>
  <c r="AH55" i="42"/>
  <c r="AG55" i="42"/>
  <c r="AF55" i="42"/>
  <c r="Z55" i="42"/>
  <c r="AE55" i="42"/>
  <c r="AA55" i="42"/>
  <c r="AD55" i="42"/>
  <c r="AC55" i="42"/>
  <c r="X55" i="42"/>
  <c r="W55" i="42"/>
  <c r="Y55" i="42"/>
  <c r="I354" i="36"/>
  <c r="B42" i="36"/>
  <c r="I42" i="44"/>
  <c r="I54" i="44" s="1"/>
  <c r="B16" i="44"/>
  <c r="I42" i="41"/>
  <c r="I54" i="41" s="1"/>
  <c r="B16" i="41"/>
  <c r="D367" i="44"/>
  <c r="C367" i="44"/>
  <c r="E367" i="44"/>
  <c r="B367" i="44"/>
  <c r="F367" i="44"/>
  <c r="G367" i="44"/>
  <c r="H367" i="44"/>
  <c r="I354" i="34"/>
  <c r="B42" i="34"/>
  <c r="D367" i="41"/>
  <c r="F367" i="41"/>
  <c r="B367" i="41"/>
  <c r="E367" i="41"/>
  <c r="C367" i="41"/>
  <c r="H367" i="41"/>
  <c r="G367" i="41"/>
  <c r="I42" i="40"/>
  <c r="I54" i="40" s="1"/>
  <c r="B16" i="40"/>
  <c r="I42" i="43"/>
  <c r="I54" i="43" s="1"/>
  <c r="B16" i="43"/>
  <c r="I354" i="35"/>
  <c r="B42" i="35"/>
  <c r="C367" i="40"/>
  <c r="D367" i="40"/>
  <c r="F367" i="40"/>
  <c r="B367" i="40"/>
  <c r="E367" i="40"/>
  <c r="H367" i="40"/>
  <c r="G367" i="40"/>
  <c r="D367" i="43"/>
  <c r="F367" i="43"/>
  <c r="B367" i="43"/>
  <c r="H367" i="43"/>
  <c r="G367" i="43"/>
  <c r="E367" i="43"/>
  <c r="C367" i="43"/>
  <c r="I354" i="8"/>
  <c r="B42" i="8"/>
  <c r="I354" i="32"/>
  <c r="B42" i="32"/>
  <c r="B16" i="42"/>
  <c r="I42" i="42"/>
  <c r="I54" i="42" s="1"/>
  <c r="I354" i="1"/>
  <c r="B42" i="1"/>
  <c r="F367" i="42"/>
  <c r="C367" i="42"/>
  <c r="H367" i="42"/>
  <c r="E367" i="42"/>
  <c r="G367" i="42"/>
  <c r="B367" i="42"/>
  <c r="D367" i="42"/>
  <c r="AI55" i="40" l="1"/>
  <c r="AI55" i="42"/>
  <c r="AI55" i="44"/>
  <c r="AI55" i="41"/>
  <c r="Q55" i="43"/>
  <c r="AJ54" i="43"/>
  <c r="N55" i="43"/>
  <c r="O55" i="43"/>
  <c r="R55" i="43"/>
  <c r="M55" i="43"/>
  <c r="L55" i="43"/>
  <c r="P55" i="43"/>
  <c r="I16" i="43"/>
  <c r="I367" i="41"/>
  <c r="I367" i="44"/>
  <c r="L55" i="41"/>
  <c r="O55" i="41"/>
  <c r="P55" i="41"/>
  <c r="AJ54" i="41"/>
  <c r="Q55" i="41"/>
  <c r="N55" i="41"/>
  <c r="M55" i="41"/>
  <c r="R55" i="41"/>
  <c r="O55" i="44"/>
  <c r="T54" i="44"/>
  <c r="Q55" i="44"/>
  <c r="L55" i="44"/>
  <c r="N55" i="44"/>
  <c r="M55" i="44"/>
  <c r="R55" i="44"/>
  <c r="AJ54" i="44"/>
  <c r="P55" i="44"/>
  <c r="I16" i="44"/>
  <c r="I367" i="42"/>
  <c r="I367" i="40"/>
  <c r="I16" i="40"/>
  <c r="AJ54" i="42"/>
  <c r="M55" i="42"/>
  <c r="L55" i="42"/>
  <c r="P55" i="42"/>
  <c r="N55" i="42"/>
  <c r="Q55" i="42"/>
  <c r="O55" i="42"/>
  <c r="R55" i="42"/>
  <c r="R55" i="40"/>
  <c r="O55" i="40"/>
  <c r="M55" i="40"/>
  <c r="P55" i="40"/>
  <c r="Q55" i="40"/>
  <c r="L55" i="40"/>
  <c r="N55" i="40"/>
  <c r="AJ54" i="40"/>
  <c r="I16" i="42"/>
  <c r="I367" i="43"/>
  <c r="I16" i="41"/>
  <c r="F55" i="40"/>
  <c r="D55" i="40"/>
  <c r="G55" i="40"/>
  <c r="H55" i="40"/>
  <c r="C55" i="40"/>
  <c r="E55" i="40"/>
  <c r="B55" i="40"/>
  <c r="I42" i="34"/>
  <c r="B16" i="34"/>
  <c r="I42" i="32"/>
  <c r="B16" i="32"/>
  <c r="H55" i="41"/>
  <c r="B55" i="41"/>
  <c r="C55" i="41"/>
  <c r="G55" i="41"/>
  <c r="F55" i="41"/>
  <c r="E55" i="41"/>
  <c r="D55" i="41"/>
  <c r="I42" i="8"/>
  <c r="B16" i="8"/>
  <c r="I42" i="35"/>
  <c r="B16" i="35"/>
  <c r="C55" i="44"/>
  <c r="G55" i="44"/>
  <c r="D55" i="44"/>
  <c r="F55" i="44"/>
  <c r="B55" i="44"/>
  <c r="E55" i="44"/>
  <c r="H55" i="44"/>
  <c r="G55" i="42"/>
  <c r="H55" i="42"/>
  <c r="F55" i="42"/>
  <c r="E55" i="42"/>
  <c r="D55" i="42"/>
  <c r="B55" i="42"/>
  <c r="C55" i="42"/>
  <c r="B16" i="1"/>
  <c r="I16" i="1" s="1"/>
  <c r="I42" i="1"/>
  <c r="B16" i="36"/>
  <c r="I42" i="36"/>
  <c r="C55" i="43"/>
  <c r="H55" i="43"/>
  <c r="D55" i="43"/>
  <c r="F55" i="43"/>
  <c r="B55" i="43"/>
  <c r="E55" i="43"/>
  <c r="G55" i="43"/>
  <c r="S55" i="44" l="1"/>
  <c r="AJ55" i="44" s="1"/>
  <c r="I55" i="40"/>
  <c r="S55" i="43"/>
  <c r="AJ55" i="43" s="1"/>
  <c r="S55" i="42"/>
  <c r="AJ55" i="42" s="1"/>
  <c r="I55" i="43"/>
  <c r="I55" i="41"/>
  <c r="S55" i="41"/>
  <c r="AJ55" i="41" s="1"/>
  <c r="I55" i="42"/>
  <c r="I55" i="44"/>
  <c r="S55" i="40"/>
  <c r="AJ55" i="40" s="1"/>
  <c r="I484" i="8"/>
  <c r="F68" i="8"/>
  <c r="I484" i="34"/>
  <c r="F68" i="34"/>
  <c r="I484" i="35"/>
  <c r="F68" i="35"/>
  <c r="I484" i="32"/>
  <c r="F68" i="32"/>
  <c r="I484" i="36"/>
  <c r="F68" i="36"/>
  <c r="F16" i="35" l="1"/>
  <c r="I16" i="35" s="1"/>
  <c r="I68" i="35"/>
  <c r="F16" i="36"/>
  <c r="I16" i="36" s="1"/>
  <c r="I68" i="36"/>
  <c r="I68" i="34"/>
  <c r="F16" i="34"/>
  <c r="I16" i="34" s="1"/>
  <c r="F16" i="8"/>
  <c r="I16" i="8" s="1"/>
  <c r="I68" i="8"/>
  <c r="F16" i="32"/>
  <c r="I16" i="32" s="1"/>
  <c r="I68" i="32"/>
  <c r="P69" i="44" l="1"/>
  <c r="S485" i="44"/>
  <c r="S484" i="44"/>
  <c r="P68" i="44"/>
  <c r="P600" i="44"/>
  <c r="P16" i="44" l="1"/>
  <c r="S16" i="44" s="1"/>
  <c r="T16" i="44" s="1"/>
  <c r="S68" i="44"/>
  <c r="P96" i="44"/>
  <c r="P106" i="44" s="1"/>
  <c r="S590" i="44"/>
  <c r="S600" i="44" s="1"/>
  <c r="S69" i="44"/>
  <c r="P17" i="44"/>
  <c r="S17" i="44" s="1"/>
  <c r="T17" i="44" s="1"/>
  <c r="M601" i="44" l="1"/>
  <c r="N601" i="44"/>
  <c r="P601" i="44"/>
  <c r="O601" i="44"/>
  <c r="L601" i="44"/>
  <c r="Q601" i="44"/>
  <c r="R601" i="44"/>
  <c r="S601" i="44" l="1"/>
  <c r="I645" i="44" l="1"/>
  <c r="I652" i="44" s="1"/>
  <c r="B652" i="44"/>
  <c r="B99" i="44"/>
  <c r="S645" i="44" l="1"/>
  <c r="S652" i="44" s="1"/>
  <c r="L652" i="44"/>
  <c r="L99" i="44"/>
  <c r="I99" i="44"/>
  <c r="B21" i="44"/>
  <c r="I21" i="44" s="1"/>
  <c r="E653" i="44"/>
  <c r="C653" i="44"/>
  <c r="B653" i="44"/>
  <c r="H653" i="44"/>
  <c r="G653" i="44"/>
  <c r="D653" i="44"/>
  <c r="F653" i="44"/>
  <c r="I653" i="44" l="1"/>
  <c r="S99" i="44"/>
  <c r="L21" i="44"/>
  <c r="L653" i="44"/>
  <c r="O653" i="44"/>
  <c r="P653" i="44"/>
  <c r="R653" i="44"/>
  <c r="N653" i="44"/>
  <c r="Q653" i="44"/>
  <c r="M653" i="44"/>
  <c r="S653" i="44" l="1"/>
  <c r="P600" i="46" l="1"/>
  <c r="P600" i="48"/>
  <c r="P96" i="48" l="1"/>
  <c r="P106" i="48" s="1"/>
  <c r="S590" i="48"/>
  <c r="S600" i="48" s="1"/>
  <c r="P96" i="46"/>
  <c r="P106" i="46" s="1"/>
  <c r="S590" i="46"/>
  <c r="S600" i="46" s="1"/>
  <c r="P70" i="46" l="1"/>
  <c r="S486" i="46"/>
  <c r="R601" i="46"/>
  <c r="O601" i="46"/>
  <c r="P601" i="46"/>
  <c r="L601" i="46"/>
  <c r="M601" i="46"/>
  <c r="N601" i="46"/>
  <c r="Q601" i="46"/>
  <c r="P70" i="48"/>
  <c r="S486" i="48"/>
  <c r="N601" i="48"/>
  <c r="O601" i="48"/>
  <c r="P601" i="48"/>
  <c r="L601" i="48"/>
  <c r="R601" i="48"/>
  <c r="M601" i="48"/>
  <c r="Q601" i="48"/>
  <c r="S601" i="48" l="1"/>
  <c r="S601" i="46"/>
  <c r="S70" i="48"/>
  <c r="P18" i="48"/>
  <c r="P18" i="46"/>
  <c r="S70" i="46"/>
  <c r="S485" i="48" l="1"/>
  <c r="P69" i="48"/>
  <c r="P69" i="46"/>
  <c r="S485" i="46"/>
  <c r="P17" i="46" l="1"/>
  <c r="S17" i="46" s="1"/>
  <c r="T17" i="46" s="1"/>
  <c r="S69" i="46"/>
  <c r="P17" i="48"/>
  <c r="S17" i="48" s="1"/>
  <c r="T17" i="48" s="1"/>
  <c r="S69" i="48"/>
  <c r="P600" i="45" l="1"/>
  <c r="P96" i="45" l="1"/>
  <c r="P106" i="45" s="1"/>
  <c r="S590" i="45"/>
  <c r="S600" i="45" s="1"/>
  <c r="R601" i="45" l="1"/>
  <c r="L601" i="45"/>
  <c r="P601" i="45"/>
  <c r="O601" i="45"/>
  <c r="M601" i="45"/>
  <c r="Q601" i="45"/>
  <c r="N601" i="45"/>
  <c r="P70" i="45"/>
  <c r="S486" i="45"/>
  <c r="S601" i="45" l="1"/>
  <c r="P18" i="45"/>
  <c r="S70" i="45"/>
  <c r="S485" i="45" l="1"/>
  <c r="P69" i="45"/>
  <c r="S69" i="45" l="1"/>
  <c r="P17" i="45"/>
  <c r="S17" i="45" s="1"/>
  <c r="T17" i="45" s="1"/>
  <c r="I645" i="45" l="1"/>
  <c r="I652" i="45" s="1"/>
  <c r="B99" i="45"/>
  <c r="B652" i="45"/>
  <c r="S645" i="45" l="1"/>
  <c r="S652" i="45" s="1"/>
  <c r="L652" i="45"/>
  <c r="L99" i="45"/>
  <c r="I99" i="45"/>
  <c r="B21" i="45"/>
  <c r="I21" i="45" s="1"/>
  <c r="B653" i="45"/>
  <c r="H653" i="45"/>
  <c r="E653" i="45"/>
  <c r="C653" i="45"/>
  <c r="F653" i="45"/>
  <c r="G653" i="45"/>
  <c r="D653" i="45"/>
  <c r="I653" i="45" l="1"/>
  <c r="S99" i="45"/>
  <c r="L21" i="45"/>
  <c r="N653" i="45"/>
  <c r="Q653" i="45"/>
  <c r="P653" i="45"/>
  <c r="R653" i="45"/>
  <c r="M653" i="45"/>
  <c r="L653" i="45"/>
  <c r="O653" i="45"/>
  <c r="S653" i="45" l="1"/>
  <c r="P69" i="43" l="1"/>
  <c r="S485" i="43"/>
  <c r="P17" i="43" l="1"/>
  <c r="S17" i="43" s="1"/>
  <c r="T17" i="43" s="1"/>
  <c r="S69" i="43"/>
  <c r="S482" i="44" l="1"/>
  <c r="P66" i="44"/>
  <c r="P66" i="45"/>
  <c r="S482" i="45"/>
  <c r="P14" i="45" l="1"/>
  <c r="S14" i="45" s="1"/>
  <c r="T14" i="45" s="1"/>
  <c r="S66" i="45"/>
  <c r="S66" i="44"/>
  <c r="P14" i="44"/>
  <c r="S14" i="44" s="1"/>
  <c r="T14" i="44" s="1"/>
  <c r="S481" i="44" l="1"/>
  <c r="P65" i="44"/>
  <c r="P65" i="45"/>
  <c r="S481" i="45"/>
  <c r="P73" i="44"/>
  <c r="S489" i="44"/>
  <c r="S73" i="44" l="1"/>
  <c r="P21" i="44"/>
  <c r="S21" i="44" s="1"/>
  <c r="T21" i="44" s="1"/>
  <c r="S65" i="45"/>
  <c r="P13" i="45"/>
  <c r="P13" i="44"/>
  <c r="S13" i="44" s="1"/>
  <c r="S65" i="44"/>
  <c r="S489" i="45"/>
  <c r="P73" i="45"/>
  <c r="T13" i="44" l="1"/>
  <c r="S13" i="45"/>
  <c r="S73" i="45"/>
  <c r="P21" i="45"/>
  <c r="S21" i="45" s="1"/>
  <c r="T21" i="45" s="1"/>
  <c r="T13" i="45" l="1"/>
  <c r="D158" i="34" l="1"/>
  <c r="H40" i="34" l="1"/>
  <c r="H14" i="34" s="1"/>
  <c r="D40" i="34"/>
  <c r="D14" i="34" s="1"/>
  <c r="G40" i="34"/>
  <c r="G14" i="34" s="1"/>
  <c r="C40" i="34"/>
  <c r="C14" i="34" s="1"/>
  <c r="B40" i="34" l="1"/>
  <c r="I404" i="34"/>
  <c r="I274" i="34"/>
  <c r="I170" i="34"/>
  <c r="I248" i="34"/>
  <c r="I144" i="34"/>
  <c r="I196" i="34"/>
  <c r="I326" i="34"/>
  <c r="I378" i="34"/>
  <c r="I430" i="34"/>
  <c r="I352" i="34"/>
  <c r="I300" i="34"/>
  <c r="I222" i="34"/>
  <c r="E40" i="34" l="1"/>
  <c r="E14" i="34" s="1"/>
  <c r="I118" i="34"/>
  <c r="B14" i="34"/>
  <c r="I40" i="34"/>
  <c r="C236" i="34"/>
  <c r="C314" i="34"/>
  <c r="B444" i="34"/>
  <c r="G444" i="34"/>
  <c r="D392" i="34"/>
  <c r="C210" i="34"/>
  <c r="C366" i="34"/>
  <c r="G314" i="34"/>
  <c r="D444" i="34"/>
  <c r="B262" i="34"/>
  <c r="B158" i="34"/>
  <c r="C288" i="34"/>
  <c r="C158" i="34"/>
  <c r="G392" i="34"/>
  <c r="B418" i="34"/>
  <c r="D288" i="34"/>
  <c r="D366" i="34"/>
  <c r="C262" i="34"/>
  <c r="B132" i="34"/>
  <c r="G236" i="34"/>
  <c r="G210" i="34"/>
  <c r="D210" i="34"/>
  <c r="D340" i="34"/>
  <c r="G262" i="34"/>
  <c r="C132" i="34"/>
  <c r="G288" i="34"/>
  <c r="G418" i="34"/>
  <c r="C340" i="34"/>
  <c r="G184" i="34"/>
  <c r="D236" i="34"/>
  <c r="G366" i="34"/>
  <c r="D314" i="34"/>
  <c r="B184" i="34"/>
  <c r="C444" i="34"/>
  <c r="G132" i="34"/>
  <c r="B392" i="34"/>
  <c r="C392" i="34"/>
  <c r="B340" i="34"/>
  <c r="D184" i="34"/>
  <c r="C418" i="34"/>
  <c r="D418" i="34"/>
  <c r="B236" i="34"/>
  <c r="C184" i="34"/>
  <c r="B210" i="34"/>
  <c r="B314" i="34"/>
  <c r="G340" i="34"/>
  <c r="G158" i="34"/>
  <c r="D262" i="34"/>
  <c r="B288" i="34"/>
  <c r="B366" i="34"/>
  <c r="D132" i="34"/>
  <c r="H39" i="34" l="1"/>
  <c r="H132" i="34"/>
  <c r="D39" i="34"/>
  <c r="C39" i="34"/>
  <c r="B39" i="34"/>
  <c r="G39" i="34"/>
  <c r="E132" i="34"/>
  <c r="E418" i="34"/>
  <c r="E184" i="34"/>
  <c r="E444" i="34"/>
  <c r="E392" i="34"/>
  <c r="E314" i="34"/>
  <c r="E236" i="34"/>
  <c r="E210" i="34"/>
  <c r="E288" i="34"/>
  <c r="E340" i="34"/>
  <c r="E262" i="34"/>
  <c r="E366" i="34"/>
  <c r="E158" i="34"/>
  <c r="I351" i="34" l="1"/>
  <c r="I366" i="34" s="1"/>
  <c r="I169" i="34"/>
  <c r="I184" i="34" s="1"/>
  <c r="G13" i="34"/>
  <c r="G54" i="34"/>
  <c r="B13" i="34"/>
  <c r="B28" i="34" s="1"/>
  <c r="B54" i="34"/>
  <c r="C13" i="34"/>
  <c r="C28" i="34" s="1"/>
  <c r="C54" i="34"/>
  <c r="D13" i="34"/>
  <c r="D28" i="34" s="1"/>
  <c r="D54" i="34"/>
  <c r="H13" i="34"/>
  <c r="H28" i="34" s="1"/>
  <c r="H54" i="34"/>
  <c r="G185" i="34"/>
  <c r="F185" i="34"/>
  <c r="B185" i="34"/>
  <c r="D185" i="34"/>
  <c r="C185" i="34"/>
  <c r="E185" i="34"/>
  <c r="H185" i="34"/>
  <c r="I117" i="34"/>
  <c r="I132" i="34" s="1"/>
  <c r="E39" i="34"/>
  <c r="E54" i="34" s="1"/>
  <c r="I143" i="34"/>
  <c r="I158" i="34" s="1"/>
  <c r="I482" i="34"/>
  <c r="F66" i="34"/>
  <c r="I299" i="34"/>
  <c r="I314" i="34" s="1"/>
  <c r="I403" i="34"/>
  <c r="I418" i="34" s="1"/>
  <c r="I377" i="34"/>
  <c r="I392" i="34" s="1"/>
  <c r="I195" i="34"/>
  <c r="I210" i="34" s="1"/>
  <c r="F367" i="34"/>
  <c r="B367" i="34"/>
  <c r="D367" i="34"/>
  <c r="H367" i="34"/>
  <c r="E367" i="34"/>
  <c r="G367" i="34"/>
  <c r="C367" i="34"/>
  <c r="I221" i="34"/>
  <c r="I236" i="34" s="1"/>
  <c r="I273" i="34"/>
  <c r="I288" i="34" s="1"/>
  <c r="I247" i="34"/>
  <c r="I262" i="34" s="1"/>
  <c r="I429" i="34"/>
  <c r="I444" i="34" s="1"/>
  <c r="I325" i="34"/>
  <c r="I340" i="34" s="1"/>
  <c r="I367" i="34" l="1"/>
  <c r="I185" i="34"/>
  <c r="G341" i="34"/>
  <c r="B341" i="34"/>
  <c r="C341" i="34"/>
  <c r="F341" i="34"/>
  <c r="D341" i="34"/>
  <c r="E341" i="34"/>
  <c r="H341" i="34"/>
  <c r="C419" i="34"/>
  <c r="H419" i="34"/>
  <c r="D419" i="34"/>
  <c r="E419" i="34"/>
  <c r="F419" i="34"/>
  <c r="B419" i="34"/>
  <c r="G419" i="34"/>
  <c r="H133" i="34"/>
  <c r="F133" i="34"/>
  <c r="C133" i="34"/>
  <c r="D133" i="34"/>
  <c r="E133" i="34"/>
  <c r="G133" i="34"/>
  <c r="B133" i="34"/>
  <c r="G445" i="34"/>
  <c r="F445" i="34"/>
  <c r="H445" i="34"/>
  <c r="B445" i="34"/>
  <c r="C445" i="34"/>
  <c r="E445" i="34"/>
  <c r="D445" i="34"/>
  <c r="B315" i="34"/>
  <c r="E315" i="34"/>
  <c r="C315" i="34"/>
  <c r="F315" i="34"/>
  <c r="G315" i="34"/>
  <c r="D315" i="34"/>
  <c r="H315" i="34"/>
  <c r="G263" i="34"/>
  <c r="F263" i="34"/>
  <c r="E263" i="34"/>
  <c r="C263" i="34"/>
  <c r="D263" i="34"/>
  <c r="B263" i="34"/>
  <c r="H263" i="34"/>
  <c r="F14" i="34"/>
  <c r="I14" i="34" s="1"/>
  <c r="I66" i="34"/>
  <c r="F289" i="34"/>
  <c r="E289" i="34"/>
  <c r="H289" i="34"/>
  <c r="G289" i="34"/>
  <c r="C289" i="34"/>
  <c r="D289" i="34"/>
  <c r="B289" i="34"/>
  <c r="C393" i="34"/>
  <c r="H393" i="34"/>
  <c r="G393" i="34"/>
  <c r="B393" i="34"/>
  <c r="F393" i="34"/>
  <c r="D393" i="34"/>
  <c r="E393" i="34"/>
  <c r="C237" i="34"/>
  <c r="B237" i="34"/>
  <c r="F237" i="34"/>
  <c r="G237" i="34"/>
  <c r="E237" i="34"/>
  <c r="H237" i="34"/>
  <c r="D237" i="34"/>
  <c r="E211" i="34"/>
  <c r="H211" i="34"/>
  <c r="F211" i="34"/>
  <c r="B211" i="34"/>
  <c r="C211" i="34"/>
  <c r="G211" i="34"/>
  <c r="D211" i="34"/>
  <c r="F159" i="34"/>
  <c r="D159" i="34"/>
  <c r="E159" i="34"/>
  <c r="C159" i="34"/>
  <c r="H159" i="34"/>
  <c r="G159" i="34"/>
  <c r="B159" i="34"/>
  <c r="I39" i="34"/>
  <c r="I54" i="34" s="1"/>
  <c r="E13" i="34"/>
  <c r="I211" i="34" l="1"/>
  <c r="I133" i="34"/>
  <c r="I237" i="34"/>
  <c r="I315" i="34"/>
  <c r="I289" i="34"/>
  <c r="I341" i="34"/>
  <c r="I263" i="34"/>
  <c r="I445" i="34"/>
  <c r="I159" i="34"/>
  <c r="I393" i="34"/>
  <c r="I419" i="34"/>
  <c r="B55" i="34"/>
  <c r="G55" i="34"/>
  <c r="C55" i="34"/>
  <c r="D55" i="34"/>
  <c r="F55" i="34"/>
  <c r="H55" i="34"/>
  <c r="E55" i="34"/>
  <c r="I55" i="34" l="1"/>
  <c r="I481" i="34"/>
  <c r="F65" i="34"/>
  <c r="F13" i="34" l="1"/>
  <c r="I65" i="34"/>
  <c r="I13" i="34" l="1"/>
  <c r="I274" i="36"/>
  <c r="I404" i="36"/>
  <c r="I144" i="36"/>
  <c r="I430" i="36"/>
  <c r="H366" i="36"/>
  <c r="I300" i="36"/>
  <c r="I222" i="36"/>
  <c r="I248" i="36"/>
  <c r="H210" i="36"/>
  <c r="B132" i="36"/>
  <c r="I170" i="36"/>
  <c r="I378" i="36"/>
  <c r="G40" i="36" l="1"/>
  <c r="G14" i="36" s="1"/>
  <c r="G132" i="36"/>
  <c r="C40" i="36"/>
  <c r="C14" i="36" s="1"/>
  <c r="C132" i="36"/>
  <c r="D40" i="36"/>
  <c r="D14" i="36" s="1"/>
  <c r="D132" i="36"/>
  <c r="H40" i="36"/>
  <c r="H14" i="36" s="1"/>
  <c r="H132" i="36"/>
  <c r="B40" i="36"/>
  <c r="I118" i="36"/>
  <c r="I196" i="36"/>
  <c r="I352" i="36"/>
  <c r="E40" i="36" l="1"/>
  <c r="E14" i="36" s="1"/>
  <c r="I326" i="36"/>
  <c r="I40" i="36"/>
  <c r="B14" i="36"/>
  <c r="I482" i="36" l="1"/>
  <c r="F66" i="36"/>
  <c r="I66" i="36" l="1"/>
  <c r="F14" i="36"/>
  <c r="I14" i="36" s="1"/>
  <c r="P600" i="42" l="1"/>
  <c r="P96" i="42" l="1"/>
  <c r="P106" i="42" s="1"/>
  <c r="S590" i="42"/>
  <c r="S600" i="42" s="1"/>
  <c r="P68" i="42"/>
  <c r="S484" i="42"/>
  <c r="S68" i="42" l="1"/>
  <c r="P16" i="42"/>
  <c r="S16" i="42" s="1"/>
  <c r="T16" i="42" s="1"/>
  <c r="Q601" i="42"/>
  <c r="L601" i="42"/>
  <c r="R601" i="42"/>
  <c r="O601" i="42"/>
  <c r="P601" i="42"/>
  <c r="M601" i="42"/>
  <c r="N601" i="42"/>
  <c r="S601" i="42" l="1"/>
  <c r="S484" i="41" l="1"/>
  <c r="P68" i="41"/>
  <c r="P600" i="41"/>
  <c r="P96" i="41" l="1"/>
  <c r="P106" i="41" s="1"/>
  <c r="S590" i="41"/>
  <c r="S600" i="41" s="1"/>
  <c r="S68" i="41"/>
  <c r="P16" i="41"/>
  <c r="S16" i="41" s="1"/>
  <c r="T16" i="41" s="1"/>
  <c r="P601" i="41" l="1"/>
  <c r="Q601" i="41"/>
  <c r="M601" i="41"/>
  <c r="O601" i="41"/>
  <c r="R601" i="41"/>
  <c r="L601" i="41"/>
  <c r="N601" i="41"/>
  <c r="S601" i="41" l="1"/>
  <c r="S484" i="40" l="1"/>
  <c r="P68" i="40"/>
  <c r="P16" i="40" l="1"/>
  <c r="S16" i="40" s="1"/>
  <c r="T16" i="40" s="1"/>
  <c r="S68" i="40"/>
  <c r="S484" i="43" l="1"/>
  <c r="P68" i="43"/>
  <c r="P600" i="43"/>
  <c r="P96" i="43" l="1"/>
  <c r="P106" i="43" s="1"/>
  <c r="S590" i="43"/>
  <c r="S600" i="43" s="1"/>
  <c r="P16" i="43"/>
  <c r="S16" i="43" s="1"/>
  <c r="T16" i="43" s="1"/>
  <c r="S68" i="43"/>
  <c r="R601" i="43" l="1"/>
  <c r="N601" i="43"/>
  <c r="P601" i="43"/>
  <c r="O601" i="43"/>
  <c r="Q601" i="43"/>
  <c r="M601" i="43"/>
  <c r="L601" i="43"/>
  <c r="S601" i="43" s="1"/>
  <c r="S485" i="40" l="1"/>
  <c r="P69" i="40"/>
  <c r="P17" i="40" l="1"/>
  <c r="S17" i="40" s="1"/>
  <c r="T17" i="40" s="1"/>
  <c r="S69" i="40"/>
  <c r="S485" i="41" l="1"/>
  <c r="P69" i="41"/>
  <c r="P17" i="41" l="1"/>
  <c r="S17" i="41" s="1"/>
  <c r="T17" i="41" s="1"/>
  <c r="S69" i="41"/>
  <c r="S485" i="42" l="1"/>
  <c r="P69" i="42"/>
  <c r="S69" i="42" l="1"/>
  <c r="P17" i="42"/>
  <c r="S17" i="42" s="1"/>
  <c r="T17" i="42" s="1"/>
  <c r="D340" i="36" l="1"/>
  <c r="I281" i="36"/>
  <c r="E288" i="36"/>
  <c r="I229" i="36"/>
  <c r="G314" i="36"/>
  <c r="D158" i="36"/>
  <c r="G366" i="36"/>
  <c r="H262" i="36"/>
  <c r="D366" i="36"/>
  <c r="D236" i="36"/>
  <c r="B184" i="36"/>
  <c r="C210" i="36"/>
  <c r="H340" i="36"/>
  <c r="H314" i="36"/>
  <c r="H184" i="36"/>
  <c r="H392" i="36"/>
  <c r="B340" i="36"/>
  <c r="D210" i="36"/>
  <c r="I151" i="36"/>
  <c r="B236" i="36"/>
  <c r="C288" i="36"/>
  <c r="H236" i="36"/>
  <c r="G184" i="36"/>
  <c r="C444" i="36"/>
  <c r="G340" i="36"/>
  <c r="I333" i="36"/>
  <c r="I411" i="36"/>
  <c r="H288" i="36"/>
  <c r="B314" i="36"/>
  <c r="C184" i="36"/>
  <c r="I255" i="36"/>
  <c r="I359" i="36"/>
  <c r="C340" i="36"/>
  <c r="C418" i="36"/>
  <c r="D314" i="36"/>
  <c r="E236" i="36"/>
  <c r="G262" i="36"/>
  <c r="G418" i="36"/>
  <c r="C314" i="36"/>
  <c r="G288" i="36"/>
  <c r="D262" i="36"/>
  <c r="G210" i="36"/>
  <c r="I307" i="36"/>
  <c r="D288" i="36"/>
  <c r="C236" i="36"/>
  <c r="B288" i="36"/>
  <c r="B366" i="36"/>
  <c r="B210" i="36"/>
  <c r="G158" i="36"/>
  <c r="D184" i="36"/>
  <c r="C392" i="36"/>
  <c r="H418" i="36"/>
  <c r="I177" i="36"/>
  <c r="C366" i="36"/>
  <c r="B262" i="36"/>
  <c r="B392" i="36"/>
  <c r="C262" i="36"/>
  <c r="B418" i="36"/>
  <c r="D444" i="36"/>
  <c r="B158" i="36"/>
  <c r="D418" i="36"/>
  <c r="I437" i="36"/>
  <c r="G236" i="36"/>
  <c r="E132" i="36"/>
  <c r="G444" i="36"/>
  <c r="G392" i="36"/>
  <c r="H444" i="36"/>
  <c r="H158" i="36"/>
  <c r="D392" i="36"/>
  <c r="E444" i="36"/>
  <c r="E418" i="36" l="1"/>
  <c r="E184" i="36"/>
  <c r="E262" i="36"/>
  <c r="E158" i="36"/>
  <c r="I203" i="36"/>
  <c r="E210" i="36"/>
  <c r="C39" i="36"/>
  <c r="C158" i="36"/>
  <c r="I429" i="36"/>
  <c r="I444" i="36" s="1"/>
  <c r="D445" i="36" s="1"/>
  <c r="B444" i="36"/>
  <c r="E314" i="36"/>
  <c r="I195" i="36"/>
  <c r="I299" i="36"/>
  <c r="I314" i="36" s="1"/>
  <c r="I377" i="36"/>
  <c r="I221" i="36"/>
  <c r="I236" i="36" s="1"/>
  <c r="I143" i="36"/>
  <c r="I158" i="36" s="1"/>
  <c r="B39" i="36"/>
  <c r="B54" i="36" s="1"/>
  <c r="I169" i="36"/>
  <c r="I184" i="36" s="1"/>
  <c r="I403" i="36"/>
  <c r="I418" i="36" s="1"/>
  <c r="G39" i="36"/>
  <c r="H39" i="36"/>
  <c r="D39" i="36"/>
  <c r="I125" i="36"/>
  <c r="I132" i="36" s="1"/>
  <c r="I247" i="36"/>
  <c r="I262" i="36" s="1"/>
  <c r="I273" i="36"/>
  <c r="I288" i="36" s="1"/>
  <c r="E366" i="36"/>
  <c r="E340" i="36"/>
  <c r="G445" i="36" l="1"/>
  <c r="F445" i="36"/>
  <c r="C13" i="36"/>
  <c r="C28" i="36" s="1"/>
  <c r="C54" i="36"/>
  <c r="I385" i="36"/>
  <c r="I392" i="36" s="1"/>
  <c r="D393" i="36" s="1"/>
  <c r="E392" i="36"/>
  <c r="D13" i="36"/>
  <c r="D28" i="36" s="1"/>
  <c r="D54" i="36"/>
  <c r="C445" i="36"/>
  <c r="H13" i="36"/>
  <c r="H28" i="36" s="1"/>
  <c r="H54" i="36"/>
  <c r="E445" i="36"/>
  <c r="H445" i="36"/>
  <c r="G13" i="36"/>
  <c r="G54" i="36"/>
  <c r="B445" i="36"/>
  <c r="I445" i="36" s="1"/>
  <c r="I210" i="36"/>
  <c r="I351" i="36"/>
  <c r="I366" i="36" s="1"/>
  <c r="C367" i="36" s="1"/>
  <c r="B367" i="36"/>
  <c r="G367" i="36"/>
  <c r="F367" i="36"/>
  <c r="D367" i="36"/>
  <c r="H367" i="36"/>
  <c r="G263" i="36"/>
  <c r="F263" i="36"/>
  <c r="D263" i="36"/>
  <c r="B263" i="36"/>
  <c r="E263" i="36"/>
  <c r="H263" i="36"/>
  <c r="C263" i="36"/>
  <c r="B13" i="36"/>
  <c r="B28" i="36" s="1"/>
  <c r="F393" i="36"/>
  <c r="H133" i="36"/>
  <c r="F133" i="36"/>
  <c r="G133" i="36"/>
  <c r="E133" i="36"/>
  <c r="D133" i="36"/>
  <c r="C133" i="36"/>
  <c r="B133" i="36"/>
  <c r="C159" i="36"/>
  <c r="E159" i="36"/>
  <c r="G159" i="36"/>
  <c r="F159" i="36"/>
  <c r="B159" i="36"/>
  <c r="D159" i="36"/>
  <c r="H159" i="36"/>
  <c r="F289" i="36"/>
  <c r="D289" i="36"/>
  <c r="H289" i="36"/>
  <c r="C289" i="36"/>
  <c r="B289" i="36"/>
  <c r="G289" i="36"/>
  <c r="E289" i="36"/>
  <c r="E47" i="36"/>
  <c r="I325" i="36"/>
  <c r="I340" i="36" s="1"/>
  <c r="B237" i="36"/>
  <c r="G237" i="36"/>
  <c r="F237" i="36"/>
  <c r="C237" i="36"/>
  <c r="E237" i="36"/>
  <c r="H237" i="36"/>
  <c r="D237" i="36"/>
  <c r="B315" i="36"/>
  <c r="G315" i="36"/>
  <c r="H315" i="36"/>
  <c r="F315" i="36"/>
  <c r="C315" i="36"/>
  <c r="E315" i="36"/>
  <c r="D315" i="36"/>
  <c r="E39" i="36"/>
  <c r="G419" i="36"/>
  <c r="B419" i="36"/>
  <c r="C419" i="36"/>
  <c r="H419" i="36"/>
  <c r="E419" i="36"/>
  <c r="F419" i="36"/>
  <c r="D419" i="36"/>
  <c r="F185" i="36"/>
  <c r="H185" i="36"/>
  <c r="C185" i="36"/>
  <c r="D185" i="36"/>
  <c r="E185" i="36"/>
  <c r="G185" i="36"/>
  <c r="B185" i="36"/>
  <c r="E367" i="36" l="1"/>
  <c r="B393" i="36"/>
  <c r="I315" i="36"/>
  <c r="H393" i="36"/>
  <c r="I133" i="36"/>
  <c r="C393" i="36"/>
  <c r="G393" i="36"/>
  <c r="E393" i="36"/>
  <c r="E13" i="36"/>
  <c r="E54" i="36"/>
  <c r="I185" i="36"/>
  <c r="I159" i="36"/>
  <c r="I263" i="36"/>
  <c r="I289" i="36"/>
  <c r="I367" i="36"/>
  <c r="I39" i="36"/>
  <c r="I419" i="36"/>
  <c r="I237" i="36"/>
  <c r="E211" i="36"/>
  <c r="B211" i="36"/>
  <c r="H211" i="36"/>
  <c r="F211" i="36"/>
  <c r="C211" i="36"/>
  <c r="G211" i="36"/>
  <c r="D211" i="36"/>
  <c r="E341" i="36"/>
  <c r="H341" i="36"/>
  <c r="B341" i="36"/>
  <c r="F341" i="36"/>
  <c r="C341" i="36"/>
  <c r="D341" i="36"/>
  <c r="G341" i="36"/>
  <c r="E21" i="36"/>
  <c r="I47" i="36"/>
  <c r="I393" i="36" l="1"/>
  <c r="I341" i="36"/>
  <c r="I211" i="36"/>
  <c r="I54" i="36"/>
  <c r="I489" i="36"/>
  <c r="F73" i="36"/>
  <c r="F55" i="36" l="1"/>
  <c r="H55" i="36"/>
  <c r="G55" i="36"/>
  <c r="E55" i="36"/>
  <c r="D55" i="36"/>
  <c r="C55" i="36"/>
  <c r="B55" i="36"/>
  <c r="I481" i="36"/>
  <c r="F65" i="36"/>
  <c r="I73" i="36"/>
  <c r="F21" i="36"/>
  <c r="I21" i="36" s="1"/>
  <c r="I55" i="36" l="1"/>
  <c r="F13" i="36"/>
  <c r="I65" i="36"/>
  <c r="I13" i="36" l="1"/>
  <c r="D210" i="8" l="1"/>
  <c r="D366" i="1"/>
  <c r="D210" i="1"/>
  <c r="D158" i="1" l="1"/>
  <c r="D366" i="8"/>
  <c r="C40" i="8" l="1"/>
  <c r="C14" i="8" s="1"/>
  <c r="D40" i="1"/>
  <c r="D14" i="1" s="1"/>
  <c r="D40" i="8"/>
  <c r="D14" i="8" s="1"/>
  <c r="G40" i="8"/>
  <c r="G14" i="8" s="1"/>
  <c r="C418" i="35"/>
  <c r="C40" i="1"/>
  <c r="C14" i="1" s="1"/>
  <c r="H40" i="8"/>
  <c r="H14" i="8" s="1"/>
  <c r="G40" i="1"/>
  <c r="G14" i="1" s="1"/>
  <c r="B40" i="8" l="1"/>
  <c r="B40" i="1"/>
  <c r="C340" i="8"/>
  <c r="H262" i="8"/>
  <c r="H366" i="8"/>
  <c r="C340" i="1"/>
  <c r="H340" i="8"/>
  <c r="C158" i="1"/>
  <c r="G418" i="8"/>
  <c r="C288" i="8"/>
  <c r="C366" i="1"/>
  <c r="G340" i="8"/>
  <c r="B418" i="1"/>
  <c r="C184" i="8"/>
  <c r="C184" i="1"/>
  <c r="G444" i="1"/>
  <c r="H40" i="1"/>
  <c r="H14" i="1" s="1"/>
  <c r="D184" i="8"/>
  <c r="D392" i="8"/>
  <c r="D314" i="1"/>
  <c r="H158" i="1"/>
  <c r="G288" i="8"/>
  <c r="I144" i="1"/>
  <c r="H418" i="8"/>
  <c r="B340" i="8"/>
  <c r="I352" i="1"/>
  <c r="C392" i="8"/>
  <c r="H392" i="1"/>
  <c r="D418" i="8"/>
  <c r="G314" i="1"/>
  <c r="D392" i="1"/>
  <c r="B366" i="8"/>
  <c r="I352" i="8"/>
  <c r="G288" i="1"/>
  <c r="D184" i="1"/>
  <c r="H392" i="8"/>
  <c r="B262" i="8"/>
  <c r="I274" i="1"/>
  <c r="C210" i="1"/>
  <c r="I326" i="1"/>
  <c r="B262" i="1"/>
  <c r="I196" i="1"/>
  <c r="I326" i="8"/>
  <c r="B288" i="1"/>
  <c r="C236" i="8"/>
  <c r="H184" i="1"/>
  <c r="G392" i="8"/>
  <c r="H418" i="1"/>
  <c r="H236" i="8"/>
  <c r="C210" i="8"/>
  <c r="C444" i="8"/>
  <c r="G132" i="1"/>
  <c r="C132" i="1"/>
  <c r="G314" i="8"/>
  <c r="B392" i="8"/>
  <c r="C132" i="8"/>
  <c r="C288" i="1"/>
  <c r="H444" i="1"/>
  <c r="H288" i="1"/>
  <c r="I430" i="8"/>
  <c r="E210" i="8"/>
  <c r="B236" i="8"/>
  <c r="I300" i="8"/>
  <c r="H210" i="1"/>
  <c r="H132" i="8"/>
  <c r="B210" i="1"/>
  <c r="I144" i="8"/>
  <c r="I378" i="8"/>
  <c r="I404" i="1"/>
  <c r="D314" i="8"/>
  <c r="C392" i="1"/>
  <c r="I222" i="8"/>
  <c r="I300" i="1"/>
  <c r="B418" i="8"/>
  <c r="B340" i="1"/>
  <c r="B158" i="1"/>
  <c r="C158" i="8"/>
  <c r="G158" i="1"/>
  <c r="I378" i="1"/>
  <c r="G132" i="8"/>
  <c r="D418" i="1"/>
  <c r="G366" i="8"/>
  <c r="G340" i="1"/>
  <c r="E262" i="8"/>
  <c r="B444" i="8"/>
  <c r="C314" i="1"/>
  <c r="B132" i="8"/>
  <c r="D158" i="8"/>
  <c r="H158" i="8"/>
  <c r="B288" i="8"/>
  <c r="D288" i="1"/>
  <c r="D262" i="8"/>
  <c r="H444" i="8"/>
  <c r="H314" i="1"/>
  <c r="H314" i="8"/>
  <c r="B314" i="8"/>
  <c r="C366" i="8"/>
  <c r="G184" i="1"/>
  <c r="D132" i="8"/>
  <c r="C314" i="8"/>
  <c r="H184" i="8"/>
  <c r="I248" i="1"/>
  <c r="B314" i="1"/>
  <c r="D340" i="1"/>
  <c r="G418" i="1"/>
  <c r="B184" i="8"/>
  <c r="G184" i="8"/>
  <c r="G262" i="1"/>
  <c r="G262" i="8"/>
  <c r="D444" i="1"/>
  <c r="H210" i="8"/>
  <c r="C444" i="1"/>
  <c r="C418" i="8"/>
  <c r="G444" i="8"/>
  <c r="G210" i="8"/>
  <c r="H288" i="8"/>
  <c r="H366" i="1"/>
  <c r="H262" i="1"/>
  <c r="C418" i="1"/>
  <c r="B210" i="8"/>
  <c r="C262" i="8"/>
  <c r="I274" i="8"/>
  <c r="B366" i="1"/>
  <c r="G366" i="1"/>
  <c r="I170" i="8"/>
  <c r="B392" i="1"/>
  <c r="G236" i="8"/>
  <c r="D262" i="1"/>
  <c r="D444" i="8"/>
  <c r="D340" i="8"/>
  <c r="B444" i="1"/>
  <c r="I170" i="1"/>
  <c r="H340" i="1"/>
  <c r="G210" i="1"/>
  <c r="B158" i="8"/>
  <c r="D236" i="8"/>
  <c r="G158" i="8"/>
  <c r="G392" i="1"/>
  <c r="C262" i="1"/>
  <c r="B184" i="1"/>
  <c r="D288" i="8"/>
  <c r="I430" i="1"/>
  <c r="I404" i="8"/>
  <c r="D39" i="35" l="1"/>
  <c r="I118" i="8"/>
  <c r="E40" i="8"/>
  <c r="E14" i="8" s="1"/>
  <c r="D39" i="8"/>
  <c r="I247" i="8"/>
  <c r="G39" i="1"/>
  <c r="I248" i="8"/>
  <c r="B39" i="8"/>
  <c r="G39" i="8"/>
  <c r="H39" i="35"/>
  <c r="I196" i="8"/>
  <c r="C39" i="1"/>
  <c r="I195" i="8"/>
  <c r="C39" i="35"/>
  <c r="B14" i="1"/>
  <c r="B39" i="35"/>
  <c r="G39" i="35"/>
  <c r="H39" i="8"/>
  <c r="C39" i="8"/>
  <c r="B14" i="8"/>
  <c r="I40" i="8"/>
  <c r="E392" i="8"/>
  <c r="E262" i="1"/>
  <c r="I403" i="35"/>
  <c r="E392" i="1"/>
  <c r="E444" i="8"/>
  <c r="I351" i="35"/>
  <c r="E340" i="1"/>
  <c r="I377" i="35"/>
  <c r="I325" i="35"/>
  <c r="E418" i="8"/>
  <c r="E184" i="8"/>
  <c r="E158" i="1"/>
  <c r="I273" i="35"/>
  <c r="I195" i="35"/>
  <c r="E444" i="1"/>
  <c r="E132" i="8"/>
  <c r="E366" i="8"/>
  <c r="E288" i="1"/>
  <c r="I143" i="35"/>
  <c r="E184" i="1"/>
  <c r="B132" i="1"/>
  <c r="I299" i="35"/>
  <c r="E236" i="8"/>
  <c r="I221" i="35"/>
  <c r="E288" i="8"/>
  <c r="E314" i="1"/>
  <c r="E340" i="8"/>
  <c r="E158" i="8"/>
  <c r="I169" i="35"/>
  <c r="E314" i="8"/>
  <c r="E418" i="1"/>
  <c r="I247" i="35"/>
  <c r="E210" i="1"/>
  <c r="I429" i="35"/>
  <c r="E366" i="1"/>
  <c r="I210" i="8" l="1"/>
  <c r="E211" i="8"/>
  <c r="B211" i="8"/>
  <c r="F211" i="8"/>
  <c r="D211" i="8"/>
  <c r="C211" i="8"/>
  <c r="H211" i="8"/>
  <c r="G211" i="8"/>
  <c r="G13" i="1"/>
  <c r="G54" i="1"/>
  <c r="H39" i="1"/>
  <c r="H132" i="1"/>
  <c r="D39" i="1"/>
  <c r="D132" i="1"/>
  <c r="C13" i="1"/>
  <c r="C28" i="1" s="1"/>
  <c r="C54" i="1"/>
  <c r="I262" i="8"/>
  <c r="C13" i="8"/>
  <c r="C28" i="8" s="1"/>
  <c r="C54" i="8"/>
  <c r="I429" i="1"/>
  <c r="I444" i="1" s="1"/>
  <c r="D13" i="8"/>
  <c r="D28" i="8" s="1"/>
  <c r="D54" i="8"/>
  <c r="C13" i="35"/>
  <c r="H13" i="8"/>
  <c r="H28" i="8" s="1"/>
  <c r="H54" i="8"/>
  <c r="G13" i="35"/>
  <c r="H13" i="35"/>
  <c r="G13" i="8"/>
  <c r="G54" i="8"/>
  <c r="D13" i="35"/>
  <c r="B13" i="8"/>
  <c r="B28" i="8" s="1"/>
  <c r="B54" i="8"/>
  <c r="I221" i="8"/>
  <c r="I236" i="8" s="1"/>
  <c r="I351" i="8"/>
  <c r="I366" i="8" s="1"/>
  <c r="I429" i="8"/>
  <c r="I444" i="8" s="1"/>
  <c r="I247" i="1"/>
  <c r="I262" i="1" s="1"/>
  <c r="I273" i="1"/>
  <c r="I288" i="1" s="1"/>
  <c r="B39" i="1"/>
  <c r="B54" i="1" s="1"/>
  <c r="I143" i="8"/>
  <c r="I158" i="8" s="1"/>
  <c r="I143" i="1"/>
  <c r="I158" i="1" s="1"/>
  <c r="I325" i="1"/>
  <c r="I340" i="1" s="1"/>
  <c r="I325" i="8"/>
  <c r="I340" i="8" s="1"/>
  <c r="E39" i="35"/>
  <c r="I117" i="8"/>
  <c r="I132" i="8" s="1"/>
  <c r="E39" i="8"/>
  <c r="E54" i="8" s="1"/>
  <c r="I403" i="8"/>
  <c r="I418" i="8" s="1"/>
  <c r="C445" i="1"/>
  <c r="F445" i="1"/>
  <c r="D445" i="1"/>
  <c r="G445" i="1"/>
  <c r="H445" i="1"/>
  <c r="E445" i="1"/>
  <c r="B445" i="1"/>
  <c r="I117" i="35"/>
  <c r="I169" i="1"/>
  <c r="I184" i="1" s="1"/>
  <c r="I351" i="1"/>
  <c r="I366" i="1" s="1"/>
  <c r="E40" i="1"/>
  <c r="I118" i="1"/>
  <c r="I403" i="1"/>
  <c r="I418" i="1" s="1"/>
  <c r="B13" i="35"/>
  <c r="I195" i="1"/>
  <c r="I210" i="1" s="1"/>
  <c r="I299" i="8"/>
  <c r="I314" i="8" s="1"/>
  <c r="I377" i="1"/>
  <c r="I392" i="1" s="1"/>
  <c r="I377" i="8"/>
  <c r="I392" i="8" s="1"/>
  <c r="I299" i="1"/>
  <c r="I314" i="1" s="1"/>
  <c r="I169" i="8"/>
  <c r="I184" i="8" s="1"/>
  <c r="I273" i="8"/>
  <c r="I288" i="8" s="1"/>
  <c r="E39" i="1" l="1"/>
  <c r="E132" i="1"/>
  <c r="D13" i="1"/>
  <c r="D28" i="1" s="1"/>
  <c r="D54" i="1"/>
  <c r="E13" i="35"/>
  <c r="H13" i="1"/>
  <c r="H28" i="1" s="1"/>
  <c r="H54" i="1"/>
  <c r="I211" i="8"/>
  <c r="I39" i="35"/>
  <c r="I445" i="1"/>
  <c r="C263" i="8"/>
  <c r="D263" i="8"/>
  <c r="E263" i="8"/>
  <c r="B263" i="8"/>
  <c r="H263" i="8"/>
  <c r="F263" i="8"/>
  <c r="G263" i="8"/>
  <c r="I117" i="1"/>
  <c r="I132" i="1" s="1"/>
  <c r="E159" i="8"/>
  <c r="C159" i="8"/>
  <c r="G159" i="8"/>
  <c r="H159" i="8"/>
  <c r="F159" i="8"/>
  <c r="D159" i="8"/>
  <c r="B159" i="8"/>
  <c r="F289" i="8"/>
  <c r="B289" i="8"/>
  <c r="G289" i="8"/>
  <c r="E289" i="8"/>
  <c r="C289" i="8"/>
  <c r="H289" i="8"/>
  <c r="D289" i="8"/>
  <c r="I39" i="8"/>
  <c r="I54" i="8" s="1"/>
  <c r="E13" i="8"/>
  <c r="B13" i="1"/>
  <c r="B28" i="1" s="1"/>
  <c r="I39" i="1"/>
  <c r="I482" i="8"/>
  <c r="F66" i="8"/>
  <c r="C185" i="8"/>
  <c r="E185" i="8"/>
  <c r="F185" i="8"/>
  <c r="H185" i="8"/>
  <c r="G185" i="8"/>
  <c r="B185" i="8"/>
  <c r="D185" i="8"/>
  <c r="H419" i="1"/>
  <c r="D419" i="1"/>
  <c r="E419" i="1"/>
  <c r="B419" i="1"/>
  <c r="G419" i="1"/>
  <c r="C419" i="1"/>
  <c r="F419" i="1"/>
  <c r="C133" i="8"/>
  <c r="H133" i="8"/>
  <c r="F133" i="8"/>
  <c r="G133" i="8"/>
  <c r="E133" i="8"/>
  <c r="D133" i="8"/>
  <c r="B133" i="8"/>
  <c r="D289" i="1"/>
  <c r="F289" i="1"/>
  <c r="H289" i="1"/>
  <c r="C289" i="1"/>
  <c r="E289" i="1"/>
  <c r="G289" i="1"/>
  <c r="B289" i="1"/>
  <c r="D315" i="1"/>
  <c r="E315" i="1"/>
  <c r="C315" i="1"/>
  <c r="H315" i="1"/>
  <c r="G315" i="1"/>
  <c r="B315" i="1"/>
  <c r="F315" i="1"/>
  <c r="C263" i="1"/>
  <c r="F263" i="1"/>
  <c r="E263" i="1"/>
  <c r="B263" i="1"/>
  <c r="I263" i="1" s="1"/>
  <c r="H263" i="1"/>
  <c r="D263" i="1"/>
  <c r="G263" i="1"/>
  <c r="D211" i="1"/>
  <c r="H211" i="1"/>
  <c r="E211" i="1"/>
  <c r="G211" i="1"/>
  <c r="F211" i="1"/>
  <c r="C211" i="1"/>
  <c r="B211" i="1"/>
  <c r="C393" i="8"/>
  <c r="B393" i="8"/>
  <c r="F393" i="8"/>
  <c r="D393" i="8"/>
  <c r="H393" i="8"/>
  <c r="G393" i="8"/>
  <c r="E393" i="8"/>
  <c r="E14" i="1"/>
  <c r="I14" i="1" s="1"/>
  <c r="I40" i="1"/>
  <c r="B341" i="8"/>
  <c r="C341" i="8"/>
  <c r="E341" i="8"/>
  <c r="G341" i="8"/>
  <c r="H341" i="8"/>
  <c r="F341" i="8"/>
  <c r="D341" i="8"/>
  <c r="H445" i="8"/>
  <c r="B445" i="8"/>
  <c r="E445" i="8"/>
  <c r="D445" i="8"/>
  <c r="G445" i="8"/>
  <c r="F445" i="8"/>
  <c r="C445" i="8"/>
  <c r="F419" i="8"/>
  <c r="B419" i="8"/>
  <c r="D419" i="8"/>
  <c r="H419" i="8"/>
  <c r="E419" i="8"/>
  <c r="C419" i="8"/>
  <c r="G419" i="8"/>
  <c r="C393" i="1"/>
  <c r="B393" i="1"/>
  <c r="G393" i="1"/>
  <c r="H393" i="1"/>
  <c r="F393" i="1"/>
  <c r="E393" i="1"/>
  <c r="D393" i="1"/>
  <c r="F367" i="1"/>
  <c r="C367" i="1"/>
  <c r="G367" i="1"/>
  <c r="B367" i="1"/>
  <c r="E367" i="1"/>
  <c r="D367" i="1"/>
  <c r="H367" i="1"/>
  <c r="D341" i="1"/>
  <c r="B341" i="1"/>
  <c r="E341" i="1"/>
  <c r="C341" i="1"/>
  <c r="G341" i="1"/>
  <c r="H341" i="1"/>
  <c r="F341" i="1"/>
  <c r="E367" i="8"/>
  <c r="G367" i="8"/>
  <c r="B367" i="8"/>
  <c r="F367" i="8"/>
  <c r="H367" i="8"/>
  <c r="D367" i="8"/>
  <c r="C367" i="8"/>
  <c r="C315" i="8"/>
  <c r="E315" i="8"/>
  <c r="B315" i="8"/>
  <c r="G315" i="8"/>
  <c r="D315" i="8"/>
  <c r="F315" i="8"/>
  <c r="H315" i="8"/>
  <c r="C185" i="1"/>
  <c r="D185" i="1"/>
  <c r="F185" i="1"/>
  <c r="B185" i="1"/>
  <c r="H185" i="1"/>
  <c r="E185" i="1"/>
  <c r="G185" i="1"/>
  <c r="C159" i="1"/>
  <c r="F159" i="1"/>
  <c r="H159" i="1"/>
  <c r="G159" i="1"/>
  <c r="B159" i="1"/>
  <c r="D159" i="1"/>
  <c r="E159" i="1"/>
  <c r="H237" i="8"/>
  <c r="E237" i="8"/>
  <c r="B237" i="8"/>
  <c r="G237" i="8"/>
  <c r="D237" i="8"/>
  <c r="C237" i="8"/>
  <c r="F237" i="8"/>
  <c r="I54" i="1" l="1"/>
  <c r="I263" i="8"/>
  <c r="I237" i="8"/>
  <c r="I185" i="8"/>
  <c r="I133" i="8"/>
  <c r="I289" i="8"/>
  <c r="I289" i="1"/>
  <c r="I367" i="1"/>
  <c r="I445" i="8"/>
  <c r="I341" i="8"/>
  <c r="I393" i="8"/>
  <c r="I419" i="1"/>
  <c r="D55" i="8"/>
  <c r="E55" i="8"/>
  <c r="B55" i="8"/>
  <c r="H55" i="8"/>
  <c r="G55" i="8"/>
  <c r="F55" i="8"/>
  <c r="C55" i="8"/>
  <c r="I159" i="8"/>
  <c r="I393" i="1"/>
  <c r="I419" i="8"/>
  <c r="I315" i="1"/>
  <c r="I159" i="1"/>
  <c r="I185" i="1"/>
  <c r="I315" i="8"/>
  <c r="I211" i="1"/>
  <c r="I367" i="8"/>
  <c r="I341" i="1"/>
  <c r="E13" i="1"/>
  <c r="E54" i="1"/>
  <c r="E55" i="1" s="1"/>
  <c r="I66" i="8"/>
  <c r="F14" i="8"/>
  <c r="I14" i="8" s="1"/>
  <c r="D55" i="1"/>
  <c r="H55" i="1"/>
  <c r="F55" i="1"/>
  <c r="C55" i="1"/>
  <c r="B55" i="1"/>
  <c r="G55" i="1"/>
  <c r="C133" i="1"/>
  <c r="F133" i="1"/>
  <c r="D133" i="1"/>
  <c r="B133" i="1"/>
  <c r="G133" i="1"/>
  <c r="E133" i="1"/>
  <c r="H133" i="1"/>
  <c r="I133" i="1" l="1"/>
  <c r="I55" i="8"/>
  <c r="I13" i="1"/>
  <c r="I55" i="1"/>
  <c r="I481" i="8"/>
  <c r="F65" i="8"/>
  <c r="I481" i="35"/>
  <c r="F65" i="35"/>
  <c r="I65" i="35" l="1"/>
  <c r="F13" i="35"/>
  <c r="F13" i="8"/>
  <c r="I13" i="8" s="1"/>
  <c r="I65" i="8"/>
  <c r="I13" i="35" l="1"/>
  <c r="D366" i="32" l="1"/>
  <c r="D158" i="32"/>
  <c r="D210" i="32"/>
  <c r="G444" i="32" l="1"/>
  <c r="C158" i="32"/>
  <c r="G340" i="32"/>
  <c r="H392" i="32"/>
  <c r="C392" i="32"/>
  <c r="C340" i="32"/>
  <c r="C184" i="32"/>
  <c r="D340" i="32"/>
  <c r="D392" i="32"/>
  <c r="H444" i="32"/>
  <c r="C366" i="32"/>
  <c r="G392" i="32"/>
  <c r="D444" i="32"/>
  <c r="D418" i="32"/>
  <c r="D184" i="32"/>
  <c r="G210" i="32"/>
  <c r="G314" i="32"/>
  <c r="H418" i="32"/>
  <c r="H288" i="32"/>
  <c r="D40" i="32"/>
  <c r="D14" i="32" s="1"/>
  <c r="H262" i="32"/>
  <c r="H40" i="32"/>
  <c r="H14" i="32" s="1"/>
  <c r="H340" i="32"/>
  <c r="C314" i="32"/>
  <c r="G366" i="32"/>
  <c r="G158" i="32"/>
  <c r="D236" i="32"/>
  <c r="C236" i="32"/>
  <c r="G262" i="32"/>
  <c r="G236" i="32"/>
  <c r="H210" i="32"/>
  <c r="G288" i="32"/>
  <c r="C444" i="32"/>
  <c r="D314" i="32"/>
  <c r="G418" i="32"/>
  <c r="H236" i="32"/>
  <c r="H184" i="32"/>
  <c r="H158" i="32"/>
  <c r="G184" i="32"/>
  <c r="C288" i="32"/>
  <c r="D262" i="32"/>
  <c r="H366" i="32"/>
  <c r="H314" i="32"/>
  <c r="G40" i="32"/>
  <c r="G14" i="32" s="1"/>
  <c r="C210" i="32"/>
  <c r="D288" i="32"/>
  <c r="C262" i="32"/>
  <c r="C418" i="32"/>
  <c r="C40" i="32"/>
  <c r="C14" i="32" s="1"/>
  <c r="B236" i="32"/>
  <c r="B288" i="32" l="1"/>
  <c r="B40" i="32"/>
  <c r="B158" i="32"/>
  <c r="B132" i="32"/>
  <c r="B184" i="32"/>
  <c r="B210" i="32"/>
  <c r="B262" i="32"/>
  <c r="H132" i="32"/>
  <c r="G132" i="32"/>
  <c r="B366" i="32"/>
  <c r="C132" i="32"/>
  <c r="B444" i="32"/>
  <c r="B392" i="32"/>
  <c r="B340" i="32"/>
  <c r="B418" i="32"/>
  <c r="D39" i="32"/>
  <c r="D132" i="32"/>
  <c r="B314" i="32"/>
  <c r="B14" i="32"/>
  <c r="B39" i="32"/>
  <c r="H39" i="32"/>
  <c r="G39" i="32"/>
  <c r="C39" i="32"/>
  <c r="I352" i="32"/>
  <c r="I326" i="32"/>
  <c r="I430" i="32"/>
  <c r="I403" i="32"/>
  <c r="I300" i="32"/>
  <c r="I170" i="32"/>
  <c r="E314" i="32"/>
  <c r="I404" i="32"/>
  <c r="I222" i="32"/>
  <c r="I196" i="32"/>
  <c r="I144" i="32"/>
  <c r="I274" i="32"/>
  <c r="I248" i="32"/>
  <c r="I378" i="32"/>
  <c r="I418" i="32" l="1"/>
  <c r="I325" i="32"/>
  <c r="I340" i="32" s="1"/>
  <c r="E340" i="32"/>
  <c r="I117" i="32"/>
  <c r="E132" i="32"/>
  <c r="D13" i="32"/>
  <c r="D28" i="32" s="1"/>
  <c r="D54" i="32"/>
  <c r="I273" i="32"/>
  <c r="I288" i="32" s="1"/>
  <c r="E289" i="32" s="1"/>
  <c r="E288" i="32"/>
  <c r="I429" i="32"/>
  <c r="I444" i="32" s="1"/>
  <c r="E444" i="32"/>
  <c r="I221" i="32"/>
  <c r="I236" i="32" s="1"/>
  <c r="D237" i="32" s="1"/>
  <c r="E236" i="32"/>
  <c r="C13" i="32"/>
  <c r="C28" i="32" s="1"/>
  <c r="C54" i="32"/>
  <c r="G13" i="32"/>
  <c r="G54" i="32"/>
  <c r="I169" i="32"/>
  <c r="I184" i="32" s="1"/>
  <c r="E184" i="32"/>
  <c r="I195" i="32"/>
  <c r="I210" i="32" s="1"/>
  <c r="E210" i="32"/>
  <c r="I351" i="32"/>
  <c r="I366" i="32" s="1"/>
  <c r="G367" i="32" s="1"/>
  <c r="E366" i="32"/>
  <c r="E418" i="32"/>
  <c r="E419" i="32" s="1"/>
  <c r="H13" i="32"/>
  <c r="H28" i="32" s="1"/>
  <c r="H54" i="32"/>
  <c r="I377" i="32"/>
  <c r="I392" i="32" s="1"/>
  <c r="E392" i="32"/>
  <c r="I247" i="32"/>
  <c r="I262" i="32" s="1"/>
  <c r="E262" i="32"/>
  <c r="B13" i="32"/>
  <c r="B28" i="32" s="1"/>
  <c r="B54" i="32"/>
  <c r="I143" i="32"/>
  <c r="I158" i="32" s="1"/>
  <c r="E158" i="32"/>
  <c r="F341" i="32"/>
  <c r="G341" i="32"/>
  <c r="H341" i="32"/>
  <c r="D341" i="32"/>
  <c r="E341" i="32"/>
  <c r="B341" i="32"/>
  <c r="C341" i="32"/>
  <c r="G237" i="32"/>
  <c r="F237" i="32"/>
  <c r="B237" i="32"/>
  <c r="H237" i="32"/>
  <c r="C237" i="32"/>
  <c r="D445" i="32"/>
  <c r="B445" i="32"/>
  <c r="F445" i="32"/>
  <c r="C445" i="32"/>
  <c r="E445" i="32"/>
  <c r="H445" i="32"/>
  <c r="G445" i="32"/>
  <c r="F211" i="32"/>
  <c r="C211" i="32"/>
  <c r="D211" i="32"/>
  <c r="G211" i="32"/>
  <c r="H211" i="32"/>
  <c r="B211" i="32"/>
  <c r="D289" i="32"/>
  <c r="F185" i="32"/>
  <c r="E185" i="32"/>
  <c r="G185" i="32"/>
  <c r="C185" i="32"/>
  <c r="B185" i="32"/>
  <c r="D185" i="32"/>
  <c r="H185" i="32"/>
  <c r="H393" i="32"/>
  <c r="F393" i="32"/>
  <c r="D393" i="32"/>
  <c r="B393" i="32"/>
  <c r="E393" i="32"/>
  <c r="C393" i="32"/>
  <c r="G393" i="32"/>
  <c r="F419" i="32"/>
  <c r="G419" i="32"/>
  <c r="B419" i="32"/>
  <c r="D419" i="32"/>
  <c r="H419" i="32"/>
  <c r="C419" i="32"/>
  <c r="F263" i="32"/>
  <c r="B263" i="32"/>
  <c r="H263" i="32"/>
  <c r="D263" i="32"/>
  <c r="I118" i="32"/>
  <c r="E40" i="32"/>
  <c r="E39" i="32"/>
  <c r="I299" i="32"/>
  <c r="I314" i="32" s="1"/>
  <c r="E263" i="32" l="1"/>
  <c r="E211" i="32"/>
  <c r="E237" i="32"/>
  <c r="I237" i="32" s="1"/>
  <c r="F289" i="32"/>
  <c r="G289" i="32"/>
  <c r="I445" i="32"/>
  <c r="C263" i="32"/>
  <c r="G263" i="32"/>
  <c r="I185" i="32"/>
  <c r="C289" i="32"/>
  <c r="E367" i="32"/>
  <c r="B289" i="32"/>
  <c r="D367" i="32"/>
  <c r="B367" i="32"/>
  <c r="I341" i="32"/>
  <c r="I393" i="32"/>
  <c r="I419" i="32"/>
  <c r="I263" i="32"/>
  <c r="I211" i="32"/>
  <c r="H367" i="32"/>
  <c r="C367" i="32"/>
  <c r="I132" i="32"/>
  <c r="E54" i="32"/>
  <c r="H289" i="32"/>
  <c r="F367" i="32"/>
  <c r="I367" i="32" s="1"/>
  <c r="D159" i="32"/>
  <c r="C159" i="32"/>
  <c r="E159" i="32"/>
  <c r="H159" i="32"/>
  <c r="B159" i="32"/>
  <c r="F159" i="32"/>
  <c r="G159" i="32"/>
  <c r="E14" i="32"/>
  <c r="I40" i="32"/>
  <c r="G315" i="32"/>
  <c r="C315" i="32"/>
  <c r="F315" i="32"/>
  <c r="D315" i="32"/>
  <c r="B315" i="32"/>
  <c r="E315" i="32"/>
  <c r="H315" i="32"/>
  <c r="I39" i="32"/>
  <c r="E13" i="32"/>
  <c r="I289" i="32" l="1"/>
  <c r="I315" i="32"/>
  <c r="I159" i="32"/>
  <c r="D133" i="32"/>
  <c r="H133" i="32"/>
  <c r="F133" i="32"/>
  <c r="B133" i="32"/>
  <c r="G133" i="32"/>
  <c r="E133" i="32"/>
  <c r="C133" i="32"/>
  <c r="I482" i="32"/>
  <c r="F66" i="32"/>
  <c r="I54" i="32"/>
  <c r="I133" i="32" l="1"/>
  <c r="I481" i="32"/>
  <c r="F65" i="32"/>
  <c r="E55" i="32"/>
  <c r="D55" i="32"/>
  <c r="H55" i="32"/>
  <c r="B55" i="32"/>
  <c r="F55" i="32"/>
  <c r="G55" i="32"/>
  <c r="C55" i="32"/>
  <c r="F14" i="32"/>
  <c r="I14" i="32" s="1"/>
  <c r="I66" i="32"/>
  <c r="I55" i="32" l="1"/>
  <c r="F13" i="32"/>
  <c r="I65" i="32"/>
  <c r="I13" i="32" l="1"/>
  <c r="G366" i="35" l="1"/>
  <c r="B444" i="35"/>
  <c r="H262" i="35"/>
  <c r="B288" i="35"/>
  <c r="G158" i="35"/>
  <c r="B210" i="35"/>
  <c r="D340" i="35"/>
  <c r="D444" i="35"/>
  <c r="H418" i="35"/>
  <c r="H288" i="35"/>
  <c r="D184" i="35"/>
  <c r="B314" i="35"/>
  <c r="G340" i="35"/>
  <c r="C262" i="35"/>
  <c r="D210" i="35"/>
  <c r="H184" i="35"/>
  <c r="G236" i="35"/>
  <c r="C210" i="35"/>
  <c r="D236" i="35"/>
  <c r="C158" i="35"/>
  <c r="G184" i="35"/>
  <c r="G288" i="35"/>
  <c r="G392" i="35"/>
  <c r="C366" i="35"/>
  <c r="C340" i="35"/>
  <c r="B132" i="35"/>
  <c r="H314" i="35"/>
  <c r="D314" i="35"/>
  <c r="H158" i="35"/>
  <c r="D158" i="35"/>
  <c r="D262" i="35"/>
  <c r="G314" i="35"/>
  <c r="G210" i="35"/>
  <c r="B184" i="35"/>
  <c r="H340" i="35"/>
  <c r="D392" i="35"/>
  <c r="G444" i="35"/>
  <c r="H392" i="35"/>
  <c r="C444" i="35"/>
  <c r="D288" i="35"/>
  <c r="B418" i="35"/>
  <c r="D418" i="35"/>
  <c r="C184" i="35"/>
  <c r="H366" i="35"/>
  <c r="H444" i="35"/>
  <c r="H132" i="35"/>
  <c r="C288" i="35"/>
  <c r="C314" i="35"/>
  <c r="B392" i="35"/>
  <c r="G418" i="35"/>
  <c r="B262" i="35"/>
  <c r="D132" i="35"/>
  <c r="H210" i="35"/>
  <c r="B340" i="35"/>
  <c r="C132" i="35"/>
  <c r="D366" i="35"/>
  <c r="C236" i="35"/>
  <c r="B236" i="35"/>
  <c r="H236" i="35"/>
  <c r="G262" i="35"/>
  <c r="B366" i="35"/>
  <c r="C392" i="35"/>
  <c r="G132" i="35"/>
  <c r="B158" i="35"/>
  <c r="C40" i="35" l="1"/>
  <c r="B40" i="35"/>
  <c r="B54" i="35" s="1"/>
  <c r="D40" i="35"/>
  <c r="H40" i="35"/>
  <c r="G40" i="35"/>
  <c r="E288" i="35"/>
  <c r="E184" i="35"/>
  <c r="E418" i="35"/>
  <c r="E236" i="35"/>
  <c r="E210" i="35"/>
  <c r="E444" i="35"/>
  <c r="E340" i="35"/>
  <c r="E132" i="35"/>
  <c r="E392" i="35"/>
  <c r="E262" i="35"/>
  <c r="E158" i="35"/>
  <c r="E366" i="35"/>
  <c r="E314" i="35"/>
  <c r="H14" i="35" l="1"/>
  <c r="H28" i="35" s="1"/>
  <c r="H54" i="35"/>
  <c r="D14" i="35"/>
  <c r="D28" i="35" s="1"/>
  <c r="D54" i="35"/>
  <c r="C14" i="35"/>
  <c r="C28" i="35" s="1"/>
  <c r="C54" i="35"/>
  <c r="G14" i="35"/>
  <c r="G54" i="35"/>
  <c r="S482" i="42"/>
  <c r="P66" i="42"/>
  <c r="I274" i="35"/>
  <c r="I288" i="35" s="1"/>
  <c r="I144" i="35"/>
  <c r="I158" i="35" s="1"/>
  <c r="S482" i="40"/>
  <c r="P66" i="40"/>
  <c r="I222" i="35"/>
  <c r="I236" i="35" s="1"/>
  <c r="I248" i="35"/>
  <c r="I262" i="35" s="1"/>
  <c r="B14" i="35"/>
  <c r="B28" i="35" s="1"/>
  <c r="I404" i="35"/>
  <c r="I418" i="35" s="1"/>
  <c r="I196" i="35"/>
  <c r="I210" i="35" s="1"/>
  <c r="I118" i="35"/>
  <c r="I132" i="35" s="1"/>
  <c r="E40" i="35"/>
  <c r="I378" i="35"/>
  <c r="I392" i="35" s="1"/>
  <c r="I300" i="35"/>
  <c r="I314" i="35" s="1"/>
  <c r="I170" i="35"/>
  <c r="I184" i="35" s="1"/>
  <c r="I352" i="35"/>
  <c r="I366" i="35" s="1"/>
  <c r="S482" i="41"/>
  <c r="P66" i="41"/>
  <c r="I326" i="35"/>
  <c r="I340" i="35" s="1"/>
  <c r="I430" i="35"/>
  <c r="I444" i="35" s="1"/>
  <c r="E14" i="35" l="1"/>
  <c r="E54" i="35"/>
  <c r="B341" i="35"/>
  <c r="C341" i="35"/>
  <c r="F341" i="35"/>
  <c r="H341" i="35"/>
  <c r="G341" i="35"/>
  <c r="E341" i="35"/>
  <c r="D341" i="35"/>
  <c r="C393" i="35"/>
  <c r="H393" i="35"/>
  <c r="B393" i="35"/>
  <c r="F393" i="35"/>
  <c r="G393" i="35"/>
  <c r="D393" i="35"/>
  <c r="E393" i="35"/>
  <c r="C237" i="35"/>
  <c r="B237" i="35"/>
  <c r="D237" i="35"/>
  <c r="H237" i="35"/>
  <c r="F237" i="35"/>
  <c r="G237" i="35"/>
  <c r="E237" i="35"/>
  <c r="P66" i="43"/>
  <c r="S482" i="43"/>
  <c r="P14" i="40"/>
  <c r="S14" i="40" s="1"/>
  <c r="T14" i="40" s="1"/>
  <c r="S66" i="40"/>
  <c r="E315" i="35"/>
  <c r="B315" i="35"/>
  <c r="C315" i="35"/>
  <c r="F315" i="35"/>
  <c r="H315" i="35"/>
  <c r="D315" i="35"/>
  <c r="G315" i="35"/>
  <c r="D133" i="35"/>
  <c r="B133" i="35"/>
  <c r="E133" i="35"/>
  <c r="H133" i="35"/>
  <c r="G133" i="35"/>
  <c r="F133" i="35"/>
  <c r="C133" i="35"/>
  <c r="S66" i="41"/>
  <c r="P14" i="41"/>
  <c r="S14" i="41" s="1"/>
  <c r="T14" i="41" s="1"/>
  <c r="G211" i="35"/>
  <c r="E211" i="35"/>
  <c r="B211" i="35"/>
  <c r="C211" i="35"/>
  <c r="D211" i="35"/>
  <c r="F211" i="35"/>
  <c r="H211" i="35"/>
  <c r="C159" i="35"/>
  <c r="D159" i="35"/>
  <c r="F159" i="35"/>
  <c r="B159" i="35"/>
  <c r="H159" i="35"/>
  <c r="E159" i="35"/>
  <c r="G159" i="35"/>
  <c r="C445" i="35"/>
  <c r="F445" i="35"/>
  <c r="E445" i="35"/>
  <c r="G445" i="35"/>
  <c r="H445" i="35"/>
  <c r="D445" i="35"/>
  <c r="B445" i="35"/>
  <c r="G419" i="35"/>
  <c r="H419" i="35"/>
  <c r="B419" i="35"/>
  <c r="C419" i="35"/>
  <c r="E419" i="35"/>
  <c r="F419" i="35"/>
  <c r="D419" i="35"/>
  <c r="B289" i="35"/>
  <c r="C289" i="35"/>
  <c r="E289" i="35"/>
  <c r="H289" i="35"/>
  <c r="D289" i="35"/>
  <c r="F289" i="35"/>
  <c r="G289" i="35"/>
  <c r="E263" i="35"/>
  <c r="B263" i="35"/>
  <c r="H263" i="35"/>
  <c r="C263" i="35"/>
  <c r="G263" i="35"/>
  <c r="F263" i="35"/>
  <c r="D263" i="35"/>
  <c r="D367" i="35"/>
  <c r="F367" i="35"/>
  <c r="G367" i="35"/>
  <c r="E367" i="35"/>
  <c r="C367" i="35"/>
  <c r="B367" i="35"/>
  <c r="H367" i="35"/>
  <c r="I40" i="35"/>
  <c r="I54" i="35" s="1"/>
  <c r="P14" i="42"/>
  <c r="S14" i="42" s="1"/>
  <c r="T14" i="42" s="1"/>
  <c r="S66" i="42"/>
  <c r="H185" i="35"/>
  <c r="F185" i="35"/>
  <c r="B185" i="35"/>
  <c r="C185" i="35"/>
  <c r="G185" i="35"/>
  <c r="D185" i="35"/>
  <c r="E185" i="35"/>
  <c r="I263" i="35" l="1"/>
  <c r="I445" i="35"/>
  <c r="I159" i="35"/>
  <c r="I211" i="35"/>
  <c r="H55" i="35"/>
  <c r="F55" i="35"/>
  <c r="C55" i="35"/>
  <c r="D55" i="35"/>
  <c r="B55" i="35"/>
  <c r="G55" i="35"/>
  <c r="E55" i="35"/>
  <c r="I315" i="35"/>
  <c r="I133" i="35"/>
  <c r="I393" i="35"/>
  <c r="I367" i="35"/>
  <c r="I419" i="35"/>
  <c r="I341" i="35"/>
  <c r="I185" i="35"/>
  <c r="I237" i="35"/>
  <c r="I482" i="35"/>
  <c r="F66" i="35"/>
  <c r="P14" i="43"/>
  <c r="S14" i="43" s="1"/>
  <c r="T14" i="43" s="1"/>
  <c r="S66" i="43"/>
  <c r="I289" i="35"/>
  <c r="I55" i="35" l="1"/>
  <c r="I66" i="35"/>
  <c r="F14" i="35"/>
  <c r="I14" i="35" l="1"/>
  <c r="S481" i="41" l="1"/>
  <c r="P65" i="41"/>
  <c r="S481" i="42"/>
  <c r="P65" i="42"/>
  <c r="P13" i="42" l="1"/>
  <c r="S65" i="42"/>
  <c r="S489" i="41"/>
  <c r="P73" i="41"/>
  <c r="P13" i="41"/>
  <c r="S65" i="41"/>
  <c r="P73" i="42"/>
  <c r="S489" i="42"/>
  <c r="P65" i="43"/>
  <c r="S481" i="43"/>
  <c r="S13" i="41" l="1"/>
  <c r="S13" i="42"/>
  <c r="S489" i="43"/>
  <c r="P73" i="43"/>
  <c r="S73" i="41"/>
  <c r="P21" i="41"/>
  <c r="S21" i="41" s="1"/>
  <c r="T21" i="41" s="1"/>
  <c r="S65" i="43"/>
  <c r="P13" i="43"/>
  <c r="S73" i="42"/>
  <c r="P21" i="42"/>
  <c r="S21" i="42" s="1"/>
  <c r="T21" i="42" s="1"/>
  <c r="T13" i="42" l="1"/>
  <c r="S13" i="43"/>
  <c r="T13" i="41"/>
  <c r="P21" i="43"/>
  <c r="S21" i="43" s="1"/>
  <c r="T21" i="43" s="1"/>
  <c r="S73" i="43"/>
  <c r="T13" i="43" l="1"/>
  <c r="P600" i="40" l="1"/>
  <c r="P96" i="40" l="1"/>
  <c r="P106" i="40" s="1"/>
  <c r="S590" i="40"/>
  <c r="S600" i="40" s="1"/>
  <c r="L601" i="40" l="1"/>
  <c r="N601" i="40"/>
  <c r="R601" i="40"/>
  <c r="P601" i="40"/>
  <c r="Q601" i="40"/>
  <c r="M601" i="40"/>
  <c r="O601" i="40"/>
  <c r="S601" i="40" l="1"/>
  <c r="S481" i="40" l="1"/>
  <c r="P65" i="40"/>
  <c r="S489" i="40" l="1"/>
  <c r="P73" i="40"/>
  <c r="P13" i="40"/>
  <c r="S65" i="40"/>
  <c r="S13" i="40" l="1"/>
  <c r="S73" i="40"/>
  <c r="P21" i="40"/>
  <c r="S21" i="40" s="1"/>
  <c r="T21" i="40" s="1"/>
  <c r="T13" i="40" l="1"/>
  <c r="P66" i="46" l="1"/>
  <c r="S482" i="46"/>
  <c r="S66" i="46" l="1"/>
  <c r="P14" i="46"/>
  <c r="S14" i="46" s="1"/>
  <c r="T14" i="46" s="1"/>
  <c r="I645" i="46" l="1"/>
  <c r="I652" i="46" s="1"/>
  <c r="B652" i="46"/>
  <c r="B99" i="46"/>
  <c r="S645" i="46" l="1"/>
  <c r="S652" i="46" s="1"/>
  <c r="L99" i="46"/>
  <c r="L652" i="46"/>
  <c r="I99" i="46"/>
  <c r="B21" i="46"/>
  <c r="I21" i="46" s="1"/>
  <c r="D653" i="46"/>
  <c r="B653" i="46"/>
  <c r="H653" i="46"/>
  <c r="F653" i="46"/>
  <c r="G653" i="46"/>
  <c r="E653" i="46"/>
  <c r="C653" i="46"/>
  <c r="I653" i="46" l="1"/>
  <c r="S99" i="46"/>
  <c r="L21" i="46"/>
  <c r="N653" i="46"/>
  <c r="R653" i="46"/>
  <c r="L653" i="46"/>
  <c r="P653" i="46"/>
  <c r="M653" i="46"/>
  <c r="O653" i="46"/>
  <c r="Q653" i="46"/>
  <c r="S653" i="46" l="1"/>
  <c r="P73" i="46" l="1"/>
  <c r="S489" i="46"/>
  <c r="P65" i="46" l="1"/>
  <c r="S481" i="46"/>
  <c r="S73" i="46"/>
  <c r="P21" i="46"/>
  <c r="S21" i="46" s="1"/>
  <c r="T21" i="46" s="1"/>
  <c r="P13" i="46" l="1"/>
  <c r="S65" i="46"/>
  <c r="S13" i="46" l="1"/>
  <c r="T13" i="46" l="1"/>
  <c r="G626" i="2" l="1"/>
  <c r="G105" i="2"/>
  <c r="I625" i="2"/>
  <c r="I626" i="2" s="1"/>
  <c r="E626" i="2"/>
  <c r="E105" i="2"/>
  <c r="E27" i="2" l="1"/>
  <c r="E28" i="2" s="1"/>
  <c r="I105" i="2"/>
  <c r="E106" i="2"/>
  <c r="E107" i="2" s="1"/>
  <c r="C627" i="2"/>
  <c r="B627" i="2"/>
  <c r="F627" i="2"/>
  <c r="E627" i="2"/>
  <c r="D627" i="2"/>
  <c r="G627" i="2"/>
  <c r="H627" i="2"/>
  <c r="G27" i="2"/>
  <c r="G28" i="2" s="1"/>
  <c r="G106" i="2"/>
  <c r="G107" i="2" s="1"/>
  <c r="E626" i="5"/>
  <c r="E105" i="5"/>
  <c r="I625" i="5"/>
  <c r="I626" i="5" s="1"/>
  <c r="I107" i="2" l="1"/>
  <c r="I627" i="2"/>
  <c r="B627" i="5"/>
  <c r="H627" i="5"/>
  <c r="E627" i="5"/>
  <c r="F627" i="5"/>
  <c r="C627" i="5"/>
  <c r="D627" i="5"/>
  <c r="I625" i="7"/>
  <c r="I626" i="7" s="1"/>
  <c r="E626" i="7"/>
  <c r="E105" i="7"/>
  <c r="E27" i="5"/>
  <c r="E28" i="5" s="1"/>
  <c r="E106" i="5"/>
  <c r="E107" i="5" s="1"/>
  <c r="G626" i="7"/>
  <c r="G105" i="7"/>
  <c r="I625" i="3"/>
  <c r="I626" i="3" s="1"/>
  <c r="E626" i="3"/>
  <c r="E105" i="3"/>
  <c r="G626" i="5"/>
  <c r="G627" i="5" s="1"/>
  <c r="G105" i="5"/>
  <c r="I625" i="6"/>
  <c r="I626" i="6" s="1"/>
  <c r="E626" i="6"/>
  <c r="E105" i="6"/>
  <c r="I625" i="4"/>
  <c r="I626" i="4" s="1"/>
  <c r="E626" i="4"/>
  <c r="E105" i="4"/>
  <c r="G626" i="4"/>
  <c r="G105" i="4"/>
  <c r="G626" i="6"/>
  <c r="G105" i="6"/>
  <c r="G626" i="3"/>
  <c r="G105" i="3"/>
  <c r="I27" i="2"/>
  <c r="I28" i="2" s="1"/>
  <c r="E627" i="3" l="1"/>
  <c r="I627" i="5"/>
  <c r="G627" i="6"/>
  <c r="F627" i="6"/>
  <c r="D627" i="6"/>
  <c r="B627" i="6"/>
  <c r="C627" i="6"/>
  <c r="E627" i="6"/>
  <c r="H627" i="6"/>
  <c r="G27" i="7"/>
  <c r="G28" i="7" s="1"/>
  <c r="G106" i="7"/>
  <c r="G107" i="7" s="1"/>
  <c r="B7" i="52"/>
  <c r="I105" i="4"/>
  <c r="G27" i="4"/>
  <c r="G28" i="4" s="1"/>
  <c r="G106" i="4"/>
  <c r="G107" i="4" s="1"/>
  <c r="G27" i="5"/>
  <c r="G28" i="5" s="1"/>
  <c r="G106" i="5"/>
  <c r="G107" i="5" s="1"/>
  <c r="I107" i="5" s="1"/>
  <c r="C627" i="7"/>
  <c r="B627" i="7"/>
  <c r="E627" i="7"/>
  <c r="F627" i="7"/>
  <c r="H627" i="7"/>
  <c r="D627" i="7"/>
  <c r="G627" i="7"/>
  <c r="B29" i="2"/>
  <c r="G29" i="2"/>
  <c r="F29" i="2"/>
  <c r="H29" i="2"/>
  <c r="D29" i="2"/>
  <c r="C29" i="2"/>
  <c r="E29" i="2"/>
  <c r="E27" i="4"/>
  <c r="E28" i="4" s="1"/>
  <c r="E106" i="4"/>
  <c r="E107" i="4" s="1"/>
  <c r="E27" i="3"/>
  <c r="I105" i="3"/>
  <c r="E106" i="3"/>
  <c r="E107" i="3" s="1"/>
  <c r="I105" i="5"/>
  <c r="G27" i="3"/>
  <c r="G28" i="3" s="1"/>
  <c r="G106" i="3"/>
  <c r="G107" i="3" s="1"/>
  <c r="I27" i="5"/>
  <c r="I28" i="5" s="1"/>
  <c r="D627" i="4"/>
  <c r="H627" i="4"/>
  <c r="C627" i="4"/>
  <c r="B627" i="4"/>
  <c r="E627" i="4"/>
  <c r="G627" i="4"/>
  <c r="F627" i="4"/>
  <c r="C627" i="3"/>
  <c r="G627" i="3"/>
  <c r="D627" i="3"/>
  <c r="F627" i="3"/>
  <c r="H627" i="3"/>
  <c r="B627" i="3"/>
  <c r="E27" i="7"/>
  <c r="E28" i="7" s="1"/>
  <c r="I105" i="7"/>
  <c r="E106" i="7"/>
  <c r="E107" i="7" s="1"/>
  <c r="I107" i="7" s="1"/>
  <c r="G27" i="6"/>
  <c r="G28" i="6" s="1"/>
  <c r="G106" i="6"/>
  <c r="G107" i="6" s="1"/>
  <c r="E27" i="6"/>
  <c r="I105" i="6"/>
  <c r="E106" i="6"/>
  <c r="E107" i="6" s="1"/>
  <c r="I107" i="6" l="1"/>
  <c r="I627" i="4"/>
  <c r="I107" i="3"/>
  <c r="I27" i="6"/>
  <c r="I28" i="6" s="1"/>
  <c r="E28" i="6"/>
  <c r="I27" i="3"/>
  <c r="I28" i="3" s="1"/>
  <c r="F29" i="3" s="1"/>
  <c r="E28" i="3"/>
  <c r="I627" i="7"/>
  <c r="I29" i="2"/>
  <c r="I627" i="6"/>
  <c r="G29" i="5"/>
  <c r="E29" i="5"/>
  <c r="H29" i="5"/>
  <c r="D29" i="5"/>
  <c r="F29" i="5"/>
  <c r="C29" i="5"/>
  <c r="B29" i="5"/>
  <c r="I107" i="4"/>
  <c r="I627" i="3"/>
  <c r="I27" i="4"/>
  <c r="I27" i="7"/>
  <c r="I28" i="7" s="1"/>
  <c r="H29" i="3" l="1"/>
  <c r="G29" i="3"/>
  <c r="I29" i="5"/>
  <c r="D29" i="3"/>
  <c r="E29" i="3"/>
  <c r="I28" i="4"/>
  <c r="C29" i="3"/>
  <c r="B29" i="3"/>
  <c r="C29" i="6"/>
  <c r="D29" i="6"/>
  <c r="G29" i="6"/>
  <c r="E29" i="6"/>
  <c r="H29" i="6"/>
  <c r="B29" i="6"/>
  <c r="F29" i="6"/>
  <c r="B3" i="52"/>
  <c r="B6" i="52"/>
  <c r="B4" i="52"/>
  <c r="G29" i="7"/>
  <c r="E29" i="7"/>
  <c r="D29" i="7"/>
  <c r="H29" i="7"/>
  <c r="B29" i="7"/>
  <c r="F29" i="7"/>
  <c r="C29" i="7"/>
  <c r="B2" i="52"/>
  <c r="I29" i="3" l="1"/>
  <c r="I29" i="6"/>
  <c r="I29" i="7"/>
  <c r="D29" i="4"/>
  <c r="C29" i="4"/>
  <c r="B29" i="4"/>
  <c r="E29" i="4"/>
  <c r="F29" i="4"/>
  <c r="G29" i="4"/>
  <c r="H29" i="4"/>
  <c r="B5" i="52"/>
  <c r="I29" i="4" l="1"/>
  <c r="G626" i="1"/>
  <c r="G96" i="1"/>
  <c r="I616" i="1"/>
  <c r="I626" i="1" s="1"/>
  <c r="E626" i="1"/>
  <c r="E96" i="1"/>
  <c r="I96" i="1" l="1"/>
  <c r="I106" i="1" s="1"/>
  <c r="E18" i="1"/>
  <c r="E106" i="1"/>
  <c r="I616" i="8"/>
  <c r="I626" i="8" s="1"/>
  <c r="E626" i="8"/>
  <c r="E96" i="8"/>
  <c r="H627" i="1"/>
  <c r="E627" i="1"/>
  <c r="D627" i="1"/>
  <c r="C627" i="1"/>
  <c r="F627" i="1"/>
  <c r="G627" i="1"/>
  <c r="B627" i="1"/>
  <c r="G626" i="8"/>
  <c r="G96" i="8"/>
  <c r="G18" i="1"/>
  <c r="G28" i="1" s="1"/>
  <c r="G106" i="1"/>
  <c r="I627" i="1" l="1"/>
  <c r="I18" i="1"/>
  <c r="I28" i="1" s="1"/>
  <c r="B29" i="1" s="1"/>
  <c r="E28" i="1"/>
  <c r="D627" i="8"/>
  <c r="H627" i="8"/>
  <c r="F627" i="8"/>
  <c r="B627" i="8"/>
  <c r="I627" i="8" s="1"/>
  <c r="E627" i="8"/>
  <c r="G627" i="8"/>
  <c r="C627" i="8"/>
  <c r="G29" i="1"/>
  <c r="F29" i="1"/>
  <c r="E29" i="1"/>
  <c r="C29" i="1"/>
  <c r="C107" i="1"/>
  <c r="D107" i="1"/>
  <c r="E107" i="1"/>
  <c r="H107" i="1"/>
  <c r="F107" i="1"/>
  <c r="G107" i="1"/>
  <c r="B107" i="1"/>
  <c r="I96" i="8"/>
  <c r="E106" i="8"/>
  <c r="E18" i="8"/>
  <c r="E28" i="8" s="1"/>
  <c r="B8" i="52"/>
  <c r="E626" i="32"/>
  <c r="E96" i="32"/>
  <c r="G106" i="8"/>
  <c r="G18" i="8"/>
  <c r="G28" i="8" s="1"/>
  <c r="D29" i="1" l="1"/>
  <c r="H29" i="1"/>
  <c r="I29" i="1" s="1"/>
  <c r="I107" i="1"/>
  <c r="I106" i="8"/>
  <c r="G626" i="32"/>
  <c r="G96" i="32"/>
  <c r="G626" i="34"/>
  <c r="G96" i="34"/>
  <c r="E106" i="32"/>
  <c r="E18" i="32"/>
  <c r="E28" i="32" s="1"/>
  <c r="I616" i="34"/>
  <c r="I626" i="34" s="1"/>
  <c r="E626" i="34"/>
  <c r="E96" i="34"/>
  <c r="I616" i="32"/>
  <c r="I626" i="32" s="1"/>
  <c r="I486" i="8"/>
  <c r="F70" i="8"/>
  <c r="F80" i="8" s="1"/>
  <c r="F496" i="8"/>
  <c r="F82" i="8" l="1"/>
  <c r="E626" i="35"/>
  <c r="E96" i="35"/>
  <c r="C627" i="34"/>
  <c r="E627" i="34"/>
  <c r="B627" i="34"/>
  <c r="F627" i="34"/>
  <c r="D627" i="34"/>
  <c r="G627" i="34"/>
  <c r="H627" i="34"/>
  <c r="G106" i="32"/>
  <c r="G18" i="32"/>
  <c r="G28" i="32" s="1"/>
  <c r="I96" i="32"/>
  <c r="I70" i="8"/>
  <c r="I80" i="8" s="1"/>
  <c r="F18" i="8"/>
  <c r="I496" i="8"/>
  <c r="D627" i="32"/>
  <c r="H627" i="32"/>
  <c r="C627" i="32"/>
  <c r="E627" i="32"/>
  <c r="F627" i="32"/>
  <c r="G627" i="32"/>
  <c r="B627" i="32"/>
  <c r="B107" i="8"/>
  <c r="F107" i="8"/>
  <c r="H107" i="8"/>
  <c r="G107" i="8"/>
  <c r="D107" i="8"/>
  <c r="E107" i="8"/>
  <c r="C107" i="8"/>
  <c r="E18" i="34"/>
  <c r="E28" i="34" s="1"/>
  <c r="I96" i="34"/>
  <c r="E106" i="34"/>
  <c r="G18" i="34"/>
  <c r="G28" i="34" s="1"/>
  <c r="G106" i="34"/>
  <c r="I627" i="34" l="1"/>
  <c r="I107" i="8"/>
  <c r="I627" i="32"/>
  <c r="F81" i="8"/>
  <c r="G81" i="8"/>
  <c r="H81" i="8"/>
  <c r="D81" i="8"/>
  <c r="C81" i="8"/>
  <c r="E81" i="8"/>
  <c r="B81" i="8"/>
  <c r="I486" i="34"/>
  <c r="F70" i="34"/>
  <c r="F80" i="34" s="1"/>
  <c r="F496" i="34"/>
  <c r="G626" i="36"/>
  <c r="G96" i="36"/>
  <c r="G626" i="35"/>
  <c r="G96" i="35"/>
  <c r="I106" i="34"/>
  <c r="G497" i="8"/>
  <c r="D497" i="8"/>
  <c r="H497" i="8"/>
  <c r="E497" i="8"/>
  <c r="C497" i="8"/>
  <c r="F497" i="8"/>
  <c r="B497" i="8"/>
  <c r="I82" i="8"/>
  <c r="I106" i="32"/>
  <c r="F28" i="8"/>
  <c r="I18" i="8"/>
  <c r="I28" i="8" s="1"/>
  <c r="E18" i="35"/>
  <c r="E28" i="35" s="1"/>
  <c r="E106" i="35"/>
  <c r="I616" i="36"/>
  <c r="I626" i="36" s="1"/>
  <c r="E626" i="36"/>
  <c r="E96" i="36"/>
  <c r="I616" i="35"/>
  <c r="I626" i="35" s="1"/>
  <c r="F82" i="34" l="1"/>
  <c r="H29" i="8"/>
  <c r="D29" i="8"/>
  <c r="E29" i="8"/>
  <c r="C29" i="8"/>
  <c r="G29" i="8"/>
  <c r="F29" i="8"/>
  <c r="B29" i="8"/>
  <c r="B9" i="52"/>
  <c r="I497" i="8"/>
  <c r="I81" i="8"/>
  <c r="G18" i="35"/>
  <c r="G28" i="35" s="1"/>
  <c r="G106" i="35"/>
  <c r="F627" i="35"/>
  <c r="B627" i="35"/>
  <c r="H627" i="35"/>
  <c r="D627" i="35"/>
  <c r="E627" i="35"/>
  <c r="C627" i="35"/>
  <c r="G627" i="35"/>
  <c r="E18" i="36"/>
  <c r="E28" i="36" s="1"/>
  <c r="E106" i="36"/>
  <c r="I96" i="36"/>
  <c r="G18" i="36"/>
  <c r="G28" i="36" s="1"/>
  <c r="G106" i="36"/>
  <c r="I486" i="32"/>
  <c r="F70" i="32"/>
  <c r="F80" i="32" s="1"/>
  <c r="F496" i="32"/>
  <c r="F82" i="32" s="1"/>
  <c r="G107" i="32"/>
  <c r="B107" i="32"/>
  <c r="D107" i="32"/>
  <c r="C107" i="32"/>
  <c r="H107" i="32"/>
  <c r="E107" i="32"/>
  <c r="F107" i="32"/>
  <c r="B627" i="36"/>
  <c r="E627" i="36"/>
  <c r="H627" i="36"/>
  <c r="G627" i="36"/>
  <c r="F627" i="36"/>
  <c r="D627" i="36"/>
  <c r="C627" i="36"/>
  <c r="I96" i="35"/>
  <c r="F18" i="34"/>
  <c r="I70" i="34"/>
  <c r="I80" i="34" s="1"/>
  <c r="F107" i="34"/>
  <c r="E107" i="34"/>
  <c r="B107" i="34"/>
  <c r="H107" i="34"/>
  <c r="C107" i="34"/>
  <c r="D107" i="34"/>
  <c r="G107" i="34"/>
  <c r="I496" i="34"/>
  <c r="I29" i="8" l="1"/>
  <c r="I107" i="32"/>
  <c r="I627" i="35"/>
  <c r="H81" i="34"/>
  <c r="C81" i="34"/>
  <c r="B81" i="34"/>
  <c r="F81" i="34"/>
  <c r="E81" i="34"/>
  <c r="G81" i="34"/>
  <c r="D81" i="34"/>
  <c r="I18" i="34"/>
  <c r="I28" i="34" s="1"/>
  <c r="F28" i="34"/>
  <c r="I627" i="36"/>
  <c r="I107" i="34"/>
  <c r="D497" i="34"/>
  <c r="G497" i="34"/>
  <c r="B497" i="34"/>
  <c r="H497" i="34"/>
  <c r="F497" i="34"/>
  <c r="E497" i="34"/>
  <c r="C497" i="34"/>
  <c r="I82" i="34"/>
  <c r="I106" i="36"/>
  <c r="I486" i="35"/>
  <c r="F70" i="35"/>
  <c r="F80" i="35" s="1"/>
  <c r="F496" i="35"/>
  <c r="I486" i="36"/>
  <c r="F70" i="36"/>
  <c r="F80" i="36" s="1"/>
  <c r="F496" i="36"/>
  <c r="I106" i="35"/>
  <c r="F18" i="32"/>
  <c r="I70" i="32"/>
  <c r="I496" i="32"/>
  <c r="I18" i="32" l="1"/>
  <c r="F28" i="32"/>
  <c r="C29" i="34"/>
  <c r="H29" i="34"/>
  <c r="G29" i="34"/>
  <c r="F29" i="34"/>
  <c r="E29" i="34"/>
  <c r="B29" i="34"/>
  <c r="I29" i="34" s="1"/>
  <c r="D29" i="34"/>
  <c r="B11" i="52"/>
  <c r="F82" i="36"/>
  <c r="I81" i="34"/>
  <c r="I80" i="32"/>
  <c r="I82" i="32" s="1"/>
  <c r="F82" i="35"/>
  <c r="F107" i="35"/>
  <c r="G107" i="35"/>
  <c r="D107" i="35"/>
  <c r="H107" i="35"/>
  <c r="C107" i="35"/>
  <c r="E107" i="35"/>
  <c r="B107" i="35"/>
  <c r="I107" i="35" s="1"/>
  <c r="I70" i="35"/>
  <c r="I80" i="35" s="1"/>
  <c r="F18" i="35"/>
  <c r="I496" i="35"/>
  <c r="I497" i="34"/>
  <c r="I70" i="36"/>
  <c r="I80" i="36" s="1"/>
  <c r="F18" i="36"/>
  <c r="D107" i="36"/>
  <c r="F107" i="36"/>
  <c r="B107" i="36"/>
  <c r="H107" i="36"/>
  <c r="G107" i="36"/>
  <c r="C107" i="36"/>
  <c r="E107" i="36"/>
  <c r="G497" i="32"/>
  <c r="E497" i="32"/>
  <c r="B497" i="32"/>
  <c r="D497" i="32"/>
  <c r="H497" i="32"/>
  <c r="F497" i="32"/>
  <c r="C497" i="32"/>
  <c r="I496" i="36"/>
  <c r="I18" i="36" l="1"/>
  <c r="I28" i="36" s="1"/>
  <c r="F28" i="36"/>
  <c r="D81" i="32"/>
  <c r="G81" i="32"/>
  <c r="F81" i="32"/>
  <c r="B81" i="32"/>
  <c r="E81" i="32"/>
  <c r="H81" i="32"/>
  <c r="C81" i="32"/>
  <c r="H81" i="35"/>
  <c r="C81" i="35"/>
  <c r="G81" i="35"/>
  <c r="E81" i="35"/>
  <c r="D81" i="35"/>
  <c r="B81" i="35"/>
  <c r="F81" i="35"/>
  <c r="F81" i="36"/>
  <c r="G81" i="36"/>
  <c r="H81" i="36"/>
  <c r="E81" i="36"/>
  <c r="D81" i="36"/>
  <c r="C81" i="36"/>
  <c r="B81" i="36"/>
  <c r="I81" i="36" s="1"/>
  <c r="I107" i="36"/>
  <c r="I18" i="35"/>
  <c r="I28" i="35" s="1"/>
  <c r="F28" i="35"/>
  <c r="I28" i="32"/>
  <c r="B497" i="35"/>
  <c r="E497" i="35"/>
  <c r="F497" i="35"/>
  <c r="H497" i="35"/>
  <c r="C497" i="35"/>
  <c r="D497" i="35"/>
  <c r="G497" i="35"/>
  <c r="I82" i="35"/>
  <c r="G497" i="36"/>
  <c r="D497" i="36"/>
  <c r="H497" i="36"/>
  <c r="E497" i="36"/>
  <c r="F497" i="36"/>
  <c r="B497" i="36"/>
  <c r="C497" i="36"/>
  <c r="I82" i="36"/>
  <c r="I497" i="32"/>
  <c r="I81" i="35" l="1"/>
  <c r="I81" i="32"/>
  <c r="D29" i="32"/>
  <c r="H29" i="32"/>
  <c r="B29" i="32"/>
  <c r="F29" i="32"/>
  <c r="C29" i="32"/>
  <c r="G29" i="32"/>
  <c r="E29" i="32"/>
  <c r="B10" i="52"/>
  <c r="I497" i="36"/>
  <c r="H29" i="35"/>
  <c r="D29" i="35"/>
  <c r="G29" i="35"/>
  <c r="B29" i="35"/>
  <c r="C29" i="35"/>
  <c r="F29" i="35"/>
  <c r="E29" i="35"/>
  <c r="B12" i="52"/>
  <c r="D29" i="36"/>
  <c r="C29" i="36"/>
  <c r="F29" i="36"/>
  <c r="B29" i="36"/>
  <c r="G29" i="36"/>
  <c r="E29" i="36"/>
  <c r="H29" i="36"/>
  <c r="B13" i="52"/>
  <c r="I497" i="35"/>
  <c r="I29" i="35" l="1"/>
  <c r="I29" i="32"/>
  <c r="I29" i="36"/>
  <c r="D89" i="50" l="1"/>
  <c r="D11" i="50" s="1"/>
  <c r="AF609" i="50"/>
  <c r="D87" i="50"/>
  <c r="D9" i="50" s="1"/>
  <c r="D98" i="50"/>
  <c r="D20" i="50" s="1"/>
  <c r="D95" i="50"/>
  <c r="D17" i="50" s="1"/>
  <c r="AF618" i="50"/>
  <c r="AF606" i="50"/>
  <c r="D99" i="50"/>
  <c r="D21" i="50" s="1"/>
  <c r="D94" i="50"/>
  <c r="AF615" i="50"/>
  <c r="AF619" i="50"/>
  <c r="D90" i="50"/>
  <c r="D12" i="50" s="1"/>
  <c r="D97" i="50"/>
  <c r="D19" i="50" s="1"/>
  <c r="AF617" i="50" l="1"/>
  <c r="AF622" i="50"/>
  <c r="AF610" i="50"/>
  <c r="D85" i="50"/>
  <c r="AF614" i="50"/>
  <c r="AF605" i="50"/>
  <c r="AF607" i="50"/>
  <c r="N89" i="50"/>
  <c r="N11" i="50" s="1"/>
  <c r="N87" i="50"/>
  <c r="N9" i="50" s="1"/>
  <c r="N97" i="50"/>
  <c r="N19" i="50" s="1"/>
  <c r="N94" i="50"/>
  <c r="D102" i="50"/>
  <c r="D24" i="50" s="1"/>
  <c r="D101" i="50"/>
  <c r="D23" i="50" s="1"/>
  <c r="N98" i="50"/>
  <c r="N20" i="50" s="1"/>
  <c r="AF621" i="50"/>
  <c r="D86" i="50"/>
  <c r="D8" i="50" s="1"/>
  <c r="N95" i="50"/>
  <c r="N17" i="50" s="1"/>
  <c r="N90" i="50"/>
  <c r="N12" i="50" s="1"/>
  <c r="N99" i="50"/>
  <c r="N21" i="50" s="1"/>
  <c r="N85" i="50" l="1"/>
  <c r="I621" i="50"/>
  <c r="B101" i="50"/>
  <c r="I609" i="50"/>
  <c r="B89" i="50"/>
  <c r="I622" i="50"/>
  <c r="B102" i="50"/>
  <c r="I615" i="50"/>
  <c r="B95" i="50"/>
  <c r="I618" i="50"/>
  <c r="B98" i="50"/>
  <c r="I606" i="50"/>
  <c r="B86" i="50"/>
  <c r="D7" i="50"/>
  <c r="I605" i="50"/>
  <c r="B85" i="50"/>
  <c r="I610" i="50"/>
  <c r="B90" i="50"/>
  <c r="I617" i="50"/>
  <c r="B97" i="50"/>
  <c r="I614" i="50"/>
  <c r="B94" i="50"/>
  <c r="I94" i="50" s="1"/>
  <c r="I619" i="50"/>
  <c r="I607" i="50"/>
  <c r="B87" i="50"/>
  <c r="N86" i="50"/>
  <c r="N8" i="50" s="1"/>
  <c r="N101" i="50"/>
  <c r="N23" i="50" s="1"/>
  <c r="N102" i="50"/>
  <c r="N24" i="50" s="1"/>
  <c r="S607" i="50" l="1"/>
  <c r="AG607" i="50" s="1"/>
  <c r="L87" i="50"/>
  <c r="I87" i="50"/>
  <c r="B9" i="50"/>
  <c r="I9" i="50" s="1"/>
  <c r="I86" i="50"/>
  <c r="B8" i="50"/>
  <c r="I8" i="50" s="1"/>
  <c r="S618" i="50"/>
  <c r="AG618" i="50" s="1"/>
  <c r="L98" i="50"/>
  <c r="I90" i="50"/>
  <c r="B12" i="50"/>
  <c r="I12" i="50" s="1"/>
  <c r="I89" i="50"/>
  <c r="B11" i="50"/>
  <c r="I11" i="50" s="1"/>
  <c r="S605" i="50"/>
  <c r="L85" i="50"/>
  <c r="I98" i="50"/>
  <c r="B20" i="50"/>
  <c r="I20" i="50" s="1"/>
  <c r="I102" i="50"/>
  <c r="B24" i="50"/>
  <c r="I24" i="50" s="1"/>
  <c r="S621" i="50"/>
  <c r="AG621" i="50" s="1"/>
  <c r="L101" i="50"/>
  <c r="I85" i="50"/>
  <c r="B7" i="50"/>
  <c r="I7" i="50" s="1"/>
  <c r="I101" i="50"/>
  <c r="B23" i="50"/>
  <c r="I23" i="50" s="1"/>
  <c r="I97" i="50"/>
  <c r="B19" i="50"/>
  <c r="I19" i="50" s="1"/>
  <c r="S606" i="50"/>
  <c r="AG606" i="50" s="1"/>
  <c r="L86" i="50"/>
  <c r="S619" i="50"/>
  <c r="AG619" i="50" s="1"/>
  <c r="I95" i="50"/>
  <c r="B17" i="50"/>
  <c r="I17" i="50" s="1"/>
  <c r="S617" i="50"/>
  <c r="AG617" i="50" s="1"/>
  <c r="L97" i="50"/>
  <c r="S615" i="50"/>
  <c r="AG615" i="50" s="1"/>
  <c r="L95" i="50"/>
  <c r="S610" i="50"/>
  <c r="AG610" i="50" s="1"/>
  <c r="L90" i="50"/>
  <c r="S622" i="50"/>
  <c r="AG622" i="50" s="1"/>
  <c r="L102" i="50"/>
  <c r="S614" i="50"/>
  <c r="AG614" i="50" s="1"/>
  <c r="L94" i="50"/>
  <c r="S94" i="50" s="1"/>
  <c r="S609" i="50"/>
  <c r="AG609" i="50" s="1"/>
  <c r="L89" i="50"/>
  <c r="N7" i="50"/>
  <c r="S90" i="50" l="1"/>
  <c r="L12" i="50"/>
  <c r="S12" i="50" s="1"/>
  <c r="T12" i="50" s="1"/>
  <c r="S85" i="50"/>
  <c r="L7" i="50"/>
  <c r="S89" i="50"/>
  <c r="L11" i="50"/>
  <c r="S11" i="50" s="1"/>
  <c r="T11" i="50" s="1"/>
  <c r="S95" i="50"/>
  <c r="L17" i="50"/>
  <c r="S17" i="50" s="1"/>
  <c r="T17" i="50" s="1"/>
  <c r="S86" i="50"/>
  <c r="L8" i="50"/>
  <c r="S8" i="50" s="1"/>
  <c r="T8" i="50" s="1"/>
  <c r="S101" i="50"/>
  <c r="L23" i="50"/>
  <c r="S23" i="50" s="1"/>
  <c r="T23" i="50" s="1"/>
  <c r="AG605" i="50"/>
  <c r="S97" i="50"/>
  <c r="L19" i="50"/>
  <c r="S19" i="50" s="1"/>
  <c r="T19" i="50" s="1"/>
  <c r="S98" i="50"/>
  <c r="L20" i="50"/>
  <c r="S20" i="50" s="1"/>
  <c r="T20" i="50" s="1"/>
  <c r="S102" i="50"/>
  <c r="L24" i="50"/>
  <c r="S24" i="50" s="1"/>
  <c r="T24" i="50" s="1"/>
  <c r="S87" i="50"/>
  <c r="L9" i="50"/>
  <c r="S9" i="50" s="1"/>
  <c r="T9" i="50" s="1"/>
  <c r="S7" i="50" l="1"/>
  <c r="T7" i="50" l="1"/>
  <c r="AA42" i="48" l="1"/>
  <c r="AA54" i="48" s="1"/>
  <c r="AA392" i="48"/>
  <c r="AC42" i="48"/>
  <c r="AC54" i="48" s="1"/>
  <c r="AC392" i="48"/>
  <c r="AA42" i="49"/>
  <c r="AA54" i="49" s="1"/>
  <c r="AA392" i="49"/>
  <c r="Z42" i="46"/>
  <c r="Z54" i="46" s="1"/>
  <c r="Z392" i="46"/>
  <c r="AG42" i="50"/>
  <c r="AG54" i="50" s="1"/>
  <c r="AG392" i="50"/>
  <c r="AF42" i="48"/>
  <c r="AF54" i="48" s="1"/>
  <c r="AF392" i="48"/>
  <c r="AE42" i="45"/>
  <c r="AE54" i="45" s="1"/>
  <c r="AE392" i="45"/>
  <c r="AF42" i="46"/>
  <c r="AF54" i="46" s="1"/>
  <c r="AF392" i="46"/>
  <c r="AC42" i="49"/>
  <c r="AC54" i="49" s="1"/>
  <c r="AC392" i="49"/>
  <c r="AD42" i="46"/>
  <c r="AD54" i="46" s="1"/>
  <c r="AD392" i="46"/>
  <c r="AA42" i="50"/>
  <c r="AA54" i="50" s="1"/>
  <c r="AA392" i="50"/>
  <c r="Z42" i="48"/>
  <c r="Z54" i="48" s="1"/>
  <c r="Z392" i="48"/>
  <c r="X42" i="45"/>
  <c r="X54" i="45" s="1"/>
  <c r="X392" i="45"/>
  <c r="AF42" i="49"/>
  <c r="AF54" i="49" s="1"/>
  <c r="AF392" i="49"/>
  <c r="AE42" i="46"/>
  <c r="AE54" i="46" s="1"/>
  <c r="AE392" i="46"/>
  <c r="AC42" i="46"/>
  <c r="AC54" i="46" s="1"/>
  <c r="AC392" i="46"/>
  <c r="AC42" i="50"/>
  <c r="AC54" i="50" s="1"/>
  <c r="AC392" i="50"/>
  <c r="AD42" i="48"/>
  <c r="AD54" i="48" s="1"/>
  <c r="AD392" i="48"/>
  <c r="Y42" i="45"/>
  <c r="Y54" i="45" s="1"/>
  <c r="Y392" i="45"/>
  <c r="Z42" i="49"/>
  <c r="Z54" i="49" s="1"/>
  <c r="Z392" i="49"/>
  <c r="X42" i="46"/>
  <c r="X54" i="46" s="1"/>
  <c r="X392" i="46"/>
  <c r="AF42" i="50"/>
  <c r="AF54" i="50" s="1"/>
  <c r="AF392" i="50"/>
  <c r="AE42" i="48"/>
  <c r="AE54" i="48" s="1"/>
  <c r="AE392" i="48"/>
  <c r="AH42" i="50"/>
  <c r="AH54" i="50" s="1"/>
  <c r="AH392" i="50"/>
  <c r="AH42" i="45"/>
  <c r="AH54" i="45" s="1"/>
  <c r="AH392" i="45"/>
  <c r="AD42" i="49"/>
  <c r="AD54" i="49" s="1"/>
  <c r="AD392" i="49"/>
  <c r="Y42" i="46"/>
  <c r="Y54" i="46" s="1"/>
  <c r="Y392" i="46"/>
  <c r="Z42" i="50"/>
  <c r="Z54" i="50" s="1"/>
  <c r="Z392" i="50"/>
  <c r="X42" i="48"/>
  <c r="X54" i="48" s="1"/>
  <c r="X392" i="48"/>
  <c r="W42" i="45"/>
  <c r="W54" i="45" s="1"/>
  <c r="W392" i="45"/>
  <c r="AE42" i="49"/>
  <c r="AE54" i="49" s="1"/>
  <c r="AE392" i="49"/>
  <c r="Z42" i="45"/>
  <c r="Z54" i="45" s="1"/>
  <c r="Z392" i="45"/>
  <c r="AD42" i="45"/>
  <c r="AD54" i="45" s="1"/>
  <c r="AD392" i="45"/>
  <c r="AH42" i="46"/>
  <c r="AH54" i="46" s="1"/>
  <c r="AH392" i="46"/>
  <c r="AD42" i="50"/>
  <c r="AD54" i="50" s="1"/>
  <c r="AD392" i="50"/>
  <c r="Y42" i="48"/>
  <c r="Y54" i="48" s="1"/>
  <c r="Y392" i="48"/>
  <c r="AG42" i="45"/>
  <c r="AG54" i="45" s="1"/>
  <c r="AG392" i="45"/>
  <c r="X42" i="49"/>
  <c r="X54" i="49" s="1"/>
  <c r="X392" i="49"/>
  <c r="W42" i="46"/>
  <c r="W54" i="46" s="1"/>
  <c r="W392" i="46"/>
  <c r="AE42" i="50"/>
  <c r="AE54" i="50" s="1"/>
  <c r="AE392" i="50"/>
  <c r="W42" i="50"/>
  <c r="W54" i="50" s="1"/>
  <c r="W392" i="50"/>
  <c r="AH42" i="48"/>
  <c r="AH54" i="48" s="1"/>
  <c r="AH392" i="48"/>
  <c r="AA42" i="45"/>
  <c r="AA54" i="45" s="1"/>
  <c r="AA392" i="45"/>
  <c r="Y42" i="49"/>
  <c r="Y54" i="49" s="1"/>
  <c r="Y392" i="49"/>
  <c r="AG42" i="46"/>
  <c r="AG54" i="46" s="1"/>
  <c r="AG392" i="46"/>
  <c r="X42" i="50"/>
  <c r="X54" i="50" s="1"/>
  <c r="X392" i="50"/>
  <c r="W42" i="48"/>
  <c r="W54" i="48" s="1"/>
  <c r="W392" i="48"/>
  <c r="AG42" i="49"/>
  <c r="AG54" i="49" s="1"/>
  <c r="AG392" i="49"/>
  <c r="AC42" i="45"/>
  <c r="AC54" i="45" s="1"/>
  <c r="AC392" i="45"/>
  <c r="AH42" i="49"/>
  <c r="AH54" i="49" s="1"/>
  <c r="AH392" i="49"/>
  <c r="AA42" i="46"/>
  <c r="AA54" i="46" s="1"/>
  <c r="AA392" i="46"/>
  <c r="Y42" i="50"/>
  <c r="Y54" i="50" s="1"/>
  <c r="Y392" i="50"/>
  <c r="AG42" i="48"/>
  <c r="AG54" i="48" s="1"/>
  <c r="AG392" i="48"/>
  <c r="AF42" i="45"/>
  <c r="AF54" i="45" s="1"/>
  <c r="AF392" i="45"/>
  <c r="W42" i="49"/>
  <c r="W54" i="49" s="1"/>
  <c r="W392" i="49"/>
  <c r="V392" i="50"/>
  <c r="V392" i="46"/>
  <c r="V392" i="45"/>
  <c r="V392" i="48"/>
  <c r="V392" i="49"/>
  <c r="R42" i="45" l="1"/>
  <c r="R392" i="45"/>
  <c r="N42" i="49"/>
  <c r="N392" i="49"/>
  <c r="N42" i="45"/>
  <c r="N392" i="45"/>
  <c r="Q42" i="45"/>
  <c r="Q392" i="45"/>
  <c r="Q42" i="46"/>
  <c r="Q392" i="46"/>
  <c r="M42" i="49"/>
  <c r="M392" i="49"/>
  <c r="O42" i="46"/>
  <c r="O392" i="46"/>
  <c r="N42" i="48"/>
  <c r="N392" i="48"/>
  <c r="Q42" i="48"/>
  <c r="Q392" i="48"/>
  <c r="AI392" i="49"/>
  <c r="AB393" i="49" s="1"/>
  <c r="O42" i="49"/>
  <c r="O392" i="49"/>
  <c r="AG393" i="49"/>
  <c r="Z393" i="49"/>
  <c r="N42" i="50"/>
  <c r="N392" i="50"/>
  <c r="O42" i="48"/>
  <c r="O392" i="48"/>
  <c r="M42" i="48"/>
  <c r="M392" i="48"/>
  <c r="M42" i="46"/>
  <c r="M392" i="46"/>
  <c r="AI392" i="50"/>
  <c r="AB393" i="50" s="1"/>
  <c r="AH393" i="49"/>
  <c r="X393" i="49"/>
  <c r="AD393" i="49"/>
  <c r="AF393" i="49"/>
  <c r="M42" i="50"/>
  <c r="M392" i="50"/>
  <c r="R42" i="46"/>
  <c r="R392" i="46"/>
  <c r="AI392" i="48"/>
  <c r="AB393" i="48" s="1"/>
  <c r="N42" i="46"/>
  <c r="N392" i="46"/>
  <c r="R42" i="50"/>
  <c r="R392" i="50"/>
  <c r="Q42" i="49"/>
  <c r="Q392" i="49"/>
  <c r="R42" i="49"/>
  <c r="R392" i="49"/>
  <c r="M42" i="45"/>
  <c r="M392" i="45"/>
  <c r="Q42" i="50"/>
  <c r="Q392" i="50"/>
  <c r="W393" i="50"/>
  <c r="X393" i="48"/>
  <c r="AC393" i="49"/>
  <c r="R42" i="48"/>
  <c r="R392" i="48"/>
  <c r="O42" i="45"/>
  <c r="O392" i="45"/>
  <c r="AI392" i="45"/>
  <c r="W393" i="45" s="1"/>
  <c r="AI392" i="46"/>
  <c r="AB393" i="46" s="1"/>
  <c r="O42" i="50"/>
  <c r="O392" i="50"/>
  <c r="AI380" i="50"/>
  <c r="V42" i="50"/>
  <c r="AI380" i="45"/>
  <c r="V42" i="45"/>
  <c r="AI380" i="46"/>
  <c r="V42" i="46"/>
  <c r="AI380" i="48"/>
  <c r="V42" i="48"/>
  <c r="AI380" i="49"/>
  <c r="V42" i="49"/>
  <c r="L392" i="50"/>
  <c r="L392" i="45"/>
  <c r="L392" i="49"/>
  <c r="L392" i="48"/>
  <c r="L392" i="46"/>
  <c r="AG393" i="48" l="1"/>
  <c r="AH393" i="45"/>
  <c r="Y393" i="48"/>
  <c r="W393" i="48"/>
  <c r="Y393" i="50"/>
  <c r="N16" i="50"/>
  <c r="N54" i="50"/>
  <c r="G42" i="45"/>
  <c r="G392" i="45"/>
  <c r="D42" i="49"/>
  <c r="D392" i="49"/>
  <c r="D42" i="50"/>
  <c r="D392" i="50"/>
  <c r="AI42" i="46"/>
  <c r="V54" i="46"/>
  <c r="V393" i="45"/>
  <c r="AB393" i="45"/>
  <c r="X393" i="45"/>
  <c r="AG393" i="46"/>
  <c r="R16" i="49"/>
  <c r="R28" i="49" s="1"/>
  <c r="R54" i="49"/>
  <c r="AC393" i="48"/>
  <c r="AH393" i="46"/>
  <c r="Y393" i="45"/>
  <c r="AA393" i="46"/>
  <c r="N16" i="45"/>
  <c r="N54" i="45"/>
  <c r="G42" i="46"/>
  <c r="G392" i="46"/>
  <c r="Q16" i="46"/>
  <c r="Q54" i="46"/>
  <c r="H42" i="49"/>
  <c r="H392" i="49"/>
  <c r="C42" i="48"/>
  <c r="C392" i="48"/>
  <c r="G42" i="49"/>
  <c r="G392" i="49"/>
  <c r="AC393" i="50"/>
  <c r="AC393" i="45"/>
  <c r="N16" i="46"/>
  <c r="N54" i="46"/>
  <c r="AF393" i="48"/>
  <c r="M16" i="46"/>
  <c r="M28" i="46" s="1"/>
  <c r="M54" i="46"/>
  <c r="O16" i="46"/>
  <c r="O54" i="46"/>
  <c r="AE393" i="48"/>
  <c r="W393" i="49"/>
  <c r="H42" i="50"/>
  <c r="H392" i="50"/>
  <c r="E42" i="48"/>
  <c r="E392" i="48"/>
  <c r="E42" i="49"/>
  <c r="E392" i="49"/>
  <c r="G42" i="48"/>
  <c r="G392" i="48"/>
  <c r="AI42" i="45"/>
  <c r="V54" i="45"/>
  <c r="O16" i="45"/>
  <c r="O54" i="45"/>
  <c r="X393" i="46"/>
  <c r="Q16" i="49"/>
  <c r="Q54" i="49"/>
  <c r="V393" i="48"/>
  <c r="AD393" i="46"/>
  <c r="AH393" i="48"/>
  <c r="AC393" i="46"/>
  <c r="Y393" i="46"/>
  <c r="N16" i="49"/>
  <c r="N54" i="49"/>
  <c r="AE393" i="46"/>
  <c r="C42" i="46"/>
  <c r="C392" i="46"/>
  <c r="C42" i="50"/>
  <c r="C392" i="50"/>
  <c r="E42" i="50"/>
  <c r="E392" i="50"/>
  <c r="H42" i="48"/>
  <c r="H392" i="48"/>
  <c r="R16" i="46"/>
  <c r="R28" i="46" s="1"/>
  <c r="R54" i="46"/>
  <c r="X393" i="50"/>
  <c r="M16" i="48"/>
  <c r="M28" i="48" s="1"/>
  <c r="M54" i="48"/>
  <c r="O16" i="49"/>
  <c r="O54" i="49"/>
  <c r="Y393" i="49"/>
  <c r="AE393" i="49"/>
  <c r="M16" i="49"/>
  <c r="M28" i="49" s="1"/>
  <c r="M54" i="49"/>
  <c r="AH393" i="50"/>
  <c r="N16" i="48"/>
  <c r="N54" i="48"/>
  <c r="H42" i="46"/>
  <c r="H392" i="46"/>
  <c r="G42" i="50"/>
  <c r="G392" i="50"/>
  <c r="E42" i="46"/>
  <c r="E392" i="46"/>
  <c r="AI42" i="49"/>
  <c r="V54" i="49"/>
  <c r="AI42" i="50"/>
  <c r="V54" i="50"/>
  <c r="R16" i="48"/>
  <c r="R28" i="48" s="1"/>
  <c r="R54" i="48"/>
  <c r="Q16" i="50"/>
  <c r="Q54" i="50"/>
  <c r="R16" i="50"/>
  <c r="R28" i="50" s="1"/>
  <c r="R54" i="50"/>
  <c r="AD393" i="48"/>
  <c r="V393" i="49"/>
  <c r="AA393" i="49"/>
  <c r="AD393" i="50"/>
  <c r="Z393" i="48"/>
  <c r="AE393" i="50"/>
  <c r="C42" i="45"/>
  <c r="C392" i="45"/>
  <c r="C42" i="49"/>
  <c r="C392" i="49"/>
  <c r="D42" i="45"/>
  <c r="D392" i="45"/>
  <c r="H42" i="45"/>
  <c r="H392" i="45"/>
  <c r="D42" i="46"/>
  <c r="D392" i="46"/>
  <c r="E42" i="45"/>
  <c r="E392" i="45"/>
  <c r="O16" i="50"/>
  <c r="O54" i="50"/>
  <c r="AA393" i="48"/>
  <c r="AD393" i="45"/>
  <c r="AF393" i="46"/>
  <c r="M16" i="50"/>
  <c r="M28" i="50" s="1"/>
  <c r="M54" i="50"/>
  <c r="AF393" i="50"/>
  <c r="AF393" i="45"/>
  <c r="O16" i="48"/>
  <c r="O54" i="48"/>
  <c r="Q16" i="48"/>
  <c r="Q54" i="48"/>
  <c r="AE393" i="45"/>
  <c r="W393" i="46"/>
  <c r="Z393" i="45"/>
  <c r="D42" i="48"/>
  <c r="D392" i="48"/>
  <c r="AI42" i="48"/>
  <c r="V54" i="48"/>
  <c r="V393" i="46"/>
  <c r="AG393" i="50"/>
  <c r="AG393" i="45"/>
  <c r="M16" i="45"/>
  <c r="M28" i="45" s="1"/>
  <c r="M54" i="45"/>
  <c r="Z393" i="50"/>
  <c r="Z393" i="46"/>
  <c r="V393" i="50"/>
  <c r="AA393" i="50"/>
  <c r="AA393" i="45"/>
  <c r="Q16" i="45"/>
  <c r="Q54" i="45"/>
  <c r="R16" i="45"/>
  <c r="R28" i="45" s="1"/>
  <c r="R54" i="45"/>
  <c r="S380" i="50"/>
  <c r="L42" i="50"/>
  <c r="L54" i="50" s="1"/>
  <c r="S380" i="46"/>
  <c r="L42" i="46"/>
  <c r="L54" i="46" s="1"/>
  <c r="S380" i="45"/>
  <c r="L42" i="45"/>
  <c r="L54" i="45" s="1"/>
  <c r="S380" i="48"/>
  <c r="L42" i="48"/>
  <c r="L54" i="48" s="1"/>
  <c r="S380" i="49"/>
  <c r="L42" i="49"/>
  <c r="L54" i="49" s="1"/>
  <c r="B392" i="45"/>
  <c r="B392" i="50"/>
  <c r="B392" i="49"/>
  <c r="B392" i="48"/>
  <c r="B392" i="46"/>
  <c r="AJ380" i="46" l="1"/>
  <c r="S392" i="46"/>
  <c r="AI393" i="46"/>
  <c r="D16" i="46"/>
  <c r="D54" i="46"/>
  <c r="C16" i="45"/>
  <c r="C28" i="45" s="1"/>
  <c r="C54" i="45"/>
  <c r="E16" i="50"/>
  <c r="E54" i="50"/>
  <c r="G16" i="49"/>
  <c r="G54" i="49"/>
  <c r="G16" i="46"/>
  <c r="G54" i="46"/>
  <c r="D16" i="50"/>
  <c r="D54" i="50"/>
  <c r="AI393" i="50"/>
  <c r="AI54" i="48"/>
  <c r="V55" i="48" s="1"/>
  <c r="E16" i="48"/>
  <c r="E54" i="48"/>
  <c r="AJ380" i="49"/>
  <c r="S392" i="49"/>
  <c r="AJ380" i="50"/>
  <c r="S392" i="50"/>
  <c r="H16" i="45"/>
  <c r="H28" i="45" s="1"/>
  <c r="H54" i="45"/>
  <c r="E16" i="46"/>
  <c r="E54" i="46"/>
  <c r="C16" i="50"/>
  <c r="C28" i="50" s="1"/>
  <c r="C54" i="50"/>
  <c r="AI54" i="45"/>
  <c r="V55" i="45" s="1"/>
  <c r="C16" i="48"/>
  <c r="C28" i="48" s="1"/>
  <c r="C54" i="48"/>
  <c r="D16" i="49"/>
  <c r="D54" i="49"/>
  <c r="H16" i="50"/>
  <c r="H28" i="50" s="1"/>
  <c r="H54" i="50"/>
  <c r="E16" i="49"/>
  <c r="E54" i="49"/>
  <c r="AJ380" i="48"/>
  <c r="S392" i="48"/>
  <c r="D16" i="48"/>
  <c r="D54" i="48"/>
  <c r="D16" i="45"/>
  <c r="D54" i="45"/>
  <c r="G16" i="50"/>
  <c r="G54" i="50"/>
  <c r="C16" i="46"/>
  <c r="C28" i="46" s="1"/>
  <c r="C54" i="46"/>
  <c r="AI393" i="48"/>
  <c r="H16" i="49"/>
  <c r="H28" i="49" s="1"/>
  <c r="H54" i="49"/>
  <c r="AI393" i="45"/>
  <c r="G16" i="45"/>
  <c r="G54" i="45"/>
  <c r="AI393" i="49"/>
  <c r="AI54" i="50"/>
  <c r="V55" i="50" s="1"/>
  <c r="G16" i="48"/>
  <c r="G54" i="48"/>
  <c r="AI54" i="46"/>
  <c r="V55" i="46" s="1"/>
  <c r="AI54" i="49"/>
  <c r="V55" i="49" s="1"/>
  <c r="AJ380" i="45"/>
  <c r="S392" i="45"/>
  <c r="E16" i="45"/>
  <c r="E54" i="45"/>
  <c r="C16" i="49"/>
  <c r="C28" i="49" s="1"/>
  <c r="C54" i="49"/>
  <c r="H16" i="46"/>
  <c r="H28" i="46" s="1"/>
  <c r="H54" i="46"/>
  <c r="H16" i="48"/>
  <c r="H28" i="48" s="1"/>
  <c r="H54" i="48"/>
  <c r="L16" i="48"/>
  <c r="S42" i="48"/>
  <c r="I380" i="49"/>
  <c r="I392" i="49" s="1"/>
  <c r="B42" i="49"/>
  <c r="B54" i="49" s="1"/>
  <c r="I380" i="45"/>
  <c r="I392" i="45" s="1"/>
  <c r="B42" i="45"/>
  <c r="B54" i="45" s="1"/>
  <c r="S42" i="45"/>
  <c r="L16" i="45"/>
  <c r="I380" i="48"/>
  <c r="I392" i="48" s="1"/>
  <c r="B42" i="48"/>
  <c r="B54" i="48" s="1"/>
  <c r="I380" i="46"/>
  <c r="I392" i="46" s="1"/>
  <c r="B42" i="46"/>
  <c r="B54" i="46" s="1"/>
  <c r="S42" i="46"/>
  <c r="L16" i="46"/>
  <c r="I380" i="50"/>
  <c r="I392" i="50" s="1"/>
  <c r="B42" i="50"/>
  <c r="B54" i="50" s="1"/>
  <c r="S42" i="49"/>
  <c r="L16" i="49"/>
  <c r="L16" i="50"/>
  <c r="S42" i="50"/>
  <c r="O393" i="49" l="1"/>
  <c r="T392" i="49"/>
  <c r="L393" i="49"/>
  <c r="R393" i="49"/>
  <c r="N393" i="49"/>
  <c r="M393" i="49"/>
  <c r="Q393" i="49"/>
  <c r="AJ392" i="49"/>
  <c r="P393" i="49"/>
  <c r="T392" i="45"/>
  <c r="P393" i="45"/>
  <c r="AJ392" i="45"/>
  <c r="M393" i="45"/>
  <c r="Q393" i="45"/>
  <c r="L393" i="45"/>
  <c r="O393" i="45"/>
  <c r="N393" i="45"/>
  <c r="R393" i="45"/>
  <c r="AJ42" i="45"/>
  <c r="S54" i="45"/>
  <c r="AB55" i="50"/>
  <c r="Z55" i="50"/>
  <c r="AD55" i="50"/>
  <c r="AH55" i="50"/>
  <c r="Y55" i="50"/>
  <c r="AC55" i="50"/>
  <c r="AE55" i="50"/>
  <c r="AF55" i="50"/>
  <c r="X55" i="50"/>
  <c r="AA55" i="50"/>
  <c r="W55" i="50"/>
  <c r="AG55" i="50"/>
  <c r="O393" i="48"/>
  <c r="R393" i="48"/>
  <c r="T392" i="48"/>
  <c r="N393" i="48"/>
  <c r="L393" i="48"/>
  <c r="AJ392" i="48"/>
  <c r="Q393" i="48"/>
  <c r="P393" i="48"/>
  <c r="M393" i="48"/>
  <c r="AJ42" i="49"/>
  <c r="S54" i="49"/>
  <c r="AJ42" i="46"/>
  <c r="S54" i="46"/>
  <c r="AB55" i="49"/>
  <c r="AA55" i="49"/>
  <c r="AE55" i="49"/>
  <c r="X55" i="49"/>
  <c r="AF55" i="49"/>
  <c r="Z55" i="49"/>
  <c r="AG55" i="49"/>
  <c r="W55" i="49"/>
  <c r="Y55" i="49"/>
  <c r="AD55" i="49"/>
  <c r="AH55" i="49"/>
  <c r="AC55" i="49"/>
  <c r="AJ42" i="50"/>
  <c r="S54" i="50"/>
  <c r="AB55" i="46"/>
  <c r="AD55" i="46"/>
  <c r="Y55" i="46"/>
  <c r="AH55" i="46"/>
  <c r="AC55" i="46"/>
  <c r="X55" i="46"/>
  <c r="AA55" i="46"/>
  <c r="AF55" i="46"/>
  <c r="AE55" i="46"/>
  <c r="AG55" i="46"/>
  <c r="Z55" i="46"/>
  <c r="W55" i="46"/>
  <c r="Q393" i="50"/>
  <c r="O393" i="50"/>
  <c r="M393" i="50"/>
  <c r="L393" i="50"/>
  <c r="N393" i="50"/>
  <c r="R393" i="50"/>
  <c r="T392" i="50"/>
  <c r="AJ392" i="50"/>
  <c r="P393" i="50"/>
  <c r="AB55" i="48"/>
  <c r="AH55" i="48"/>
  <c r="AA55" i="48"/>
  <c r="AF55" i="48"/>
  <c r="X55" i="48"/>
  <c r="AC55" i="48"/>
  <c r="AE55" i="48"/>
  <c r="AG55" i="48"/>
  <c r="Z55" i="48"/>
  <c r="W55" i="48"/>
  <c r="Y55" i="48"/>
  <c r="AD55" i="48"/>
  <c r="Q393" i="46"/>
  <c r="M393" i="46"/>
  <c r="O393" i="46"/>
  <c r="AJ392" i="46"/>
  <c r="R393" i="46"/>
  <c r="L393" i="46"/>
  <c r="P393" i="46"/>
  <c r="T392" i="46"/>
  <c r="N393" i="46"/>
  <c r="AJ42" i="48"/>
  <c r="S54" i="48"/>
  <c r="AB55" i="45"/>
  <c r="AD55" i="45"/>
  <c r="AE55" i="45"/>
  <c r="AG55" i="45"/>
  <c r="AH55" i="45"/>
  <c r="W55" i="45"/>
  <c r="Y55" i="45"/>
  <c r="AC55" i="45"/>
  <c r="AF55" i="45"/>
  <c r="X55" i="45"/>
  <c r="AA55" i="45"/>
  <c r="Z55" i="45"/>
  <c r="D393" i="50"/>
  <c r="F393" i="50"/>
  <c r="H393" i="50"/>
  <c r="B393" i="50"/>
  <c r="G393" i="50"/>
  <c r="C393" i="50"/>
  <c r="E393" i="50"/>
  <c r="B16" i="45"/>
  <c r="I16" i="45" s="1"/>
  <c r="I42" i="45"/>
  <c r="I54" i="45" s="1"/>
  <c r="G393" i="45"/>
  <c r="F393" i="45"/>
  <c r="H393" i="45"/>
  <c r="B393" i="45"/>
  <c r="E393" i="45"/>
  <c r="D393" i="45"/>
  <c r="C393" i="45"/>
  <c r="B16" i="46"/>
  <c r="I16" i="46" s="1"/>
  <c r="I42" i="46"/>
  <c r="I54" i="46" s="1"/>
  <c r="I42" i="49"/>
  <c r="I54" i="49" s="1"/>
  <c r="B16" i="49"/>
  <c r="I16" i="49" s="1"/>
  <c r="E393" i="46"/>
  <c r="H393" i="46"/>
  <c r="G393" i="46"/>
  <c r="B393" i="46"/>
  <c r="D393" i="46"/>
  <c r="C393" i="46"/>
  <c r="F393" i="46"/>
  <c r="G393" i="49"/>
  <c r="C393" i="49"/>
  <c r="D393" i="49"/>
  <c r="E393" i="49"/>
  <c r="H393" i="49"/>
  <c r="B393" i="49"/>
  <c r="F393" i="49"/>
  <c r="B16" i="48"/>
  <c r="I16" i="48" s="1"/>
  <c r="I42" i="48"/>
  <c r="I54" i="48" s="1"/>
  <c r="B16" i="50"/>
  <c r="I16" i="50" s="1"/>
  <c r="I42" i="50"/>
  <c r="I54" i="50" s="1"/>
  <c r="G393" i="48"/>
  <c r="F393" i="48"/>
  <c r="C393" i="48"/>
  <c r="B393" i="48"/>
  <c r="D393" i="48"/>
  <c r="H393" i="48"/>
  <c r="E393" i="48"/>
  <c r="AI55" i="46" l="1"/>
  <c r="AI55" i="45"/>
  <c r="I393" i="49"/>
  <c r="AI55" i="48"/>
  <c r="AI55" i="49"/>
  <c r="AI55" i="50"/>
  <c r="I393" i="46"/>
  <c r="S393" i="50"/>
  <c r="AJ393" i="50" s="1"/>
  <c r="S393" i="46"/>
  <c r="AJ393" i="46" s="1"/>
  <c r="S393" i="49"/>
  <c r="AJ393" i="49" s="1"/>
  <c r="P55" i="45"/>
  <c r="Q55" i="45"/>
  <c r="L55" i="45"/>
  <c r="O55" i="45"/>
  <c r="T54" i="45"/>
  <c r="R55" i="45"/>
  <c r="AJ54" i="45"/>
  <c r="N55" i="45"/>
  <c r="M55" i="45"/>
  <c r="I393" i="45"/>
  <c r="P55" i="46"/>
  <c r="R55" i="46"/>
  <c r="AJ54" i="46"/>
  <c r="Q55" i="46"/>
  <c r="L55" i="46"/>
  <c r="M55" i="46"/>
  <c r="N55" i="46"/>
  <c r="O55" i="46"/>
  <c r="T54" i="46"/>
  <c r="I393" i="50"/>
  <c r="N55" i="48"/>
  <c r="Q55" i="48"/>
  <c r="O55" i="48"/>
  <c r="AJ54" i="48"/>
  <c r="P55" i="48"/>
  <c r="R55" i="48"/>
  <c r="M55" i="48"/>
  <c r="L55" i="48"/>
  <c r="T54" i="48"/>
  <c r="T54" i="50"/>
  <c r="M55" i="50"/>
  <c r="P55" i="50"/>
  <c r="Q55" i="50"/>
  <c r="L55" i="50"/>
  <c r="O55" i="50"/>
  <c r="R55" i="50"/>
  <c r="AJ54" i="50"/>
  <c r="N55" i="50"/>
  <c r="M55" i="49"/>
  <c r="R55" i="49"/>
  <c r="L55" i="49"/>
  <c r="P55" i="49"/>
  <c r="N55" i="49"/>
  <c r="AJ54" i="49"/>
  <c r="O55" i="49"/>
  <c r="Q55" i="49"/>
  <c r="T54" i="49"/>
  <c r="S393" i="48"/>
  <c r="AJ393" i="48" s="1"/>
  <c r="I393" i="48"/>
  <c r="S393" i="45"/>
  <c r="AJ393" i="45" s="1"/>
  <c r="G55" i="48"/>
  <c r="C55" i="48"/>
  <c r="D55" i="48"/>
  <c r="E55" i="48"/>
  <c r="F55" i="48"/>
  <c r="B55" i="48"/>
  <c r="H55" i="48"/>
  <c r="F55" i="49"/>
  <c r="C55" i="49"/>
  <c r="B55" i="49"/>
  <c r="D55" i="49"/>
  <c r="H55" i="49"/>
  <c r="E55" i="49"/>
  <c r="G55" i="49"/>
  <c r="G55" i="50"/>
  <c r="D55" i="50"/>
  <c r="H55" i="50"/>
  <c r="C55" i="50"/>
  <c r="F55" i="50"/>
  <c r="B55" i="50"/>
  <c r="E55" i="50"/>
  <c r="C55" i="46"/>
  <c r="B55" i="46"/>
  <c r="H55" i="46"/>
  <c r="F55" i="46"/>
  <c r="D55" i="46"/>
  <c r="G55" i="46"/>
  <c r="E55" i="46"/>
  <c r="E55" i="45"/>
  <c r="B55" i="45"/>
  <c r="H55" i="45"/>
  <c r="G55" i="45"/>
  <c r="C55" i="45"/>
  <c r="D55" i="45"/>
  <c r="F55" i="45"/>
  <c r="S55" i="48" l="1"/>
  <c r="AJ55" i="48" s="1"/>
  <c r="I55" i="49"/>
  <c r="S55" i="45"/>
  <c r="AJ55" i="45" s="1"/>
  <c r="S55" i="50"/>
  <c r="AJ55" i="50" s="1"/>
  <c r="I55" i="46"/>
  <c r="S55" i="49"/>
  <c r="AJ55" i="49" s="1"/>
  <c r="I55" i="45"/>
  <c r="I55" i="48"/>
  <c r="S55" i="46"/>
  <c r="AJ55" i="46" s="1"/>
  <c r="I55" i="50"/>
  <c r="S484" i="46" l="1"/>
  <c r="S496" i="46" s="1"/>
  <c r="P68" i="46"/>
  <c r="P496" i="46"/>
  <c r="S484" i="45"/>
  <c r="S496" i="45" s="1"/>
  <c r="P68" i="45"/>
  <c r="P496" i="45"/>
  <c r="P16" i="45" l="1"/>
  <c r="S68" i="45"/>
  <c r="S80" i="45" s="1"/>
  <c r="P80" i="45"/>
  <c r="M497" i="45"/>
  <c r="N497" i="45"/>
  <c r="L497" i="45"/>
  <c r="P497" i="45"/>
  <c r="Q497" i="45"/>
  <c r="O497" i="45"/>
  <c r="R497" i="45"/>
  <c r="S68" i="46"/>
  <c r="S80" i="46" s="1"/>
  <c r="P16" i="46"/>
  <c r="P80" i="46"/>
  <c r="Q497" i="46"/>
  <c r="R497" i="46"/>
  <c r="N497" i="46"/>
  <c r="L497" i="46"/>
  <c r="O497" i="46"/>
  <c r="M497" i="46"/>
  <c r="P497" i="46"/>
  <c r="S16" i="46" l="1"/>
  <c r="P28" i="46"/>
  <c r="S16" i="45"/>
  <c r="P28" i="45"/>
  <c r="S497" i="45"/>
  <c r="N81" i="46"/>
  <c r="Q81" i="46"/>
  <c r="L81" i="46"/>
  <c r="P81" i="46"/>
  <c r="O81" i="46"/>
  <c r="R81" i="46"/>
  <c r="M81" i="46"/>
  <c r="O81" i="45"/>
  <c r="L81" i="45"/>
  <c r="P81" i="45"/>
  <c r="Q81" i="45"/>
  <c r="M81" i="45"/>
  <c r="N81" i="45"/>
  <c r="R81" i="45"/>
  <c r="S497" i="46"/>
  <c r="T16" i="45" l="1"/>
  <c r="T16" i="46"/>
  <c r="S81" i="46"/>
  <c r="S81" i="45"/>
  <c r="I645" i="50" l="1"/>
  <c r="I652" i="50" s="1"/>
  <c r="B652" i="50"/>
  <c r="B99" i="50"/>
  <c r="S645" i="50" l="1"/>
  <c r="S652" i="50" s="1"/>
  <c r="L652" i="50"/>
  <c r="L99" i="50"/>
  <c r="I99" i="50"/>
  <c r="B21" i="50"/>
  <c r="I21" i="50" s="1"/>
  <c r="C653" i="50"/>
  <c r="E653" i="50"/>
  <c r="G653" i="50"/>
  <c r="B653" i="50"/>
  <c r="H653" i="50"/>
  <c r="D653" i="50"/>
  <c r="F653" i="50"/>
  <c r="L21" i="50" l="1"/>
  <c r="S99" i="50"/>
  <c r="I653" i="50"/>
  <c r="Q653" i="50"/>
  <c r="N653" i="50"/>
  <c r="P653" i="50"/>
  <c r="O653" i="50"/>
  <c r="M653" i="50"/>
  <c r="R653" i="50"/>
  <c r="L653" i="50"/>
  <c r="S653" i="50" l="1"/>
  <c r="S482" i="48" l="1"/>
  <c r="P66" i="48"/>
  <c r="S66" i="48" l="1"/>
  <c r="P14" i="48"/>
  <c r="S14" i="48" s="1"/>
  <c r="T14" i="48" s="1"/>
  <c r="S484" i="48" l="1"/>
  <c r="P68" i="48"/>
  <c r="S68" i="48" l="1"/>
  <c r="P16" i="48"/>
  <c r="S16" i="48" s="1"/>
  <c r="T16" i="48" s="1"/>
  <c r="I645" i="48" l="1"/>
  <c r="I652" i="48" s="1"/>
  <c r="B652" i="48"/>
  <c r="B99" i="48"/>
  <c r="I99" i="48" l="1"/>
  <c r="B21" i="48"/>
  <c r="I21" i="48" s="1"/>
  <c r="S645" i="48"/>
  <c r="S652" i="48" s="1"/>
  <c r="L99" i="48"/>
  <c r="L652" i="48"/>
  <c r="C653" i="48"/>
  <c r="E653" i="48"/>
  <c r="G653" i="48"/>
  <c r="H653" i="48"/>
  <c r="B653" i="48"/>
  <c r="D653" i="48"/>
  <c r="F653" i="48"/>
  <c r="L21" i="48" l="1"/>
  <c r="S99" i="48"/>
  <c r="O653" i="48"/>
  <c r="L653" i="48"/>
  <c r="R653" i="48"/>
  <c r="P653" i="48"/>
  <c r="N653" i="48"/>
  <c r="Q653" i="48"/>
  <c r="M653" i="48"/>
  <c r="I653" i="48"/>
  <c r="S653" i="48" l="1"/>
  <c r="P73" i="48" l="1"/>
  <c r="S489" i="48"/>
  <c r="S481" i="48" l="1"/>
  <c r="S496" i="48" s="1"/>
  <c r="P65" i="48"/>
  <c r="P496" i="48"/>
  <c r="P21" i="48"/>
  <c r="S21" i="48" s="1"/>
  <c r="T21" i="48" s="1"/>
  <c r="S73" i="48"/>
  <c r="S65" i="48" l="1"/>
  <c r="S80" i="48" s="1"/>
  <c r="P80" i="48"/>
  <c r="P13" i="48"/>
  <c r="M497" i="48"/>
  <c r="R497" i="48"/>
  <c r="N497" i="48"/>
  <c r="L497" i="48"/>
  <c r="S497" i="48" s="1"/>
  <c r="P497" i="48"/>
  <c r="O497" i="48"/>
  <c r="Q497" i="48"/>
  <c r="S13" i="48" l="1"/>
  <c r="P28" i="48"/>
  <c r="M81" i="48"/>
  <c r="O81" i="48"/>
  <c r="Q81" i="48"/>
  <c r="R81" i="48"/>
  <c r="P81" i="48"/>
  <c r="L81" i="48"/>
  <c r="S81" i="48" s="1"/>
  <c r="N81" i="48"/>
  <c r="T13" i="48" l="1"/>
  <c r="V340" i="51" l="1"/>
  <c r="V43" i="51" l="1"/>
  <c r="L340" i="51"/>
  <c r="AH43" i="51" l="1"/>
  <c r="AH54" i="51" s="1"/>
  <c r="AH340" i="51"/>
  <c r="AC43" i="51"/>
  <c r="AC54" i="51" s="1"/>
  <c r="AC340" i="51"/>
  <c r="L43" i="51"/>
  <c r="B340" i="51"/>
  <c r="AI329" i="51"/>
  <c r="AI43" i="51" l="1"/>
  <c r="O43" i="51"/>
  <c r="S43" i="51" s="1"/>
  <c r="AJ43" i="51" s="1"/>
  <c r="O340" i="51"/>
  <c r="L17" i="51"/>
  <c r="S329" i="51"/>
  <c r="AJ329" i="51" s="1"/>
  <c r="B43" i="51"/>
  <c r="O17" i="51" l="1"/>
  <c r="O54" i="51"/>
  <c r="E43" i="51"/>
  <c r="I43" i="51" s="1"/>
  <c r="E340" i="51"/>
  <c r="B17" i="51"/>
  <c r="I329" i="51"/>
  <c r="E17" i="51" l="1"/>
  <c r="E54" i="51"/>
  <c r="I17" i="51"/>
  <c r="P600" i="49" l="1"/>
  <c r="P96" i="49" l="1"/>
  <c r="P106" i="49" s="1"/>
  <c r="S590" i="49"/>
  <c r="S600" i="49" s="1"/>
  <c r="M601" i="49" l="1"/>
  <c r="R601" i="49"/>
  <c r="P601" i="49"/>
  <c r="L601" i="49"/>
  <c r="N601" i="49"/>
  <c r="Q601" i="49"/>
  <c r="O601" i="49"/>
  <c r="S601" i="49" l="1"/>
  <c r="S486" i="49"/>
  <c r="P70" i="49"/>
  <c r="S70" i="49" l="1"/>
  <c r="P18" i="49"/>
  <c r="S484" i="49" l="1"/>
  <c r="P68" i="49"/>
  <c r="P16" i="49" l="1"/>
  <c r="S16" i="49" s="1"/>
  <c r="T16" i="49" s="1"/>
  <c r="S68" i="49"/>
  <c r="P600" i="50" l="1"/>
  <c r="P96" i="50" l="1"/>
  <c r="P106" i="50" s="1"/>
  <c r="S590" i="50"/>
  <c r="S600" i="50" s="1"/>
  <c r="S482" i="49" l="1"/>
  <c r="P66" i="49"/>
  <c r="Q601" i="50"/>
  <c r="R601" i="50"/>
  <c r="O601" i="50"/>
  <c r="L601" i="50"/>
  <c r="P601" i="50"/>
  <c r="M601" i="50"/>
  <c r="N601" i="50"/>
  <c r="S601" i="50" l="1"/>
  <c r="S486" i="50"/>
  <c r="P70" i="50"/>
  <c r="S66" i="49"/>
  <c r="P14" i="49"/>
  <c r="S14" i="49" l="1"/>
  <c r="S70" i="50"/>
  <c r="P18" i="50"/>
  <c r="T14" i="49" l="1"/>
  <c r="P73" i="49"/>
  <c r="S489" i="49"/>
  <c r="S496" i="49" s="1"/>
  <c r="P496" i="49"/>
  <c r="P497" i="49" l="1"/>
  <c r="M497" i="49"/>
  <c r="O497" i="49"/>
  <c r="R497" i="49"/>
  <c r="Q497" i="49"/>
  <c r="L497" i="49"/>
  <c r="N497" i="49"/>
  <c r="S73" i="49"/>
  <c r="S80" i="49" s="1"/>
  <c r="P21" i="49"/>
  <c r="P80" i="49"/>
  <c r="S21" i="49" l="1"/>
  <c r="T21" i="49" s="1"/>
  <c r="P28" i="49"/>
  <c r="O81" i="49"/>
  <c r="P81" i="49"/>
  <c r="N81" i="49"/>
  <c r="R81" i="49"/>
  <c r="Q81" i="49"/>
  <c r="L81" i="49"/>
  <c r="S81" i="49" s="1"/>
  <c r="M81" i="49"/>
  <c r="S497" i="49"/>
  <c r="S482" i="50" l="1"/>
  <c r="P66" i="50"/>
  <c r="S66" i="50" l="1"/>
  <c r="P14" i="50"/>
  <c r="S14" i="50" s="1"/>
  <c r="T14" i="50" s="1"/>
  <c r="S484" i="50" l="1"/>
  <c r="P68" i="50"/>
  <c r="S68" i="50" l="1"/>
  <c r="P16" i="50"/>
  <c r="S16" i="50" s="1"/>
  <c r="T16" i="50" s="1"/>
  <c r="P73" i="50" l="1"/>
  <c r="S489" i="50"/>
  <c r="S73" i="50" l="1"/>
  <c r="P21" i="50"/>
  <c r="S21" i="50" s="1"/>
  <c r="T21" i="50" s="1"/>
  <c r="S485" i="51" l="1"/>
  <c r="P69" i="51"/>
  <c r="S69" i="51" l="1"/>
  <c r="P17" i="51"/>
  <c r="S17" i="51" s="1"/>
  <c r="T17" i="51" s="1"/>
  <c r="P600" i="51" l="1"/>
  <c r="P96" i="51" l="1"/>
  <c r="S590" i="51"/>
  <c r="S600" i="51" s="1"/>
  <c r="O601" i="51" l="1"/>
  <c r="P601" i="51"/>
  <c r="N601" i="51"/>
  <c r="R601" i="51"/>
  <c r="M601" i="51"/>
  <c r="Q601" i="51"/>
  <c r="L601" i="51"/>
  <c r="S601" i="51" s="1"/>
  <c r="P70" i="51"/>
  <c r="S486" i="51"/>
  <c r="S70" i="51" l="1"/>
  <c r="P18" i="51"/>
  <c r="P600" i="53" l="1"/>
  <c r="P96" i="53" l="1"/>
  <c r="S590" i="53"/>
  <c r="S600" i="53" s="1"/>
  <c r="L601" i="53" l="1"/>
  <c r="N601" i="53"/>
  <c r="R601" i="53"/>
  <c r="O601" i="53"/>
  <c r="Q601" i="53"/>
  <c r="M601" i="53"/>
  <c r="P601" i="53"/>
  <c r="S601" i="53" l="1"/>
  <c r="S486" i="53"/>
  <c r="P70" i="53"/>
  <c r="S70" i="53" l="1"/>
  <c r="P18" i="53"/>
  <c r="P68" i="53" l="1"/>
  <c r="S484" i="53"/>
  <c r="S68" i="53" l="1"/>
  <c r="P16" i="53"/>
  <c r="AI274" i="54" l="1"/>
  <c r="AI144" i="54"/>
  <c r="AI222" i="54"/>
  <c r="AI326" i="54"/>
  <c r="AI300" i="54"/>
  <c r="AI170" i="54"/>
  <c r="AI352" i="54"/>
  <c r="AI404" i="54"/>
  <c r="AI430" i="54"/>
  <c r="AI196" i="54"/>
  <c r="AI248" i="54"/>
  <c r="AI378" i="54"/>
  <c r="AB40" i="54" l="1"/>
  <c r="AI40" i="54" s="1"/>
  <c r="AI118" i="54"/>
  <c r="S248" i="54"/>
  <c r="AJ248" i="54" s="1"/>
  <c r="S196" i="54"/>
  <c r="AJ196" i="54" s="1"/>
  <c r="S144" i="54"/>
  <c r="AJ144" i="54" s="1"/>
  <c r="S404" i="54"/>
  <c r="AJ404" i="54" s="1"/>
  <c r="S430" i="54"/>
  <c r="AJ430" i="54" s="1"/>
  <c r="S170" i="54"/>
  <c r="AJ170" i="54" s="1"/>
  <c r="S274" i="54"/>
  <c r="AJ274" i="54" s="1"/>
  <c r="S352" i="54"/>
  <c r="AJ352" i="54" s="1"/>
  <c r="S300" i="54"/>
  <c r="AJ300" i="54" s="1"/>
  <c r="S222" i="54"/>
  <c r="AJ222" i="54" s="1"/>
  <c r="S378" i="54"/>
  <c r="AJ378" i="54" s="1"/>
  <c r="S326" i="54"/>
  <c r="AJ326" i="54" s="1"/>
  <c r="P40" i="54" l="1"/>
  <c r="S118" i="54"/>
  <c r="AJ118" i="54" s="1"/>
  <c r="S40" i="54" l="1"/>
  <c r="AJ40" i="54" s="1"/>
  <c r="AI377" i="54" l="1"/>
  <c r="E99" i="54" l="1"/>
  <c r="E21" i="54" s="1"/>
  <c r="E652" i="54"/>
  <c r="O99" i="54" l="1"/>
  <c r="O21" i="54" s="1"/>
  <c r="O652" i="54"/>
  <c r="F99" i="54"/>
  <c r="F652" i="54"/>
  <c r="P99" i="54" l="1"/>
  <c r="P106" i="54" s="1"/>
  <c r="P652" i="54"/>
  <c r="F21" i="54"/>
  <c r="F28" i="54" s="1"/>
  <c r="F106" i="54"/>
  <c r="I645" i="54"/>
  <c r="I652" i="54" s="1"/>
  <c r="B652" i="54"/>
  <c r="B99" i="54"/>
  <c r="E653" i="54" l="1"/>
  <c r="D653" i="54"/>
  <c r="B653" i="54"/>
  <c r="G653" i="54"/>
  <c r="F653" i="54"/>
  <c r="H653" i="54"/>
  <c r="C653" i="54"/>
  <c r="I99" i="54"/>
  <c r="B21" i="54"/>
  <c r="I21" i="54" s="1"/>
  <c r="S645" i="54"/>
  <c r="S652" i="54" s="1"/>
  <c r="L99" i="54"/>
  <c r="L652" i="54"/>
  <c r="S99" i="54" l="1"/>
  <c r="L21" i="54"/>
  <c r="I653" i="54"/>
  <c r="L653" i="54"/>
  <c r="R653" i="54"/>
  <c r="P653" i="54"/>
  <c r="O653" i="54"/>
  <c r="M653" i="54"/>
  <c r="N653" i="54"/>
  <c r="Q653" i="54"/>
  <c r="S653" i="54" l="1"/>
  <c r="AI255" i="54" l="1"/>
  <c r="AI307" i="54"/>
  <c r="AI281" i="54"/>
  <c r="AI229" i="54"/>
  <c r="AI151" i="54"/>
  <c r="AI359" i="54"/>
  <c r="AI203" i="54"/>
  <c r="AI437" i="54"/>
  <c r="AI411" i="54"/>
  <c r="AI333" i="54"/>
  <c r="AI177" i="54"/>
  <c r="AB158" i="54" l="1"/>
  <c r="AI143" i="54"/>
  <c r="AI385" i="54"/>
  <c r="AB392" i="54"/>
  <c r="AB47" i="54"/>
  <c r="AI47" i="54" s="1"/>
  <c r="AI125" i="54"/>
  <c r="AB288" i="54"/>
  <c r="AI273" i="54"/>
  <c r="AB236" i="54"/>
  <c r="AI221" i="54"/>
  <c r="AB314" i="54"/>
  <c r="AI299" i="54"/>
  <c r="AB210" i="54"/>
  <c r="AI195" i="54"/>
  <c r="AB444" i="54"/>
  <c r="AI429" i="54"/>
  <c r="AB132" i="54"/>
  <c r="AI132" i="54" s="1"/>
  <c r="AB39" i="54"/>
  <c r="AI117" i="54"/>
  <c r="AB340" i="54"/>
  <c r="AI325" i="54"/>
  <c r="AB366" i="54"/>
  <c r="AI351" i="54"/>
  <c r="AB184" i="54"/>
  <c r="AI169" i="54"/>
  <c r="AB418" i="54"/>
  <c r="AI403" i="54"/>
  <c r="AB262" i="54"/>
  <c r="AI247" i="54"/>
  <c r="S333" i="54"/>
  <c r="AJ333" i="54" s="1"/>
  <c r="S151" i="54"/>
  <c r="AJ151" i="54" s="1"/>
  <c r="S411" i="54"/>
  <c r="AJ411" i="54" s="1"/>
  <c r="S359" i="54"/>
  <c r="AJ359" i="54" s="1"/>
  <c r="S255" i="54"/>
  <c r="AJ255" i="54" s="1"/>
  <c r="S437" i="54"/>
  <c r="AJ437" i="54" s="1"/>
  <c r="S385" i="54"/>
  <c r="AJ385" i="54" s="1"/>
  <c r="S281" i="54"/>
  <c r="AJ281" i="54" s="1"/>
  <c r="S177" i="54"/>
  <c r="AJ177" i="54" s="1"/>
  <c r="S229" i="54"/>
  <c r="AJ229" i="54" s="1"/>
  <c r="S203" i="54"/>
  <c r="AJ203" i="54" s="1"/>
  <c r="S307" i="54"/>
  <c r="AJ307" i="54" s="1"/>
  <c r="AI444" i="54" l="1"/>
  <c r="AI288" i="54"/>
  <c r="AI184" i="54"/>
  <c r="AI392" i="54"/>
  <c r="AI158" i="54"/>
  <c r="AB159" i="54" s="1"/>
  <c r="P340" i="54"/>
  <c r="S325" i="54"/>
  <c r="P392" i="54"/>
  <c r="S377" i="54"/>
  <c r="P418" i="54"/>
  <c r="S403" i="54"/>
  <c r="P158" i="54"/>
  <c r="S143" i="54"/>
  <c r="P366" i="54"/>
  <c r="S351" i="54"/>
  <c r="AJ351" i="54" s="1"/>
  <c r="P314" i="54"/>
  <c r="S299" i="54"/>
  <c r="P236" i="54"/>
  <c r="S221" i="54"/>
  <c r="AJ221" i="54" s="1"/>
  <c r="P444" i="54"/>
  <c r="S429" i="54"/>
  <c r="P184" i="54"/>
  <c r="S169" i="54"/>
  <c r="P262" i="54"/>
  <c r="S247" i="54"/>
  <c r="P132" i="54"/>
  <c r="P39" i="54"/>
  <c r="S117" i="54"/>
  <c r="P210" i="54"/>
  <c r="S195" i="54"/>
  <c r="AJ195" i="54" s="1"/>
  <c r="AI418" i="54"/>
  <c r="AB419" i="54" s="1"/>
  <c r="AB54" i="54"/>
  <c r="AI39" i="54"/>
  <c r="P47" i="54"/>
  <c r="S125" i="54"/>
  <c r="AJ125" i="54" s="1"/>
  <c r="P288" i="54"/>
  <c r="S273" i="54"/>
  <c r="AJ117" i="54" l="1"/>
  <c r="S132" i="54"/>
  <c r="AJ403" i="54"/>
  <c r="S418" i="54"/>
  <c r="AH185" i="54"/>
  <c r="Y185" i="54"/>
  <c r="AA185" i="54"/>
  <c r="W185" i="54"/>
  <c r="AC185" i="54"/>
  <c r="AE185" i="54"/>
  <c r="X185" i="54"/>
  <c r="V185" i="54"/>
  <c r="AG185" i="54"/>
  <c r="AD185" i="54"/>
  <c r="Z185" i="54"/>
  <c r="AF185" i="54"/>
  <c r="AB185" i="54"/>
  <c r="AC159" i="54"/>
  <c r="Z159" i="54"/>
  <c r="AG159" i="54"/>
  <c r="AA159" i="54"/>
  <c r="X159" i="54"/>
  <c r="AH159" i="54"/>
  <c r="AE159" i="54"/>
  <c r="Y159" i="54"/>
  <c r="AF159" i="54"/>
  <c r="V159" i="54"/>
  <c r="AD159" i="54"/>
  <c r="W159" i="54"/>
  <c r="AJ247" i="54"/>
  <c r="AJ299" i="54"/>
  <c r="AJ377" i="54"/>
  <c r="S392" i="54"/>
  <c r="AA393" i="54"/>
  <c r="W393" i="54"/>
  <c r="V393" i="54"/>
  <c r="AD393" i="54"/>
  <c r="AC393" i="54"/>
  <c r="Y393" i="54"/>
  <c r="Z393" i="54"/>
  <c r="X393" i="54"/>
  <c r="AF393" i="54"/>
  <c r="AG393" i="54"/>
  <c r="AE393" i="54"/>
  <c r="AH393" i="54"/>
  <c r="AC289" i="54"/>
  <c r="AE289" i="54"/>
  <c r="AD289" i="54"/>
  <c r="AF289" i="54"/>
  <c r="Z289" i="54"/>
  <c r="AG289" i="54"/>
  <c r="AH289" i="54"/>
  <c r="Y289" i="54"/>
  <c r="W289" i="54"/>
  <c r="V289" i="54"/>
  <c r="X289" i="54"/>
  <c r="AA289" i="54"/>
  <c r="AB393" i="54"/>
  <c r="AB289" i="54"/>
  <c r="AJ429" i="54"/>
  <c r="S444" i="54"/>
  <c r="AJ169" i="54"/>
  <c r="S184" i="54"/>
  <c r="AJ325" i="54"/>
  <c r="V445" i="54"/>
  <c r="AD445" i="54"/>
  <c r="AF445" i="54"/>
  <c r="Z445" i="54"/>
  <c r="X445" i="54"/>
  <c r="AE445" i="54"/>
  <c r="AC445" i="54"/>
  <c r="AA445" i="54"/>
  <c r="W445" i="54"/>
  <c r="AH445" i="54"/>
  <c r="Y445" i="54"/>
  <c r="AG445" i="54"/>
  <c r="AJ143" i="54"/>
  <c r="S158" i="54"/>
  <c r="AJ273" i="54"/>
  <c r="S288" i="54"/>
  <c r="AB445" i="54"/>
  <c r="S47" i="54"/>
  <c r="AJ47" i="54" s="1"/>
  <c r="P54" i="54"/>
  <c r="S39" i="54"/>
  <c r="AJ39" i="54" s="1"/>
  <c r="AD419" i="54"/>
  <c r="AC419" i="54"/>
  <c r="AA419" i="54"/>
  <c r="W419" i="54"/>
  <c r="AF419" i="54"/>
  <c r="AG419" i="54"/>
  <c r="AH419" i="54"/>
  <c r="Y419" i="54"/>
  <c r="Z419" i="54"/>
  <c r="AE419" i="54"/>
  <c r="X419" i="54"/>
  <c r="V419" i="54"/>
  <c r="AJ418" i="54"/>
  <c r="T418" i="54"/>
  <c r="AI393" i="54" l="1"/>
  <c r="L445" i="54"/>
  <c r="Q445" i="54"/>
  <c r="M445" i="54"/>
  <c r="P445" i="54"/>
  <c r="AJ444" i="54"/>
  <c r="O445" i="54"/>
  <c r="R445" i="54"/>
  <c r="T444" i="54"/>
  <c r="N445" i="54"/>
  <c r="AI445" i="54"/>
  <c r="AI419" i="54"/>
  <c r="T288" i="54"/>
  <c r="R289" i="54"/>
  <c r="M289" i="54"/>
  <c r="O289" i="54"/>
  <c r="Q289" i="54"/>
  <c r="P289" i="54"/>
  <c r="AJ288" i="54"/>
  <c r="N289" i="54"/>
  <c r="L289" i="54"/>
  <c r="Q393" i="54"/>
  <c r="P393" i="54"/>
  <c r="L393" i="54"/>
  <c r="R393" i="54"/>
  <c r="AJ392" i="54"/>
  <c r="N393" i="54"/>
  <c r="O393" i="54"/>
  <c r="T392" i="54"/>
  <c r="M393" i="54"/>
  <c r="AI185" i="54"/>
  <c r="Q419" i="54"/>
  <c r="L419" i="54"/>
  <c r="R419" i="54"/>
  <c r="P419" i="54"/>
  <c r="O419" i="54"/>
  <c r="M419" i="54"/>
  <c r="N419" i="54"/>
  <c r="AI159" i="54"/>
  <c r="AJ158" i="54"/>
  <c r="Q159" i="54"/>
  <c r="N159" i="54"/>
  <c r="L159" i="54"/>
  <c r="P159" i="54"/>
  <c r="T158" i="54"/>
  <c r="R159" i="54"/>
  <c r="O159" i="54"/>
  <c r="M159" i="54"/>
  <c r="N185" i="54"/>
  <c r="T184" i="54"/>
  <c r="O185" i="54"/>
  <c r="R185" i="54"/>
  <c r="Q185" i="54"/>
  <c r="AJ184" i="54"/>
  <c r="M185" i="54"/>
  <c r="L185" i="54"/>
  <c r="P185" i="54"/>
  <c r="AI289" i="54"/>
  <c r="R133" i="54"/>
  <c r="L133" i="54"/>
  <c r="N133" i="54"/>
  <c r="O133" i="54"/>
  <c r="M133" i="54"/>
  <c r="P133" i="54"/>
  <c r="Q133" i="54"/>
  <c r="T132" i="54"/>
  <c r="AJ132" i="54"/>
  <c r="S419" i="54" l="1"/>
  <c r="S185" i="54"/>
  <c r="AJ185" i="54" s="1"/>
  <c r="S393" i="54"/>
  <c r="AJ393" i="54" s="1"/>
  <c r="S289" i="54"/>
  <c r="AJ289" i="54" s="1"/>
  <c r="S133" i="54"/>
  <c r="AJ133" i="54" s="1"/>
  <c r="AJ419" i="54"/>
  <c r="S159" i="54"/>
  <c r="AJ159" i="54" s="1"/>
  <c r="S445" i="54"/>
  <c r="AJ445" i="54" s="1"/>
  <c r="P69" i="54" l="1"/>
  <c r="S485" i="54"/>
  <c r="S69" i="54" l="1"/>
  <c r="P17" i="54"/>
  <c r="S17" i="54" s="1"/>
  <c r="T17" i="54" s="1"/>
  <c r="S482" i="54" l="1"/>
  <c r="P66" i="54"/>
  <c r="S66" i="54" l="1"/>
  <c r="P14" i="54"/>
  <c r="S14" i="54" s="1"/>
  <c r="T14" i="54" s="1"/>
  <c r="P65" i="54" l="1"/>
  <c r="S481" i="54"/>
  <c r="P496" i="54"/>
  <c r="P73" i="54" l="1"/>
  <c r="S489" i="54"/>
  <c r="S496" i="54" s="1"/>
  <c r="S65" i="54"/>
  <c r="P80" i="54"/>
  <c r="P13" i="54"/>
  <c r="S13" i="54" l="1"/>
  <c r="T13" i="54" s="1"/>
  <c r="Q497" i="54"/>
  <c r="R497" i="54"/>
  <c r="P497" i="54"/>
  <c r="M497" i="54"/>
  <c r="L497" i="54"/>
  <c r="O497" i="54"/>
  <c r="N497" i="54"/>
  <c r="S73" i="54"/>
  <c r="S80" i="54" s="1"/>
  <c r="P21" i="54"/>
  <c r="S21" i="54" s="1"/>
  <c r="T21" i="54" s="1"/>
  <c r="P28" i="54" l="1"/>
  <c r="M81" i="54"/>
  <c r="R81" i="54"/>
  <c r="P81" i="54"/>
  <c r="Q81" i="54"/>
  <c r="L81" i="54"/>
  <c r="O81" i="54"/>
  <c r="N81" i="54"/>
  <c r="S497" i="54"/>
  <c r="S81" i="54" l="1"/>
  <c r="AC626" i="54" l="1"/>
  <c r="AB626" i="54" l="1"/>
  <c r="Z626" i="54"/>
  <c r="AA626" i="54"/>
  <c r="Y626" i="54" l="1"/>
  <c r="G626" i="54" l="1"/>
  <c r="G96" i="54"/>
  <c r="G18" i="54" l="1"/>
  <c r="G28" i="54" s="1"/>
  <c r="G106" i="54"/>
  <c r="Q626" i="54"/>
  <c r="AB630" i="54" s="1"/>
  <c r="Q96" i="54"/>
  <c r="Q18" i="54" l="1"/>
  <c r="Q28" i="54" s="1"/>
  <c r="Q106" i="54"/>
  <c r="Y626" i="51" l="1"/>
  <c r="AC626" i="51"/>
  <c r="AB626" i="51" l="1"/>
  <c r="Z626" i="51"/>
  <c r="AA626" i="51" l="1"/>
  <c r="G626" i="51" l="1"/>
  <c r="G96" i="51"/>
  <c r="AA626" i="50"/>
  <c r="Y626" i="50"/>
  <c r="AC626" i="50"/>
  <c r="AB626" i="50"/>
  <c r="Z626" i="50"/>
  <c r="G18" i="51" l="1"/>
  <c r="G28" i="51" s="1"/>
  <c r="G106" i="51"/>
  <c r="Q626" i="51"/>
  <c r="AB630" i="51" s="1"/>
  <c r="Q96" i="51"/>
  <c r="Q18" i="51" l="1"/>
  <c r="Q28" i="51" s="1"/>
  <c r="Q106" i="51"/>
  <c r="G626" i="50"/>
  <c r="G96" i="50"/>
  <c r="Q626" i="50" l="1"/>
  <c r="AB630" i="50" s="1"/>
  <c r="Q96" i="50"/>
  <c r="G18" i="50"/>
  <c r="G28" i="50" s="1"/>
  <c r="G106" i="50"/>
  <c r="AC626" i="49"/>
  <c r="AA626" i="49"/>
  <c r="Q18" i="50" l="1"/>
  <c r="Q28" i="50" s="1"/>
  <c r="Q106" i="50"/>
  <c r="AB626" i="49"/>
  <c r="Z626" i="49"/>
  <c r="Y626" i="49" l="1"/>
  <c r="G626" i="49" l="1"/>
  <c r="G96" i="49"/>
  <c r="G18" i="49" l="1"/>
  <c r="G28" i="49" s="1"/>
  <c r="G106" i="49"/>
  <c r="Q626" i="49"/>
  <c r="AB630" i="49" s="1"/>
  <c r="Q96" i="49"/>
  <c r="Q18" i="49" l="1"/>
  <c r="Q28" i="49" s="1"/>
  <c r="Q106" i="49"/>
  <c r="Z626" i="46" l="1"/>
  <c r="AA626" i="46"/>
  <c r="AC626" i="46"/>
  <c r="Y626" i="46" l="1"/>
  <c r="AB626" i="46"/>
  <c r="G626" i="46" l="1"/>
  <c r="G96" i="46"/>
  <c r="Q626" i="46" l="1"/>
  <c r="AB630" i="46" s="1"/>
  <c r="Q96" i="46"/>
  <c r="G18" i="46"/>
  <c r="G28" i="46" s="1"/>
  <c r="G106" i="46"/>
  <c r="AA626" i="41"/>
  <c r="AC626" i="41"/>
  <c r="Z626" i="41"/>
  <c r="Q18" i="46" l="1"/>
  <c r="Q28" i="46" s="1"/>
  <c r="Q106" i="46"/>
  <c r="AB626" i="41"/>
  <c r="Y626" i="41"/>
  <c r="G626" i="41" l="1"/>
  <c r="G96" i="41"/>
  <c r="AA626" i="42"/>
  <c r="AC626" i="42"/>
  <c r="Y626" i="42"/>
  <c r="AB626" i="42"/>
  <c r="G18" i="41" l="1"/>
  <c r="G28" i="41" s="1"/>
  <c r="G106" i="41"/>
  <c r="Q626" i="41"/>
  <c r="AB630" i="41" s="1"/>
  <c r="Q96" i="41"/>
  <c r="Z626" i="42"/>
  <c r="G626" i="42" l="1"/>
  <c r="G96" i="42"/>
  <c r="Q18" i="41"/>
  <c r="Q28" i="41" s="1"/>
  <c r="Q106" i="41"/>
  <c r="Q626" i="42" l="1"/>
  <c r="AB630" i="42" s="1"/>
  <c r="Q96" i="42"/>
  <c r="G18" i="42"/>
  <c r="G28" i="42" s="1"/>
  <c r="G106" i="42"/>
  <c r="Q18" i="42" l="1"/>
  <c r="Q28" i="42" s="1"/>
  <c r="Q106" i="42"/>
  <c r="AA626" i="45" l="1"/>
  <c r="AC626" i="45"/>
  <c r="Z626" i="45" l="1"/>
  <c r="AB626" i="45"/>
  <c r="Y626" i="45"/>
  <c r="G626" i="45" l="1"/>
  <c r="G96" i="45"/>
  <c r="Q626" i="45" l="1"/>
  <c r="AB630" i="45" s="1"/>
  <c r="Q96" i="45"/>
  <c r="G106" i="45"/>
  <c r="G18" i="45"/>
  <c r="G28" i="45" s="1"/>
  <c r="Q106" i="45" l="1"/>
  <c r="Q18" i="45"/>
  <c r="Q28" i="45" s="1"/>
  <c r="AC626" i="40"/>
  <c r="AA626" i="40"/>
  <c r="AA626" i="44"/>
  <c r="AC626" i="44"/>
  <c r="Z626" i="40"/>
  <c r="AB626" i="44" l="1"/>
  <c r="Y626" i="44"/>
  <c r="Y626" i="40"/>
  <c r="AB626" i="40"/>
  <c r="Z626" i="44"/>
  <c r="G626" i="44" l="1"/>
  <c r="G96" i="44"/>
  <c r="G626" i="40"/>
  <c r="G96" i="40"/>
  <c r="G18" i="40" l="1"/>
  <c r="G28" i="40" s="1"/>
  <c r="G106" i="40"/>
  <c r="Q626" i="40"/>
  <c r="AB630" i="40" s="1"/>
  <c r="Q96" i="40"/>
  <c r="G18" i="44"/>
  <c r="G28" i="44" s="1"/>
  <c r="G106" i="44"/>
  <c r="Q626" i="44"/>
  <c r="AB630" i="44" s="1"/>
  <c r="Q96" i="44"/>
  <c r="Q18" i="40" l="1"/>
  <c r="Q28" i="40" s="1"/>
  <c r="Q106" i="40"/>
  <c r="Q18" i="44"/>
  <c r="Q28" i="44" s="1"/>
  <c r="Q106" i="44"/>
  <c r="X626" i="54" l="1"/>
  <c r="V626" i="54" l="1"/>
  <c r="W626" i="54"/>
  <c r="B626" i="54" l="1"/>
  <c r="AD626" i="54"/>
  <c r="D96" i="54" l="1"/>
  <c r="D626" i="54"/>
  <c r="AF616" i="54"/>
  <c r="AF626" i="54" s="1"/>
  <c r="B96" i="54"/>
  <c r="B106" i="54" s="1"/>
  <c r="W626" i="53"/>
  <c r="L626" i="54"/>
  <c r="V630" i="54" s="1"/>
  <c r="I616" i="54"/>
  <c r="I626" i="54" s="1"/>
  <c r="N96" i="54" l="1"/>
  <c r="N626" i="54"/>
  <c r="W630" i="54" s="1"/>
  <c r="D18" i="54"/>
  <c r="D106" i="54"/>
  <c r="B627" i="54"/>
  <c r="F627" i="54"/>
  <c r="C627" i="54"/>
  <c r="D627" i="54"/>
  <c r="H627" i="54"/>
  <c r="G627" i="54"/>
  <c r="B18" i="54"/>
  <c r="E626" i="54"/>
  <c r="E627" i="54" s="1"/>
  <c r="E96" i="54"/>
  <c r="I96" i="54" s="1"/>
  <c r="I106" i="54" s="1"/>
  <c r="L96" i="54"/>
  <c r="L106" i="54" s="1"/>
  <c r="AF627" i="54"/>
  <c r="AE627" i="54"/>
  <c r="AF631" i="54"/>
  <c r="V627" i="54"/>
  <c r="AC627" i="54"/>
  <c r="Z627" i="54"/>
  <c r="AB627" i="54"/>
  <c r="AA627" i="54"/>
  <c r="Y627" i="54"/>
  <c r="X627" i="54"/>
  <c r="W627" i="54"/>
  <c r="AD627" i="54"/>
  <c r="S616" i="54"/>
  <c r="I627" i="54" l="1"/>
  <c r="AG616" i="54"/>
  <c r="S626" i="54"/>
  <c r="N18" i="54"/>
  <c r="N106" i="54"/>
  <c r="L18" i="54"/>
  <c r="D107" i="54"/>
  <c r="H107" i="54"/>
  <c r="C107" i="54"/>
  <c r="F107" i="54"/>
  <c r="B107" i="54"/>
  <c r="E107" i="54"/>
  <c r="G107" i="54"/>
  <c r="O626" i="54"/>
  <c r="Y630" i="54" s="1"/>
  <c r="O96" i="54"/>
  <c r="E18" i="54"/>
  <c r="E28" i="54" s="1"/>
  <c r="E106" i="54"/>
  <c r="I107" i="54" l="1"/>
  <c r="R627" i="54"/>
  <c r="L627" i="54"/>
  <c r="O627" i="54"/>
  <c r="N627" i="54"/>
  <c r="Q627" i="54"/>
  <c r="M627" i="54"/>
  <c r="P627" i="54"/>
  <c r="AF630" i="54"/>
  <c r="AG626" i="54"/>
  <c r="I18" i="54"/>
  <c r="O18" i="54"/>
  <c r="O28" i="54" s="1"/>
  <c r="O106" i="54"/>
  <c r="S18" i="54"/>
  <c r="S96" i="54"/>
  <c r="S106" i="54" s="1"/>
  <c r="T18" i="54" l="1"/>
  <c r="S627" i="54"/>
  <c r="Q107" i="54"/>
  <c r="L107" i="54"/>
  <c r="P107" i="54"/>
  <c r="M107" i="54"/>
  <c r="N107" i="54"/>
  <c r="R107" i="54"/>
  <c r="O107" i="54"/>
  <c r="S107" i="54" l="1"/>
  <c r="X626" i="53"/>
  <c r="AC626" i="53"/>
  <c r="AA626" i="53"/>
  <c r="Z626" i="53"/>
  <c r="AB626" i="53"/>
  <c r="Y626" i="53" l="1"/>
  <c r="V626" i="51"/>
  <c r="W626" i="51"/>
  <c r="V626" i="53"/>
  <c r="X626" i="51"/>
  <c r="D96" i="53" l="1"/>
  <c r="D626" i="53"/>
  <c r="G626" i="53"/>
  <c r="G96" i="53"/>
  <c r="B626" i="53"/>
  <c r="B626" i="51"/>
  <c r="AD626" i="51"/>
  <c r="D96" i="51" l="1"/>
  <c r="D626" i="51"/>
  <c r="AF616" i="53"/>
  <c r="AF626" i="53" s="1"/>
  <c r="AD626" i="53"/>
  <c r="AD627" i="53" s="1"/>
  <c r="N96" i="53"/>
  <c r="N626" i="53"/>
  <c r="W630" i="53" s="1"/>
  <c r="D18" i="53"/>
  <c r="D106" i="53"/>
  <c r="G18" i="53"/>
  <c r="G28" i="53" s="1"/>
  <c r="G106" i="53"/>
  <c r="AF616" i="51"/>
  <c r="AF626" i="51" s="1"/>
  <c r="Q626" i="53"/>
  <c r="AB630" i="53" s="1"/>
  <c r="Q96" i="53"/>
  <c r="B96" i="51"/>
  <c r="B96" i="53"/>
  <c r="X626" i="50"/>
  <c r="L626" i="51"/>
  <c r="V630" i="51" s="1"/>
  <c r="W626" i="50"/>
  <c r="I616" i="51"/>
  <c r="I626" i="51" s="1"/>
  <c r="L96" i="53" l="1"/>
  <c r="L626" i="53"/>
  <c r="V630" i="53" s="1"/>
  <c r="N18" i="53"/>
  <c r="N106" i="53"/>
  <c r="N96" i="51"/>
  <c r="N626" i="51"/>
  <c r="W630" i="51" s="1"/>
  <c r="AE627" i="53"/>
  <c r="AF627" i="53"/>
  <c r="W627" i="53"/>
  <c r="AA627" i="53"/>
  <c r="AC627" i="53"/>
  <c r="Z627" i="53"/>
  <c r="AB627" i="53"/>
  <c r="X627" i="53"/>
  <c r="Y627" i="53"/>
  <c r="V627" i="53"/>
  <c r="D18" i="51"/>
  <c r="D106" i="51"/>
  <c r="C627" i="51"/>
  <c r="H627" i="51"/>
  <c r="G627" i="51"/>
  <c r="D627" i="51"/>
  <c r="F627" i="51"/>
  <c r="B627" i="51"/>
  <c r="E626" i="53"/>
  <c r="E96" i="53"/>
  <c r="I96" i="53" s="1"/>
  <c r="L96" i="51"/>
  <c r="Q18" i="53"/>
  <c r="Q28" i="53" s="1"/>
  <c r="Q106" i="53"/>
  <c r="AE627" i="51"/>
  <c r="AF627" i="51"/>
  <c r="AF631" i="51"/>
  <c r="V627" i="51"/>
  <c r="Y627" i="51"/>
  <c r="AC627" i="51"/>
  <c r="AB627" i="51"/>
  <c r="Z627" i="51"/>
  <c r="AA627" i="51"/>
  <c r="W627" i="51"/>
  <c r="X627" i="51"/>
  <c r="L18" i="53"/>
  <c r="E626" i="51"/>
  <c r="E627" i="51" s="1"/>
  <c r="E96" i="51"/>
  <c r="AD627" i="51"/>
  <c r="B18" i="53"/>
  <c r="I96" i="51"/>
  <c r="B18" i="51"/>
  <c r="I616" i="53"/>
  <c r="I626" i="53" s="1"/>
  <c r="E627" i="53" l="1"/>
  <c r="N18" i="51"/>
  <c r="N106" i="51"/>
  <c r="I627" i="51"/>
  <c r="L18" i="51"/>
  <c r="D96" i="50"/>
  <c r="D626" i="50"/>
  <c r="O626" i="51"/>
  <c r="Y630" i="51" s="1"/>
  <c r="O96" i="51"/>
  <c r="F627" i="53"/>
  <c r="C627" i="53"/>
  <c r="B627" i="53"/>
  <c r="H627" i="53"/>
  <c r="G627" i="53"/>
  <c r="D627" i="53"/>
  <c r="AF631" i="53"/>
  <c r="S616" i="51"/>
  <c r="E18" i="51"/>
  <c r="I18" i="51" s="1"/>
  <c r="E18" i="53"/>
  <c r="I18" i="53" s="1"/>
  <c r="V626" i="50"/>
  <c r="AG616" i="51" l="1"/>
  <c r="S626" i="51"/>
  <c r="N96" i="50"/>
  <c r="N626" i="50"/>
  <c r="W630" i="50" s="1"/>
  <c r="I627" i="53"/>
  <c r="D18" i="50"/>
  <c r="D28" i="50" s="1"/>
  <c r="D106" i="50"/>
  <c r="S96" i="51"/>
  <c r="O18" i="51"/>
  <c r="S18" i="51" s="1"/>
  <c r="T18" i="51" s="1"/>
  <c r="S616" i="53"/>
  <c r="O626" i="53"/>
  <c r="Y630" i="53" s="1"/>
  <c r="O96" i="53"/>
  <c r="AD626" i="50"/>
  <c r="AF616" i="50" l="1"/>
  <c r="AF626" i="50" s="1"/>
  <c r="B96" i="50"/>
  <c r="B106" i="50" s="1"/>
  <c r="B626" i="50"/>
  <c r="AG616" i="53"/>
  <c r="S626" i="53"/>
  <c r="N18" i="50"/>
  <c r="N28" i="50" s="1"/>
  <c r="N106" i="50"/>
  <c r="N627" i="51"/>
  <c r="P627" i="51"/>
  <c r="R627" i="51"/>
  <c r="M627" i="51"/>
  <c r="Q627" i="51"/>
  <c r="L627" i="51"/>
  <c r="O627" i="51"/>
  <c r="AG626" i="51"/>
  <c r="AF630" i="51"/>
  <c r="AE627" i="50"/>
  <c r="AF627" i="50"/>
  <c r="V627" i="50"/>
  <c r="AB627" i="50"/>
  <c r="AA627" i="50"/>
  <c r="AC627" i="50"/>
  <c r="Y627" i="50"/>
  <c r="Z627" i="50"/>
  <c r="W627" i="50"/>
  <c r="X627" i="50"/>
  <c r="O18" i="53"/>
  <c r="S18" i="53" s="1"/>
  <c r="T18" i="53" s="1"/>
  <c r="S96" i="53"/>
  <c r="B18" i="50"/>
  <c r="AD627" i="50"/>
  <c r="L626" i="50"/>
  <c r="V630" i="50" s="1"/>
  <c r="W626" i="49"/>
  <c r="X626" i="49"/>
  <c r="S627" i="51" l="1"/>
  <c r="O627" i="53"/>
  <c r="Q627" i="53"/>
  <c r="N627" i="53"/>
  <c r="L627" i="53"/>
  <c r="M627" i="53"/>
  <c r="P627" i="53"/>
  <c r="AG626" i="53"/>
  <c r="R627" i="53"/>
  <c r="AF630" i="53"/>
  <c r="L96" i="50"/>
  <c r="L106" i="50" s="1"/>
  <c r="I616" i="50"/>
  <c r="I626" i="50" s="1"/>
  <c r="E626" i="50"/>
  <c r="E96" i="50"/>
  <c r="B28" i="50"/>
  <c r="E627" i="50" l="1"/>
  <c r="S627" i="53"/>
  <c r="D96" i="49"/>
  <c r="D626" i="49"/>
  <c r="D627" i="50"/>
  <c r="F627" i="50"/>
  <c r="G627" i="50"/>
  <c r="B627" i="50"/>
  <c r="H627" i="50"/>
  <c r="C627" i="50"/>
  <c r="AF631" i="50"/>
  <c r="E18" i="50"/>
  <c r="E106" i="50"/>
  <c r="I96" i="50"/>
  <c r="I106" i="50" s="1"/>
  <c r="O626" i="50"/>
  <c r="Y630" i="50" s="1"/>
  <c r="O96" i="50"/>
  <c r="S96" i="50" s="1"/>
  <c r="S106" i="50" s="1"/>
  <c r="L18" i="50"/>
  <c r="L28" i="50" s="1"/>
  <c r="S616" i="50"/>
  <c r="V626" i="49"/>
  <c r="I627" i="50" l="1"/>
  <c r="I18" i="50"/>
  <c r="I28" i="50" s="1"/>
  <c r="E28" i="50"/>
  <c r="N96" i="49"/>
  <c r="N626" i="49"/>
  <c r="W630" i="49" s="1"/>
  <c r="AG616" i="50"/>
  <c r="S626" i="50"/>
  <c r="D18" i="49"/>
  <c r="D28" i="49" s="1"/>
  <c r="D106" i="49"/>
  <c r="B23" i="52"/>
  <c r="D29" i="50"/>
  <c r="B29" i="50"/>
  <c r="H29" i="50"/>
  <c r="E29" i="50"/>
  <c r="L29" i="50"/>
  <c r="Q29" i="50"/>
  <c r="R29" i="50"/>
  <c r="M29" i="50"/>
  <c r="G29" i="50"/>
  <c r="C29" i="50"/>
  <c r="N29" i="50"/>
  <c r="F29" i="50"/>
  <c r="Q107" i="50"/>
  <c r="L107" i="50"/>
  <c r="M107" i="50"/>
  <c r="N107" i="50"/>
  <c r="P107" i="50"/>
  <c r="R107" i="50"/>
  <c r="O18" i="50"/>
  <c r="O106" i="50"/>
  <c r="O107" i="50" s="1"/>
  <c r="G107" i="50"/>
  <c r="C107" i="50"/>
  <c r="E107" i="50"/>
  <c r="F107" i="50"/>
  <c r="H107" i="50"/>
  <c r="D107" i="50"/>
  <c r="B107" i="50"/>
  <c r="I107" i="50" s="1"/>
  <c r="AD626" i="49"/>
  <c r="B96" i="49" l="1"/>
  <c r="B626" i="49"/>
  <c r="Q627" i="50"/>
  <c r="O627" i="50"/>
  <c r="M627" i="50"/>
  <c r="R627" i="50"/>
  <c r="P627" i="50"/>
  <c r="L627" i="50"/>
  <c r="S627" i="50" s="1"/>
  <c r="N627" i="50"/>
  <c r="AF630" i="50"/>
  <c r="AG626" i="50"/>
  <c r="S18" i="50"/>
  <c r="T18" i="50" s="1"/>
  <c r="O28" i="50"/>
  <c r="O29" i="50" s="1"/>
  <c r="I29" i="50"/>
  <c r="N18" i="49"/>
  <c r="N28" i="49" s="1"/>
  <c r="N106" i="49"/>
  <c r="S107" i="50"/>
  <c r="AF616" i="49"/>
  <c r="AF626" i="49" s="1"/>
  <c r="AD627" i="49" s="1"/>
  <c r="W626" i="48"/>
  <c r="L96" i="49" l="1"/>
  <c r="L106" i="49" s="1"/>
  <c r="L626" i="49"/>
  <c r="V630" i="49" s="1"/>
  <c r="B18" i="49"/>
  <c r="B28" i="49" s="1"/>
  <c r="B106" i="49"/>
  <c r="V627" i="49"/>
  <c r="AE627" i="49"/>
  <c r="AF627" i="49"/>
  <c r="AA627" i="49"/>
  <c r="AC627" i="49"/>
  <c r="AB627" i="49"/>
  <c r="Z627" i="49"/>
  <c r="Y627" i="49"/>
  <c r="X627" i="49"/>
  <c r="W627" i="49"/>
  <c r="I616" i="49"/>
  <c r="I626" i="49" s="1"/>
  <c r="AF631" i="49" s="1"/>
  <c r="E626" i="49"/>
  <c r="E96" i="49"/>
  <c r="L18" i="49"/>
  <c r="L28" i="49" s="1"/>
  <c r="E627" i="49" l="1"/>
  <c r="I96" i="49"/>
  <c r="I106" i="49" s="1"/>
  <c r="E18" i="49"/>
  <c r="E106" i="49"/>
  <c r="E107" i="49" s="1"/>
  <c r="S616" i="49"/>
  <c r="O626" i="49"/>
  <c r="Y630" i="49" s="1"/>
  <c r="O96" i="49"/>
  <c r="H627" i="49"/>
  <c r="B627" i="49"/>
  <c r="F627" i="49"/>
  <c r="C627" i="49"/>
  <c r="D627" i="49"/>
  <c r="G627" i="49"/>
  <c r="I627" i="49" l="1"/>
  <c r="AG616" i="49"/>
  <c r="S626" i="49"/>
  <c r="I18" i="49"/>
  <c r="I28" i="49" s="1"/>
  <c r="B22" i="52" s="1"/>
  <c r="E28" i="49"/>
  <c r="O18" i="49"/>
  <c r="O106" i="49"/>
  <c r="S96" i="49"/>
  <c r="S106" i="49" s="1"/>
  <c r="Q29" i="49"/>
  <c r="R29" i="49"/>
  <c r="N29" i="49"/>
  <c r="C29" i="49"/>
  <c r="M29" i="49"/>
  <c r="H107" i="49"/>
  <c r="B107" i="49"/>
  <c r="C107" i="49"/>
  <c r="F107" i="49"/>
  <c r="G107" i="49"/>
  <c r="D107" i="49"/>
  <c r="B29" i="49" l="1"/>
  <c r="F29" i="49"/>
  <c r="E29" i="49"/>
  <c r="L29" i="49"/>
  <c r="D29" i="49"/>
  <c r="P29" i="49"/>
  <c r="G29" i="49"/>
  <c r="L627" i="49"/>
  <c r="Q627" i="49"/>
  <c r="P627" i="49"/>
  <c r="N627" i="49"/>
  <c r="R627" i="49"/>
  <c r="O627" i="49"/>
  <c r="M627" i="49"/>
  <c r="AG626" i="49"/>
  <c r="AF630" i="49"/>
  <c r="I107" i="49"/>
  <c r="H29" i="49"/>
  <c r="Q107" i="49"/>
  <c r="N107" i="49"/>
  <c r="R107" i="49"/>
  <c r="M107" i="49"/>
  <c r="O107" i="49"/>
  <c r="L107" i="49"/>
  <c r="P107" i="49"/>
  <c r="O28" i="49"/>
  <c r="O29" i="49" s="1"/>
  <c r="S29" i="49" s="1"/>
  <c r="S18" i="49"/>
  <c r="X626" i="46"/>
  <c r="W626" i="46"/>
  <c r="I29" i="49" l="1"/>
  <c r="S627" i="49"/>
  <c r="S107" i="49"/>
  <c r="T18" i="49"/>
  <c r="S28" i="49"/>
  <c r="T28" i="49" s="1"/>
  <c r="D96" i="46" l="1"/>
  <c r="D626" i="46"/>
  <c r="N96" i="46" l="1"/>
  <c r="N626" i="46"/>
  <c r="W630" i="46" s="1"/>
  <c r="D18" i="46"/>
  <c r="D28" i="46" s="1"/>
  <c r="D106" i="46"/>
  <c r="V626" i="46"/>
  <c r="B626" i="46"/>
  <c r="X626" i="48"/>
  <c r="AA626" i="48"/>
  <c r="Y626" i="48"/>
  <c r="Z626" i="48"/>
  <c r="AB626" i="48"/>
  <c r="AC626" i="48"/>
  <c r="N18" i="46" l="1"/>
  <c r="N28" i="46" s="1"/>
  <c r="N106" i="46"/>
  <c r="B96" i="46"/>
  <c r="B106" i="46" s="1"/>
  <c r="X626" i="41"/>
  <c r="L626" i="46"/>
  <c r="V630" i="46" s="1"/>
  <c r="V626" i="48"/>
  <c r="W626" i="41"/>
  <c r="D96" i="48" l="1"/>
  <c r="D626" i="48"/>
  <c r="AD626" i="46"/>
  <c r="AF616" i="46"/>
  <c r="AF626" i="46" s="1"/>
  <c r="G626" i="48"/>
  <c r="G96" i="48"/>
  <c r="E626" i="46"/>
  <c r="E96" i="46"/>
  <c r="L96" i="46"/>
  <c r="L106" i="46" s="1"/>
  <c r="B18" i="46"/>
  <c r="I616" i="46"/>
  <c r="I626" i="46" s="1"/>
  <c r="B626" i="48"/>
  <c r="AD626" i="48"/>
  <c r="D96" i="41" l="1"/>
  <c r="D626" i="41"/>
  <c r="N96" i="48"/>
  <c r="N626" i="48"/>
  <c r="W630" i="48" s="1"/>
  <c r="D18" i="48"/>
  <c r="D28" i="48" s="1"/>
  <c r="D106" i="48"/>
  <c r="AF616" i="48"/>
  <c r="AF626" i="48" s="1"/>
  <c r="AD627" i="48" s="1"/>
  <c r="E627" i="46"/>
  <c r="F627" i="46"/>
  <c r="B627" i="46"/>
  <c r="C627" i="46"/>
  <c r="D627" i="46"/>
  <c r="G627" i="46"/>
  <c r="H627" i="46"/>
  <c r="E18" i="46"/>
  <c r="E28" i="46" s="1"/>
  <c r="E106" i="46"/>
  <c r="B96" i="48"/>
  <c r="B106" i="48" s="1"/>
  <c r="B28" i="46"/>
  <c r="I96" i="46"/>
  <c r="I106" i="46" s="1"/>
  <c r="G18" i="48"/>
  <c r="G28" i="48" s="1"/>
  <c r="G106" i="48"/>
  <c r="Q626" i="48"/>
  <c r="AB630" i="48" s="1"/>
  <c r="Q96" i="48"/>
  <c r="L18" i="46"/>
  <c r="O626" i="46"/>
  <c r="Y630" i="46" s="1"/>
  <c r="O96" i="46"/>
  <c r="S96" i="46" s="1"/>
  <c r="S106" i="46" s="1"/>
  <c r="S616" i="46"/>
  <c r="AE627" i="46"/>
  <c r="AF627" i="46"/>
  <c r="AF631" i="46"/>
  <c r="AA627" i="46"/>
  <c r="Z627" i="46"/>
  <c r="AC627" i="46"/>
  <c r="Y627" i="46"/>
  <c r="AB627" i="46"/>
  <c r="X627" i="46"/>
  <c r="W627" i="46"/>
  <c r="V627" i="46"/>
  <c r="AD627" i="46"/>
  <c r="L626" i="48"/>
  <c r="V630" i="48" s="1"/>
  <c r="W626" i="40"/>
  <c r="N96" i="41" l="1"/>
  <c r="N626" i="41"/>
  <c r="W630" i="41" s="1"/>
  <c r="AG616" i="46"/>
  <c r="S626" i="46"/>
  <c r="I18" i="46"/>
  <c r="I28" i="46" s="1"/>
  <c r="C29" i="46" s="1"/>
  <c r="N18" i="48"/>
  <c r="N28" i="48" s="1"/>
  <c r="N106" i="48"/>
  <c r="I627" i="46"/>
  <c r="D18" i="41"/>
  <c r="D28" i="41" s="1"/>
  <c r="D106" i="41"/>
  <c r="Q107" i="46"/>
  <c r="R107" i="46"/>
  <c r="P107" i="46"/>
  <c r="L107" i="46"/>
  <c r="N107" i="46"/>
  <c r="M107" i="46"/>
  <c r="H107" i="46"/>
  <c r="F107" i="46"/>
  <c r="C107" i="46"/>
  <c r="B107" i="46"/>
  <c r="D107" i="46"/>
  <c r="G107" i="46"/>
  <c r="E107" i="46"/>
  <c r="F29" i="46"/>
  <c r="G29" i="46"/>
  <c r="L28" i="46"/>
  <c r="E626" i="48"/>
  <c r="E96" i="48"/>
  <c r="I96" i="48"/>
  <c r="I106" i="48" s="1"/>
  <c r="B18" i="48"/>
  <c r="Q18" i="48"/>
  <c r="Q28" i="48" s="1"/>
  <c r="Q106" i="48"/>
  <c r="I616" i="48"/>
  <c r="I626" i="48" s="1"/>
  <c r="AF631" i="48" s="1"/>
  <c r="O18" i="46"/>
  <c r="O106" i="46"/>
  <c r="O107" i="46" s="1"/>
  <c r="L96" i="48"/>
  <c r="L106" i="48" s="1"/>
  <c r="AE627" i="48"/>
  <c r="AF627" i="48"/>
  <c r="V627" i="48"/>
  <c r="W627" i="48"/>
  <c r="AA627" i="48"/>
  <c r="X627" i="48"/>
  <c r="Y627" i="48"/>
  <c r="AC627" i="48"/>
  <c r="AB627" i="48"/>
  <c r="Z627" i="48"/>
  <c r="W626" i="42"/>
  <c r="X626" i="42"/>
  <c r="N29" i="46" l="1"/>
  <c r="B29" i="46"/>
  <c r="R29" i="46"/>
  <c r="Q29" i="46"/>
  <c r="M29" i="46"/>
  <c r="E29" i="46"/>
  <c r="I107" i="46"/>
  <c r="S107" i="46"/>
  <c r="P29" i="46"/>
  <c r="M627" i="46"/>
  <c r="P627" i="46"/>
  <c r="Q627" i="46"/>
  <c r="R627" i="46"/>
  <c r="L627" i="46"/>
  <c r="O627" i="46"/>
  <c r="N627" i="46"/>
  <c r="AF630" i="46"/>
  <c r="AG626" i="46"/>
  <c r="D29" i="46"/>
  <c r="H29" i="46"/>
  <c r="L29" i="46"/>
  <c r="B20" i="52"/>
  <c r="S18" i="46"/>
  <c r="O28" i="46"/>
  <c r="O29" i="46" s="1"/>
  <c r="N18" i="41"/>
  <c r="N28" i="41" s="1"/>
  <c r="N106" i="41"/>
  <c r="E627" i="48"/>
  <c r="C627" i="48"/>
  <c r="D627" i="48"/>
  <c r="G627" i="48"/>
  <c r="F627" i="48"/>
  <c r="B627" i="48"/>
  <c r="H627" i="48"/>
  <c r="B28" i="48"/>
  <c r="O626" i="48"/>
  <c r="Y630" i="48" s="1"/>
  <c r="O96" i="48"/>
  <c r="S96" i="48" s="1"/>
  <c r="S106" i="48" s="1"/>
  <c r="L18" i="48"/>
  <c r="C107" i="48"/>
  <c r="F107" i="48"/>
  <c r="G107" i="48"/>
  <c r="H107" i="48"/>
  <c r="D107" i="48"/>
  <c r="B107" i="48"/>
  <c r="S616" i="48"/>
  <c r="E18" i="48"/>
  <c r="E106" i="48"/>
  <c r="E107" i="48" s="1"/>
  <c r="I29" i="46" l="1"/>
  <c r="I18" i="48"/>
  <c r="I28" i="48" s="1"/>
  <c r="N29" i="48" s="1"/>
  <c r="E28" i="48"/>
  <c r="I627" i="48"/>
  <c r="AG616" i="48"/>
  <c r="S626" i="48"/>
  <c r="T18" i="46"/>
  <c r="S28" i="46"/>
  <c r="T28" i="46" s="1"/>
  <c r="I107" i="48"/>
  <c r="S627" i="46"/>
  <c r="D96" i="42"/>
  <c r="D626" i="42"/>
  <c r="S29" i="46"/>
  <c r="B21" i="52"/>
  <c r="L29" i="48"/>
  <c r="P29" i="48"/>
  <c r="D29" i="48"/>
  <c r="G29" i="48"/>
  <c r="F29" i="48"/>
  <c r="Q29" i="48"/>
  <c r="C29" i="48"/>
  <c r="M29" i="48"/>
  <c r="H29" i="48"/>
  <c r="L28" i="48"/>
  <c r="R107" i="48"/>
  <c r="L107" i="48"/>
  <c r="P107" i="48"/>
  <c r="N107" i="48"/>
  <c r="M107" i="48"/>
  <c r="Q107" i="48"/>
  <c r="O18" i="48"/>
  <c r="O106" i="48"/>
  <c r="O107" i="48" s="1"/>
  <c r="E29" i="48" l="1"/>
  <c r="R29" i="48"/>
  <c r="S107" i="48"/>
  <c r="R627" i="48"/>
  <c r="N627" i="48"/>
  <c r="P627" i="48"/>
  <c r="L627" i="48"/>
  <c r="O627" i="48"/>
  <c r="M627" i="48"/>
  <c r="Q627" i="48"/>
  <c r="AG626" i="48"/>
  <c r="AF630" i="48"/>
  <c r="S18" i="48"/>
  <c r="O28" i="48"/>
  <c r="O29" i="48" s="1"/>
  <c r="S29" i="48" s="1"/>
  <c r="D18" i="42"/>
  <c r="D28" i="42" s="1"/>
  <c r="D106" i="42"/>
  <c r="N96" i="42"/>
  <c r="N626" i="42"/>
  <c r="W630" i="42" s="1"/>
  <c r="B29" i="48"/>
  <c r="I29" i="48" s="1"/>
  <c r="N18" i="42" l="1"/>
  <c r="N28" i="42" s="1"/>
  <c r="N106" i="42"/>
  <c r="S627" i="48"/>
  <c r="T18" i="48"/>
  <c r="S28" i="48"/>
  <c r="T28" i="48" s="1"/>
  <c r="V626" i="42"/>
  <c r="AD626" i="42"/>
  <c r="B96" i="42" l="1"/>
  <c r="B106" i="42" s="1"/>
  <c r="B626" i="42"/>
  <c r="B18" i="42"/>
  <c r="B28" i="42" s="1"/>
  <c r="AF616" i="42"/>
  <c r="AF626" i="42" s="1"/>
  <c r="L626" i="42"/>
  <c r="V630" i="42" s="1"/>
  <c r="AE627" i="42" l="1"/>
  <c r="AF627" i="42"/>
  <c r="AC627" i="42"/>
  <c r="Y627" i="42"/>
  <c r="AA627" i="42"/>
  <c r="AB627" i="42"/>
  <c r="Z627" i="42"/>
  <c r="X627" i="42"/>
  <c r="W627" i="42"/>
  <c r="V627" i="42"/>
  <c r="L96" i="42"/>
  <c r="I616" i="42"/>
  <c r="I626" i="42" s="1"/>
  <c r="E626" i="42"/>
  <c r="E96" i="42"/>
  <c r="AD627" i="42"/>
  <c r="X626" i="45"/>
  <c r="W626" i="45"/>
  <c r="W626" i="43"/>
  <c r="E627" i="42" l="1"/>
  <c r="L18" i="42"/>
  <c r="L28" i="42" s="1"/>
  <c r="L106" i="42"/>
  <c r="E18" i="42"/>
  <c r="E106" i="42"/>
  <c r="I96" i="42"/>
  <c r="I106" i="42" s="1"/>
  <c r="C627" i="42"/>
  <c r="F627" i="42"/>
  <c r="H627" i="42"/>
  <c r="G627" i="42"/>
  <c r="D627" i="42"/>
  <c r="B627" i="42"/>
  <c r="AF631" i="42"/>
  <c r="I627" i="42" l="1"/>
  <c r="D96" i="45"/>
  <c r="D626" i="45"/>
  <c r="E28" i="42"/>
  <c r="I18" i="42"/>
  <c r="I28" i="42" s="1"/>
  <c r="O626" i="42"/>
  <c r="Y630" i="42" s="1"/>
  <c r="O96" i="42"/>
  <c r="S616" i="42"/>
  <c r="G107" i="42"/>
  <c r="B107" i="42"/>
  <c r="C107" i="42"/>
  <c r="F107" i="42"/>
  <c r="H107" i="42"/>
  <c r="D107" i="42"/>
  <c r="E107" i="42"/>
  <c r="I107" i="42" l="1"/>
  <c r="N96" i="45"/>
  <c r="N626" i="45"/>
  <c r="W630" i="45" s="1"/>
  <c r="AG616" i="42"/>
  <c r="S626" i="42"/>
  <c r="D18" i="45"/>
  <c r="D28" i="45" s="1"/>
  <c r="D106" i="45"/>
  <c r="P70" i="42"/>
  <c r="S486" i="42"/>
  <c r="S496" i="42" s="1"/>
  <c r="P496" i="42"/>
  <c r="S96" i="42"/>
  <c r="S106" i="42" s="1"/>
  <c r="O18" i="42"/>
  <c r="O106" i="42"/>
  <c r="B16" i="52"/>
  <c r="F29" i="42"/>
  <c r="E29" i="42"/>
  <c r="C29" i="42"/>
  <c r="D29" i="42"/>
  <c r="H29" i="42"/>
  <c r="B29" i="42"/>
  <c r="G29" i="42"/>
  <c r="V626" i="45"/>
  <c r="AD626" i="45"/>
  <c r="B626" i="45"/>
  <c r="AF616" i="45" l="1"/>
  <c r="AF626" i="45" s="1"/>
  <c r="O107" i="42"/>
  <c r="L627" i="42"/>
  <c r="N627" i="42"/>
  <c r="M627" i="42"/>
  <c r="O627" i="42"/>
  <c r="R627" i="42"/>
  <c r="Q627" i="42"/>
  <c r="P627" i="42"/>
  <c r="AF630" i="42"/>
  <c r="AG626" i="42"/>
  <c r="I29" i="42"/>
  <c r="N18" i="45"/>
  <c r="N28" i="45" s="1"/>
  <c r="N106" i="45"/>
  <c r="V627" i="45"/>
  <c r="O28" i="42"/>
  <c r="AD627" i="45"/>
  <c r="R107" i="42"/>
  <c r="M107" i="42"/>
  <c r="N107" i="42"/>
  <c r="L107" i="42"/>
  <c r="P107" i="42"/>
  <c r="Q107" i="42"/>
  <c r="AE627" i="45"/>
  <c r="AF627" i="45"/>
  <c r="AC627" i="45"/>
  <c r="AA627" i="45"/>
  <c r="AB627" i="45"/>
  <c r="Z627" i="45"/>
  <c r="Y627" i="45"/>
  <c r="W627" i="45"/>
  <c r="X627" i="45"/>
  <c r="B96" i="45"/>
  <c r="B106" i="45" s="1"/>
  <c r="P497" i="42"/>
  <c r="Q497" i="42"/>
  <c r="M497" i="42"/>
  <c r="R497" i="42"/>
  <c r="N497" i="42"/>
  <c r="O497" i="42"/>
  <c r="L497" i="42"/>
  <c r="P18" i="42"/>
  <c r="S70" i="42"/>
  <c r="S80" i="42" s="1"/>
  <c r="P80" i="42"/>
  <c r="L626" i="45"/>
  <c r="V630" i="45" s="1"/>
  <c r="S107" i="42" l="1"/>
  <c r="S18" i="42"/>
  <c r="P28" i="42"/>
  <c r="S497" i="42"/>
  <c r="S627" i="42"/>
  <c r="L96" i="45"/>
  <c r="L106" i="45" s="1"/>
  <c r="R81" i="42"/>
  <c r="N81" i="42"/>
  <c r="M81" i="42"/>
  <c r="Q81" i="42"/>
  <c r="P81" i="42"/>
  <c r="L81" i="42"/>
  <c r="O81" i="42"/>
  <c r="B18" i="45"/>
  <c r="X626" i="44"/>
  <c r="W626" i="44"/>
  <c r="T18" i="42" l="1"/>
  <c r="S28" i="42"/>
  <c r="B28" i="45"/>
  <c r="O626" i="45"/>
  <c r="Y630" i="45" s="1"/>
  <c r="O96" i="45"/>
  <c r="S96" i="45" s="1"/>
  <c r="S106" i="45" s="1"/>
  <c r="E626" i="45"/>
  <c r="E96" i="45"/>
  <c r="I616" i="45"/>
  <c r="I626" i="45" s="1"/>
  <c r="S81" i="42"/>
  <c r="L18" i="45"/>
  <c r="S616" i="45"/>
  <c r="X626" i="40"/>
  <c r="Q29" i="42" l="1"/>
  <c r="R29" i="42"/>
  <c r="M29" i="42"/>
  <c r="P29" i="42"/>
  <c r="L29" i="42"/>
  <c r="O29" i="42"/>
  <c r="N29" i="42"/>
  <c r="T28" i="42"/>
  <c r="AG616" i="45"/>
  <c r="S626" i="45"/>
  <c r="D96" i="44"/>
  <c r="D626" i="44"/>
  <c r="G627" i="45"/>
  <c r="H627" i="45"/>
  <c r="E627" i="45"/>
  <c r="C627" i="45"/>
  <c r="B627" i="45"/>
  <c r="F627" i="45"/>
  <c r="D627" i="45"/>
  <c r="AF631" i="45"/>
  <c r="E106" i="45"/>
  <c r="E18" i="45"/>
  <c r="I96" i="45"/>
  <c r="I106" i="45" s="1"/>
  <c r="L28" i="45"/>
  <c r="O106" i="45"/>
  <c r="O107" i="45" s="1"/>
  <c r="O18" i="45"/>
  <c r="V626" i="44"/>
  <c r="M107" i="45"/>
  <c r="R107" i="45"/>
  <c r="P107" i="45"/>
  <c r="L107" i="45"/>
  <c r="N107" i="45"/>
  <c r="Q107" i="45"/>
  <c r="AD626" i="44"/>
  <c r="S107" i="45" l="1"/>
  <c r="I18" i="45"/>
  <c r="I28" i="45" s="1"/>
  <c r="E28" i="45"/>
  <c r="D96" i="40"/>
  <c r="D626" i="40"/>
  <c r="S29" i="42"/>
  <c r="B96" i="44"/>
  <c r="B626" i="44"/>
  <c r="AF616" i="44"/>
  <c r="AF626" i="44" s="1"/>
  <c r="Y627" i="44" s="1"/>
  <c r="D18" i="44"/>
  <c r="D28" i="44" s="1"/>
  <c r="D106" i="44"/>
  <c r="N96" i="44"/>
  <c r="N626" i="44"/>
  <c r="W630" i="44" s="1"/>
  <c r="S18" i="45"/>
  <c r="O28" i="45"/>
  <c r="R627" i="45"/>
  <c r="P627" i="45"/>
  <c r="N627" i="45"/>
  <c r="L627" i="45"/>
  <c r="O627" i="45"/>
  <c r="Q627" i="45"/>
  <c r="M627" i="45"/>
  <c r="AF630" i="45"/>
  <c r="AG626" i="45"/>
  <c r="I627" i="45"/>
  <c r="C107" i="45"/>
  <c r="D107" i="45"/>
  <c r="F107" i="45"/>
  <c r="G107" i="45"/>
  <c r="B107" i="45"/>
  <c r="H107" i="45"/>
  <c r="B19" i="52"/>
  <c r="B29" i="45"/>
  <c r="F29" i="45"/>
  <c r="H29" i="45"/>
  <c r="E29" i="45"/>
  <c r="G29" i="45"/>
  <c r="C29" i="45"/>
  <c r="D29" i="45"/>
  <c r="E107" i="45"/>
  <c r="L626" i="44"/>
  <c r="V630" i="44" s="1"/>
  <c r="AC626" i="43"/>
  <c r="AB626" i="43"/>
  <c r="Z626" i="43"/>
  <c r="Y626" i="43"/>
  <c r="AA626" i="43"/>
  <c r="X626" i="43"/>
  <c r="AC627" i="44" l="1"/>
  <c r="B18" i="44"/>
  <c r="B28" i="44" s="1"/>
  <c r="B106" i="44"/>
  <c r="AA627" i="44"/>
  <c r="I29" i="45"/>
  <c r="X627" i="44"/>
  <c r="T18" i="45"/>
  <c r="S28" i="45"/>
  <c r="V627" i="44"/>
  <c r="W627" i="44"/>
  <c r="AF627" i="44"/>
  <c r="N96" i="40"/>
  <c r="N626" i="40"/>
  <c r="W630" i="40" s="1"/>
  <c r="Z627" i="44"/>
  <c r="AE627" i="44"/>
  <c r="N18" i="44"/>
  <c r="N28" i="44" s="1"/>
  <c r="N106" i="44"/>
  <c r="D18" i="40"/>
  <c r="D28" i="40" s="1"/>
  <c r="D106" i="40"/>
  <c r="I107" i="45"/>
  <c r="AB627" i="44"/>
  <c r="AD627" i="44"/>
  <c r="S627" i="45"/>
  <c r="V626" i="41"/>
  <c r="V626" i="40"/>
  <c r="L96" i="44"/>
  <c r="L106" i="44" s="1"/>
  <c r="B626" i="41"/>
  <c r="B626" i="40"/>
  <c r="AD626" i="40"/>
  <c r="Q29" i="45" l="1"/>
  <c r="P29" i="45"/>
  <c r="O29" i="45"/>
  <c r="R29" i="45"/>
  <c r="M29" i="45"/>
  <c r="N29" i="45"/>
  <c r="L29" i="45"/>
  <c r="T28" i="45"/>
  <c r="D96" i="43"/>
  <c r="D626" i="43"/>
  <c r="N18" i="40"/>
  <c r="N28" i="40" s="1"/>
  <c r="N106" i="40"/>
  <c r="V626" i="43"/>
  <c r="O626" i="44"/>
  <c r="Y630" i="44" s="1"/>
  <c r="O96" i="44"/>
  <c r="S96" i="44" s="1"/>
  <c r="S106" i="44" s="1"/>
  <c r="B96" i="41"/>
  <c r="L18" i="44"/>
  <c r="L28" i="44" s="1"/>
  <c r="S616" i="44"/>
  <c r="B96" i="40"/>
  <c r="B106" i="40" s="1"/>
  <c r="I616" i="44"/>
  <c r="I626" i="44" s="1"/>
  <c r="E626" i="44"/>
  <c r="E96" i="44"/>
  <c r="G626" i="43"/>
  <c r="G96" i="43"/>
  <c r="AF616" i="40"/>
  <c r="AF626" i="40" s="1"/>
  <c r="V627" i="40" s="1"/>
  <c r="B626" i="43"/>
  <c r="L626" i="40"/>
  <c r="V630" i="40" s="1"/>
  <c r="E627" i="44" l="1"/>
  <c r="S29" i="45"/>
  <c r="AG616" i="44"/>
  <c r="S626" i="44"/>
  <c r="N96" i="43"/>
  <c r="N626" i="43"/>
  <c r="W630" i="43" s="1"/>
  <c r="L96" i="41"/>
  <c r="L106" i="41" s="1"/>
  <c r="L626" i="41"/>
  <c r="V630" i="41" s="1"/>
  <c r="B18" i="41"/>
  <c r="B28" i="41" s="1"/>
  <c r="B106" i="41"/>
  <c r="D18" i="43"/>
  <c r="D28" i="43" s="1"/>
  <c r="D106" i="43"/>
  <c r="E626" i="40"/>
  <c r="E96" i="40"/>
  <c r="E626" i="41"/>
  <c r="E96" i="41"/>
  <c r="P107" i="44"/>
  <c r="M107" i="44"/>
  <c r="R107" i="44"/>
  <c r="N107" i="44"/>
  <c r="Q107" i="44"/>
  <c r="L107" i="44"/>
  <c r="B96" i="43"/>
  <c r="B106" i="43" s="1"/>
  <c r="Q626" i="43"/>
  <c r="AB630" i="43" s="1"/>
  <c r="Q96" i="43"/>
  <c r="AF627" i="40"/>
  <c r="AE627" i="40"/>
  <c r="AA627" i="40"/>
  <c r="Z627" i="40"/>
  <c r="AC627" i="40"/>
  <c r="AB627" i="40"/>
  <c r="Y627" i="40"/>
  <c r="W627" i="40"/>
  <c r="X627" i="40"/>
  <c r="AD626" i="41"/>
  <c r="AF616" i="41"/>
  <c r="AF626" i="41" s="1"/>
  <c r="G106" i="43"/>
  <c r="G18" i="43"/>
  <c r="G28" i="43" s="1"/>
  <c r="I616" i="41"/>
  <c r="I626" i="41" s="1"/>
  <c r="L96" i="40"/>
  <c r="AD627" i="40"/>
  <c r="O18" i="44"/>
  <c r="O28" i="44" s="1"/>
  <c r="O106" i="44"/>
  <c r="O107" i="44" s="1"/>
  <c r="I96" i="44"/>
  <c r="I106" i="44" s="1"/>
  <c r="E18" i="44"/>
  <c r="E106" i="44"/>
  <c r="I96" i="40"/>
  <c r="I106" i="40" s="1"/>
  <c r="B18" i="40"/>
  <c r="B28" i="40" s="1"/>
  <c r="I616" i="40"/>
  <c r="I626" i="40" s="1"/>
  <c r="L18" i="41"/>
  <c r="L28" i="41" s="1"/>
  <c r="G627" i="44"/>
  <c r="C627" i="44"/>
  <c r="H627" i="44"/>
  <c r="D627" i="44"/>
  <c r="B627" i="44"/>
  <c r="F627" i="44"/>
  <c r="AF631" i="44"/>
  <c r="I616" i="43"/>
  <c r="I626" i="43" s="1"/>
  <c r="S107" i="44" l="1"/>
  <c r="L96" i="43"/>
  <c r="L106" i="43" s="1"/>
  <c r="L626" i="43"/>
  <c r="V630" i="43" s="1"/>
  <c r="I627" i="44"/>
  <c r="N18" i="43"/>
  <c r="N28" i="43" s="1"/>
  <c r="N106" i="43"/>
  <c r="M627" i="44"/>
  <c r="P627" i="44"/>
  <c r="Q627" i="44"/>
  <c r="N627" i="44"/>
  <c r="L627" i="44"/>
  <c r="O627" i="44"/>
  <c r="R627" i="44"/>
  <c r="AG626" i="44"/>
  <c r="AF630" i="44"/>
  <c r="P70" i="44"/>
  <c r="E107" i="44"/>
  <c r="L18" i="40"/>
  <c r="L28" i="40" s="1"/>
  <c r="L106" i="40"/>
  <c r="C627" i="43"/>
  <c r="G627" i="43"/>
  <c r="F627" i="43"/>
  <c r="D627" i="43"/>
  <c r="H627" i="43"/>
  <c r="B627" i="43"/>
  <c r="Q106" i="43"/>
  <c r="Q18" i="43"/>
  <c r="Q28" i="43" s="1"/>
  <c r="G627" i="40"/>
  <c r="C627" i="40"/>
  <c r="D627" i="40"/>
  <c r="H627" i="40"/>
  <c r="E627" i="40"/>
  <c r="B627" i="40"/>
  <c r="F627" i="40"/>
  <c r="S616" i="41"/>
  <c r="O626" i="41"/>
  <c r="Y630" i="41" s="1"/>
  <c r="O96" i="41"/>
  <c r="AD626" i="43"/>
  <c r="AF616" i="43"/>
  <c r="AF626" i="43" s="1"/>
  <c r="V627" i="41"/>
  <c r="AF627" i="41"/>
  <c r="AE627" i="41"/>
  <c r="AF631" i="41"/>
  <c r="AA627" i="41"/>
  <c r="AC627" i="41"/>
  <c r="Z627" i="41"/>
  <c r="Y627" i="41"/>
  <c r="AB627" i="41"/>
  <c r="X627" i="41"/>
  <c r="W627" i="41"/>
  <c r="B18" i="43"/>
  <c r="B28" i="43" s="1"/>
  <c r="B107" i="40"/>
  <c r="G107" i="40"/>
  <c r="H107" i="40"/>
  <c r="C107" i="40"/>
  <c r="F107" i="40"/>
  <c r="D107" i="40"/>
  <c r="AD627" i="41"/>
  <c r="I96" i="41"/>
  <c r="I106" i="41" s="1"/>
  <c r="E18" i="41"/>
  <c r="E106" i="41"/>
  <c r="O626" i="40"/>
  <c r="Y630" i="40" s="1"/>
  <c r="O96" i="40"/>
  <c r="E28" i="44"/>
  <c r="I18" i="44"/>
  <c r="I28" i="44" s="1"/>
  <c r="S616" i="40"/>
  <c r="AF631" i="40"/>
  <c r="E18" i="40"/>
  <c r="E28" i="40" s="1"/>
  <c r="E106" i="40"/>
  <c r="E107" i="40" s="1"/>
  <c r="L18" i="43"/>
  <c r="L28" i="43" s="1"/>
  <c r="E626" i="43"/>
  <c r="E627" i="43" s="1"/>
  <c r="E96" i="43"/>
  <c r="I96" i="43" s="1"/>
  <c r="I106" i="43" s="1"/>
  <c r="C107" i="44"/>
  <c r="F107" i="44"/>
  <c r="G107" i="44"/>
  <c r="B107" i="44"/>
  <c r="D107" i="44"/>
  <c r="H107" i="44"/>
  <c r="D627" i="41"/>
  <c r="H627" i="41"/>
  <c r="E627" i="41"/>
  <c r="B627" i="41"/>
  <c r="C627" i="41"/>
  <c r="G627" i="41"/>
  <c r="F627" i="41"/>
  <c r="E107" i="41" l="1"/>
  <c r="AG616" i="41"/>
  <c r="S626" i="41"/>
  <c r="P496" i="44"/>
  <c r="S486" i="44"/>
  <c r="S496" i="44" s="1"/>
  <c r="O497" i="44" s="1"/>
  <c r="I107" i="44"/>
  <c r="I627" i="40"/>
  <c r="I107" i="40"/>
  <c r="I627" i="41"/>
  <c r="AG616" i="40"/>
  <c r="S626" i="40"/>
  <c r="S627" i="44"/>
  <c r="I18" i="40"/>
  <c r="I28" i="40" s="1"/>
  <c r="B14" i="52" s="1"/>
  <c r="I627" i="43"/>
  <c r="D107" i="43"/>
  <c r="F107" i="43"/>
  <c r="H107" i="43"/>
  <c r="B107" i="43"/>
  <c r="C107" i="43"/>
  <c r="G107" i="43"/>
  <c r="O18" i="41"/>
  <c r="O106" i="41"/>
  <c r="S96" i="41"/>
  <c r="S106" i="41" s="1"/>
  <c r="P497" i="44"/>
  <c r="M497" i="44"/>
  <c r="R497" i="44"/>
  <c r="Q497" i="44"/>
  <c r="E28" i="41"/>
  <c r="I18" i="41"/>
  <c r="I28" i="41" s="1"/>
  <c r="S70" i="44"/>
  <c r="S80" i="44" s="1"/>
  <c r="P18" i="44"/>
  <c r="P80" i="44"/>
  <c r="E29" i="40"/>
  <c r="H29" i="40"/>
  <c r="D29" i="40"/>
  <c r="G29" i="40"/>
  <c r="E18" i="43"/>
  <c r="E28" i="43" s="1"/>
  <c r="E106" i="43"/>
  <c r="E107" i="43" s="1"/>
  <c r="B18" i="52"/>
  <c r="E29" i="44"/>
  <c r="G29" i="44"/>
  <c r="B29" i="44"/>
  <c r="F29" i="44"/>
  <c r="H29" i="44"/>
  <c r="C29" i="44"/>
  <c r="D29" i="44"/>
  <c r="F107" i="41"/>
  <c r="H107" i="41"/>
  <c r="D107" i="41"/>
  <c r="B107" i="41"/>
  <c r="G107" i="41"/>
  <c r="C107" i="41"/>
  <c r="AE627" i="43"/>
  <c r="AF627" i="43"/>
  <c r="AF631" i="43"/>
  <c r="W627" i="43"/>
  <c r="Z627" i="43"/>
  <c r="AA627" i="43"/>
  <c r="AC627" i="43"/>
  <c r="X627" i="43"/>
  <c r="Y627" i="43"/>
  <c r="AB627" i="43"/>
  <c r="V627" i="43"/>
  <c r="S96" i="40"/>
  <c r="S106" i="40" s="1"/>
  <c r="O18" i="40"/>
  <c r="O106" i="40"/>
  <c r="AD627" i="43"/>
  <c r="I18" i="43" l="1"/>
  <c r="I28" i="43" s="1"/>
  <c r="N497" i="44"/>
  <c r="L497" i="44"/>
  <c r="S497" i="44"/>
  <c r="I107" i="41"/>
  <c r="I29" i="44"/>
  <c r="F29" i="40"/>
  <c r="I107" i="43"/>
  <c r="B29" i="40"/>
  <c r="O627" i="40"/>
  <c r="M627" i="40"/>
  <c r="L627" i="40"/>
  <c r="R627" i="40"/>
  <c r="P627" i="40"/>
  <c r="N627" i="40"/>
  <c r="Q627" i="40"/>
  <c r="AF630" i="40"/>
  <c r="AG626" i="40"/>
  <c r="C29" i="40"/>
  <c r="P627" i="41"/>
  <c r="L627" i="41"/>
  <c r="O627" i="41"/>
  <c r="R627" i="41"/>
  <c r="M627" i="41"/>
  <c r="Q627" i="41"/>
  <c r="N627" i="41"/>
  <c r="AF630" i="41"/>
  <c r="AG626" i="41"/>
  <c r="S486" i="41"/>
  <c r="S496" i="41" s="1"/>
  <c r="P70" i="41"/>
  <c r="P496" i="41"/>
  <c r="P107" i="40"/>
  <c r="L107" i="40"/>
  <c r="Q107" i="40"/>
  <c r="M107" i="40"/>
  <c r="R107" i="40"/>
  <c r="N107" i="40"/>
  <c r="O81" i="44"/>
  <c r="Q81" i="44"/>
  <c r="N81" i="44"/>
  <c r="P81" i="44"/>
  <c r="L81" i="44"/>
  <c r="M81" i="44"/>
  <c r="R81" i="44"/>
  <c r="O28" i="41"/>
  <c r="B15" i="52"/>
  <c r="D29" i="41"/>
  <c r="F29" i="41"/>
  <c r="G29" i="41"/>
  <c r="E29" i="41"/>
  <c r="B29" i="41"/>
  <c r="H29" i="41"/>
  <c r="C29" i="41"/>
  <c r="O28" i="40"/>
  <c r="P70" i="40"/>
  <c r="S486" i="40"/>
  <c r="S496" i="40" s="1"/>
  <c r="P496" i="40"/>
  <c r="S616" i="43"/>
  <c r="O626" i="43"/>
  <c r="Y630" i="43" s="1"/>
  <c r="O96" i="43"/>
  <c r="B17" i="52"/>
  <c r="D29" i="43"/>
  <c r="H29" i="43"/>
  <c r="F29" i="43"/>
  <c r="E29" i="43"/>
  <c r="C29" i="43"/>
  <c r="G29" i="43"/>
  <c r="B29" i="43"/>
  <c r="P28" i="44"/>
  <c r="S18" i="44"/>
  <c r="O107" i="40"/>
  <c r="P107" i="41"/>
  <c r="L107" i="41"/>
  <c r="O107" i="41"/>
  <c r="N107" i="41"/>
  <c r="M107" i="41"/>
  <c r="R107" i="41"/>
  <c r="Q107" i="41"/>
  <c r="S107" i="41" l="1"/>
  <c r="I29" i="40"/>
  <c r="S107" i="40"/>
  <c r="T18" i="44"/>
  <c r="S28" i="44"/>
  <c r="I29" i="43"/>
  <c r="S627" i="41"/>
  <c r="I29" i="41"/>
  <c r="S627" i="40"/>
  <c r="AG616" i="43"/>
  <c r="S626" i="43"/>
  <c r="M497" i="40"/>
  <c r="L497" i="40"/>
  <c r="P497" i="40"/>
  <c r="O497" i="40"/>
  <c r="N497" i="40"/>
  <c r="Q497" i="40"/>
  <c r="R497" i="40"/>
  <c r="P18" i="40"/>
  <c r="S70" i="40"/>
  <c r="S80" i="40" s="1"/>
  <c r="P80" i="40"/>
  <c r="S81" i="44"/>
  <c r="O18" i="43"/>
  <c r="O106" i="43"/>
  <c r="S96" i="43"/>
  <c r="S106" i="43" s="1"/>
  <c r="S70" i="41"/>
  <c r="S80" i="41" s="1"/>
  <c r="P18" i="41"/>
  <c r="P80" i="41"/>
  <c r="S486" i="43"/>
  <c r="S496" i="43" s="1"/>
  <c r="P70" i="43"/>
  <c r="P496" i="43"/>
  <c r="Q497" i="41"/>
  <c r="R497" i="41"/>
  <c r="P497" i="41"/>
  <c r="M497" i="41"/>
  <c r="O497" i="41"/>
  <c r="N497" i="41"/>
  <c r="L497" i="41"/>
  <c r="M29" i="44" l="1"/>
  <c r="Q29" i="44"/>
  <c r="P29" i="44"/>
  <c r="O29" i="44"/>
  <c r="N29" i="44"/>
  <c r="L29" i="44"/>
  <c r="R29" i="44"/>
  <c r="T28" i="44"/>
  <c r="S18" i="41"/>
  <c r="P28" i="41"/>
  <c r="S18" i="40"/>
  <c r="P28" i="40"/>
  <c r="P627" i="43"/>
  <c r="Q627" i="43"/>
  <c r="O627" i="43"/>
  <c r="M627" i="43"/>
  <c r="L627" i="43"/>
  <c r="R627" i="43"/>
  <c r="N627" i="43"/>
  <c r="AF630" i="43"/>
  <c r="AG626" i="43"/>
  <c r="P81" i="41"/>
  <c r="M81" i="41"/>
  <c r="L81" i="41"/>
  <c r="O81" i="41"/>
  <c r="R81" i="41"/>
  <c r="N81" i="41"/>
  <c r="Q81" i="41"/>
  <c r="R107" i="43"/>
  <c r="N107" i="43"/>
  <c r="O107" i="43"/>
  <c r="M107" i="43"/>
  <c r="Q107" i="43"/>
  <c r="P107" i="43"/>
  <c r="L107" i="43"/>
  <c r="O28" i="43"/>
  <c r="S497" i="41"/>
  <c r="S70" i="43"/>
  <c r="S80" i="43" s="1"/>
  <c r="P18" i="43"/>
  <c r="P80" i="43"/>
  <c r="L497" i="43"/>
  <c r="M497" i="43"/>
  <c r="P497" i="43"/>
  <c r="O497" i="43"/>
  <c r="R497" i="43"/>
  <c r="Q497" i="43"/>
  <c r="N497" i="43"/>
  <c r="S497" i="40"/>
  <c r="P81" i="40"/>
  <c r="M81" i="40"/>
  <c r="N81" i="40"/>
  <c r="L81" i="40"/>
  <c r="R81" i="40"/>
  <c r="Q81" i="40"/>
  <c r="O81" i="40"/>
  <c r="S29" i="44" l="1"/>
  <c r="T18" i="40"/>
  <c r="S28" i="40"/>
  <c r="S627" i="43"/>
  <c r="T18" i="41"/>
  <c r="S28" i="41"/>
  <c r="S107" i="43"/>
  <c r="S18" i="43"/>
  <c r="P28" i="43"/>
  <c r="S497" i="43"/>
  <c r="P81" i="43"/>
  <c r="O81" i="43"/>
  <c r="N81" i="43"/>
  <c r="Q81" i="43"/>
  <c r="R81" i="43"/>
  <c r="L81" i="43"/>
  <c r="M81" i="43"/>
  <c r="S81" i="41"/>
  <c r="S81" i="40"/>
  <c r="M29" i="41" l="1"/>
  <c r="L29" i="41"/>
  <c r="Q29" i="41"/>
  <c r="R29" i="41"/>
  <c r="P29" i="41"/>
  <c r="O29" i="41"/>
  <c r="N29" i="41"/>
  <c r="T28" i="41"/>
  <c r="L29" i="40"/>
  <c r="N29" i="40"/>
  <c r="P29" i="40"/>
  <c r="Q29" i="40"/>
  <c r="O29" i="40"/>
  <c r="R29" i="40"/>
  <c r="M29" i="40"/>
  <c r="T28" i="40"/>
  <c r="T18" i="43"/>
  <c r="S28" i="43"/>
  <c r="S81" i="43"/>
  <c r="M29" i="43" l="1"/>
  <c r="P29" i="43"/>
  <c r="R29" i="43"/>
  <c r="N29" i="43"/>
  <c r="Q29" i="43"/>
  <c r="L29" i="43"/>
  <c r="O29" i="43"/>
  <c r="T28" i="43"/>
  <c r="S29" i="41"/>
  <c r="S29" i="40"/>
  <c r="S29" i="43" l="1"/>
  <c r="AI352" i="51" l="1"/>
  <c r="AI378" i="51"/>
  <c r="AI196" i="51"/>
  <c r="AI248" i="51"/>
  <c r="AI170" i="51"/>
  <c r="AI222" i="51"/>
  <c r="AI274" i="51"/>
  <c r="AI326" i="51"/>
  <c r="AI430" i="51"/>
  <c r="AI404" i="51"/>
  <c r="AI300" i="51"/>
  <c r="AI144" i="51"/>
  <c r="AB40" i="51" l="1"/>
  <c r="AI40" i="51" s="1"/>
  <c r="AI118" i="51"/>
  <c r="S196" i="51"/>
  <c r="AJ196" i="51" s="1"/>
  <c r="S222" i="51"/>
  <c r="AJ222" i="51" s="1"/>
  <c r="S170" i="51"/>
  <c r="AJ170" i="51" s="1"/>
  <c r="S404" i="51"/>
  <c r="AJ404" i="51" s="1"/>
  <c r="S378" i="51"/>
  <c r="AJ378" i="51" s="1"/>
  <c r="S430" i="51"/>
  <c r="AJ430" i="51" s="1"/>
  <c r="S352" i="51"/>
  <c r="AJ352" i="51" s="1"/>
  <c r="S144" i="51"/>
  <c r="AJ144" i="51" s="1"/>
  <c r="S326" i="51"/>
  <c r="AJ326" i="51" s="1"/>
  <c r="S248" i="51"/>
  <c r="AJ248" i="51" s="1"/>
  <c r="S300" i="51"/>
  <c r="AJ300" i="51" s="1"/>
  <c r="S274" i="51"/>
  <c r="AJ274" i="51" s="1"/>
  <c r="P40" i="51" l="1"/>
  <c r="S118" i="51"/>
  <c r="AJ118" i="51" s="1"/>
  <c r="S40" i="51" l="1"/>
  <c r="AJ40" i="51" s="1"/>
  <c r="AI377" i="51" l="1"/>
  <c r="E99" i="51" l="1"/>
  <c r="E652" i="51"/>
  <c r="F99" i="51"/>
  <c r="F652" i="51"/>
  <c r="I645" i="51" l="1"/>
  <c r="I652" i="51" s="1"/>
  <c r="B99" i="51"/>
  <c r="B106" i="51" s="1"/>
  <c r="B652" i="51"/>
  <c r="P99" i="51"/>
  <c r="P106" i="51" s="1"/>
  <c r="P652" i="51"/>
  <c r="F21" i="51"/>
  <c r="F28" i="51" s="1"/>
  <c r="F106" i="51"/>
  <c r="O99" i="51"/>
  <c r="O652" i="51"/>
  <c r="E21" i="51"/>
  <c r="E28" i="51" s="1"/>
  <c r="E106" i="51"/>
  <c r="S645" i="51" l="1"/>
  <c r="S652" i="51" s="1"/>
  <c r="L652" i="51"/>
  <c r="L99" i="51"/>
  <c r="L106" i="51" s="1"/>
  <c r="O21" i="51"/>
  <c r="O28" i="51" s="1"/>
  <c r="O106" i="51"/>
  <c r="I99" i="51"/>
  <c r="I106" i="51" s="1"/>
  <c r="B21" i="51"/>
  <c r="I21" i="51" s="1"/>
  <c r="G653" i="51"/>
  <c r="B653" i="51"/>
  <c r="F653" i="51"/>
  <c r="D653" i="51"/>
  <c r="E653" i="51"/>
  <c r="H653" i="51"/>
  <c r="C653" i="51"/>
  <c r="D107" i="51" l="1"/>
  <c r="E107" i="51"/>
  <c r="F107" i="51"/>
  <c r="G107" i="51"/>
  <c r="C107" i="51"/>
  <c r="B107" i="51"/>
  <c r="H107" i="51"/>
  <c r="S99" i="51"/>
  <c r="S106" i="51" s="1"/>
  <c r="L21" i="51"/>
  <c r="I653" i="51"/>
  <c r="R653" i="51"/>
  <c r="N653" i="51"/>
  <c r="P653" i="51"/>
  <c r="L653" i="51"/>
  <c r="Q653" i="51"/>
  <c r="O653" i="51"/>
  <c r="M653" i="51"/>
  <c r="I107" i="51" l="1"/>
  <c r="L107" i="51"/>
  <c r="Q107" i="51"/>
  <c r="P107" i="51"/>
  <c r="N107" i="51"/>
  <c r="R107" i="51"/>
  <c r="M107" i="51"/>
  <c r="O107" i="51"/>
  <c r="S653" i="51"/>
  <c r="S107" i="51" l="1"/>
  <c r="S482" i="51" l="1"/>
  <c r="P66" i="51"/>
  <c r="S66" i="51" l="1"/>
  <c r="P14" i="51"/>
  <c r="S14" i="51" s="1"/>
  <c r="T14" i="51" s="1"/>
  <c r="S484" i="51" l="1"/>
  <c r="P68" i="51"/>
  <c r="S68" i="51" l="1"/>
  <c r="P16" i="51"/>
  <c r="AI411" i="51" l="1"/>
  <c r="AI281" i="51"/>
  <c r="AI359" i="51"/>
  <c r="AI307" i="51"/>
  <c r="AI203" i="51"/>
  <c r="AI437" i="51"/>
  <c r="AI255" i="51"/>
  <c r="AI177" i="51"/>
  <c r="AI229" i="51"/>
  <c r="AI151" i="51"/>
  <c r="AI333" i="51"/>
  <c r="AB314" i="51" l="1"/>
  <c r="AI299" i="51"/>
  <c r="AB47" i="51"/>
  <c r="AI47" i="51" s="1"/>
  <c r="AI125" i="51"/>
  <c r="AB184" i="51"/>
  <c r="AI169" i="51"/>
  <c r="AB288" i="51"/>
  <c r="AI273" i="51"/>
  <c r="AB444" i="51"/>
  <c r="AI429" i="51"/>
  <c r="AB158" i="51"/>
  <c r="AI143" i="51"/>
  <c r="AB210" i="51"/>
  <c r="AI195" i="51"/>
  <c r="AI385" i="51"/>
  <c r="AB392" i="51"/>
  <c r="AB418" i="51"/>
  <c r="AI403" i="51"/>
  <c r="AB39" i="51"/>
  <c r="AB132" i="51"/>
  <c r="AI132" i="51" s="1"/>
  <c r="AI117" i="51"/>
  <c r="AB340" i="51"/>
  <c r="AI325" i="51"/>
  <c r="AB366" i="51"/>
  <c r="AI351" i="51"/>
  <c r="AB236" i="51"/>
  <c r="AI221" i="51"/>
  <c r="AB262" i="51"/>
  <c r="AI247" i="51"/>
  <c r="S385" i="51"/>
  <c r="AJ385" i="51" s="1"/>
  <c r="S359" i="51"/>
  <c r="AJ359" i="51" s="1"/>
  <c r="S177" i="51"/>
  <c r="AJ177" i="51" s="1"/>
  <c r="S255" i="51"/>
  <c r="AJ255" i="51" s="1"/>
  <c r="S333" i="51"/>
  <c r="AJ333" i="51" s="1"/>
  <c r="S437" i="51"/>
  <c r="AJ437" i="51" s="1"/>
  <c r="S151" i="51"/>
  <c r="AJ151" i="51" s="1"/>
  <c r="S203" i="51"/>
  <c r="AJ203" i="51" s="1"/>
  <c r="S281" i="51"/>
  <c r="AJ281" i="51" s="1"/>
  <c r="S229" i="51"/>
  <c r="AJ229" i="51" s="1"/>
  <c r="S307" i="51"/>
  <c r="AJ307" i="51" s="1"/>
  <c r="S411" i="51"/>
  <c r="AJ411" i="51" s="1"/>
  <c r="AI392" i="51" l="1"/>
  <c r="AI288" i="51"/>
  <c r="AI158" i="51"/>
  <c r="AI418" i="51"/>
  <c r="AI444" i="51"/>
  <c r="P418" i="51"/>
  <c r="S403" i="51"/>
  <c r="P392" i="51"/>
  <c r="S377" i="51"/>
  <c r="P340" i="51"/>
  <c r="S325" i="51"/>
  <c r="P236" i="51"/>
  <c r="S221" i="51"/>
  <c r="AJ221" i="51" s="1"/>
  <c r="P132" i="51"/>
  <c r="P39" i="51"/>
  <c r="S117" i="51"/>
  <c r="P210" i="51"/>
  <c r="S195" i="51"/>
  <c r="AJ195" i="51" s="1"/>
  <c r="AI184" i="51"/>
  <c r="P366" i="51"/>
  <c r="S351" i="51"/>
  <c r="AJ351" i="51" s="1"/>
  <c r="P288" i="51"/>
  <c r="S273" i="51"/>
  <c r="AB54" i="51"/>
  <c r="AI39" i="51"/>
  <c r="P444" i="51"/>
  <c r="S429" i="51"/>
  <c r="P47" i="51"/>
  <c r="S125" i="51"/>
  <c r="AJ125" i="51" s="1"/>
  <c r="P262" i="51"/>
  <c r="S247" i="51"/>
  <c r="P158" i="51"/>
  <c r="S143" i="51"/>
  <c r="P184" i="51"/>
  <c r="S169" i="51"/>
  <c r="P314" i="51"/>
  <c r="S299" i="51"/>
  <c r="AJ429" i="51" l="1"/>
  <c r="S444" i="51"/>
  <c r="AG159" i="51"/>
  <c r="AH159" i="51"/>
  <c r="AC159" i="51"/>
  <c r="X159" i="51"/>
  <c r="Z159" i="51"/>
  <c r="AA159" i="51"/>
  <c r="Y159" i="51"/>
  <c r="W159" i="51"/>
  <c r="AE159" i="51"/>
  <c r="AF159" i="51"/>
  <c r="AD159" i="51"/>
  <c r="V159" i="51"/>
  <c r="AJ143" i="51"/>
  <c r="S158" i="51"/>
  <c r="AJ403" i="51"/>
  <c r="S418" i="51"/>
  <c r="AB159" i="51"/>
  <c r="AJ117" i="51"/>
  <c r="S132" i="51"/>
  <c r="AJ247" i="51"/>
  <c r="AJ273" i="51"/>
  <c r="S288" i="51"/>
  <c r="AD445" i="51"/>
  <c r="AH445" i="51"/>
  <c r="AC445" i="51"/>
  <c r="W445" i="51"/>
  <c r="AE445" i="51"/>
  <c r="AF445" i="51"/>
  <c r="V445" i="51"/>
  <c r="AG445" i="51"/>
  <c r="AA445" i="51"/>
  <c r="Z445" i="51"/>
  <c r="Y445" i="51"/>
  <c r="X445" i="51"/>
  <c r="V289" i="51"/>
  <c r="AD289" i="51"/>
  <c r="AF289" i="51"/>
  <c r="AC289" i="51"/>
  <c r="X289" i="51"/>
  <c r="Z289" i="51"/>
  <c r="AG289" i="51"/>
  <c r="AH289" i="51"/>
  <c r="Y289" i="51"/>
  <c r="AA289" i="51"/>
  <c r="AE289" i="51"/>
  <c r="W289" i="51"/>
  <c r="AJ299" i="51"/>
  <c r="AJ325" i="51"/>
  <c r="AB445" i="51"/>
  <c r="AB289" i="51"/>
  <c r="W419" i="51"/>
  <c r="X419" i="51"/>
  <c r="V419" i="51"/>
  <c r="Z419" i="51"/>
  <c r="AE419" i="51"/>
  <c r="AD419" i="51"/>
  <c r="AA419" i="51"/>
  <c r="AH419" i="51"/>
  <c r="AG419" i="51"/>
  <c r="Y419" i="51"/>
  <c r="AC419" i="51"/>
  <c r="AF419" i="51"/>
  <c r="Z393" i="51"/>
  <c r="W393" i="51"/>
  <c r="AC393" i="51"/>
  <c r="AF393" i="51"/>
  <c r="AA393" i="51"/>
  <c r="AH393" i="51"/>
  <c r="AG393" i="51"/>
  <c r="AD393" i="51"/>
  <c r="Y393" i="51"/>
  <c r="X393" i="51"/>
  <c r="V393" i="51"/>
  <c r="AE393" i="51"/>
  <c r="AJ169" i="51"/>
  <c r="S184" i="51"/>
  <c r="AJ184" i="51" s="1"/>
  <c r="AJ377" i="51"/>
  <c r="S392" i="51"/>
  <c r="AB419" i="51"/>
  <c r="AB393" i="51"/>
  <c r="S47" i="51"/>
  <c r="AJ47" i="51" s="1"/>
  <c r="Y185" i="51"/>
  <c r="W185" i="51"/>
  <c r="AF185" i="51"/>
  <c r="AA185" i="51"/>
  <c r="AD185" i="51"/>
  <c r="X185" i="51"/>
  <c r="AC185" i="51"/>
  <c r="Z185" i="51"/>
  <c r="AG185" i="51"/>
  <c r="AH185" i="51"/>
  <c r="AE185" i="51"/>
  <c r="V185" i="51"/>
  <c r="P54" i="51"/>
  <c r="S39" i="51"/>
  <c r="AJ39" i="51" s="1"/>
  <c r="AB185" i="51"/>
  <c r="AI445" i="51" l="1"/>
  <c r="T184" i="51"/>
  <c r="AI393" i="51"/>
  <c r="AI289" i="51"/>
  <c r="AI159" i="51"/>
  <c r="L159" i="51"/>
  <c r="M159" i="51"/>
  <c r="N159" i="51"/>
  <c r="AJ158" i="51"/>
  <c r="P159" i="51"/>
  <c r="R159" i="51"/>
  <c r="Q159" i="51"/>
  <c r="T158" i="51"/>
  <c r="O159" i="51"/>
  <c r="L133" i="51"/>
  <c r="O133" i="51"/>
  <c r="Q133" i="51"/>
  <c r="M133" i="51"/>
  <c r="R133" i="51"/>
  <c r="P133" i="51"/>
  <c r="N133" i="51"/>
  <c r="AJ132" i="51"/>
  <c r="T132" i="51"/>
  <c r="AI185" i="51"/>
  <c r="N393" i="51"/>
  <c r="Q393" i="51"/>
  <c r="P393" i="51"/>
  <c r="T392" i="51"/>
  <c r="R393" i="51"/>
  <c r="O393" i="51"/>
  <c r="L393" i="51"/>
  <c r="AJ392" i="51"/>
  <c r="M393" i="51"/>
  <c r="AI419" i="51"/>
  <c r="Q419" i="51"/>
  <c r="P419" i="51"/>
  <c r="L419" i="51"/>
  <c r="M419" i="51"/>
  <c r="R419" i="51"/>
  <c r="T418" i="51"/>
  <c r="O419" i="51"/>
  <c r="N419" i="51"/>
  <c r="AJ418" i="51"/>
  <c r="L445" i="51"/>
  <c r="N445" i="51"/>
  <c r="AJ444" i="51"/>
  <c r="T444" i="51"/>
  <c r="Q445" i="51"/>
  <c r="M445" i="51"/>
  <c r="O445" i="51"/>
  <c r="R445" i="51"/>
  <c r="P445" i="51"/>
  <c r="R185" i="51"/>
  <c r="L185" i="51"/>
  <c r="Q185" i="51"/>
  <c r="O185" i="51"/>
  <c r="P185" i="51"/>
  <c r="M185" i="51"/>
  <c r="N185" i="51"/>
  <c r="P289" i="51"/>
  <c r="AJ288" i="51"/>
  <c r="N289" i="51"/>
  <c r="L289" i="51"/>
  <c r="T288" i="51"/>
  <c r="Q289" i="51"/>
  <c r="M289" i="51"/>
  <c r="O289" i="51"/>
  <c r="R289" i="51"/>
  <c r="S489" i="51"/>
  <c r="P73" i="51"/>
  <c r="S289" i="51" l="1"/>
  <c r="AJ289" i="51" s="1"/>
  <c r="S393" i="51"/>
  <c r="AJ393" i="51" s="1"/>
  <c r="S133" i="51"/>
  <c r="AJ133" i="51" s="1"/>
  <c r="S185" i="51"/>
  <c r="AJ185" i="51" s="1"/>
  <c r="S159" i="51"/>
  <c r="AJ159" i="51" s="1"/>
  <c r="S419" i="51"/>
  <c r="AJ419" i="51" s="1"/>
  <c r="S445" i="51"/>
  <c r="AJ445" i="51" s="1"/>
  <c r="S481" i="51"/>
  <c r="S496" i="51" s="1"/>
  <c r="P496" i="51"/>
  <c r="P65" i="51"/>
  <c r="S73" i="51"/>
  <c r="P21" i="51"/>
  <c r="S21" i="51" s="1"/>
  <c r="T21" i="51" s="1"/>
  <c r="P80" i="51" l="1"/>
  <c r="S65" i="51"/>
  <c r="S80" i="51" s="1"/>
  <c r="P13" i="51"/>
  <c r="P497" i="51"/>
  <c r="Q497" i="51"/>
  <c r="R497" i="51"/>
  <c r="O497" i="51"/>
  <c r="M497" i="51"/>
  <c r="L497" i="51"/>
  <c r="N497" i="51"/>
  <c r="S13" i="51" l="1"/>
  <c r="T13" i="51" s="1"/>
  <c r="P28" i="51"/>
  <c r="L81" i="51"/>
  <c r="O81" i="51"/>
  <c r="M81" i="51"/>
  <c r="N81" i="51"/>
  <c r="R81" i="51"/>
  <c r="Q81" i="51"/>
  <c r="P81" i="51"/>
  <c r="S497" i="51"/>
  <c r="S81" i="51" l="1"/>
  <c r="P65" i="50" l="1"/>
  <c r="S481" i="50"/>
  <c r="S496" i="50" s="1"/>
  <c r="P496" i="50"/>
  <c r="N497" i="50" l="1"/>
  <c r="O497" i="50"/>
  <c r="Q497" i="50"/>
  <c r="L497" i="50"/>
  <c r="R497" i="50"/>
  <c r="M497" i="50"/>
  <c r="P497" i="50"/>
  <c r="P80" i="50"/>
  <c r="P13" i="50"/>
  <c r="S65" i="50"/>
  <c r="S80" i="50" s="1"/>
  <c r="S13" i="50" l="1"/>
  <c r="P28" i="50"/>
  <c r="P29" i="50" s="1"/>
  <c r="S29" i="50" s="1"/>
  <c r="S497" i="50"/>
  <c r="P81" i="50"/>
  <c r="O81" i="50"/>
  <c r="R81" i="50"/>
  <c r="M81" i="50"/>
  <c r="L81" i="50"/>
  <c r="Q81" i="50"/>
  <c r="N81" i="50"/>
  <c r="S81" i="50" l="1"/>
  <c r="T13" i="50"/>
  <c r="S28" i="50"/>
  <c r="T28" i="50" s="1"/>
  <c r="AI377" i="55" l="1"/>
  <c r="AI222" i="55" l="1"/>
  <c r="AI404" i="55"/>
  <c r="AI170" i="55"/>
  <c r="AI274" i="55"/>
  <c r="AI144" i="55"/>
  <c r="AI248" i="55"/>
  <c r="AI352" i="55"/>
  <c r="AI300" i="55"/>
  <c r="AI326" i="55"/>
  <c r="AI430" i="55"/>
  <c r="AI196" i="55"/>
  <c r="AI378" i="55" l="1"/>
  <c r="E99" i="55"/>
  <c r="E652" i="55"/>
  <c r="AB40" i="55"/>
  <c r="AI40" i="55" s="1"/>
  <c r="AI118" i="55"/>
  <c r="S430" i="55"/>
  <c r="AJ430" i="55" s="1"/>
  <c r="S248" i="55"/>
  <c r="AJ248" i="55" s="1"/>
  <c r="S378" i="55"/>
  <c r="AJ378" i="55" s="1"/>
  <c r="S144" i="55"/>
  <c r="AJ144" i="55" s="1"/>
  <c r="S300" i="55"/>
  <c r="AJ300" i="55" s="1"/>
  <c r="S274" i="55"/>
  <c r="AJ274" i="55" s="1"/>
  <c r="S326" i="55"/>
  <c r="AJ326" i="55" s="1"/>
  <c r="S404" i="55"/>
  <c r="AJ404" i="55" s="1"/>
  <c r="S170" i="55"/>
  <c r="AJ170" i="55" s="1"/>
  <c r="S196" i="55"/>
  <c r="AJ196" i="55" s="1"/>
  <c r="S222" i="55"/>
  <c r="AJ222" i="55" s="1"/>
  <c r="S352" i="55"/>
  <c r="AJ352" i="55" s="1"/>
  <c r="E21" i="55" l="1"/>
  <c r="E28" i="55" s="1"/>
  <c r="E106" i="55"/>
  <c r="P40" i="55"/>
  <c r="S118" i="55"/>
  <c r="AJ118" i="55" s="1"/>
  <c r="O99" i="55"/>
  <c r="O652" i="55"/>
  <c r="F99" i="55"/>
  <c r="F652" i="55"/>
  <c r="F21" i="55" l="1"/>
  <c r="F28" i="55" s="1"/>
  <c r="F106" i="55"/>
  <c r="O21" i="55"/>
  <c r="O28" i="55" s="1"/>
  <c r="O106" i="55"/>
  <c r="S40" i="55"/>
  <c r="AJ40" i="55" s="1"/>
  <c r="I645" i="55"/>
  <c r="I652" i="55" s="1"/>
  <c r="B99" i="55"/>
  <c r="B106" i="55" s="1"/>
  <c r="B652" i="55"/>
  <c r="P99" i="55" l="1"/>
  <c r="P106" i="55" s="1"/>
  <c r="P652" i="55"/>
  <c r="S645" i="55"/>
  <c r="S652" i="55" s="1"/>
  <c r="L99" i="55"/>
  <c r="L106" i="55" s="1"/>
  <c r="L652" i="55"/>
  <c r="I99" i="55"/>
  <c r="I106" i="55" s="1"/>
  <c r="B21" i="55"/>
  <c r="I21" i="55" s="1"/>
  <c r="E653" i="55"/>
  <c r="H653" i="55"/>
  <c r="C653" i="55"/>
  <c r="G653" i="55"/>
  <c r="B653" i="55"/>
  <c r="D653" i="55"/>
  <c r="F653" i="55"/>
  <c r="F107" i="55" l="1"/>
  <c r="G107" i="55"/>
  <c r="D107" i="55"/>
  <c r="C107" i="55"/>
  <c r="H107" i="55"/>
  <c r="E107" i="55"/>
  <c r="B107" i="55"/>
  <c r="I653" i="55"/>
  <c r="S99" i="55"/>
  <c r="S106" i="55" s="1"/>
  <c r="L21" i="55"/>
  <c r="R653" i="55"/>
  <c r="Q653" i="55"/>
  <c r="M653" i="55"/>
  <c r="L653" i="55"/>
  <c r="P653" i="55"/>
  <c r="O653" i="55"/>
  <c r="N653" i="55"/>
  <c r="S653" i="55" l="1"/>
  <c r="I107" i="55"/>
  <c r="M107" i="55"/>
  <c r="L107" i="55"/>
  <c r="P107" i="55"/>
  <c r="O107" i="55"/>
  <c r="Q107" i="55"/>
  <c r="R107" i="55"/>
  <c r="N107" i="55"/>
  <c r="S107" i="55" l="1"/>
  <c r="AI255" i="55"/>
  <c r="AI359" i="55"/>
  <c r="AI333" i="55"/>
  <c r="AI307" i="55"/>
  <c r="AI411" i="55"/>
  <c r="AI281" i="55"/>
  <c r="AI437" i="55"/>
  <c r="AI177" i="55"/>
  <c r="AI203" i="55"/>
  <c r="AI151" i="55"/>
  <c r="AI229" i="55"/>
  <c r="AB340" i="55" l="1"/>
  <c r="AI325" i="55"/>
  <c r="AB314" i="55"/>
  <c r="AI299" i="55"/>
  <c r="AB236" i="55"/>
  <c r="AI221" i="55"/>
  <c r="AB366" i="55"/>
  <c r="AI351" i="55"/>
  <c r="AB444" i="55"/>
  <c r="AI429" i="55"/>
  <c r="AB418" i="55"/>
  <c r="AI403" i="55"/>
  <c r="AB184" i="55"/>
  <c r="AI169" i="55"/>
  <c r="AB47" i="55"/>
  <c r="AI47" i="55" s="1"/>
  <c r="AI125" i="55"/>
  <c r="AB288" i="55"/>
  <c r="AI273" i="55"/>
  <c r="AB158" i="55"/>
  <c r="AI143" i="55"/>
  <c r="AB210" i="55"/>
  <c r="AI195" i="55"/>
  <c r="AB39" i="55"/>
  <c r="AB132" i="55"/>
  <c r="AI132" i="55" s="1"/>
  <c r="AI117" i="55"/>
  <c r="AI385" i="55"/>
  <c r="AB392" i="55"/>
  <c r="S482" i="55"/>
  <c r="P66" i="55"/>
  <c r="AB262" i="55"/>
  <c r="AI247" i="55"/>
  <c r="S203" i="55"/>
  <c r="AJ203" i="55" s="1"/>
  <c r="S281" i="55"/>
  <c r="AJ281" i="55" s="1"/>
  <c r="S255" i="55"/>
  <c r="AJ255" i="55" s="1"/>
  <c r="S411" i="55"/>
  <c r="AJ411" i="55" s="1"/>
  <c r="S177" i="55"/>
  <c r="AJ177" i="55" s="1"/>
  <c r="S385" i="55"/>
  <c r="AJ385" i="55" s="1"/>
  <c r="S437" i="55"/>
  <c r="AJ437" i="55" s="1"/>
  <c r="S307" i="55"/>
  <c r="AJ307" i="55" s="1"/>
  <c r="S229" i="55"/>
  <c r="AJ229" i="55" s="1"/>
  <c r="S333" i="55"/>
  <c r="AJ333" i="55" s="1"/>
  <c r="S151" i="55"/>
  <c r="AJ151" i="55" s="1"/>
  <c r="S359" i="55"/>
  <c r="AJ359" i="55" s="1"/>
  <c r="AI184" i="55" l="1"/>
  <c r="AI392" i="55"/>
  <c r="AB393" i="55" s="1"/>
  <c r="AI158" i="55"/>
  <c r="AI418" i="55"/>
  <c r="AI288" i="55"/>
  <c r="AB445" i="55"/>
  <c r="AI444" i="55"/>
  <c r="S66" i="55"/>
  <c r="P14" i="55"/>
  <c r="S14" i="55" s="1"/>
  <c r="T14" i="55" s="1"/>
  <c r="P236" i="55"/>
  <c r="S221" i="55"/>
  <c r="AJ221" i="55" s="1"/>
  <c r="AB54" i="55"/>
  <c r="AI39" i="55"/>
  <c r="P132" i="55"/>
  <c r="P39" i="55"/>
  <c r="S117" i="55"/>
  <c r="P366" i="55"/>
  <c r="S351" i="55"/>
  <c r="AJ351" i="55" s="1"/>
  <c r="P210" i="55"/>
  <c r="S195" i="55"/>
  <c r="AJ195" i="55" s="1"/>
  <c r="P340" i="55"/>
  <c r="S325" i="55"/>
  <c r="P288" i="55"/>
  <c r="S273" i="55"/>
  <c r="P314" i="55"/>
  <c r="S299" i="55"/>
  <c r="P184" i="55"/>
  <c r="S169" i="55"/>
  <c r="P47" i="55"/>
  <c r="S125" i="55"/>
  <c r="AJ125" i="55" s="1"/>
  <c r="P444" i="55"/>
  <c r="S429" i="55"/>
  <c r="P158" i="55"/>
  <c r="S143" i="55"/>
  <c r="P262" i="55"/>
  <c r="S247" i="55"/>
  <c r="P392" i="55"/>
  <c r="S377" i="55"/>
  <c r="P418" i="55"/>
  <c r="S403" i="55"/>
  <c r="AJ247" i="55" l="1"/>
  <c r="AJ169" i="55"/>
  <c r="S184" i="55"/>
  <c r="AE289" i="55"/>
  <c r="AA289" i="55"/>
  <c r="V289" i="55"/>
  <c r="W289" i="55"/>
  <c r="AD289" i="55"/>
  <c r="X289" i="55"/>
  <c r="AH289" i="55"/>
  <c r="Y289" i="55"/>
  <c r="AF289" i="55"/>
  <c r="Z289" i="55"/>
  <c r="AG289" i="55"/>
  <c r="AC289" i="55"/>
  <c r="AB289" i="55"/>
  <c r="AJ143" i="55"/>
  <c r="S158" i="55"/>
  <c r="AJ299" i="55"/>
  <c r="Z185" i="55"/>
  <c r="Y185" i="55"/>
  <c r="AE185" i="55"/>
  <c r="AF185" i="55"/>
  <c r="AC185" i="55"/>
  <c r="AH185" i="55"/>
  <c r="AA185" i="55"/>
  <c r="X185" i="55"/>
  <c r="AG185" i="55"/>
  <c r="V185" i="55"/>
  <c r="W185" i="55"/>
  <c r="AD185" i="55"/>
  <c r="Z393" i="55"/>
  <c r="V393" i="55"/>
  <c r="AD393" i="55"/>
  <c r="Y393" i="55"/>
  <c r="AF393" i="55"/>
  <c r="X393" i="55"/>
  <c r="AE393" i="55"/>
  <c r="W393" i="55"/>
  <c r="AA393" i="55"/>
  <c r="AG393" i="55"/>
  <c r="AH393" i="55"/>
  <c r="AC393" i="55"/>
  <c r="V419" i="55"/>
  <c r="Y419" i="55"/>
  <c r="AH419" i="55"/>
  <c r="Z419" i="55"/>
  <c r="AD419" i="55"/>
  <c r="AG419" i="55"/>
  <c r="AA419" i="55"/>
  <c r="AF419" i="55"/>
  <c r="W419" i="55"/>
  <c r="X419" i="55"/>
  <c r="AC419" i="55"/>
  <c r="AE419" i="55"/>
  <c r="AB185" i="55"/>
  <c r="AJ403" i="55"/>
  <c r="S418" i="55"/>
  <c r="AJ429" i="55"/>
  <c r="S444" i="55"/>
  <c r="AJ273" i="55"/>
  <c r="S288" i="55"/>
  <c r="AJ117" i="55"/>
  <c r="S132" i="55"/>
  <c r="AB419" i="55"/>
  <c r="AD159" i="55"/>
  <c r="X159" i="55"/>
  <c r="AG159" i="55"/>
  <c r="Z159" i="55"/>
  <c r="W159" i="55"/>
  <c r="AE159" i="55"/>
  <c r="V159" i="55"/>
  <c r="AC159" i="55"/>
  <c r="AH159" i="55"/>
  <c r="AA159" i="55"/>
  <c r="AF159" i="55"/>
  <c r="Y159" i="55"/>
  <c r="AJ377" i="55"/>
  <c r="S392" i="55"/>
  <c r="AJ325" i="55"/>
  <c r="AD445" i="55"/>
  <c r="W445" i="55"/>
  <c r="V445" i="55"/>
  <c r="AA445" i="55"/>
  <c r="AG445" i="55"/>
  <c r="Z445" i="55"/>
  <c r="AF445" i="55"/>
  <c r="AE445" i="55"/>
  <c r="X445" i="55"/>
  <c r="AC445" i="55"/>
  <c r="AH445" i="55"/>
  <c r="Y445" i="55"/>
  <c r="AB159" i="55"/>
  <c r="S47" i="55"/>
  <c r="AJ47" i="55" s="1"/>
  <c r="P54" i="55"/>
  <c r="S39" i="55"/>
  <c r="AJ39" i="55" s="1"/>
  <c r="AI445" i="55" l="1"/>
  <c r="AI289" i="55"/>
  <c r="AI185" i="55"/>
  <c r="AI419" i="55"/>
  <c r="T418" i="55"/>
  <c r="AJ418" i="55"/>
  <c r="O419" i="55"/>
  <c r="R419" i="55"/>
  <c r="P419" i="55"/>
  <c r="M419" i="55"/>
  <c r="Q419" i="55"/>
  <c r="N419" i="55"/>
  <c r="L419" i="55"/>
  <c r="AJ444" i="55"/>
  <c r="P445" i="55"/>
  <c r="N445" i="55"/>
  <c r="Q445" i="55"/>
  <c r="R445" i="55"/>
  <c r="O445" i="55"/>
  <c r="M445" i="55"/>
  <c r="T444" i="55"/>
  <c r="L445" i="55"/>
  <c r="AI159" i="55"/>
  <c r="O133" i="55"/>
  <c r="R133" i="55"/>
  <c r="AJ132" i="55"/>
  <c r="M133" i="55"/>
  <c r="Q133" i="55"/>
  <c r="P133" i="55"/>
  <c r="L133" i="55"/>
  <c r="N133" i="55"/>
  <c r="T132" i="55"/>
  <c r="AI393" i="55"/>
  <c r="Q159" i="55"/>
  <c r="M159" i="55"/>
  <c r="O159" i="55"/>
  <c r="R159" i="55"/>
  <c r="P159" i="55"/>
  <c r="T158" i="55"/>
  <c r="L159" i="55"/>
  <c r="N159" i="55"/>
  <c r="AJ158" i="55"/>
  <c r="N185" i="55"/>
  <c r="P185" i="55"/>
  <c r="R185" i="55"/>
  <c r="Q185" i="55"/>
  <c r="AJ184" i="55"/>
  <c r="T184" i="55"/>
  <c r="M185" i="55"/>
  <c r="L185" i="55"/>
  <c r="O185" i="55"/>
  <c r="P393" i="55"/>
  <c r="M393" i="55"/>
  <c r="Q393" i="55"/>
  <c r="T392" i="55"/>
  <c r="AJ392" i="55"/>
  <c r="N393" i="55"/>
  <c r="O393" i="55"/>
  <c r="L393" i="55"/>
  <c r="R393" i="55"/>
  <c r="M289" i="55"/>
  <c r="P289" i="55"/>
  <c r="T288" i="55"/>
  <c r="L289" i="55"/>
  <c r="N289" i="55"/>
  <c r="AJ288" i="55"/>
  <c r="O289" i="55"/>
  <c r="R289" i="55"/>
  <c r="Q289" i="55"/>
  <c r="S489" i="55"/>
  <c r="P73" i="55"/>
  <c r="S289" i="55" l="1"/>
  <c r="AJ289" i="55" s="1"/>
  <c r="S185" i="55"/>
  <c r="AJ185" i="55" s="1"/>
  <c r="S159" i="55"/>
  <c r="AJ159" i="55" s="1"/>
  <c r="S133" i="55"/>
  <c r="AJ133" i="55" s="1"/>
  <c r="S445" i="55"/>
  <c r="AJ445" i="55" s="1"/>
  <c r="S419" i="55"/>
  <c r="AJ419" i="55" s="1"/>
  <c r="S393" i="55"/>
  <c r="AJ393" i="55" s="1"/>
  <c r="S481" i="55"/>
  <c r="P65" i="55"/>
  <c r="S73" i="55"/>
  <c r="P21" i="55"/>
  <c r="S21" i="55" s="1"/>
  <c r="T21" i="55" s="1"/>
  <c r="S65" i="55" l="1"/>
  <c r="P13" i="55"/>
  <c r="S13" i="55" l="1"/>
  <c r="T13" i="55" s="1"/>
  <c r="S485" i="55" l="1"/>
  <c r="S496" i="55" s="1"/>
  <c r="P69" i="55"/>
  <c r="P496" i="55"/>
  <c r="S69" i="55" l="1"/>
  <c r="S80" i="55" s="1"/>
  <c r="P17" i="55"/>
  <c r="P80" i="55"/>
  <c r="O497" i="55"/>
  <c r="R497" i="55"/>
  <c r="Q497" i="55"/>
  <c r="P497" i="55"/>
  <c r="N497" i="55"/>
  <c r="L497" i="55"/>
  <c r="M497" i="55"/>
  <c r="S17" i="55" l="1"/>
  <c r="T17" i="55" s="1"/>
  <c r="P28" i="55"/>
  <c r="S497" i="55"/>
  <c r="Q81" i="55"/>
  <c r="R81" i="55"/>
  <c r="P81" i="55"/>
  <c r="O81" i="55"/>
  <c r="M81" i="55"/>
  <c r="N81" i="55"/>
  <c r="L81" i="55"/>
  <c r="S81" i="55" l="1"/>
  <c r="Z236" i="55" l="1"/>
  <c r="Z236" i="54"/>
  <c r="Z236" i="53"/>
  <c r="Z236" i="51"/>
  <c r="AI258" i="55" l="1"/>
  <c r="W50" i="55"/>
  <c r="AI50" i="55" s="1"/>
  <c r="W50" i="51"/>
  <c r="AI50" i="51" s="1"/>
  <c r="AI258" i="51"/>
  <c r="W50" i="54"/>
  <c r="AI50" i="54" s="1"/>
  <c r="AI258" i="54"/>
  <c r="N236" i="51"/>
  <c r="V236" i="51"/>
  <c r="Z366" i="55"/>
  <c r="Z366" i="54"/>
  <c r="Z366" i="53"/>
  <c r="Z366" i="51"/>
  <c r="AI257" i="53"/>
  <c r="N236" i="53"/>
  <c r="V236" i="53"/>
  <c r="AI257" i="54"/>
  <c r="N236" i="54"/>
  <c r="V236" i="54"/>
  <c r="N236" i="55"/>
  <c r="V236" i="55"/>
  <c r="AI236" i="51" l="1"/>
  <c r="V237" i="51"/>
  <c r="W49" i="51"/>
  <c r="AI257" i="51"/>
  <c r="W262" i="51"/>
  <c r="AI236" i="55"/>
  <c r="V237" i="55" s="1"/>
  <c r="AI236" i="54"/>
  <c r="V237" i="54" s="1"/>
  <c r="W49" i="55"/>
  <c r="W262" i="55"/>
  <c r="AI257" i="55"/>
  <c r="AI220" i="55"/>
  <c r="AI220" i="53"/>
  <c r="W50" i="53"/>
  <c r="AI50" i="53" s="1"/>
  <c r="AI258" i="53"/>
  <c r="AI220" i="54"/>
  <c r="S258" i="55"/>
  <c r="AJ258" i="55" s="1"/>
  <c r="L50" i="55"/>
  <c r="AI220" i="51"/>
  <c r="S258" i="51"/>
  <c r="AJ258" i="51" s="1"/>
  <c r="L50" i="51"/>
  <c r="W262" i="54"/>
  <c r="W49" i="54"/>
  <c r="S258" i="54"/>
  <c r="AJ258" i="54" s="1"/>
  <c r="L50" i="54"/>
  <c r="W262" i="53"/>
  <c r="W49" i="53"/>
  <c r="V210" i="55"/>
  <c r="V210" i="54"/>
  <c r="L236" i="55"/>
  <c r="N366" i="51"/>
  <c r="N366" i="53"/>
  <c r="L236" i="53"/>
  <c r="N366" i="54"/>
  <c r="N366" i="55"/>
  <c r="Z262" i="55"/>
  <c r="Z262" i="53"/>
  <c r="Z262" i="51"/>
  <c r="Z314" i="55"/>
  <c r="Z314" i="54"/>
  <c r="Z314" i="53"/>
  <c r="Z314" i="51"/>
  <c r="V210" i="51"/>
  <c r="L236" i="51"/>
  <c r="V210" i="53"/>
  <c r="L236" i="54"/>
  <c r="Z210" i="53" l="1"/>
  <c r="Y48" i="54"/>
  <c r="Y54" i="54" s="1"/>
  <c r="Y314" i="54"/>
  <c r="AI350" i="53"/>
  <c r="V366" i="53"/>
  <c r="Y48" i="55"/>
  <c r="Y54" i="55" s="1"/>
  <c r="Y314" i="55"/>
  <c r="W54" i="54"/>
  <c r="AI49" i="54"/>
  <c r="W54" i="55"/>
  <c r="AI49" i="55"/>
  <c r="AI328" i="53"/>
  <c r="Z340" i="53"/>
  <c r="W54" i="51"/>
  <c r="AI49" i="51"/>
  <c r="Z210" i="54"/>
  <c r="AG237" i="54"/>
  <c r="AH237" i="54"/>
  <c r="AD237" i="54"/>
  <c r="AC237" i="54"/>
  <c r="W237" i="54"/>
  <c r="X237" i="54"/>
  <c r="Y237" i="54"/>
  <c r="AE237" i="54"/>
  <c r="AF237" i="54"/>
  <c r="AA237" i="54"/>
  <c r="AB237" i="54"/>
  <c r="Z237" i="54"/>
  <c r="W54" i="53"/>
  <c r="AI49" i="53"/>
  <c r="AI210" i="54"/>
  <c r="V211" i="54" s="1"/>
  <c r="Y48" i="51"/>
  <c r="Y54" i="51" s="1"/>
  <c r="Y314" i="51"/>
  <c r="AI328" i="51"/>
  <c r="Z340" i="51"/>
  <c r="Z48" i="54"/>
  <c r="Z262" i="54"/>
  <c r="Z210" i="51"/>
  <c r="AI210" i="51" s="1"/>
  <c r="AI328" i="55"/>
  <c r="Z340" i="55"/>
  <c r="AI340" i="55" s="1"/>
  <c r="AI328" i="54"/>
  <c r="Z340" i="54"/>
  <c r="Y48" i="53"/>
  <c r="Y54" i="53" s="1"/>
  <c r="Y314" i="53"/>
  <c r="Z210" i="55"/>
  <c r="AH237" i="55"/>
  <c r="Y237" i="55"/>
  <c r="AA237" i="55"/>
  <c r="W237" i="55"/>
  <c r="X237" i="55"/>
  <c r="AC237" i="55"/>
  <c r="AG237" i="55"/>
  <c r="AD237" i="55"/>
  <c r="AE237" i="55"/>
  <c r="AF237" i="55"/>
  <c r="AB237" i="55"/>
  <c r="Z237" i="55"/>
  <c r="AA237" i="51"/>
  <c r="AG237" i="51"/>
  <c r="Y237" i="51"/>
  <c r="AF237" i="51"/>
  <c r="AB237" i="51"/>
  <c r="AH237" i="51"/>
  <c r="W237" i="51"/>
  <c r="X237" i="51"/>
  <c r="AC237" i="51"/>
  <c r="AD237" i="51"/>
  <c r="AE237" i="51"/>
  <c r="Z237" i="51"/>
  <c r="Z38" i="53"/>
  <c r="AI194" i="53"/>
  <c r="AI194" i="54"/>
  <c r="Z38" i="54"/>
  <c r="AI198" i="53"/>
  <c r="Z42" i="53"/>
  <c r="AI42" i="53" s="1"/>
  <c r="S257" i="54"/>
  <c r="AJ257" i="54" s="1"/>
  <c r="L49" i="54"/>
  <c r="Z48" i="51"/>
  <c r="S257" i="53"/>
  <c r="AJ257" i="53" s="1"/>
  <c r="L49" i="53"/>
  <c r="S220" i="55"/>
  <c r="AI202" i="55"/>
  <c r="V46" i="55"/>
  <c r="AI46" i="55" s="1"/>
  <c r="Z48" i="53"/>
  <c r="AI194" i="55"/>
  <c r="Z38" i="55"/>
  <c r="S257" i="55"/>
  <c r="AJ257" i="55" s="1"/>
  <c r="L49" i="55"/>
  <c r="S257" i="51"/>
  <c r="AJ257" i="51" s="1"/>
  <c r="L49" i="51"/>
  <c r="S50" i="51"/>
  <c r="AJ50" i="51" s="1"/>
  <c r="L24" i="51"/>
  <c r="S24" i="51" s="1"/>
  <c r="AI193" i="51"/>
  <c r="Z37" i="51"/>
  <c r="S220" i="53"/>
  <c r="AI193" i="54"/>
  <c r="Z37" i="54"/>
  <c r="Z48" i="55"/>
  <c r="AI198" i="55"/>
  <c r="Z42" i="55"/>
  <c r="AI42" i="55" s="1"/>
  <c r="Z37" i="55"/>
  <c r="AI193" i="55"/>
  <c r="S50" i="54"/>
  <c r="AJ50" i="54" s="1"/>
  <c r="L24" i="54"/>
  <c r="S24" i="54" s="1"/>
  <c r="L24" i="55"/>
  <c r="S24" i="55" s="1"/>
  <c r="S50" i="55"/>
  <c r="AJ50" i="55" s="1"/>
  <c r="V38" i="53"/>
  <c r="S220" i="54"/>
  <c r="AI202" i="51"/>
  <c r="V46" i="51"/>
  <c r="AI46" i="51" s="1"/>
  <c r="V366" i="51"/>
  <c r="AI366" i="51" s="1"/>
  <c r="V366" i="54"/>
  <c r="AI202" i="54"/>
  <c r="V46" i="54"/>
  <c r="AI46" i="54" s="1"/>
  <c r="Z38" i="51"/>
  <c r="AI194" i="51"/>
  <c r="V366" i="55"/>
  <c r="D236" i="51"/>
  <c r="D236" i="54"/>
  <c r="Z42" i="54"/>
  <c r="AI42" i="54" s="1"/>
  <c r="AI198" i="54"/>
  <c r="S258" i="53"/>
  <c r="AJ258" i="53" s="1"/>
  <c r="L50" i="53"/>
  <c r="D236" i="55"/>
  <c r="D236" i="53"/>
  <c r="AI202" i="53"/>
  <c r="V46" i="53"/>
  <c r="AI46" i="53" s="1"/>
  <c r="AI193" i="53"/>
  <c r="Z37" i="53"/>
  <c r="S220" i="51"/>
  <c r="AI198" i="51"/>
  <c r="Z42" i="51"/>
  <c r="AI42" i="51" s="1"/>
  <c r="I258" i="51"/>
  <c r="B50" i="51"/>
  <c r="B236" i="54"/>
  <c r="V262" i="54"/>
  <c r="N262" i="51"/>
  <c r="N314" i="51"/>
  <c r="L210" i="53"/>
  <c r="N314" i="53"/>
  <c r="N262" i="55"/>
  <c r="N314" i="54"/>
  <c r="B236" i="51"/>
  <c r="B236" i="55"/>
  <c r="N314" i="55"/>
  <c r="V262" i="51"/>
  <c r="B236" i="53"/>
  <c r="V262" i="55"/>
  <c r="AI262" i="55" s="1"/>
  <c r="W263" i="55" s="1"/>
  <c r="L210" i="51"/>
  <c r="V262" i="53"/>
  <c r="L210" i="54"/>
  <c r="L210" i="55"/>
  <c r="AI237" i="54" l="1"/>
  <c r="N210" i="55"/>
  <c r="N210" i="54"/>
  <c r="N210" i="51"/>
  <c r="AI237" i="51"/>
  <c r="AI237" i="55"/>
  <c r="AB211" i="51"/>
  <c r="AF211" i="51"/>
  <c r="AE211" i="51"/>
  <c r="W211" i="51"/>
  <c r="AD211" i="51"/>
  <c r="X211" i="51"/>
  <c r="AH211" i="51"/>
  <c r="Y211" i="51"/>
  <c r="AG211" i="51"/>
  <c r="AC211" i="51"/>
  <c r="AA211" i="51"/>
  <c r="V211" i="51"/>
  <c r="AI37" i="53"/>
  <c r="Z54" i="53"/>
  <c r="AI366" i="55"/>
  <c r="V367" i="55"/>
  <c r="V367" i="51"/>
  <c r="AC367" i="51"/>
  <c r="AA367" i="51"/>
  <c r="W367" i="51"/>
  <c r="AD367" i="51"/>
  <c r="X367" i="51"/>
  <c r="AG367" i="51"/>
  <c r="AE367" i="51"/>
  <c r="Y367" i="51"/>
  <c r="AF367" i="51"/>
  <c r="AH367" i="51"/>
  <c r="AB367" i="51"/>
  <c r="Z367" i="51"/>
  <c r="AI308" i="53"/>
  <c r="V314" i="53"/>
  <c r="AI37" i="54"/>
  <c r="Z54" i="54"/>
  <c r="S328" i="54"/>
  <c r="N340" i="54"/>
  <c r="M48" i="54"/>
  <c r="M314" i="54"/>
  <c r="AI262" i="54"/>
  <c r="Z263" i="54" s="1"/>
  <c r="AJ220" i="53"/>
  <c r="N48" i="54"/>
  <c r="N22" i="54" s="1"/>
  <c r="N262" i="54"/>
  <c r="AI37" i="51"/>
  <c r="Z54" i="51"/>
  <c r="AI340" i="54"/>
  <c r="Z341" i="54" s="1"/>
  <c r="AI340" i="51"/>
  <c r="V263" i="55"/>
  <c r="AH263" i="55"/>
  <c r="AG263" i="55"/>
  <c r="AF263" i="55"/>
  <c r="AA263" i="55"/>
  <c r="AD263" i="55"/>
  <c r="Y263" i="55"/>
  <c r="X263" i="55"/>
  <c r="AE263" i="55"/>
  <c r="AC263" i="55"/>
  <c r="AB263" i="55"/>
  <c r="S328" i="51"/>
  <c r="N340" i="51"/>
  <c r="AI308" i="55"/>
  <c r="V314" i="55"/>
  <c r="AI37" i="55"/>
  <c r="Z54" i="55"/>
  <c r="S328" i="53"/>
  <c r="AJ328" i="53" s="1"/>
  <c r="N340" i="53"/>
  <c r="S350" i="54"/>
  <c r="S366" i="54" s="1"/>
  <c r="L366" i="54"/>
  <c r="AI308" i="54"/>
  <c r="V314" i="54"/>
  <c r="AI314" i="54" s="1"/>
  <c r="N210" i="53"/>
  <c r="S328" i="55"/>
  <c r="N340" i="55"/>
  <c r="M48" i="55"/>
  <c r="M314" i="55"/>
  <c r="AJ220" i="54"/>
  <c r="S236" i="54"/>
  <c r="Z341" i="55"/>
  <c r="X341" i="55"/>
  <c r="W341" i="55"/>
  <c r="AA341" i="55"/>
  <c r="AC341" i="55"/>
  <c r="AF341" i="55"/>
  <c r="AD341" i="55"/>
  <c r="V341" i="55"/>
  <c r="AH341" i="55"/>
  <c r="AE341" i="55"/>
  <c r="AG341" i="55"/>
  <c r="Y341" i="55"/>
  <c r="AB341" i="55"/>
  <c r="Z211" i="54"/>
  <c r="AJ220" i="51"/>
  <c r="S236" i="51"/>
  <c r="N48" i="53"/>
  <c r="N22" i="53" s="1"/>
  <c r="N262" i="53"/>
  <c r="AI262" i="51"/>
  <c r="V263" i="51" s="1"/>
  <c r="AI308" i="51"/>
  <c r="V314" i="51"/>
  <c r="S350" i="53"/>
  <c r="L366" i="53"/>
  <c r="AI38" i="53"/>
  <c r="Z263" i="55"/>
  <c r="AI210" i="55"/>
  <c r="Z211" i="55" s="1"/>
  <c r="Y315" i="54"/>
  <c r="AJ220" i="55"/>
  <c r="S236" i="55"/>
  <c r="M48" i="53"/>
  <c r="M314" i="53"/>
  <c r="M48" i="51"/>
  <c r="M314" i="51"/>
  <c r="AI366" i="54"/>
  <c r="V367" i="54" s="1"/>
  <c r="Z211" i="51"/>
  <c r="AE211" i="54"/>
  <c r="X211" i="54"/>
  <c r="AG211" i="54"/>
  <c r="AD211" i="54"/>
  <c r="AH211" i="54"/>
  <c r="AF211" i="54"/>
  <c r="Y211" i="54"/>
  <c r="AC211" i="54"/>
  <c r="AA211" i="54"/>
  <c r="W211" i="54"/>
  <c r="AB211" i="54"/>
  <c r="D366" i="54"/>
  <c r="N37" i="53"/>
  <c r="S193" i="53"/>
  <c r="I220" i="55"/>
  <c r="I236" i="55" s="1"/>
  <c r="I220" i="51"/>
  <c r="I236" i="51" s="1"/>
  <c r="D366" i="53"/>
  <c r="N48" i="55"/>
  <c r="N22" i="55" s="1"/>
  <c r="L38" i="53"/>
  <c r="S49" i="51"/>
  <c r="AJ49" i="51" s="1"/>
  <c r="L23" i="51"/>
  <c r="S23" i="51" s="1"/>
  <c r="I50" i="51"/>
  <c r="B24" i="51"/>
  <c r="I24" i="51" s="1"/>
  <c r="T24" i="51" s="1"/>
  <c r="L38" i="54"/>
  <c r="S194" i="53"/>
  <c r="AJ194" i="53" s="1"/>
  <c r="N38" i="53"/>
  <c r="N12" i="53" s="1"/>
  <c r="S193" i="54"/>
  <c r="N37" i="54"/>
  <c r="S198" i="51"/>
  <c r="AJ198" i="51" s="1"/>
  <c r="N42" i="51"/>
  <c r="S194" i="54"/>
  <c r="AJ194" i="54" s="1"/>
  <c r="N38" i="54"/>
  <c r="N12" i="54" s="1"/>
  <c r="L23" i="55"/>
  <c r="S23" i="55" s="1"/>
  <c r="S49" i="55"/>
  <c r="AJ49" i="55" s="1"/>
  <c r="I257" i="51"/>
  <c r="B49" i="51"/>
  <c r="L366" i="51"/>
  <c r="N37" i="51"/>
  <c r="S193" i="51"/>
  <c r="L366" i="55"/>
  <c r="AI350" i="54"/>
  <c r="AJ350" i="54" s="1"/>
  <c r="V38" i="54"/>
  <c r="S49" i="53"/>
  <c r="AJ49" i="53" s="1"/>
  <c r="L23" i="53"/>
  <c r="S23" i="53" s="1"/>
  <c r="S202" i="54"/>
  <c r="AJ202" i="54" s="1"/>
  <c r="L46" i="54"/>
  <c r="S202" i="51"/>
  <c r="AJ202" i="51" s="1"/>
  <c r="L46" i="51"/>
  <c r="N38" i="51"/>
  <c r="N12" i="51" s="1"/>
  <c r="S194" i="51"/>
  <c r="AJ194" i="51" s="1"/>
  <c r="S193" i="55"/>
  <c r="N37" i="55"/>
  <c r="I220" i="53"/>
  <c r="I236" i="53" s="1"/>
  <c r="S198" i="54"/>
  <c r="AJ198" i="54" s="1"/>
  <c r="N42" i="54"/>
  <c r="S202" i="55"/>
  <c r="AJ202" i="55" s="1"/>
  <c r="L46" i="55"/>
  <c r="I257" i="55"/>
  <c r="B49" i="55"/>
  <c r="S198" i="53"/>
  <c r="AJ198" i="53" s="1"/>
  <c r="N42" i="53"/>
  <c r="D366" i="55"/>
  <c r="S194" i="55"/>
  <c r="AJ194" i="55" s="1"/>
  <c r="N38" i="55"/>
  <c r="N12" i="55" s="1"/>
  <c r="S202" i="53"/>
  <c r="AJ202" i="53" s="1"/>
  <c r="L46" i="53"/>
  <c r="N48" i="51"/>
  <c r="N22" i="51" s="1"/>
  <c r="I257" i="53"/>
  <c r="B49" i="53"/>
  <c r="AI256" i="54"/>
  <c r="V48" i="54"/>
  <c r="AI48" i="54" s="1"/>
  <c r="S50" i="53"/>
  <c r="AJ50" i="53" s="1"/>
  <c r="L24" i="53"/>
  <c r="S24" i="53" s="1"/>
  <c r="AI350" i="55"/>
  <c r="V38" i="55"/>
  <c r="AI350" i="51"/>
  <c r="V38" i="51"/>
  <c r="AI256" i="55"/>
  <c r="V48" i="55"/>
  <c r="AI48" i="55" s="1"/>
  <c r="AI256" i="51"/>
  <c r="V48" i="51"/>
  <c r="AI48" i="51" s="1"/>
  <c r="AI256" i="53"/>
  <c r="V48" i="53"/>
  <c r="AI48" i="53" s="1"/>
  <c r="D366" i="51"/>
  <c r="S198" i="55"/>
  <c r="AJ198" i="55" s="1"/>
  <c r="N42" i="55"/>
  <c r="I257" i="54"/>
  <c r="B49" i="54"/>
  <c r="I220" i="54"/>
  <c r="I236" i="54" s="1"/>
  <c r="S49" i="54"/>
  <c r="AJ49" i="54" s="1"/>
  <c r="L23" i="54"/>
  <c r="S23" i="54" s="1"/>
  <c r="B210" i="54"/>
  <c r="B210" i="51"/>
  <c r="B210" i="53"/>
  <c r="L262" i="51"/>
  <c r="D262" i="54"/>
  <c r="L262" i="55"/>
  <c r="D262" i="55"/>
  <c r="B210" i="55"/>
  <c r="D262" i="51"/>
  <c r="L262" i="54"/>
  <c r="D262" i="53"/>
  <c r="L262" i="53"/>
  <c r="V263" i="54" l="1"/>
  <c r="AI211" i="54"/>
  <c r="N54" i="54"/>
  <c r="M22" i="54"/>
  <c r="M28" i="54" s="1"/>
  <c r="M54" i="54"/>
  <c r="D210" i="53"/>
  <c r="S308" i="51"/>
  <c r="L314" i="51"/>
  <c r="C48" i="55"/>
  <c r="C314" i="55"/>
  <c r="AI38" i="54"/>
  <c r="V54" i="54"/>
  <c r="N54" i="53"/>
  <c r="AJ236" i="55"/>
  <c r="T236" i="55"/>
  <c r="Q237" i="55"/>
  <c r="N237" i="55"/>
  <c r="M237" i="55"/>
  <c r="O237" i="55"/>
  <c r="P237" i="55"/>
  <c r="L237" i="55"/>
  <c r="R237" i="55"/>
  <c r="L237" i="51"/>
  <c r="Q237" i="51"/>
  <c r="P237" i="51"/>
  <c r="R237" i="51"/>
  <c r="N237" i="51"/>
  <c r="M237" i="51"/>
  <c r="O237" i="51"/>
  <c r="AJ236" i="51"/>
  <c r="T236" i="51"/>
  <c r="AJ328" i="55"/>
  <c r="S340" i="55"/>
  <c r="AI263" i="55"/>
  <c r="I350" i="51"/>
  <c r="I366" i="51" s="1"/>
  <c r="B366" i="51"/>
  <c r="AJ193" i="54"/>
  <c r="S210" i="54"/>
  <c r="AJ350" i="53"/>
  <c r="AC341" i="51"/>
  <c r="AE341" i="51"/>
  <c r="AA341" i="51"/>
  <c r="W341" i="51"/>
  <c r="X341" i="51"/>
  <c r="AG341" i="51"/>
  <c r="AF341" i="51"/>
  <c r="Y341" i="51"/>
  <c r="AD341" i="51"/>
  <c r="V341" i="51"/>
  <c r="AH341" i="51"/>
  <c r="AB341" i="51"/>
  <c r="AJ328" i="54"/>
  <c r="S340" i="54"/>
  <c r="M22" i="53"/>
  <c r="M28" i="53" s="1"/>
  <c r="M54" i="53"/>
  <c r="D210" i="54"/>
  <c r="AI314" i="51"/>
  <c r="V315" i="51" s="1"/>
  <c r="AI341" i="55"/>
  <c r="V315" i="54"/>
  <c r="W315" i="54"/>
  <c r="AH315" i="54"/>
  <c r="AD315" i="54"/>
  <c r="AG315" i="54"/>
  <c r="AC315" i="54"/>
  <c r="AE315" i="54"/>
  <c r="AF315" i="54"/>
  <c r="AA315" i="54"/>
  <c r="X315" i="54"/>
  <c r="AB315" i="54"/>
  <c r="Z315" i="54"/>
  <c r="AI314" i="55"/>
  <c r="V315" i="55" s="1"/>
  <c r="Z341" i="51"/>
  <c r="S308" i="55"/>
  <c r="L314" i="55"/>
  <c r="I328" i="55"/>
  <c r="I340" i="55" s="1"/>
  <c r="D340" i="55"/>
  <c r="W367" i="54"/>
  <c r="X367" i="54"/>
  <c r="AD367" i="54"/>
  <c r="AC367" i="54"/>
  <c r="AA367" i="54"/>
  <c r="AG367" i="54"/>
  <c r="AE367" i="54"/>
  <c r="Y367" i="54"/>
  <c r="AH367" i="54"/>
  <c r="AF367" i="54"/>
  <c r="AB367" i="54"/>
  <c r="Z367" i="54"/>
  <c r="AF211" i="55"/>
  <c r="AE211" i="55"/>
  <c r="X211" i="55"/>
  <c r="AH211" i="55"/>
  <c r="Y211" i="55"/>
  <c r="AC211" i="55"/>
  <c r="AG211" i="55"/>
  <c r="AD211" i="55"/>
  <c r="AA211" i="55"/>
  <c r="W211" i="55"/>
  <c r="AB211" i="55"/>
  <c r="V211" i="55"/>
  <c r="P237" i="54"/>
  <c r="T236" i="54"/>
  <c r="M237" i="54"/>
  <c r="Q237" i="54"/>
  <c r="AJ236" i="54"/>
  <c r="L237" i="54"/>
  <c r="R237" i="54"/>
  <c r="N237" i="54"/>
  <c r="O237" i="54"/>
  <c r="AI211" i="51"/>
  <c r="S308" i="53"/>
  <c r="AJ308" i="53" s="1"/>
  <c r="L314" i="53"/>
  <c r="C48" i="53"/>
  <c r="C314" i="53"/>
  <c r="I328" i="54"/>
  <c r="I340" i="54" s="1"/>
  <c r="D340" i="54"/>
  <c r="AI38" i="51"/>
  <c r="V54" i="51"/>
  <c r="AJ193" i="51"/>
  <c r="S210" i="51"/>
  <c r="V341" i="54"/>
  <c r="AH341" i="54"/>
  <c r="AE341" i="54"/>
  <c r="Y341" i="54"/>
  <c r="AD341" i="54"/>
  <c r="AG341" i="54"/>
  <c r="AF341" i="54"/>
  <c r="AA341" i="54"/>
  <c r="AC341" i="54"/>
  <c r="W341" i="54"/>
  <c r="X341" i="54"/>
  <c r="AB341" i="54"/>
  <c r="AI367" i="51"/>
  <c r="I328" i="51"/>
  <c r="I340" i="51" s="1"/>
  <c r="D340" i="51"/>
  <c r="AJ193" i="55"/>
  <c r="S210" i="55"/>
  <c r="D210" i="51"/>
  <c r="C48" i="54"/>
  <c r="C314" i="54"/>
  <c r="S308" i="54"/>
  <c r="L314" i="54"/>
  <c r="B237" i="53"/>
  <c r="H237" i="53"/>
  <c r="C237" i="53"/>
  <c r="E237" i="53"/>
  <c r="F237" i="53"/>
  <c r="D237" i="53"/>
  <c r="G237" i="53"/>
  <c r="N54" i="51"/>
  <c r="G237" i="51"/>
  <c r="B237" i="51"/>
  <c r="E237" i="51"/>
  <c r="F237" i="51"/>
  <c r="H237" i="51"/>
  <c r="D237" i="51"/>
  <c r="C237" i="51"/>
  <c r="M22" i="51"/>
  <c r="M28" i="51" s="1"/>
  <c r="M54" i="51"/>
  <c r="AB263" i="51"/>
  <c r="AC263" i="51"/>
  <c r="AA263" i="51"/>
  <c r="X263" i="51"/>
  <c r="Y263" i="51"/>
  <c r="AG263" i="51"/>
  <c r="AD263" i="51"/>
  <c r="AF263" i="51"/>
  <c r="AH263" i="51"/>
  <c r="AE263" i="51"/>
  <c r="Z263" i="51"/>
  <c r="W263" i="51"/>
  <c r="AJ366" i="54"/>
  <c r="O367" i="54"/>
  <c r="Q367" i="54"/>
  <c r="L367" i="54"/>
  <c r="N367" i="54"/>
  <c r="R367" i="54"/>
  <c r="T366" i="54"/>
  <c r="M367" i="54"/>
  <c r="P367" i="54"/>
  <c r="AJ328" i="51"/>
  <c r="S340" i="51"/>
  <c r="X263" i="54"/>
  <c r="AE263" i="54"/>
  <c r="AD263" i="54"/>
  <c r="Y263" i="54"/>
  <c r="AF263" i="54"/>
  <c r="AC263" i="54"/>
  <c r="AH263" i="54"/>
  <c r="AA263" i="54"/>
  <c r="AG263" i="54"/>
  <c r="AB263" i="54"/>
  <c r="W263" i="54"/>
  <c r="I328" i="53"/>
  <c r="I340" i="53" s="1"/>
  <c r="D340" i="53"/>
  <c r="AJ193" i="53"/>
  <c r="D210" i="55"/>
  <c r="C48" i="51"/>
  <c r="C314" i="51"/>
  <c r="F237" i="54"/>
  <c r="H237" i="54"/>
  <c r="G237" i="54"/>
  <c r="C237" i="54"/>
  <c r="B237" i="54"/>
  <c r="E237" i="54"/>
  <c r="D237" i="54"/>
  <c r="AI38" i="55"/>
  <c r="V54" i="55"/>
  <c r="AI54" i="55" s="1"/>
  <c r="Z55" i="55" s="1"/>
  <c r="N54" i="55"/>
  <c r="E237" i="55"/>
  <c r="H237" i="55"/>
  <c r="D237" i="55"/>
  <c r="G237" i="55"/>
  <c r="C237" i="55"/>
  <c r="B237" i="55"/>
  <c r="F237" i="55"/>
  <c r="V54" i="53"/>
  <c r="M22" i="55"/>
  <c r="M28" i="55" s="1"/>
  <c r="M54" i="55"/>
  <c r="AF367" i="55"/>
  <c r="W367" i="55"/>
  <c r="AD367" i="55"/>
  <c r="AA367" i="55"/>
  <c r="AE367" i="55"/>
  <c r="AG367" i="55"/>
  <c r="X367" i="55"/>
  <c r="Y367" i="55"/>
  <c r="AH367" i="55"/>
  <c r="AC367" i="55"/>
  <c r="AB367" i="55"/>
  <c r="Z367" i="55"/>
  <c r="S256" i="54"/>
  <c r="L48" i="54"/>
  <c r="L54" i="54" s="1"/>
  <c r="I202" i="55"/>
  <c r="B46" i="55"/>
  <c r="B366" i="53"/>
  <c r="D42" i="54"/>
  <c r="I198" i="54"/>
  <c r="D314" i="55"/>
  <c r="L20" i="55"/>
  <c r="S20" i="55" s="1"/>
  <c r="S46" i="55"/>
  <c r="AJ46" i="55" s="1"/>
  <c r="D38" i="55"/>
  <c r="D12" i="55" s="1"/>
  <c r="I194" i="55"/>
  <c r="I193" i="51"/>
  <c r="D37" i="51"/>
  <c r="D38" i="54"/>
  <c r="D12" i="54" s="1"/>
  <c r="I194" i="54"/>
  <c r="I258" i="55"/>
  <c r="B50" i="55"/>
  <c r="I49" i="51"/>
  <c r="B23" i="51"/>
  <c r="I23" i="51" s="1"/>
  <c r="T23" i="51" s="1"/>
  <c r="S37" i="54"/>
  <c r="N11" i="54"/>
  <c r="I202" i="53"/>
  <c r="B46" i="53"/>
  <c r="B366" i="55"/>
  <c r="S350" i="51"/>
  <c r="L38" i="51"/>
  <c r="I198" i="51"/>
  <c r="D42" i="51"/>
  <c r="I194" i="51"/>
  <c r="D38" i="51"/>
  <c r="D12" i="51" s="1"/>
  <c r="I198" i="55"/>
  <c r="D42" i="55"/>
  <c r="S256" i="55"/>
  <c r="L48" i="55"/>
  <c r="S256" i="51"/>
  <c r="L48" i="51"/>
  <c r="I193" i="55"/>
  <c r="D37" i="55"/>
  <c r="S42" i="54"/>
  <c r="AJ42" i="54" s="1"/>
  <c r="N16" i="54"/>
  <c r="S16" i="54" s="1"/>
  <c r="S38" i="53"/>
  <c r="AJ38" i="53" s="1"/>
  <c r="L12" i="53"/>
  <c r="S12" i="53" s="1"/>
  <c r="D42" i="53"/>
  <c r="I198" i="53"/>
  <c r="N16" i="55"/>
  <c r="S16" i="55" s="1"/>
  <c r="S42" i="55"/>
  <c r="AJ42" i="55" s="1"/>
  <c r="D314" i="54"/>
  <c r="B366" i="54"/>
  <c r="I202" i="51"/>
  <c r="B46" i="51"/>
  <c r="I49" i="53"/>
  <c r="B23" i="53"/>
  <c r="I23" i="53" s="1"/>
  <c r="T23" i="53" s="1"/>
  <c r="S46" i="51"/>
  <c r="AJ46" i="51" s="1"/>
  <c r="L20" i="51"/>
  <c r="S20" i="51" s="1"/>
  <c r="S350" i="55"/>
  <c r="L38" i="55"/>
  <c r="L54" i="55" s="1"/>
  <c r="S37" i="53"/>
  <c r="N11" i="53"/>
  <c r="D37" i="53"/>
  <c r="I193" i="53"/>
  <c r="D48" i="55"/>
  <c r="D22" i="55" s="1"/>
  <c r="I202" i="54"/>
  <c r="B46" i="54"/>
  <c r="S42" i="53"/>
  <c r="AJ42" i="53" s="1"/>
  <c r="N16" i="53"/>
  <c r="S16" i="53" s="1"/>
  <c r="N11" i="55"/>
  <c r="S37" i="55"/>
  <c r="I194" i="53"/>
  <c r="D38" i="53"/>
  <c r="D12" i="53" s="1"/>
  <c r="I49" i="54"/>
  <c r="B23" i="54"/>
  <c r="I23" i="54" s="1"/>
  <c r="T23" i="54" s="1"/>
  <c r="S46" i="54"/>
  <c r="AJ46" i="54" s="1"/>
  <c r="L20" i="54"/>
  <c r="S20" i="54" s="1"/>
  <c r="S38" i="54"/>
  <c r="AJ38" i="54" s="1"/>
  <c r="L12" i="54"/>
  <c r="S42" i="51"/>
  <c r="AJ42" i="51" s="1"/>
  <c r="N16" i="51"/>
  <c r="S16" i="51" s="1"/>
  <c r="I258" i="54"/>
  <c r="B50" i="54"/>
  <c r="S256" i="53"/>
  <c r="AJ256" i="53" s="1"/>
  <c r="L48" i="53"/>
  <c r="L54" i="53" s="1"/>
  <c r="I258" i="53"/>
  <c r="B50" i="53"/>
  <c r="D37" i="54"/>
  <c r="I193" i="54"/>
  <c r="S46" i="53"/>
  <c r="AJ46" i="53" s="1"/>
  <c r="L20" i="53"/>
  <c r="S20" i="53" s="1"/>
  <c r="I49" i="55"/>
  <c r="B23" i="55"/>
  <c r="I23" i="55" s="1"/>
  <c r="T23" i="55" s="1"/>
  <c r="S37" i="51"/>
  <c r="N11" i="51"/>
  <c r="B38" i="51"/>
  <c r="B262" i="55"/>
  <c r="B262" i="51"/>
  <c r="B262" i="54"/>
  <c r="B262" i="53"/>
  <c r="I210" i="53" l="1"/>
  <c r="AI263" i="51"/>
  <c r="I237" i="51"/>
  <c r="AI367" i="55"/>
  <c r="AI367" i="54"/>
  <c r="AI263" i="54"/>
  <c r="AJ350" i="51"/>
  <c r="S366" i="51"/>
  <c r="I237" i="54"/>
  <c r="S367" i="54"/>
  <c r="AJ367" i="54" s="1"/>
  <c r="I237" i="53"/>
  <c r="AI341" i="54"/>
  <c r="C341" i="54"/>
  <c r="G341" i="54"/>
  <c r="E341" i="54"/>
  <c r="B341" i="54"/>
  <c r="D341" i="54"/>
  <c r="H341" i="54"/>
  <c r="F341" i="54"/>
  <c r="AI211" i="55"/>
  <c r="D48" i="53"/>
  <c r="D22" i="53" s="1"/>
  <c r="D314" i="53"/>
  <c r="L341" i="51"/>
  <c r="T340" i="51"/>
  <c r="Q341" i="51"/>
  <c r="M341" i="51"/>
  <c r="AJ340" i="51"/>
  <c r="R341" i="51"/>
  <c r="O341" i="51"/>
  <c r="P341" i="51"/>
  <c r="N341" i="51"/>
  <c r="G341" i="55"/>
  <c r="C341" i="55"/>
  <c r="F341" i="55"/>
  <c r="B341" i="55"/>
  <c r="D341" i="55"/>
  <c r="E341" i="55"/>
  <c r="H341" i="55"/>
  <c r="L341" i="55"/>
  <c r="P341" i="55"/>
  <c r="AJ340" i="55"/>
  <c r="R341" i="55"/>
  <c r="M341" i="55"/>
  <c r="O341" i="55"/>
  <c r="N341" i="55"/>
  <c r="T340" i="55"/>
  <c r="Q341" i="55"/>
  <c r="C22" i="55"/>
  <c r="C28" i="55" s="1"/>
  <c r="C54" i="55"/>
  <c r="O211" i="55"/>
  <c r="L211" i="55"/>
  <c r="P211" i="55"/>
  <c r="R211" i="55"/>
  <c r="M211" i="55"/>
  <c r="T210" i="55"/>
  <c r="Q211" i="55"/>
  <c r="AJ210" i="55"/>
  <c r="N211" i="55"/>
  <c r="C211" i="53"/>
  <c r="H211" i="53"/>
  <c r="F211" i="53"/>
  <c r="G211" i="53"/>
  <c r="B211" i="53"/>
  <c r="D211" i="53"/>
  <c r="E211" i="53"/>
  <c r="D54" i="55"/>
  <c r="D341" i="51"/>
  <c r="E341" i="51"/>
  <c r="C341" i="51"/>
  <c r="G341" i="51"/>
  <c r="B341" i="51"/>
  <c r="F341" i="51"/>
  <c r="H341" i="51"/>
  <c r="C22" i="53"/>
  <c r="C28" i="53" s="1"/>
  <c r="C54" i="53"/>
  <c r="S237" i="54"/>
  <c r="AJ237" i="54" s="1"/>
  <c r="AI315" i="54"/>
  <c r="P341" i="54"/>
  <c r="Q341" i="54"/>
  <c r="T340" i="54"/>
  <c r="N341" i="54"/>
  <c r="M341" i="54"/>
  <c r="L341" i="54"/>
  <c r="O341" i="54"/>
  <c r="AJ340" i="54"/>
  <c r="R341" i="54"/>
  <c r="I308" i="51"/>
  <c r="I314" i="51" s="1"/>
  <c r="B314" i="51"/>
  <c r="I308" i="53"/>
  <c r="I314" i="53" s="1"/>
  <c r="B314" i="53"/>
  <c r="AJ37" i="55"/>
  <c r="D54" i="53"/>
  <c r="I210" i="55"/>
  <c r="C341" i="53"/>
  <c r="F341" i="53"/>
  <c r="B341" i="53"/>
  <c r="H341" i="53"/>
  <c r="G341" i="53"/>
  <c r="D341" i="53"/>
  <c r="E341" i="53"/>
  <c r="AJ308" i="54"/>
  <c r="S314" i="54"/>
  <c r="P211" i="51"/>
  <c r="M211" i="51"/>
  <c r="L211" i="51"/>
  <c r="R211" i="51"/>
  <c r="O211" i="51"/>
  <c r="Q211" i="51"/>
  <c r="N211" i="51"/>
  <c r="T210" i="51"/>
  <c r="AJ210" i="51"/>
  <c r="AJ308" i="55"/>
  <c r="S314" i="55"/>
  <c r="L211" i="54"/>
  <c r="Q211" i="54"/>
  <c r="O211" i="54"/>
  <c r="R211" i="54"/>
  <c r="N211" i="54"/>
  <c r="AJ210" i="54"/>
  <c r="T210" i="54"/>
  <c r="P211" i="54"/>
  <c r="M211" i="54"/>
  <c r="S237" i="51"/>
  <c r="AJ237" i="51" s="1"/>
  <c r="AJ308" i="51"/>
  <c r="S314" i="51"/>
  <c r="I308" i="54"/>
  <c r="I314" i="54" s="1"/>
  <c r="B314" i="54"/>
  <c r="AJ37" i="51"/>
  <c r="I308" i="55"/>
  <c r="I314" i="55" s="1"/>
  <c r="B314" i="55"/>
  <c r="I210" i="54"/>
  <c r="D48" i="54"/>
  <c r="D22" i="54" s="1"/>
  <c r="S11" i="55"/>
  <c r="N28" i="55"/>
  <c r="S11" i="53"/>
  <c r="N28" i="53"/>
  <c r="S11" i="54"/>
  <c r="N28" i="54"/>
  <c r="AJ256" i="54"/>
  <c r="S262" i="54"/>
  <c r="V55" i="55"/>
  <c r="X55" i="55"/>
  <c r="AA55" i="55"/>
  <c r="AG55" i="55"/>
  <c r="AD55" i="55"/>
  <c r="AF55" i="55"/>
  <c r="AE55" i="55"/>
  <c r="AC55" i="55"/>
  <c r="AH55" i="55"/>
  <c r="AB55" i="55"/>
  <c r="W55" i="55"/>
  <c r="Y55" i="55"/>
  <c r="D48" i="51"/>
  <c r="D22" i="51" s="1"/>
  <c r="D314" i="51"/>
  <c r="AJ350" i="55"/>
  <c r="S366" i="55"/>
  <c r="AJ37" i="53"/>
  <c r="AJ256" i="51"/>
  <c r="S262" i="51"/>
  <c r="AJ37" i="54"/>
  <c r="I210" i="51"/>
  <c r="I237" i="55"/>
  <c r="C22" i="54"/>
  <c r="C28" i="54" s="1"/>
  <c r="C54" i="54"/>
  <c r="AI54" i="51"/>
  <c r="V55" i="51"/>
  <c r="X315" i="51"/>
  <c r="AA315" i="51"/>
  <c r="AF315" i="51"/>
  <c r="AH315" i="51"/>
  <c r="AE315" i="51"/>
  <c r="AG315" i="51"/>
  <c r="W315" i="51"/>
  <c r="AC315" i="51"/>
  <c r="AD315" i="51"/>
  <c r="AB315" i="51"/>
  <c r="Z315" i="51"/>
  <c r="Y315" i="51"/>
  <c r="S237" i="55"/>
  <c r="AJ237" i="55" s="1"/>
  <c r="AJ256" i="55"/>
  <c r="S262" i="55"/>
  <c r="S11" i="51"/>
  <c r="N28" i="51"/>
  <c r="S12" i="54"/>
  <c r="L54" i="51"/>
  <c r="C22" i="51"/>
  <c r="C28" i="51" s="1"/>
  <c r="C54" i="51"/>
  <c r="Z315" i="55"/>
  <c r="AD315" i="55"/>
  <c r="X315" i="55"/>
  <c r="W315" i="55"/>
  <c r="AG315" i="55"/>
  <c r="AF315" i="55"/>
  <c r="AA315" i="55"/>
  <c r="AH315" i="55"/>
  <c r="AE315" i="55"/>
  <c r="AC315" i="55"/>
  <c r="AB315" i="55"/>
  <c r="Y315" i="55"/>
  <c r="AI341" i="51"/>
  <c r="E367" i="51"/>
  <c r="D367" i="51"/>
  <c r="B367" i="51"/>
  <c r="H367" i="51"/>
  <c r="C367" i="51"/>
  <c r="G367" i="51"/>
  <c r="F367" i="51"/>
  <c r="AI54" i="54"/>
  <c r="V55" i="54" s="1"/>
  <c r="I37" i="53"/>
  <c r="D11" i="53"/>
  <c r="D11" i="55"/>
  <c r="I37" i="55"/>
  <c r="I350" i="55"/>
  <c r="I366" i="55" s="1"/>
  <c r="B38" i="55"/>
  <c r="I50" i="55"/>
  <c r="B24" i="55"/>
  <c r="I24" i="55" s="1"/>
  <c r="T24" i="55" s="1"/>
  <c r="I42" i="54"/>
  <c r="D16" i="54"/>
  <c r="I16" i="54" s="1"/>
  <c r="I256" i="51"/>
  <c r="I262" i="51" s="1"/>
  <c r="B48" i="51"/>
  <c r="B54" i="51" s="1"/>
  <c r="I46" i="51"/>
  <c r="B20" i="51"/>
  <c r="I20" i="51" s="1"/>
  <c r="T20" i="51" s="1"/>
  <c r="I350" i="53"/>
  <c r="I366" i="53" s="1"/>
  <c r="B38" i="53"/>
  <c r="I256" i="53"/>
  <c r="I262" i="53" s="1"/>
  <c r="B48" i="53"/>
  <c r="I38" i="51"/>
  <c r="B12" i="51"/>
  <c r="I37" i="54"/>
  <c r="D11" i="54"/>
  <c r="S48" i="51"/>
  <c r="AJ48" i="51" s="1"/>
  <c r="L22" i="51"/>
  <c r="S22" i="51" s="1"/>
  <c r="I46" i="53"/>
  <c r="B20" i="53"/>
  <c r="I20" i="53" s="1"/>
  <c r="T20" i="53" s="1"/>
  <c r="D16" i="55"/>
  <c r="I16" i="55" s="1"/>
  <c r="T16" i="55" s="1"/>
  <c r="I42" i="55"/>
  <c r="I50" i="53"/>
  <c r="B24" i="53"/>
  <c r="I24" i="53" s="1"/>
  <c r="T24" i="53" s="1"/>
  <c r="L12" i="55"/>
  <c r="S38" i="55"/>
  <c r="AJ38" i="55" s="1"/>
  <c r="I350" i="54"/>
  <c r="I366" i="54" s="1"/>
  <c r="B38" i="54"/>
  <c r="I42" i="53"/>
  <c r="D16" i="53"/>
  <c r="I16" i="53" s="1"/>
  <c r="T16" i="53" s="1"/>
  <c r="I42" i="51"/>
  <c r="D16" i="51"/>
  <c r="I16" i="51" s="1"/>
  <c r="T16" i="51" s="1"/>
  <c r="I46" i="55"/>
  <c r="B20" i="55"/>
  <c r="I20" i="55" s="1"/>
  <c r="T20" i="55" s="1"/>
  <c r="I46" i="54"/>
  <c r="B20" i="54"/>
  <c r="I20" i="54" s="1"/>
  <c r="T20" i="54" s="1"/>
  <c r="L22" i="55"/>
  <c r="S22" i="55" s="1"/>
  <c r="S48" i="55"/>
  <c r="AJ48" i="55" s="1"/>
  <c r="I50" i="54"/>
  <c r="B24" i="54"/>
  <c r="I24" i="54" s="1"/>
  <c r="T24" i="54" s="1"/>
  <c r="I256" i="55"/>
  <c r="I262" i="55" s="1"/>
  <c r="B48" i="55"/>
  <c r="S48" i="53"/>
  <c r="AJ48" i="53" s="1"/>
  <c r="L22" i="53"/>
  <c r="S22" i="53" s="1"/>
  <c r="S38" i="51"/>
  <c r="AJ38" i="51" s="1"/>
  <c r="L12" i="51"/>
  <c r="I37" i="51"/>
  <c r="D11" i="51"/>
  <c r="S48" i="54"/>
  <c r="AJ48" i="54" s="1"/>
  <c r="L22" i="54"/>
  <c r="S22" i="54" s="1"/>
  <c r="I256" i="54"/>
  <c r="I262" i="54" s="1"/>
  <c r="B48" i="54"/>
  <c r="T16" i="54"/>
  <c r="B54" i="54" l="1"/>
  <c r="S28" i="54"/>
  <c r="AI315" i="51"/>
  <c r="AI315" i="55"/>
  <c r="D54" i="54"/>
  <c r="S54" i="55"/>
  <c r="AD55" i="54"/>
  <c r="AF55" i="54"/>
  <c r="AE55" i="54"/>
  <c r="AH55" i="54"/>
  <c r="AA55" i="54"/>
  <c r="AC55" i="54"/>
  <c r="AG55" i="54"/>
  <c r="X55" i="54"/>
  <c r="AB55" i="54"/>
  <c r="W55" i="54"/>
  <c r="Y55" i="54"/>
  <c r="Z55" i="54"/>
  <c r="L28" i="54"/>
  <c r="S54" i="51"/>
  <c r="Q315" i="55"/>
  <c r="M315" i="55"/>
  <c r="O315" i="55"/>
  <c r="L315" i="55"/>
  <c r="N315" i="55"/>
  <c r="T314" i="55"/>
  <c r="R315" i="55"/>
  <c r="P315" i="55"/>
  <c r="AJ314" i="55"/>
  <c r="S211" i="51"/>
  <c r="AJ211" i="51" s="1"/>
  <c r="S341" i="54"/>
  <c r="AJ341" i="54" s="1"/>
  <c r="S211" i="55"/>
  <c r="AJ211" i="55" s="1"/>
  <c r="I12" i="51"/>
  <c r="B54" i="55"/>
  <c r="G211" i="51"/>
  <c r="D211" i="51"/>
  <c r="F211" i="51"/>
  <c r="B211" i="51"/>
  <c r="H211" i="51"/>
  <c r="E211" i="51"/>
  <c r="C211" i="51"/>
  <c r="I341" i="53"/>
  <c r="I341" i="55"/>
  <c r="I11" i="51"/>
  <c r="D28" i="51"/>
  <c r="D367" i="55"/>
  <c r="G367" i="55"/>
  <c r="C367" i="55"/>
  <c r="F367" i="55"/>
  <c r="E367" i="55"/>
  <c r="H367" i="55"/>
  <c r="B367" i="55"/>
  <c r="S54" i="54"/>
  <c r="AJ366" i="55"/>
  <c r="R367" i="55"/>
  <c r="L367" i="55"/>
  <c r="O367" i="55"/>
  <c r="Q367" i="55"/>
  <c r="N367" i="55"/>
  <c r="P367" i="55"/>
  <c r="M367" i="55"/>
  <c r="T366" i="55"/>
  <c r="AI55" i="55"/>
  <c r="E315" i="53"/>
  <c r="B315" i="53"/>
  <c r="C315" i="53"/>
  <c r="D315" i="53"/>
  <c r="H315" i="53"/>
  <c r="G315" i="53"/>
  <c r="F315" i="53"/>
  <c r="I11" i="54"/>
  <c r="D28" i="54"/>
  <c r="B263" i="55"/>
  <c r="G263" i="55"/>
  <c r="H263" i="55"/>
  <c r="C263" i="55"/>
  <c r="E263" i="55"/>
  <c r="F263" i="55"/>
  <c r="D263" i="55"/>
  <c r="AJ262" i="54"/>
  <c r="T262" i="54"/>
  <c r="P263" i="54"/>
  <c r="Q263" i="54"/>
  <c r="O263" i="54"/>
  <c r="N263" i="54"/>
  <c r="R263" i="54"/>
  <c r="L263" i="54"/>
  <c r="M263" i="54"/>
  <c r="C315" i="54"/>
  <c r="H315" i="54"/>
  <c r="D315" i="54"/>
  <c r="B315" i="54"/>
  <c r="G315" i="54"/>
  <c r="E315" i="54"/>
  <c r="F315" i="54"/>
  <c r="N315" i="54"/>
  <c r="Q315" i="54"/>
  <c r="O315" i="54"/>
  <c r="P315" i="54"/>
  <c r="T314" i="54"/>
  <c r="M315" i="54"/>
  <c r="AJ314" i="54"/>
  <c r="L315" i="54"/>
  <c r="R315" i="54"/>
  <c r="I341" i="54"/>
  <c r="O367" i="51"/>
  <c r="P367" i="51"/>
  <c r="AJ366" i="51"/>
  <c r="T366" i="51"/>
  <c r="R367" i="51"/>
  <c r="Q367" i="51"/>
  <c r="M367" i="51"/>
  <c r="N367" i="51"/>
  <c r="L367" i="51"/>
  <c r="S211" i="54"/>
  <c r="AJ211" i="54" s="1"/>
  <c r="S12" i="51"/>
  <c r="T12" i="51" s="1"/>
  <c r="L28" i="51"/>
  <c r="E367" i="54"/>
  <c r="H367" i="54"/>
  <c r="B367" i="54"/>
  <c r="G367" i="54"/>
  <c r="C367" i="54"/>
  <c r="F367" i="54"/>
  <c r="D367" i="54"/>
  <c r="G263" i="53"/>
  <c r="B263" i="53"/>
  <c r="E263" i="53"/>
  <c r="C263" i="53"/>
  <c r="D263" i="53"/>
  <c r="F263" i="53"/>
  <c r="H263" i="53"/>
  <c r="D263" i="51"/>
  <c r="G263" i="51"/>
  <c r="E263" i="51"/>
  <c r="F263" i="51"/>
  <c r="B263" i="51"/>
  <c r="H263" i="51"/>
  <c r="C263" i="51"/>
  <c r="I11" i="55"/>
  <c r="D28" i="55"/>
  <c r="I11" i="53"/>
  <c r="T11" i="53" s="1"/>
  <c r="D28" i="53"/>
  <c r="N263" i="55"/>
  <c r="R263" i="55"/>
  <c r="P263" i="55"/>
  <c r="T262" i="55"/>
  <c r="O263" i="55"/>
  <c r="AJ262" i="55"/>
  <c r="M263" i="55"/>
  <c r="Q263" i="55"/>
  <c r="L263" i="55"/>
  <c r="L263" i="51"/>
  <c r="O263" i="51"/>
  <c r="P263" i="51"/>
  <c r="Q263" i="51"/>
  <c r="M263" i="51"/>
  <c r="N263" i="51"/>
  <c r="R263" i="51"/>
  <c r="AJ262" i="51"/>
  <c r="T262" i="51"/>
  <c r="O315" i="51"/>
  <c r="AJ314" i="51"/>
  <c r="T314" i="51"/>
  <c r="N315" i="51"/>
  <c r="M315" i="51"/>
  <c r="R315" i="51"/>
  <c r="L315" i="51"/>
  <c r="P315" i="51"/>
  <c r="Q315" i="51"/>
  <c r="H211" i="55"/>
  <c r="D211" i="55"/>
  <c r="G211" i="55"/>
  <c r="B211" i="55"/>
  <c r="F211" i="55"/>
  <c r="C211" i="55"/>
  <c r="E211" i="55"/>
  <c r="F315" i="51"/>
  <c r="D315" i="51"/>
  <c r="E315" i="51"/>
  <c r="G315" i="51"/>
  <c r="B315" i="51"/>
  <c r="H315" i="51"/>
  <c r="C315" i="51"/>
  <c r="I341" i="51"/>
  <c r="I211" i="53"/>
  <c r="S341" i="55"/>
  <c r="AJ341" i="55" s="1"/>
  <c r="S341" i="51"/>
  <c r="AJ341" i="51" s="1"/>
  <c r="B315" i="55"/>
  <c r="F315" i="55"/>
  <c r="D315" i="55"/>
  <c r="C315" i="55"/>
  <c r="E315" i="55"/>
  <c r="G315" i="55"/>
  <c r="H315" i="55"/>
  <c r="B54" i="53"/>
  <c r="I367" i="51"/>
  <c r="AB55" i="51"/>
  <c r="AC55" i="51"/>
  <c r="X55" i="51"/>
  <c r="AA55" i="51"/>
  <c r="AE55" i="51"/>
  <c r="AG55" i="51"/>
  <c r="AD55" i="51"/>
  <c r="AH55" i="51"/>
  <c r="AF55" i="51"/>
  <c r="W55" i="51"/>
  <c r="Y55" i="51"/>
  <c r="Z55" i="51"/>
  <c r="D54" i="51"/>
  <c r="G211" i="54"/>
  <c r="E211" i="54"/>
  <c r="F211" i="54"/>
  <c r="C211" i="54"/>
  <c r="B211" i="54"/>
  <c r="D211" i="54"/>
  <c r="H211" i="54"/>
  <c r="H263" i="54"/>
  <c r="F263" i="54"/>
  <c r="C263" i="54"/>
  <c r="E263" i="54"/>
  <c r="B263" i="54"/>
  <c r="D263" i="54"/>
  <c r="G263" i="54"/>
  <c r="T11" i="54"/>
  <c r="S12" i="55"/>
  <c r="S28" i="55" s="1"/>
  <c r="L28" i="55"/>
  <c r="G367" i="53"/>
  <c r="H367" i="53"/>
  <c r="D367" i="53"/>
  <c r="F367" i="53"/>
  <c r="C367" i="53"/>
  <c r="B367" i="53"/>
  <c r="E367" i="53"/>
  <c r="I48" i="53"/>
  <c r="B22" i="53"/>
  <c r="I22" i="53" s="1"/>
  <c r="T22" i="53" s="1"/>
  <c r="B12" i="55"/>
  <c r="I38" i="55"/>
  <c r="I38" i="53"/>
  <c r="B12" i="53"/>
  <c r="I48" i="51"/>
  <c r="I54" i="51" s="1"/>
  <c r="B22" i="51"/>
  <c r="I22" i="51" s="1"/>
  <c r="T22" i="51" s="1"/>
  <c r="I48" i="55"/>
  <c r="B22" i="55"/>
  <c r="I22" i="55" s="1"/>
  <c r="T22" i="55" s="1"/>
  <c r="I38" i="54"/>
  <c r="B12" i="54"/>
  <c r="I48" i="54"/>
  <c r="B22" i="54"/>
  <c r="I22" i="54" s="1"/>
  <c r="T22" i="54" s="1"/>
  <c r="I54" i="53" l="1"/>
  <c r="I367" i="53"/>
  <c r="S367" i="55"/>
  <c r="AJ367" i="55" s="1"/>
  <c r="I54" i="55"/>
  <c r="T28" i="55"/>
  <c r="I54" i="54"/>
  <c r="AI55" i="51"/>
  <c r="AI55" i="54"/>
  <c r="F55" i="55"/>
  <c r="C55" i="55"/>
  <c r="D55" i="55"/>
  <c r="E55" i="55"/>
  <c r="H55" i="55"/>
  <c r="G55" i="55"/>
  <c r="B55" i="55"/>
  <c r="F55" i="51"/>
  <c r="D55" i="51"/>
  <c r="B55" i="51"/>
  <c r="G55" i="51"/>
  <c r="E55" i="51"/>
  <c r="H55" i="51"/>
  <c r="C55" i="51"/>
  <c r="F55" i="53"/>
  <c r="B55" i="53"/>
  <c r="C55" i="53"/>
  <c r="D55" i="53"/>
  <c r="G55" i="53"/>
  <c r="E55" i="53"/>
  <c r="H55" i="53"/>
  <c r="C55" i="54"/>
  <c r="D55" i="54"/>
  <c r="H55" i="54"/>
  <c r="E55" i="54"/>
  <c r="G55" i="54"/>
  <c r="B55" i="54"/>
  <c r="F55" i="54"/>
  <c r="S367" i="51"/>
  <c r="AJ367" i="51" s="1"/>
  <c r="B28" i="51"/>
  <c r="I12" i="54"/>
  <c r="T12" i="54" s="1"/>
  <c r="B28" i="54"/>
  <c r="S263" i="51"/>
  <c r="AJ263" i="51" s="1"/>
  <c r="S315" i="51"/>
  <c r="AJ315" i="51" s="1"/>
  <c r="I263" i="51"/>
  <c r="I367" i="54"/>
  <c r="R55" i="54"/>
  <c r="L55" i="54"/>
  <c r="AJ54" i="54"/>
  <c r="P55" i="54"/>
  <c r="O55" i="54"/>
  <c r="N55" i="54"/>
  <c r="M55" i="54"/>
  <c r="T54" i="54"/>
  <c r="Q55" i="54"/>
  <c r="S315" i="55"/>
  <c r="AJ315" i="55" s="1"/>
  <c r="I12" i="53"/>
  <c r="T12" i="53" s="1"/>
  <c r="I211" i="54"/>
  <c r="S263" i="55"/>
  <c r="AJ263" i="55" s="1"/>
  <c r="S315" i="54"/>
  <c r="AJ315" i="54" s="1"/>
  <c r="I367" i="55"/>
  <c r="T11" i="51"/>
  <c r="I28" i="51"/>
  <c r="I211" i="51"/>
  <c r="T11" i="55"/>
  <c r="I263" i="54"/>
  <c r="I315" i="51"/>
  <c r="I211" i="55"/>
  <c r="I263" i="53"/>
  <c r="S263" i="54"/>
  <c r="AJ263" i="54" s="1"/>
  <c r="S28" i="51"/>
  <c r="T28" i="51" s="1"/>
  <c r="I263" i="55"/>
  <c r="I12" i="55"/>
  <c r="T12" i="55" s="1"/>
  <c r="B28" i="55"/>
  <c r="I315" i="55"/>
  <c r="P55" i="55"/>
  <c r="T54" i="55"/>
  <c r="M55" i="55"/>
  <c r="O55" i="55"/>
  <c r="L55" i="55"/>
  <c r="AJ54" i="55"/>
  <c r="R55" i="55"/>
  <c r="Q55" i="55"/>
  <c r="N55" i="55"/>
  <c r="I315" i="54"/>
  <c r="T28" i="54"/>
  <c r="I315" i="53"/>
  <c r="Q55" i="51"/>
  <c r="P55" i="51"/>
  <c r="M55" i="51"/>
  <c r="R55" i="51"/>
  <c r="L55" i="51"/>
  <c r="N55" i="51"/>
  <c r="O55" i="51"/>
  <c r="T54" i="51"/>
  <c r="AJ54" i="51"/>
  <c r="I55" i="53" l="1"/>
  <c r="S55" i="54"/>
  <c r="AJ55" i="54" s="1"/>
  <c r="I55" i="55"/>
  <c r="I28" i="54"/>
  <c r="C29" i="54" s="1"/>
  <c r="Q29" i="54"/>
  <c r="G29" i="54"/>
  <c r="P29" i="54"/>
  <c r="B26" i="52"/>
  <c r="D29" i="54"/>
  <c r="S55" i="51"/>
  <c r="AJ55" i="51" s="1"/>
  <c r="I55" i="54"/>
  <c r="B29" i="51"/>
  <c r="P29" i="51"/>
  <c r="Q29" i="51"/>
  <c r="G29" i="51"/>
  <c r="O29" i="51"/>
  <c r="B24" i="52"/>
  <c r="N29" i="51"/>
  <c r="R29" i="51"/>
  <c r="E29" i="51"/>
  <c r="C29" i="51"/>
  <c r="L29" i="51"/>
  <c r="M29" i="51"/>
  <c r="F29" i="51"/>
  <c r="H29" i="51"/>
  <c r="D29" i="51"/>
  <c r="S55" i="55"/>
  <c r="AJ55" i="55" s="1"/>
  <c r="I28" i="55"/>
  <c r="I55" i="51"/>
  <c r="H29" i="54" l="1"/>
  <c r="F29" i="54"/>
  <c r="L29" i="54"/>
  <c r="B29" i="54"/>
  <c r="E29" i="54"/>
  <c r="R29" i="54"/>
  <c r="N29" i="54"/>
  <c r="O29" i="54"/>
  <c r="M29" i="54"/>
  <c r="S29" i="51"/>
  <c r="L29" i="55"/>
  <c r="H29" i="55"/>
  <c r="C29" i="55"/>
  <c r="B27" i="52"/>
  <c r="F29" i="55"/>
  <c r="B29" i="55"/>
  <c r="R29" i="55"/>
  <c r="D29" i="55"/>
  <c r="M29" i="55"/>
  <c r="Q29" i="55"/>
  <c r="P29" i="55"/>
  <c r="N29" i="55"/>
  <c r="G29" i="55"/>
  <c r="O29" i="55"/>
  <c r="E29" i="55"/>
  <c r="I29" i="51"/>
  <c r="I29" i="54"/>
  <c r="S29" i="54" l="1"/>
  <c r="I29" i="55"/>
  <c r="S29" i="55"/>
  <c r="AI378" i="53" l="1"/>
  <c r="AI404" i="53"/>
  <c r="AI300" i="53"/>
  <c r="AI326" i="53"/>
  <c r="AI170" i="53"/>
  <c r="AI352" i="53"/>
  <c r="AI222" i="53"/>
  <c r="AI430" i="53"/>
  <c r="AI196" i="53"/>
  <c r="AI248" i="53"/>
  <c r="AI144" i="53"/>
  <c r="AI274" i="53"/>
  <c r="AB40" i="53" l="1"/>
  <c r="AI40" i="53" s="1"/>
  <c r="AI118" i="53"/>
  <c r="S352" i="53"/>
  <c r="AJ352" i="53" s="1"/>
  <c r="S274" i="53"/>
  <c r="AJ274" i="53" s="1"/>
  <c r="S300" i="53"/>
  <c r="AJ300" i="53" s="1"/>
  <c r="S222" i="53"/>
  <c r="AJ222" i="53" s="1"/>
  <c r="S248" i="53"/>
  <c r="AJ248" i="53" s="1"/>
  <c r="S404" i="53"/>
  <c r="AJ404" i="53" s="1"/>
  <c r="S170" i="53"/>
  <c r="AJ170" i="53" s="1"/>
  <c r="S326" i="53"/>
  <c r="AJ326" i="53" s="1"/>
  <c r="S196" i="53"/>
  <c r="AJ196" i="53" s="1"/>
  <c r="S378" i="53"/>
  <c r="AJ378" i="53" s="1"/>
  <c r="S144" i="53"/>
  <c r="AJ144" i="53" s="1"/>
  <c r="S430" i="53"/>
  <c r="AJ430" i="53" s="1"/>
  <c r="P40" i="53" l="1"/>
  <c r="S118" i="53"/>
  <c r="AJ118" i="53" s="1"/>
  <c r="S40" i="53" l="1"/>
  <c r="AJ40" i="53" s="1"/>
  <c r="E99" i="53" l="1"/>
  <c r="E652" i="53"/>
  <c r="F99" i="53"/>
  <c r="F652" i="53"/>
  <c r="I645" i="53" l="1"/>
  <c r="I652" i="53" s="1"/>
  <c r="B652" i="53"/>
  <c r="B99" i="53"/>
  <c r="B106" i="53" s="1"/>
  <c r="P652" i="53"/>
  <c r="P99" i="53"/>
  <c r="P106" i="53" s="1"/>
  <c r="O99" i="53"/>
  <c r="O652" i="53"/>
  <c r="F21" i="53"/>
  <c r="F28" i="53" s="1"/>
  <c r="F106" i="53"/>
  <c r="E21" i="53"/>
  <c r="E28" i="53" s="1"/>
  <c r="E106" i="53"/>
  <c r="O21" i="53" l="1"/>
  <c r="O28" i="53" s="1"/>
  <c r="O106" i="53"/>
  <c r="S645" i="53"/>
  <c r="S652" i="53" s="1"/>
  <c r="L652" i="53"/>
  <c r="L99" i="53"/>
  <c r="S99" i="53"/>
  <c r="S106" i="53" s="1"/>
  <c r="I99" i="53"/>
  <c r="I106" i="53" s="1"/>
  <c r="B21" i="53"/>
  <c r="H653" i="53"/>
  <c r="B653" i="53"/>
  <c r="D653" i="53"/>
  <c r="F653" i="53"/>
  <c r="C653" i="53"/>
  <c r="E653" i="53"/>
  <c r="G653" i="53"/>
  <c r="I21" i="53" l="1"/>
  <c r="I28" i="53" s="1"/>
  <c r="B28" i="53"/>
  <c r="L21" i="53"/>
  <c r="L28" i="53" s="1"/>
  <c r="L29" i="53" s="1"/>
  <c r="L106" i="53"/>
  <c r="L107" i="53" s="1"/>
  <c r="M107" i="53"/>
  <c r="Q107" i="53"/>
  <c r="O107" i="53"/>
  <c r="R107" i="53"/>
  <c r="P107" i="53"/>
  <c r="N107" i="53"/>
  <c r="B25" i="52"/>
  <c r="Q29" i="53"/>
  <c r="E29" i="53"/>
  <c r="D29" i="53"/>
  <c r="H29" i="53"/>
  <c r="F29" i="53"/>
  <c r="G29" i="53"/>
  <c r="M29" i="53"/>
  <c r="B29" i="53"/>
  <c r="O29" i="53"/>
  <c r="R29" i="53"/>
  <c r="C29" i="53"/>
  <c r="N29" i="53"/>
  <c r="Q653" i="53"/>
  <c r="O653" i="53"/>
  <c r="L653" i="53"/>
  <c r="N653" i="53"/>
  <c r="P653" i="53"/>
  <c r="M653" i="53"/>
  <c r="R653" i="53"/>
  <c r="E107" i="53"/>
  <c r="F107" i="53"/>
  <c r="G107" i="53"/>
  <c r="B107" i="53"/>
  <c r="H107" i="53"/>
  <c r="C107" i="53"/>
  <c r="D107" i="53"/>
  <c r="I653" i="53"/>
  <c r="S107" i="53" l="1"/>
  <c r="I107" i="53"/>
  <c r="I29" i="53"/>
  <c r="S653" i="53"/>
  <c r="S485" i="53" l="1"/>
  <c r="P69" i="53"/>
  <c r="S69" i="53" l="1"/>
  <c r="P17" i="53"/>
  <c r="S17" i="53" s="1"/>
  <c r="T17" i="53" s="1"/>
  <c r="AI203" i="53" l="1"/>
  <c r="AI385" i="53"/>
  <c r="AI437" i="53"/>
  <c r="AI229" i="53"/>
  <c r="AI411" i="53"/>
  <c r="AI333" i="53"/>
  <c r="AI281" i="53"/>
  <c r="AI307" i="53"/>
  <c r="AI359" i="53"/>
  <c r="AI151" i="53"/>
  <c r="AI255" i="53"/>
  <c r="AI177" i="53"/>
  <c r="AB366" i="53" l="1"/>
  <c r="AI351" i="53"/>
  <c r="AB47" i="53"/>
  <c r="AI47" i="53" s="1"/>
  <c r="AI125" i="53"/>
  <c r="AB236" i="53"/>
  <c r="AI221" i="53"/>
  <c r="AB444" i="53"/>
  <c r="AI429" i="53"/>
  <c r="AB314" i="53"/>
  <c r="AI299" i="53"/>
  <c r="AB39" i="53"/>
  <c r="AB132" i="53"/>
  <c r="AI132" i="53" s="1"/>
  <c r="AI117" i="53"/>
  <c r="AB340" i="53"/>
  <c r="AI325" i="53"/>
  <c r="AB158" i="53"/>
  <c r="AI143" i="53"/>
  <c r="AB262" i="53"/>
  <c r="AI247" i="53"/>
  <c r="P66" i="53"/>
  <c r="S482" i="53"/>
  <c r="AB288" i="53"/>
  <c r="AI273" i="53"/>
  <c r="AB418" i="53"/>
  <c r="AI403" i="53"/>
  <c r="AB184" i="53"/>
  <c r="AI169" i="53"/>
  <c r="AB210" i="53"/>
  <c r="AI195" i="53"/>
  <c r="AB392" i="53"/>
  <c r="AI377" i="53"/>
  <c r="S281" i="53"/>
  <c r="AJ281" i="53" s="1"/>
  <c r="S255" i="53"/>
  <c r="AJ255" i="53" s="1"/>
  <c r="S333" i="53"/>
  <c r="AJ333" i="53" s="1"/>
  <c r="S151" i="53"/>
  <c r="AJ151" i="53" s="1"/>
  <c r="S411" i="53"/>
  <c r="AJ411" i="53" s="1"/>
  <c r="S229" i="53"/>
  <c r="AJ229" i="53" s="1"/>
  <c r="S437" i="53"/>
  <c r="AJ437" i="53" s="1"/>
  <c r="S359" i="53"/>
  <c r="AJ359" i="53" s="1"/>
  <c r="S307" i="53"/>
  <c r="AJ307" i="53" s="1"/>
  <c r="S385" i="53"/>
  <c r="AJ385" i="53" s="1"/>
  <c r="S177" i="53"/>
  <c r="AJ177" i="53" s="1"/>
  <c r="S203" i="53"/>
  <c r="AJ203" i="53" s="1"/>
  <c r="AI444" i="53" l="1"/>
  <c r="AI392" i="53"/>
  <c r="AI288" i="53"/>
  <c r="AI236" i="53"/>
  <c r="AB237" i="53" s="1"/>
  <c r="AI184" i="53"/>
  <c r="P444" i="53"/>
  <c r="S429" i="53"/>
  <c r="AI158" i="53"/>
  <c r="AB159" i="53" s="1"/>
  <c r="P288" i="53"/>
  <c r="S273" i="53"/>
  <c r="P366" i="53"/>
  <c r="S351" i="53"/>
  <c r="P392" i="53"/>
  <c r="S377" i="53"/>
  <c r="P418" i="53"/>
  <c r="S403" i="53"/>
  <c r="P340" i="53"/>
  <c r="S325" i="53"/>
  <c r="AI340" i="53"/>
  <c r="AB341" i="53" s="1"/>
  <c r="AI418" i="53"/>
  <c r="AB419" i="53" s="1"/>
  <c r="P236" i="53"/>
  <c r="S221" i="53"/>
  <c r="P158" i="53"/>
  <c r="S143" i="53"/>
  <c r="P262" i="53"/>
  <c r="S247" i="53"/>
  <c r="P184" i="53"/>
  <c r="S169" i="53"/>
  <c r="AI210" i="53"/>
  <c r="AB211" i="53" s="1"/>
  <c r="S66" i="53"/>
  <c r="P14" i="53"/>
  <c r="S14" i="53" s="1"/>
  <c r="T14" i="53" s="1"/>
  <c r="P47" i="53"/>
  <c r="S125" i="53"/>
  <c r="AJ125" i="53" s="1"/>
  <c r="P210" i="53"/>
  <c r="S195" i="53"/>
  <c r="P132" i="53"/>
  <c r="P39" i="53"/>
  <c r="S117" i="53"/>
  <c r="AB54" i="53"/>
  <c r="AI39" i="53"/>
  <c r="AI262" i="53"/>
  <c r="AB263" i="53" s="1"/>
  <c r="P314" i="53"/>
  <c r="S299" i="53"/>
  <c r="AI314" i="53"/>
  <c r="AB315" i="53" s="1"/>
  <c r="AI366" i="53"/>
  <c r="AJ299" i="53" l="1"/>
  <c r="S314" i="53"/>
  <c r="AJ195" i="53"/>
  <c r="S210" i="53"/>
  <c r="AJ221" i="53"/>
  <c r="S236" i="53"/>
  <c r="AJ403" i="53"/>
  <c r="S418" i="53"/>
  <c r="AA289" i="53"/>
  <c r="AD289" i="53"/>
  <c r="W289" i="53"/>
  <c r="AE289" i="53"/>
  <c r="AC289" i="53"/>
  <c r="V289" i="53"/>
  <c r="AF289" i="53"/>
  <c r="X289" i="53"/>
  <c r="Z289" i="53"/>
  <c r="AH289" i="53"/>
  <c r="AG289" i="53"/>
  <c r="Y289" i="53"/>
  <c r="AB289" i="53"/>
  <c r="AJ169" i="53"/>
  <c r="S184" i="53"/>
  <c r="AJ377" i="53"/>
  <c r="S392" i="53"/>
  <c r="AJ429" i="53"/>
  <c r="S444" i="53"/>
  <c r="V393" i="53"/>
  <c r="AE393" i="53"/>
  <c r="AD393" i="53"/>
  <c r="AC393" i="53"/>
  <c r="X393" i="53"/>
  <c r="AA393" i="53"/>
  <c r="AH393" i="53"/>
  <c r="W393" i="53"/>
  <c r="Z393" i="53"/>
  <c r="Y393" i="53"/>
  <c r="AG393" i="53"/>
  <c r="AF393" i="53"/>
  <c r="AB393" i="53"/>
  <c r="AJ247" i="53"/>
  <c r="S262" i="53"/>
  <c r="AJ351" i="53"/>
  <c r="S366" i="53"/>
  <c r="AA185" i="53"/>
  <c r="AG185" i="53"/>
  <c r="AD185" i="53"/>
  <c r="W185" i="53"/>
  <c r="AH185" i="53"/>
  <c r="X185" i="53"/>
  <c r="AF185" i="53"/>
  <c r="AE185" i="53"/>
  <c r="Z185" i="53"/>
  <c r="Y185" i="53"/>
  <c r="AC185" i="53"/>
  <c r="V185" i="53"/>
  <c r="Y445" i="53"/>
  <c r="AG445" i="53"/>
  <c r="AD445" i="53"/>
  <c r="W445" i="53"/>
  <c r="V445" i="53"/>
  <c r="AA445" i="53"/>
  <c r="AF445" i="53"/>
  <c r="X445" i="53"/>
  <c r="Z445" i="53"/>
  <c r="AH445" i="53"/>
  <c r="AC445" i="53"/>
  <c r="AE445" i="53"/>
  <c r="AJ117" i="53"/>
  <c r="S132" i="53"/>
  <c r="AB185" i="53"/>
  <c r="AB445" i="53"/>
  <c r="AJ143" i="53"/>
  <c r="S158" i="53"/>
  <c r="AJ325" i="53"/>
  <c r="S340" i="53"/>
  <c r="AJ273" i="53"/>
  <c r="S288" i="53"/>
  <c r="W237" i="53"/>
  <c r="AH237" i="53"/>
  <c r="AG237" i="53"/>
  <c r="Y237" i="53"/>
  <c r="AE237" i="53"/>
  <c r="AD237" i="53"/>
  <c r="AF237" i="53"/>
  <c r="AC237" i="53"/>
  <c r="AA237" i="53"/>
  <c r="X237" i="53"/>
  <c r="Z237" i="53"/>
  <c r="V237" i="53"/>
  <c r="AC367" i="53"/>
  <c r="AA367" i="53"/>
  <c r="Z367" i="53"/>
  <c r="X367" i="53"/>
  <c r="AF367" i="53"/>
  <c r="W367" i="53"/>
  <c r="AH367" i="53"/>
  <c r="AG367" i="53"/>
  <c r="Y367" i="53"/>
  <c r="AE367" i="53"/>
  <c r="AD367" i="53"/>
  <c r="V367" i="53"/>
  <c r="T366" i="53"/>
  <c r="AJ366" i="53"/>
  <c r="W341" i="53"/>
  <c r="V341" i="53"/>
  <c r="AF341" i="53"/>
  <c r="AA341" i="53"/>
  <c r="Y341" i="53"/>
  <c r="AE341" i="53"/>
  <c r="AC341" i="53"/>
  <c r="AD341" i="53"/>
  <c r="AG341" i="53"/>
  <c r="Z341" i="53"/>
  <c r="AH341" i="53"/>
  <c r="X341" i="53"/>
  <c r="T340" i="53"/>
  <c r="AJ340" i="53"/>
  <c r="X315" i="53"/>
  <c r="AF315" i="53"/>
  <c r="AA315" i="53"/>
  <c r="W315" i="53"/>
  <c r="AH315" i="53"/>
  <c r="V315" i="53"/>
  <c r="Y315" i="53"/>
  <c r="AD315" i="53"/>
  <c r="AC315" i="53"/>
  <c r="AG315" i="53"/>
  <c r="AE315" i="53"/>
  <c r="Z315" i="53"/>
  <c r="AJ314" i="53"/>
  <c r="T314" i="53"/>
  <c r="P54" i="53"/>
  <c r="S39" i="53"/>
  <c r="AI54" i="53"/>
  <c r="AB55" i="53" s="1"/>
  <c r="AG211" i="53"/>
  <c r="AF211" i="53"/>
  <c r="W211" i="53"/>
  <c r="AC211" i="53"/>
  <c r="AH211" i="53"/>
  <c r="AA211" i="53"/>
  <c r="AE211" i="53"/>
  <c r="X211" i="53"/>
  <c r="Y211" i="53"/>
  <c r="Z211" i="53"/>
  <c r="AD211" i="53"/>
  <c r="V211" i="53"/>
  <c r="T210" i="53"/>
  <c r="AJ210" i="53"/>
  <c r="AD159" i="53"/>
  <c r="AE159" i="53"/>
  <c r="AA159" i="53"/>
  <c r="X159" i="53"/>
  <c r="AG159" i="53"/>
  <c r="AF159" i="53"/>
  <c r="AH159" i="53"/>
  <c r="Z159" i="53"/>
  <c r="Y159" i="53"/>
  <c r="W159" i="53"/>
  <c r="AC159" i="53"/>
  <c r="V159" i="53"/>
  <c r="AJ158" i="53"/>
  <c r="T158" i="53"/>
  <c r="Y263" i="53"/>
  <c r="AC263" i="53"/>
  <c r="X263" i="53"/>
  <c r="AE263" i="53"/>
  <c r="AD263" i="53"/>
  <c r="AH263" i="53"/>
  <c r="AG263" i="53"/>
  <c r="AF263" i="53"/>
  <c r="V263" i="53"/>
  <c r="Z263" i="53"/>
  <c r="AA263" i="53"/>
  <c r="AJ262" i="53"/>
  <c r="T262" i="53"/>
  <c r="W263" i="53"/>
  <c r="AB367" i="53"/>
  <c r="S47" i="53"/>
  <c r="AJ47" i="53" s="1"/>
  <c r="AE419" i="53"/>
  <c r="AF419" i="53"/>
  <c r="X419" i="53"/>
  <c r="AC419" i="53"/>
  <c r="AG419" i="53"/>
  <c r="AD419" i="53"/>
  <c r="AA419" i="53"/>
  <c r="AH419" i="53"/>
  <c r="Y419" i="53"/>
  <c r="W419" i="53"/>
  <c r="Z419" i="53"/>
  <c r="V419" i="53"/>
  <c r="T418" i="53"/>
  <c r="AI419" i="53" l="1"/>
  <c r="O185" i="53"/>
  <c r="Q185" i="53"/>
  <c r="T184" i="53"/>
  <c r="AJ184" i="53"/>
  <c r="L185" i="53"/>
  <c r="R185" i="53"/>
  <c r="P185" i="53"/>
  <c r="M185" i="53"/>
  <c r="N185" i="53"/>
  <c r="AI185" i="53"/>
  <c r="AJ39" i="53"/>
  <c r="S54" i="53"/>
  <c r="AI367" i="53"/>
  <c r="O289" i="53"/>
  <c r="T288" i="53"/>
  <c r="P289" i="53"/>
  <c r="N289" i="53"/>
  <c r="AJ288" i="53"/>
  <c r="M289" i="53"/>
  <c r="Q289" i="53"/>
  <c r="L289" i="53"/>
  <c r="R289" i="53"/>
  <c r="Q133" i="53"/>
  <c r="M133" i="53"/>
  <c r="P133" i="53"/>
  <c r="N133" i="53"/>
  <c r="R133" i="53"/>
  <c r="L133" i="53"/>
  <c r="O133" i="53"/>
  <c r="T132" i="53"/>
  <c r="AJ132" i="53"/>
  <c r="AI289" i="53"/>
  <c r="M237" i="53"/>
  <c r="P237" i="53"/>
  <c r="L237" i="53"/>
  <c r="AJ236" i="53"/>
  <c r="Q237" i="53"/>
  <c r="N237" i="53"/>
  <c r="T236" i="53"/>
  <c r="O237" i="53"/>
  <c r="R237" i="53"/>
  <c r="P419" i="53"/>
  <c r="N419" i="53"/>
  <c r="R419" i="53"/>
  <c r="M419" i="53"/>
  <c r="O419" i="53"/>
  <c r="Q419" i="53"/>
  <c r="L419" i="53"/>
  <c r="AI445" i="53"/>
  <c r="AI263" i="53"/>
  <c r="AI315" i="53"/>
  <c r="L341" i="53"/>
  <c r="N341" i="53"/>
  <c r="O341" i="53"/>
  <c r="P341" i="53"/>
  <c r="R341" i="53"/>
  <c r="Q341" i="53"/>
  <c r="M341" i="53"/>
  <c r="Q367" i="53"/>
  <c r="P367" i="53"/>
  <c r="L367" i="53"/>
  <c r="M367" i="53"/>
  <c r="O367" i="53"/>
  <c r="N367" i="53"/>
  <c r="R367" i="53"/>
  <c r="AI393" i="53"/>
  <c r="M211" i="53"/>
  <c r="Q211" i="53"/>
  <c r="R211" i="53"/>
  <c r="O211" i="53"/>
  <c r="P211" i="53"/>
  <c r="L211" i="53"/>
  <c r="N211" i="53"/>
  <c r="AI211" i="53"/>
  <c r="L445" i="53"/>
  <c r="T444" i="53"/>
  <c r="M445" i="53"/>
  <c r="P445" i="53"/>
  <c r="AJ444" i="53"/>
  <c r="R445" i="53"/>
  <c r="O445" i="53"/>
  <c r="Q445" i="53"/>
  <c r="N445" i="53"/>
  <c r="AI341" i="53"/>
  <c r="AI237" i="53"/>
  <c r="Q159" i="53"/>
  <c r="P159" i="53"/>
  <c r="N159" i="53"/>
  <c r="L159" i="53"/>
  <c r="O159" i="53"/>
  <c r="R159" i="53"/>
  <c r="M159" i="53"/>
  <c r="Q263" i="53"/>
  <c r="O263" i="53"/>
  <c r="N263" i="53"/>
  <c r="M263" i="53"/>
  <c r="P263" i="53"/>
  <c r="R263" i="53"/>
  <c r="L263" i="53"/>
  <c r="O315" i="53"/>
  <c r="P315" i="53"/>
  <c r="L315" i="53"/>
  <c r="Q315" i="53"/>
  <c r="R315" i="53"/>
  <c r="M315" i="53"/>
  <c r="N315" i="53"/>
  <c r="AJ418" i="53"/>
  <c r="AI159" i="53"/>
  <c r="M393" i="53"/>
  <c r="Q393" i="53"/>
  <c r="L393" i="53"/>
  <c r="O393" i="53"/>
  <c r="N393" i="53"/>
  <c r="T392" i="53"/>
  <c r="R393" i="53"/>
  <c r="P393" i="53"/>
  <c r="AJ392" i="53"/>
  <c r="S481" i="53"/>
  <c r="P65" i="53"/>
  <c r="P496" i="53"/>
  <c r="AE55" i="53"/>
  <c r="Z55" i="53"/>
  <c r="Y55" i="53"/>
  <c r="AA55" i="53"/>
  <c r="X55" i="53"/>
  <c r="AF55" i="53"/>
  <c r="AG55" i="53"/>
  <c r="AH55" i="53"/>
  <c r="AC55" i="53"/>
  <c r="AD55" i="53"/>
  <c r="V55" i="53"/>
  <c r="T54" i="53"/>
  <c r="AJ54" i="53"/>
  <c r="W55" i="53"/>
  <c r="P73" i="53"/>
  <c r="S489" i="53"/>
  <c r="S393" i="53" l="1"/>
  <c r="AJ393" i="53" s="1"/>
  <c r="S289" i="53"/>
  <c r="AJ289" i="53" s="1"/>
  <c r="S315" i="53"/>
  <c r="S367" i="53"/>
  <c r="AJ367" i="53" s="1"/>
  <c r="S185" i="53"/>
  <c r="AJ185" i="53" s="1"/>
  <c r="S341" i="53"/>
  <c r="AJ341" i="53" s="1"/>
  <c r="S133" i="53"/>
  <c r="AJ133" i="53" s="1"/>
  <c r="O55" i="53"/>
  <c r="N55" i="53"/>
  <c r="M55" i="53"/>
  <c r="P55" i="53"/>
  <c r="Q55" i="53"/>
  <c r="R55" i="53"/>
  <c r="L55" i="53"/>
  <c r="AI55" i="53"/>
  <c r="S263" i="53"/>
  <c r="AJ263" i="53" s="1"/>
  <c r="S445" i="53"/>
  <c r="AJ445" i="53" s="1"/>
  <c r="AJ315" i="53"/>
  <c r="S237" i="53"/>
  <c r="AJ237" i="53" s="1"/>
  <c r="S159" i="53"/>
  <c r="AJ159" i="53" s="1"/>
  <c r="S211" i="53"/>
  <c r="AJ211" i="53" s="1"/>
  <c r="S419" i="53"/>
  <c r="AJ419" i="53" s="1"/>
  <c r="S73" i="53"/>
  <c r="P21" i="53"/>
  <c r="S21" i="53" s="1"/>
  <c r="T21" i="53" s="1"/>
  <c r="S65" i="53"/>
  <c r="P80" i="53"/>
  <c r="P13" i="53"/>
  <c r="S496" i="53"/>
  <c r="S55" i="53" l="1"/>
  <c r="AJ55" i="53"/>
  <c r="S80" i="53"/>
  <c r="M81" i="53" s="1"/>
  <c r="S13" i="53"/>
  <c r="P28" i="53"/>
  <c r="P29" i="53" s="1"/>
  <c r="S29" i="53" s="1"/>
  <c r="L497" i="53"/>
  <c r="M497" i="53"/>
  <c r="R497" i="53"/>
  <c r="O497" i="53"/>
  <c r="Q497" i="53"/>
  <c r="N497" i="53"/>
  <c r="P497" i="53"/>
  <c r="P81" i="53"/>
  <c r="Q81" i="53"/>
  <c r="R81" i="53"/>
  <c r="N81" i="53"/>
  <c r="L81" i="53"/>
  <c r="O81" i="53"/>
  <c r="T13" i="53" l="1"/>
  <c r="S28" i="53"/>
  <c r="T28" i="53" s="1"/>
  <c r="S81" i="53"/>
  <c r="S497" i="5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BITTER$</author>
  </authors>
  <commentList>
    <comment ref="AE85" authorId="0" shapeId="0" xr:uid="{00000000-0006-0000-1500-000001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85" authorId="0" shapeId="0" xr:uid="{00000000-0006-0000-1500-000002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A85" authorId="0" shapeId="0" xr:uid="{00000000-0006-0000-1500-000003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L85" authorId="0" shapeId="0" xr:uid="{00000000-0006-0000-1500-000004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W85" authorId="0" shapeId="0" xr:uid="{00000000-0006-0000-1500-000005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H85" authorId="0" shapeId="0" xr:uid="{00000000-0006-0000-1500-000006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S85" authorId="0" shapeId="0" xr:uid="{00000000-0006-0000-1500-000007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D85" authorId="0" shapeId="0" xr:uid="{00000000-0006-0000-1500-000008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O85" authorId="0" shapeId="0" xr:uid="{00000000-0006-0000-1500-000009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Z85" authorId="0" shapeId="0" xr:uid="{00000000-0006-0000-1500-00000A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EK85" authorId="0" shapeId="0" xr:uid="{00000000-0006-0000-1500-00000B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241" authorId="0" shapeId="0" xr:uid="{00000000-0006-0000-1500-00000C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241" authorId="0" shapeId="0" xr:uid="{00000000-0006-0000-1500-00000D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A241" authorId="0" shapeId="0" xr:uid="{00000000-0006-0000-1500-00000E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319" authorId="0" shapeId="0" xr:uid="{00000000-0006-0000-1500-00000F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319" authorId="0" shapeId="0" xr:uid="{00000000-0006-0000-1500-000010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397" authorId="0" shapeId="0" xr:uid="{00000000-0006-0000-1500-000011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397" authorId="0" shapeId="0" xr:uid="{00000000-0006-0000-1500-000012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423" authorId="0" shapeId="0" xr:uid="{00000000-0006-0000-1500-000013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423" authorId="0" shapeId="0" xr:uid="{00000000-0006-0000-1500-000014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A423" authorId="0" shapeId="0" xr:uid="{00000000-0006-0000-1500-000015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527" authorId="0" shapeId="0" xr:uid="{00000000-0006-0000-1500-000016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553" authorId="0" shapeId="0" xr:uid="{00000000-0006-0000-1500-000017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579" authorId="0" shapeId="0" xr:uid="{00000000-0006-0000-1500-000018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E579" authorId="0" shapeId="0" xr:uid="{00000000-0006-0000-1500-000019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AP579" authorId="0" shapeId="0" xr:uid="{00000000-0006-0000-1500-00001A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A579" authorId="0" shapeId="0" xr:uid="{00000000-0006-0000-1500-00001B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L579" authorId="0" shapeId="0" xr:uid="{00000000-0006-0000-1500-00001C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BW579" authorId="0" shapeId="0" xr:uid="{00000000-0006-0000-1500-00001D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H579" authorId="0" shapeId="0" xr:uid="{00000000-0006-0000-1500-00001E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CS579" authorId="0" shapeId="0" xr:uid="{00000000-0006-0000-1500-00001F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D579" authorId="0" shapeId="0" xr:uid="{00000000-0006-0000-1500-000020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O579" authorId="0" shapeId="0" xr:uid="{00000000-0006-0000-1500-000021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DZ579" authorId="0" shapeId="0" xr:uid="{00000000-0006-0000-1500-000022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EK579" authorId="0" shapeId="0" xr:uid="{00000000-0006-0000-1500-000023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605" authorId="0" shapeId="0" xr:uid="{00000000-0006-0000-1500-000024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  <comment ref="T631" authorId="0" shapeId="0" xr:uid="{00000000-0006-0000-1500-000025000000}">
      <text>
        <r>
          <rPr>
            <b/>
            <sz val="10"/>
            <color indexed="81"/>
            <rFont val="Tahoma"/>
            <family val="2"/>
          </rPr>
          <t xml:space="preserve">BITTER$: Alte Werte, können jedoch wegen Energieträgeränderung nicht ktalisiert werden
</t>
        </r>
        <r>
          <rPr>
            <sz val="10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BITTER$</author>
  </authors>
  <commentList>
    <comment ref="A591" authorId="0" shapeId="0" xr:uid="{00000000-0006-0000-1800-000001000000}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BITTER$</author>
  </authors>
  <commentList>
    <comment ref="A617" authorId="0" shapeId="0" xr:uid="{00000000-0006-0000-1900-000001000000}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BITTER$</author>
  </authors>
  <commentList>
    <comment ref="A617" authorId="0" shapeId="0" xr:uid="{00000000-0006-0000-1A00-000001000000}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Inklusive Mischgas
</t>
        </r>
      </text>
    </comment>
  </commentList>
</comments>
</file>

<file path=xl/sharedStrings.xml><?xml version="1.0" encoding="utf-8"?>
<sst xmlns="http://schemas.openxmlformats.org/spreadsheetml/2006/main" count="42372" uniqueCount="160">
  <si>
    <t>Raumheizung und Klimaanlagen</t>
  </si>
  <si>
    <t>Dampferzeugung</t>
  </si>
  <si>
    <t>Industrieöfen</t>
  </si>
  <si>
    <t>Standmotoren</t>
  </si>
  <si>
    <t>Beleuchtung und EDV</t>
  </si>
  <si>
    <t>Summe</t>
  </si>
  <si>
    <t>Steinkohle</t>
  </si>
  <si>
    <t>Braunkohle</t>
  </si>
  <si>
    <t>Braunkohlenbriketts</t>
  </si>
  <si>
    <t>Koks</t>
  </si>
  <si>
    <t>Brenntorf</t>
  </si>
  <si>
    <t>Benzin</t>
  </si>
  <si>
    <t>Leucht- und Flugpetroleum</t>
  </si>
  <si>
    <t>Gasöl (Diesel)</t>
  </si>
  <si>
    <r>
      <t xml:space="preserve">Gasöl für Heizzwecke </t>
    </r>
    <r>
      <rPr>
        <vertAlign val="superscript"/>
        <sz val="9"/>
        <rFont val="Arial"/>
        <family val="2"/>
      </rPr>
      <t/>
    </r>
  </si>
  <si>
    <t>Heizöl</t>
  </si>
  <si>
    <t>Flüssiggas</t>
  </si>
  <si>
    <t xml:space="preserve">Sonst. Produkte der Erdölverarb.  </t>
  </si>
  <si>
    <t>Gichtgas</t>
  </si>
  <si>
    <t>Kokereigas</t>
  </si>
  <si>
    <t>Brennbare Abfälle</t>
  </si>
  <si>
    <t>Biogene Brenn- und Treibstoffe</t>
  </si>
  <si>
    <t>Umgebungswärme etc.</t>
  </si>
  <si>
    <t>Fernwärme</t>
  </si>
  <si>
    <t>Elektrische Energie</t>
  </si>
  <si>
    <t>Insgesamt</t>
  </si>
  <si>
    <t>Traktion</t>
  </si>
  <si>
    <t>Dampf-erzeugung</t>
  </si>
  <si>
    <t>Industrie-öfen</t>
  </si>
  <si>
    <t>Stand-motoren</t>
  </si>
  <si>
    <t>Eisen- und Stahlerzeugung</t>
  </si>
  <si>
    <t>Chemie und  Petrochemie</t>
  </si>
  <si>
    <t>Nicht Eisen Metalle</t>
  </si>
  <si>
    <t>Steine und Erden, Glas</t>
  </si>
  <si>
    <t>Fahrzeugbau</t>
  </si>
  <si>
    <t>Bergbau</t>
  </si>
  <si>
    <t>Nahrungs- und Genußmittel, Tabak</t>
  </si>
  <si>
    <t>Papier und Druck</t>
  </si>
  <si>
    <t>Holzverarbeitung</t>
  </si>
  <si>
    <t>Bau</t>
  </si>
  <si>
    <t>Textil und Leder</t>
  </si>
  <si>
    <t>Sonst. Produzierender Bereich</t>
  </si>
  <si>
    <t>Eisenbahn</t>
  </si>
  <si>
    <t>Sonstiger Landverkehr</t>
  </si>
  <si>
    <t>Transport in Rohrfernleitungen</t>
  </si>
  <si>
    <t>Binnenschiffahrt</t>
  </si>
  <si>
    <t>Flugverkehr</t>
  </si>
  <si>
    <t>Offentliche und Private Dienstleistungen</t>
  </si>
  <si>
    <t>Private Haushalte</t>
  </si>
  <si>
    <t>Landwirtschaft</t>
  </si>
  <si>
    <t xml:space="preserve">Transport Gesamt </t>
  </si>
  <si>
    <t>Produzierender Bereich Gesamt</t>
  </si>
  <si>
    <t>Sonstige Wirtschaftsbereiche Gesamt</t>
  </si>
  <si>
    <t>Kfz</t>
  </si>
  <si>
    <t>Petrolkoks</t>
  </si>
  <si>
    <t>Heizöl extra leicht</t>
  </si>
  <si>
    <t>Diesel</t>
  </si>
  <si>
    <t>Petroleum</t>
  </si>
  <si>
    <t>Scheitholz</t>
  </si>
  <si>
    <t>Brennbare Abfälle (nicht Biogen)</t>
  </si>
  <si>
    <t>Sonstige Energieträger</t>
  </si>
  <si>
    <t>Gesamt</t>
  </si>
  <si>
    <t>Sonstige ET</t>
  </si>
  <si>
    <t>Umgebungswärme</t>
  </si>
  <si>
    <t>Torf</t>
  </si>
  <si>
    <t>Sonstiges</t>
  </si>
  <si>
    <t>in TJ</t>
  </si>
  <si>
    <t xml:space="preserve">Gasöl für Heizzwecke </t>
  </si>
  <si>
    <t>Maschinenbau</t>
  </si>
  <si>
    <t>Kochen</t>
  </si>
  <si>
    <t>Haushalts-kleingeräte</t>
  </si>
  <si>
    <t>Burgenland Gesamt (ohne E1 - E7)</t>
  </si>
  <si>
    <t>Raumwärme</t>
  </si>
  <si>
    <t>Warmwasser</t>
  </si>
  <si>
    <t>Kühlen und Gefrieren</t>
  </si>
  <si>
    <t>Großgeräte</t>
  </si>
  <si>
    <t>Büro- und Unter-haltungselektronik</t>
  </si>
  <si>
    <t>Beleuchtung</t>
  </si>
  <si>
    <t>Raumheizung</t>
  </si>
  <si>
    <t>Klimaanlage</t>
  </si>
  <si>
    <t>davon Warmwasser</t>
  </si>
  <si>
    <t>davon 
Kühlung</t>
  </si>
  <si>
    <t>davon Elektrochemie</t>
  </si>
  <si>
    <t>davon 
Trocknung</t>
  </si>
  <si>
    <t>davon 
weitere Zwecke</t>
  </si>
  <si>
    <t>Elektrochemische Zwecke</t>
  </si>
  <si>
    <t>Anteilig</t>
  </si>
  <si>
    <t>1993 - Traktion Energiebilanz-konform</t>
  </si>
  <si>
    <t>1994 - Traktion Energiebilanz-konform</t>
  </si>
  <si>
    <t>1995 - Traktion Energiebilanz-konform</t>
  </si>
  <si>
    <t>1996 - Traktion Energiebilanz-konform</t>
  </si>
  <si>
    <t>1997 - Traktion Energiebilanz-konform</t>
  </si>
  <si>
    <t>1998 - Traktion Energiebilanz-konform</t>
  </si>
  <si>
    <t>2004 - Nutzenergiekategorien: Struktur 1998; Energieträger: Struktur 2005; Mengen: Gleitender Duchschnitt 1998-2005; Traktion Energiebilanz-konform</t>
  </si>
  <si>
    <t>2009 - Nutzenergiekategorien: Struktur 1998; Traktion Energiegesamtrechnung-konform</t>
  </si>
  <si>
    <t>2010 - Nutzenergiekategorien: Struktur 1998; Traktion Energiebilanz-konform</t>
  </si>
  <si>
    <t>2005 - Nutzenergiekategorien: Struktur 1998; Traktion Energiebilanz-konform.</t>
  </si>
  <si>
    <t>2006 - Nutzenergiekategorien: Struktur 1998; Traktion Energiebilanz-konform</t>
  </si>
  <si>
    <t>2007 - Nutzenergiekategorien: Struktur 1998; Traktion Energiebilanz-konform</t>
  </si>
  <si>
    <t>2008 - Nutzenergiekategorien: Struktur 1998; Traktion Energiebilanz-konform</t>
  </si>
  <si>
    <t>2009 - Nutzenergiekategorien: Struktur 1998; Traktion Energiebilanz-konform</t>
  </si>
  <si>
    <t>2008 - Nutzenergiekategorien: Struktur 2005; Traktion Energiegesamtrechnung-konform (nur für produzierenden Bereich und Haushalte verfügbar)</t>
  </si>
  <si>
    <t>BURGENLAND GESAMT</t>
  </si>
  <si>
    <t>2003 - Nutzenergiekategorien: Struktur 1998; Energieträger: Struktur 2005; Mengen: Gleitender Duchschnitt 1998-2005; Traktion Energiebilanz-konform</t>
  </si>
  <si>
    <t>2002 - Nutzenergiekategorien: Struktur 1998; Energieträger: Struktur 2005; Mengen: Gleitender Duchschnitt 1998-2005; Traktion Energiebilanz-konform</t>
  </si>
  <si>
    <t>2001 - Nutzenergiekategorien: Struktur 1998; Energieträger: Struktur 2005; Mengen: Gleitender Duchschnitt 1998-2005; Traktion Energiebilanz-konform</t>
  </si>
  <si>
    <t>2000 - Nutzenergiekategorien: Struktur 1998; Energieträger: Struktur 2005; Mengen: Gleitender Duchschnitt 1998-2005; Traktion Energiebilanz-konform</t>
  </si>
  <si>
    <t>1999 - Nutzenergiekategorien: Struktur 1998; Energieträger: Struktur 2005; Mengen: Gleitender Duchschnitt 1998-2005; Traktion Energiebilanz-konform</t>
  </si>
  <si>
    <t>2010 - Nutzenergiekategorien: Struktur 1998; Traktion Energiegesamtrechnung-konform</t>
  </si>
  <si>
    <t>2010 - Nutzenergiekategorien: Struktur 2005; Traktion Energiegesamtrechnung-konform (nur für produzierenden Bereich und Haushalte verfügbar)</t>
  </si>
  <si>
    <t>2009 - Nutzenergiekategorien: Struktur 2005; Traktion Energiegesamtrechnung-konform (nur für produzierenden Bereich und Haushalte verfügbar)</t>
  </si>
  <si>
    <t>2008 - Nutzenergiekategorien: Struktur 1998; Traktion Energiegesamtrechnung-konform</t>
  </si>
  <si>
    <t>2007 - Nutzenergiekategorien: Struktur 1998; Traktion Energiegesamtrechnung-konform</t>
  </si>
  <si>
    <t>2007 - Nutzenergiekategorien: Struktur 2005; Traktion Energiegesamtrechnung-konform (nur für produzierenden Bereich und Haushalte verfügbar)</t>
  </si>
  <si>
    <t>2006 - Nutzenergiekategorien: Struktur 1998; Traktion Energiegesamtrechnung-konform</t>
  </si>
  <si>
    <t>2006 - Nutzenergiekategorien: Struktur 2005; Traktion Energiegesamtrechnung-konform (nur für produzierenden Bereich und Haushalte verfügbar)</t>
  </si>
  <si>
    <t>2005 - Nutzenergiekategorien: Struktur 1998; Traktion Energiegesamtrechnung-konform</t>
  </si>
  <si>
    <t>2005 - Nutzenergiekategorien: Struktur 2005; Traktion Energiegesamtrechnung-konform (nur für produzierenden Bereich und Haushalte verfügbar)</t>
  </si>
  <si>
    <t>2011 - Nutzenergiekategorien: Struktur 1998; Traktion Energiebilanz-konform</t>
  </si>
  <si>
    <t>2011 - Nutzenergiekategorien: Struktur 1998; Traktion Energiegesamtrechnung-konform</t>
  </si>
  <si>
    <t>2011 - Nutzenergiekategorien: Struktur 2005; Traktion Energiegesamtrechnung-konform (nur für produzierenden Bereich und Haushalte verfügbar)</t>
  </si>
  <si>
    <t>Kleingeräte</t>
  </si>
  <si>
    <t>http://www.statistik.gv.at/</t>
  </si>
  <si>
    <t>Bundesanstalt öffentlichen Rechts</t>
  </si>
  <si>
    <t>Direktion Raumwirtschaft</t>
  </si>
  <si>
    <t>Guglgasse 13, 1110 Wien, Telefon (01) 71128</t>
  </si>
  <si>
    <t>Telefax (01) 71128 8155,  DVR 0000043</t>
  </si>
  <si>
    <t>Internet: www.statistik.at</t>
  </si>
  <si>
    <t>Sachbearbeiter: Dr. Manfred Gollner, DW 7573</t>
  </si>
  <si>
    <t>e-mail: manfred.gollner@statistik.gv.at</t>
  </si>
  <si>
    <t>Nutzenergieanalyse für das Burgenland</t>
  </si>
  <si>
    <t xml:space="preserve">       Umgebungswärme etc.</t>
  </si>
  <si>
    <t xml:space="preserve">       Kokereigas</t>
  </si>
  <si>
    <t>2012 - Nutzenergiekategorien: Struktur 1998; Traktion Energiebilanz-konform</t>
  </si>
  <si>
    <t>2012 - Nutzenergiekategorien: Struktur 1998; Traktion Energiegesamtrechnung-konform</t>
  </si>
  <si>
    <t>2012 - Nutzenergiekategorien: Struktur 2005; Traktion Energiegesamtrechnung-konform (nur für produzierenden Bereich und Haushalte verfügbar)</t>
  </si>
  <si>
    <t>Erdgas</t>
  </si>
  <si>
    <t>2013 - Nutzenergiekategorien: Struktur 1998; Traktion Energiebilanz-konform</t>
  </si>
  <si>
    <t>2013 - Nutzenergiekategorien: Struktur 1998; Traktion Energiegesamtrechnung-konform</t>
  </si>
  <si>
    <t>2013 - Nutzenergiekategorien: Struktur 2005; Traktion Energiegesamtrechnung-konform (nur für produzierenden Bereich und Haushalte verfügbar)</t>
  </si>
  <si>
    <t>2014 - Nutzenergiekategorien: Struktur 1998; Traktion Energiebilanz-konform</t>
  </si>
  <si>
    <t>2014 - Nutzenergiekategorien: Struktur 1998; Traktion Energiegesamtrechnung-konform</t>
  </si>
  <si>
    <t>2014 - Nutzenergiekategorien: Struktur 2005; Traktion Energiegesamtrechnung-konform (nur für produzierenden Bereich und Haushalte verfügbar)</t>
  </si>
  <si>
    <t>2015 - Nutzenergiekategorien: Struktur 1998; Traktion Energiebilanz-konform</t>
  </si>
  <si>
    <t>2015 - Nutzenergiekategorien: Struktur 1998; Traktion Energiegesamtrechnung-konform</t>
  </si>
  <si>
    <t>2015 - Nutzenergiekategorien: Struktur 2005; Traktion Energiegesamtrechnung-konform (nur für produzierenden Bereich und Haushalte verfügbar)</t>
  </si>
  <si>
    <t>Jahr</t>
  </si>
  <si>
    <t>Check</t>
  </si>
  <si>
    <t>2016 - Nutzenergiekategorien: Struktur 1998; Traktion Energiebilanz-konform</t>
  </si>
  <si>
    <t>2016 - Nutzenergiekategorien: Struktur 1998; Traktion Energiegesamtrechnung-konform</t>
  </si>
  <si>
    <t>2016 - Nutzenergiekategorien: Struktur 2005; Traktion Energiegesamtrechnung-konform (nur für produzierenden Bereich und Haushalte verfügbar)</t>
  </si>
  <si>
    <t>2017 - Nutzenergiekategorien: Struktur 1998; Traktion Energiebilanz-konform</t>
  </si>
  <si>
    <t>2017 - Nutzenergiekategorien: Struktur 1998; Traktion Energiegesamtrechnung-konform</t>
  </si>
  <si>
    <t>2017 - Nutzenergiekategorien: Struktur 2005; Traktion Energiegesamtrechnung-konform (nur für produzierenden Bereich und Haushalte verfügbar)</t>
  </si>
  <si>
    <t>2018 - Nutzenergiekategorien: Struktur 1998; Traktion Energiebilanz-konform</t>
  </si>
  <si>
    <t>2018 - Nutzenergiekategorien: Struktur 1998; Traktion Energiegesamtrechnung-konform</t>
  </si>
  <si>
    <t>2018 - Nutzenergiekategorien: Struktur 2005; Traktion Energiegesamtrechnung-konform (nur für produzierenden Bereich und Haushalte verfügbar)</t>
  </si>
  <si>
    <t>1993 - 2018</t>
  </si>
  <si>
    <t>Stand 12.12.2019</t>
  </si>
  <si>
    <t>Erstellt am 12.12.2019 im Auftrag des Amtes der Burgenländischen Landesregierung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</si>
</sst>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_ ;[Red]\-#,##0\ "/>
    <numFmt numFmtId="165" formatCode="0.0%"/>
    <numFmt numFmtId="166" formatCode="#,##0.0000"/>
    <numFmt numFmtId="167" formatCode="#,##0.00000000"/>
    <numFmt numFmtId="168" formatCode="_ [$€]\ * #,##0.00_ ;_ [$€]\ * \-#,##0.00_ ;_ [$€]\ * &quot;-&quot;??_ ;_ @_ "/>
    <numFmt numFmtId="169" formatCode="#,##0.000"/>
    <numFmt numFmtId="170" formatCode="0.000"/>
    <numFmt numFmtId="171" formatCode="_-* #,##0.000_-;\-* #,##0.000_-;_-* &quot;-&quot;??_-;_-@_-"/>
  </numFmts>
  <fonts count="24" x14ac:knownFonts="1">
    <font>
      <sz val="11"/>
      <name val="Arial"/>
    </font>
    <font>
      <sz val="11"/>
      <name val="Arial"/>
      <family val="2"/>
    </font>
    <font>
      <vertAlign val="superscript"/>
      <sz val="9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b/>
      <sz val="11"/>
      <name val="Arial"/>
      <family val="2"/>
    </font>
    <font>
      <sz val="8"/>
      <name val="Arial"/>
      <family val="2"/>
    </font>
    <font>
      <i/>
      <sz val="11"/>
      <name val="Arial"/>
      <family val="2"/>
    </font>
    <font>
      <sz val="10"/>
      <name val="Arial"/>
      <family val="2"/>
    </font>
    <font>
      <b/>
      <sz val="16"/>
      <name val="Arial"/>
      <family val="2"/>
    </font>
    <font>
      <sz val="24"/>
      <name val="Arial"/>
      <family val="2"/>
    </font>
    <font>
      <b/>
      <sz val="10"/>
      <color indexed="8"/>
      <name val="Arial"/>
      <family val="2"/>
    </font>
    <font>
      <i/>
      <sz val="11"/>
      <color theme="1" tint="0.499984740745262"/>
      <name val="Arial"/>
      <family val="2"/>
    </font>
    <font>
      <b/>
      <sz val="20"/>
      <name val="Arial"/>
      <family val="2"/>
    </font>
    <font>
      <u/>
      <sz val="7.5"/>
      <color indexed="12"/>
      <name val="Arial"/>
      <family val="2"/>
    </font>
    <font>
      <b/>
      <i/>
      <sz val="8"/>
      <name val="Arial"/>
      <family val="2"/>
    </font>
    <font>
      <b/>
      <sz val="26"/>
      <color theme="6" tint="-0.499984740745262"/>
      <name val="Arial"/>
      <family val="2"/>
    </font>
    <font>
      <sz val="10"/>
      <name val="MS Sans Serif"/>
      <family val="2"/>
    </font>
    <font>
      <b/>
      <sz val="28"/>
      <name val="Arial"/>
      <family val="2"/>
    </font>
    <font>
      <b/>
      <sz val="18"/>
      <name val="Arial"/>
      <family val="2"/>
    </font>
    <font>
      <sz val="14"/>
      <name val="MS Sans Serif"/>
      <family val="2"/>
    </font>
    <font>
      <b/>
      <sz val="10"/>
      <name val="Arial"/>
      <family val="2"/>
    </font>
    <font>
      <b/>
      <i/>
      <sz val="11"/>
      <name val="Arial"/>
      <family val="2"/>
    </font>
    <font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B050"/>
      </left>
      <right/>
      <top style="thick">
        <color rgb="FF00B050"/>
      </top>
      <bottom/>
      <diagonal/>
    </border>
    <border>
      <left/>
      <right/>
      <top style="thick">
        <color rgb="FF00B050"/>
      </top>
      <bottom/>
      <diagonal/>
    </border>
    <border>
      <left/>
      <right style="thick">
        <color rgb="FF00B050"/>
      </right>
      <top style="thick">
        <color rgb="FF00B050"/>
      </top>
      <bottom/>
      <diagonal/>
    </border>
    <border>
      <left style="thick">
        <color theme="9" tint="-0.24994659260841701"/>
      </left>
      <right/>
      <top style="thick">
        <color theme="9" tint="-0.24994659260841701"/>
      </top>
      <bottom/>
      <diagonal/>
    </border>
    <border>
      <left/>
      <right/>
      <top style="thick">
        <color theme="9" tint="-0.24994659260841701"/>
      </top>
      <bottom/>
      <diagonal/>
    </border>
    <border>
      <left/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rgb="FFC00000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/>
      <right style="thick">
        <color rgb="FFC00000"/>
      </right>
      <top style="thick">
        <color rgb="FFC00000"/>
      </top>
      <bottom/>
      <diagonal/>
    </border>
    <border>
      <left style="thick">
        <color rgb="FF00B050"/>
      </left>
      <right/>
      <top/>
      <bottom/>
      <diagonal/>
    </border>
    <border>
      <left/>
      <right style="thick">
        <color rgb="FF00B050"/>
      </right>
      <top/>
      <bottom/>
      <diagonal/>
    </border>
    <border>
      <left style="thick">
        <color theme="9" tint="-0.24994659260841701"/>
      </left>
      <right/>
      <top/>
      <bottom/>
      <diagonal/>
    </border>
    <border>
      <left/>
      <right style="thick">
        <color theme="9" tint="-0.24994659260841701"/>
      </right>
      <top/>
      <bottom/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rgb="FF00B050"/>
      </left>
      <right/>
      <top/>
      <bottom style="thick">
        <color rgb="FF00B050"/>
      </bottom>
      <diagonal/>
    </border>
    <border>
      <left/>
      <right/>
      <top/>
      <bottom style="thick">
        <color rgb="FF00B050"/>
      </bottom>
      <diagonal/>
    </border>
    <border>
      <left/>
      <right style="thick">
        <color rgb="FF00B050"/>
      </right>
      <top/>
      <bottom style="thick">
        <color rgb="FF00B050"/>
      </bottom>
      <diagonal/>
    </border>
    <border>
      <left style="thick">
        <color theme="9" tint="-0.24994659260841701"/>
      </left>
      <right/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 style="thick">
        <color rgb="FFC00000"/>
      </left>
      <right/>
      <top/>
      <bottom style="thick">
        <color rgb="FFC00000"/>
      </bottom>
      <diagonal/>
    </border>
    <border>
      <left/>
      <right/>
      <top/>
      <bottom style="thick">
        <color rgb="FFC00000"/>
      </bottom>
      <diagonal/>
    </border>
    <border>
      <left/>
      <right style="thick">
        <color rgb="FFC00000"/>
      </right>
      <top/>
      <bottom style="thick">
        <color rgb="FFC00000"/>
      </bottom>
      <diagonal/>
    </border>
    <border>
      <left style="medium">
        <color rgb="FF00B050"/>
      </left>
      <right style="thin">
        <color indexed="64"/>
      </right>
      <top style="medium">
        <color rgb="FF00B050"/>
      </top>
      <bottom/>
      <diagonal/>
    </border>
    <border>
      <left style="thin">
        <color indexed="64"/>
      </left>
      <right style="thin">
        <color indexed="64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medium">
        <color rgb="FF00B050"/>
      </top>
      <bottom style="thin">
        <color indexed="64"/>
      </bottom>
      <diagonal/>
    </border>
    <border>
      <left style="medium">
        <color theme="9" tint="-0.24994659260841701"/>
      </left>
      <right style="thin">
        <color indexed="64"/>
      </right>
      <top style="medium">
        <color theme="9" tint="-0.24994659260841701"/>
      </top>
      <bottom/>
      <diagonal/>
    </border>
    <border>
      <left style="thin">
        <color indexed="64"/>
      </left>
      <right style="thin">
        <color indexed="64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 style="medium">
        <color theme="9" tint="-0.24994659260841701"/>
      </right>
      <top style="medium">
        <color theme="9" tint="-0.24994659260841701"/>
      </top>
      <bottom style="thin">
        <color indexed="64"/>
      </bottom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theme="9" tint="-0.24994659260841701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theme="9" tint="-0.24994659260841701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 style="thin">
        <color rgb="FF00B050"/>
      </right>
      <top style="thin">
        <color indexed="64"/>
      </top>
      <bottom/>
      <diagonal/>
    </border>
    <border>
      <left/>
      <right style="medium">
        <color rgb="FF00B050"/>
      </right>
      <top/>
      <bottom/>
      <diagonal/>
    </border>
    <border>
      <left style="medium">
        <color theme="9" tint="-0.24994659260841701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theme="9" tint="-0.24994659260841701"/>
      </left>
      <right style="medium">
        <color theme="9" tint="-0.24994659260841701"/>
      </right>
      <top/>
      <bottom/>
      <diagonal/>
    </border>
    <border>
      <left style="medium">
        <color rgb="FF00B050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rgb="FF00B050"/>
      </right>
      <top/>
      <bottom/>
      <diagonal/>
    </border>
    <border>
      <left style="medium">
        <color rgb="FF00B050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0" tint="-0.499984740745262"/>
      </bottom>
      <diagonal/>
    </border>
    <border>
      <left/>
      <right style="medium">
        <color rgb="FF00B050"/>
      </right>
      <top/>
      <bottom style="medium">
        <color theme="0" tint="-0.499984740745262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 style="thin">
        <color theme="9" tint="-0.24994659260841701"/>
      </left>
      <right style="medium">
        <color theme="9" tint="-0.24994659260841701"/>
      </right>
      <top/>
      <bottom style="medium">
        <color theme="0" tint="-0.499984740745262"/>
      </bottom>
      <diagonal/>
    </border>
    <border>
      <left/>
      <right style="medium">
        <color theme="9" tint="-0.24994659260841701"/>
      </right>
      <top/>
      <bottom/>
      <diagonal/>
    </border>
    <border>
      <left style="medium">
        <color rgb="FF00B050"/>
      </left>
      <right style="thin">
        <color theme="0" tint="-0.499984740745262"/>
      </right>
      <top/>
      <bottom style="medium">
        <color rgb="FF00B050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rgb="FF00B050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9" tint="-0.24994659260841701"/>
      </bottom>
      <diagonal/>
    </border>
    <border>
      <left/>
      <right style="medium">
        <color theme="9" tint="-0.24994659260841701"/>
      </right>
      <top/>
      <bottom style="medium">
        <color theme="9" tint="-0.24994659260841701"/>
      </bottom>
      <diagonal/>
    </border>
    <border>
      <left style="medium">
        <color rgb="FFC00000"/>
      </left>
      <right style="thin">
        <color indexed="64"/>
      </right>
      <top style="medium">
        <color rgb="FFC00000"/>
      </top>
      <bottom/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 diagonalUp="1" diagonalDown="1"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>
      <left style="medium">
        <color theme="9" tint="-0.24994659260841701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/>
      <top style="thin">
        <color indexed="64"/>
      </top>
      <bottom/>
      <diagonal/>
    </border>
    <border>
      <left style="thin">
        <color theme="9" tint="-0.24994659260841701"/>
      </left>
      <right style="medium">
        <color theme="9" tint="-0.24994659260841701"/>
      </right>
      <top style="thin">
        <color indexed="64"/>
      </top>
      <bottom/>
      <diagonal/>
    </border>
    <border>
      <left style="medium">
        <color rgb="FFC00000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rgb="FFC00000"/>
      </right>
      <top/>
      <bottom/>
      <diagonal/>
    </border>
    <border diagonalUp="1" diagonalDown="1">
      <left style="thin">
        <color theme="0" tint="-0.499984740745262"/>
      </left>
      <right style="thin">
        <color theme="0" tint="-0.499984740745262"/>
      </right>
      <top/>
      <bottom/>
      <diagonal style="thin">
        <color theme="0" tint="-0.499984740745262"/>
      </diagonal>
    </border>
    <border>
      <left style="medium">
        <color rgb="FFC00000"/>
      </left>
      <right/>
      <top/>
      <bottom/>
      <diagonal/>
    </border>
    <border diagonalUp="1" diagonalDown="1"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>
      <left style="medium">
        <color rgb="FFC00000"/>
      </left>
      <right/>
      <top style="medium">
        <color theme="0" tint="-0.499984740745262"/>
      </top>
      <bottom/>
      <diagonal/>
    </border>
    <border>
      <left style="thin">
        <color auto="1"/>
      </left>
      <right style="thin">
        <color auto="1"/>
      </right>
      <top style="medium">
        <color theme="0" tint="-0.499984740745262"/>
      </top>
      <bottom/>
      <diagonal/>
    </border>
    <border>
      <left style="thin">
        <color auto="1"/>
      </left>
      <right style="medium">
        <color rgb="FFC00000"/>
      </right>
      <top style="medium">
        <color theme="0" tint="-0.499984740745262"/>
      </top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 style="thin">
        <color auto="1"/>
      </left>
      <right style="thin">
        <color auto="1"/>
      </right>
      <top/>
      <bottom style="medium">
        <color rgb="FFC00000"/>
      </bottom>
      <diagonal/>
    </border>
    <border>
      <left style="thin">
        <color auto="1"/>
      </left>
      <right style="medium">
        <color rgb="FFC00000"/>
      </right>
      <top/>
      <bottom style="medium">
        <color rgb="FFC00000"/>
      </bottom>
      <diagonal/>
    </border>
    <border diagonalUp="1" diagonalDown="1">
      <left style="thin">
        <color theme="0" tint="-0.499984740745262"/>
      </left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/>
      <diagonal style="thin">
        <color theme="0" tint="-0.499984740745262"/>
      </diagonal>
    </border>
    <border diagonalUp="1" diagonalDown="1">
      <left/>
      <right/>
      <top/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 style="medium">
        <color theme="0" tint="-0.499984740745262"/>
      </bottom>
      <diagonal style="thin">
        <color theme="0" tint="-0.499984740745262"/>
      </diagonal>
    </border>
    <border>
      <left style="medium">
        <color rgb="FF00B050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rgb="FFC00000"/>
      </top>
      <bottom style="thin">
        <color indexed="64"/>
      </bottom>
      <diagonal/>
    </border>
    <border>
      <left/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rgb="FF00B050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thin">
        <color rgb="FF00B050"/>
      </right>
      <top style="medium">
        <color theme="0" tint="-0.499984740745262"/>
      </top>
      <bottom/>
      <diagonal/>
    </border>
    <border>
      <left/>
      <right style="medium">
        <color rgb="FF00B050"/>
      </right>
      <top style="medium">
        <color theme="0" tint="-0.499984740745262"/>
      </top>
      <bottom/>
      <diagonal/>
    </border>
    <border>
      <left/>
      <right style="thin">
        <color auto="1"/>
      </right>
      <top style="medium">
        <color rgb="FFC00000"/>
      </top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 style="medium">
        <color theme="0" tint="-0.499984740745262"/>
      </top>
      <bottom/>
      <diagonal/>
    </border>
    <border>
      <left/>
      <right style="thin">
        <color auto="1"/>
      </right>
      <top/>
      <bottom style="medium">
        <color rgb="FFC00000"/>
      </bottom>
      <diagonal/>
    </border>
    <border>
      <left style="medium">
        <color theme="9" tint="-0.24994659260841701"/>
      </left>
      <right style="medium">
        <color rgb="FFC00000"/>
      </right>
      <top/>
      <bottom/>
      <diagonal/>
    </border>
    <border>
      <left style="medium">
        <color rgb="FFC00000"/>
      </left>
      <right style="thin">
        <color theme="0" tint="-0.499984740745262"/>
      </right>
      <top/>
      <bottom/>
      <diagonal/>
    </border>
    <border>
      <left style="medium">
        <color rgb="FFC00000"/>
      </left>
      <right style="thin">
        <color auto="1"/>
      </right>
      <top/>
      <bottom/>
      <diagonal/>
    </border>
    <border>
      <left style="medium">
        <color rgb="FFC00000"/>
      </left>
      <right style="thin">
        <color theme="0" tint="-0.499984740745262"/>
      </right>
      <top/>
      <bottom style="medium">
        <color theme="0" tint="-0.499984740745262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14" fillId="0" borderId="0" applyNumberFormat="0" applyFill="0" applyBorder="0" applyAlignment="0" applyProtection="0">
      <alignment vertical="top"/>
      <protection locked="0"/>
    </xf>
    <xf numFmtId="168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23" fillId="0" borderId="0" applyFont="0" applyFill="0" applyBorder="0" applyAlignment="0" applyProtection="0"/>
  </cellStyleXfs>
  <cellXfs count="283">
    <xf numFmtId="0" fontId="0" fillId="0" borderId="0" xfId="0"/>
    <xf numFmtId="9" fontId="0" fillId="0" borderId="0" xfId="1" applyFont="1"/>
    <xf numFmtId="0" fontId="1" fillId="0" borderId="0" xfId="0" applyFont="1"/>
    <xf numFmtId="0" fontId="0" fillId="0" borderId="0" xfId="0" applyBorder="1"/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 wrapText="1"/>
    </xf>
    <xf numFmtId="3" fontId="0" fillId="0" borderId="0" xfId="0" applyNumberFormat="1"/>
    <xf numFmtId="164" fontId="0" fillId="0" borderId="0" xfId="0" applyNumberFormat="1"/>
    <xf numFmtId="3" fontId="1" fillId="4" borderId="27" xfId="0" applyNumberFormat="1" applyFont="1" applyFill="1" applyBorder="1" applyAlignment="1">
      <alignment horizontal="center" vertical="center" wrapText="1"/>
    </xf>
    <xf numFmtId="3" fontId="1" fillId="4" borderId="28" xfId="0" applyNumberFormat="1" applyFont="1" applyFill="1" applyBorder="1" applyAlignment="1">
      <alignment horizontal="center" vertical="center" wrapText="1"/>
    </xf>
    <xf numFmtId="3" fontId="1" fillId="5" borderId="30" xfId="0" applyNumberFormat="1" applyFont="1" applyFill="1" applyBorder="1" applyAlignment="1">
      <alignment horizontal="center" vertical="center" wrapText="1"/>
    </xf>
    <xf numFmtId="3" fontId="1" fillId="5" borderId="31" xfId="0" applyNumberFormat="1" applyFont="1" applyFill="1" applyBorder="1" applyAlignment="1">
      <alignment horizontal="center" vertical="center" wrapText="1"/>
    </xf>
    <xf numFmtId="4" fontId="0" fillId="0" borderId="0" xfId="0" applyNumberFormat="1"/>
    <xf numFmtId="3" fontId="11" fillId="0" borderId="38" xfId="0" applyNumberFormat="1" applyFont="1" applyBorder="1"/>
    <xf numFmtId="3" fontId="1" fillId="0" borderId="39" xfId="0" applyNumberFormat="1" applyFont="1" applyFill="1" applyBorder="1"/>
    <xf numFmtId="3" fontId="1" fillId="0" borderId="40" xfId="0" applyNumberFormat="1" applyFont="1" applyFill="1" applyBorder="1"/>
    <xf numFmtId="3" fontId="5" fillId="0" borderId="41" xfId="0" applyNumberFormat="1" applyFont="1" applyFill="1" applyBorder="1"/>
    <xf numFmtId="3" fontId="11" fillId="0" borderId="42" xfId="0" applyNumberFormat="1" applyFont="1" applyFill="1" applyBorder="1"/>
    <xf numFmtId="3" fontId="1" fillId="0" borderId="43" xfId="0" applyNumberFormat="1" applyFont="1" applyFill="1" applyBorder="1"/>
    <xf numFmtId="3" fontId="1" fillId="0" borderId="44" xfId="0" applyNumberFormat="1" applyFont="1" applyFill="1" applyBorder="1"/>
    <xf numFmtId="3" fontId="5" fillId="0" borderId="45" xfId="0" applyNumberFormat="1" applyFont="1" applyFill="1" applyBorder="1"/>
    <xf numFmtId="3" fontId="11" fillId="4" borderId="46" xfId="0" applyNumberFormat="1" applyFont="1" applyFill="1" applyBorder="1"/>
    <xf numFmtId="3" fontId="1" fillId="4" borderId="43" xfId="0" applyNumberFormat="1" applyFont="1" applyFill="1" applyBorder="1"/>
    <xf numFmtId="3" fontId="1" fillId="4" borderId="47" xfId="0" applyNumberFormat="1" applyFont="1" applyFill="1" applyBorder="1"/>
    <xf numFmtId="3" fontId="5" fillId="4" borderId="41" xfId="0" applyNumberFormat="1" applyFont="1" applyFill="1" applyBorder="1"/>
    <xf numFmtId="3" fontId="11" fillId="5" borderId="42" xfId="0" applyNumberFormat="1" applyFont="1" applyFill="1" applyBorder="1"/>
    <xf numFmtId="3" fontId="1" fillId="5" borderId="43" xfId="0" applyNumberFormat="1" applyFont="1" applyFill="1" applyBorder="1"/>
    <xf numFmtId="3" fontId="1" fillId="5" borderId="44" xfId="0" applyNumberFormat="1" applyFont="1" applyFill="1" applyBorder="1"/>
    <xf numFmtId="3" fontId="5" fillId="5" borderId="45" xfId="0" applyNumberFormat="1" applyFont="1" applyFill="1" applyBorder="1"/>
    <xf numFmtId="3" fontId="11" fillId="0" borderId="46" xfId="0" applyNumberFormat="1" applyFont="1" applyBorder="1"/>
    <xf numFmtId="3" fontId="1" fillId="0" borderId="47" xfId="0" applyNumberFormat="1" applyFont="1" applyFill="1" applyBorder="1"/>
    <xf numFmtId="3" fontId="11" fillId="0" borderId="42" xfId="0" applyNumberFormat="1" applyFont="1" applyBorder="1"/>
    <xf numFmtId="3" fontId="5" fillId="0" borderId="46" xfId="0" applyNumberFormat="1" applyFont="1" applyFill="1" applyBorder="1"/>
    <xf numFmtId="3" fontId="5" fillId="0" borderId="42" xfId="0" applyNumberFormat="1" applyFont="1" applyFill="1" applyBorder="1"/>
    <xf numFmtId="3" fontId="7" fillId="4" borderId="46" xfId="0" applyNumberFormat="1" applyFont="1" applyFill="1" applyBorder="1" applyAlignment="1">
      <alignment horizontal="left" indent="2"/>
    </xf>
    <xf numFmtId="3" fontId="7" fillId="4" borderId="43" xfId="0" applyNumberFormat="1" applyFont="1" applyFill="1" applyBorder="1"/>
    <xf numFmtId="3" fontId="7" fillId="4" borderId="47" xfId="0" applyNumberFormat="1" applyFont="1" applyFill="1" applyBorder="1"/>
    <xf numFmtId="3" fontId="7" fillId="4" borderId="41" xfId="0" applyNumberFormat="1" applyFont="1" applyFill="1" applyBorder="1"/>
    <xf numFmtId="3" fontId="7" fillId="5" borderId="42" xfId="0" applyNumberFormat="1" applyFont="1" applyFill="1" applyBorder="1" applyAlignment="1">
      <alignment horizontal="left" indent="2"/>
    </xf>
    <xf numFmtId="3" fontId="7" fillId="5" borderId="43" xfId="0" applyNumberFormat="1" applyFont="1" applyFill="1" applyBorder="1"/>
    <xf numFmtId="3" fontId="7" fillId="5" borderId="44" xfId="0" applyNumberFormat="1" applyFont="1" applyFill="1" applyBorder="1"/>
    <xf numFmtId="3" fontId="7" fillId="5" borderId="45" xfId="0" applyNumberFormat="1" applyFont="1" applyFill="1" applyBorder="1"/>
    <xf numFmtId="3" fontId="7" fillId="0" borderId="46" xfId="0" applyNumberFormat="1" applyFont="1" applyBorder="1" applyAlignment="1">
      <alignment horizontal="left" indent="2"/>
    </xf>
    <xf numFmtId="3" fontId="7" fillId="0" borderId="43" xfId="0" applyNumberFormat="1" applyFont="1" applyFill="1" applyBorder="1"/>
    <xf numFmtId="3" fontId="7" fillId="0" borderId="47" xfId="0" applyNumberFormat="1" applyFont="1" applyFill="1" applyBorder="1"/>
    <xf numFmtId="3" fontId="7" fillId="0" borderId="41" xfId="0" applyNumberFormat="1" applyFont="1" applyFill="1" applyBorder="1"/>
    <xf numFmtId="3" fontId="7" fillId="0" borderId="42" xfId="0" applyNumberFormat="1" applyFont="1" applyBorder="1" applyAlignment="1">
      <alignment horizontal="left" indent="2"/>
    </xf>
    <xf numFmtId="3" fontId="7" fillId="0" borderId="44" xfId="0" applyNumberFormat="1" applyFont="1" applyFill="1" applyBorder="1"/>
    <xf numFmtId="3" fontId="7" fillId="0" borderId="45" xfId="0" applyNumberFormat="1" applyFont="1" applyFill="1" applyBorder="1"/>
    <xf numFmtId="3" fontId="7" fillId="0" borderId="48" xfId="0" applyNumberFormat="1" applyFont="1" applyBorder="1" applyAlignment="1">
      <alignment horizontal="left" indent="2"/>
    </xf>
    <xf numFmtId="3" fontId="7" fillId="0" borderId="49" xfId="0" applyNumberFormat="1" applyFont="1" applyFill="1" applyBorder="1"/>
    <xf numFmtId="3" fontId="7" fillId="0" borderId="50" xfId="0" applyNumberFormat="1" applyFont="1" applyFill="1" applyBorder="1"/>
    <xf numFmtId="3" fontId="7" fillId="0" borderId="51" xfId="0" applyNumberFormat="1" applyFont="1" applyFill="1" applyBorder="1"/>
    <xf numFmtId="3" fontId="7" fillId="0" borderId="52" xfId="0" applyNumberFormat="1" applyFont="1" applyBorder="1" applyAlignment="1">
      <alignment horizontal="left" indent="2"/>
    </xf>
    <xf numFmtId="3" fontId="7" fillId="0" borderId="53" xfId="0" applyNumberFormat="1" applyFont="1" applyFill="1" applyBorder="1"/>
    <xf numFmtId="3" fontId="7" fillId="0" borderId="54" xfId="0" applyNumberFormat="1" applyFont="1" applyFill="1" applyBorder="1"/>
    <xf numFmtId="3" fontId="5" fillId="0" borderId="46" xfId="0" applyNumberFormat="1" applyFont="1" applyBorder="1"/>
    <xf numFmtId="3" fontId="5" fillId="0" borderId="43" xfId="0" applyNumberFormat="1" applyFont="1" applyFill="1" applyBorder="1"/>
    <xf numFmtId="3" fontId="5" fillId="0" borderId="47" xfId="0" applyNumberFormat="1" applyFont="1" applyFill="1" applyBorder="1"/>
    <xf numFmtId="3" fontId="5" fillId="0" borderId="42" xfId="0" applyNumberFormat="1" applyFont="1" applyBorder="1"/>
    <xf numFmtId="3" fontId="5" fillId="0" borderId="55" xfId="0" applyNumberFormat="1" applyFont="1" applyFill="1" applyBorder="1"/>
    <xf numFmtId="9" fontId="12" fillId="0" borderId="56" xfId="1" applyFont="1" applyBorder="1"/>
    <xf numFmtId="9" fontId="12" fillId="0" borderId="57" xfId="1" applyFont="1" applyBorder="1"/>
    <xf numFmtId="9" fontId="12" fillId="0" borderId="59" xfId="1" applyFont="1" applyBorder="1"/>
    <xf numFmtId="9" fontId="12" fillId="0" borderId="60" xfId="1" applyFont="1" applyBorder="1"/>
    <xf numFmtId="165" fontId="12" fillId="0" borderId="61" xfId="1" applyNumberFormat="1" applyFont="1" applyBorder="1"/>
    <xf numFmtId="165" fontId="12" fillId="0" borderId="62" xfId="1" applyNumberFormat="1" applyFont="1" applyBorder="1"/>
    <xf numFmtId="165" fontId="12" fillId="0" borderId="63" xfId="1" applyNumberFormat="1" applyFont="1" applyBorder="1"/>
    <xf numFmtId="9" fontId="0" fillId="0" borderId="0" xfId="1" applyFont="1" applyBorder="1"/>
    <xf numFmtId="3" fontId="5" fillId="6" borderId="65" xfId="0" applyNumberFormat="1" applyFont="1" applyFill="1" applyBorder="1" applyAlignment="1">
      <alignment horizontal="center" vertical="center" wrapText="1"/>
    </xf>
    <xf numFmtId="3" fontId="1" fillId="6" borderId="65" xfId="0" applyNumberFormat="1" applyFont="1" applyFill="1" applyBorder="1" applyAlignment="1">
      <alignment horizontal="center" vertical="center" wrapText="1"/>
    </xf>
    <xf numFmtId="3" fontId="5" fillId="6" borderId="66" xfId="0" applyNumberFormat="1" applyFont="1" applyFill="1" applyBorder="1" applyAlignment="1">
      <alignment horizontal="center" vertical="center"/>
    </xf>
    <xf numFmtId="3" fontId="11" fillId="0" borderId="70" xfId="0" applyNumberFormat="1" applyFont="1" applyBorder="1"/>
    <xf numFmtId="3" fontId="1" fillId="0" borderId="71" xfId="0" applyNumberFormat="1" applyFont="1" applyFill="1" applyBorder="1"/>
    <xf numFmtId="3" fontId="5" fillId="0" borderId="72" xfId="0" applyNumberFormat="1" applyFont="1" applyFill="1" applyBorder="1"/>
    <xf numFmtId="3" fontId="11" fillId="0" borderId="73" xfId="0" applyNumberFormat="1" applyFont="1" applyBorder="1"/>
    <xf numFmtId="3" fontId="1" fillId="0" borderId="74" xfId="0" applyNumberFormat="1" applyFont="1" applyFill="1" applyBorder="1"/>
    <xf numFmtId="3" fontId="5" fillId="0" borderId="74" xfId="0" applyNumberFormat="1" applyFont="1" applyFill="1" applyBorder="1"/>
    <xf numFmtId="3" fontId="1" fillId="2" borderId="74" xfId="0" applyNumberFormat="1" applyFont="1" applyFill="1" applyBorder="1"/>
    <xf numFmtId="3" fontId="5" fillId="2" borderId="75" xfId="0" applyNumberFormat="1" applyFont="1" applyFill="1" applyBorder="1"/>
    <xf numFmtId="3" fontId="11" fillId="6" borderId="77" xfId="0" applyNumberFormat="1" applyFont="1" applyFill="1" applyBorder="1"/>
    <xf numFmtId="3" fontId="1" fillId="6" borderId="74" xfId="0" applyNumberFormat="1" applyFont="1" applyFill="1" applyBorder="1"/>
    <xf numFmtId="3" fontId="5" fillId="6" borderId="74" xfId="0" applyNumberFormat="1" applyFont="1" applyFill="1" applyBorder="1"/>
    <xf numFmtId="3" fontId="5" fillId="6" borderId="75" xfId="0" applyNumberFormat="1" applyFont="1" applyFill="1" applyBorder="1"/>
    <xf numFmtId="3" fontId="11" fillId="0" borderId="77" xfId="0" applyNumberFormat="1" applyFont="1" applyBorder="1"/>
    <xf numFmtId="3" fontId="5" fillId="0" borderId="77" xfId="0" applyNumberFormat="1" applyFont="1" applyFill="1" applyBorder="1"/>
    <xf numFmtId="3" fontId="7" fillId="6" borderId="77" xfId="0" applyNumberFormat="1" applyFont="1" applyFill="1" applyBorder="1" applyAlignment="1">
      <alignment horizontal="left" indent="2"/>
    </xf>
    <xf numFmtId="3" fontId="7" fillId="6" borderId="74" xfId="0" applyNumberFormat="1" applyFont="1" applyFill="1" applyBorder="1"/>
    <xf numFmtId="3" fontId="7" fillId="6" borderId="74" xfId="1" applyNumberFormat="1" applyFont="1" applyFill="1" applyBorder="1"/>
    <xf numFmtId="3" fontId="7" fillId="6" borderId="75" xfId="0" applyNumberFormat="1" applyFont="1" applyFill="1" applyBorder="1"/>
    <xf numFmtId="3" fontId="7" fillId="0" borderId="77" xfId="0" applyNumberFormat="1" applyFont="1" applyBorder="1" applyAlignment="1">
      <alignment horizontal="left" indent="2"/>
    </xf>
    <xf numFmtId="3" fontId="7" fillId="0" borderId="74" xfId="0" applyNumberFormat="1" applyFont="1" applyFill="1" applyBorder="1"/>
    <xf numFmtId="3" fontId="7" fillId="2" borderId="74" xfId="0" applyNumberFormat="1" applyFont="1" applyFill="1" applyBorder="1"/>
    <xf numFmtId="3" fontId="7" fillId="2" borderId="75" xfId="0" applyNumberFormat="1" applyFont="1" applyFill="1" applyBorder="1"/>
    <xf numFmtId="3" fontId="5" fillId="0" borderId="79" xfId="0" applyNumberFormat="1" applyFont="1" applyBorder="1"/>
    <xf numFmtId="3" fontId="5" fillId="0" borderId="80" xfId="0" applyNumberFormat="1" applyFont="1" applyFill="1" applyBorder="1"/>
    <xf numFmtId="3" fontId="5" fillId="2" borderId="80" xfId="0" applyNumberFormat="1" applyFont="1" applyFill="1" applyBorder="1"/>
    <xf numFmtId="3" fontId="5" fillId="2" borderId="81" xfId="0" applyNumberFormat="1" applyFont="1" applyFill="1" applyBorder="1"/>
    <xf numFmtId="165" fontId="12" fillId="0" borderId="57" xfId="1" applyNumberFormat="1" applyFont="1" applyBorder="1"/>
    <xf numFmtId="165" fontId="12" fillId="0" borderId="58" xfId="1" applyNumberFormat="1" applyFont="1" applyBorder="1"/>
    <xf numFmtId="165" fontId="12" fillId="0" borderId="59" xfId="1" applyNumberFormat="1" applyFont="1" applyBorder="1"/>
    <xf numFmtId="9" fontId="12" fillId="0" borderId="82" xfId="1" applyFont="1" applyBorder="1"/>
    <xf numFmtId="165" fontId="12" fillId="0" borderId="83" xfId="1" applyNumberFormat="1" applyFont="1" applyBorder="1"/>
    <xf numFmtId="165" fontId="12" fillId="0" borderId="84" xfId="1" applyNumberFormat="1" applyFont="1" applyBorder="1"/>
    <xf numFmtId="4" fontId="1" fillId="0" borderId="43" xfId="0" applyNumberFormat="1" applyFont="1" applyFill="1" applyBorder="1"/>
    <xf numFmtId="3" fontId="1" fillId="0" borderId="0" xfId="0" applyNumberFormat="1" applyFont="1"/>
    <xf numFmtId="4" fontId="5" fillId="0" borderId="0" xfId="0" applyNumberFormat="1" applyFont="1" applyFill="1" applyAlignment="1">
      <alignment horizontal="centerContinuous" vertical="center"/>
    </xf>
    <xf numFmtId="4" fontId="0" fillId="0" borderId="0" xfId="0" applyNumberFormat="1" applyFill="1"/>
    <xf numFmtId="3" fontId="5" fillId="0" borderId="0" xfId="0" applyNumberFormat="1" applyFont="1" applyFill="1"/>
    <xf numFmtId="3" fontId="7" fillId="0" borderId="0" xfId="0" applyNumberFormat="1" applyFont="1" applyFill="1"/>
    <xf numFmtId="165" fontId="12" fillId="0" borderId="56" xfId="1" applyNumberFormat="1" applyFont="1" applyBorder="1"/>
    <xf numFmtId="9" fontId="0" fillId="0" borderId="0" xfId="1" applyFont="1" applyFill="1"/>
    <xf numFmtId="3" fontId="1" fillId="0" borderId="0" xfId="0" applyNumberFormat="1" applyFont="1" applyBorder="1"/>
    <xf numFmtId="3" fontId="1" fillId="0" borderId="0" xfId="0" applyNumberFormat="1" applyFont="1" applyFill="1"/>
    <xf numFmtId="3" fontId="0" fillId="0" borderId="0" xfId="0" applyNumberFormat="1" applyFill="1"/>
    <xf numFmtId="164" fontId="0" fillId="0" borderId="0" xfId="0" applyNumberFormat="1" applyFill="1"/>
    <xf numFmtId="3" fontId="1" fillId="6" borderId="98" xfId="0" applyNumberFormat="1" applyFont="1" applyFill="1" applyBorder="1" applyAlignment="1">
      <alignment horizontal="center" vertical="center" wrapText="1"/>
    </xf>
    <xf numFmtId="3" fontId="5" fillId="6" borderId="66" xfId="0" applyNumberFormat="1" applyFont="1" applyFill="1" applyBorder="1" applyAlignment="1">
      <alignment horizontal="center" vertical="center" wrapText="1"/>
    </xf>
    <xf numFmtId="3" fontId="1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 applyAlignment="1"/>
    <xf numFmtId="3" fontId="1" fillId="2" borderId="100" xfId="0" applyNumberFormat="1" applyFont="1" applyFill="1" applyBorder="1"/>
    <xf numFmtId="3" fontId="1" fillId="0" borderId="0" xfId="0" applyNumberFormat="1" applyFont="1" applyFill="1" applyBorder="1"/>
    <xf numFmtId="3" fontId="1" fillId="6" borderId="100" xfId="0" applyNumberFormat="1" applyFont="1" applyFill="1" applyBorder="1"/>
    <xf numFmtId="3" fontId="1" fillId="0" borderId="100" xfId="0" applyNumberFormat="1" applyFont="1" applyFill="1" applyBorder="1"/>
    <xf numFmtId="3" fontId="5" fillId="0" borderId="75" xfId="0" applyNumberFormat="1" applyFont="1" applyFill="1" applyBorder="1"/>
    <xf numFmtId="3" fontId="7" fillId="0" borderId="0" xfId="0" applyNumberFormat="1" applyFont="1" applyFill="1" applyBorder="1"/>
    <xf numFmtId="3" fontId="5" fillId="0" borderId="0" xfId="0" applyNumberFormat="1" applyFont="1" applyFill="1" applyBorder="1"/>
    <xf numFmtId="165" fontId="12" fillId="0" borderId="0" xfId="1" applyNumberFormat="1" applyFont="1" applyFill="1" applyBorder="1"/>
    <xf numFmtId="3" fontId="5" fillId="0" borderId="101" xfId="0" applyNumberFormat="1" applyFont="1" applyBorder="1"/>
    <xf numFmtId="3" fontId="5" fillId="0" borderId="102" xfId="0" applyNumberFormat="1" applyFont="1" applyFill="1" applyBorder="1"/>
    <xf numFmtId="3" fontId="5" fillId="0" borderId="103" xfId="0" applyNumberFormat="1" applyFont="1" applyFill="1" applyBorder="1"/>
    <xf numFmtId="3" fontId="5" fillId="0" borderId="104" xfId="0" applyNumberFormat="1" applyFont="1" applyFill="1" applyBorder="1"/>
    <xf numFmtId="0" fontId="8" fillId="0" borderId="0" xfId="0" applyFont="1"/>
    <xf numFmtId="4" fontId="1" fillId="0" borderId="0" xfId="0" applyNumberFormat="1" applyFont="1"/>
    <xf numFmtId="164" fontId="13" fillId="0" borderId="0" xfId="0" applyNumberFormat="1" applyFont="1" applyBorder="1" applyAlignment="1">
      <alignment horizontal="center" vertical="center" wrapText="1"/>
    </xf>
    <xf numFmtId="1" fontId="0" fillId="0" borderId="0" xfId="0" applyNumberFormat="1"/>
    <xf numFmtId="3" fontId="5" fillId="0" borderId="81" xfId="0" applyNumberFormat="1" applyFont="1" applyFill="1" applyBorder="1"/>
    <xf numFmtId="165" fontId="12" fillId="0" borderId="83" xfId="1" applyNumberFormat="1" applyFont="1" applyFill="1" applyBorder="1"/>
    <xf numFmtId="165" fontId="12" fillId="0" borderId="84" xfId="1" applyNumberFormat="1" applyFont="1" applyFill="1" applyBorder="1"/>
    <xf numFmtId="166" fontId="7" fillId="5" borderId="45" xfId="0" applyNumberFormat="1" applyFont="1" applyFill="1" applyBorder="1"/>
    <xf numFmtId="0" fontId="14" fillId="0" borderId="0" xfId="2" applyFill="1" applyAlignment="1" applyProtection="1">
      <alignment horizontal="center"/>
    </xf>
    <xf numFmtId="0" fontId="6" fillId="0" borderId="0" xfId="0" applyFont="1" applyFill="1"/>
    <xf numFmtId="0" fontId="6" fillId="0" borderId="0" xfId="0" applyFont="1" applyFill="1" applyAlignment="1">
      <alignment vertical="center"/>
    </xf>
    <xf numFmtId="0" fontId="15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horizontal="center" vertical="center"/>
    </xf>
    <xf numFmtId="0" fontId="14" fillId="0" borderId="0" xfId="2" applyFill="1" applyAlignment="1" applyProtection="1">
      <alignment horizontal="center" vertical="center"/>
    </xf>
    <xf numFmtId="0" fontId="0" fillId="0" borderId="0" xfId="0" applyFill="1"/>
    <xf numFmtId="0" fontId="16" fillId="0" borderId="0" xfId="0" applyFont="1" applyAlignment="1">
      <alignment horizontal="center"/>
    </xf>
    <xf numFmtId="3" fontId="17" fillId="0" borderId="0" xfId="0" applyNumberFormat="1" applyFont="1" applyFill="1" applyBorder="1"/>
    <xf numFmtId="0" fontId="0" fillId="0" borderId="0" xfId="0" applyFill="1" applyBorder="1"/>
    <xf numFmtId="0" fontId="18" fillId="0" borderId="0" xfId="0" applyFont="1" applyFill="1" applyAlignment="1">
      <alignment horizontal="center" vertical="center"/>
    </xf>
    <xf numFmtId="0" fontId="19" fillId="0" borderId="0" xfId="0" applyFont="1" applyFill="1" applyAlignment="1">
      <alignment horizontal="center" vertical="center"/>
    </xf>
    <xf numFmtId="167" fontId="0" fillId="0" borderId="0" xfId="0" applyNumberFormat="1" applyFill="1"/>
    <xf numFmtId="3" fontId="1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vertical="top" textRotation="90"/>
    </xf>
    <xf numFmtId="3" fontId="20" fillId="0" borderId="0" xfId="0" applyNumberFormat="1" applyFont="1" applyFill="1" applyBorder="1" applyAlignment="1">
      <alignment vertical="justify" textRotation="90"/>
    </xf>
    <xf numFmtId="0" fontId="17" fillId="0" borderId="0" xfId="0" applyFont="1" applyFill="1" applyBorder="1" applyAlignment="1">
      <alignment horizontal="right"/>
    </xf>
    <xf numFmtId="3" fontId="5" fillId="0" borderId="107" xfId="0" applyNumberFormat="1" applyFont="1" applyBorder="1"/>
    <xf numFmtId="9" fontId="12" fillId="0" borderId="108" xfId="1" applyFont="1" applyBorder="1"/>
    <xf numFmtId="0" fontId="0" fillId="0" borderId="109" xfId="0" applyBorder="1"/>
    <xf numFmtId="9" fontId="0" fillId="0" borderId="109" xfId="1" applyFont="1" applyBorder="1"/>
    <xf numFmtId="3" fontId="11" fillId="0" borderId="77" xfId="0" applyNumberFormat="1" applyFont="1" applyFill="1" applyBorder="1"/>
    <xf numFmtId="3" fontId="11" fillId="0" borderId="110" xfId="0" applyNumberFormat="1" applyFont="1" applyFill="1" applyBorder="1"/>
    <xf numFmtId="3" fontId="11" fillId="0" borderId="110" xfId="0" applyNumberFormat="1" applyFont="1" applyBorder="1"/>
    <xf numFmtId="3" fontId="21" fillId="0" borderId="110" xfId="0" applyNumberFormat="1" applyFont="1" applyFill="1" applyBorder="1"/>
    <xf numFmtId="3" fontId="7" fillId="6" borderId="111" xfId="0" applyNumberFormat="1" applyFont="1" applyFill="1" applyBorder="1"/>
    <xf numFmtId="3" fontId="7" fillId="0" borderId="110" xfId="0" applyNumberFormat="1" applyFont="1" applyBorder="1" applyAlignment="1">
      <alignment horizontal="left" indent="2"/>
    </xf>
    <xf numFmtId="3" fontId="7" fillId="0" borderId="112" xfId="0" applyNumberFormat="1" applyFont="1" applyBorder="1" applyAlignment="1">
      <alignment horizontal="left" indent="2"/>
    </xf>
    <xf numFmtId="0" fontId="6" fillId="0" borderId="0" xfId="0" applyFont="1" applyAlignment="1">
      <alignment horizontal="center"/>
    </xf>
    <xf numFmtId="164" fontId="1" fillId="10" borderId="0" xfId="0" applyNumberFormat="1" applyFont="1" applyFill="1"/>
    <xf numFmtId="3" fontId="22" fillId="6" borderId="74" xfId="0" applyNumberFormat="1" applyFont="1" applyFill="1" applyBorder="1"/>
    <xf numFmtId="3" fontId="22" fillId="0" borderId="74" xfId="0" applyNumberFormat="1" applyFont="1" applyFill="1" applyBorder="1"/>
    <xf numFmtId="169" fontId="1" fillId="0" borderId="0" xfId="0" applyNumberFormat="1" applyFont="1"/>
    <xf numFmtId="43" fontId="0" fillId="0" borderId="0" xfId="6" applyFont="1"/>
    <xf numFmtId="43" fontId="1" fillId="0" borderId="0" xfId="6" applyFont="1"/>
    <xf numFmtId="170" fontId="0" fillId="0" borderId="0" xfId="0" applyNumberFormat="1"/>
    <xf numFmtId="171" fontId="0" fillId="11" borderId="0" xfId="6" applyNumberFormat="1" applyFont="1" applyFill="1"/>
    <xf numFmtId="4" fontId="5" fillId="0" borderId="104" xfId="0" applyNumberFormat="1" applyFont="1" applyFill="1" applyBorder="1"/>
    <xf numFmtId="4" fontId="5" fillId="0" borderId="41" xfId="0" applyNumberFormat="1" applyFont="1" applyFill="1" applyBorder="1"/>
    <xf numFmtId="169" fontId="5" fillId="0" borderId="41" xfId="0" applyNumberFormat="1" applyFont="1" applyFill="1" applyBorder="1"/>
    <xf numFmtId="169" fontId="5" fillId="0" borderId="102" xfId="0" applyNumberFormat="1" applyFont="1" applyFill="1" applyBorder="1"/>
    <xf numFmtId="169" fontId="5" fillId="0" borderId="104" xfId="0" applyNumberFormat="1" applyFont="1" applyFill="1" applyBorder="1"/>
    <xf numFmtId="3" fontId="1" fillId="0" borderId="41" xfId="0" applyNumberFormat="1" applyFont="1" applyFill="1" applyBorder="1"/>
    <xf numFmtId="3" fontId="1" fillId="4" borderId="41" xfId="0" applyNumberFormat="1" applyFont="1" applyFill="1" applyBorder="1"/>
    <xf numFmtId="3" fontId="5" fillId="0" borderId="39" xfId="0" applyNumberFormat="1" applyFont="1" applyFill="1" applyBorder="1"/>
    <xf numFmtId="3" fontId="5" fillId="4" borderId="43" xfId="0" applyNumberFormat="1" applyFont="1" applyFill="1" applyBorder="1"/>
    <xf numFmtId="4" fontId="1" fillId="0" borderId="39" xfId="0" applyNumberFormat="1" applyFont="1" applyFill="1" applyBorder="1"/>
    <xf numFmtId="4" fontId="1" fillId="4" borderId="43" xfId="0" applyNumberFormat="1" applyFont="1" applyFill="1" applyBorder="1"/>
    <xf numFmtId="4" fontId="1" fillId="0" borderId="40" xfId="0" applyNumberFormat="1" applyFont="1" applyFill="1" applyBorder="1"/>
    <xf numFmtId="4" fontId="1" fillId="4" borderId="47" xfId="0" applyNumberFormat="1" applyFont="1" applyFill="1" applyBorder="1"/>
    <xf numFmtId="4" fontId="1" fillId="0" borderId="47" xfId="0" applyNumberFormat="1" applyFont="1" applyFill="1" applyBorder="1"/>
    <xf numFmtId="4" fontId="5" fillId="0" borderId="102" xfId="0" applyNumberFormat="1" applyFont="1" applyFill="1" applyBorder="1"/>
    <xf numFmtId="4" fontId="5" fillId="0" borderId="40" xfId="0" applyNumberFormat="1" applyFont="1" applyFill="1" applyBorder="1"/>
    <xf numFmtId="4" fontId="5" fillId="4" borderId="47" xfId="0" applyNumberFormat="1" applyFont="1" applyFill="1" applyBorder="1"/>
    <xf numFmtId="4" fontId="5" fillId="0" borderId="47" xfId="0" applyNumberFormat="1" applyFont="1" applyFill="1" applyBorder="1"/>
    <xf numFmtId="3" fontId="1" fillId="0" borderId="49" xfId="0" applyNumberFormat="1" applyFont="1" applyFill="1" applyBorder="1"/>
    <xf numFmtId="3" fontId="5" fillId="0" borderId="40" xfId="0" applyNumberFormat="1" applyFont="1" applyFill="1" applyBorder="1"/>
    <xf numFmtId="3" fontId="5" fillId="4" borderId="47" xfId="0" applyNumberFormat="1" applyFont="1" applyFill="1" applyBorder="1"/>
    <xf numFmtId="3" fontId="1" fillId="0" borderId="39" xfId="0" applyNumberFormat="1" applyFont="1" applyFill="1" applyBorder="1" applyAlignment="1">
      <alignment horizontal="center"/>
    </xf>
    <xf numFmtId="4" fontId="1" fillId="0" borderId="39" xfId="0" applyNumberFormat="1" applyFont="1" applyFill="1" applyBorder="1" applyAlignment="1">
      <alignment horizontal="center"/>
    </xf>
    <xf numFmtId="171" fontId="0" fillId="0" borderId="0" xfId="6" applyNumberFormat="1" applyFont="1" applyFill="1"/>
    <xf numFmtId="3" fontId="9" fillId="9" borderId="105" xfId="0" applyNumberFormat="1" applyFont="1" applyFill="1" applyBorder="1" applyAlignment="1">
      <alignment horizontal="center" vertical="center" wrapText="1"/>
    </xf>
    <xf numFmtId="3" fontId="9" fillId="9" borderId="106" xfId="0" applyNumberFormat="1" applyFont="1" applyFill="1" applyBorder="1" applyAlignment="1">
      <alignment horizontal="center" vertical="center" wrapText="1"/>
    </xf>
    <xf numFmtId="164" fontId="5" fillId="4" borderId="33" xfId="0" applyNumberFormat="1" applyFont="1" applyFill="1" applyBorder="1" applyAlignment="1">
      <alignment horizontal="center"/>
    </xf>
    <xf numFmtId="164" fontId="5" fillId="4" borderId="34" xfId="0" applyNumberFormat="1" applyFont="1" applyFill="1" applyBorder="1" applyAlignment="1">
      <alignment horizontal="center"/>
    </xf>
    <xf numFmtId="164" fontId="5" fillId="4" borderId="35" xfId="0" applyNumberFormat="1" applyFont="1" applyFill="1" applyBorder="1" applyAlignment="1">
      <alignment horizontal="center"/>
    </xf>
    <xf numFmtId="164" fontId="5" fillId="5" borderId="33" xfId="0" applyNumberFormat="1" applyFont="1" applyFill="1" applyBorder="1" applyAlignment="1">
      <alignment horizontal="center"/>
    </xf>
    <xf numFmtId="164" fontId="5" fillId="5" borderId="34" xfId="0" applyNumberFormat="1" applyFont="1" applyFill="1" applyBorder="1" applyAlignment="1">
      <alignment horizontal="center"/>
    </xf>
    <xf numFmtId="164" fontId="5" fillId="5" borderId="37" xfId="0" applyNumberFormat="1" applyFont="1" applyFill="1" applyBorder="1" applyAlignment="1">
      <alignment horizontal="center"/>
    </xf>
    <xf numFmtId="164" fontId="5" fillId="6" borderId="33" xfId="0" applyNumberFormat="1" applyFont="1" applyFill="1" applyBorder="1" applyAlignment="1">
      <alignment horizontal="center"/>
    </xf>
    <xf numFmtId="164" fontId="5" fillId="6" borderId="34" xfId="0" applyNumberFormat="1" applyFont="1" applyFill="1" applyBorder="1" applyAlignment="1">
      <alignment horizontal="center"/>
    </xf>
    <xf numFmtId="164" fontId="5" fillId="6" borderId="99" xfId="0" applyNumberFormat="1" applyFont="1" applyFill="1" applyBorder="1" applyAlignment="1">
      <alignment horizontal="center"/>
    </xf>
    <xf numFmtId="3" fontId="1" fillId="0" borderId="69" xfId="0" applyNumberFormat="1" applyFont="1" applyFill="1" applyBorder="1" applyAlignment="1">
      <alignment horizontal="center"/>
    </xf>
    <xf numFmtId="3" fontId="1" fillId="0" borderId="76" xfId="0" applyNumberFormat="1" applyFont="1" applyFill="1" applyBorder="1" applyAlignment="1">
      <alignment horizontal="center"/>
    </xf>
    <xf numFmtId="3" fontId="1" fillId="0" borderId="78" xfId="0" applyNumberFormat="1" applyFont="1" applyFill="1" applyBorder="1" applyAlignment="1">
      <alignment horizontal="center"/>
    </xf>
    <xf numFmtId="3" fontId="9" fillId="9" borderId="26" xfId="0" applyNumberFormat="1" applyFont="1" applyFill="1" applyBorder="1" applyAlignment="1">
      <alignment horizontal="center" vertical="center"/>
    </xf>
    <xf numFmtId="3" fontId="9" fillId="9" borderId="97" xfId="0" applyNumberFormat="1" applyFont="1" applyFill="1" applyBorder="1" applyAlignment="1">
      <alignment horizontal="center" vertical="center"/>
    </xf>
    <xf numFmtId="3" fontId="9" fillId="9" borderId="29" xfId="0" applyNumberFormat="1" applyFont="1" applyFill="1" applyBorder="1" applyAlignment="1">
      <alignment horizontal="center" vertical="center"/>
    </xf>
    <xf numFmtId="3" fontId="9" fillId="9" borderId="36" xfId="0" applyNumberFormat="1" applyFont="1" applyFill="1" applyBorder="1" applyAlignment="1">
      <alignment horizontal="center" vertical="center"/>
    </xf>
    <xf numFmtId="3" fontId="9" fillId="8" borderId="26" xfId="0" applyNumberFormat="1" applyFont="1" applyFill="1" applyBorder="1" applyAlignment="1">
      <alignment horizontal="center" vertical="center" wrapText="1"/>
    </xf>
    <xf numFmtId="3" fontId="9" fillId="8" borderId="32" xfId="0" applyNumberFormat="1" applyFont="1" applyFill="1" applyBorder="1" applyAlignment="1">
      <alignment horizontal="center" vertical="center" wrapText="1"/>
    </xf>
    <xf numFmtId="3" fontId="9" fillId="8" borderId="29" xfId="0" applyNumberFormat="1" applyFont="1" applyFill="1" applyBorder="1" applyAlignment="1">
      <alignment horizontal="center" vertical="center" wrapText="1"/>
    </xf>
    <xf numFmtId="3" fontId="9" fillId="8" borderId="36" xfId="0" applyNumberFormat="1" applyFont="1" applyFill="1" applyBorder="1" applyAlignment="1">
      <alignment horizontal="center" vertical="center" wrapText="1"/>
    </xf>
    <xf numFmtId="3" fontId="1" fillId="0" borderId="85" xfId="0" applyNumberFormat="1" applyFont="1" applyFill="1" applyBorder="1" applyAlignment="1">
      <alignment horizontal="center"/>
    </xf>
    <xf numFmtId="3" fontId="1" fillId="0" borderId="86" xfId="0" applyNumberFormat="1" applyFont="1" applyFill="1" applyBorder="1" applyAlignment="1">
      <alignment horizontal="center"/>
    </xf>
    <xf numFmtId="3" fontId="1" fillId="0" borderId="87" xfId="0" applyNumberFormat="1" applyFont="1" applyFill="1" applyBorder="1" applyAlignment="1">
      <alignment horizontal="center"/>
    </xf>
    <xf numFmtId="3" fontId="1" fillId="0" borderId="89" xfId="0" applyNumberFormat="1" applyFont="1" applyFill="1" applyBorder="1" applyAlignment="1">
      <alignment horizontal="center"/>
    </xf>
    <xf numFmtId="3" fontId="1" fillId="0" borderId="90" xfId="0" applyNumberFormat="1" applyFont="1" applyFill="1" applyBorder="1" applyAlignment="1">
      <alignment horizontal="center"/>
    </xf>
    <xf numFmtId="3" fontId="1" fillId="0" borderId="91" xfId="0" applyNumberFormat="1" applyFont="1" applyFill="1" applyBorder="1" applyAlignment="1">
      <alignment horizontal="center"/>
    </xf>
    <xf numFmtId="3" fontId="1" fillId="0" borderId="93" xfId="0" applyNumberFormat="1" applyFont="1" applyFill="1" applyBorder="1" applyAlignment="1">
      <alignment horizontal="center"/>
    </xf>
    <xf numFmtId="3" fontId="1" fillId="0" borderId="94" xfId="0" applyNumberFormat="1" applyFont="1" applyFill="1" applyBorder="1" applyAlignment="1">
      <alignment horizontal="center"/>
    </xf>
    <xf numFmtId="3" fontId="1" fillId="0" borderId="95" xfId="0" applyNumberFormat="1" applyFont="1" applyFill="1" applyBorder="1" applyAlignment="1">
      <alignment horizontal="center"/>
    </xf>
    <xf numFmtId="3" fontId="1" fillId="0" borderId="88" xfId="0" applyNumberFormat="1" applyFont="1" applyFill="1" applyBorder="1" applyAlignment="1">
      <alignment horizontal="center"/>
    </xf>
    <xf numFmtId="3" fontId="1" fillId="0" borderId="92" xfId="0" applyNumberFormat="1" applyFont="1" applyFill="1" applyBorder="1" applyAlignment="1">
      <alignment horizontal="center"/>
    </xf>
    <xf numFmtId="3" fontId="1" fillId="0" borderId="96" xfId="0" applyNumberFormat="1" applyFont="1" applyFill="1" applyBorder="1" applyAlignment="1">
      <alignment horizontal="center"/>
    </xf>
    <xf numFmtId="164" fontId="5" fillId="6" borderId="1" xfId="0" applyNumberFormat="1" applyFont="1" applyFill="1" applyBorder="1" applyAlignment="1">
      <alignment horizontal="center"/>
    </xf>
    <xf numFmtId="164" fontId="5" fillId="6" borderId="68" xfId="0" applyNumberFormat="1" applyFont="1" applyFill="1" applyBorder="1" applyAlignment="1">
      <alignment horizontal="center"/>
    </xf>
    <xf numFmtId="3" fontId="9" fillId="7" borderId="26" xfId="0" applyNumberFormat="1" applyFont="1" applyFill="1" applyBorder="1" applyAlignment="1">
      <alignment horizontal="center" vertical="center" wrapText="1"/>
    </xf>
    <xf numFmtId="3" fontId="9" fillId="7" borderId="32" xfId="0" applyNumberFormat="1" applyFont="1" applyFill="1" applyBorder="1" applyAlignment="1">
      <alignment horizontal="center" vertical="center" wrapText="1"/>
    </xf>
    <xf numFmtId="3" fontId="9" fillId="7" borderId="29" xfId="0" applyNumberFormat="1" applyFont="1" applyFill="1" applyBorder="1" applyAlignment="1">
      <alignment horizontal="center" vertical="center" wrapText="1"/>
    </xf>
    <xf numFmtId="3" fontId="9" fillId="7" borderId="36" xfId="0" applyNumberFormat="1" applyFont="1" applyFill="1" applyBorder="1" applyAlignment="1">
      <alignment horizontal="center" vertical="center" wrapText="1"/>
    </xf>
    <xf numFmtId="3" fontId="9" fillId="7" borderId="64" xfId="0" applyNumberFormat="1" applyFont="1" applyFill="1" applyBorder="1" applyAlignment="1">
      <alignment horizontal="center" vertical="center" wrapText="1"/>
    </xf>
    <xf numFmtId="3" fontId="9" fillId="7" borderId="67" xfId="0" applyNumberFormat="1" applyFont="1" applyFill="1" applyBorder="1" applyAlignment="1">
      <alignment horizontal="center" vertical="center" wrapText="1"/>
    </xf>
    <xf numFmtId="3" fontId="9" fillId="9" borderId="26" xfId="0" applyNumberFormat="1" applyFont="1" applyFill="1" applyBorder="1" applyAlignment="1">
      <alignment horizontal="center" vertical="center" wrapText="1"/>
    </xf>
    <xf numFmtId="3" fontId="9" fillId="9" borderId="32" xfId="0" applyNumberFormat="1" applyFont="1" applyFill="1" applyBorder="1" applyAlignment="1">
      <alignment horizontal="center" vertical="center" wrapText="1"/>
    </xf>
    <xf numFmtId="3" fontId="9" fillId="9" borderId="29" xfId="0" applyNumberFormat="1" applyFont="1" applyFill="1" applyBorder="1" applyAlignment="1">
      <alignment horizontal="center" vertical="center" wrapText="1"/>
    </xf>
    <xf numFmtId="3" fontId="9" fillId="9" borderId="36" xfId="0" applyNumberFormat="1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10" fillId="4" borderId="3" xfId="0" applyFont="1" applyFill="1" applyBorder="1" applyAlignment="1">
      <alignment horizontal="center" vertical="center"/>
    </xf>
    <xf numFmtId="0" fontId="10" fillId="4" borderId="4" xfId="0" applyFont="1" applyFill="1" applyBorder="1" applyAlignment="1">
      <alignment horizontal="center" vertical="center"/>
    </xf>
    <xf numFmtId="0" fontId="10" fillId="4" borderId="11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10" fillId="4" borderId="12" xfId="0" applyFont="1" applyFill="1" applyBorder="1" applyAlignment="1">
      <alignment horizontal="center" vertical="center"/>
    </xf>
    <xf numFmtId="0" fontId="10" fillId="4" borderId="17" xfId="0" applyFont="1" applyFill="1" applyBorder="1" applyAlignment="1">
      <alignment horizontal="center" vertical="center"/>
    </xf>
    <xf numFmtId="0" fontId="10" fillId="4" borderId="18" xfId="0" applyFont="1" applyFill="1" applyBorder="1" applyAlignment="1">
      <alignment horizontal="center" vertical="center"/>
    </xf>
    <xf numFmtId="0" fontId="10" fillId="4" borderId="19" xfId="0" applyFont="1" applyFill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 wrapText="1"/>
    </xf>
    <xf numFmtId="0" fontId="10" fillId="5" borderId="6" xfId="0" applyFont="1" applyFill="1" applyBorder="1" applyAlignment="1">
      <alignment horizontal="center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0" fillId="5" borderId="0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5" borderId="20" xfId="0" applyFont="1" applyFill="1" applyBorder="1" applyAlignment="1">
      <alignment horizontal="center" vertical="center"/>
    </xf>
    <xf numFmtId="0" fontId="10" fillId="5" borderId="21" xfId="0" applyFont="1" applyFill="1" applyBorder="1" applyAlignment="1">
      <alignment horizontal="center" vertical="center"/>
    </xf>
    <xf numFmtId="0" fontId="10" fillId="5" borderId="22" xfId="0" applyFont="1" applyFill="1" applyBorder="1" applyAlignment="1">
      <alignment horizontal="center" vertical="center"/>
    </xf>
    <xf numFmtId="0" fontId="10" fillId="6" borderId="8" xfId="0" applyFont="1" applyFill="1" applyBorder="1" applyAlignment="1">
      <alignment horizontal="center" vertical="center" wrapText="1"/>
    </xf>
    <xf numFmtId="0" fontId="10" fillId="6" borderId="9" xfId="0" applyFont="1" applyFill="1" applyBorder="1" applyAlignment="1">
      <alignment horizontal="center" vertical="center" wrapText="1"/>
    </xf>
    <xf numFmtId="0" fontId="10" fillId="6" borderId="10" xfId="0" applyFont="1" applyFill="1" applyBorder="1" applyAlignment="1">
      <alignment horizontal="center" vertical="center" wrapText="1"/>
    </xf>
    <xf numFmtId="0" fontId="10" fillId="6" borderId="15" xfId="0" applyFont="1" applyFill="1" applyBorder="1" applyAlignment="1">
      <alignment horizontal="center" vertical="center" wrapText="1"/>
    </xf>
    <xf numFmtId="0" fontId="10" fillId="6" borderId="0" xfId="0" applyFont="1" applyFill="1" applyBorder="1" applyAlignment="1">
      <alignment horizontal="center" vertical="center" wrapText="1"/>
    </xf>
    <xf numFmtId="0" fontId="10" fillId="6" borderId="16" xfId="0" applyFont="1" applyFill="1" applyBorder="1" applyAlignment="1">
      <alignment horizontal="center" vertical="center" wrapText="1"/>
    </xf>
    <xf numFmtId="0" fontId="10" fillId="6" borderId="23" xfId="0" applyFont="1" applyFill="1" applyBorder="1" applyAlignment="1">
      <alignment horizontal="center" vertical="center" wrapText="1"/>
    </xf>
    <xf numFmtId="0" fontId="10" fillId="6" borderId="24" xfId="0" applyFont="1" applyFill="1" applyBorder="1" applyAlignment="1">
      <alignment horizontal="center" vertical="center" wrapText="1"/>
    </xf>
    <xf numFmtId="0" fontId="10" fillId="6" borderId="25" xfId="0" applyFont="1" applyFill="1" applyBorder="1" applyAlignment="1">
      <alignment horizontal="center" vertical="center" wrapText="1"/>
    </xf>
    <xf numFmtId="3" fontId="9" fillId="3" borderId="26" xfId="0" applyNumberFormat="1" applyFont="1" applyFill="1" applyBorder="1" applyAlignment="1">
      <alignment horizontal="center" vertical="center"/>
    </xf>
    <xf numFmtId="3" fontId="9" fillId="3" borderId="32" xfId="0" applyNumberFormat="1" applyFont="1" applyFill="1" applyBorder="1" applyAlignment="1">
      <alignment horizontal="center" vertical="center"/>
    </xf>
    <xf numFmtId="3" fontId="9" fillId="3" borderId="29" xfId="0" applyNumberFormat="1" applyFont="1" applyFill="1" applyBorder="1" applyAlignment="1">
      <alignment horizontal="center" vertical="center"/>
    </xf>
    <xf numFmtId="3" fontId="9" fillId="3" borderId="36" xfId="0" applyNumberFormat="1" applyFont="1" applyFill="1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4" fontId="1" fillId="0" borderId="69" xfId="0" applyNumberFormat="1" applyFont="1" applyFill="1" applyBorder="1" applyAlignment="1">
      <alignment horizontal="center"/>
    </xf>
    <xf numFmtId="4" fontId="1" fillId="0" borderId="76" xfId="0" applyNumberFormat="1" applyFont="1" applyFill="1" applyBorder="1" applyAlignment="1">
      <alignment horizontal="center"/>
    </xf>
    <xf numFmtId="4" fontId="1" fillId="0" borderId="78" xfId="0" applyNumberFormat="1" applyFont="1" applyFill="1" applyBorder="1" applyAlignment="1">
      <alignment horizontal="center"/>
    </xf>
  </cellXfs>
  <cellStyles count="7">
    <cellStyle name="Comma" xfId="6" builtinId="3"/>
    <cellStyle name="Euro" xfId="3" xr:uid="{00000000-0005-0000-0000-000000000000}"/>
    <cellStyle name="Hyperlink" xfId="2" builtinId="8"/>
    <cellStyle name="Normal" xfId="0" builtinId="0"/>
    <cellStyle name="Percent" xfId="1" builtinId="5"/>
    <cellStyle name="Prozent 2" xfId="4" xr:uid="{00000000-0005-0000-0000-000005000000}"/>
    <cellStyle name="Standard 2" xfId="5" xr:uid="{00000000-0005-0000-0000-000007000000}"/>
  </cellStyles>
  <dxfs count="0"/>
  <tableStyles count="0" defaultTableStyle="TableStyleMedium9" defaultPivotStyle="PivotStyleLight16"/>
  <colors>
    <mruColors>
      <color rgb="FF00FFFF"/>
      <color rgb="FF00FF00"/>
      <color rgb="FF008000"/>
      <color rgb="FF0099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2" name="Picture 1" descr="Kopfzeil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575" y="0"/>
          <a:ext cx="2171700" cy="447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atistik.at/" TargetMode="External"/><Relationship Id="rId2" Type="http://schemas.openxmlformats.org/officeDocument/2006/relationships/hyperlink" Target="http://www.statistik.gv.at/" TargetMode="External"/><Relationship Id="rId1" Type="http://schemas.openxmlformats.org/officeDocument/2006/relationships/hyperlink" Target="http://www.statistik.gv.at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mailto:manfred.gollner@statistik.gv.a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"/>
  <sheetViews>
    <sheetView workbookViewId="0">
      <selection activeCell="A2" sqref="A2"/>
    </sheetView>
  </sheetViews>
  <sheetFormatPr defaultColWidth="11.19921875" defaultRowHeight="13.8" x14ac:dyDescent="0.25"/>
  <cols>
    <col min="1" max="1" width="28.8984375" customWidth="1"/>
    <col min="2" max="2" width="11" customWidth="1"/>
  </cols>
  <sheetData>
    <row r="1" spans="1:8" ht="35.25" customHeight="1" x14ac:dyDescent="0.25">
      <c r="A1" s="140" t="s">
        <v>122</v>
      </c>
      <c r="B1" s="141"/>
      <c r="C1" s="141"/>
      <c r="D1" s="141"/>
      <c r="E1" s="141"/>
      <c r="F1" s="141"/>
      <c r="G1" s="141"/>
      <c r="H1" s="141"/>
    </row>
    <row r="2" spans="1:8" x14ac:dyDescent="0.25">
      <c r="A2" s="140" t="s">
        <v>123</v>
      </c>
      <c r="B2" s="142"/>
      <c r="C2" s="142"/>
      <c r="D2" s="143"/>
      <c r="E2" s="144"/>
      <c r="F2" s="142"/>
      <c r="G2" s="142"/>
      <c r="H2" s="142"/>
    </row>
    <row r="3" spans="1:8" x14ac:dyDescent="0.25">
      <c r="A3" s="145" t="s">
        <v>124</v>
      </c>
      <c r="B3" s="142"/>
      <c r="C3" s="142"/>
      <c r="D3" s="143"/>
      <c r="E3" s="144"/>
      <c r="F3" s="142"/>
      <c r="G3" s="142"/>
      <c r="H3" s="142"/>
    </row>
    <row r="4" spans="1:8" x14ac:dyDescent="0.25">
      <c r="A4" s="145" t="s">
        <v>125</v>
      </c>
      <c r="B4" s="142"/>
      <c r="C4" s="142"/>
      <c r="D4" s="143"/>
      <c r="E4" s="144"/>
      <c r="F4" s="142"/>
      <c r="G4" s="142"/>
      <c r="H4" s="142"/>
    </row>
    <row r="5" spans="1:8" x14ac:dyDescent="0.25">
      <c r="A5" s="145" t="s">
        <v>126</v>
      </c>
      <c r="B5" s="142"/>
      <c r="C5" s="142"/>
      <c r="D5" s="143"/>
      <c r="E5" s="144"/>
      <c r="F5" s="142"/>
      <c r="G5" s="142"/>
      <c r="H5" s="142"/>
    </row>
    <row r="6" spans="1:8" x14ac:dyDescent="0.25">
      <c r="A6" s="146" t="s">
        <v>127</v>
      </c>
      <c r="B6" s="142"/>
      <c r="C6" s="142"/>
      <c r="D6" s="143"/>
      <c r="E6" s="144"/>
      <c r="F6" s="142"/>
      <c r="G6" s="142"/>
      <c r="H6" s="142"/>
    </row>
    <row r="7" spans="1:8" x14ac:dyDescent="0.25">
      <c r="A7" s="145" t="s">
        <v>128</v>
      </c>
      <c r="B7" s="142"/>
      <c r="C7" s="142"/>
      <c r="D7" s="143"/>
      <c r="E7" s="144"/>
      <c r="F7" s="142"/>
      <c r="G7" s="142"/>
      <c r="H7" s="142"/>
    </row>
    <row r="8" spans="1:8" x14ac:dyDescent="0.25">
      <c r="A8" s="146" t="s">
        <v>129</v>
      </c>
      <c r="B8" s="145"/>
      <c r="C8" s="145"/>
      <c r="D8" s="145"/>
      <c r="E8" s="145"/>
      <c r="F8" s="145"/>
      <c r="G8" s="145"/>
      <c r="H8" s="145"/>
    </row>
    <row r="9" spans="1:8" ht="33" x14ac:dyDescent="0.6">
      <c r="A9" s="147"/>
      <c r="B9" s="147"/>
      <c r="C9" s="148" t="s">
        <v>130</v>
      </c>
      <c r="D9" s="147"/>
      <c r="E9" s="147"/>
      <c r="F9" s="147"/>
      <c r="G9" s="147"/>
      <c r="H9" s="147"/>
    </row>
    <row r="10" spans="1:8" x14ac:dyDescent="0.25">
      <c r="A10" s="147"/>
      <c r="B10" s="147"/>
      <c r="C10" s="147"/>
      <c r="D10" s="147"/>
      <c r="E10" s="147"/>
      <c r="F10" s="147"/>
      <c r="G10" s="147"/>
      <c r="H10" s="147"/>
    </row>
    <row r="11" spans="1:8" x14ac:dyDescent="0.25">
      <c r="A11" s="149"/>
      <c r="B11" s="150"/>
      <c r="C11" s="150"/>
      <c r="D11" s="147"/>
      <c r="E11" s="147"/>
      <c r="F11" s="147"/>
      <c r="G11" s="147"/>
      <c r="H11" s="147"/>
    </row>
    <row r="12" spans="1:8" ht="35.4" x14ac:dyDescent="0.25">
      <c r="A12" s="150"/>
      <c r="B12" s="114"/>
      <c r="C12" s="151"/>
      <c r="D12" s="147"/>
      <c r="E12" s="147"/>
      <c r="F12" s="147"/>
      <c r="G12" s="147"/>
      <c r="H12" s="147"/>
    </row>
    <row r="13" spans="1:8" ht="22.8" x14ac:dyDescent="0.25">
      <c r="A13" s="149"/>
      <c r="B13" s="114"/>
      <c r="C13" s="152" t="s">
        <v>157</v>
      </c>
      <c r="D13" s="147"/>
      <c r="E13" s="153"/>
      <c r="F13" s="147"/>
      <c r="G13" s="147"/>
      <c r="H13" s="147"/>
    </row>
    <row r="14" spans="1:8" x14ac:dyDescent="0.25">
      <c r="A14" s="149"/>
      <c r="B14" s="114"/>
      <c r="C14" s="114"/>
      <c r="D14" s="147"/>
      <c r="E14" s="153"/>
      <c r="F14" s="147"/>
      <c r="G14" s="147"/>
      <c r="H14" s="147"/>
    </row>
    <row r="15" spans="1:8" x14ac:dyDescent="0.25">
      <c r="A15" s="149"/>
      <c r="B15" s="114"/>
      <c r="C15" s="114"/>
      <c r="D15" s="147"/>
      <c r="E15" s="153"/>
      <c r="F15" s="147"/>
      <c r="G15" s="147"/>
      <c r="H15" s="147"/>
    </row>
    <row r="16" spans="1:8" x14ac:dyDescent="0.25">
      <c r="A16" s="149"/>
      <c r="C16" s="154" t="s">
        <v>159</v>
      </c>
      <c r="D16" s="147"/>
      <c r="E16" s="153"/>
      <c r="F16" s="147"/>
      <c r="G16" s="147"/>
      <c r="H16" s="147"/>
    </row>
    <row r="17" spans="1:8" x14ac:dyDescent="0.25">
      <c r="A17" s="149"/>
      <c r="B17" s="155"/>
      <c r="C17" s="169" t="s">
        <v>158</v>
      </c>
      <c r="D17" s="147"/>
      <c r="E17" s="147"/>
      <c r="F17" s="147"/>
      <c r="G17" s="147"/>
      <c r="H17" s="147"/>
    </row>
    <row r="18" spans="1:8" x14ac:dyDescent="0.25">
      <c r="A18" s="156"/>
      <c r="B18" s="114"/>
      <c r="C18" s="114"/>
      <c r="D18" s="147"/>
      <c r="E18" s="153"/>
      <c r="F18" s="147"/>
      <c r="G18" s="147"/>
      <c r="H18" s="147"/>
    </row>
    <row r="19" spans="1:8" x14ac:dyDescent="0.25">
      <c r="A19" s="149"/>
      <c r="B19" s="114"/>
      <c r="C19" s="114"/>
      <c r="D19" s="147"/>
      <c r="E19" s="153"/>
      <c r="F19" s="147"/>
      <c r="G19" s="147"/>
      <c r="H19" s="147"/>
    </row>
    <row r="20" spans="1:8" x14ac:dyDescent="0.25">
      <c r="A20" s="149"/>
      <c r="B20" s="114"/>
      <c r="C20" s="114"/>
      <c r="D20" s="147"/>
      <c r="E20" s="153"/>
      <c r="F20" s="147"/>
      <c r="G20" s="147"/>
      <c r="H20" s="147"/>
    </row>
    <row r="21" spans="1:8" x14ac:dyDescent="0.25">
      <c r="A21" s="149"/>
      <c r="B21" s="114"/>
      <c r="C21" s="114"/>
      <c r="D21" s="147"/>
      <c r="E21" s="153"/>
      <c r="F21" s="147"/>
      <c r="G21" s="147"/>
      <c r="H21" s="147"/>
    </row>
    <row r="22" spans="1:8" x14ac:dyDescent="0.25">
      <c r="A22" s="149"/>
      <c r="B22" s="114"/>
      <c r="C22" s="114"/>
      <c r="D22" s="147"/>
      <c r="E22" s="153"/>
      <c r="F22" s="147"/>
      <c r="G22" s="147"/>
      <c r="H22" s="147"/>
    </row>
    <row r="23" spans="1:8" x14ac:dyDescent="0.25">
      <c r="A23" s="149"/>
      <c r="B23" s="114"/>
      <c r="C23" s="114"/>
      <c r="D23" s="147"/>
      <c r="E23" s="153"/>
      <c r="F23" s="147"/>
      <c r="G23" s="147"/>
      <c r="H23" s="147"/>
    </row>
    <row r="24" spans="1:8" x14ac:dyDescent="0.25">
      <c r="A24" s="149"/>
      <c r="B24" s="114"/>
      <c r="C24" s="114"/>
      <c r="D24" s="147"/>
      <c r="E24" s="153"/>
      <c r="F24" s="147"/>
      <c r="G24" s="147"/>
      <c r="H24" s="147"/>
    </row>
    <row r="25" spans="1:8" x14ac:dyDescent="0.25">
      <c r="A25" s="149"/>
      <c r="B25" s="114"/>
      <c r="C25" s="114"/>
      <c r="D25" s="147"/>
      <c r="E25" s="147"/>
      <c r="F25" s="147"/>
      <c r="G25" s="147"/>
      <c r="H25" s="147"/>
    </row>
    <row r="26" spans="1:8" x14ac:dyDescent="0.25">
      <c r="A26" s="157"/>
      <c r="B26" s="114"/>
      <c r="C26" s="114"/>
      <c r="D26" s="147"/>
      <c r="E26" s="147"/>
      <c r="F26" s="147"/>
      <c r="G26" s="147"/>
      <c r="H26" s="147"/>
    </row>
    <row r="27" spans="1:8" x14ac:dyDescent="0.25">
      <c r="A27" s="157"/>
      <c r="B27" s="114"/>
      <c r="C27" s="114"/>
      <c r="D27" s="147"/>
      <c r="E27" s="147"/>
      <c r="F27" s="147"/>
      <c r="G27" s="147"/>
      <c r="H27" s="147"/>
    </row>
    <row r="28" spans="1:8" x14ac:dyDescent="0.25">
      <c r="A28" s="157"/>
      <c r="B28" s="114"/>
      <c r="C28" s="114"/>
      <c r="D28" s="147"/>
      <c r="E28" s="147"/>
      <c r="F28" s="147"/>
      <c r="G28" s="147"/>
      <c r="H28" s="147"/>
    </row>
    <row r="29" spans="1:8" x14ac:dyDescent="0.25">
      <c r="A29" s="157"/>
      <c r="B29" s="147"/>
      <c r="C29" s="147"/>
      <c r="D29" s="147"/>
      <c r="E29" s="147"/>
      <c r="F29" s="147"/>
      <c r="G29" s="147"/>
      <c r="H29" s="147"/>
    </row>
  </sheetData>
  <hyperlinks>
    <hyperlink ref="A1" r:id="rId1" xr:uid="{00000000-0004-0000-0000-000000000000}"/>
    <hyperlink ref="A2" r:id="rId2" xr:uid="{00000000-0004-0000-0000-000001000000}"/>
    <hyperlink ref="A6" r:id="rId3" display="Internet: www.astatistik.at" xr:uid="{00000000-0004-0000-0000-000002000000}"/>
    <hyperlink ref="A8" r:id="rId4" xr:uid="{00000000-0004-0000-0000-000003000000}"/>
  </hyperlinks>
  <pageMargins left="0.7" right="0.7" top="0.78740157499999996" bottom="0.78740157499999996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CG654"/>
  <sheetViews>
    <sheetView tabSelected="1" zoomScale="60" zoomScaleNormal="60" workbookViewId="0">
      <selection sqref="A1:I3"/>
    </sheetView>
  </sheetViews>
  <sheetFormatPr defaultColWidth="11.19921875" defaultRowHeight="13.8" x14ac:dyDescent="0.25"/>
  <cols>
    <col min="1" max="1" width="51.8984375" customWidth="1"/>
    <col min="2" max="2" width="16.69921875" style="6" customWidth="1"/>
    <col min="3" max="9" width="16.59765625" style="6" customWidth="1"/>
    <col min="10" max="10" width="15.09765625" bestFit="1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154</v>
      </c>
      <c r="B1" s="249"/>
      <c r="C1" s="249"/>
      <c r="D1" s="249"/>
      <c r="E1" s="249"/>
      <c r="F1" s="249"/>
      <c r="G1" s="249"/>
      <c r="H1" s="249"/>
      <c r="I1" s="250"/>
      <c r="K1" s="257" t="s">
        <v>155</v>
      </c>
      <c r="L1" s="258"/>
      <c r="M1" s="258"/>
      <c r="N1" s="258"/>
      <c r="O1" s="258"/>
      <c r="P1" s="258"/>
      <c r="Q1" s="258"/>
      <c r="R1" s="258"/>
      <c r="S1" s="259"/>
      <c r="U1" s="266" t="s">
        <v>156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0.88629539228201948</v>
      </c>
      <c r="C7" s="14">
        <f>C33+C85</f>
        <v>0</v>
      </c>
      <c r="D7" s="14">
        <f>D33+D85</f>
        <v>3.8004245475606727E-3</v>
      </c>
      <c r="E7" s="14">
        <f>E33+E85</f>
        <v>0</v>
      </c>
      <c r="F7" s="14">
        <f>F59+F85</f>
        <v>0</v>
      </c>
      <c r="G7" s="14">
        <f>G33+G85</f>
        <v>0</v>
      </c>
      <c r="H7" s="14">
        <f>H33+H85</f>
        <v>0</v>
      </c>
      <c r="I7" s="16">
        <f>SUM(B7:H7)</f>
        <v>0.89009581682958017</v>
      </c>
      <c r="J7" s="6"/>
      <c r="K7" s="17" t="s">
        <v>6</v>
      </c>
      <c r="L7" s="18">
        <f>L33+L85</f>
        <v>0.88629539228201948</v>
      </c>
      <c r="M7" s="18">
        <f t="shared" ref="M7:N7" si="0">M33+M85</f>
        <v>0</v>
      </c>
      <c r="N7" s="18">
        <f t="shared" si="0"/>
        <v>3.8004245475606727E-3</v>
      </c>
      <c r="O7" s="18">
        <f>O33+O85</f>
        <v>0</v>
      </c>
      <c r="P7" s="18">
        <f>P33+P59+P85</f>
        <v>0</v>
      </c>
      <c r="Q7" s="18">
        <f t="shared" ref="Q7:R7" si="1">Q33+Q85</f>
        <v>0</v>
      </c>
      <c r="R7" s="18">
        <f t="shared" si="1"/>
        <v>0</v>
      </c>
      <c r="S7" s="20">
        <f>SUM(L7:R7)</f>
        <v>0.89009581682958017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E23" si="2">B34+B86</f>
        <v>2.7149900573532615</v>
      </c>
      <c r="C8" s="22">
        <f t="shared" si="2"/>
        <v>0</v>
      </c>
      <c r="D8" s="22">
        <f t="shared" si="2"/>
        <v>0.22224291425316034</v>
      </c>
      <c r="E8" s="22">
        <f t="shared" si="2"/>
        <v>0</v>
      </c>
      <c r="F8" s="22">
        <f t="shared" ref="F8:F27" si="3">F60+F86</f>
        <v>0</v>
      </c>
      <c r="G8" s="22">
        <f t="shared" ref="G8:H23" si="4">G34+G86</f>
        <v>0</v>
      </c>
      <c r="H8" s="22">
        <f t="shared" si="4"/>
        <v>0</v>
      </c>
      <c r="I8" s="24">
        <f t="shared" ref="I8:I27" si="5">SUM(B8:H8)</f>
        <v>2.9372329716064218</v>
      </c>
      <c r="J8" s="6"/>
      <c r="K8" s="25" t="s">
        <v>7</v>
      </c>
      <c r="L8" s="26">
        <f t="shared" ref="L8:R23" si="6">L34+L86</f>
        <v>2.7149900573532615</v>
      </c>
      <c r="M8" s="26">
        <f t="shared" si="6"/>
        <v>0</v>
      </c>
      <c r="N8" s="26">
        <f t="shared" si="6"/>
        <v>0.22224291425316034</v>
      </c>
      <c r="O8" s="26">
        <f t="shared" si="6"/>
        <v>0</v>
      </c>
      <c r="P8" s="26">
        <f t="shared" ref="P8:P27" si="7">P34+P60+P86</f>
        <v>0</v>
      </c>
      <c r="Q8" s="26">
        <f t="shared" si="6"/>
        <v>0</v>
      </c>
      <c r="R8" s="26">
        <f t="shared" si="6"/>
        <v>0</v>
      </c>
      <c r="S8" s="28">
        <f t="shared" ref="S8:S27" si="8">SUM(L8:R8)</f>
        <v>2.9372329716064218</v>
      </c>
      <c r="T8" s="6" t="str">
        <f t="shared" ref="T8:T24" si="9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2"/>
        <v>10.119882145168175</v>
      </c>
      <c r="C9" s="18">
        <f t="shared" si="2"/>
        <v>0</v>
      </c>
      <c r="D9" s="18">
        <f t="shared" si="2"/>
        <v>2.1139406867145722</v>
      </c>
      <c r="E9" s="18">
        <f t="shared" si="2"/>
        <v>0</v>
      </c>
      <c r="F9" s="18">
        <f t="shared" si="3"/>
        <v>0</v>
      </c>
      <c r="G9" s="18">
        <f t="shared" si="4"/>
        <v>0</v>
      </c>
      <c r="H9" s="18">
        <f t="shared" si="4"/>
        <v>0</v>
      </c>
      <c r="I9" s="16">
        <f t="shared" si="5"/>
        <v>12.233822831882748</v>
      </c>
      <c r="J9" s="6"/>
      <c r="K9" s="17" t="s">
        <v>9</v>
      </c>
      <c r="L9" s="18">
        <f t="shared" si="6"/>
        <v>10.119882145168175</v>
      </c>
      <c r="M9" s="18">
        <f t="shared" si="6"/>
        <v>0</v>
      </c>
      <c r="N9" s="18">
        <f t="shared" si="6"/>
        <v>2.1139406867145722</v>
      </c>
      <c r="O9" s="18">
        <f t="shared" si="6"/>
        <v>0</v>
      </c>
      <c r="P9" s="18">
        <f t="shared" si="7"/>
        <v>0</v>
      </c>
      <c r="Q9" s="18">
        <f t="shared" si="6"/>
        <v>0</v>
      </c>
      <c r="R9" s="18">
        <f t="shared" si="6"/>
        <v>0</v>
      </c>
      <c r="S9" s="20">
        <f t="shared" si="8"/>
        <v>12.233822831882748</v>
      </c>
      <c r="T9" s="6" t="str">
        <f t="shared" si="9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2"/>
        <v>0</v>
      </c>
      <c r="C10" s="22">
        <f t="shared" si="2"/>
        <v>0</v>
      </c>
      <c r="D10" s="22">
        <f t="shared" si="2"/>
        <v>0</v>
      </c>
      <c r="E10" s="22">
        <f t="shared" si="2"/>
        <v>0</v>
      </c>
      <c r="F10" s="22">
        <f t="shared" si="3"/>
        <v>0</v>
      </c>
      <c r="G10" s="22">
        <f t="shared" si="4"/>
        <v>0</v>
      </c>
      <c r="H10" s="22">
        <f t="shared" si="4"/>
        <v>0</v>
      </c>
      <c r="I10" s="24">
        <f t="shared" si="5"/>
        <v>0</v>
      </c>
      <c r="J10" s="6"/>
      <c r="K10" s="25" t="s">
        <v>54</v>
      </c>
      <c r="L10" s="26">
        <f t="shared" si="6"/>
        <v>0</v>
      </c>
      <c r="M10" s="26">
        <f t="shared" si="6"/>
        <v>0</v>
      </c>
      <c r="N10" s="26">
        <f t="shared" si="6"/>
        <v>0</v>
      </c>
      <c r="O10" s="26">
        <f t="shared" si="6"/>
        <v>0</v>
      </c>
      <c r="P10" s="26">
        <f t="shared" si="7"/>
        <v>0</v>
      </c>
      <c r="Q10" s="26">
        <f t="shared" si="6"/>
        <v>0</v>
      </c>
      <c r="R10" s="26">
        <f t="shared" si="6"/>
        <v>0</v>
      </c>
      <c r="S10" s="28">
        <f t="shared" si="8"/>
        <v>0</v>
      </c>
      <c r="T10" s="6" t="str">
        <f t="shared" si="9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2"/>
        <v>19.428527840875809</v>
      </c>
      <c r="C11" s="18">
        <f t="shared" si="2"/>
        <v>12.947814559398562</v>
      </c>
      <c r="D11" s="18">
        <f t="shared" si="2"/>
        <v>9.6014498122616576</v>
      </c>
      <c r="E11" s="18">
        <f t="shared" si="2"/>
        <v>0.21374986158063897</v>
      </c>
      <c r="F11" s="18">
        <f t="shared" si="3"/>
        <v>0</v>
      </c>
      <c r="G11" s="18">
        <f t="shared" si="4"/>
        <v>0</v>
      </c>
      <c r="H11" s="18">
        <f t="shared" si="4"/>
        <v>0</v>
      </c>
      <c r="I11" s="16">
        <f t="shared" si="5"/>
        <v>42.191542074116661</v>
      </c>
      <c r="J11" s="6"/>
      <c r="K11" s="17" t="s">
        <v>15</v>
      </c>
      <c r="L11" s="18">
        <f t="shared" si="6"/>
        <v>19.428527840875809</v>
      </c>
      <c r="M11" s="18">
        <f t="shared" si="6"/>
        <v>12.947814559398562</v>
      </c>
      <c r="N11" s="18">
        <f t="shared" si="6"/>
        <v>9.6014498122616576</v>
      </c>
      <c r="O11" s="18">
        <f t="shared" si="6"/>
        <v>0.21374986158063897</v>
      </c>
      <c r="P11" s="18">
        <f t="shared" si="7"/>
        <v>0</v>
      </c>
      <c r="Q11" s="18">
        <f t="shared" si="6"/>
        <v>0</v>
      </c>
      <c r="R11" s="18">
        <f t="shared" si="6"/>
        <v>0</v>
      </c>
      <c r="S11" s="20">
        <f t="shared" si="8"/>
        <v>42.191542074116661</v>
      </c>
      <c r="T11" s="6" t="str">
        <f t="shared" si="9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2"/>
        <v>1434.7628567344111</v>
      </c>
      <c r="C12" s="22">
        <f t="shared" si="2"/>
        <v>2.4429207549134682</v>
      </c>
      <c r="D12" s="22">
        <f t="shared" si="2"/>
        <v>160.13565617446142</v>
      </c>
      <c r="E12" s="22">
        <f t="shared" si="2"/>
        <v>0</v>
      </c>
      <c r="F12" s="22">
        <f t="shared" si="3"/>
        <v>0</v>
      </c>
      <c r="G12" s="22">
        <f t="shared" si="4"/>
        <v>0</v>
      </c>
      <c r="H12" s="22">
        <f t="shared" si="4"/>
        <v>0</v>
      </c>
      <c r="I12" s="24">
        <f t="shared" si="5"/>
        <v>1597.3414336637861</v>
      </c>
      <c r="J12" s="6"/>
      <c r="K12" s="25" t="s">
        <v>14</v>
      </c>
      <c r="L12" s="26">
        <f t="shared" si="6"/>
        <v>1434.7628567344111</v>
      </c>
      <c r="M12" s="26">
        <f t="shared" si="6"/>
        <v>2.4429207549134682</v>
      </c>
      <c r="N12" s="26">
        <f t="shared" si="6"/>
        <v>160.13565617446142</v>
      </c>
      <c r="O12" s="26">
        <f t="shared" si="6"/>
        <v>0</v>
      </c>
      <c r="P12" s="26">
        <f t="shared" si="7"/>
        <v>0</v>
      </c>
      <c r="Q12" s="26">
        <f t="shared" si="6"/>
        <v>0</v>
      </c>
      <c r="R12" s="26">
        <f t="shared" si="6"/>
        <v>0</v>
      </c>
      <c r="S12" s="28">
        <f t="shared" si="8"/>
        <v>1597.3414336637861</v>
      </c>
      <c r="T12" s="6" t="str">
        <f t="shared" si="9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2"/>
        <v>0</v>
      </c>
      <c r="C13" s="18">
        <f t="shared" si="2"/>
        <v>0.32833066414652412</v>
      </c>
      <c r="D13" s="18">
        <f t="shared" si="2"/>
        <v>8.025058376727362E-2</v>
      </c>
      <c r="E13" s="18">
        <f t="shared" si="2"/>
        <v>259.47511501715411</v>
      </c>
      <c r="F13" s="18">
        <f t="shared" si="3"/>
        <v>11038.091112805527</v>
      </c>
      <c r="G13" s="18">
        <f t="shared" si="4"/>
        <v>0</v>
      </c>
      <c r="H13" s="18">
        <f t="shared" si="4"/>
        <v>0</v>
      </c>
      <c r="I13" s="16">
        <f t="shared" si="5"/>
        <v>11297.974809070594</v>
      </c>
      <c r="J13" s="6"/>
      <c r="K13" s="31" t="s">
        <v>56</v>
      </c>
      <c r="L13" s="18">
        <f t="shared" si="6"/>
        <v>0</v>
      </c>
      <c r="M13" s="18">
        <f t="shared" si="6"/>
        <v>0.32833066414652412</v>
      </c>
      <c r="N13" s="18">
        <f t="shared" si="6"/>
        <v>8.025058376727362E-2</v>
      </c>
      <c r="O13" s="18">
        <f t="shared" si="6"/>
        <v>259.47511501715411</v>
      </c>
      <c r="P13" s="18">
        <f t="shared" si="7"/>
        <v>11038.091112805527</v>
      </c>
      <c r="Q13" s="18">
        <f t="shared" si="6"/>
        <v>0</v>
      </c>
      <c r="R13" s="18">
        <f t="shared" si="6"/>
        <v>0</v>
      </c>
      <c r="S13" s="20">
        <f t="shared" si="8"/>
        <v>11297.974809070594</v>
      </c>
      <c r="T13" s="6" t="str">
        <f t="shared" si="9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2"/>
        <v>0</v>
      </c>
      <c r="C14" s="22">
        <f t="shared" si="2"/>
        <v>0</v>
      </c>
      <c r="D14" s="22">
        <f t="shared" si="2"/>
        <v>2.4885066509043971E-2</v>
      </c>
      <c r="E14" s="22">
        <f t="shared" si="2"/>
        <v>4.8945478366900419</v>
      </c>
      <c r="F14" s="22">
        <f t="shared" si="3"/>
        <v>2494.5752725330103</v>
      </c>
      <c r="G14" s="22">
        <f t="shared" si="4"/>
        <v>0</v>
      </c>
      <c r="H14" s="22">
        <f t="shared" si="4"/>
        <v>0</v>
      </c>
      <c r="I14" s="24">
        <f t="shared" si="5"/>
        <v>2499.4947054362092</v>
      </c>
      <c r="J14" s="6"/>
      <c r="K14" s="25" t="s">
        <v>11</v>
      </c>
      <c r="L14" s="26">
        <f t="shared" si="6"/>
        <v>0</v>
      </c>
      <c r="M14" s="26">
        <f t="shared" si="6"/>
        <v>0</v>
      </c>
      <c r="N14" s="26">
        <f t="shared" si="6"/>
        <v>2.4885066509043971E-2</v>
      </c>
      <c r="O14" s="26">
        <f t="shared" si="6"/>
        <v>4.8945478366900419</v>
      </c>
      <c r="P14" s="26">
        <f t="shared" si="7"/>
        <v>2494.5752725330108</v>
      </c>
      <c r="Q14" s="26">
        <f t="shared" si="6"/>
        <v>0</v>
      </c>
      <c r="R14" s="26">
        <f t="shared" si="6"/>
        <v>0</v>
      </c>
      <c r="S14" s="28">
        <f t="shared" si="8"/>
        <v>2499.4947054362096</v>
      </c>
      <c r="T14" s="6" t="str">
        <f t="shared" si="9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2"/>
        <v>0</v>
      </c>
      <c r="C15" s="18">
        <f t="shared" si="2"/>
        <v>0</v>
      </c>
      <c r="D15" s="18">
        <f t="shared" si="2"/>
        <v>0</v>
      </c>
      <c r="E15" s="18">
        <f t="shared" si="2"/>
        <v>0</v>
      </c>
      <c r="F15" s="18">
        <f t="shared" si="3"/>
        <v>119.07532646703179</v>
      </c>
      <c r="G15" s="18">
        <f t="shared" si="4"/>
        <v>0</v>
      </c>
      <c r="H15" s="18">
        <f t="shared" si="4"/>
        <v>0</v>
      </c>
      <c r="I15" s="16">
        <f t="shared" si="5"/>
        <v>119.07532646703179</v>
      </c>
      <c r="J15" s="6"/>
      <c r="K15" s="31" t="s">
        <v>57</v>
      </c>
      <c r="L15" s="18">
        <f t="shared" si="6"/>
        <v>0</v>
      </c>
      <c r="M15" s="18">
        <f t="shared" si="6"/>
        <v>0</v>
      </c>
      <c r="N15" s="18">
        <f t="shared" si="6"/>
        <v>0</v>
      </c>
      <c r="O15" s="18">
        <f t="shared" si="6"/>
        <v>0</v>
      </c>
      <c r="P15" s="18">
        <f t="shared" si="7"/>
        <v>119.07532646703179</v>
      </c>
      <c r="Q15" s="18">
        <f t="shared" si="6"/>
        <v>0</v>
      </c>
      <c r="R15" s="18">
        <f t="shared" si="6"/>
        <v>0</v>
      </c>
      <c r="S15" s="20">
        <f t="shared" si="8"/>
        <v>119.07532646703179</v>
      </c>
      <c r="T15" s="6" t="str">
        <f t="shared" si="9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2"/>
        <v>58.948132297295537</v>
      </c>
      <c r="C16" s="22">
        <f t="shared" si="2"/>
        <v>0.7073068638825748</v>
      </c>
      <c r="D16" s="22">
        <f t="shared" si="2"/>
        <v>34.027672854293314</v>
      </c>
      <c r="E16" s="22">
        <f t="shared" si="2"/>
        <v>3.717531717310635</v>
      </c>
      <c r="F16" s="22">
        <f t="shared" si="3"/>
        <v>4.2184610245813028</v>
      </c>
      <c r="G16" s="22">
        <f t="shared" si="4"/>
        <v>0</v>
      </c>
      <c r="H16" s="22">
        <f t="shared" si="4"/>
        <v>0</v>
      </c>
      <c r="I16" s="24">
        <f t="shared" si="5"/>
        <v>101.61910475736336</v>
      </c>
      <c r="J16" s="6"/>
      <c r="K16" s="25" t="s">
        <v>16</v>
      </c>
      <c r="L16" s="26">
        <f t="shared" si="6"/>
        <v>58.948132297295537</v>
      </c>
      <c r="M16" s="26">
        <f t="shared" si="6"/>
        <v>0.7073068638825748</v>
      </c>
      <c r="N16" s="26">
        <f t="shared" si="6"/>
        <v>34.027672854293314</v>
      </c>
      <c r="O16" s="26">
        <f t="shared" si="6"/>
        <v>3.717531717310635</v>
      </c>
      <c r="P16" s="26">
        <f t="shared" si="7"/>
        <v>4.2184610245813028</v>
      </c>
      <c r="Q16" s="26">
        <f t="shared" si="6"/>
        <v>0</v>
      </c>
      <c r="R16" s="26">
        <f t="shared" si="6"/>
        <v>0</v>
      </c>
      <c r="S16" s="28">
        <f t="shared" si="8"/>
        <v>101.61910475736336</v>
      </c>
      <c r="T16" s="6" t="str">
        <f t="shared" si="9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2"/>
        <v>2894.4550752026767</v>
      </c>
      <c r="C17" s="18">
        <f t="shared" si="2"/>
        <v>1545.651585230441</v>
      </c>
      <c r="D17" s="18">
        <f t="shared" si="2"/>
        <v>861.7476203120483</v>
      </c>
      <c r="E17" s="18">
        <f t="shared" si="2"/>
        <v>30.464796308248992</v>
      </c>
      <c r="F17" s="18">
        <f t="shared" si="3"/>
        <v>18.609991690286797</v>
      </c>
      <c r="G17" s="18">
        <f t="shared" si="4"/>
        <v>0.15018852384037376</v>
      </c>
      <c r="H17" s="18">
        <f t="shared" si="4"/>
        <v>0</v>
      </c>
      <c r="I17" s="16">
        <f t="shared" si="5"/>
        <v>5351.0792572675418</v>
      </c>
      <c r="J17" s="6"/>
      <c r="K17" s="31" t="s">
        <v>136</v>
      </c>
      <c r="L17" s="18">
        <f t="shared" si="6"/>
        <v>2894.4550752026767</v>
      </c>
      <c r="M17" s="18">
        <f t="shared" si="6"/>
        <v>1545.651585230441</v>
      </c>
      <c r="N17" s="18">
        <f t="shared" si="6"/>
        <v>861.7476203120483</v>
      </c>
      <c r="O17" s="18">
        <f t="shared" si="6"/>
        <v>30.464796308248992</v>
      </c>
      <c r="P17" s="18">
        <f t="shared" si="7"/>
        <v>18.609991690286797</v>
      </c>
      <c r="Q17" s="18">
        <f t="shared" si="6"/>
        <v>0.15018852384037376</v>
      </c>
      <c r="R17" s="18">
        <f t="shared" si="6"/>
        <v>0</v>
      </c>
      <c r="S17" s="20">
        <f t="shared" si="8"/>
        <v>5351.0792572675418</v>
      </c>
      <c r="T17" s="6" t="str">
        <f t="shared" si="9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2"/>
        <v>938.58912378657692</v>
      </c>
      <c r="C18" s="22">
        <f t="shared" si="2"/>
        <v>49.003618180526153</v>
      </c>
      <c r="D18" s="22">
        <f t="shared" si="2"/>
        <v>1275.8937779691121</v>
      </c>
      <c r="E18" s="22">
        <f t="shared" si="2"/>
        <v>2668.9545150290792</v>
      </c>
      <c r="F18" s="22">
        <f t="shared" si="3"/>
        <v>52.31183739867172</v>
      </c>
      <c r="G18" s="22">
        <f t="shared" si="4"/>
        <v>845.90781229356185</v>
      </c>
      <c r="H18" s="22">
        <f t="shared" si="4"/>
        <v>7.8477267645036282</v>
      </c>
      <c r="I18" s="24">
        <f t="shared" si="5"/>
        <v>5838.5084114220317</v>
      </c>
      <c r="J18" s="6"/>
      <c r="K18" s="25" t="s">
        <v>24</v>
      </c>
      <c r="L18" s="26">
        <f t="shared" si="6"/>
        <v>938.58912378657692</v>
      </c>
      <c r="M18" s="26">
        <f t="shared" si="6"/>
        <v>49.003618180526153</v>
      </c>
      <c r="N18" s="26">
        <f t="shared" si="6"/>
        <v>1275.8937779691121</v>
      </c>
      <c r="O18" s="26">
        <f t="shared" si="6"/>
        <v>2668.9545150290792</v>
      </c>
      <c r="P18" s="26">
        <f t="shared" si="7"/>
        <v>52.31183739867172</v>
      </c>
      <c r="Q18" s="26">
        <f t="shared" si="6"/>
        <v>845.90781229356185</v>
      </c>
      <c r="R18" s="26">
        <f t="shared" si="6"/>
        <v>7.8477267645036282</v>
      </c>
      <c r="S18" s="28">
        <f t="shared" si="8"/>
        <v>5838.5084114220317</v>
      </c>
      <c r="T18" s="6" t="str">
        <f t="shared" si="9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2"/>
        <v>780.03795667732356</v>
      </c>
      <c r="C19" s="18">
        <f t="shared" si="2"/>
        <v>160.35542855486747</v>
      </c>
      <c r="D19" s="18">
        <f t="shared" si="2"/>
        <v>162.12427918470758</v>
      </c>
      <c r="E19" s="18">
        <f t="shared" si="2"/>
        <v>0</v>
      </c>
      <c r="F19" s="18">
        <f t="shared" si="3"/>
        <v>0</v>
      </c>
      <c r="G19" s="18">
        <f t="shared" si="4"/>
        <v>0</v>
      </c>
      <c r="H19" s="18">
        <f t="shared" si="4"/>
        <v>0</v>
      </c>
      <c r="I19" s="16">
        <f t="shared" si="5"/>
        <v>1102.5176644168987</v>
      </c>
      <c r="J19" s="6"/>
      <c r="K19" s="31" t="s">
        <v>23</v>
      </c>
      <c r="L19" s="18">
        <f t="shared" si="6"/>
        <v>780.03795667732356</v>
      </c>
      <c r="M19" s="18">
        <f t="shared" si="6"/>
        <v>160.35542855486747</v>
      </c>
      <c r="N19" s="18">
        <f t="shared" si="6"/>
        <v>162.12427918470758</v>
      </c>
      <c r="O19" s="18">
        <f t="shared" si="6"/>
        <v>0</v>
      </c>
      <c r="P19" s="18">
        <f t="shared" si="7"/>
        <v>0</v>
      </c>
      <c r="Q19" s="18">
        <f t="shared" si="6"/>
        <v>0</v>
      </c>
      <c r="R19" s="18">
        <f t="shared" si="6"/>
        <v>0</v>
      </c>
      <c r="S19" s="20">
        <f t="shared" si="8"/>
        <v>1102.5176644168987</v>
      </c>
      <c r="T19" s="6" t="str">
        <f t="shared" si="9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2"/>
        <v>3446.4265933342108</v>
      </c>
      <c r="C20" s="22">
        <f t="shared" si="2"/>
        <v>6.3116294918366718</v>
      </c>
      <c r="D20" s="22">
        <f t="shared" si="2"/>
        <v>346.46483724746065</v>
      </c>
      <c r="E20" s="22">
        <f t="shared" si="2"/>
        <v>0</v>
      </c>
      <c r="F20" s="22">
        <f t="shared" si="3"/>
        <v>0</v>
      </c>
      <c r="G20" s="22">
        <f t="shared" si="4"/>
        <v>0</v>
      </c>
      <c r="H20" s="22">
        <f t="shared" si="4"/>
        <v>0</v>
      </c>
      <c r="I20" s="24">
        <f t="shared" si="5"/>
        <v>3799.2030600735084</v>
      </c>
      <c r="J20" s="6"/>
      <c r="K20" s="25" t="s">
        <v>58</v>
      </c>
      <c r="L20" s="26">
        <f t="shared" si="6"/>
        <v>3446.4265933342108</v>
      </c>
      <c r="M20" s="26">
        <f t="shared" si="6"/>
        <v>6.3116294918366718</v>
      </c>
      <c r="N20" s="26">
        <f t="shared" si="6"/>
        <v>346.46483724746065</v>
      </c>
      <c r="O20" s="26">
        <f t="shared" si="6"/>
        <v>0</v>
      </c>
      <c r="P20" s="26">
        <f t="shared" si="7"/>
        <v>0</v>
      </c>
      <c r="Q20" s="26">
        <f t="shared" si="6"/>
        <v>0</v>
      </c>
      <c r="R20" s="26">
        <f t="shared" si="6"/>
        <v>0</v>
      </c>
      <c r="S20" s="28">
        <f t="shared" si="8"/>
        <v>3799.2030600735084</v>
      </c>
      <c r="T20" s="6" t="str">
        <f t="shared" si="9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2"/>
        <v>630.80991426491642</v>
      </c>
      <c r="C21" s="18">
        <f t="shared" si="2"/>
        <v>65.581641118214066</v>
      </c>
      <c r="D21" s="18">
        <f t="shared" si="2"/>
        <v>380.56439802602279</v>
      </c>
      <c r="E21" s="18">
        <f t="shared" si="2"/>
        <v>1.8280629511392639</v>
      </c>
      <c r="F21" s="18">
        <f t="shared" si="3"/>
        <v>833.3729769609821</v>
      </c>
      <c r="G21" s="18">
        <f t="shared" si="4"/>
        <v>0</v>
      </c>
      <c r="H21" s="18">
        <f t="shared" si="4"/>
        <v>0</v>
      </c>
      <c r="I21" s="16">
        <f t="shared" si="5"/>
        <v>1912.1569933212745</v>
      </c>
      <c r="J21" s="6"/>
      <c r="K21" s="31" t="s">
        <v>21</v>
      </c>
      <c r="L21" s="18">
        <f t="shared" si="6"/>
        <v>630.80991426491642</v>
      </c>
      <c r="M21" s="18">
        <f t="shared" si="6"/>
        <v>65.581641118214066</v>
      </c>
      <c r="N21" s="18">
        <f t="shared" si="6"/>
        <v>380.56439802602279</v>
      </c>
      <c r="O21" s="18">
        <f t="shared" si="6"/>
        <v>1.8280629511392639</v>
      </c>
      <c r="P21" s="18">
        <f t="shared" si="7"/>
        <v>833.3729769609821</v>
      </c>
      <c r="Q21" s="18">
        <f t="shared" si="6"/>
        <v>0</v>
      </c>
      <c r="R21" s="18">
        <f t="shared" si="6"/>
        <v>0</v>
      </c>
      <c r="S21" s="20">
        <f t="shared" si="8"/>
        <v>1912.1569933212745</v>
      </c>
      <c r="T21" s="6" t="str">
        <f t="shared" si="9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2"/>
        <v>29.336193628823015</v>
      </c>
      <c r="C22" s="22">
        <f t="shared" si="2"/>
        <v>1.5369041652709716</v>
      </c>
      <c r="D22" s="22">
        <f t="shared" si="2"/>
        <v>2.9798916566009388</v>
      </c>
      <c r="E22" s="22">
        <f t="shared" si="2"/>
        <v>0</v>
      </c>
      <c r="F22" s="22">
        <f t="shared" si="3"/>
        <v>0</v>
      </c>
      <c r="G22" s="22">
        <f t="shared" si="4"/>
        <v>0</v>
      </c>
      <c r="H22" s="22">
        <f t="shared" si="4"/>
        <v>0</v>
      </c>
      <c r="I22" s="24">
        <f t="shared" si="5"/>
        <v>33.852989450694928</v>
      </c>
      <c r="J22" s="6"/>
      <c r="K22" s="25" t="s">
        <v>20</v>
      </c>
      <c r="L22" s="26">
        <f t="shared" si="6"/>
        <v>29.336193628823015</v>
      </c>
      <c r="M22" s="26">
        <f t="shared" si="6"/>
        <v>1.5369041652709716</v>
      </c>
      <c r="N22" s="26">
        <f t="shared" si="6"/>
        <v>2.9798916566009388</v>
      </c>
      <c r="O22" s="26">
        <f t="shared" si="6"/>
        <v>0</v>
      </c>
      <c r="P22" s="26">
        <f t="shared" si="7"/>
        <v>0</v>
      </c>
      <c r="Q22" s="26">
        <f t="shared" si="6"/>
        <v>0</v>
      </c>
      <c r="R22" s="26">
        <f t="shared" si="6"/>
        <v>0</v>
      </c>
      <c r="S22" s="28">
        <f t="shared" si="8"/>
        <v>33.852989450694928</v>
      </c>
      <c r="T22" s="6" t="str">
        <f t="shared" si="9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2"/>
        <v>886.92857645258903</v>
      </c>
      <c r="C23" s="18">
        <f t="shared" si="2"/>
        <v>0</v>
      </c>
      <c r="D23" s="18">
        <f t="shared" si="2"/>
        <v>228.85655879199172</v>
      </c>
      <c r="E23" s="18">
        <f t="shared" si="2"/>
        <v>0</v>
      </c>
      <c r="F23" s="18">
        <f t="shared" si="3"/>
        <v>0</v>
      </c>
      <c r="G23" s="18">
        <f t="shared" si="4"/>
        <v>0</v>
      </c>
      <c r="H23" s="18">
        <f t="shared" si="4"/>
        <v>0</v>
      </c>
      <c r="I23" s="16">
        <f t="shared" si="5"/>
        <v>1115.7851352445807</v>
      </c>
      <c r="J23" s="6"/>
      <c r="K23" s="33" t="s">
        <v>62</v>
      </c>
      <c r="L23" s="18">
        <f t="shared" si="6"/>
        <v>886.92857645258903</v>
      </c>
      <c r="M23" s="18">
        <f t="shared" si="6"/>
        <v>0</v>
      </c>
      <c r="N23" s="18">
        <f t="shared" si="6"/>
        <v>228.85655879199172</v>
      </c>
      <c r="O23" s="18">
        <f t="shared" si="6"/>
        <v>0</v>
      </c>
      <c r="P23" s="18">
        <f t="shared" si="7"/>
        <v>0</v>
      </c>
      <c r="Q23" s="18">
        <f t="shared" si="6"/>
        <v>0</v>
      </c>
      <c r="R23" s="18">
        <f t="shared" si="6"/>
        <v>0</v>
      </c>
      <c r="S23" s="20">
        <f t="shared" si="8"/>
        <v>1115.7851352445807</v>
      </c>
      <c r="T23" s="6" t="str">
        <f t="shared" si="9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tr">
        <f>A50</f>
        <v>Umgebungswärme etc.</v>
      </c>
      <c r="B24" s="35">
        <f t="shared" ref="B24:E27" si="10">B50+B102</f>
        <v>886.92857645258903</v>
      </c>
      <c r="C24" s="35">
        <f t="shared" si="10"/>
        <v>0</v>
      </c>
      <c r="D24" s="35">
        <f t="shared" si="10"/>
        <v>228.85655879199172</v>
      </c>
      <c r="E24" s="35">
        <f t="shared" si="10"/>
        <v>0</v>
      </c>
      <c r="F24" s="35">
        <f t="shared" si="3"/>
        <v>0</v>
      </c>
      <c r="G24" s="35">
        <f t="shared" ref="G24:H27" si="11">G50+G102</f>
        <v>0</v>
      </c>
      <c r="H24" s="35">
        <f t="shared" si="11"/>
        <v>0</v>
      </c>
      <c r="I24" s="37">
        <f t="shared" si="5"/>
        <v>1115.7851352445807</v>
      </c>
      <c r="J24" s="6"/>
      <c r="K24" s="38" t="s">
        <v>22</v>
      </c>
      <c r="L24" s="39">
        <f t="shared" ref="L24:R27" si="12">L50+L102</f>
        <v>886.92857645258903</v>
      </c>
      <c r="M24" s="39">
        <f t="shared" si="12"/>
        <v>0</v>
      </c>
      <c r="N24" s="39">
        <f t="shared" si="12"/>
        <v>228.85655879199172</v>
      </c>
      <c r="O24" s="39">
        <f t="shared" si="12"/>
        <v>0</v>
      </c>
      <c r="P24" s="39">
        <f t="shared" si="7"/>
        <v>0</v>
      </c>
      <c r="Q24" s="39">
        <f t="shared" si="12"/>
        <v>0</v>
      </c>
      <c r="R24" s="39">
        <f t="shared" si="12"/>
        <v>0</v>
      </c>
      <c r="S24" s="41">
        <f t="shared" si="8"/>
        <v>1115.7851352445807</v>
      </c>
      <c r="T24" s="6" t="str">
        <f t="shared" si="9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tr">
        <f>A51</f>
        <v>Gichtgas</v>
      </c>
      <c r="B25" s="43">
        <f t="shared" si="10"/>
        <v>0</v>
      </c>
      <c r="C25" s="43">
        <f t="shared" si="10"/>
        <v>0</v>
      </c>
      <c r="D25" s="43">
        <f t="shared" si="10"/>
        <v>0</v>
      </c>
      <c r="E25" s="43">
        <f t="shared" si="10"/>
        <v>0</v>
      </c>
      <c r="F25" s="43">
        <f t="shared" si="3"/>
        <v>0</v>
      </c>
      <c r="G25" s="43">
        <f t="shared" si="11"/>
        <v>0</v>
      </c>
      <c r="H25" s="43">
        <f t="shared" si="11"/>
        <v>0</v>
      </c>
      <c r="I25" s="45">
        <f t="shared" si="5"/>
        <v>0</v>
      </c>
      <c r="J25" s="6"/>
      <c r="K25" s="46" t="s">
        <v>18</v>
      </c>
      <c r="L25" s="43">
        <f t="shared" si="12"/>
        <v>0</v>
      </c>
      <c r="M25" s="43">
        <f t="shared" si="12"/>
        <v>0</v>
      </c>
      <c r="N25" s="43">
        <f t="shared" si="12"/>
        <v>0</v>
      </c>
      <c r="O25" s="43">
        <f t="shared" si="12"/>
        <v>0</v>
      </c>
      <c r="P25" s="43">
        <f t="shared" si="7"/>
        <v>0</v>
      </c>
      <c r="Q25" s="43">
        <f t="shared" si="12"/>
        <v>0</v>
      </c>
      <c r="R25" s="43">
        <f t="shared" si="12"/>
        <v>0</v>
      </c>
      <c r="S25" s="48">
        <f t="shared" si="8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tr">
        <f>A52</f>
        <v>Kokereigas</v>
      </c>
      <c r="B26" s="35">
        <f t="shared" si="10"/>
        <v>0</v>
      </c>
      <c r="C26" s="35">
        <f t="shared" si="10"/>
        <v>0</v>
      </c>
      <c r="D26" s="35">
        <f t="shared" si="10"/>
        <v>0</v>
      </c>
      <c r="E26" s="35">
        <f t="shared" si="10"/>
        <v>0</v>
      </c>
      <c r="F26" s="35">
        <f t="shared" si="3"/>
        <v>0</v>
      </c>
      <c r="G26" s="35">
        <f t="shared" si="11"/>
        <v>0</v>
      </c>
      <c r="H26" s="35">
        <f t="shared" si="11"/>
        <v>0</v>
      </c>
      <c r="I26" s="37">
        <f t="shared" si="5"/>
        <v>0</v>
      </c>
      <c r="J26" s="6"/>
      <c r="K26" s="38" t="s">
        <v>19</v>
      </c>
      <c r="L26" s="39">
        <f t="shared" si="12"/>
        <v>0</v>
      </c>
      <c r="M26" s="39">
        <f t="shared" si="12"/>
        <v>0</v>
      </c>
      <c r="N26" s="39">
        <f t="shared" si="12"/>
        <v>0</v>
      </c>
      <c r="O26" s="39">
        <f t="shared" si="12"/>
        <v>0</v>
      </c>
      <c r="P26" s="39">
        <f t="shared" si="7"/>
        <v>0</v>
      </c>
      <c r="Q26" s="39">
        <f t="shared" si="12"/>
        <v>0</v>
      </c>
      <c r="R26" s="39">
        <f t="shared" si="12"/>
        <v>0</v>
      </c>
      <c r="S26" s="41">
        <f t="shared" si="8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tr">
        <f>A53</f>
        <v>Brenntorf</v>
      </c>
      <c r="B27" s="50">
        <f t="shared" si="10"/>
        <v>0</v>
      </c>
      <c r="C27" s="50">
        <f t="shared" si="10"/>
        <v>0</v>
      </c>
      <c r="D27" s="50">
        <f t="shared" si="10"/>
        <v>0</v>
      </c>
      <c r="E27" s="50">
        <f t="shared" si="10"/>
        <v>0</v>
      </c>
      <c r="F27" s="50">
        <f t="shared" si="3"/>
        <v>0</v>
      </c>
      <c r="G27" s="50">
        <f t="shared" si="11"/>
        <v>0</v>
      </c>
      <c r="H27" s="50">
        <f t="shared" si="11"/>
        <v>0</v>
      </c>
      <c r="I27" s="52">
        <f t="shared" si="5"/>
        <v>0</v>
      </c>
      <c r="J27" s="6"/>
      <c r="K27" s="53" t="s">
        <v>64</v>
      </c>
      <c r="L27" s="50">
        <f t="shared" si="12"/>
        <v>0</v>
      </c>
      <c r="M27" s="50">
        <f t="shared" si="12"/>
        <v>0</v>
      </c>
      <c r="N27" s="50">
        <f t="shared" si="12"/>
        <v>0</v>
      </c>
      <c r="O27" s="50">
        <f t="shared" si="12"/>
        <v>0</v>
      </c>
      <c r="P27" s="50">
        <f t="shared" si="7"/>
        <v>0</v>
      </c>
      <c r="Q27" s="50">
        <f t="shared" si="12"/>
        <v>0</v>
      </c>
      <c r="R27" s="50">
        <f t="shared" si="12"/>
        <v>0</v>
      </c>
      <c r="S27" s="55">
        <f t="shared" si="8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11133.444117814503</v>
      </c>
      <c r="C28" s="57">
        <f t="shared" ref="C28:I28" si="13">SUM(C7:C23)</f>
        <v>1844.8671795834975</v>
      </c>
      <c r="D28" s="57">
        <f t="shared" si="13"/>
        <v>3464.8412617047525</v>
      </c>
      <c r="E28" s="57">
        <f t="shared" si="13"/>
        <v>2969.5483187212026</v>
      </c>
      <c r="F28" s="57">
        <f t="shared" si="13"/>
        <v>14560.25497888009</v>
      </c>
      <c r="G28" s="57">
        <f t="shared" si="13"/>
        <v>846.05800081740222</v>
      </c>
      <c r="H28" s="57">
        <f t="shared" si="13"/>
        <v>7.8477267645036282</v>
      </c>
      <c r="I28" s="57">
        <f t="shared" si="13"/>
        <v>34826.861584285944</v>
      </c>
      <c r="J28" s="201"/>
      <c r="K28" s="59" t="s">
        <v>25</v>
      </c>
      <c r="L28" s="57">
        <f>SUM(L7:L23)</f>
        <v>11133.444117814503</v>
      </c>
      <c r="M28" s="57">
        <f t="shared" ref="M28:S28" si="14">SUM(M7:M23)</f>
        <v>1844.8671795834975</v>
      </c>
      <c r="N28" s="57">
        <f t="shared" si="14"/>
        <v>3464.8412617047525</v>
      </c>
      <c r="O28" s="57">
        <f t="shared" si="14"/>
        <v>2969.5483187212026</v>
      </c>
      <c r="P28" s="57">
        <f t="shared" si="14"/>
        <v>14560.254978880092</v>
      </c>
      <c r="Q28" s="57">
        <f t="shared" si="14"/>
        <v>846.05800081740222</v>
      </c>
      <c r="R28" s="57">
        <f t="shared" si="14"/>
        <v>7.8477267645036282</v>
      </c>
      <c r="S28" s="57">
        <f t="shared" si="14"/>
        <v>34826.861584285944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0.31967979919379153</v>
      </c>
      <c r="C29" s="62">
        <f t="shared" ref="C29:H29" si="15">IF($I28=0,"-",C28/$I28)</f>
        <v>5.2972536015588351E-2</v>
      </c>
      <c r="D29" s="62">
        <f t="shared" si="15"/>
        <v>9.9487611116475291E-2</v>
      </c>
      <c r="E29" s="62">
        <f t="shared" si="15"/>
        <v>8.5266032701065364E-2</v>
      </c>
      <c r="F29" s="62">
        <f t="shared" si="15"/>
        <v>0.4180754255918871</v>
      </c>
      <c r="G29" s="62">
        <f t="shared" si="15"/>
        <v>2.4293259924378252E-2</v>
      </c>
      <c r="H29" s="62">
        <f t="shared" si="15"/>
        <v>2.2533545681430457E-4</v>
      </c>
      <c r="I29" s="63">
        <f>SUM(B29:H29)</f>
        <v>1.0000000000000002</v>
      </c>
      <c r="K29" s="64" t="s">
        <v>86</v>
      </c>
      <c r="L29" s="65">
        <f>IF($I28=0,"-",L28/$I28)</f>
        <v>0.31967979919379153</v>
      </c>
      <c r="M29" s="65">
        <f t="shared" ref="M29:R29" si="16">IF($I28=0,"-",M28/$I28)</f>
        <v>5.2972536015588351E-2</v>
      </c>
      <c r="N29" s="65">
        <f t="shared" si="16"/>
        <v>9.9487611116475291E-2</v>
      </c>
      <c r="O29" s="65">
        <f t="shared" si="16"/>
        <v>8.5266032701065364E-2</v>
      </c>
      <c r="P29" s="65">
        <f t="shared" si="16"/>
        <v>0.41807542559188715</v>
      </c>
      <c r="Q29" s="65">
        <f t="shared" si="16"/>
        <v>2.4293259924378252E-2</v>
      </c>
      <c r="R29" s="66">
        <f t="shared" si="16"/>
        <v>2.2533545681430457E-4</v>
      </c>
      <c r="S29" s="67">
        <f>SUM(L29:R29)</f>
        <v>1.0000000000000002</v>
      </c>
      <c r="BA29" s="68"/>
      <c r="BR29" s="68"/>
    </row>
    <row r="30" spans="1:85" ht="14.4" thickBot="1" x14ac:dyDescent="0.3"/>
    <row r="31" spans="1:85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1.430201359106844E-2</v>
      </c>
      <c r="C33" s="14">
        <f t="shared" ref="C33:E33" si="17">C111+C137+C163+C189+C215+C241+C267+C293+C319+C345+C371+C397+C423</f>
        <v>0</v>
      </c>
      <c r="D33" s="14">
        <f t="shared" si="17"/>
        <v>0</v>
      </c>
      <c r="E33" s="14">
        <f t="shared" si="17"/>
        <v>0</v>
      </c>
      <c r="F33" s="213">
        <v>0</v>
      </c>
      <c r="G33" s="14">
        <f t="shared" ref="G33:H48" si="18">G111+G137+G163+G189+G215+G241+G267+G293+G319+G345+G371+G397+G423</f>
        <v>0</v>
      </c>
      <c r="H33" s="14">
        <f t="shared" si="18"/>
        <v>0</v>
      </c>
      <c r="I33" s="16">
        <f>SUM(B33:H33)</f>
        <v>1.430201359106844E-2</v>
      </c>
      <c r="J33" s="6"/>
      <c r="K33" s="72" t="s">
        <v>6</v>
      </c>
      <c r="L33" s="14">
        <f t="shared" ref="L33:R48" si="19">L111+L137+L163+L189+L215+L241+L267+L293+L319+L345+L371+L397+L423</f>
        <v>1.430201359106844E-2</v>
      </c>
      <c r="M33" s="14">
        <f t="shared" si="19"/>
        <v>0</v>
      </c>
      <c r="N33" s="14">
        <f t="shared" si="19"/>
        <v>0</v>
      </c>
      <c r="O33" s="14">
        <f t="shared" si="19"/>
        <v>0</v>
      </c>
      <c r="P33" s="14">
        <f t="shared" si="19"/>
        <v>0</v>
      </c>
      <c r="Q33" s="14">
        <f t="shared" si="19"/>
        <v>0</v>
      </c>
      <c r="R33" s="14">
        <f t="shared" si="19"/>
        <v>0</v>
      </c>
      <c r="S33" s="74">
        <f>SUM(L33:R33)</f>
        <v>1.430201359106844E-2</v>
      </c>
      <c r="T33" s="6"/>
      <c r="U33" s="75" t="s">
        <v>6</v>
      </c>
      <c r="V33" s="76">
        <f t="shared" ref="V33:AH48" si="20">V111+V137+V163+V189+V215+V241+V267+V293+V319+V345+V371+V397+V423</f>
        <v>1.430201359106844E-2</v>
      </c>
      <c r="W33" s="76">
        <f t="shared" si="20"/>
        <v>0</v>
      </c>
      <c r="X33" s="76">
        <f t="shared" si="20"/>
        <v>0</v>
      </c>
      <c r="Y33" s="76">
        <f t="shared" si="20"/>
        <v>0</v>
      </c>
      <c r="Z33" s="76">
        <f t="shared" si="20"/>
        <v>0</v>
      </c>
      <c r="AA33" s="76">
        <f t="shared" si="20"/>
        <v>0</v>
      </c>
      <c r="AB33" s="76">
        <f t="shared" si="20"/>
        <v>0</v>
      </c>
      <c r="AC33" s="77">
        <f t="shared" si="20"/>
        <v>0</v>
      </c>
      <c r="AD33" s="76">
        <f t="shared" si="20"/>
        <v>0</v>
      </c>
      <c r="AE33" s="76">
        <f t="shared" si="20"/>
        <v>0</v>
      </c>
      <c r="AF33" s="76">
        <f t="shared" si="20"/>
        <v>0</v>
      </c>
      <c r="AG33" s="76">
        <f t="shared" si="20"/>
        <v>0</v>
      </c>
      <c r="AH33" s="76">
        <f t="shared" si="20"/>
        <v>0</v>
      </c>
      <c r="AI33" s="79">
        <f>SUM(V33:AC33)</f>
        <v>1.430201359106844E-2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49" si="21">B112+B138+B164+B190+B216+B242+B268+B294+B320+B346+B372+B398+B424</f>
        <v>0</v>
      </c>
      <c r="C34" s="22">
        <f t="shared" si="21"/>
        <v>0</v>
      </c>
      <c r="D34" s="22">
        <f t="shared" si="21"/>
        <v>0</v>
      </c>
      <c r="E34" s="22">
        <f t="shared" si="21"/>
        <v>0</v>
      </c>
      <c r="F34" s="214"/>
      <c r="G34" s="22">
        <f t="shared" si="18"/>
        <v>0</v>
      </c>
      <c r="H34" s="22">
        <f t="shared" si="18"/>
        <v>0</v>
      </c>
      <c r="I34" s="24">
        <f t="shared" ref="I34:I53" si="22">SUM(B34:H34)</f>
        <v>0</v>
      </c>
      <c r="J34" s="6"/>
      <c r="K34" s="25" t="s">
        <v>7</v>
      </c>
      <c r="L34" s="26">
        <f t="shared" si="19"/>
        <v>0</v>
      </c>
      <c r="M34" s="26">
        <f t="shared" si="19"/>
        <v>0</v>
      </c>
      <c r="N34" s="26">
        <f t="shared" si="19"/>
        <v>0</v>
      </c>
      <c r="O34" s="26">
        <f t="shared" si="19"/>
        <v>0</v>
      </c>
      <c r="P34" s="26">
        <f t="shared" si="19"/>
        <v>0</v>
      </c>
      <c r="Q34" s="26">
        <f t="shared" si="19"/>
        <v>0</v>
      </c>
      <c r="R34" s="26">
        <f t="shared" si="19"/>
        <v>0</v>
      </c>
      <c r="S34" s="28">
        <f t="shared" ref="S34:S53" si="23">SUM(L34:R34)</f>
        <v>0</v>
      </c>
      <c r="T34" s="6"/>
      <c r="U34" s="80" t="s">
        <v>7</v>
      </c>
      <c r="V34" s="81">
        <f t="shared" si="20"/>
        <v>0</v>
      </c>
      <c r="W34" s="81">
        <f t="shared" si="20"/>
        <v>0</v>
      </c>
      <c r="X34" s="81">
        <f t="shared" si="20"/>
        <v>0</v>
      </c>
      <c r="Y34" s="81">
        <f t="shared" si="20"/>
        <v>0</v>
      </c>
      <c r="Z34" s="81">
        <f t="shared" si="20"/>
        <v>0</v>
      </c>
      <c r="AA34" s="81">
        <f t="shared" si="20"/>
        <v>0</v>
      </c>
      <c r="AB34" s="81">
        <f t="shared" si="20"/>
        <v>0</v>
      </c>
      <c r="AC34" s="82">
        <f t="shared" si="20"/>
        <v>0</v>
      </c>
      <c r="AD34" s="81">
        <f t="shared" si="20"/>
        <v>0</v>
      </c>
      <c r="AE34" s="81">
        <f t="shared" si="20"/>
        <v>0</v>
      </c>
      <c r="AF34" s="81">
        <f t="shared" si="20"/>
        <v>0</v>
      </c>
      <c r="AG34" s="81">
        <f t="shared" si="20"/>
        <v>0</v>
      </c>
      <c r="AH34" s="81">
        <f t="shared" si="20"/>
        <v>0</v>
      </c>
      <c r="AI34" s="83">
        <f t="shared" ref="AI34:AI53" si="24">SUM(V34:AC34)</f>
        <v>0</v>
      </c>
      <c r="AJ34" t="str">
        <f t="shared" ref="AJ34:AJ55" si="25">IF(ABS(S34-AI34)&gt;0.001,S34-AI34,"")</f>
        <v/>
      </c>
    </row>
    <row r="35" spans="1:36" x14ac:dyDescent="0.25">
      <c r="A35" s="29" t="s">
        <v>9</v>
      </c>
      <c r="B35" s="18">
        <f t="shared" si="21"/>
        <v>0</v>
      </c>
      <c r="C35" s="18">
        <f t="shared" si="21"/>
        <v>0</v>
      </c>
      <c r="D35" s="18">
        <f t="shared" si="21"/>
        <v>1.394492485974729E-2</v>
      </c>
      <c r="E35" s="18">
        <f t="shared" si="21"/>
        <v>0</v>
      </c>
      <c r="F35" s="214"/>
      <c r="G35" s="18">
        <f t="shared" si="18"/>
        <v>0</v>
      </c>
      <c r="H35" s="18">
        <f t="shared" si="18"/>
        <v>0</v>
      </c>
      <c r="I35" s="16">
        <f t="shared" si="22"/>
        <v>1.394492485974729E-2</v>
      </c>
      <c r="J35" s="6"/>
      <c r="K35" s="31" t="s">
        <v>9</v>
      </c>
      <c r="L35" s="18">
        <f t="shared" si="19"/>
        <v>0</v>
      </c>
      <c r="M35" s="18">
        <f t="shared" si="19"/>
        <v>0</v>
      </c>
      <c r="N35" s="18">
        <f t="shared" si="19"/>
        <v>1.394492485974729E-2</v>
      </c>
      <c r="O35" s="18">
        <f t="shared" si="19"/>
        <v>0</v>
      </c>
      <c r="P35" s="18">
        <f t="shared" si="19"/>
        <v>0</v>
      </c>
      <c r="Q35" s="18">
        <f t="shared" si="19"/>
        <v>0</v>
      </c>
      <c r="R35" s="18">
        <f t="shared" si="19"/>
        <v>0</v>
      </c>
      <c r="S35" s="20">
        <f t="shared" si="23"/>
        <v>1.394492485974729E-2</v>
      </c>
      <c r="T35" s="6"/>
      <c r="U35" s="84" t="s">
        <v>9</v>
      </c>
      <c r="V35" s="76">
        <f t="shared" si="20"/>
        <v>0</v>
      </c>
      <c r="W35" s="76">
        <f t="shared" si="20"/>
        <v>0</v>
      </c>
      <c r="X35" s="76">
        <f t="shared" si="20"/>
        <v>0</v>
      </c>
      <c r="Y35" s="76">
        <f t="shared" si="20"/>
        <v>0</v>
      </c>
      <c r="Z35" s="76">
        <f t="shared" si="20"/>
        <v>1.394492485974729E-2</v>
      </c>
      <c r="AA35" s="76">
        <f t="shared" si="20"/>
        <v>0</v>
      </c>
      <c r="AB35" s="76">
        <f t="shared" si="20"/>
        <v>0</v>
      </c>
      <c r="AC35" s="77">
        <f t="shared" si="20"/>
        <v>0</v>
      </c>
      <c r="AD35" s="76">
        <f t="shared" si="20"/>
        <v>0</v>
      </c>
      <c r="AE35" s="76">
        <f t="shared" si="20"/>
        <v>0</v>
      </c>
      <c r="AF35" s="76">
        <f t="shared" si="20"/>
        <v>0</v>
      </c>
      <c r="AG35" s="76">
        <f t="shared" si="20"/>
        <v>0</v>
      </c>
      <c r="AH35" s="76">
        <f t="shared" si="20"/>
        <v>0</v>
      </c>
      <c r="AI35" s="79">
        <f t="shared" si="24"/>
        <v>1.394492485974729E-2</v>
      </c>
      <c r="AJ35" t="str">
        <f t="shared" si="25"/>
        <v/>
      </c>
    </row>
    <row r="36" spans="1:36" x14ac:dyDescent="0.25">
      <c r="A36" s="21" t="s">
        <v>54</v>
      </c>
      <c r="B36" s="22">
        <f t="shared" si="21"/>
        <v>0</v>
      </c>
      <c r="C36" s="22">
        <f t="shared" si="21"/>
        <v>0</v>
      </c>
      <c r="D36" s="22">
        <f t="shared" si="21"/>
        <v>0</v>
      </c>
      <c r="E36" s="22">
        <f t="shared" si="21"/>
        <v>0</v>
      </c>
      <c r="F36" s="214"/>
      <c r="G36" s="22">
        <f t="shared" si="18"/>
        <v>0</v>
      </c>
      <c r="H36" s="22">
        <f t="shared" si="18"/>
        <v>0</v>
      </c>
      <c r="I36" s="24">
        <f t="shared" si="22"/>
        <v>0</v>
      </c>
      <c r="J36" s="6"/>
      <c r="K36" s="25" t="s">
        <v>54</v>
      </c>
      <c r="L36" s="26">
        <f t="shared" si="19"/>
        <v>0</v>
      </c>
      <c r="M36" s="26">
        <f t="shared" si="19"/>
        <v>0</v>
      </c>
      <c r="N36" s="26">
        <f t="shared" si="19"/>
        <v>0</v>
      </c>
      <c r="O36" s="26">
        <f t="shared" si="19"/>
        <v>0</v>
      </c>
      <c r="P36" s="26">
        <f t="shared" si="19"/>
        <v>0</v>
      </c>
      <c r="Q36" s="26">
        <f t="shared" si="19"/>
        <v>0</v>
      </c>
      <c r="R36" s="26">
        <f t="shared" si="19"/>
        <v>0</v>
      </c>
      <c r="S36" s="28">
        <f t="shared" si="23"/>
        <v>0</v>
      </c>
      <c r="T36" s="6"/>
      <c r="U36" s="80" t="s">
        <v>54</v>
      </c>
      <c r="V36" s="81">
        <f t="shared" si="20"/>
        <v>0</v>
      </c>
      <c r="W36" s="81">
        <f t="shared" si="20"/>
        <v>0</v>
      </c>
      <c r="X36" s="81">
        <f t="shared" si="20"/>
        <v>0</v>
      </c>
      <c r="Y36" s="81">
        <f t="shared" si="20"/>
        <v>0</v>
      </c>
      <c r="Z36" s="81">
        <f t="shared" si="20"/>
        <v>0</v>
      </c>
      <c r="AA36" s="81">
        <f t="shared" si="20"/>
        <v>0</v>
      </c>
      <c r="AB36" s="81">
        <f t="shared" si="20"/>
        <v>0</v>
      </c>
      <c r="AC36" s="82">
        <f t="shared" si="20"/>
        <v>0</v>
      </c>
      <c r="AD36" s="81">
        <f t="shared" si="20"/>
        <v>0</v>
      </c>
      <c r="AE36" s="81">
        <f t="shared" si="20"/>
        <v>0</v>
      </c>
      <c r="AF36" s="81">
        <f t="shared" si="20"/>
        <v>0</v>
      </c>
      <c r="AG36" s="81">
        <f t="shared" si="20"/>
        <v>0</v>
      </c>
      <c r="AH36" s="81">
        <f t="shared" si="20"/>
        <v>0</v>
      </c>
      <c r="AI36" s="83">
        <f t="shared" si="24"/>
        <v>0</v>
      </c>
      <c r="AJ36" t="str">
        <f t="shared" si="25"/>
        <v/>
      </c>
    </row>
    <row r="37" spans="1:36" x14ac:dyDescent="0.25">
      <c r="A37" s="29" t="s">
        <v>15</v>
      </c>
      <c r="B37" s="18">
        <f t="shared" si="21"/>
        <v>15.758919578754288</v>
      </c>
      <c r="C37" s="18">
        <f t="shared" si="21"/>
        <v>12.503333996211522</v>
      </c>
      <c r="D37" s="18">
        <f t="shared" si="21"/>
        <v>9.505610059691513</v>
      </c>
      <c r="E37" s="18">
        <f t="shared" si="21"/>
        <v>0</v>
      </c>
      <c r="F37" s="214"/>
      <c r="G37" s="18">
        <f t="shared" si="18"/>
        <v>0</v>
      </c>
      <c r="H37" s="18">
        <f t="shared" si="18"/>
        <v>0</v>
      </c>
      <c r="I37" s="16">
        <f t="shared" si="22"/>
        <v>37.767863634657324</v>
      </c>
      <c r="J37" s="6"/>
      <c r="K37" s="31" t="s">
        <v>15</v>
      </c>
      <c r="L37" s="18">
        <f t="shared" si="19"/>
        <v>15.758919578754288</v>
      </c>
      <c r="M37" s="18">
        <f t="shared" si="19"/>
        <v>12.503333996211522</v>
      </c>
      <c r="N37" s="18">
        <f t="shared" si="19"/>
        <v>9.505610059691513</v>
      </c>
      <c r="O37" s="18">
        <f t="shared" si="19"/>
        <v>0</v>
      </c>
      <c r="P37" s="18">
        <f t="shared" si="19"/>
        <v>0</v>
      </c>
      <c r="Q37" s="18">
        <f t="shared" si="19"/>
        <v>0</v>
      </c>
      <c r="R37" s="18">
        <f t="shared" si="19"/>
        <v>0</v>
      </c>
      <c r="S37" s="20">
        <f t="shared" si="23"/>
        <v>37.767863634657324</v>
      </c>
      <c r="T37" s="6"/>
      <c r="U37" s="84" t="s">
        <v>15</v>
      </c>
      <c r="V37" s="76">
        <f t="shared" si="20"/>
        <v>15.474305138606772</v>
      </c>
      <c r="W37" s="76">
        <f t="shared" si="20"/>
        <v>0</v>
      </c>
      <c r="X37" s="76">
        <f t="shared" si="20"/>
        <v>0</v>
      </c>
      <c r="Y37" s="76">
        <f t="shared" si="20"/>
        <v>12.503333996211522</v>
      </c>
      <c r="Z37" s="76">
        <f t="shared" si="20"/>
        <v>9.4507263680101694</v>
      </c>
      <c r="AA37" s="76">
        <f t="shared" si="20"/>
        <v>0</v>
      </c>
      <c r="AB37" s="76">
        <f t="shared" si="20"/>
        <v>0</v>
      </c>
      <c r="AC37" s="77">
        <f t="shared" si="20"/>
        <v>0.33949813182886135</v>
      </c>
      <c r="AD37" s="76">
        <f t="shared" si="20"/>
        <v>0.28461444014751686</v>
      </c>
      <c r="AE37" s="76">
        <f t="shared" si="20"/>
        <v>0</v>
      </c>
      <c r="AF37" s="76">
        <f t="shared" si="20"/>
        <v>0</v>
      </c>
      <c r="AG37" s="76">
        <f t="shared" si="20"/>
        <v>5.4883691681344493E-2</v>
      </c>
      <c r="AH37" s="76">
        <f t="shared" si="20"/>
        <v>0</v>
      </c>
      <c r="AI37" s="79">
        <f t="shared" si="24"/>
        <v>37.767863634657324</v>
      </c>
      <c r="AJ37" t="str">
        <f t="shared" si="25"/>
        <v/>
      </c>
    </row>
    <row r="38" spans="1:36" x14ac:dyDescent="0.25">
      <c r="A38" s="21" t="s">
        <v>14</v>
      </c>
      <c r="B38" s="22">
        <f t="shared" si="21"/>
        <v>2.9445282810705713</v>
      </c>
      <c r="C38" s="22">
        <f t="shared" si="21"/>
        <v>0.22372244371161346</v>
      </c>
      <c r="D38" s="22">
        <f t="shared" si="21"/>
        <v>3.8307566265004125</v>
      </c>
      <c r="E38" s="22">
        <f t="shared" si="21"/>
        <v>0</v>
      </c>
      <c r="F38" s="214"/>
      <c r="G38" s="22">
        <f t="shared" si="18"/>
        <v>0</v>
      </c>
      <c r="H38" s="22">
        <f t="shared" si="18"/>
        <v>0</v>
      </c>
      <c r="I38" s="24">
        <f t="shared" si="22"/>
        <v>6.9990073512825974</v>
      </c>
      <c r="J38" s="6"/>
      <c r="K38" s="25" t="s">
        <v>14</v>
      </c>
      <c r="L38" s="26">
        <f t="shared" si="19"/>
        <v>2.9445282810705713</v>
      </c>
      <c r="M38" s="26">
        <f t="shared" si="19"/>
        <v>0.22372244371161346</v>
      </c>
      <c r="N38" s="26">
        <f t="shared" si="19"/>
        <v>3.8307566265004125</v>
      </c>
      <c r="O38" s="26">
        <f t="shared" si="19"/>
        <v>0</v>
      </c>
      <c r="P38" s="26">
        <f t="shared" si="19"/>
        <v>0</v>
      </c>
      <c r="Q38" s="26">
        <f t="shared" si="19"/>
        <v>0</v>
      </c>
      <c r="R38" s="26">
        <f t="shared" si="19"/>
        <v>0</v>
      </c>
      <c r="S38" s="28">
        <f t="shared" si="23"/>
        <v>6.9990073512825974</v>
      </c>
      <c r="T38" s="6"/>
      <c r="U38" s="80" t="s">
        <v>55</v>
      </c>
      <c r="V38" s="81">
        <f t="shared" si="20"/>
        <v>2.7335917005627755</v>
      </c>
      <c r="W38" s="81">
        <f t="shared" si="20"/>
        <v>0</v>
      </c>
      <c r="X38" s="81">
        <f t="shared" si="20"/>
        <v>0</v>
      </c>
      <c r="Y38" s="81">
        <f t="shared" si="20"/>
        <v>0.22372244371161346</v>
      </c>
      <c r="Z38" s="81">
        <f t="shared" si="20"/>
        <v>3.8307566265004125</v>
      </c>
      <c r="AA38" s="81">
        <f t="shared" si="20"/>
        <v>0</v>
      </c>
      <c r="AB38" s="81">
        <f t="shared" si="20"/>
        <v>0</v>
      </c>
      <c r="AC38" s="82">
        <f t="shared" si="20"/>
        <v>0.21093658050779587</v>
      </c>
      <c r="AD38" s="81">
        <f t="shared" si="20"/>
        <v>0.21093658050779587</v>
      </c>
      <c r="AE38" s="81">
        <f t="shared" si="20"/>
        <v>0</v>
      </c>
      <c r="AF38" s="81">
        <f t="shared" si="20"/>
        <v>0</v>
      </c>
      <c r="AG38" s="81">
        <f t="shared" si="20"/>
        <v>0</v>
      </c>
      <c r="AH38" s="81">
        <f t="shared" si="20"/>
        <v>0</v>
      </c>
      <c r="AI38" s="83">
        <f t="shared" si="24"/>
        <v>6.9990073512825974</v>
      </c>
      <c r="AJ38" t="str">
        <f t="shared" si="25"/>
        <v/>
      </c>
    </row>
    <row r="39" spans="1:36" x14ac:dyDescent="0.25">
      <c r="A39" s="29" t="s">
        <v>56</v>
      </c>
      <c r="B39" s="18">
        <f t="shared" si="21"/>
        <v>0</v>
      </c>
      <c r="C39" s="18">
        <f t="shared" si="21"/>
        <v>0</v>
      </c>
      <c r="D39" s="18">
        <f t="shared" si="21"/>
        <v>0</v>
      </c>
      <c r="E39" s="18">
        <f t="shared" si="21"/>
        <v>206.10370342990342</v>
      </c>
      <c r="F39" s="214"/>
      <c r="G39" s="18">
        <f t="shared" si="18"/>
        <v>0</v>
      </c>
      <c r="H39" s="18">
        <f t="shared" si="18"/>
        <v>0</v>
      </c>
      <c r="I39" s="16">
        <f t="shared" si="22"/>
        <v>206.10370342990342</v>
      </c>
      <c r="J39" s="6"/>
      <c r="K39" s="31" t="s">
        <v>56</v>
      </c>
      <c r="L39" s="18">
        <f t="shared" si="19"/>
        <v>0</v>
      </c>
      <c r="M39" s="18">
        <f t="shared" si="19"/>
        <v>0</v>
      </c>
      <c r="N39" s="18">
        <f t="shared" si="19"/>
        <v>0</v>
      </c>
      <c r="O39" s="18">
        <f t="shared" si="19"/>
        <v>206.10370342990342</v>
      </c>
      <c r="P39" s="18">
        <f t="shared" si="19"/>
        <v>311.51330260817599</v>
      </c>
      <c r="Q39" s="18">
        <f t="shared" si="19"/>
        <v>0</v>
      </c>
      <c r="R39" s="18">
        <f t="shared" si="19"/>
        <v>0</v>
      </c>
      <c r="S39" s="20">
        <f t="shared" si="23"/>
        <v>517.61700603807935</v>
      </c>
      <c r="T39" s="6"/>
      <c r="U39" s="84" t="s">
        <v>56</v>
      </c>
      <c r="V39" s="76">
        <f t="shared" si="20"/>
        <v>0</v>
      </c>
      <c r="W39" s="76">
        <f t="shared" si="20"/>
        <v>0</v>
      </c>
      <c r="X39" s="76">
        <f t="shared" si="20"/>
        <v>0</v>
      </c>
      <c r="Y39" s="76">
        <f t="shared" si="20"/>
        <v>0</v>
      </c>
      <c r="Z39" s="76">
        <f t="shared" si="20"/>
        <v>0</v>
      </c>
      <c r="AA39" s="76">
        <f t="shared" si="20"/>
        <v>187.81972099575904</v>
      </c>
      <c r="AB39" s="76">
        <f t="shared" si="20"/>
        <v>311.51330260817599</v>
      </c>
      <c r="AC39" s="77">
        <f t="shared" si="20"/>
        <v>18.283982434144395</v>
      </c>
      <c r="AD39" s="76">
        <f t="shared" si="20"/>
        <v>0</v>
      </c>
      <c r="AE39" s="76">
        <f t="shared" si="20"/>
        <v>0</v>
      </c>
      <c r="AF39" s="76">
        <f t="shared" si="20"/>
        <v>0</v>
      </c>
      <c r="AG39" s="76">
        <f t="shared" si="20"/>
        <v>0</v>
      </c>
      <c r="AH39" s="76">
        <f t="shared" si="20"/>
        <v>18.283982434144395</v>
      </c>
      <c r="AI39" s="79">
        <f t="shared" si="24"/>
        <v>517.61700603807947</v>
      </c>
      <c r="AJ39" t="str">
        <f t="shared" si="25"/>
        <v/>
      </c>
    </row>
    <row r="40" spans="1:36" x14ac:dyDescent="0.25">
      <c r="A40" s="21" t="s">
        <v>11</v>
      </c>
      <c r="B40" s="22">
        <f t="shared" si="21"/>
        <v>0</v>
      </c>
      <c r="C40" s="22">
        <f t="shared" si="21"/>
        <v>0</v>
      </c>
      <c r="D40" s="22">
        <f t="shared" si="21"/>
        <v>0</v>
      </c>
      <c r="E40" s="22">
        <f t="shared" si="21"/>
        <v>1.0464258813562839</v>
      </c>
      <c r="F40" s="214"/>
      <c r="G40" s="22">
        <f t="shared" si="18"/>
        <v>0</v>
      </c>
      <c r="H40" s="22">
        <f t="shared" si="18"/>
        <v>0</v>
      </c>
      <c r="I40" s="24">
        <f t="shared" si="22"/>
        <v>1.0464258813562839</v>
      </c>
      <c r="J40" s="6"/>
      <c r="K40" s="25" t="s">
        <v>11</v>
      </c>
      <c r="L40" s="26">
        <f t="shared" si="19"/>
        <v>0</v>
      </c>
      <c r="M40" s="26">
        <f t="shared" si="19"/>
        <v>0</v>
      </c>
      <c r="N40" s="26">
        <f t="shared" si="19"/>
        <v>0</v>
      </c>
      <c r="O40" s="26">
        <f t="shared" si="19"/>
        <v>1.0464258813562839</v>
      </c>
      <c r="P40" s="26">
        <f t="shared" si="19"/>
        <v>15.859156966974956</v>
      </c>
      <c r="Q40" s="26">
        <f t="shared" si="19"/>
        <v>0</v>
      </c>
      <c r="R40" s="26">
        <f t="shared" si="19"/>
        <v>0</v>
      </c>
      <c r="S40" s="28">
        <f t="shared" si="23"/>
        <v>16.905582848331239</v>
      </c>
      <c r="T40" s="6"/>
      <c r="U40" s="80" t="s">
        <v>11</v>
      </c>
      <c r="V40" s="81">
        <f t="shared" si="20"/>
        <v>0</v>
      </c>
      <c r="W40" s="81">
        <f t="shared" si="20"/>
        <v>0</v>
      </c>
      <c r="X40" s="81">
        <f t="shared" si="20"/>
        <v>0</v>
      </c>
      <c r="Y40" s="81">
        <f t="shared" si="20"/>
        <v>0</v>
      </c>
      <c r="Z40" s="81">
        <f t="shared" si="20"/>
        <v>0</v>
      </c>
      <c r="AA40" s="81">
        <f t="shared" si="20"/>
        <v>0.13054674588957463</v>
      </c>
      <c r="AB40" s="81">
        <f t="shared" si="20"/>
        <v>15.859156966974956</v>
      </c>
      <c r="AC40" s="82">
        <f t="shared" si="20"/>
        <v>0.91587913546670929</v>
      </c>
      <c r="AD40" s="81">
        <f t="shared" si="20"/>
        <v>0</v>
      </c>
      <c r="AE40" s="81">
        <f t="shared" si="20"/>
        <v>0</v>
      </c>
      <c r="AF40" s="81">
        <f t="shared" si="20"/>
        <v>0</v>
      </c>
      <c r="AG40" s="81">
        <f t="shared" si="20"/>
        <v>0</v>
      </c>
      <c r="AH40" s="81">
        <f t="shared" si="20"/>
        <v>0.91587913546670929</v>
      </c>
      <c r="AI40" s="83">
        <f t="shared" si="24"/>
        <v>16.905582848331239</v>
      </c>
      <c r="AJ40" t="str">
        <f t="shared" si="25"/>
        <v/>
      </c>
    </row>
    <row r="41" spans="1:36" x14ac:dyDescent="0.25">
      <c r="A41" s="29" t="s">
        <v>57</v>
      </c>
      <c r="B41" s="18">
        <f t="shared" si="21"/>
        <v>0</v>
      </c>
      <c r="C41" s="18">
        <f t="shared" si="21"/>
        <v>0</v>
      </c>
      <c r="D41" s="18">
        <f t="shared" si="21"/>
        <v>0</v>
      </c>
      <c r="E41" s="18">
        <f t="shared" si="21"/>
        <v>0</v>
      </c>
      <c r="F41" s="214"/>
      <c r="G41" s="18">
        <f t="shared" si="18"/>
        <v>0</v>
      </c>
      <c r="H41" s="18">
        <f t="shared" si="18"/>
        <v>0</v>
      </c>
      <c r="I41" s="16">
        <f t="shared" si="22"/>
        <v>0</v>
      </c>
      <c r="J41" s="6"/>
      <c r="K41" s="31" t="s">
        <v>57</v>
      </c>
      <c r="L41" s="18">
        <f t="shared" si="19"/>
        <v>0</v>
      </c>
      <c r="M41" s="18">
        <f t="shared" si="19"/>
        <v>0</v>
      </c>
      <c r="N41" s="18">
        <f t="shared" si="19"/>
        <v>0</v>
      </c>
      <c r="O41" s="18">
        <f t="shared" si="19"/>
        <v>0</v>
      </c>
      <c r="P41" s="18">
        <f t="shared" si="19"/>
        <v>0</v>
      </c>
      <c r="Q41" s="18">
        <f t="shared" si="19"/>
        <v>0</v>
      </c>
      <c r="R41" s="18">
        <f t="shared" si="19"/>
        <v>0</v>
      </c>
      <c r="S41" s="20">
        <f t="shared" si="23"/>
        <v>0</v>
      </c>
      <c r="T41" s="6"/>
      <c r="U41" s="84" t="s">
        <v>57</v>
      </c>
      <c r="V41" s="76">
        <f t="shared" si="20"/>
        <v>0</v>
      </c>
      <c r="W41" s="76">
        <f t="shared" si="20"/>
        <v>0</v>
      </c>
      <c r="X41" s="76">
        <f t="shared" si="20"/>
        <v>0</v>
      </c>
      <c r="Y41" s="76">
        <f t="shared" si="20"/>
        <v>0</v>
      </c>
      <c r="Z41" s="76">
        <f t="shared" si="20"/>
        <v>0</v>
      </c>
      <c r="AA41" s="76">
        <f t="shared" si="20"/>
        <v>0</v>
      </c>
      <c r="AB41" s="76">
        <f t="shared" si="20"/>
        <v>0</v>
      </c>
      <c r="AC41" s="77">
        <f t="shared" si="20"/>
        <v>0</v>
      </c>
      <c r="AD41" s="76">
        <f t="shared" si="20"/>
        <v>0</v>
      </c>
      <c r="AE41" s="76">
        <f t="shared" si="20"/>
        <v>0</v>
      </c>
      <c r="AF41" s="76">
        <f t="shared" si="20"/>
        <v>0</v>
      </c>
      <c r="AG41" s="76">
        <f t="shared" si="20"/>
        <v>0</v>
      </c>
      <c r="AH41" s="76">
        <f t="shared" si="20"/>
        <v>0</v>
      </c>
      <c r="AI41" s="79">
        <f t="shared" si="24"/>
        <v>0</v>
      </c>
      <c r="AJ41" t="str">
        <f t="shared" si="25"/>
        <v/>
      </c>
    </row>
    <row r="42" spans="1:36" x14ac:dyDescent="0.25">
      <c r="A42" s="21" t="s">
        <v>16</v>
      </c>
      <c r="B42" s="22">
        <f t="shared" si="21"/>
        <v>2.9751880350300843</v>
      </c>
      <c r="C42" s="22">
        <f t="shared" si="21"/>
        <v>0.66487997916729269</v>
      </c>
      <c r="D42" s="22">
        <f t="shared" si="21"/>
        <v>31.373768499606889</v>
      </c>
      <c r="E42" s="22">
        <f t="shared" si="21"/>
        <v>3.4500525040021017</v>
      </c>
      <c r="F42" s="214"/>
      <c r="G42" s="22">
        <f t="shared" si="18"/>
        <v>0</v>
      </c>
      <c r="H42" s="22">
        <f t="shared" si="18"/>
        <v>0</v>
      </c>
      <c r="I42" s="24">
        <f t="shared" si="22"/>
        <v>38.463889017806366</v>
      </c>
      <c r="J42" s="6"/>
      <c r="K42" s="25" t="s">
        <v>16</v>
      </c>
      <c r="L42" s="26">
        <f t="shared" si="19"/>
        <v>2.9751880350300843</v>
      </c>
      <c r="M42" s="26">
        <f t="shared" si="19"/>
        <v>0.66487997916729269</v>
      </c>
      <c r="N42" s="26">
        <f t="shared" si="19"/>
        <v>31.373768499606889</v>
      </c>
      <c r="O42" s="26">
        <f t="shared" si="19"/>
        <v>3.4500525040021017</v>
      </c>
      <c r="P42" s="26">
        <f t="shared" si="19"/>
        <v>2.4983009622293233</v>
      </c>
      <c r="Q42" s="26">
        <f t="shared" si="19"/>
        <v>0</v>
      </c>
      <c r="R42" s="26">
        <f t="shared" si="19"/>
        <v>0</v>
      </c>
      <c r="S42" s="28">
        <f t="shared" si="23"/>
        <v>40.962189980035689</v>
      </c>
      <c r="T42" s="6"/>
      <c r="U42" s="80" t="s">
        <v>16</v>
      </c>
      <c r="V42" s="81">
        <f t="shared" si="20"/>
        <v>2.9751880350300843</v>
      </c>
      <c r="W42" s="81">
        <f t="shared" si="20"/>
        <v>0</v>
      </c>
      <c r="X42" s="81">
        <f t="shared" si="20"/>
        <v>0</v>
      </c>
      <c r="Y42" s="81">
        <f t="shared" si="20"/>
        <v>0.66487997916729269</v>
      </c>
      <c r="Z42" s="81">
        <f t="shared" si="20"/>
        <v>31.373768499606889</v>
      </c>
      <c r="AA42" s="81">
        <f t="shared" si="20"/>
        <v>0.97166323579164859</v>
      </c>
      <c r="AB42" s="81">
        <f t="shared" si="20"/>
        <v>2.4983009622293233</v>
      </c>
      <c r="AC42" s="82">
        <f t="shared" si="20"/>
        <v>2.4783892682104534</v>
      </c>
      <c r="AD42" s="81">
        <f t="shared" si="20"/>
        <v>0</v>
      </c>
      <c r="AE42" s="81">
        <f t="shared" si="20"/>
        <v>0</v>
      </c>
      <c r="AF42" s="81">
        <f t="shared" si="20"/>
        <v>0</v>
      </c>
      <c r="AG42" s="81">
        <f t="shared" si="20"/>
        <v>0</v>
      </c>
      <c r="AH42" s="81">
        <f t="shared" si="20"/>
        <v>2.4783892682104534</v>
      </c>
      <c r="AI42" s="83">
        <f t="shared" si="24"/>
        <v>40.962189980035689</v>
      </c>
      <c r="AJ42" t="str">
        <f t="shared" si="25"/>
        <v/>
      </c>
    </row>
    <row r="43" spans="1:36" x14ac:dyDescent="0.25">
      <c r="A43" s="29" t="s">
        <v>136</v>
      </c>
      <c r="B43" s="18">
        <f t="shared" si="21"/>
        <v>417.61216661973492</v>
      </c>
      <c r="C43" s="18">
        <f t="shared" si="21"/>
        <v>1519.6028264218471</v>
      </c>
      <c r="D43" s="18">
        <f t="shared" si="21"/>
        <v>595.69022588446489</v>
      </c>
      <c r="E43" s="18">
        <f t="shared" si="21"/>
        <v>26.464453156700678</v>
      </c>
      <c r="F43" s="214"/>
      <c r="G43" s="18">
        <f t="shared" si="18"/>
        <v>0.15018852384037376</v>
      </c>
      <c r="H43" s="18">
        <f t="shared" si="18"/>
        <v>0</v>
      </c>
      <c r="I43" s="16">
        <f t="shared" si="22"/>
        <v>2559.5198606065878</v>
      </c>
      <c r="J43" s="6"/>
      <c r="K43" s="31" t="s">
        <v>136</v>
      </c>
      <c r="L43" s="18">
        <f t="shared" si="19"/>
        <v>417.61216661973492</v>
      </c>
      <c r="M43" s="18">
        <f t="shared" si="19"/>
        <v>1519.6028264218471</v>
      </c>
      <c r="N43" s="18">
        <f t="shared" si="19"/>
        <v>595.69022588446489</v>
      </c>
      <c r="O43" s="18">
        <f t="shared" si="19"/>
        <v>26.464453156700678</v>
      </c>
      <c r="P43" s="18">
        <f t="shared" si="19"/>
        <v>4.3960309286027632</v>
      </c>
      <c r="Q43" s="18">
        <f t="shared" si="19"/>
        <v>0.15018852384037376</v>
      </c>
      <c r="R43" s="18">
        <f t="shared" si="19"/>
        <v>0</v>
      </c>
      <c r="S43" s="20">
        <f t="shared" si="23"/>
        <v>2563.9158915351904</v>
      </c>
      <c r="T43" s="6"/>
      <c r="U43" s="84" t="s">
        <v>136</v>
      </c>
      <c r="V43" s="76">
        <f t="shared" si="20"/>
        <v>406.63646031153485</v>
      </c>
      <c r="W43" s="76">
        <f t="shared" si="20"/>
        <v>3.6991787539842473</v>
      </c>
      <c r="X43" s="76">
        <f t="shared" si="20"/>
        <v>0.15018852384037376</v>
      </c>
      <c r="Y43" s="76">
        <f t="shared" si="20"/>
        <v>1519.6028264218471</v>
      </c>
      <c r="Z43" s="76">
        <f t="shared" si="20"/>
        <v>575.11148788837716</v>
      </c>
      <c r="AA43" s="76">
        <f t="shared" si="20"/>
        <v>16.518574708356361</v>
      </c>
      <c r="AB43" s="76">
        <f t="shared" si="20"/>
        <v>4.3960309286027632</v>
      </c>
      <c r="AC43" s="77">
        <f t="shared" si="20"/>
        <v>37.801143998647973</v>
      </c>
      <c r="AD43" s="76">
        <f t="shared" si="20"/>
        <v>7.2765275542158374</v>
      </c>
      <c r="AE43" s="76">
        <f t="shared" si="20"/>
        <v>0</v>
      </c>
      <c r="AF43" s="76">
        <f t="shared" si="20"/>
        <v>0</v>
      </c>
      <c r="AG43" s="76">
        <f t="shared" si="20"/>
        <v>20.578737996087799</v>
      </c>
      <c r="AH43" s="76">
        <f t="shared" si="20"/>
        <v>9.945878448344315</v>
      </c>
      <c r="AI43" s="79">
        <f t="shared" si="24"/>
        <v>2563.9158915351909</v>
      </c>
      <c r="AJ43" t="str">
        <f t="shared" si="25"/>
        <v/>
      </c>
    </row>
    <row r="44" spans="1:36" x14ac:dyDescent="0.25">
      <c r="A44" s="21" t="s">
        <v>24</v>
      </c>
      <c r="B44" s="22">
        <f t="shared" si="21"/>
        <v>113.19959061367356</v>
      </c>
      <c r="C44" s="22">
        <f t="shared" si="21"/>
        <v>48.927158463174948</v>
      </c>
      <c r="D44" s="22">
        <f t="shared" si="21"/>
        <v>234.21936147485354</v>
      </c>
      <c r="E44" s="22">
        <f t="shared" si="21"/>
        <v>1555.4935663144529</v>
      </c>
      <c r="F44" s="214"/>
      <c r="G44" s="22">
        <f t="shared" si="18"/>
        <v>169.18996054036737</v>
      </c>
      <c r="H44" s="22">
        <f t="shared" si="18"/>
        <v>7.3099735644005612</v>
      </c>
      <c r="I44" s="24">
        <f t="shared" si="22"/>
        <v>2128.3396109709229</v>
      </c>
      <c r="J44" s="6"/>
      <c r="K44" s="25" t="s">
        <v>24</v>
      </c>
      <c r="L44" s="26">
        <f t="shared" si="19"/>
        <v>113.19959061367356</v>
      </c>
      <c r="M44" s="26">
        <f t="shared" si="19"/>
        <v>48.927158463174948</v>
      </c>
      <c r="N44" s="26">
        <f t="shared" si="19"/>
        <v>234.21936147485354</v>
      </c>
      <c r="O44" s="26">
        <f t="shared" si="19"/>
        <v>1555.4935663144529</v>
      </c>
      <c r="P44" s="26">
        <f t="shared" si="19"/>
        <v>8.4616772137953031</v>
      </c>
      <c r="Q44" s="26">
        <f t="shared" si="19"/>
        <v>169.18996054036737</v>
      </c>
      <c r="R44" s="26">
        <f t="shared" si="19"/>
        <v>7.3099735644005612</v>
      </c>
      <c r="S44" s="28">
        <f t="shared" si="23"/>
        <v>2136.8012881847185</v>
      </c>
      <c r="T44" s="6"/>
      <c r="U44" s="80" t="s">
        <v>24</v>
      </c>
      <c r="V44" s="81">
        <f t="shared" si="20"/>
        <v>22.923057485090546</v>
      </c>
      <c r="W44" s="81">
        <f t="shared" si="20"/>
        <v>89.348513327541241</v>
      </c>
      <c r="X44" s="81">
        <f t="shared" si="20"/>
        <v>169.18996054036737</v>
      </c>
      <c r="Y44" s="81">
        <f t="shared" si="20"/>
        <v>48.927158463174948</v>
      </c>
      <c r="Z44" s="81">
        <f t="shared" si="20"/>
        <v>227.19565130404308</v>
      </c>
      <c r="AA44" s="81">
        <f t="shared" si="20"/>
        <v>1536.9703735407072</v>
      </c>
      <c r="AB44" s="81">
        <f t="shared" si="20"/>
        <v>8.4616772137953031</v>
      </c>
      <c r="AC44" s="82">
        <f t="shared" si="20"/>
        <v>33.784896309998203</v>
      </c>
      <c r="AD44" s="81">
        <f t="shared" si="20"/>
        <v>0.92801980104177773</v>
      </c>
      <c r="AE44" s="81">
        <f t="shared" si="20"/>
        <v>12.003455828350793</v>
      </c>
      <c r="AF44" s="81">
        <f t="shared" si="20"/>
        <v>7.3099735644005612</v>
      </c>
      <c r="AG44" s="81">
        <f t="shared" si="20"/>
        <v>7.0237101708104381</v>
      </c>
      <c r="AH44" s="81">
        <f t="shared" si="20"/>
        <v>6.519736945394623</v>
      </c>
      <c r="AI44" s="83">
        <f t="shared" si="24"/>
        <v>2136.8012881847176</v>
      </c>
      <c r="AJ44" t="str">
        <f t="shared" si="25"/>
        <v/>
      </c>
    </row>
    <row r="45" spans="1:36" x14ac:dyDescent="0.25">
      <c r="A45" s="29" t="s">
        <v>23</v>
      </c>
      <c r="B45" s="18">
        <f t="shared" si="21"/>
        <v>94.229668090969568</v>
      </c>
      <c r="C45" s="18">
        <f t="shared" si="21"/>
        <v>157.31935249941083</v>
      </c>
      <c r="D45" s="18">
        <f t="shared" si="21"/>
        <v>139.38976938999355</v>
      </c>
      <c r="E45" s="18">
        <f t="shared" si="21"/>
        <v>0</v>
      </c>
      <c r="F45" s="214"/>
      <c r="G45" s="18">
        <f t="shared" si="18"/>
        <v>0</v>
      </c>
      <c r="H45" s="18">
        <f t="shared" si="18"/>
        <v>0</v>
      </c>
      <c r="I45" s="16">
        <f t="shared" si="22"/>
        <v>390.93878998037394</v>
      </c>
      <c r="J45" s="6"/>
      <c r="K45" s="31" t="s">
        <v>23</v>
      </c>
      <c r="L45" s="18">
        <f t="shared" si="19"/>
        <v>94.229668090969568</v>
      </c>
      <c r="M45" s="18">
        <f t="shared" si="19"/>
        <v>157.31935249941083</v>
      </c>
      <c r="N45" s="18">
        <f t="shared" si="19"/>
        <v>139.38976938999355</v>
      </c>
      <c r="O45" s="18">
        <f t="shared" si="19"/>
        <v>0</v>
      </c>
      <c r="P45" s="18">
        <f t="shared" si="19"/>
        <v>0</v>
      </c>
      <c r="Q45" s="18">
        <f t="shared" si="19"/>
        <v>0</v>
      </c>
      <c r="R45" s="18">
        <f t="shared" si="19"/>
        <v>0</v>
      </c>
      <c r="S45" s="20">
        <f t="shared" si="23"/>
        <v>390.93878998037394</v>
      </c>
      <c r="T45" s="6"/>
      <c r="U45" s="84" t="s">
        <v>23</v>
      </c>
      <c r="V45" s="76">
        <f t="shared" si="20"/>
        <v>93.45012682993476</v>
      </c>
      <c r="W45" s="76">
        <f t="shared" si="20"/>
        <v>6.7464488739700824E-3</v>
      </c>
      <c r="X45" s="76">
        <f t="shared" si="20"/>
        <v>0</v>
      </c>
      <c r="Y45" s="76">
        <f t="shared" si="20"/>
        <v>157.31935249941083</v>
      </c>
      <c r="Z45" s="76">
        <f t="shared" si="20"/>
        <v>110.07053391260132</v>
      </c>
      <c r="AA45" s="76">
        <f t="shared" si="20"/>
        <v>0</v>
      </c>
      <c r="AB45" s="76">
        <f t="shared" si="20"/>
        <v>0</v>
      </c>
      <c r="AC45" s="77">
        <f t="shared" si="20"/>
        <v>30.09203028955308</v>
      </c>
      <c r="AD45" s="76">
        <f t="shared" si="20"/>
        <v>0.77279481216084456</v>
      </c>
      <c r="AE45" s="76">
        <f t="shared" si="20"/>
        <v>0</v>
      </c>
      <c r="AF45" s="76">
        <f t="shared" si="20"/>
        <v>0</v>
      </c>
      <c r="AG45" s="76">
        <f t="shared" si="20"/>
        <v>29.319235477392233</v>
      </c>
      <c r="AH45" s="76">
        <f t="shared" si="20"/>
        <v>0</v>
      </c>
      <c r="AI45" s="79">
        <f t="shared" si="24"/>
        <v>390.93878998037394</v>
      </c>
      <c r="AJ45" t="str">
        <f t="shared" si="25"/>
        <v/>
      </c>
    </row>
    <row r="46" spans="1:36" x14ac:dyDescent="0.25">
      <c r="A46" s="21" t="s">
        <v>58</v>
      </c>
      <c r="B46" s="22">
        <f t="shared" si="21"/>
        <v>0.36285769824819886</v>
      </c>
      <c r="C46" s="22">
        <f t="shared" si="21"/>
        <v>5.7081606920169074E-4</v>
      </c>
      <c r="D46" s="22">
        <f t="shared" si="21"/>
        <v>0</v>
      </c>
      <c r="E46" s="22">
        <f t="shared" si="21"/>
        <v>0</v>
      </c>
      <c r="F46" s="214"/>
      <c r="G46" s="22">
        <f t="shared" si="18"/>
        <v>0</v>
      </c>
      <c r="H46" s="22">
        <f t="shared" si="18"/>
        <v>0</v>
      </c>
      <c r="I46" s="24">
        <f t="shared" si="22"/>
        <v>0.36342851431740053</v>
      </c>
      <c r="J46" s="6"/>
      <c r="K46" s="25" t="s">
        <v>58</v>
      </c>
      <c r="L46" s="26">
        <f t="shared" si="19"/>
        <v>0.36285769824819886</v>
      </c>
      <c r="M46" s="26">
        <f t="shared" si="19"/>
        <v>5.7081606920169074E-4</v>
      </c>
      <c r="N46" s="26">
        <f t="shared" si="19"/>
        <v>0</v>
      </c>
      <c r="O46" s="26">
        <f t="shared" si="19"/>
        <v>0</v>
      </c>
      <c r="P46" s="26">
        <f t="shared" si="19"/>
        <v>0</v>
      </c>
      <c r="Q46" s="26">
        <f t="shared" si="19"/>
        <v>0</v>
      </c>
      <c r="R46" s="26">
        <f t="shared" si="19"/>
        <v>0</v>
      </c>
      <c r="S46" s="28">
        <f t="shared" si="23"/>
        <v>0.36342851431740053</v>
      </c>
      <c r="T46" s="6"/>
      <c r="U46" s="80" t="s">
        <v>58</v>
      </c>
      <c r="V46" s="81">
        <f t="shared" si="20"/>
        <v>0.36285769824819886</v>
      </c>
      <c r="W46" s="81">
        <f t="shared" si="20"/>
        <v>0</v>
      </c>
      <c r="X46" s="81">
        <f t="shared" si="20"/>
        <v>0</v>
      </c>
      <c r="Y46" s="81">
        <f t="shared" si="20"/>
        <v>5.7081606920169074E-4</v>
      </c>
      <c r="Z46" s="81">
        <f t="shared" si="20"/>
        <v>0</v>
      </c>
      <c r="AA46" s="81">
        <f t="shared" si="20"/>
        <v>0</v>
      </c>
      <c r="AB46" s="81">
        <f t="shared" si="20"/>
        <v>0</v>
      </c>
      <c r="AC46" s="82">
        <f t="shared" si="20"/>
        <v>0</v>
      </c>
      <c r="AD46" s="81">
        <f t="shared" si="20"/>
        <v>0</v>
      </c>
      <c r="AE46" s="81">
        <f t="shared" si="20"/>
        <v>0</v>
      </c>
      <c r="AF46" s="81">
        <f t="shared" si="20"/>
        <v>0</v>
      </c>
      <c r="AG46" s="81">
        <f t="shared" si="20"/>
        <v>0</v>
      </c>
      <c r="AH46" s="81">
        <f t="shared" si="20"/>
        <v>0</v>
      </c>
      <c r="AI46" s="83">
        <f t="shared" si="24"/>
        <v>0.36342851431740053</v>
      </c>
      <c r="AJ46" t="str">
        <f t="shared" si="25"/>
        <v/>
      </c>
    </row>
    <row r="47" spans="1:36" x14ac:dyDescent="0.25">
      <c r="A47" s="29" t="s">
        <v>21</v>
      </c>
      <c r="B47" s="18">
        <f t="shared" si="21"/>
        <v>109.71117287432891</v>
      </c>
      <c r="C47" s="18">
        <f t="shared" si="21"/>
        <v>65.581641118214066</v>
      </c>
      <c r="D47" s="18">
        <f t="shared" si="21"/>
        <v>305.92682277640438</v>
      </c>
      <c r="E47" s="18">
        <f t="shared" si="21"/>
        <v>0.88771040422989178</v>
      </c>
      <c r="F47" s="214"/>
      <c r="G47" s="18">
        <f t="shared" si="18"/>
        <v>0</v>
      </c>
      <c r="H47" s="18">
        <f t="shared" si="18"/>
        <v>0</v>
      </c>
      <c r="I47" s="16">
        <f t="shared" si="22"/>
        <v>482.10734717317723</v>
      </c>
      <c r="J47" s="6"/>
      <c r="K47" s="31" t="s">
        <v>21</v>
      </c>
      <c r="L47" s="18">
        <f t="shared" si="19"/>
        <v>109.71117287432891</v>
      </c>
      <c r="M47" s="18">
        <f t="shared" si="19"/>
        <v>65.581641118214066</v>
      </c>
      <c r="N47" s="18">
        <f t="shared" si="19"/>
        <v>305.92682277640438</v>
      </c>
      <c r="O47" s="18">
        <f t="shared" si="19"/>
        <v>0.88771040422989178</v>
      </c>
      <c r="P47" s="18">
        <f t="shared" si="19"/>
        <v>27.910815470434333</v>
      </c>
      <c r="Q47" s="18">
        <f t="shared" si="19"/>
        <v>0</v>
      </c>
      <c r="R47" s="18">
        <f t="shared" si="19"/>
        <v>0</v>
      </c>
      <c r="S47" s="20">
        <f t="shared" si="23"/>
        <v>510.01816264361156</v>
      </c>
      <c r="T47" s="6"/>
      <c r="U47" s="84" t="s">
        <v>21</v>
      </c>
      <c r="V47" s="76">
        <f t="shared" si="20"/>
        <v>109.71117287432891</v>
      </c>
      <c r="W47" s="76">
        <f t="shared" si="20"/>
        <v>0</v>
      </c>
      <c r="X47" s="76">
        <f t="shared" si="20"/>
        <v>0</v>
      </c>
      <c r="Y47" s="76">
        <f t="shared" si="20"/>
        <v>65.581641118214066</v>
      </c>
      <c r="Z47" s="76">
        <f t="shared" si="20"/>
        <v>157.95211212786361</v>
      </c>
      <c r="AA47" s="76">
        <f t="shared" si="20"/>
        <v>0</v>
      </c>
      <c r="AB47" s="76">
        <f t="shared" si="20"/>
        <v>27.910815470434333</v>
      </c>
      <c r="AC47" s="77">
        <f t="shared" si="20"/>
        <v>148.86242105277066</v>
      </c>
      <c r="AD47" s="76">
        <f t="shared" si="20"/>
        <v>0</v>
      </c>
      <c r="AE47" s="76">
        <f t="shared" si="20"/>
        <v>0</v>
      </c>
      <c r="AF47" s="76">
        <f t="shared" si="20"/>
        <v>0</v>
      </c>
      <c r="AG47" s="76">
        <f t="shared" si="20"/>
        <v>147.97471064854076</v>
      </c>
      <c r="AH47" s="76">
        <f t="shared" si="20"/>
        <v>0.88771040422989178</v>
      </c>
      <c r="AI47" s="79">
        <f t="shared" si="24"/>
        <v>510.01816264361162</v>
      </c>
      <c r="AJ47" t="str">
        <f t="shared" si="25"/>
        <v/>
      </c>
    </row>
    <row r="48" spans="1:36" x14ac:dyDescent="0.25">
      <c r="A48" s="21" t="s">
        <v>20</v>
      </c>
      <c r="B48" s="22">
        <f t="shared" si="21"/>
        <v>29.336193628823015</v>
      </c>
      <c r="C48" s="22">
        <f t="shared" si="21"/>
        <v>1.5369041652709716</v>
      </c>
      <c r="D48" s="22">
        <f t="shared" si="21"/>
        <v>2.9798916566009388</v>
      </c>
      <c r="E48" s="22">
        <f t="shared" si="21"/>
        <v>0</v>
      </c>
      <c r="F48" s="214"/>
      <c r="G48" s="22">
        <f t="shared" si="18"/>
        <v>0</v>
      </c>
      <c r="H48" s="22">
        <f t="shared" si="18"/>
        <v>0</v>
      </c>
      <c r="I48" s="24">
        <f t="shared" si="22"/>
        <v>33.852989450694928</v>
      </c>
      <c r="J48" s="6"/>
      <c r="K48" s="25" t="s">
        <v>20</v>
      </c>
      <c r="L48" s="26">
        <f t="shared" si="19"/>
        <v>29.336193628823015</v>
      </c>
      <c r="M48" s="26">
        <f t="shared" si="19"/>
        <v>1.5369041652709716</v>
      </c>
      <c r="N48" s="26">
        <f t="shared" si="19"/>
        <v>2.9798916566009388</v>
      </c>
      <c r="O48" s="26">
        <f t="shared" si="19"/>
        <v>0</v>
      </c>
      <c r="P48" s="26">
        <f t="shared" si="19"/>
        <v>0</v>
      </c>
      <c r="Q48" s="26">
        <f t="shared" si="19"/>
        <v>0</v>
      </c>
      <c r="R48" s="26">
        <f t="shared" si="19"/>
        <v>0</v>
      </c>
      <c r="S48" s="28">
        <f t="shared" si="23"/>
        <v>33.852989450694928</v>
      </c>
      <c r="T48" s="6"/>
      <c r="U48" s="80" t="s">
        <v>59</v>
      </c>
      <c r="V48" s="81">
        <f t="shared" si="20"/>
        <v>29.336193628823015</v>
      </c>
      <c r="W48" s="81">
        <f t="shared" si="20"/>
        <v>0</v>
      </c>
      <c r="X48" s="81">
        <f t="shared" si="20"/>
        <v>0</v>
      </c>
      <c r="Y48" s="81">
        <f t="shared" si="20"/>
        <v>1.5369041652709716</v>
      </c>
      <c r="Z48" s="81">
        <f t="shared" si="20"/>
        <v>6.8927913899454005E-2</v>
      </c>
      <c r="AA48" s="81">
        <f t="shared" si="20"/>
        <v>0</v>
      </c>
      <c r="AB48" s="81">
        <f t="shared" si="20"/>
        <v>0</v>
      </c>
      <c r="AC48" s="82">
        <f t="shared" si="20"/>
        <v>2.9109637427014849</v>
      </c>
      <c r="AD48" s="81">
        <f t="shared" si="20"/>
        <v>0</v>
      </c>
      <c r="AE48" s="81">
        <f t="shared" si="20"/>
        <v>0</v>
      </c>
      <c r="AF48" s="81">
        <f t="shared" si="20"/>
        <v>0</v>
      </c>
      <c r="AG48" s="81">
        <f t="shared" si="20"/>
        <v>2.9109637427014849</v>
      </c>
      <c r="AH48" s="81">
        <f t="shared" si="20"/>
        <v>0</v>
      </c>
      <c r="AI48" s="83">
        <f t="shared" si="24"/>
        <v>33.852989450694928</v>
      </c>
      <c r="AJ48" t="str">
        <f t="shared" si="25"/>
        <v/>
      </c>
    </row>
    <row r="49" spans="1:36" x14ac:dyDescent="0.25">
      <c r="A49" s="32" t="s">
        <v>62</v>
      </c>
      <c r="B49" s="18">
        <f t="shared" si="21"/>
        <v>0.66950238432347231</v>
      </c>
      <c r="C49" s="18">
        <f t="shared" si="21"/>
        <v>0</v>
      </c>
      <c r="D49" s="18">
        <f t="shared" si="21"/>
        <v>0</v>
      </c>
      <c r="E49" s="18">
        <f t="shared" si="21"/>
        <v>0</v>
      </c>
      <c r="F49" s="214"/>
      <c r="G49" s="18">
        <f t="shared" ref="G49:H53" si="26">G127+G153+G179+G205+G231+G257+G283+G309+G335+G361+G387+G413+G439</f>
        <v>0</v>
      </c>
      <c r="H49" s="18">
        <f t="shared" si="26"/>
        <v>0</v>
      </c>
      <c r="I49" s="16">
        <f t="shared" si="22"/>
        <v>0.66950238432347231</v>
      </c>
      <c r="J49" s="6"/>
      <c r="K49" s="33" t="s">
        <v>62</v>
      </c>
      <c r="L49" s="18">
        <f t="shared" ref="L49:R53" si="27">L127+L153+L179+L205+L231+L257+L283+L309+L335+L361+L387+L413+L439</f>
        <v>0.66950238432347231</v>
      </c>
      <c r="M49" s="18">
        <f t="shared" si="27"/>
        <v>0</v>
      </c>
      <c r="N49" s="18">
        <f t="shared" si="27"/>
        <v>0</v>
      </c>
      <c r="O49" s="18">
        <f t="shared" si="27"/>
        <v>0</v>
      </c>
      <c r="P49" s="18">
        <f t="shared" si="27"/>
        <v>0</v>
      </c>
      <c r="Q49" s="18">
        <f t="shared" si="27"/>
        <v>0</v>
      </c>
      <c r="R49" s="18">
        <f t="shared" si="27"/>
        <v>0</v>
      </c>
      <c r="S49" s="20">
        <f t="shared" si="23"/>
        <v>0.66950238432347231</v>
      </c>
      <c r="T49" s="6"/>
      <c r="U49" s="85" t="s">
        <v>60</v>
      </c>
      <c r="V49" s="76">
        <f t="shared" ref="V49:AH53" si="28">V127+V153+V179+V205+V231+V257+V283+V309+V335+V361+V387+V413+V439</f>
        <v>0.55266046465363328</v>
      </c>
      <c r="W49" s="76">
        <f t="shared" si="28"/>
        <v>3.9696578579019814E-2</v>
      </c>
      <c r="X49" s="76">
        <f t="shared" si="28"/>
        <v>0</v>
      </c>
      <c r="Y49" s="76">
        <f t="shared" si="28"/>
        <v>0</v>
      </c>
      <c r="Z49" s="76">
        <f t="shared" si="28"/>
        <v>0</v>
      </c>
      <c r="AA49" s="76">
        <f t="shared" si="28"/>
        <v>0</v>
      </c>
      <c r="AB49" s="76">
        <f t="shared" si="28"/>
        <v>0</v>
      </c>
      <c r="AC49" s="77">
        <f t="shared" si="28"/>
        <v>7.7145341090819289E-2</v>
      </c>
      <c r="AD49" s="76">
        <f t="shared" si="28"/>
        <v>7.7145341090819289E-2</v>
      </c>
      <c r="AE49" s="76">
        <f t="shared" si="28"/>
        <v>0</v>
      </c>
      <c r="AF49" s="76">
        <f t="shared" si="28"/>
        <v>0</v>
      </c>
      <c r="AG49" s="76">
        <f t="shared" si="28"/>
        <v>0</v>
      </c>
      <c r="AH49" s="76">
        <f t="shared" si="28"/>
        <v>0</v>
      </c>
      <c r="AI49" s="79">
        <f t="shared" si="24"/>
        <v>0.66950238432347231</v>
      </c>
      <c r="AJ49" t="str">
        <f t="shared" si="25"/>
        <v/>
      </c>
    </row>
    <row r="50" spans="1:36" ht="14.4" x14ac:dyDescent="0.3">
      <c r="A50" s="34" t="s">
        <v>22</v>
      </c>
      <c r="B50" s="35">
        <f t="shared" ref="B50:E53" si="29">B128+B154+B180+B206+B232+B258+B284+B310+B336+B362+B388+B414+B440</f>
        <v>0.66950238432347231</v>
      </c>
      <c r="C50" s="35">
        <f t="shared" si="29"/>
        <v>0</v>
      </c>
      <c r="D50" s="35">
        <f t="shared" si="29"/>
        <v>0</v>
      </c>
      <c r="E50" s="35">
        <f t="shared" si="29"/>
        <v>0</v>
      </c>
      <c r="F50" s="214"/>
      <c r="G50" s="35">
        <f t="shared" si="26"/>
        <v>0</v>
      </c>
      <c r="H50" s="35">
        <f t="shared" si="26"/>
        <v>0</v>
      </c>
      <c r="I50" s="37">
        <f t="shared" si="22"/>
        <v>0.66950238432347231</v>
      </c>
      <c r="J50" s="6"/>
      <c r="K50" s="38" t="s">
        <v>22</v>
      </c>
      <c r="L50" s="39">
        <f t="shared" si="27"/>
        <v>0.66950238432347231</v>
      </c>
      <c r="M50" s="39">
        <f t="shared" si="27"/>
        <v>0</v>
      </c>
      <c r="N50" s="39">
        <f t="shared" si="27"/>
        <v>0</v>
      </c>
      <c r="O50" s="39">
        <f t="shared" si="27"/>
        <v>0</v>
      </c>
      <c r="P50" s="39">
        <f t="shared" si="27"/>
        <v>0</v>
      </c>
      <c r="Q50" s="39">
        <f t="shared" si="27"/>
        <v>0</v>
      </c>
      <c r="R50" s="39">
        <f t="shared" si="27"/>
        <v>0</v>
      </c>
      <c r="S50" s="41">
        <f t="shared" si="23"/>
        <v>0.66950238432347231</v>
      </c>
      <c r="T50" s="6"/>
      <c r="U50" s="86" t="s">
        <v>63</v>
      </c>
      <c r="V50" s="87">
        <f t="shared" si="28"/>
        <v>0.55266046465363328</v>
      </c>
      <c r="W50" s="87">
        <f t="shared" si="28"/>
        <v>3.9696578579019814E-2</v>
      </c>
      <c r="X50" s="87">
        <f t="shared" si="28"/>
        <v>0</v>
      </c>
      <c r="Y50" s="87">
        <f t="shared" si="28"/>
        <v>0</v>
      </c>
      <c r="Z50" s="87">
        <f t="shared" si="28"/>
        <v>0</v>
      </c>
      <c r="AA50" s="87">
        <f t="shared" si="28"/>
        <v>0</v>
      </c>
      <c r="AB50" s="87">
        <f t="shared" si="28"/>
        <v>0</v>
      </c>
      <c r="AC50" s="171">
        <f t="shared" si="28"/>
        <v>7.7145341090819289E-2</v>
      </c>
      <c r="AD50" s="87">
        <f t="shared" si="28"/>
        <v>7.7145341090819289E-2</v>
      </c>
      <c r="AE50" s="87">
        <f t="shared" si="28"/>
        <v>0</v>
      </c>
      <c r="AF50" s="87">
        <f t="shared" si="28"/>
        <v>0</v>
      </c>
      <c r="AG50" s="87">
        <f t="shared" si="28"/>
        <v>0</v>
      </c>
      <c r="AH50" s="87">
        <f t="shared" si="28"/>
        <v>0</v>
      </c>
      <c r="AI50" s="89">
        <f t="shared" si="24"/>
        <v>0.66950238432347231</v>
      </c>
      <c r="AJ50" t="str">
        <f t="shared" si="25"/>
        <v/>
      </c>
    </row>
    <row r="51" spans="1:36" ht="14.4" x14ac:dyDescent="0.3">
      <c r="A51" s="42" t="s">
        <v>18</v>
      </c>
      <c r="B51" s="43">
        <f t="shared" si="29"/>
        <v>0</v>
      </c>
      <c r="C51" s="43">
        <f t="shared" si="29"/>
        <v>0</v>
      </c>
      <c r="D51" s="43">
        <f t="shared" si="29"/>
        <v>0</v>
      </c>
      <c r="E51" s="43">
        <f t="shared" si="29"/>
        <v>0</v>
      </c>
      <c r="F51" s="214"/>
      <c r="G51" s="43">
        <f t="shared" si="26"/>
        <v>0</v>
      </c>
      <c r="H51" s="43">
        <f t="shared" si="26"/>
        <v>0</v>
      </c>
      <c r="I51" s="45">
        <f t="shared" si="22"/>
        <v>0</v>
      </c>
      <c r="J51" s="6"/>
      <c r="K51" s="46" t="s">
        <v>18</v>
      </c>
      <c r="L51" s="43">
        <f t="shared" si="27"/>
        <v>0</v>
      </c>
      <c r="M51" s="43">
        <f t="shared" si="27"/>
        <v>0</v>
      </c>
      <c r="N51" s="43">
        <f t="shared" si="27"/>
        <v>0</v>
      </c>
      <c r="O51" s="43">
        <f t="shared" si="27"/>
        <v>0</v>
      </c>
      <c r="P51" s="43">
        <f t="shared" si="27"/>
        <v>0</v>
      </c>
      <c r="Q51" s="43">
        <f t="shared" si="27"/>
        <v>0</v>
      </c>
      <c r="R51" s="43">
        <f t="shared" si="27"/>
        <v>0</v>
      </c>
      <c r="S51" s="48">
        <f t="shared" si="23"/>
        <v>0</v>
      </c>
      <c r="T51" s="6"/>
      <c r="U51" s="90" t="s">
        <v>18</v>
      </c>
      <c r="V51" s="91">
        <f t="shared" si="28"/>
        <v>0</v>
      </c>
      <c r="W51" s="91">
        <f t="shared" si="28"/>
        <v>0</v>
      </c>
      <c r="X51" s="91">
        <f t="shared" si="28"/>
        <v>0</v>
      </c>
      <c r="Y51" s="91">
        <f t="shared" si="28"/>
        <v>0</v>
      </c>
      <c r="Z51" s="91">
        <f t="shared" si="28"/>
        <v>0</v>
      </c>
      <c r="AA51" s="91">
        <f t="shared" si="28"/>
        <v>0</v>
      </c>
      <c r="AB51" s="91">
        <f t="shared" si="28"/>
        <v>0</v>
      </c>
      <c r="AC51" s="172">
        <f t="shared" si="28"/>
        <v>0</v>
      </c>
      <c r="AD51" s="91">
        <f t="shared" si="28"/>
        <v>0</v>
      </c>
      <c r="AE51" s="91">
        <f t="shared" si="28"/>
        <v>0</v>
      </c>
      <c r="AF51" s="91">
        <f t="shared" si="28"/>
        <v>0</v>
      </c>
      <c r="AG51" s="91">
        <f t="shared" si="28"/>
        <v>0</v>
      </c>
      <c r="AH51" s="91">
        <f t="shared" si="28"/>
        <v>0</v>
      </c>
      <c r="AI51" s="93">
        <f t="shared" si="24"/>
        <v>0</v>
      </c>
      <c r="AJ51" t="str">
        <f t="shared" si="25"/>
        <v/>
      </c>
    </row>
    <row r="52" spans="1:36" ht="14.4" x14ac:dyDescent="0.3">
      <c r="A52" s="34" t="s">
        <v>19</v>
      </c>
      <c r="B52" s="35">
        <f t="shared" si="29"/>
        <v>0</v>
      </c>
      <c r="C52" s="35">
        <f t="shared" si="29"/>
        <v>0</v>
      </c>
      <c r="D52" s="35">
        <f t="shared" si="29"/>
        <v>0</v>
      </c>
      <c r="E52" s="35">
        <f t="shared" si="29"/>
        <v>0</v>
      </c>
      <c r="F52" s="214"/>
      <c r="G52" s="35">
        <f t="shared" si="26"/>
        <v>0</v>
      </c>
      <c r="H52" s="35">
        <f t="shared" si="26"/>
        <v>0</v>
      </c>
      <c r="I52" s="37">
        <f t="shared" si="22"/>
        <v>0</v>
      </c>
      <c r="J52" s="6"/>
      <c r="K52" s="38" t="s">
        <v>19</v>
      </c>
      <c r="L52" s="39">
        <f t="shared" si="27"/>
        <v>0</v>
      </c>
      <c r="M52" s="39">
        <f t="shared" si="27"/>
        <v>0</v>
      </c>
      <c r="N52" s="39">
        <f t="shared" si="27"/>
        <v>0</v>
      </c>
      <c r="O52" s="39">
        <f t="shared" si="27"/>
        <v>0</v>
      </c>
      <c r="P52" s="39">
        <f t="shared" si="27"/>
        <v>0</v>
      </c>
      <c r="Q52" s="39">
        <f t="shared" si="27"/>
        <v>0</v>
      </c>
      <c r="R52" s="39">
        <f t="shared" si="27"/>
        <v>0</v>
      </c>
      <c r="S52" s="41">
        <f t="shared" si="23"/>
        <v>0</v>
      </c>
      <c r="T52" s="6"/>
      <c r="U52" s="86" t="s">
        <v>19</v>
      </c>
      <c r="V52" s="87">
        <f t="shared" si="28"/>
        <v>0</v>
      </c>
      <c r="W52" s="87">
        <f t="shared" si="28"/>
        <v>0</v>
      </c>
      <c r="X52" s="87">
        <f t="shared" si="28"/>
        <v>0</v>
      </c>
      <c r="Y52" s="87">
        <f t="shared" si="28"/>
        <v>0</v>
      </c>
      <c r="Z52" s="87">
        <f t="shared" si="28"/>
        <v>0</v>
      </c>
      <c r="AA52" s="87">
        <f t="shared" si="28"/>
        <v>0</v>
      </c>
      <c r="AB52" s="87">
        <f t="shared" si="28"/>
        <v>0</v>
      </c>
      <c r="AC52" s="171">
        <f t="shared" si="28"/>
        <v>0</v>
      </c>
      <c r="AD52" s="87">
        <f t="shared" si="28"/>
        <v>0</v>
      </c>
      <c r="AE52" s="87">
        <f t="shared" si="28"/>
        <v>0</v>
      </c>
      <c r="AF52" s="87">
        <f t="shared" si="28"/>
        <v>0</v>
      </c>
      <c r="AG52" s="87">
        <f t="shared" si="28"/>
        <v>0</v>
      </c>
      <c r="AH52" s="87">
        <f t="shared" si="28"/>
        <v>0</v>
      </c>
      <c r="AI52" s="89">
        <f t="shared" si="24"/>
        <v>0</v>
      </c>
      <c r="AJ52" t="str">
        <f t="shared" si="25"/>
        <v/>
      </c>
    </row>
    <row r="53" spans="1:36" ht="15" thickBot="1" x14ac:dyDescent="0.35">
      <c r="A53" s="49" t="s">
        <v>10</v>
      </c>
      <c r="B53" s="50">
        <f t="shared" si="29"/>
        <v>0</v>
      </c>
      <c r="C53" s="50">
        <f t="shared" si="29"/>
        <v>0</v>
      </c>
      <c r="D53" s="50">
        <f t="shared" si="29"/>
        <v>0</v>
      </c>
      <c r="E53" s="50">
        <f t="shared" si="29"/>
        <v>0</v>
      </c>
      <c r="F53" s="215"/>
      <c r="G53" s="50">
        <f t="shared" si="26"/>
        <v>0</v>
      </c>
      <c r="H53" s="50">
        <f t="shared" si="26"/>
        <v>0</v>
      </c>
      <c r="I53" s="52">
        <f t="shared" si="22"/>
        <v>0</v>
      </c>
      <c r="J53" s="6"/>
      <c r="K53" s="53" t="s">
        <v>10</v>
      </c>
      <c r="L53" s="50">
        <f t="shared" si="27"/>
        <v>0</v>
      </c>
      <c r="M53" s="50">
        <f t="shared" si="27"/>
        <v>0</v>
      </c>
      <c r="N53" s="50">
        <f t="shared" si="27"/>
        <v>0</v>
      </c>
      <c r="O53" s="50">
        <f t="shared" si="27"/>
        <v>0</v>
      </c>
      <c r="P53" s="50">
        <f t="shared" si="27"/>
        <v>0</v>
      </c>
      <c r="Q53" s="50">
        <f t="shared" si="27"/>
        <v>0</v>
      </c>
      <c r="R53" s="50">
        <f t="shared" si="27"/>
        <v>0</v>
      </c>
      <c r="S53" s="55">
        <f t="shared" si="23"/>
        <v>0</v>
      </c>
      <c r="T53" s="6"/>
      <c r="U53" s="90" t="s">
        <v>10</v>
      </c>
      <c r="V53" s="91">
        <f t="shared" si="28"/>
        <v>0</v>
      </c>
      <c r="W53" s="91">
        <f t="shared" si="28"/>
        <v>0</v>
      </c>
      <c r="X53" s="91">
        <f t="shared" si="28"/>
        <v>0</v>
      </c>
      <c r="Y53" s="91">
        <f t="shared" si="28"/>
        <v>0</v>
      </c>
      <c r="Z53" s="91">
        <f t="shared" si="28"/>
        <v>0</v>
      </c>
      <c r="AA53" s="91">
        <f t="shared" si="28"/>
        <v>0</v>
      </c>
      <c r="AB53" s="91">
        <f t="shared" si="28"/>
        <v>0</v>
      </c>
      <c r="AC53" s="172">
        <f t="shared" si="28"/>
        <v>0</v>
      </c>
      <c r="AD53" s="91">
        <f t="shared" si="28"/>
        <v>0</v>
      </c>
      <c r="AE53" s="91">
        <f t="shared" si="28"/>
        <v>0</v>
      </c>
      <c r="AF53" s="91">
        <f t="shared" si="28"/>
        <v>0</v>
      </c>
      <c r="AG53" s="91">
        <f t="shared" si="28"/>
        <v>0</v>
      </c>
      <c r="AH53" s="91">
        <f t="shared" si="28"/>
        <v>0</v>
      </c>
      <c r="AI53" s="93">
        <f t="shared" si="24"/>
        <v>0</v>
      </c>
      <c r="AJ53" t="str">
        <f t="shared" si="25"/>
        <v/>
      </c>
    </row>
    <row r="54" spans="1:36" x14ac:dyDescent="0.25">
      <c r="A54" s="56" t="s">
        <v>25</v>
      </c>
      <c r="B54" s="57">
        <f>SUM(B33:B49)</f>
        <v>786.81408981854759</v>
      </c>
      <c r="C54" s="57">
        <f t="shared" ref="C54:I54" si="30">SUM(C33:C49)</f>
        <v>1806.3603899030775</v>
      </c>
      <c r="D54" s="57">
        <f t="shared" si="30"/>
        <v>1322.9301512929758</v>
      </c>
      <c r="E54" s="57">
        <f t="shared" si="30"/>
        <v>1793.4459116906453</v>
      </c>
      <c r="F54" s="57">
        <f t="shared" si="30"/>
        <v>0</v>
      </c>
      <c r="G54" s="57">
        <f t="shared" si="30"/>
        <v>169.34014906420774</v>
      </c>
      <c r="H54" s="57">
        <f t="shared" si="30"/>
        <v>7.3099735644005612</v>
      </c>
      <c r="I54" s="57">
        <f t="shared" si="30"/>
        <v>5886.2006653338531</v>
      </c>
      <c r="J54" s="6"/>
      <c r="K54" s="59" t="s">
        <v>25</v>
      </c>
      <c r="L54" s="57">
        <f>SUM(L33:L49)</f>
        <v>786.81408981854759</v>
      </c>
      <c r="M54" s="57">
        <f t="shared" ref="M54:S54" si="31">SUM(M33:M49)</f>
        <v>1806.3603899030775</v>
      </c>
      <c r="N54" s="57">
        <f t="shared" si="31"/>
        <v>1322.9301512929758</v>
      </c>
      <c r="O54" s="57">
        <f t="shared" si="31"/>
        <v>1793.4459116906453</v>
      </c>
      <c r="P54" s="57">
        <f t="shared" si="31"/>
        <v>370.63928415021275</v>
      </c>
      <c r="Q54" s="57">
        <f t="shared" si="31"/>
        <v>169.34014906420774</v>
      </c>
      <c r="R54" s="58">
        <f t="shared" si="31"/>
        <v>7.3099735644005612</v>
      </c>
      <c r="S54" s="60">
        <f t="shared" si="31"/>
        <v>6256.8399494840669</v>
      </c>
      <c r="T54" s="6" t="str">
        <f>IF(ABS(S54-AI54)&gt;0.01,S54-AI54,"")</f>
        <v/>
      </c>
      <c r="U54" s="94" t="s">
        <v>61</v>
      </c>
      <c r="V54" s="95">
        <f>SUM(V33:V49)</f>
        <v>684.16991618040458</v>
      </c>
      <c r="W54" s="95">
        <f t="shared" ref="W54:AH54" si="32">SUM(W33:W49)</f>
        <v>93.094135108978477</v>
      </c>
      <c r="X54" s="95">
        <f t="shared" si="32"/>
        <v>169.34014906420774</v>
      </c>
      <c r="Y54" s="95">
        <f t="shared" si="32"/>
        <v>1806.3603899030775</v>
      </c>
      <c r="Z54" s="95">
        <f t="shared" si="32"/>
        <v>1115.0679095657617</v>
      </c>
      <c r="AA54" s="95">
        <f t="shared" si="32"/>
        <v>1742.4108792265038</v>
      </c>
      <c r="AB54" s="95">
        <f t="shared" si="32"/>
        <v>370.63928415021275</v>
      </c>
      <c r="AC54" s="95">
        <f t="shared" si="32"/>
        <v>275.75728628492044</v>
      </c>
      <c r="AD54" s="96">
        <f t="shared" si="32"/>
        <v>9.5500385291645919</v>
      </c>
      <c r="AE54" s="96">
        <f t="shared" si="32"/>
        <v>12.003455828350793</v>
      </c>
      <c r="AF54" s="96">
        <f t="shared" si="32"/>
        <v>7.3099735644005612</v>
      </c>
      <c r="AG54" s="96">
        <f t="shared" si="32"/>
        <v>207.86224172721407</v>
      </c>
      <c r="AH54" s="96">
        <f t="shared" si="32"/>
        <v>39.031576635790387</v>
      </c>
      <c r="AI54" s="97">
        <f>SUM(V54:AC54)</f>
        <v>6256.839949484066</v>
      </c>
      <c r="AJ54" t="str">
        <f t="shared" si="25"/>
        <v/>
      </c>
    </row>
    <row r="55" spans="1:36" ht="15" thickBot="1" x14ac:dyDescent="0.35">
      <c r="A55" s="61" t="s">
        <v>86</v>
      </c>
      <c r="B55" s="98">
        <f>IF($I54=0,"-",B54/$I54)</f>
        <v>0.13367095934265455</v>
      </c>
      <c r="C55" s="98">
        <f t="shared" ref="C55:H55" si="33">IF($I54=0,"-",C54/$I54)</f>
        <v>0.30688053170552665</v>
      </c>
      <c r="D55" s="98">
        <f t="shared" si="33"/>
        <v>0.22475111307098836</v>
      </c>
      <c r="E55" s="98">
        <f t="shared" si="33"/>
        <v>0.30468650555067761</v>
      </c>
      <c r="F55" s="98">
        <f t="shared" si="33"/>
        <v>0</v>
      </c>
      <c r="G55" s="98">
        <f t="shared" si="33"/>
        <v>2.8769007156266072E-2</v>
      </c>
      <c r="H55" s="99">
        <f t="shared" si="33"/>
        <v>1.2418831738869973E-3</v>
      </c>
      <c r="I55" s="100">
        <f>SUM(B55:H55)</f>
        <v>1.0000000000000002</v>
      </c>
      <c r="K55" s="64" t="s">
        <v>86</v>
      </c>
      <c r="L55" s="65">
        <f>IF($S54=0,"-",L54/$S54)</f>
        <v>0.12575263170722906</v>
      </c>
      <c r="M55" s="65">
        <f t="shared" ref="M55:R55" si="34">IF($S54=0,"-",M54/$S54)</f>
        <v>0.2887017095669881</v>
      </c>
      <c r="N55" s="65">
        <f t="shared" si="34"/>
        <v>0.21143742879375768</v>
      </c>
      <c r="O55" s="65">
        <f t="shared" si="34"/>
        <v>0.28663765194098201</v>
      </c>
      <c r="P55" s="65">
        <f t="shared" si="34"/>
        <v>5.9237456470462427E-2</v>
      </c>
      <c r="Q55" s="65">
        <f t="shared" si="34"/>
        <v>2.7064804347148336E-2</v>
      </c>
      <c r="R55" s="66">
        <f t="shared" si="34"/>
        <v>1.1683171734324664E-3</v>
      </c>
      <c r="S55" s="67">
        <f>SUM(L55:R55)</f>
        <v>1</v>
      </c>
      <c r="U55" s="101" t="s">
        <v>86</v>
      </c>
      <c r="V55" s="102">
        <f>+V54/$AI54</f>
        <v>0.10934751754946531</v>
      </c>
      <c r="W55" s="102">
        <f t="shared" ref="W55:AH55" si="35">+W54/$AI54</f>
        <v>1.48787784026112E-2</v>
      </c>
      <c r="X55" s="102">
        <f t="shared" si="35"/>
        <v>2.7064804347148339E-2</v>
      </c>
      <c r="Y55" s="102">
        <f t="shared" si="35"/>
        <v>0.28870170956698815</v>
      </c>
      <c r="Z55" s="102">
        <f t="shared" si="35"/>
        <v>0.17821582756926832</v>
      </c>
      <c r="AA55" s="102">
        <f t="shared" si="35"/>
        <v>0.27848097334984279</v>
      </c>
      <c r="AB55" s="102">
        <f t="shared" si="35"/>
        <v>5.9237456470462434E-2</v>
      </c>
      <c r="AC55" s="102">
        <f t="shared" si="35"/>
        <v>4.4072932744213658E-2</v>
      </c>
      <c r="AD55" s="102">
        <f t="shared" si="35"/>
        <v>1.52633575515258E-3</v>
      </c>
      <c r="AE55" s="102">
        <f t="shared" si="35"/>
        <v>1.918453392649206E-3</v>
      </c>
      <c r="AF55" s="102">
        <f t="shared" si="35"/>
        <v>1.1683171734324666E-3</v>
      </c>
      <c r="AG55" s="102">
        <f t="shared" si="35"/>
        <v>3.3221601224489403E-2</v>
      </c>
      <c r="AH55" s="102">
        <f t="shared" si="35"/>
        <v>6.2382251984899979E-3</v>
      </c>
      <c r="AI55" s="103">
        <f>SUM(V55:AC55)</f>
        <v>1.0000000000000002</v>
      </c>
      <c r="AJ55" t="str">
        <f t="shared" si="25"/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0</v>
      </c>
      <c r="G59" s="224"/>
      <c r="H59" s="226"/>
      <c r="I59" s="16">
        <f>SUM(B59:H59)</f>
        <v>0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36">F450+F476+F502+F528+F554</f>
        <v>0</v>
      </c>
      <c r="G60" s="227"/>
      <c r="H60" s="229"/>
      <c r="I60" s="24">
        <f t="shared" ref="I60:I79" si="37">SUM(B60:H60)</f>
        <v>0</v>
      </c>
      <c r="J60" s="6"/>
      <c r="K60" s="25" t="s">
        <v>7</v>
      </c>
      <c r="L60" s="227"/>
      <c r="M60" s="228"/>
      <c r="N60" s="228"/>
      <c r="O60" s="229"/>
      <c r="P60" s="26">
        <f t="shared" ref="P60:P79" si="38">P450+P476+P502+P528+P554</f>
        <v>0</v>
      </c>
      <c r="Q60" s="227"/>
      <c r="R60" s="234"/>
      <c r="S60" s="28">
        <f t="shared" ref="S60:S79" si="39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36"/>
        <v>0</v>
      </c>
      <c r="G61" s="227"/>
      <c r="H61" s="229"/>
      <c r="I61" s="16">
        <f t="shared" si="37"/>
        <v>0</v>
      </c>
      <c r="J61" s="6"/>
      <c r="K61" s="31" t="s">
        <v>9</v>
      </c>
      <c r="L61" s="227"/>
      <c r="M61" s="228"/>
      <c r="N61" s="228"/>
      <c r="O61" s="229"/>
      <c r="P61" s="18">
        <f t="shared" si="38"/>
        <v>0</v>
      </c>
      <c r="Q61" s="227"/>
      <c r="R61" s="234"/>
      <c r="S61" s="20">
        <f t="shared" si="39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36"/>
        <v>0</v>
      </c>
      <c r="G62" s="227"/>
      <c r="H62" s="229"/>
      <c r="I62" s="24">
        <f t="shared" si="37"/>
        <v>0</v>
      </c>
      <c r="J62" s="6"/>
      <c r="K62" s="25" t="s">
        <v>54</v>
      </c>
      <c r="L62" s="227"/>
      <c r="M62" s="228"/>
      <c r="N62" s="228"/>
      <c r="O62" s="229"/>
      <c r="P62" s="26">
        <f t="shared" si="38"/>
        <v>0</v>
      </c>
      <c r="Q62" s="227"/>
      <c r="R62" s="234"/>
      <c r="S62" s="28">
        <f t="shared" si="39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36"/>
        <v>0</v>
      </c>
      <c r="G63" s="227"/>
      <c r="H63" s="229"/>
      <c r="I63" s="16">
        <f t="shared" si="37"/>
        <v>0</v>
      </c>
      <c r="J63" s="6"/>
      <c r="K63" s="31" t="s">
        <v>15</v>
      </c>
      <c r="L63" s="227"/>
      <c r="M63" s="228"/>
      <c r="N63" s="228"/>
      <c r="O63" s="229"/>
      <c r="P63" s="18">
        <f t="shared" si="38"/>
        <v>0</v>
      </c>
      <c r="Q63" s="227"/>
      <c r="R63" s="234"/>
      <c r="S63" s="20">
        <f t="shared" si="39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36"/>
        <v>0</v>
      </c>
      <c r="G64" s="227"/>
      <c r="H64" s="229"/>
      <c r="I64" s="24">
        <f t="shared" si="37"/>
        <v>0</v>
      </c>
      <c r="J64" s="6"/>
      <c r="K64" s="25" t="s">
        <v>14</v>
      </c>
      <c r="L64" s="227"/>
      <c r="M64" s="228"/>
      <c r="N64" s="228"/>
      <c r="O64" s="229"/>
      <c r="P64" s="26">
        <f t="shared" si="38"/>
        <v>0</v>
      </c>
      <c r="Q64" s="227"/>
      <c r="R64" s="234"/>
      <c r="S64" s="28">
        <f t="shared" si="39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36"/>
        <v>10408.744218534619</v>
      </c>
      <c r="G65" s="227"/>
      <c r="H65" s="229"/>
      <c r="I65" s="16">
        <f t="shared" si="37"/>
        <v>10408.744218534619</v>
      </c>
      <c r="J65" s="6"/>
      <c r="K65" s="31" t="s">
        <v>56</v>
      </c>
      <c r="L65" s="227"/>
      <c r="M65" s="228"/>
      <c r="N65" s="228"/>
      <c r="O65" s="229"/>
      <c r="P65" s="18">
        <f t="shared" si="38"/>
        <v>6531.0254085534771</v>
      </c>
      <c r="Q65" s="227"/>
      <c r="R65" s="234"/>
      <c r="S65" s="20">
        <f t="shared" si="39"/>
        <v>6531.0254085534771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36"/>
        <v>2494.5752725330103</v>
      </c>
      <c r="G66" s="227"/>
      <c r="H66" s="229"/>
      <c r="I66" s="24">
        <f t="shared" si="37"/>
        <v>2494.5752725330103</v>
      </c>
      <c r="J66" s="6"/>
      <c r="K66" s="25" t="s">
        <v>11</v>
      </c>
      <c r="L66" s="227"/>
      <c r="M66" s="228"/>
      <c r="N66" s="228"/>
      <c r="O66" s="229"/>
      <c r="P66" s="26">
        <f t="shared" si="38"/>
        <v>836.72339969696691</v>
      </c>
      <c r="Q66" s="227"/>
      <c r="R66" s="234"/>
      <c r="S66" s="28">
        <f t="shared" si="39"/>
        <v>836.72339969696691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36"/>
        <v>119.07532646703179</v>
      </c>
      <c r="G67" s="227"/>
      <c r="H67" s="229"/>
      <c r="I67" s="16">
        <f t="shared" si="37"/>
        <v>119.07532646703179</v>
      </c>
      <c r="J67" s="6"/>
      <c r="K67" s="31" t="s">
        <v>57</v>
      </c>
      <c r="L67" s="227"/>
      <c r="M67" s="228"/>
      <c r="N67" s="228"/>
      <c r="O67" s="229"/>
      <c r="P67" s="18">
        <f t="shared" si="38"/>
        <v>0</v>
      </c>
      <c r="Q67" s="227"/>
      <c r="R67" s="234"/>
      <c r="S67" s="20">
        <f t="shared" si="39"/>
        <v>0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36"/>
        <v>4.2184610245813028</v>
      </c>
      <c r="G68" s="227"/>
      <c r="H68" s="229"/>
      <c r="I68" s="24">
        <f t="shared" si="37"/>
        <v>4.2184610245813028</v>
      </c>
      <c r="J68" s="6"/>
      <c r="K68" s="25" t="s">
        <v>16</v>
      </c>
      <c r="L68" s="227"/>
      <c r="M68" s="228"/>
      <c r="N68" s="228"/>
      <c r="O68" s="229"/>
      <c r="P68" s="26">
        <f t="shared" si="38"/>
        <v>1.7201600623519795</v>
      </c>
      <c r="Q68" s="227"/>
      <c r="R68" s="234"/>
      <c r="S68" s="28">
        <f t="shared" si="39"/>
        <v>1.7201600623519795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36"/>
        <v>18.609991690286797</v>
      </c>
      <c r="G69" s="227"/>
      <c r="H69" s="229"/>
      <c r="I69" s="16">
        <f t="shared" si="37"/>
        <v>18.609991690286797</v>
      </c>
      <c r="J69" s="6"/>
      <c r="K69" s="31" t="s">
        <v>136</v>
      </c>
      <c r="L69" s="227"/>
      <c r="M69" s="228"/>
      <c r="N69" s="228"/>
      <c r="O69" s="229"/>
      <c r="P69" s="18">
        <f t="shared" si="38"/>
        <v>14.213960761684035</v>
      </c>
      <c r="Q69" s="227"/>
      <c r="R69" s="234"/>
      <c r="S69" s="20">
        <f t="shared" si="39"/>
        <v>14.213960761684035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36"/>
        <v>52.31183739867172</v>
      </c>
      <c r="G70" s="227"/>
      <c r="H70" s="229"/>
      <c r="I70" s="24">
        <f t="shared" si="37"/>
        <v>52.31183739867172</v>
      </c>
      <c r="J70" s="6"/>
      <c r="K70" s="25" t="s">
        <v>24</v>
      </c>
      <c r="L70" s="227"/>
      <c r="M70" s="228"/>
      <c r="N70" s="228"/>
      <c r="O70" s="229"/>
      <c r="P70" s="26">
        <f t="shared" si="38"/>
        <v>0</v>
      </c>
      <c r="Q70" s="227"/>
      <c r="R70" s="234"/>
      <c r="S70" s="28">
        <f t="shared" si="39"/>
        <v>0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36"/>
        <v>0</v>
      </c>
      <c r="G71" s="227"/>
      <c r="H71" s="229"/>
      <c r="I71" s="16">
        <f t="shared" si="37"/>
        <v>0</v>
      </c>
      <c r="J71" s="6"/>
      <c r="K71" s="31" t="s">
        <v>23</v>
      </c>
      <c r="L71" s="227"/>
      <c r="M71" s="228"/>
      <c r="N71" s="228"/>
      <c r="O71" s="229"/>
      <c r="P71" s="18">
        <f t="shared" si="38"/>
        <v>0</v>
      </c>
      <c r="Q71" s="227"/>
      <c r="R71" s="234"/>
      <c r="S71" s="20">
        <f t="shared" si="39"/>
        <v>0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36"/>
        <v>0</v>
      </c>
      <c r="G72" s="227"/>
      <c r="H72" s="229"/>
      <c r="I72" s="24">
        <f t="shared" si="37"/>
        <v>0</v>
      </c>
      <c r="J72" s="6"/>
      <c r="K72" s="25" t="s">
        <v>58</v>
      </c>
      <c r="L72" s="227"/>
      <c r="M72" s="228"/>
      <c r="N72" s="228"/>
      <c r="O72" s="229"/>
      <c r="P72" s="26">
        <f t="shared" si="38"/>
        <v>0</v>
      </c>
      <c r="Q72" s="227"/>
      <c r="R72" s="234"/>
      <c r="S72" s="28">
        <f t="shared" si="39"/>
        <v>0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36"/>
        <v>795.53741844114381</v>
      </c>
      <c r="G73" s="227"/>
      <c r="H73" s="229"/>
      <c r="I73" s="16">
        <f t="shared" si="37"/>
        <v>795.53741844114381</v>
      </c>
      <c r="J73" s="6"/>
      <c r="K73" s="31" t="s">
        <v>21</v>
      </c>
      <c r="L73" s="227"/>
      <c r="M73" s="228"/>
      <c r="N73" s="228"/>
      <c r="O73" s="229"/>
      <c r="P73" s="18">
        <f t="shared" si="38"/>
        <v>495.65472978558444</v>
      </c>
      <c r="Q73" s="227"/>
      <c r="R73" s="234"/>
      <c r="S73" s="20">
        <f t="shared" si="39"/>
        <v>495.65472978558444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36"/>
        <v>0</v>
      </c>
      <c r="G74" s="227"/>
      <c r="H74" s="229"/>
      <c r="I74" s="24">
        <f t="shared" si="37"/>
        <v>0</v>
      </c>
      <c r="J74" s="6"/>
      <c r="K74" s="25" t="s">
        <v>20</v>
      </c>
      <c r="L74" s="227"/>
      <c r="M74" s="228"/>
      <c r="N74" s="228"/>
      <c r="O74" s="229"/>
      <c r="P74" s="26">
        <f t="shared" si="38"/>
        <v>0</v>
      </c>
      <c r="Q74" s="227"/>
      <c r="R74" s="234"/>
      <c r="S74" s="28">
        <f t="shared" si="39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36"/>
        <v>0</v>
      </c>
      <c r="G75" s="227"/>
      <c r="H75" s="229"/>
      <c r="I75" s="16">
        <f t="shared" si="37"/>
        <v>0</v>
      </c>
      <c r="J75" s="6"/>
      <c r="K75" s="33" t="s">
        <v>62</v>
      </c>
      <c r="L75" s="227"/>
      <c r="M75" s="228"/>
      <c r="N75" s="228"/>
      <c r="O75" s="229"/>
      <c r="P75" s="18">
        <f t="shared" si="38"/>
        <v>0</v>
      </c>
      <c r="Q75" s="227"/>
      <c r="R75" s="234"/>
      <c r="S75" s="20">
        <f t="shared" si="39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36"/>
        <v>0</v>
      </c>
      <c r="G76" s="227"/>
      <c r="H76" s="229"/>
      <c r="I76" s="37">
        <f t="shared" si="37"/>
        <v>0</v>
      </c>
      <c r="J76" s="6"/>
      <c r="K76" s="38" t="s">
        <v>22</v>
      </c>
      <c r="L76" s="227"/>
      <c r="M76" s="228"/>
      <c r="N76" s="228"/>
      <c r="O76" s="229"/>
      <c r="P76" s="39">
        <f t="shared" si="38"/>
        <v>0</v>
      </c>
      <c r="Q76" s="227"/>
      <c r="R76" s="234"/>
      <c r="S76" s="41">
        <f t="shared" si="39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36"/>
        <v>0</v>
      </c>
      <c r="G77" s="227"/>
      <c r="H77" s="229"/>
      <c r="I77" s="45">
        <f t="shared" si="37"/>
        <v>0</v>
      </c>
      <c r="J77" s="6"/>
      <c r="K77" s="46" t="s">
        <v>18</v>
      </c>
      <c r="L77" s="227"/>
      <c r="M77" s="228"/>
      <c r="N77" s="228"/>
      <c r="O77" s="229"/>
      <c r="P77" s="43">
        <f t="shared" si="38"/>
        <v>0</v>
      </c>
      <c r="Q77" s="227"/>
      <c r="R77" s="234"/>
      <c r="S77" s="48">
        <f t="shared" si="39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36"/>
        <v>0</v>
      </c>
      <c r="G78" s="227"/>
      <c r="H78" s="229"/>
      <c r="I78" s="37">
        <f t="shared" si="37"/>
        <v>0</v>
      </c>
      <c r="J78" s="6"/>
      <c r="K78" s="38" t="s">
        <v>19</v>
      </c>
      <c r="L78" s="227"/>
      <c r="M78" s="228"/>
      <c r="N78" s="228"/>
      <c r="O78" s="229"/>
      <c r="P78" s="39">
        <f t="shared" si="38"/>
        <v>0</v>
      </c>
      <c r="Q78" s="227"/>
      <c r="R78" s="234"/>
      <c r="S78" s="41">
        <f t="shared" si="39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36"/>
        <v>0</v>
      </c>
      <c r="G79" s="230"/>
      <c r="H79" s="232"/>
      <c r="I79" s="52">
        <f t="shared" si="37"/>
        <v>0</v>
      </c>
      <c r="J79" s="6"/>
      <c r="K79" s="53" t="s">
        <v>10</v>
      </c>
      <c r="L79" s="230"/>
      <c r="M79" s="231"/>
      <c r="N79" s="231"/>
      <c r="O79" s="232"/>
      <c r="P79" s="50">
        <f t="shared" si="38"/>
        <v>0</v>
      </c>
      <c r="Q79" s="230"/>
      <c r="R79" s="235"/>
      <c r="S79" s="55">
        <f t="shared" si="39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I80" si="40">SUM(C59:C75)</f>
        <v>0</v>
      </c>
      <c r="D80" s="57">
        <f t="shared" si="40"/>
        <v>0</v>
      </c>
      <c r="E80" s="57">
        <f t="shared" si="40"/>
        <v>0</v>
      </c>
      <c r="F80" s="57">
        <f t="shared" si="40"/>
        <v>13893.072526089343</v>
      </c>
      <c r="G80" s="57">
        <f t="shared" si="40"/>
        <v>0</v>
      </c>
      <c r="H80" s="58">
        <f t="shared" si="40"/>
        <v>0</v>
      </c>
      <c r="I80" s="57">
        <f t="shared" si="40"/>
        <v>13893.072526089343</v>
      </c>
      <c r="J80" s="6"/>
      <c r="K80" s="59" t="s">
        <v>25</v>
      </c>
      <c r="L80" s="57">
        <f>SUM(L59:L75)</f>
        <v>0</v>
      </c>
      <c r="M80" s="57">
        <f t="shared" ref="M80:S80" si="41">SUM(M59:M75)</f>
        <v>0</v>
      </c>
      <c r="N80" s="57">
        <f t="shared" si="41"/>
        <v>0</v>
      </c>
      <c r="O80" s="57">
        <f t="shared" si="41"/>
        <v>0</v>
      </c>
      <c r="P80" s="57">
        <f t="shared" si="41"/>
        <v>7879.337658860064</v>
      </c>
      <c r="Q80" s="57">
        <f t="shared" si="41"/>
        <v>0</v>
      </c>
      <c r="R80" s="58">
        <f t="shared" si="41"/>
        <v>0</v>
      </c>
      <c r="S80" s="60">
        <f t="shared" si="41"/>
        <v>7879.337658860064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42">IF($I80=0,"-",C80/$I80)</f>
        <v>0</v>
      </c>
      <c r="D81" s="98">
        <f t="shared" si="42"/>
        <v>0</v>
      </c>
      <c r="E81" s="98">
        <f t="shared" si="42"/>
        <v>0</v>
      </c>
      <c r="F81" s="98">
        <f t="shared" si="42"/>
        <v>1</v>
      </c>
      <c r="G81" s="98">
        <f t="shared" si="42"/>
        <v>0</v>
      </c>
      <c r="H81" s="98">
        <f t="shared" si="42"/>
        <v>0</v>
      </c>
      <c r="I81" s="100">
        <f>SUM(B81:H81)</f>
        <v>1</v>
      </c>
      <c r="K81" s="64" t="s">
        <v>86</v>
      </c>
      <c r="L81" s="65">
        <f t="shared" ref="L81:R81" si="43">IF($S80=0,"-",L80/$S80)</f>
        <v>0</v>
      </c>
      <c r="M81" s="65">
        <f t="shared" si="43"/>
        <v>0</v>
      </c>
      <c r="N81" s="65">
        <f t="shared" si="43"/>
        <v>0</v>
      </c>
      <c r="O81" s="65">
        <f t="shared" si="43"/>
        <v>0</v>
      </c>
      <c r="P81" s="65">
        <f t="shared" si="43"/>
        <v>1</v>
      </c>
      <c r="Q81" s="65">
        <f t="shared" si="43"/>
        <v>0</v>
      </c>
      <c r="R81" s="66">
        <f t="shared" si="43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>B579+B605+B631</f>
        <v>0.87199337869095106</v>
      </c>
      <c r="C85" s="14">
        <f>C579+C605+C631</f>
        <v>0</v>
      </c>
      <c r="D85" s="14">
        <f t="shared" ref="D85:H100" si="44">D579+D605+D631</f>
        <v>3.8004245475606727E-3</v>
      </c>
      <c r="E85" s="14">
        <f t="shared" si="44"/>
        <v>0</v>
      </c>
      <c r="F85" s="14">
        <f t="shared" si="44"/>
        <v>0</v>
      </c>
      <c r="G85" s="14">
        <f>G579+G605+G631</f>
        <v>0</v>
      </c>
      <c r="H85" s="14">
        <f>H579+H605+H631</f>
        <v>0</v>
      </c>
      <c r="I85" s="16">
        <f>SUM(B85:H85)</f>
        <v>0.87579380323851175</v>
      </c>
      <c r="J85" s="6"/>
      <c r="K85" s="72" t="s">
        <v>6</v>
      </c>
      <c r="L85" s="14">
        <f>L579+L605+L631</f>
        <v>0.87199337869095106</v>
      </c>
      <c r="M85" s="14">
        <f t="shared" ref="M85:O85" si="45">M579+M605+M631</f>
        <v>0</v>
      </c>
      <c r="N85" s="14">
        <f t="shared" si="45"/>
        <v>3.8004245475606727E-3</v>
      </c>
      <c r="O85" s="14">
        <f t="shared" si="45"/>
        <v>0</v>
      </c>
      <c r="P85" s="14">
        <f>P579+P605+P631</f>
        <v>0</v>
      </c>
      <c r="Q85" s="14">
        <f t="shared" ref="Q85:R85" si="46">Q579+Q605+Q631</f>
        <v>0</v>
      </c>
      <c r="R85" s="14">
        <f t="shared" si="46"/>
        <v>0</v>
      </c>
      <c r="S85" s="74">
        <f>SUM(L85:R85)</f>
        <v>0.87579380323851175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H101" si="47">B580+B606+B632</f>
        <v>2.7149900573532615</v>
      </c>
      <c r="C86" s="22">
        <f t="shared" si="47"/>
        <v>0</v>
      </c>
      <c r="D86" s="22">
        <f t="shared" si="44"/>
        <v>0.22224291425316034</v>
      </c>
      <c r="E86" s="22">
        <f t="shared" si="44"/>
        <v>0</v>
      </c>
      <c r="F86" s="22">
        <f t="shared" si="44"/>
        <v>0</v>
      </c>
      <c r="G86" s="22">
        <f t="shared" si="44"/>
        <v>0</v>
      </c>
      <c r="H86" s="22">
        <f t="shared" si="44"/>
        <v>0</v>
      </c>
      <c r="I86" s="24">
        <f t="shared" ref="I86:I105" si="48">SUM(B86:H86)</f>
        <v>2.9372329716064218</v>
      </c>
      <c r="J86" s="6"/>
      <c r="K86" s="25" t="s">
        <v>7</v>
      </c>
      <c r="L86" s="26">
        <f t="shared" ref="L86:R101" si="49">L580+L606+L632</f>
        <v>2.7149900573532615</v>
      </c>
      <c r="M86" s="26">
        <f t="shared" si="49"/>
        <v>0</v>
      </c>
      <c r="N86" s="26">
        <f t="shared" si="49"/>
        <v>0.22224291425316034</v>
      </c>
      <c r="O86" s="26">
        <f t="shared" si="49"/>
        <v>0</v>
      </c>
      <c r="P86" s="26">
        <f t="shared" si="49"/>
        <v>0</v>
      </c>
      <c r="Q86" s="26">
        <f t="shared" si="49"/>
        <v>0</v>
      </c>
      <c r="R86" s="26">
        <f t="shared" si="49"/>
        <v>0</v>
      </c>
      <c r="S86" s="28">
        <f t="shared" ref="S86:S105" si="50">SUM(L86:R86)</f>
        <v>2.9372329716064218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47"/>
        <v>10.119882145168175</v>
      </c>
      <c r="C87" s="18">
        <f t="shared" si="47"/>
        <v>0</v>
      </c>
      <c r="D87" s="18">
        <f t="shared" si="44"/>
        <v>2.0999957618548248</v>
      </c>
      <c r="E87" s="18">
        <f t="shared" si="44"/>
        <v>0</v>
      </c>
      <c r="F87" s="18">
        <f t="shared" si="44"/>
        <v>0</v>
      </c>
      <c r="G87" s="18">
        <f t="shared" si="44"/>
        <v>0</v>
      </c>
      <c r="H87" s="18">
        <f t="shared" si="44"/>
        <v>0</v>
      </c>
      <c r="I87" s="16">
        <f t="shared" si="48"/>
        <v>12.219877907022999</v>
      </c>
      <c r="J87" s="6"/>
      <c r="K87" s="31" t="s">
        <v>9</v>
      </c>
      <c r="L87" s="18">
        <f t="shared" si="49"/>
        <v>10.119882145168175</v>
      </c>
      <c r="M87" s="18">
        <f t="shared" si="49"/>
        <v>0</v>
      </c>
      <c r="N87" s="18">
        <f t="shared" si="49"/>
        <v>2.0999957618548248</v>
      </c>
      <c r="O87" s="18">
        <f t="shared" si="49"/>
        <v>0</v>
      </c>
      <c r="P87" s="18">
        <f t="shared" si="49"/>
        <v>0</v>
      </c>
      <c r="Q87" s="18">
        <f t="shared" si="49"/>
        <v>0</v>
      </c>
      <c r="R87" s="18">
        <f t="shared" si="49"/>
        <v>0</v>
      </c>
      <c r="S87" s="20">
        <f t="shared" si="50"/>
        <v>12.219877907022999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47"/>
        <v>0</v>
      </c>
      <c r="C88" s="22">
        <f t="shared" si="47"/>
        <v>0</v>
      </c>
      <c r="D88" s="22">
        <f t="shared" si="44"/>
        <v>0</v>
      </c>
      <c r="E88" s="22">
        <f t="shared" si="44"/>
        <v>0</v>
      </c>
      <c r="F88" s="22">
        <f t="shared" si="44"/>
        <v>0</v>
      </c>
      <c r="G88" s="22">
        <f t="shared" si="44"/>
        <v>0</v>
      </c>
      <c r="H88" s="22">
        <f t="shared" si="44"/>
        <v>0</v>
      </c>
      <c r="I88" s="24">
        <f t="shared" si="48"/>
        <v>0</v>
      </c>
      <c r="J88" s="6"/>
      <c r="K88" s="25" t="s">
        <v>54</v>
      </c>
      <c r="L88" s="26">
        <f t="shared" si="49"/>
        <v>0</v>
      </c>
      <c r="M88" s="26">
        <f t="shared" si="49"/>
        <v>0</v>
      </c>
      <c r="N88" s="26">
        <f t="shared" si="49"/>
        <v>0</v>
      </c>
      <c r="O88" s="26">
        <f t="shared" si="49"/>
        <v>0</v>
      </c>
      <c r="P88" s="26">
        <f t="shared" si="49"/>
        <v>0</v>
      </c>
      <c r="Q88" s="26">
        <f t="shared" si="49"/>
        <v>0</v>
      </c>
      <c r="R88" s="26">
        <f t="shared" si="49"/>
        <v>0</v>
      </c>
      <c r="S88" s="28">
        <f t="shared" si="50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47"/>
        <v>3.6696082621215198</v>
      </c>
      <c r="C89" s="18">
        <f t="shared" si="47"/>
        <v>0.44448056318704121</v>
      </c>
      <c r="D89" s="18">
        <f t="shared" si="44"/>
        <v>9.583975257014446E-2</v>
      </c>
      <c r="E89" s="18">
        <f t="shared" si="44"/>
        <v>0.21374986158063897</v>
      </c>
      <c r="F89" s="18">
        <f t="shared" si="44"/>
        <v>0</v>
      </c>
      <c r="G89" s="18">
        <f t="shared" si="44"/>
        <v>0</v>
      </c>
      <c r="H89" s="18">
        <f t="shared" si="44"/>
        <v>0</v>
      </c>
      <c r="I89" s="16">
        <f t="shared" si="48"/>
        <v>4.4236784394593442</v>
      </c>
      <c r="J89" s="6"/>
      <c r="K89" s="31" t="s">
        <v>15</v>
      </c>
      <c r="L89" s="18">
        <f t="shared" si="49"/>
        <v>3.6696082621215198</v>
      </c>
      <c r="M89" s="18">
        <f t="shared" si="49"/>
        <v>0.44448056318704121</v>
      </c>
      <c r="N89" s="18">
        <f t="shared" si="49"/>
        <v>9.583975257014446E-2</v>
      </c>
      <c r="O89" s="18">
        <f t="shared" si="49"/>
        <v>0.21374986158063897</v>
      </c>
      <c r="P89" s="18">
        <f t="shared" si="49"/>
        <v>0</v>
      </c>
      <c r="Q89" s="18">
        <f t="shared" si="49"/>
        <v>0</v>
      </c>
      <c r="R89" s="18">
        <f t="shared" si="49"/>
        <v>0</v>
      </c>
      <c r="S89" s="20">
        <f t="shared" si="50"/>
        <v>4.4236784394593442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47"/>
        <v>1431.8183284533407</v>
      </c>
      <c r="C90" s="22">
        <f t="shared" si="47"/>
        <v>2.2191983112018545</v>
      </c>
      <c r="D90" s="22">
        <f t="shared" si="44"/>
        <v>156.30489954796101</v>
      </c>
      <c r="E90" s="22">
        <f t="shared" si="44"/>
        <v>0</v>
      </c>
      <c r="F90" s="22">
        <f t="shared" si="44"/>
        <v>0</v>
      </c>
      <c r="G90" s="22">
        <f t="shared" si="44"/>
        <v>0</v>
      </c>
      <c r="H90" s="22">
        <f t="shared" si="44"/>
        <v>0</v>
      </c>
      <c r="I90" s="24">
        <f t="shared" si="48"/>
        <v>1590.3424263125034</v>
      </c>
      <c r="J90" s="6"/>
      <c r="K90" s="25" t="s">
        <v>14</v>
      </c>
      <c r="L90" s="26">
        <f t="shared" si="49"/>
        <v>1431.8183284533407</v>
      </c>
      <c r="M90" s="26">
        <f t="shared" si="49"/>
        <v>2.2191983112018545</v>
      </c>
      <c r="N90" s="26">
        <f t="shared" si="49"/>
        <v>156.30489954796101</v>
      </c>
      <c r="O90" s="26">
        <f t="shared" si="49"/>
        <v>0</v>
      </c>
      <c r="P90" s="26">
        <f t="shared" si="49"/>
        <v>0</v>
      </c>
      <c r="Q90" s="26">
        <f t="shared" si="49"/>
        <v>0</v>
      </c>
      <c r="R90" s="26">
        <f t="shared" si="49"/>
        <v>0</v>
      </c>
      <c r="S90" s="28">
        <f t="shared" si="50"/>
        <v>1590.3424263125034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47"/>
        <v>0</v>
      </c>
      <c r="C91" s="18">
        <f t="shared" si="47"/>
        <v>0.32833066414652412</v>
      </c>
      <c r="D91" s="18">
        <f t="shared" si="44"/>
        <v>8.025058376727362E-2</v>
      </c>
      <c r="E91" s="18">
        <f t="shared" si="44"/>
        <v>53.37141158725067</v>
      </c>
      <c r="F91" s="18">
        <f t="shared" si="44"/>
        <v>629.34689427090711</v>
      </c>
      <c r="G91" s="18">
        <f t="shared" si="44"/>
        <v>0</v>
      </c>
      <c r="H91" s="18">
        <f t="shared" si="44"/>
        <v>0</v>
      </c>
      <c r="I91" s="16">
        <f t="shared" si="48"/>
        <v>683.12688710607154</v>
      </c>
      <c r="J91" s="6"/>
      <c r="K91" s="31" t="s">
        <v>56</v>
      </c>
      <c r="L91" s="18">
        <f t="shared" si="49"/>
        <v>0</v>
      </c>
      <c r="M91" s="18">
        <f t="shared" si="49"/>
        <v>0.32833066414652412</v>
      </c>
      <c r="N91" s="18">
        <f t="shared" si="49"/>
        <v>8.025058376727362E-2</v>
      </c>
      <c r="O91" s="18">
        <f t="shared" si="49"/>
        <v>53.37141158725067</v>
      </c>
      <c r="P91" s="18">
        <f t="shared" si="49"/>
        <v>4195.552401643874</v>
      </c>
      <c r="Q91" s="18">
        <f t="shared" si="49"/>
        <v>0</v>
      </c>
      <c r="R91" s="18">
        <f t="shared" si="49"/>
        <v>0</v>
      </c>
      <c r="S91" s="20">
        <f t="shared" si="50"/>
        <v>4249.3323944790382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47"/>
        <v>0</v>
      </c>
      <c r="C92" s="22">
        <f t="shared" si="47"/>
        <v>0</v>
      </c>
      <c r="D92" s="22">
        <f t="shared" si="44"/>
        <v>2.4885066509043971E-2</v>
      </c>
      <c r="E92" s="22">
        <f t="shared" si="44"/>
        <v>3.8481219553337582</v>
      </c>
      <c r="F92" s="22">
        <f t="shared" si="44"/>
        <v>0</v>
      </c>
      <c r="G92" s="22">
        <f t="shared" si="44"/>
        <v>0</v>
      </c>
      <c r="H92" s="22">
        <f t="shared" si="44"/>
        <v>0</v>
      </c>
      <c r="I92" s="24">
        <f t="shared" si="48"/>
        <v>3.8730070218428021</v>
      </c>
      <c r="J92" s="6"/>
      <c r="K92" s="25" t="s">
        <v>11</v>
      </c>
      <c r="L92" s="26">
        <f t="shared" si="49"/>
        <v>0</v>
      </c>
      <c r="M92" s="26">
        <f t="shared" si="49"/>
        <v>0</v>
      </c>
      <c r="N92" s="26">
        <f t="shared" si="49"/>
        <v>2.4885066509043971E-2</v>
      </c>
      <c r="O92" s="26">
        <f t="shared" si="49"/>
        <v>3.8481219553337582</v>
      </c>
      <c r="P92" s="26">
        <f t="shared" si="49"/>
        <v>1641.9927158690689</v>
      </c>
      <c r="Q92" s="26">
        <f t="shared" si="49"/>
        <v>0</v>
      </c>
      <c r="R92" s="26">
        <f t="shared" si="49"/>
        <v>0</v>
      </c>
      <c r="S92" s="28">
        <f t="shared" si="50"/>
        <v>1645.8657228909117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47"/>
        <v>0</v>
      </c>
      <c r="C93" s="18">
        <f t="shared" si="47"/>
        <v>0</v>
      </c>
      <c r="D93" s="18">
        <f t="shared" si="44"/>
        <v>0</v>
      </c>
      <c r="E93" s="18">
        <f t="shared" si="44"/>
        <v>0</v>
      </c>
      <c r="F93" s="18">
        <f t="shared" si="44"/>
        <v>0</v>
      </c>
      <c r="G93" s="18">
        <f t="shared" si="44"/>
        <v>0</v>
      </c>
      <c r="H93" s="18">
        <f t="shared" si="44"/>
        <v>0</v>
      </c>
      <c r="I93" s="16">
        <f t="shared" si="48"/>
        <v>0</v>
      </c>
      <c r="J93" s="6"/>
      <c r="K93" s="31" t="s">
        <v>57</v>
      </c>
      <c r="L93" s="18">
        <f t="shared" si="49"/>
        <v>0</v>
      </c>
      <c r="M93" s="18">
        <f t="shared" si="49"/>
        <v>0</v>
      </c>
      <c r="N93" s="18">
        <f t="shared" si="49"/>
        <v>0</v>
      </c>
      <c r="O93" s="18">
        <f t="shared" si="49"/>
        <v>0</v>
      </c>
      <c r="P93" s="18">
        <f t="shared" si="49"/>
        <v>119.07532646703179</v>
      </c>
      <c r="Q93" s="18">
        <f t="shared" si="49"/>
        <v>0</v>
      </c>
      <c r="R93" s="18">
        <f t="shared" si="49"/>
        <v>0</v>
      </c>
      <c r="S93" s="20">
        <f t="shared" si="50"/>
        <v>119.07532646703179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47"/>
        <v>55.97294426226545</v>
      </c>
      <c r="C94" s="22">
        <f t="shared" si="47"/>
        <v>4.2426884715282054E-2</v>
      </c>
      <c r="D94" s="22">
        <f t="shared" si="44"/>
        <v>2.653904354686424</v>
      </c>
      <c r="E94" s="22">
        <f t="shared" si="44"/>
        <v>0.2674792133085333</v>
      </c>
      <c r="F94" s="22">
        <f t="shared" si="44"/>
        <v>0</v>
      </c>
      <c r="G94" s="22">
        <f t="shared" si="44"/>
        <v>0</v>
      </c>
      <c r="H94" s="22">
        <f t="shared" si="44"/>
        <v>0</v>
      </c>
      <c r="I94" s="24">
        <f t="shared" si="48"/>
        <v>58.936754714975692</v>
      </c>
      <c r="J94" s="6"/>
      <c r="K94" s="25" t="s">
        <v>16</v>
      </c>
      <c r="L94" s="26">
        <f t="shared" si="49"/>
        <v>55.97294426226545</v>
      </c>
      <c r="M94" s="26">
        <f t="shared" si="49"/>
        <v>4.2426884715282054E-2</v>
      </c>
      <c r="N94" s="26">
        <f t="shared" si="49"/>
        <v>2.653904354686424</v>
      </c>
      <c r="O94" s="26">
        <f t="shared" si="49"/>
        <v>0.2674792133085333</v>
      </c>
      <c r="P94" s="26">
        <f t="shared" si="49"/>
        <v>0</v>
      </c>
      <c r="Q94" s="26">
        <f t="shared" si="49"/>
        <v>0</v>
      </c>
      <c r="R94" s="26">
        <f t="shared" si="49"/>
        <v>0</v>
      </c>
      <c r="S94" s="28">
        <f t="shared" si="50"/>
        <v>58.936754714975692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47"/>
        <v>2476.8429085829416</v>
      </c>
      <c r="C95" s="18">
        <f t="shared" si="47"/>
        <v>26.048758808593956</v>
      </c>
      <c r="D95" s="18">
        <f t="shared" si="44"/>
        <v>266.0573944275834</v>
      </c>
      <c r="E95" s="18">
        <f t="shared" si="44"/>
        <v>4.0003431515483161</v>
      </c>
      <c r="F95" s="18">
        <f t="shared" si="44"/>
        <v>0</v>
      </c>
      <c r="G95" s="18">
        <f t="shared" si="44"/>
        <v>0</v>
      </c>
      <c r="H95" s="18">
        <f t="shared" si="44"/>
        <v>0</v>
      </c>
      <c r="I95" s="16">
        <f t="shared" si="48"/>
        <v>2772.9494049706673</v>
      </c>
      <c r="J95" s="6"/>
      <c r="K95" s="31" t="s">
        <v>136</v>
      </c>
      <c r="L95" s="18">
        <f t="shared" si="49"/>
        <v>2476.8429085829416</v>
      </c>
      <c r="M95" s="18">
        <f t="shared" si="49"/>
        <v>26.048758808593956</v>
      </c>
      <c r="N95" s="18">
        <f t="shared" si="49"/>
        <v>266.0573944275834</v>
      </c>
      <c r="O95" s="18">
        <f t="shared" si="49"/>
        <v>4.0003431515483161</v>
      </c>
      <c r="P95" s="18">
        <f t="shared" si="49"/>
        <v>0</v>
      </c>
      <c r="Q95" s="18">
        <f t="shared" si="49"/>
        <v>0</v>
      </c>
      <c r="R95" s="18">
        <f t="shared" si="49"/>
        <v>0</v>
      </c>
      <c r="S95" s="20">
        <f t="shared" si="50"/>
        <v>2772.9494049706673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47"/>
        <v>825.38953317290338</v>
      </c>
      <c r="C96" s="22">
        <f t="shared" si="47"/>
        <v>7.6459717351203035E-2</v>
      </c>
      <c r="D96" s="22">
        <f t="shared" si="44"/>
        <v>1041.6744164942586</v>
      </c>
      <c r="E96" s="22">
        <f t="shared" si="44"/>
        <v>1113.4609487146263</v>
      </c>
      <c r="F96" s="22">
        <f t="shared" si="44"/>
        <v>0</v>
      </c>
      <c r="G96" s="22">
        <f t="shared" si="44"/>
        <v>676.71785175319451</v>
      </c>
      <c r="H96" s="22">
        <f t="shared" si="44"/>
        <v>0.53775320010306693</v>
      </c>
      <c r="I96" s="24">
        <f t="shared" si="48"/>
        <v>3657.8569630524371</v>
      </c>
      <c r="J96" s="6"/>
      <c r="K96" s="25" t="s">
        <v>24</v>
      </c>
      <c r="L96" s="26">
        <f t="shared" si="49"/>
        <v>825.38953317290338</v>
      </c>
      <c r="M96" s="26">
        <f t="shared" si="49"/>
        <v>7.6459717351203035E-2</v>
      </c>
      <c r="N96" s="26">
        <f t="shared" si="49"/>
        <v>1041.6744164942586</v>
      </c>
      <c r="O96" s="26">
        <f t="shared" si="49"/>
        <v>1113.4609487146263</v>
      </c>
      <c r="P96" s="26">
        <f t="shared" si="49"/>
        <v>43.850160184876415</v>
      </c>
      <c r="Q96" s="26">
        <f t="shared" si="49"/>
        <v>676.71785175319451</v>
      </c>
      <c r="R96" s="26">
        <f t="shared" si="49"/>
        <v>0.53775320010306693</v>
      </c>
      <c r="S96" s="28">
        <f t="shared" si="50"/>
        <v>3701.7071232373137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47"/>
        <v>685.80828858635402</v>
      </c>
      <c r="C97" s="18">
        <f t="shared" si="47"/>
        <v>3.0360760554566526</v>
      </c>
      <c r="D97" s="18">
        <f t="shared" si="44"/>
        <v>22.734509794714029</v>
      </c>
      <c r="E97" s="18">
        <f t="shared" si="44"/>
        <v>0</v>
      </c>
      <c r="F97" s="18">
        <f t="shared" si="44"/>
        <v>0</v>
      </c>
      <c r="G97" s="18">
        <f t="shared" si="44"/>
        <v>0</v>
      </c>
      <c r="H97" s="18">
        <f t="shared" si="44"/>
        <v>0</v>
      </c>
      <c r="I97" s="16">
        <f t="shared" si="48"/>
        <v>711.57887443652476</v>
      </c>
      <c r="J97" s="6"/>
      <c r="K97" s="31" t="s">
        <v>23</v>
      </c>
      <c r="L97" s="18">
        <f t="shared" si="49"/>
        <v>685.80828858635402</v>
      </c>
      <c r="M97" s="18">
        <f t="shared" si="49"/>
        <v>3.0360760554566526</v>
      </c>
      <c r="N97" s="18">
        <f t="shared" si="49"/>
        <v>22.734509794714029</v>
      </c>
      <c r="O97" s="18">
        <f t="shared" si="49"/>
        <v>0</v>
      </c>
      <c r="P97" s="18">
        <f t="shared" si="49"/>
        <v>0</v>
      </c>
      <c r="Q97" s="18">
        <f t="shared" si="49"/>
        <v>0</v>
      </c>
      <c r="R97" s="18">
        <f t="shared" si="49"/>
        <v>0</v>
      </c>
      <c r="S97" s="20">
        <f t="shared" si="50"/>
        <v>711.57887443652476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47"/>
        <v>3446.0637356359625</v>
      </c>
      <c r="C98" s="22">
        <f t="shared" si="47"/>
        <v>6.3110586757674705</v>
      </c>
      <c r="D98" s="22">
        <f t="shared" si="44"/>
        <v>346.46483724746065</v>
      </c>
      <c r="E98" s="22">
        <f t="shared" si="44"/>
        <v>0</v>
      </c>
      <c r="F98" s="22">
        <f t="shared" si="44"/>
        <v>0</v>
      </c>
      <c r="G98" s="22">
        <f t="shared" si="44"/>
        <v>0</v>
      </c>
      <c r="H98" s="22">
        <f t="shared" si="44"/>
        <v>0</v>
      </c>
      <c r="I98" s="24">
        <f t="shared" si="48"/>
        <v>3798.8396315591908</v>
      </c>
      <c r="J98" s="6"/>
      <c r="K98" s="25" t="s">
        <v>58</v>
      </c>
      <c r="L98" s="26">
        <f t="shared" si="49"/>
        <v>3446.0637356359625</v>
      </c>
      <c r="M98" s="26">
        <f t="shared" si="49"/>
        <v>6.3110586757674705</v>
      </c>
      <c r="N98" s="26">
        <f t="shared" si="49"/>
        <v>346.46483724746065</v>
      </c>
      <c r="O98" s="26">
        <f t="shared" si="49"/>
        <v>0</v>
      </c>
      <c r="P98" s="26">
        <f t="shared" si="49"/>
        <v>0</v>
      </c>
      <c r="Q98" s="26">
        <f t="shared" si="49"/>
        <v>0</v>
      </c>
      <c r="R98" s="26">
        <f t="shared" si="49"/>
        <v>0</v>
      </c>
      <c r="S98" s="28">
        <f t="shared" si="50"/>
        <v>3798.8396315591908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47"/>
        <v>521.09874139058752</v>
      </c>
      <c r="C99" s="18">
        <f t="shared" si="47"/>
        <v>0</v>
      </c>
      <c r="D99" s="18">
        <f t="shared" si="44"/>
        <v>74.637575249618408</v>
      </c>
      <c r="E99" s="18">
        <f t="shared" si="44"/>
        <v>0.9403525469093722</v>
      </c>
      <c r="F99" s="18">
        <f t="shared" si="44"/>
        <v>37.835558519838258</v>
      </c>
      <c r="G99" s="18">
        <f t="shared" si="44"/>
        <v>0</v>
      </c>
      <c r="H99" s="18">
        <f t="shared" si="44"/>
        <v>0</v>
      </c>
      <c r="I99" s="16">
        <f t="shared" si="48"/>
        <v>634.51222770695358</v>
      </c>
      <c r="J99" s="6"/>
      <c r="K99" s="31" t="s">
        <v>21</v>
      </c>
      <c r="L99" s="18">
        <f t="shared" si="49"/>
        <v>521.09874139058752</v>
      </c>
      <c r="M99" s="18">
        <f t="shared" si="49"/>
        <v>0</v>
      </c>
      <c r="N99" s="18">
        <f t="shared" si="49"/>
        <v>74.637575249618408</v>
      </c>
      <c r="O99" s="18">
        <f t="shared" si="49"/>
        <v>0.9403525469093722</v>
      </c>
      <c r="P99" s="18">
        <f t="shared" si="49"/>
        <v>309.80743170496328</v>
      </c>
      <c r="Q99" s="18">
        <f t="shared" si="49"/>
        <v>0</v>
      </c>
      <c r="R99" s="18">
        <f t="shared" si="49"/>
        <v>0</v>
      </c>
      <c r="S99" s="20">
        <f t="shared" si="50"/>
        <v>906.48410089207857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47"/>
        <v>0</v>
      </c>
      <c r="C100" s="22">
        <f t="shared" si="47"/>
        <v>0</v>
      </c>
      <c r="D100" s="22">
        <f t="shared" si="44"/>
        <v>0</v>
      </c>
      <c r="E100" s="22">
        <f t="shared" si="44"/>
        <v>0</v>
      </c>
      <c r="F100" s="22">
        <f t="shared" si="44"/>
        <v>0</v>
      </c>
      <c r="G100" s="22">
        <f t="shared" si="44"/>
        <v>0</v>
      </c>
      <c r="H100" s="22">
        <f t="shared" si="44"/>
        <v>0</v>
      </c>
      <c r="I100" s="24">
        <f t="shared" si="48"/>
        <v>0</v>
      </c>
      <c r="J100" s="6"/>
      <c r="K100" s="25" t="s">
        <v>20</v>
      </c>
      <c r="L100" s="26">
        <f t="shared" si="49"/>
        <v>0</v>
      </c>
      <c r="M100" s="26">
        <f t="shared" si="49"/>
        <v>0</v>
      </c>
      <c r="N100" s="26">
        <f t="shared" si="49"/>
        <v>0</v>
      </c>
      <c r="O100" s="26">
        <f t="shared" si="49"/>
        <v>0</v>
      </c>
      <c r="P100" s="26">
        <f t="shared" si="49"/>
        <v>0</v>
      </c>
      <c r="Q100" s="26">
        <f t="shared" si="49"/>
        <v>0</v>
      </c>
      <c r="R100" s="26">
        <f t="shared" si="49"/>
        <v>0</v>
      </c>
      <c r="S100" s="28">
        <f t="shared" si="50"/>
        <v>0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47"/>
        <v>886.25907406826559</v>
      </c>
      <c r="C101" s="18">
        <f t="shared" si="47"/>
        <v>0</v>
      </c>
      <c r="D101" s="18">
        <f t="shared" si="47"/>
        <v>228.85655879199172</v>
      </c>
      <c r="E101" s="18">
        <f t="shared" si="47"/>
        <v>0</v>
      </c>
      <c r="F101" s="18">
        <f t="shared" si="47"/>
        <v>0</v>
      </c>
      <c r="G101" s="18">
        <f t="shared" si="47"/>
        <v>0</v>
      </c>
      <c r="H101" s="18">
        <f t="shared" si="47"/>
        <v>0</v>
      </c>
      <c r="I101" s="16">
        <f t="shared" si="48"/>
        <v>1115.1156328602574</v>
      </c>
      <c r="J101" s="6"/>
      <c r="K101" s="33" t="s">
        <v>62</v>
      </c>
      <c r="L101" s="18">
        <f t="shared" si="49"/>
        <v>886.25907406826559</v>
      </c>
      <c r="M101" s="18">
        <f t="shared" si="49"/>
        <v>0</v>
      </c>
      <c r="N101" s="18">
        <f t="shared" si="49"/>
        <v>228.85655879199172</v>
      </c>
      <c r="O101" s="18">
        <f t="shared" si="49"/>
        <v>0</v>
      </c>
      <c r="P101" s="18">
        <f t="shared" si="49"/>
        <v>0</v>
      </c>
      <c r="Q101" s="18">
        <f t="shared" si="49"/>
        <v>0</v>
      </c>
      <c r="R101" s="18">
        <f t="shared" si="49"/>
        <v>0</v>
      </c>
      <c r="S101" s="20">
        <f t="shared" si="50"/>
        <v>1115.1156328602574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ref="B102:H105" si="51">B596+B622+B648</f>
        <v>886.25907406826559</v>
      </c>
      <c r="C102" s="35">
        <f t="shared" si="51"/>
        <v>0</v>
      </c>
      <c r="D102" s="35">
        <f t="shared" si="51"/>
        <v>228.85655879199172</v>
      </c>
      <c r="E102" s="35">
        <f t="shared" si="51"/>
        <v>0</v>
      </c>
      <c r="F102" s="35">
        <f t="shared" si="51"/>
        <v>0</v>
      </c>
      <c r="G102" s="35">
        <f t="shared" si="51"/>
        <v>0</v>
      </c>
      <c r="H102" s="35">
        <f t="shared" si="51"/>
        <v>0</v>
      </c>
      <c r="I102" s="37">
        <f t="shared" si="48"/>
        <v>1115.1156328602574</v>
      </c>
      <c r="J102" s="6"/>
      <c r="K102" s="38" t="s">
        <v>22</v>
      </c>
      <c r="L102" s="39">
        <f t="shared" ref="L102:R105" si="52">L596+L622+L648</f>
        <v>886.25907406826559</v>
      </c>
      <c r="M102" s="39">
        <f t="shared" si="52"/>
        <v>0</v>
      </c>
      <c r="N102" s="39">
        <f t="shared" si="52"/>
        <v>228.85655879199172</v>
      </c>
      <c r="O102" s="39">
        <f t="shared" si="52"/>
        <v>0</v>
      </c>
      <c r="P102" s="39">
        <f t="shared" si="52"/>
        <v>0</v>
      </c>
      <c r="Q102" s="39">
        <f t="shared" si="52"/>
        <v>0</v>
      </c>
      <c r="R102" s="39">
        <f t="shared" si="52"/>
        <v>0</v>
      </c>
      <c r="S102" s="41">
        <f t="shared" si="50"/>
        <v>1115.1156328602574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51"/>
        <v>0</v>
      </c>
      <c r="C103" s="43">
        <f t="shared" si="51"/>
        <v>0</v>
      </c>
      <c r="D103" s="43">
        <f t="shared" si="51"/>
        <v>0</v>
      </c>
      <c r="E103" s="43">
        <f t="shared" si="51"/>
        <v>0</v>
      </c>
      <c r="F103" s="43">
        <f t="shared" si="51"/>
        <v>0</v>
      </c>
      <c r="G103" s="43">
        <f t="shared" si="51"/>
        <v>0</v>
      </c>
      <c r="H103" s="43">
        <f t="shared" si="51"/>
        <v>0</v>
      </c>
      <c r="I103" s="45">
        <f t="shared" si="48"/>
        <v>0</v>
      </c>
      <c r="J103" s="6"/>
      <c r="K103" s="46" t="s">
        <v>18</v>
      </c>
      <c r="L103" s="43">
        <f t="shared" si="52"/>
        <v>0</v>
      </c>
      <c r="M103" s="43">
        <f t="shared" si="52"/>
        <v>0</v>
      </c>
      <c r="N103" s="43">
        <f t="shared" si="52"/>
        <v>0</v>
      </c>
      <c r="O103" s="43">
        <f t="shared" si="52"/>
        <v>0</v>
      </c>
      <c r="P103" s="43">
        <f t="shared" si="52"/>
        <v>0</v>
      </c>
      <c r="Q103" s="43">
        <f t="shared" si="52"/>
        <v>0</v>
      </c>
      <c r="R103" s="43">
        <f t="shared" si="52"/>
        <v>0</v>
      </c>
      <c r="S103" s="48">
        <f t="shared" si="50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51"/>
        <v>0</v>
      </c>
      <c r="C104" s="35">
        <f t="shared" si="51"/>
        <v>0</v>
      </c>
      <c r="D104" s="35">
        <f t="shared" si="51"/>
        <v>0</v>
      </c>
      <c r="E104" s="35">
        <f t="shared" si="51"/>
        <v>0</v>
      </c>
      <c r="F104" s="35">
        <f t="shared" si="51"/>
        <v>0</v>
      </c>
      <c r="G104" s="35">
        <f t="shared" si="51"/>
        <v>0</v>
      </c>
      <c r="H104" s="35">
        <f t="shared" si="51"/>
        <v>0</v>
      </c>
      <c r="I104" s="37">
        <f t="shared" si="48"/>
        <v>0</v>
      </c>
      <c r="J104" s="6"/>
      <c r="K104" s="38" t="s">
        <v>19</v>
      </c>
      <c r="L104" s="39">
        <f t="shared" si="52"/>
        <v>0</v>
      </c>
      <c r="M104" s="39">
        <f t="shared" si="52"/>
        <v>0</v>
      </c>
      <c r="N104" s="39">
        <f t="shared" si="52"/>
        <v>0</v>
      </c>
      <c r="O104" s="39">
        <f t="shared" si="52"/>
        <v>0</v>
      </c>
      <c r="P104" s="39">
        <f t="shared" si="52"/>
        <v>0</v>
      </c>
      <c r="Q104" s="39">
        <f t="shared" si="52"/>
        <v>0</v>
      </c>
      <c r="R104" s="39">
        <f t="shared" si="52"/>
        <v>0</v>
      </c>
      <c r="S104" s="41">
        <f t="shared" si="50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51"/>
        <v>0</v>
      </c>
      <c r="C105" s="50">
        <f t="shared" si="51"/>
        <v>0</v>
      </c>
      <c r="D105" s="50">
        <f t="shared" si="51"/>
        <v>0</v>
      </c>
      <c r="E105" s="50">
        <f t="shared" si="51"/>
        <v>0</v>
      </c>
      <c r="F105" s="50">
        <f t="shared" si="51"/>
        <v>0</v>
      </c>
      <c r="G105" s="50">
        <f t="shared" si="51"/>
        <v>0</v>
      </c>
      <c r="H105" s="50">
        <f t="shared" si="51"/>
        <v>0</v>
      </c>
      <c r="I105" s="52">
        <f t="shared" si="48"/>
        <v>0</v>
      </c>
      <c r="J105" s="6"/>
      <c r="K105" s="53" t="s">
        <v>10</v>
      </c>
      <c r="L105" s="50">
        <f t="shared" si="52"/>
        <v>0</v>
      </c>
      <c r="M105" s="50">
        <f t="shared" si="52"/>
        <v>0</v>
      </c>
      <c r="N105" s="50">
        <f t="shared" si="52"/>
        <v>0</v>
      </c>
      <c r="O105" s="50">
        <f t="shared" si="52"/>
        <v>0</v>
      </c>
      <c r="P105" s="50">
        <f t="shared" si="52"/>
        <v>0</v>
      </c>
      <c r="Q105" s="50">
        <f t="shared" si="52"/>
        <v>0</v>
      </c>
      <c r="R105" s="50">
        <f t="shared" si="52"/>
        <v>0</v>
      </c>
      <c r="S105" s="55">
        <f t="shared" si="50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10346.630027995956</v>
      </c>
      <c r="C106" s="57">
        <f t="shared" ref="C106:I106" si="53">SUM(C85:C101)</f>
        <v>38.506789680419985</v>
      </c>
      <c r="D106" s="57">
        <f t="shared" si="53"/>
        <v>2141.911110411776</v>
      </c>
      <c r="E106" s="57">
        <f t="shared" si="53"/>
        <v>1176.1024070305577</v>
      </c>
      <c r="F106" s="57">
        <f t="shared" si="53"/>
        <v>667.1824527907454</v>
      </c>
      <c r="G106" s="57">
        <f t="shared" si="53"/>
        <v>676.71785175319451</v>
      </c>
      <c r="H106" s="57">
        <f t="shared" si="53"/>
        <v>0.53775320010306693</v>
      </c>
      <c r="I106" s="57">
        <f t="shared" si="53"/>
        <v>15047.588392862754</v>
      </c>
      <c r="J106" s="6"/>
      <c r="K106" s="59" t="s">
        <v>25</v>
      </c>
      <c r="L106" s="57">
        <f>SUM(L85:L101)</f>
        <v>10346.630027995956</v>
      </c>
      <c r="M106" s="57">
        <f t="shared" ref="M106:S106" si="54">SUM(M85:M101)</f>
        <v>38.506789680419985</v>
      </c>
      <c r="N106" s="57">
        <f t="shared" si="54"/>
        <v>2141.911110411776</v>
      </c>
      <c r="O106" s="57">
        <f t="shared" si="54"/>
        <v>1176.1024070305577</v>
      </c>
      <c r="P106" s="57">
        <f t="shared" si="54"/>
        <v>6310.2780358698146</v>
      </c>
      <c r="Q106" s="57">
        <f t="shared" si="54"/>
        <v>676.71785175319451</v>
      </c>
      <c r="R106" s="58">
        <f t="shared" si="54"/>
        <v>0.53775320010306693</v>
      </c>
      <c r="S106" s="60">
        <f t="shared" si="54"/>
        <v>20690.683975941822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0.68759390261521791</v>
      </c>
      <c r="C107" s="98">
        <f t="shared" ref="C107:H107" si="55">IF($I106=0,"-",C106/$I106)</f>
        <v>2.5590007298899936E-3</v>
      </c>
      <c r="D107" s="98">
        <f t="shared" si="55"/>
        <v>0.14234248402406524</v>
      </c>
      <c r="E107" s="98">
        <f t="shared" si="55"/>
        <v>7.8158863488610356E-2</v>
      </c>
      <c r="F107" s="98">
        <f t="shared" si="55"/>
        <v>4.4338164719284708E-2</v>
      </c>
      <c r="G107" s="98">
        <f t="shared" si="55"/>
        <v>4.4971847586831232E-2</v>
      </c>
      <c r="H107" s="99">
        <f t="shared" si="55"/>
        <v>3.5736836100469727E-5</v>
      </c>
      <c r="I107" s="100">
        <f>SUM(B107:H107)</f>
        <v>1</v>
      </c>
      <c r="K107" s="64" t="s">
        <v>86</v>
      </c>
      <c r="L107" s="65">
        <f t="shared" ref="L107:R107" si="56">IF($S106=0,"-",L106/$S106)</f>
        <v>0.50006225217235656</v>
      </c>
      <c r="M107" s="65">
        <f t="shared" si="56"/>
        <v>1.8610689586286231E-3</v>
      </c>
      <c r="N107" s="65">
        <f t="shared" si="56"/>
        <v>0.1035205560580932</v>
      </c>
      <c r="O107" s="65">
        <f t="shared" si="56"/>
        <v>5.6842123169928829E-2</v>
      </c>
      <c r="P107" s="65">
        <f t="shared" si="56"/>
        <v>0.30498160636966454</v>
      </c>
      <c r="Q107" s="65">
        <f t="shared" si="56"/>
        <v>3.2706403159028043E-2</v>
      </c>
      <c r="R107" s="66">
        <f t="shared" si="56"/>
        <v>2.5990112300218865E-5</v>
      </c>
      <c r="S107" s="67">
        <f>SUM(L107:R107)</f>
        <v>1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AJ111" t="str">
        <f>IF(ABS(S111-AI111)&gt;0.001,S111-AI111,"")</f>
        <v/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57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58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59">SUM(V112:AC112)</f>
        <v>0</v>
      </c>
      <c r="AJ112" t="str">
        <f t="shared" ref="AJ112:AJ133" si="60">IF(ABS(S112-AI112)&gt;0.001,S112-AI112,"")</f>
        <v/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57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58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59"/>
        <v>0</v>
      </c>
      <c r="AJ113" t="str">
        <f t="shared" si="60"/>
        <v/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57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58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59"/>
        <v>0</v>
      </c>
      <c r="AJ114" t="str">
        <f t="shared" si="60"/>
        <v/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57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58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59"/>
        <v>0</v>
      </c>
      <c r="AJ115" t="str">
        <f t="shared" si="60"/>
        <v/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57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58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59"/>
        <v>0</v>
      </c>
      <c r="AJ116" t="str">
        <f t="shared" si="60"/>
        <v/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57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58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59"/>
        <v>0</v>
      </c>
      <c r="AJ117" t="str">
        <f t="shared" si="60"/>
        <v/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57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58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59"/>
        <v>0</v>
      </c>
      <c r="AJ118" t="str">
        <f t="shared" si="60"/>
        <v/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57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58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59"/>
        <v>0</v>
      </c>
      <c r="AJ119" t="str">
        <f t="shared" si="60"/>
        <v/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57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58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59"/>
        <v>0</v>
      </c>
      <c r="AJ120" t="str">
        <f t="shared" si="60"/>
        <v/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57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58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59"/>
        <v>0</v>
      </c>
      <c r="AJ121" t="str">
        <f t="shared" si="60"/>
        <v/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57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58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59"/>
        <v>0</v>
      </c>
      <c r="AJ122" t="str">
        <f t="shared" si="60"/>
        <v/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57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58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59"/>
        <v>0</v>
      </c>
      <c r="AJ123" t="str">
        <f t="shared" si="60"/>
        <v/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57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58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59"/>
        <v>0</v>
      </c>
      <c r="AJ124" t="str">
        <f t="shared" si="60"/>
        <v/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57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58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59"/>
        <v>0</v>
      </c>
      <c r="AJ125" t="str">
        <f t="shared" si="60"/>
        <v/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57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58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59"/>
        <v>0</v>
      </c>
      <c r="AJ126" t="str">
        <f t="shared" si="60"/>
        <v/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57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58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59"/>
        <v>0</v>
      </c>
      <c r="AJ127" t="str">
        <f t="shared" si="60"/>
        <v/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57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58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59"/>
        <v>0</v>
      </c>
      <c r="AJ128" t="str">
        <f t="shared" si="60"/>
        <v/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57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58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59"/>
        <v>0</v>
      </c>
      <c r="AJ129" t="str">
        <f t="shared" si="60"/>
        <v/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57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58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59"/>
        <v>0</v>
      </c>
      <c r="AJ130" t="str">
        <f t="shared" si="60"/>
        <v/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57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58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59"/>
        <v>0</v>
      </c>
      <c r="AJ131" t="str">
        <f t="shared" si="60"/>
        <v/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I132" si="61">SUM(C111:C127)</f>
        <v>0</v>
      </c>
      <c r="D132" s="57">
        <f t="shared" si="61"/>
        <v>0</v>
      </c>
      <c r="E132" s="57">
        <f t="shared" si="61"/>
        <v>0</v>
      </c>
      <c r="F132" s="57">
        <f t="shared" si="61"/>
        <v>0</v>
      </c>
      <c r="G132" s="57">
        <f t="shared" si="61"/>
        <v>0</v>
      </c>
      <c r="H132" s="58">
        <f t="shared" si="61"/>
        <v>0</v>
      </c>
      <c r="I132" s="16">
        <f t="shared" si="61"/>
        <v>0</v>
      </c>
      <c r="J132" s="6"/>
      <c r="K132" s="59" t="s">
        <v>25</v>
      </c>
      <c r="L132" s="57">
        <f>SUM(L111:L127)</f>
        <v>0</v>
      </c>
      <c r="M132" s="57">
        <f t="shared" ref="M132:S132" si="62">SUM(M111:M127)</f>
        <v>0</v>
      </c>
      <c r="N132" s="57">
        <f t="shared" si="62"/>
        <v>0</v>
      </c>
      <c r="O132" s="57">
        <f t="shared" si="62"/>
        <v>0</v>
      </c>
      <c r="P132" s="57">
        <f t="shared" si="62"/>
        <v>0</v>
      </c>
      <c r="Q132" s="57">
        <f t="shared" si="62"/>
        <v>0</v>
      </c>
      <c r="R132" s="58">
        <f t="shared" si="62"/>
        <v>0</v>
      </c>
      <c r="S132" s="60">
        <f t="shared" si="62"/>
        <v>0</v>
      </c>
      <c r="T132" t="str">
        <f>IF(ABS(S132-AI132)&gt;0.01,S132-AI132,"")</f>
        <v/>
      </c>
      <c r="U132" s="94" t="s">
        <v>61</v>
      </c>
      <c r="V132" s="95">
        <f>SUM(V111:V127)</f>
        <v>0</v>
      </c>
      <c r="W132" s="95">
        <f t="shared" ref="W132:AH132" si="63">SUM(W111:W127)</f>
        <v>0</v>
      </c>
      <c r="X132" s="95">
        <f t="shared" si="63"/>
        <v>0</v>
      </c>
      <c r="Y132" s="95">
        <f t="shared" si="63"/>
        <v>0</v>
      </c>
      <c r="Z132" s="95">
        <f t="shared" si="63"/>
        <v>0</v>
      </c>
      <c r="AA132" s="95">
        <f t="shared" si="63"/>
        <v>0</v>
      </c>
      <c r="AB132" s="95">
        <f t="shared" si="63"/>
        <v>0</v>
      </c>
      <c r="AC132" s="95">
        <f t="shared" si="63"/>
        <v>0</v>
      </c>
      <c r="AD132" s="96">
        <f t="shared" si="63"/>
        <v>0</v>
      </c>
      <c r="AE132" s="96">
        <f t="shared" si="63"/>
        <v>0</v>
      </c>
      <c r="AF132" s="96">
        <f t="shared" si="63"/>
        <v>0</v>
      </c>
      <c r="AG132" s="96">
        <f t="shared" si="63"/>
        <v>0</v>
      </c>
      <c r="AH132" s="96">
        <f t="shared" si="63"/>
        <v>0</v>
      </c>
      <c r="AI132" s="97">
        <f>SUM(V132:AC132)</f>
        <v>0</v>
      </c>
      <c r="AJ132" t="str">
        <f t="shared" si="60"/>
        <v/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64">IF($I132=0,"-",C132/$I132)</f>
        <v>-</v>
      </c>
      <c r="D133" s="98" t="str">
        <f t="shared" si="64"/>
        <v>-</v>
      </c>
      <c r="E133" s="98" t="str">
        <f t="shared" si="64"/>
        <v>-</v>
      </c>
      <c r="F133" s="98" t="str">
        <f t="shared" si="64"/>
        <v>-</v>
      </c>
      <c r="G133" s="98" t="str">
        <f t="shared" si="64"/>
        <v>-</v>
      </c>
      <c r="H133" s="99" t="str">
        <f t="shared" si="64"/>
        <v>-</v>
      </c>
      <c r="I133" s="100">
        <f>SUM(B133:H133)</f>
        <v>0</v>
      </c>
      <c r="J133"/>
      <c r="K133" s="64" t="s">
        <v>86</v>
      </c>
      <c r="L133" s="65" t="str">
        <f t="shared" ref="L133:R133" si="65">IF($S132=0,"-",L132/$S132)</f>
        <v>-</v>
      </c>
      <c r="M133" s="65" t="str">
        <f t="shared" si="65"/>
        <v>-</v>
      </c>
      <c r="N133" s="65" t="str">
        <f t="shared" si="65"/>
        <v>-</v>
      </c>
      <c r="O133" s="65" t="str">
        <f t="shared" si="65"/>
        <v>-</v>
      </c>
      <c r="P133" s="65" t="str">
        <f t="shared" si="65"/>
        <v>-</v>
      </c>
      <c r="Q133" s="65" t="str">
        <f t="shared" si="65"/>
        <v>-</v>
      </c>
      <c r="R133" s="66" t="str">
        <f t="shared" si="65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  <c r="AJ133" s="1" t="str">
        <f t="shared" si="60"/>
        <v/>
      </c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AJ137" t="str">
        <f>IF(ABS(S137-AI137)&gt;0.001,S137-AI137,"")</f>
        <v/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66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67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68">SUM(V138:AC138)</f>
        <v>0</v>
      </c>
      <c r="AJ138" t="str">
        <f t="shared" ref="AJ138:AJ159" si="69">IF(ABS(S138-AI138)&gt;0.001,S138-AI138,"")</f>
        <v/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66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67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68"/>
        <v>0</v>
      </c>
      <c r="AJ139" t="str">
        <f t="shared" si="69"/>
        <v/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66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67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68"/>
        <v>0</v>
      </c>
      <c r="AJ140" t="str">
        <f t="shared" si="69"/>
        <v/>
      </c>
      <c r="BA140"/>
      <c r="BR140"/>
      <c r="CG140"/>
    </row>
    <row r="141" spans="1:85" x14ac:dyDescent="0.25">
      <c r="A141" s="29" t="s">
        <v>15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66"/>
        <v>0</v>
      </c>
      <c r="J141" s="6"/>
      <c r="K141" s="31" t="s">
        <v>15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67"/>
        <v>0</v>
      </c>
      <c r="U141" s="84" t="s">
        <v>15</v>
      </c>
      <c r="V141" s="76">
        <v>0</v>
      </c>
      <c r="W141" s="76">
        <v>0</v>
      </c>
      <c r="X141" s="76">
        <v>0</v>
      </c>
      <c r="Y141" s="76">
        <v>0</v>
      </c>
      <c r="Z141" s="76">
        <v>0</v>
      </c>
      <c r="AA141" s="76">
        <v>0</v>
      </c>
      <c r="AB141" s="76">
        <v>0</v>
      </c>
      <c r="AC141" s="77">
        <v>0</v>
      </c>
      <c r="AD141" s="78">
        <v>0</v>
      </c>
      <c r="AE141" s="78">
        <v>0</v>
      </c>
      <c r="AF141" s="78">
        <v>0</v>
      </c>
      <c r="AG141" s="78">
        <v>0</v>
      </c>
      <c r="AH141" s="78">
        <v>0</v>
      </c>
      <c r="AI141" s="79">
        <f t="shared" si="68"/>
        <v>0</v>
      </c>
      <c r="AJ141" t="str">
        <f t="shared" si="69"/>
        <v/>
      </c>
      <c r="BA141"/>
      <c r="BR141"/>
      <c r="CG141"/>
    </row>
    <row r="142" spans="1:85" x14ac:dyDescent="0.25">
      <c r="A142" s="21" t="s">
        <v>14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66"/>
        <v>0</v>
      </c>
      <c r="J142" s="6"/>
      <c r="K142" s="25" t="s">
        <v>14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67"/>
        <v>0</v>
      </c>
      <c r="U142" s="80" t="s">
        <v>55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2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3">
        <f t="shared" si="68"/>
        <v>0</v>
      </c>
      <c r="AJ142" t="str">
        <f t="shared" si="69"/>
        <v/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66"/>
        <v>0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9">
        <v>0</v>
      </c>
      <c r="S143" s="20">
        <f t="shared" si="67"/>
        <v>0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0</v>
      </c>
      <c r="AB143" s="76">
        <v>0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68"/>
        <v>0</v>
      </c>
      <c r="AJ143" t="str">
        <f t="shared" si="69"/>
        <v/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66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7">
        <v>0</v>
      </c>
      <c r="S144" s="28">
        <f t="shared" si="67"/>
        <v>0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0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68"/>
        <v>0</v>
      </c>
      <c r="AJ144" t="str">
        <f t="shared" si="69"/>
        <v/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66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67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68"/>
        <v>0</v>
      </c>
      <c r="AJ145" t="str">
        <f t="shared" si="69"/>
        <v/>
      </c>
      <c r="BA145"/>
      <c r="BR145"/>
      <c r="CG145"/>
    </row>
    <row r="146" spans="1:85" x14ac:dyDescent="0.25">
      <c r="A146" s="21" t="s">
        <v>16</v>
      </c>
      <c r="B146" s="22">
        <v>0</v>
      </c>
      <c r="C146" s="22">
        <v>0</v>
      </c>
      <c r="D146" s="22">
        <v>0</v>
      </c>
      <c r="E146" s="22">
        <v>0</v>
      </c>
      <c r="F146" s="214"/>
      <c r="G146" s="22">
        <v>0</v>
      </c>
      <c r="H146" s="23">
        <v>0</v>
      </c>
      <c r="I146" s="24">
        <f t="shared" si="66"/>
        <v>0</v>
      </c>
      <c r="J146" s="6"/>
      <c r="K146" s="25" t="s">
        <v>16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67"/>
        <v>0</v>
      </c>
      <c r="U146" s="80" t="s">
        <v>16</v>
      </c>
      <c r="V146" s="81">
        <v>0</v>
      </c>
      <c r="W146" s="81">
        <v>0</v>
      </c>
      <c r="X146" s="81">
        <v>0</v>
      </c>
      <c r="Y146" s="81">
        <v>0</v>
      </c>
      <c r="Z146" s="81">
        <v>0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68"/>
        <v>0</v>
      </c>
      <c r="AJ146" t="str">
        <f t="shared" si="69"/>
        <v/>
      </c>
      <c r="BA146"/>
      <c r="BR146"/>
      <c r="CG146"/>
    </row>
    <row r="147" spans="1:85" x14ac:dyDescent="0.25">
      <c r="A147" s="29" t="s">
        <v>136</v>
      </c>
      <c r="B147" s="18">
        <v>123.92148041794691</v>
      </c>
      <c r="C147" s="18">
        <v>787.68432485920073</v>
      </c>
      <c r="D147" s="18">
        <v>67.831753553102999</v>
      </c>
      <c r="E147" s="18">
        <v>0</v>
      </c>
      <c r="F147" s="214"/>
      <c r="G147" s="18">
        <v>0</v>
      </c>
      <c r="H147" s="30">
        <v>0</v>
      </c>
      <c r="I147" s="16">
        <f t="shared" si="66"/>
        <v>979.43755883025062</v>
      </c>
      <c r="J147" s="6"/>
      <c r="K147" s="31" t="s">
        <v>136</v>
      </c>
      <c r="L147" s="18">
        <v>123.92148041794691</v>
      </c>
      <c r="M147" s="18">
        <v>787.68432485920073</v>
      </c>
      <c r="N147" s="18">
        <v>67.831753553102999</v>
      </c>
      <c r="O147" s="18">
        <v>0</v>
      </c>
      <c r="P147" s="18">
        <v>0</v>
      </c>
      <c r="Q147" s="18">
        <v>0</v>
      </c>
      <c r="R147" s="19">
        <v>0</v>
      </c>
      <c r="S147" s="20">
        <f t="shared" si="67"/>
        <v>979.43755883025062</v>
      </c>
      <c r="U147" s="84" t="s">
        <v>136</v>
      </c>
      <c r="V147" s="76">
        <v>116.7105877178402</v>
      </c>
      <c r="W147" s="76">
        <v>0.60135662042316063</v>
      </c>
      <c r="X147" s="76">
        <v>0</v>
      </c>
      <c r="Y147" s="76">
        <v>787.68432485920073</v>
      </c>
      <c r="Z147" s="76">
        <v>67.792968989310239</v>
      </c>
      <c r="AA147" s="76">
        <v>0</v>
      </c>
      <c r="AB147" s="76">
        <v>0</v>
      </c>
      <c r="AC147" s="77">
        <v>6.648320643476322</v>
      </c>
      <c r="AD147" s="76">
        <v>6.6095360796835569</v>
      </c>
      <c r="AE147" s="76">
        <v>0</v>
      </c>
      <c r="AF147" s="76">
        <v>0</v>
      </c>
      <c r="AG147" s="76">
        <v>3.8784563792764105E-2</v>
      </c>
      <c r="AH147" s="76">
        <v>0</v>
      </c>
      <c r="AI147" s="79">
        <f t="shared" si="68"/>
        <v>979.43755883025062</v>
      </c>
      <c r="AJ147" t="str">
        <f t="shared" si="69"/>
        <v/>
      </c>
      <c r="BA147"/>
      <c r="BR147"/>
      <c r="CG147"/>
    </row>
    <row r="148" spans="1:85" x14ac:dyDescent="0.25">
      <c r="A148" s="21" t="s">
        <v>24</v>
      </c>
      <c r="B148" s="22">
        <v>2.1078649891683199</v>
      </c>
      <c r="C148" s="22">
        <v>0.29488269198396527</v>
      </c>
      <c r="D148" s="22">
        <v>16.234367789260762</v>
      </c>
      <c r="E148" s="22">
        <v>61.328701629830924</v>
      </c>
      <c r="F148" s="214"/>
      <c r="G148" s="22">
        <v>4.737425125388171</v>
      </c>
      <c r="H148" s="23">
        <v>0</v>
      </c>
      <c r="I148" s="24">
        <f t="shared" si="66"/>
        <v>84.703242225632138</v>
      </c>
      <c r="J148" s="6"/>
      <c r="K148" s="25" t="s">
        <v>24</v>
      </c>
      <c r="L148" s="26">
        <v>2.1078649891683199</v>
      </c>
      <c r="M148" s="26">
        <v>0.29488269198396527</v>
      </c>
      <c r="N148" s="26">
        <v>16.234367789260762</v>
      </c>
      <c r="O148" s="26">
        <v>61.328701629830924</v>
      </c>
      <c r="P148" s="26">
        <v>1.5109094548850337E-4</v>
      </c>
      <c r="Q148" s="26">
        <v>4.737425125388171</v>
      </c>
      <c r="R148" s="27">
        <v>0</v>
      </c>
      <c r="S148" s="28">
        <f t="shared" si="67"/>
        <v>84.703393316577632</v>
      </c>
      <c r="U148" s="80" t="s">
        <v>24</v>
      </c>
      <c r="V148" s="81">
        <v>5.6700784266529691E-2</v>
      </c>
      <c r="W148" s="81">
        <v>2.0511642049017902</v>
      </c>
      <c r="X148" s="81">
        <v>4.737425125388171</v>
      </c>
      <c r="Y148" s="81">
        <v>0.29488269198396527</v>
      </c>
      <c r="Z148" s="81">
        <v>16.234367789260762</v>
      </c>
      <c r="AA148" s="81">
        <v>61.253362606343025</v>
      </c>
      <c r="AB148" s="81">
        <v>1.5109094548850337E-4</v>
      </c>
      <c r="AC148" s="82">
        <v>7.5339023487894438E-2</v>
      </c>
      <c r="AD148" s="81">
        <v>0</v>
      </c>
      <c r="AE148" s="81">
        <v>7.5214907708596693E-2</v>
      </c>
      <c r="AF148" s="81">
        <v>0</v>
      </c>
      <c r="AG148" s="81">
        <v>0</v>
      </c>
      <c r="AH148" s="81">
        <v>1.2411577929774591E-4</v>
      </c>
      <c r="AI148" s="83">
        <f t="shared" si="68"/>
        <v>84.703393316577632</v>
      </c>
      <c r="AJ148" t="str">
        <f t="shared" si="69"/>
        <v/>
      </c>
      <c r="BA148"/>
      <c r="BR148"/>
      <c r="CG148"/>
    </row>
    <row r="149" spans="1:85" x14ac:dyDescent="0.25">
      <c r="A149" s="29" t="s">
        <v>23</v>
      </c>
      <c r="B149" s="18">
        <v>40.687419121540842</v>
      </c>
      <c r="C149" s="18">
        <v>151.85473486753492</v>
      </c>
      <c r="D149" s="18">
        <v>43.514573651570494</v>
      </c>
      <c r="E149" s="18">
        <v>0</v>
      </c>
      <c r="F149" s="214"/>
      <c r="G149" s="18">
        <v>0</v>
      </c>
      <c r="H149" s="30">
        <v>0</v>
      </c>
      <c r="I149" s="16">
        <f t="shared" si="66"/>
        <v>236.05672764064624</v>
      </c>
      <c r="J149" s="6"/>
      <c r="K149" s="31" t="s">
        <v>23</v>
      </c>
      <c r="L149" s="18">
        <v>40.687419121540842</v>
      </c>
      <c r="M149" s="18">
        <v>151.85473486753492</v>
      </c>
      <c r="N149" s="18">
        <v>43.514573651570494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67"/>
        <v>236.05672764064624</v>
      </c>
      <c r="U149" s="84" t="s">
        <v>23</v>
      </c>
      <c r="V149" s="76">
        <v>40.116105673178019</v>
      </c>
      <c r="W149" s="76">
        <v>0</v>
      </c>
      <c r="X149" s="76">
        <v>0</v>
      </c>
      <c r="Y149" s="76">
        <v>151.85473486753492</v>
      </c>
      <c r="Z149" s="76">
        <v>43.514573651570494</v>
      </c>
      <c r="AA149" s="76">
        <v>0</v>
      </c>
      <c r="AB149" s="76">
        <v>0</v>
      </c>
      <c r="AC149" s="77">
        <v>0.57131344836281883</v>
      </c>
      <c r="AD149" s="76">
        <v>0.57131344836281883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68"/>
        <v>236.05672764064624</v>
      </c>
      <c r="AJ149" t="str">
        <f t="shared" si="69"/>
        <v/>
      </c>
      <c r="BA149"/>
      <c r="BR149"/>
      <c r="CG149"/>
    </row>
    <row r="150" spans="1:85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66"/>
        <v>0</v>
      </c>
      <c r="J150" s="6"/>
      <c r="K150" s="25" t="s">
        <v>58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67"/>
        <v>0</v>
      </c>
      <c r="U150" s="80" t="s">
        <v>58</v>
      </c>
      <c r="V150" s="81">
        <v>0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68"/>
        <v>0</v>
      </c>
      <c r="AJ150" t="str">
        <f t="shared" si="69"/>
        <v/>
      </c>
      <c r="BA150"/>
      <c r="BR150"/>
      <c r="CG150"/>
    </row>
    <row r="151" spans="1:85" x14ac:dyDescent="0.25">
      <c r="A151" s="29" t="s">
        <v>21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66"/>
        <v>0</v>
      </c>
      <c r="J151" s="6"/>
      <c r="K151" s="31" t="s">
        <v>21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9">
        <v>0</v>
      </c>
      <c r="S151" s="20">
        <f t="shared" si="67"/>
        <v>0</v>
      </c>
      <c r="U151" s="84" t="s">
        <v>21</v>
      </c>
      <c r="V151" s="76">
        <v>0</v>
      </c>
      <c r="W151" s="76">
        <v>0</v>
      </c>
      <c r="X151" s="76">
        <v>0</v>
      </c>
      <c r="Y151" s="76">
        <v>0</v>
      </c>
      <c r="Z151" s="76">
        <v>0</v>
      </c>
      <c r="AA151" s="76">
        <v>0</v>
      </c>
      <c r="AB151" s="76">
        <v>0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68"/>
        <v>0</v>
      </c>
      <c r="AJ151" t="str">
        <f t="shared" si="69"/>
        <v/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66"/>
        <v>0</v>
      </c>
      <c r="J152" s="6"/>
      <c r="K152" s="25" t="s">
        <v>20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67"/>
        <v>0</v>
      </c>
      <c r="U152" s="80" t="s">
        <v>59</v>
      </c>
      <c r="V152" s="81">
        <v>0</v>
      </c>
      <c r="W152" s="81">
        <v>0</v>
      </c>
      <c r="X152" s="81">
        <v>0</v>
      </c>
      <c r="Y152" s="81">
        <v>0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68"/>
        <v>0</v>
      </c>
      <c r="AJ152" t="str">
        <f t="shared" si="69"/>
        <v/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66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67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68"/>
        <v>0</v>
      </c>
      <c r="AJ153" t="str">
        <f t="shared" si="69"/>
        <v/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66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67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68"/>
        <v>0</v>
      </c>
      <c r="AJ154" t="str">
        <f t="shared" si="69"/>
        <v/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66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67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68"/>
        <v>0</v>
      </c>
      <c r="AJ155" t="str">
        <f t="shared" si="69"/>
        <v/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66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67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68"/>
        <v>0</v>
      </c>
      <c r="AJ156" t="str">
        <f t="shared" si="69"/>
        <v/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66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67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68"/>
        <v>0</v>
      </c>
      <c r="AJ157" t="str">
        <f t="shared" si="69"/>
        <v/>
      </c>
      <c r="BA157"/>
      <c r="BR157"/>
      <c r="CG157"/>
    </row>
    <row r="158" spans="1:85" x14ac:dyDescent="0.25">
      <c r="A158" s="56" t="s">
        <v>25</v>
      </c>
      <c r="B158" s="57">
        <f>SUM(B137:B153)</f>
        <v>166.71676452865609</v>
      </c>
      <c r="C158" s="57">
        <f t="shared" ref="C158:I158" si="70">SUM(C137:C153)</f>
        <v>939.83394241871963</v>
      </c>
      <c r="D158" s="57">
        <f t="shared" si="70"/>
        <v>127.58069499393426</v>
      </c>
      <c r="E158" s="57">
        <f t="shared" si="70"/>
        <v>61.328701629830924</v>
      </c>
      <c r="F158" s="57">
        <f t="shared" si="70"/>
        <v>0</v>
      </c>
      <c r="G158" s="57">
        <f t="shared" si="70"/>
        <v>4.737425125388171</v>
      </c>
      <c r="H158" s="58">
        <f t="shared" si="70"/>
        <v>0</v>
      </c>
      <c r="I158" s="16">
        <f t="shared" si="70"/>
        <v>1300.1975286965289</v>
      </c>
      <c r="J158" s="6"/>
      <c r="K158" s="59" t="s">
        <v>25</v>
      </c>
      <c r="L158" s="57">
        <f>SUM(L137:L153)</f>
        <v>166.71676452865609</v>
      </c>
      <c r="M158" s="57">
        <f t="shared" ref="M158:S158" si="71">SUM(M137:M153)</f>
        <v>939.83394241871963</v>
      </c>
      <c r="N158" s="57">
        <f t="shared" si="71"/>
        <v>127.58069499393426</v>
      </c>
      <c r="O158" s="57">
        <f t="shared" si="71"/>
        <v>61.328701629830924</v>
      </c>
      <c r="P158" s="57">
        <f t="shared" si="71"/>
        <v>1.5109094548850337E-4</v>
      </c>
      <c r="Q158" s="57">
        <f t="shared" si="71"/>
        <v>4.737425125388171</v>
      </c>
      <c r="R158" s="58">
        <f t="shared" si="71"/>
        <v>0</v>
      </c>
      <c r="S158" s="60">
        <f t="shared" si="71"/>
        <v>1300.1976797874745</v>
      </c>
      <c r="T158" t="str">
        <f>IF(ABS(S158-AI158)&gt;0.01,S158-AI158,"")</f>
        <v/>
      </c>
      <c r="U158" s="94" t="s">
        <v>61</v>
      </c>
      <c r="V158" s="95">
        <f>SUM(V137:V153)</f>
        <v>156.88339417528474</v>
      </c>
      <c r="W158" s="95">
        <f t="shared" ref="W158:AH158" si="72">SUM(W137:W153)</f>
        <v>2.6525208253249506</v>
      </c>
      <c r="X158" s="95">
        <f t="shared" si="72"/>
        <v>4.737425125388171</v>
      </c>
      <c r="Y158" s="95">
        <f t="shared" si="72"/>
        <v>939.83394241871963</v>
      </c>
      <c r="Z158" s="95">
        <f t="shared" si="72"/>
        <v>127.54191043014148</v>
      </c>
      <c r="AA158" s="95">
        <f t="shared" si="72"/>
        <v>61.253362606343025</v>
      </c>
      <c r="AB158" s="95">
        <f t="shared" si="72"/>
        <v>1.5109094548850337E-4</v>
      </c>
      <c r="AC158" s="95">
        <f t="shared" si="72"/>
        <v>7.2949731153270356</v>
      </c>
      <c r="AD158" s="96">
        <f t="shared" si="72"/>
        <v>7.1808495280463758</v>
      </c>
      <c r="AE158" s="96">
        <f t="shared" si="72"/>
        <v>7.5214907708596693E-2</v>
      </c>
      <c r="AF158" s="96">
        <f t="shared" si="72"/>
        <v>0</v>
      </c>
      <c r="AG158" s="96">
        <f t="shared" si="72"/>
        <v>3.8784563792764105E-2</v>
      </c>
      <c r="AH158" s="96">
        <f t="shared" si="72"/>
        <v>1.2411577929774591E-4</v>
      </c>
      <c r="AI158" s="97">
        <f>SUM(V158:AC158)</f>
        <v>1300.1976797874747</v>
      </c>
      <c r="AJ158" t="str">
        <f t="shared" si="69"/>
        <v/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0.12822418197932786</v>
      </c>
      <c r="C159" s="98">
        <f t="shared" ref="C159:H159" si="73">IF($I158=0,"-",C158/$I158)</f>
        <v>0.7228393545409364</v>
      </c>
      <c r="D159" s="98">
        <f t="shared" si="73"/>
        <v>9.8124086669997113E-2</v>
      </c>
      <c r="E159" s="98">
        <f t="shared" si="73"/>
        <v>4.7168757266685499E-2</v>
      </c>
      <c r="F159" s="98">
        <f t="shared" si="73"/>
        <v>0</v>
      </c>
      <c r="G159" s="98">
        <f t="shared" si="73"/>
        <v>3.6436195430532186E-3</v>
      </c>
      <c r="H159" s="99">
        <f t="shared" si="73"/>
        <v>0</v>
      </c>
      <c r="I159" s="100">
        <f>SUM(B159:H159)</f>
        <v>1</v>
      </c>
      <c r="J159"/>
      <c r="K159" s="64" t="s">
        <v>86</v>
      </c>
      <c r="L159" s="65">
        <f t="shared" ref="L159:R159" si="74">IF($S158=0,"-",L158/$S158)</f>
        <v>0.12822416707889142</v>
      </c>
      <c r="M159" s="65">
        <f t="shared" si="74"/>
        <v>0.72283927054256969</v>
      </c>
      <c r="N159" s="65">
        <f t="shared" si="74"/>
        <v>9.8124075267376362E-2</v>
      </c>
      <c r="O159" s="65">
        <f t="shared" si="74"/>
        <v>4.7168751785386577E-2</v>
      </c>
      <c r="P159" s="65">
        <f t="shared" si="74"/>
        <v>1.1620613375744536E-7</v>
      </c>
      <c r="Q159" s="65">
        <f t="shared" si="74"/>
        <v>3.6436191196422786E-3</v>
      </c>
      <c r="R159" s="66">
        <f t="shared" si="74"/>
        <v>0</v>
      </c>
      <c r="S159" s="67">
        <f>SUM(L159:R159)</f>
        <v>1</v>
      </c>
      <c r="U159" s="101" t="s">
        <v>86</v>
      </c>
      <c r="V159" s="102">
        <f>+V158/$AI158</f>
        <v>0.12066118607512689</v>
      </c>
      <c r="W159" s="102">
        <f t="shared" ref="W159:AH159" si="75">+W158/$AI158</f>
        <v>2.0400904159116186E-3</v>
      </c>
      <c r="X159" s="102">
        <f t="shared" si="75"/>
        <v>3.6436191196422777E-3</v>
      </c>
      <c r="Y159" s="102">
        <f t="shared" si="75"/>
        <v>0.72283927054256958</v>
      </c>
      <c r="Z159" s="102">
        <f t="shared" si="75"/>
        <v>9.8094245523487625E-2</v>
      </c>
      <c r="AA159" s="102">
        <f t="shared" si="75"/>
        <v>4.7110807501483359E-2</v>
      </c>
      <c r="AB159" s="102">
        <f t="shared" si="75"/>
        <v>1.1620613375744534E-7</v>
      </c>
      <c r="AC159" s="102">
        <f t="shared" si="75"/>
        <v>5.6106646156447873E-3</v>
      </c>
      <c r="AD159" s="102">
        <f t="shared" si="75"/>
        <v>5.5228905878528635E-3</v>
      </c>
      <c r="AE159" s="102">
        <f t="shared" si="75"/>
        <v>5.7848824742473797E-5</v>
      </c>
      <c r="AF159" s="102">
        <f t="shared" si="75"/>
        <v>0</v>
      </c>
      <c r="AG159" s="102">
        <f t="shared" si="75"/>
        <v>2.9829743888716737E-5</v>
      </c>
      <c r="AH159" s="102">
        <f t="shared" si="75"/>
        <v>9.5459160731646128E-8</v>
      </c>
      <c r="AI159" s="103">
        <f>SUM(V159:AC159)</f>
        <v>0.99999999999999989</v>
      </c>
      <c r="AJ159" s="1" t="str">
        <f t="shared" si="69"/>
        <v/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AJ163" t="str">
        <f>IF(ABS(S163-AI163)&gt;0.001,S163-AI163,"")</f>
        <v/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76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77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78">SUM(V164:AC164)</f>
        <v>0</v>
      </c>
      <c r="AJ164" t="str">
        <f t="shared" ref="AJ164:AJ185" si="79">IF(ABS(S164-AI164)&gt;0.001,S164-AI164,"")</f>
        <v/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76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77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78"/>
        <v>0</v>
      </c>
      <c r="AJ165" t="str">
        <f t="shared" si="79"/>
        <v/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76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77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78"/>
        <v>0</v>
      </c>
      <c r="AJ166" t="str">
        <f t="shared" si="79"/>
        <v/>
      </c>
      <c r="BA166"/>
      <c r="BR166"/>
      <c r="CG166"/>
    </row>
    <row r="167" spans="1:85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76"/>
        <v>0</v>
      </c>
      <c r="J167" s="6"/>
      <c r="K167" s="31" t="s">
        <v>15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77"/>
        <v>0</v>
      </c>
      <c r="U167" s="84" t="s">
        <v>15</v>
      </c>
      <c r="V167" s="76">
        <v>0</v>
      </c>
      <c r="W167" s="76">
        <v>0</v>
      </c>
      <c r="X167" s="76">
        <v>0</v>
      </c>
      <c r="Y167" s="76">
        <v>0</v>
      </c>
      <c r="Z167" s="76">
        <v>0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78"/>
        <v>0</v>
      </c>
      <c r="AJ167" t="str">
        <f t="shared" si="79"/>
        <v/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76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77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78"/>
        <v>0</v>
      </c>
      <c r="AJ168" t="str">
        <f t="shared" si="79"/>
        <v/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76"/>
        <v>0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9">
        <v>0</v>
      </c>
      <c r="S169" s="20">
        <f t="shared" si="77"/>
        <v>0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0</v>
      </c>
      <c r="AB169" s="76">
        <v>0</v>
      </c>
      <c r="AC169" s="77">
        <v>0</v>
      </c>
      <c r="AD169" s="76">
        <v>0</v>
      </c>
      <c r="AE169" s="76">
        <v>0</v>
      </c>
      <c r="AF169" s="76">
        <v>0</v>
      </c>
      <c r="AG169" s="76">
        <v>0</v>
      </c>
      <c r="AH169" s="76">
        <v>0</v>
      </c>
      <c r="AI169" s="79">
        <f t="shared" si="78"/>
        <v>0</v>
      </c>
      <c r="AJ169" t="str">
        <f t="shared" si="79"/>
        <v/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76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7">
        <v>0</v>
      </c>
      <c r="S170" s="28">
        <f t="shared" si="77"/>
        <v>0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0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78"/>
        <v>0</v>
      </c>
      <c r="AJ170" t="str">
        <f t="shared" si="79"/>
        <v/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76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77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78"/>
        <v>0</v>
      </c>
      <c r="AJ171" t="str">
        <f t="shared" si="79"/>
        <v/>
      </c>
      <c r="BA171"/>
      <c r="BR171"/>
      <c r="CG171"/>
    </row>
    <row r="172" spans="1:85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76"/>
        <v>0</v>
      </c>
      <c r="J172" s="6"/>
      <c r="K172" s="25" t="s">
        <v>16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7">
        <v>0</v>
      </c>
      <c r="S172" s="28">
        <f t="shared" si="77"/>
        <v>0</v>
      </c>
      <c r="U172" s="80" t="s">
        <v>16</v>
      </c>
      <c r="V172" s="81">
        <v>0</v>
      </c>
      <c r="W172" s="81">
        <v>0</v>
      </c>
      <c r="X172" s="81">
        <v>0</v>
      </c>
      <c r="Y172" s="81">
        <v>0</v>
      </c>
      <c r="Z172" s="81">
        <v>0</v>
      </c>
      <c r="AA172" s="81">
        <v>0</v>
      </c>
      <c r="AB172" s="81">
        <v>0</v>
      </c>
      <c r="AC172" s="82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3">
        <f t="shared" si="78"/>
        <v>0</v>
      </c>
      <c r="AJ172" t="str">
        <f t="shared" si="79"/>
        <v/>
      </c>
      <c r="BA172"/>
      <c r="BR172"/>
      <c r="CG172"/>
    </row>
    <row r="173" spans="1:85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76"/>
        <v>0</v>
      </c>
      <c r="J173" s="6"/>
      <c r="K173" s="31" t="s">
        <v>136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77"/>
        <v>0</v>
      </c>
      <c r="U173" s="84" t="s">
        <v>136</v>
      </c>
      <c r="V173" s="76">
        <v>0</v>
      </c>
      <c r="W173" s="76">
        <v>0</v>
      </c>
      <c r="X173" s="76">
        <v>0</v>
      </c>
      <c r="Y173" s="76">
        <v>0</v>
      </c>
      <c r="Z173" s="76">
        <v>0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78"/>
        <v>0</v>
      </c>
      <c r="AJ173" t="str">
        <f t="shared" si="79"/>
        <v/>
      </c>
      <c r="BA173"/>
      <c r="BR173"/>
      <c r="CG173"/>
    </row>
    <row r="174" spans="1:85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76"/>
        <v>0</v>
      </c>
      <c r="J174" s="6"/>
      <c r="K174" s="25" t="s">
        <v>24</v>
      </c>
      <c r="L174" s="26">
        <v>0</v>
      </c>
      <c r="M174" s="26">
        <v>0</v>
      </c>
      <c r="N174" s="26">
        <v>0</v>
      </c>
      <c r="O174" s="26">
        <v>0</v>
      </c>
      <c r="P174" s="26">
        <v>4.1608822037234559E-5</v>
      </c>
      <c r="Q174" s="26">
        <v>0</v>
      </c>
      <c r="R174" s="27">
        <v>0</v>
      </c>
      <c r="S174" s="28">
        <f t="shared" si="77"/>
        <v>4.1608822037234559E-5</v>
      </c>
      <c r="U174" s="80" t="s">
        <v>24</v>
      </c>
      <c r="V174" s="81">
        <v>0</v>
      </c>
      <c r="W174" s="81">
        <v>0</v>
      </c>
      <c r="X174" s="81">
        <v>0</v>
      </c>
      <c r="Y174" s="81">
        <v>0</v>
      </c>
      <c r="Z174" s="81">
        <v>0</v>
      </c>
      <c r="AA174" s="81">
        <v>0</v>
      </c>
      <c r="AB174" s="81">
        <v>4.1608822037234559E-5</v>
      </c>
      <c r="AC174" s="82">
        <v>0</v>
      </c>
      <c r="AD174" s="81">
        <v>0</v>
      </c>
      <c r="AE174" s="81">
        <v>0</v>
      </c>
      <c r="AF174" s="81">
        <v>0</v>
      </c>
      <c r="AG174" s="81">
        <v>0</v>
      </c>
      <c r="AH174" s="81">
        <v>0</v>
      </c>
      <c r="AI174" s="83">
        <f t="shared" si="78"/>
        <v>4.1608822037234559E-5</v>
      </c>
      <c r="AJ174" t="str">
        <f t="shared" si="79"/>
        <v/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76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77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78"/>
        <v>0</v>
      </c>
      <c r="AJ175" t="str">
        <f t="shared" si="79"/>
        <v/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76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77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78"/>
        <v>0</v>
      </c>
      <c r="AJ176" t="str">
        <f t="shared" si="79"/>
        <v/>
      </c>
      <c r="BA176"/>
      <c r="BR176"/>
      <c r="CG176"/>
    </row>
    <row r="177" spans="1:85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76"/>
        <v>0</v>
      </c>
      <c r="J177" s="6"/>
      <c r="K177" s="31" t="s">
        <v>21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9">
        <v>0</v>
      </c>
      <c r="S177" s="20">
        <f t="shared" si="77"/>
        <v>0</v>
      </c>
      <c r="U177" s="84" t="s">
        <v>21</v>
      </c>
      <c r="V177" s="76">
        <v>0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0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78"/>
        <v>0</v>
      </c>
      <c r="AJ177" t="str">
        <f t="shared" si="79"/>
        <v/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76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77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78"/>
        <v>0</v>
      </c>
      <c r="AJ178" t="str">
        <f t="shared" si="79"/>
        <v/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76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77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78"/>
        <v>0</v>
      </c>
      <c r="AJ179" t="str">
        <f t="shared" si="79"/>
        <v/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76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77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78"/>
        <v>0</v>
      </c>
      <c r="AJ180" t="str">
        <f t="shared" si="79"/>
        <v/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76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77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78"/>
        <v>0</v>
      </c>
      <c r="AJ181" t="str">
        <f t="shared" si="79"/>
        <v/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76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77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78"/>
        <v>0</v>
      </c>
      <c r="AJ182" t="str">
        <f t="shared" si="79"/>
        <v/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76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77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78"/>
        <v>0</v>
      </c>
      <c r="AJ183" t="str">
        <f t="shared" si="79"/>
        <v/>
      </c>
      <c r="BA183"/>
      <c r="BR183"/>
      <c r="CG183"/>
    </row>
    <row r="184" spans="1:85" x14ac:dyDescent="0.25">
      <c r="A184" s="56" t="s">
        <v>25</v>
      </c>
      <c r="B184" s="57">
        <f>SUM(B163:B179)</f>
        <v>0</v>
      </c>
      <c r="C184" s="57">
        <f t="shared" ref="C184:I184" si="80">SUM(C163:C179)</f>
        <v>0</v>
      </c>
      <c r="D184" s="57">
        <f t="shared" si="80"/>
        <v>0</v>
      </c>
      <c r="E184" s="57">
        <f t="shared" si="80"/>
        <v>0</v>
      </c>
      <c r="F184" s="57">
        <f t="shared" si="80"/>
        <v>0</v>
      </c>
      <c r="G184" s="57">
        <f t="shared" si="80"/>
        <v>0</v>
      </c>
      <c r="H184" s="58">
        <f t="shared" si="80"/>
        <v>0</v>
      </c>
      <c r="I184" s="16">
        <f t="shared" si="80"/>
        <v>0</v>
      </c>
      <c r="J184" s="6"/>
      <c r="K184" s="59" t="s">
        <v>25</v>
      </c>
      <c r="L184" s="57">
        <f>SUM(L163:L179)</f>
        <v>0</v>
      </c>
      <c r="M184" s="57">
        <f t="shared" ref="M184:S184" si="81">SUM(M163:M179)</f>
        <v>0</v>
      </c>
      <c r="N184" s="57">
        <f t="shared" si="81"/>
        <v>0</v>
      </c>
      <c r="O184" s="57">
        <f t="shared" si="81"/>
        <v>0</v>
      </c>
      <c r="P184" s="57">
        <f t="shared" si="81"/>
        <v>4.1608822037234559E-5</v>
      </c>
      <c r="Q184" s="57">
        <f t="shared" si="81"/>
        <v>0</v>
      </c>
      <c r="R184" s="58">
        <f t="shared" si="81"/>
        <v>0</v>
      </c>
      <c r="S184" s="60">
        <f t="shared" si="81"/>
        <v>4.1608822037234559E-5</v>
      </c>
      <c r="T184" t="str">
        <f>IF(ABS(S184-AI184)&gt;0.01,S184-AI184,"")</f>
        <v/>
      </c>
      <c r="U184" s="94" t="s">
        <v>61</v>
      </c>
      <c r="V184" s="95">
        <f>SUM(V163:V179)</f>
        <v>0</v>
      </c>
      <c r="W184" s="95">
        <f t="shared" ref="W184:AH184" si="82">SUM(W163:W179)</f>
        <v>0</v>
      </c>
      <c r="X184" s="95">
        <f t="shared" si="82"/>
        <v>0</v>
      </c>
      <c r="Y184" s="95">
        <f t="shared" si="82"/>
        <v>0</v>
      </c>
      <c r="Z184" s="95">
        <f t="shared" si="82"/>
        <v>0</v>
      </c>
      <c r="AA184" s="95">
        <f t="shared" si="82"/>
        <v>0</v>
      </c>
      <c r="AB184" s="95">
        <f t="shared" si="82"/>
        <v>4.1608822037234559E-5</v>
      </c>
      <c r="AC184" s="95">
        <f t="shared" si="82"/>
        <v>0</v>
      </c>
      <c r="AD184" s="96">
        <f t="shared" si="82"/>
        <v>0</v>
      </c>
      <c r="AE184" s="96">
        <f t="shared" si="82"/>
        <v>0</v>
      </c>
      <c r="AF184" s="96">
        <f t="shared" si="82"/>
        <v>0</v>
      </c>
      <c r="AG184" s="96">
        <f t="shared" si="82"/>
        <v>0</v>
      </c>
      <c r="AH184" s="96">
        <f t="shared" si="82"/>
        <v>0</v>
      </c>
      <c r="AI184" s="97">
        <f>SUM(V184:AC184)</f>
        <v>4.1608822037234559E-5</v>
      </c>
      <c r="AJ184" t="str">
        <f t="shared" si="79"/>
        <v/>
      </c>
      <c r="BA184"/>
      <c r="BR184"/>
      <c r="CG184"/>
    </row>
    <row r="185" spans="1:85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83">IF($I184=0,"-",C184/$I184)</f>
        <v>-</v>
      </c>
      <c r="D185" s="98" t="str">
        <f t="shared" si="83"/>
        <v>-</v>
      </c>
      <c r="E185" s="98" t="str">
        <f t="shared" si="83"/>
        <v>-</v>
      </c>
      <c r="F185" s="98" t="str">
        <f t="shared" si="83"/>
        <v>-</v>
      </c>
      <c r="G185" s="98" t="str">
        <f t="shared" si="83"/>
        <v>-</v>
      </c>
      <c r="H185" s="99" t="str">
        <f t="shared" si="83"/>
        <v>-</v>
      </c>
      <c r="I185" s="100">
        <f>SUM(B185:H185)</f>
        <v>0</v>
      </c>
      <c r="J185"/>
      <c r="K185" s="64" t="s">
        <v>86</v>
      </c>
      <c r="L185" s="65">
        <f t="shared" ref="L185:R185" si="84">IF($S184=0,"-",L184/$S184)</f>
        <v>0</v>
      </c>
      <c r="M185" s="65">
        <f t="shared" si="84"/>
        <v>0</v>
      </c>
      <c r="N185" s="65">
        <f t="shared" si="84"/>
        <v>0</v>
      </c>
      <c r="O185" s="65">
        <f t="shared" si="84"/>
        <v>0</v>
      </c>
      <c r="P185" s="65">
        <f t="shared" si="84"/>
        <v>1</v>
      </c>
      <c r="Q185" s="65">
        <f t="shared" si="84"/>
        <v>0</v>
      </c>
      <c r="R185" s="66">
        <f t="shared" si="84"/>
        <v>0</v>
      </c>
      <c r="S185" s="67">
        <f>SUM(L185:R185)</f>
        <v>1</v>
      </c>
      <c r="U185" s="101" t="s">
        <v>86</v>
      </c>
      <c r="V185" s="102">
        <f>+V184/$AI184</f>
        <v>0</v>
      </c>
      <c r="W185" s="102">
        <f t="shared" ref="W185:AH185" si="85">+W184/$AI184</f>
        <v>0</v>
      </c>
      <c r="X185" s="102">
        <f t="shared" si="85"/>
        <v>0</v>
      </c>
      <c r="Y185" s="102">
        <f t="shared" si="85"/>
        <v>0</v>
      </c>
      <c r="Z185" s="102">
        <f t="shared" si="85"/>
        <v>0</v>
      </c>
      <c r="AA185" s="102">
        <f t="shared" si="85"/>
        <v>0</v>
      </c>
      <c r="AB185" s="102">
        <f t="shared" si="85"/>
        <v>1</v>
      </c>
      <c r="AC185" s="102">
        <f t="shared" si="85"/>
        <v>0</v>
      </c>
      <c r="AD185" s="102">
        <f t="shared" si="85"/>
        <v>0</v>
      </c>
      <c r="AE185" s="102">
        <f t="shared" si="85"/>
        <v>0</v>
      </c>
      <c r="AF185" s="102">
        <f t="shared" si="85"/>
        <v>0</v>
      </c>
      <c r="AG185" s="102">
        <f t="shared" si="85"/>
        <v>0</v>
      </c>
      <c r="AH185" s="102">
        <f t="shared" si="85"/>
        <v>0</v>
      </c>
      <c r="AI185" s="103">
        <f>SUM(V185:AC185)</f>
        <v>1</v>
      </c>
      <c r="AJ185" s="1" t="str">
        <f t="shared" si="79"/>
        <v/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  <c r="J189" s="6"/>
      <c r="K189" s="72" t="s">
        <v>6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0</v>
      </c>
      <c r="U189" s="75" t="s">
        <v>6</v>
      </c>
      <c r="V189" s="76">
        <v>0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0</v>
      </c>
      <c r="AJ189" t="str">
        <f>IF(ABS(S189-AI189)&gt;0.001,S189-AI189,"")</f>
        <v/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86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87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88">SUM(V190:AC190)</f>
        <v>0</v>
      </c>
      <c r="AJ190" t="str">
        <f t="shared" ref="AJ190:AJ211" si="89">IF(ABS(S190-AI190)&gt;0.001,S190-AI190,"")</f>
        <v/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1.394492485974729E-2</v>
      </c>
      <c r="E191" s="18">
        <v>0</v>
      </c>
      <c r="F191" s="214"/>
      <c r="G191" s="18">
        <v>0</v>
      </c>
      <c r="H191" s="30">
        <v>0</v>
      </c>
      <c r="I191" s="16">
        <f t="shared" si="86"/>
        <v>1.394492485974729E-2</v>
      </c>
      <c r="J191" s="6"/>
      <c r="K191" s="31" t="s">
        <v>9</v>
      </c>
      <c r="L191" s="18">
        <v>0</v>
      </c>
      <c r="M191" s="18">
        <v>0</v>
      </c>
      <c r="N191" s="18">
        <v>1.394492485974729E-2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87"/>
        <v>1.394492485974729E-2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1.394492485974729E-2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88"/>
        <v>1.394492485974729E-2</v>
      </c>
      <c r="AJ191" t="str">
        <f t="shared" si="89"/>
        <v/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86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87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88"/>
        <v>0</v>
      </c>
      <c r="AJ192" t="str">
        <f t="shared" si="89"/>
        <v/>
      </c>
      <c r="BA192"/>
      <c r="BR192"/>
      <c r="CG192"/>
    </row>
    <row r="193" spans="1:85" x14ac:dyDescent="0.25">
      <c r="A193" s="29" t="s">
        <v>15</v>
      </c>
      <c r="B193" s="18">
        <v>3.0012506552691172E-2</v>
      </c>
      <c r="C193" s="18">
        <v>1.1214941878193925E-2</v>
      </c>
      <c r="D193" s="18">
        <v>3.9331245661473764</v>
      </c>
      <c r="E193" s="18">
        <v>0</v>
      </c>
      <c r="F193" s="214"/>
      <c r="G193" s="18">
        <v>0</v>
      </c>
      <c r="H193" s="30">
        <v>0</v>
      </c>
      <c r="I193" s="16">
        <f t="shared" si="86"/>
        <v>3.9743520145782614</v>
      </c>
      <c r="J193" s="6"/>
      <c r="K193" s="31" t="s">
        <v>15</v>
      </c>
      <c r="L193" s="18">
        <v>3.0012506552691172E-2</v>
      </c>
      <c r="M193" s="18">
        <v>1.1214941878193925E-2</v>
      </c>
      <c r="N193" s="18">
        <v>3.9331245661473764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87"/>
        <v>3.9743520145782614</v>
      </c>
      <c r="U193" s="84" t="s">
        <v>15</v>
      </c>
      <c r="V193" s="76">
        <v>3.0012506552691172E-2</v>
      </c>
      <c r="W193" s="76">
        <v>0</v>
      </c>
      <c r="X193" s="76">
        <v>0</v>
      </c>
      <c r="Y193" s="76">
        <v>1.1214941878193925E-2</v>
      </c>
      <c r="Z193" s="76">
        <v>3.8782408744660319</v>
      </c>
      <c r="AA193" s="76">
        <v>0</v>
      </c>
      <c r="AB193" s="76">
        <v>0</v>
      </c>
      <c r="AC193" s="77">
        <v>5.4883691681344493E-2</v>
      </c>
      <c r="AD193" s="78">
        <v>0</v>
      </c>
      <c r="AE193" s="78">
        <v>0</v>
      </c>
      <c r="AF193" s="78">
        <v>0</v>
      </c>
      <c r="AG193" s="78">
        <v>5.4883691681344493E-2</v>
      </c>
      <c r="AH193" s="78">
        <v>0</v>
      </c>
      <c r="AI193" s="79">
        <f t="shared" si="88"/>
        <v>3.9743520145782614</v>
      </c>
      <c r="AJ193" t="str">
        <f t="shared" si="89"/>
        <v/>
      </c>
      <c r="BA193"/>
      <c r="BR193"/>
      <c r="CG193"/>
    </row>
    <row r="194" spans="1:85" x14ac:dyDescent="0.25">
      <c r="A194" s="21" t="s">
        <v>14</v>
      </c>
      <c r="B194" s="22">
        <v>0.33433458783679681</v>
      </c>
      <c r="C194" s="22">
        <v>0</v>
      </c>
      <c r="D194" s="22">
        <v>0.52243571710976811</v>
      </c>
      <c r="E194" s="22">
        <v>0</v>
      </c>
      <c r="F194" s="214"/>
      <c r="G194" s="22">
        <v>0</v>
      </c>
      <c r="H194" s="23">
        <v>0</v>
      </c>
      <c r="I194" s="24">
        <f t="shared" si="86"/>
        <v>0.85677030494656492</v>
      </c>
      <c r="J194" s="6"/>
      <c r="K194" s="25" t="s">
        <v>14</v>
      </c>
      <c r="L194" s="26">
        <v>0.33433458783679681</v>
      </c>
      <c r="M194" s="26">
        <v>0</v>
      </c>
      <c r="N194" s="26">
        <v>0.52243571710976811</v>
      </c>
      <c r="O194" s="26">
        <v>0</v>
      </c>
      <c r="P194" s="26">
        <v>0</v>
      </c>
      <c r="Q194" s="26">
        <v>0</v>
      </c>
      <c r="R194" s="27">
        <v>0</v>
      </c>
      <c r="S194" s="28">
        <f t="shared" si="87"/>
        <v>0.85677030494656492</v>
      </c>
      <c r="U194" s="80" t="s">
        <v>55</v>
      </c>
      <c r="V194" s="81">
        <v>0.33433458783679681</v>
      </c>
      <c r="W194" s="81">
        <v>0</v>
      </c>
      <c r="X194" s="81">
        <v>0</v>
      </c>
      <c r="Y194" s="81">
        <v>0</v>
      </c>
      <c r="Z194" s="81">
        <v>0.52243571710976811</v>
      </c>
      <c r="AA194" s="81">
        <v>0</v>
      </c>
      <c r="AB194" s="81">
        <v>0</v>
      </c>
      <c r="AC194" s="82">
        <v>0</v>
      </c>
      <c r="AD194" s="81">
        <v>0</v>
      </c>
      <c r="AE194" s="81">
        <v>0</v>
      </c>
      <c r="AF194" s="81">
        <v>0</v>
      </c>
      <c r="AG194" s="81">
        <v>0</v>
      </c>
      <c r="AH194" s="81">
        <v>0</v>
      </c>
      <c r="AI194" s="83">
        <f t="shared" si="88"/>
        <v>0.85677030494656492</v>
      </c>
      <c r="AJ194" t="str">
        <f t="shared" si="89"/>
        <v/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0</v>
      </c>
      <c r="E195" s="18">
        <v>2.2757841144670201</v>
      </c>
      <c r="F195" s="214"/>
      <c r="G195" s="18">
        <v>0</v>
      </c>
      <c r="H195" s="30">
        <v>0</v>
      </c>
      <c r="I195" s="16">
        <f t="shared" si="86"/>
        <v>2.2757841144670201</v>
      </c>
      <c r="J195" s="6"/>
      <c r="K195" s="31" t="s">
        <v>56</v>
      </c>
      <c r="L195" s="18">
        <v>0</v>
      </c>
      <c r="M195" s="18">
        <v>0</v>
      </c>
      <c r="N195" s="18">
        <v>0</v>
      </c>
      <c r="O195" s="18">
        <v>2.2757841144670201</v>
      </c>
      <c r="P195" s="18">
        <v>39.126636182464736</v>
      </c>
      <c r="Q195" s="18">
        <v>0</v>
      </c>
      <c r="R195" s="19">
        <v>0</v>
      </c>
      <c r="S195" s="20">
        <f t="shared" si="87"/>
        <v>41.402420296931759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0.1255694108487439</v>
      </c>
      <c r="AB195" s="76">
        <v>39.126636182464736</v>
      </c>
      <c r="AC195" s="77">
        <v>2.1502147036182762</v>
      </c>
      <c r="AD195" s="76">
        <v>0</v>
      </c>
      <c r="AE195" s="76">
        <v>0</v>
      </c>
      <c r="AF195" s="76">
        <v>0</v>
      </c>
      <c r="AG195" s="76">
        <v>0</v>
      </c>
      <c r="AH195" s="76">
        <v>2.1502147036182762</v>
      </c>
      <c r="AI195" s="79">
        <f t="shared" si="88"/>
        <v>41.402420296931751</v>
      </c>
      <c r="AJ195" t="str">
        <f t="shared" si="89"/>
        <v/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86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3.8644332470295396E-2</v>
      </c>
      <c r="Q196" s="26">
        <v>0</v>
      </c>
      <c r="R196" s="27">
        <v>0</v>
      </c>
      <c r="S196" s="28">
        <f t="shared" si="87"/>
        <v>3.8644332470295396E-2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3.8644332470295396E-2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88"/>
        <v>3.8644332470295396E-2</v>
      </c>
      <c r="AJ196" t="str">
        <f t="shared" si="89"/>
        <v/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86"/>
        <v>0</v>
      </c>
      <c r="J197" s="6"/>
      <c r="K197" s="31" t="s">
        <v>57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87"/>
        <v>0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88"/>
        <v>0</v>
      </c>
      <c r="AJ197" t="str">
        <f t="shared" si="89"/>
        <v/>
      </c>
      <c r="BA197"/>
      <c r="BR197"/>
      <c r="CG197"/>
    </row>
    <row r="198" spans="1:85" x14ac:dyDescent="0.25">
      <c r="A198" s="21" t="s">
        <v>16</v>
      </c>
      <c r="B198" s="22">
        <v>0.10056563752708311</v>
      </c>
      <c r="C198" s="22">
        <v>0</v>
      </c>
      <c r="D198" s="22">
        <v>0.61105361573581218</v>
      </c>
      <c r="E198" s="22">
        <v>3.5828052681638856E-2</v>
      </c>
      <c r="F198" s="214"/>
      <c r="G198" s="22">
        <v>0</v>
      </c>
      <c r="H198" s="23">
        <v>0</v>
      </c>
      <c r="I198" s="24">
        <f t="shared" si="86"/>
        <v>0.74744730594453412</v>
      </c>
      <c r="J198" s="6"/>
      <c r="K198" s="25" t="s">
        <v>16</v>
      </c>
      <c r="L198" s="26">
        <v>0.10056563752708311</v>
      </c>
      <c r="M198" s="26">
        <v>0</v>
      </c>
      <c r="N198" s="26">
        <v>0.61105361573581218</v>
      </c>
      <c r="O198" s="26">
        <v>3.5828052681638856E-2</v>
      </c>
      <c r="P198" s="26">
        <v>0</v>
      </c>
      <c r="Q198" s="26">
        <v>0</v>
      </c>
      <c r="R198" s="27">
        <v>0</v>
      </c>
      <c r="S198" s="28">
        <f t="shared" si="87"/>
        <v>0.74744730594453412</v>
      </c>
      <c r="U198" s="80" t="s">
        <v>16</v>
      </c>
      <c r="V198" s="81">
        <v>0.10056563752708311</v>
      </c>
      <c r="W198" s="81">
        <v>0</v>
      </c>
      <c r="X198" s="81">
        <v>0</v>
      </c>
      <c r="Y198" s="81">
        <v>0</v>
      </c>
      <c r="Z198" s="81">
        <v>0.61105361573581218</v>
      </c>
      <c r="AA198" s="81">
        <v>3.5828052681638856E-2</v>
      </c>
      <c r="AB198" s="81">
        <v>0</v>
      </c>
      <c r="AC198" s="82">
        <v>0</v>
      </c>
      <c r="AD198" s="81">
        <v>0</v>
      </c>
      <c r="AE198" s="81">
        <v>0</v>
      </c>
      <c r="AF198" s="81">
        <v>0</v>
      </c>
      <c r="AG198" s="81">
        <v>0</v>
      </c>
      <c r="AH198" s="81">
        <v>0</v>
      </c>
      <c r="AI198" s="83">
        <f t="shared" si="88"/>
        <v>0.74744730594453412</v>
      </c>
      <c r="AJ198" t="str">
        <f t="shared" si="89"/>
        <v/>
      </c>
      <c r="BA198"/>
      <c r="BR198"/>
      <c r="CG198"/>
    </row>
    <row r="199" spans="1:85" x14ac:dyDescent="0.25">
      <c r="A199" s="29" t="s">
        <v>136</v>
      </c>
      <c r="B199" s="18">
        <v>23.273563143015252</v>
      </c>
      <c r="C199" s="18">
        <v>12.219398421078003</v>
      </c>
      <c r="D199" s="18">
        <v>248.0146073510823</v>
      </c>
      <c r="E199" s="18">
        <v>0</v>
      </c>
      <c r="F199" s="214"/>
      <c r="G199" s="18">
        <v>0</v>
      </c>
      <c r="H199" s="30">
        <v>0</v>
      </c>
      <c r="I199" s="16">
        <f t="shared" si="86"/>
        <v>283.50756891517557</v>
      </c>
      <c r="J199" s="6"/>
      <c r="K199" s="31" t="s">
        <v>136</v>
      </c>
      <c r="L199" s="18">
        <v>23.273563143015252</v>
      </c>
      <c r="M199" s="18">
        <v>12.219398421078003</v>
      </c>
      <c r="N199" s="18">
        <v>248.0146073510823</v>
      </c>
      <c r="O199" s="18">
        <v>0</v>
      </c>
      <c r="P199" s="18">
        <v>1.5574757089122713</v>
      </c>
      <c r="Q199" s="18">
        <v>0</v>
      </c>
      <c r="R199" s="19">
        <v>0</v>
      </c>
      <c r="S199" s="20">
        <f t="shared" si="87"/>
        <v>285.06504462408782</v>
      </c>
      <c r="U199" s="84" t="s">
        <v>136</v>
      </c>
      <c r="V199" s="76">
        <v>23.270703941108103</v>
      </c>
      <c r="W199" s="76">
        <v>0</v>
      </c>
      <c r="X199" s="76">
        <v>0</v>
      </c>
      <c r="Y199" s="76">
        <v>12.219398421078003</v>
      </c>
      <c r="Z199" s="76">
        <v>233.64480317563738</v>
      </c>
      <c r="AA199" s="76">
        <v>0</v>
      </c>
      <c r="AB199" s="76">
        <v>1.5574757089122713</v>
      </c>
      <c r="AC199" s="77">
        <v>14.372663377352087</v>
      </c>
      <c r="AD199" s="76">
        <v>2.8592019071492299E-3</v>
      </c>
      <c r="AE199" s="76">
        <v>0</v>
      </c>
      <c r="AF199" s="76">
        <v>0</v>
      </c>
      <c r="AG199" s="76">
        <v>14.369804175444928</v>
      </c>
      <c r="AH199" s="76">
        <v>0</v>
      </c>
      <c r="AI199" s="79">
        <f t="shared" si="88"/>
        <v>285.06504462408782</v>
      </c>
      <c r="AJ199" t="str">
        <f t="shared" si="89"/>
        <v/>
      </c>
      <c r="BA199"/>
      <c r="BR199"/>
      <c r="CG199"/>
    </row>
    <row r="200" spans="1:85" x14ac:dyDescent="0.25">
      <c r="A200" s="21" t="s">
        <v>24</v>
      </c>
      <c r="B200" s="22">
        <v>2.3843565277957173</v>
      </c>
      <c r="C200" s="22">
        <v>0.2497554146239564</v>
      </c>
      <c r="D200" s="22">
        <v>32.172301740683032</v>
      </c>
      <c r="E200" s="22">
        <v>70.220723866151161</v>
      </c>
      <c r="F200" s="214"/>
      <c r="G200" s="22">
        <v>4.3998319639081522</v>
      </c>
      <c r="H200" s="23">
        <v>0</v>
      </c>
      <c r="I200" s="24">
        <f t="shared" si="86"/>
        <v>109.42696951316202</v>
      </c>
      <c r="J200" s="6"/>
      <c r="K200" s="25" t="s">
        <v>24</v>
      </c>
      <c r="L200" s="26">
        <v>2.3843565277957173</v>
      </c>
      <c r="M200" s="26">
        <v>0.2497554146239564</v>
      </c>
      <c r="N200" s="26">
        <v>32.172301740683032</v>
      </c>
      <c r="O200" s="26">
        <v>70.220723866151161</v>
      </c>
      <c r="P200" s="26">
        <v>7.810240194809184E-3</v>
      </c>
      <c r="Q200" s="26">
        <v>4.3998319639081522</v>
      </c>
      <c r="R200" s="27">
        <v>0</v>
      </c>
      <c r="S200" s="28">
        <f t="shared" si="87"/>
        <v>109.43477975335684</v>
      </c>
      <c r="U200" s="80" t="s">
        <v>24</v>
      </c>
      <c r="V200" s="81">
        <v>0.33140526023113026</v>
      </c>
      <c r="W200" s="81">
        <v>2.0529512675645871</v>
      </c>
      <c r="X200" s="81">
        <v>4.3998319639081522</v>
      </c>
      <c r="Y200" s="81">
        <v>0.2497554146239564</v>
      </c>
      <c r="Z200" s="81">
        <v>32.172301740683032</v>
      </c>
      <c r="AA200" s="81">
        <v>70.20893982949984</v>
      </c>
      <c r="AB200" s="81">
        <v>7.810240194809184E-3</v>
      </c>
      <c r="AC200" s="82">
        <v>1.1784036651327547E-2</v>
      </c>
      <c r="AD200" s="81">
        <v>0</v>
      </c>
      <c r="AE200" s="81">
        <v>0</v>
      </c>
      <c r="AF200" s="81">
        <v>0</v>
      </c>
      <c r="AG200" s="81">
        <v>0</v>
      </c>
      <c r="AH200" s="81">
        <v>1.1784036651327547E-2</v>
      </c>
      <c r="AI200" s="83">
        <f t="shared" si="88"/>
        <v>109.43477975335684</v>
      </c>
      <c r="AJ200" t="str">
        <f t="shared" si="89"/>
        <v/>
      </c>
      <c r="BA200"/>
      <c r="BR200"/>
      <c r="CG200"/>
    </row>
    <row r="201" spans="1:85" x14ac:dyDescent="0.25">
      <c r="A201" s="29" t="s">
        <v>23</v>
      </c>
      <c r="B201" s="18">
        <v>0.56009530579770728</v>
      </c>
      <c r="C201" s="18">
        <v>0</v>
      </c>
      <c r="D201" s="18">
        <v>0</v>
      </c>
      <c r="E201" s="18">
        <v>0</v>
      </c>
      <c r="F201" s="214"/>
      <c r="G201" s="18">
        <v>0</v>
      </c>
      <c r="H201" s="30">
        <v>0</v>
      </c>
      <c r="I201" s="16">
        <f t="shared" si="86"/>
        <v>0.56009530579770728</v>
      </c>
      <c r="J201" s="6"/>
      <c r="K201" s="31" t="s">
        <v>23</v>
      </c>
      <c r="L201" s="18">
        <v>0.56009530579770728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87"/>
        <v>0.56009530579770728</v>
      </c>
      <c r="U201" s="84" t="s">
        <v>23</v>
      </c>
      <c r="V201" s="76">
        <v>0.56009530579770728</v>
      </c>
      <c r="W201" s="76">
        <v>0</v>
      </c>
      <c r="X201" s="76">
        <v>0</v>
      </c>
      <c r="Y201" s="76">
        <v>0</v>
      </c>
      <c r="Z201" s="76">
        <v>0</v>
      </c>
      <c r="AA201" s="76">
        <v>0</v>
      </c>
      <c r="AB201" s="76">
        <v>0</v>
      </c>
      <c r="AC201" s="77">
        <v>0</v>
      </c>
      <c r="AD201" s="76">
        <v>0</v>
      </c>
      <c r="AE201" s="76">
        <v>0</v>
      </c>
      <c r="AF201" s="76">
        <v>0</v>
      </c>
      <c r="AG201" s="76">
        <v>0</v>
      </c>
      <c r="AH201" s="76">
        <v>0</v>
      </c>
      <c r="AI201" s="79">
        <f t="shared" si="88"/>
        <v>0.56009530579770728</v>
      </c>
      <c r="AJ201" t="str">
        <f t="shared" si="89"/>
        <v/>
      </c>
      <c r="BA201"/>
      <c r="BR201"/>
      <c r="CG201"/>
    </row>
    <row r="202" spans="1:85" x14ac:dyDescent="0.25">
      <c r="A202" s="21" t="s">
        <v>58</v>
      </c>
      <c r="B202" s="22">
        <v>3.5302295869729493E-4</v>
      </c>
      <c r="C202" s="22">
        <v>0</v>
      </c>
      <c r="D202" s="22">
        <v>0</v>
      </c>
      <c r="E202" s="22">
        <v>0</v>
      </c>
      <c r="F202" s="214"/>
      <c r="G202" s="22">
        <v>0</v>
      </c>
      <c r="H202" s="23">
        <v>0</v>
      </c>
      <c r="I202" s="24">
        <f t="shared" si="86"/>
        <v>3.5302295869729493E-4</v>
      </c>
      <c r="J202" s="6"/>
      <c r="K202" s="25" t="s">
        <v>58</v>
      </c>
      <c r="L202" s="26">
        <v>3.5302295869729493E-4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87"/>
        <v>3.5302295869729493E-4</v>
      </c>
      <c r="U202" s="80" t="s">
        <v>58</v>
      </c>
      <c r="V202" s="81">
        <v>3.5302295869729493E-4</v>
      </c>
      <c r="W202" s="81">
        <v>0</v>
      </c>
      <c r="X202" s="81">
        <v>0</v>
      </c>
      <c r="Y202" s="81">
        <v>0</v>
      </c>
      <c r="Z202" s="81">
        <v>0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88"/>
        <v>3.5302295869729493E-4</v>
      </c>
      <c r="AJ202" t="str">
        <f t="shared" si="89"/>
        <v/>
      </c>
      <c r="BA202"/>
      <c r="BR202"/>
      <c r="CG202"/>
    </row>
    <row r="203" spans="1:85" x14ac:dyDescent="0.25">
      <c r="A203" s="29" t="s">
        <v>21</v>
      </c>
      <c r="B203" s="18">
        <v>9.3269411138893948E-2</v>
      </c>
      <c r="C203" s="18">
        <v>0</v>
      </c>
      <c r="D203" s="18">
        <v>5.8029505869796463</v>
      </c>
      <c r="E203" s="18">
        <v>0.35249862857475206</v>
      </c>
      <c r="F203" s="214"/>
      <c r="G203" s="18">
        <v>0</v>
      </c>
      <c r="H203" s="30">
        <v>0</v>
      </c>
      <c r="I203" s="16">
        <f t="shared" si="86"/>
        <v>6.2487186266932921</v>
      </c>
      <c r="J203" s="6"/>
      <c r="K203" s="31" t="s">
        <v>21</v>
      </c>
      <c r="L203" s="18">
        <v>9.3269411138893948E-2</v>
      </c>
      <c r="M203" s="18">
        <v>0</v>
      </c>
      <c r="N203" s="18">
        <v>5.8029505869796463</v>
      </c>
      <c r="O203" s="18">
        <v>0.35249862857475206</v>
      </c>
      <c r="P203" s="18">
        <v>2.2758731459700812</v>
      </c>
      <c r="Q203" s="18">
        <v>0</v>
      </c>
      <c r="R203" s="19">
        <v>0</v>
      </c>
      <c r="S203" s="20">
        <f t="shared" si="87"/>
        <v>8.5245917726633742</v>
      </c>
      <c r="U203" s="84" t="s">
        <v>21</v>
      </c>
      <c r="V203" s="76">
        <v>9.3269411138893948E-2</v>
      </c>
      <c r="W203" s="76">
        <v>0</v>
      </c>
      <c r="X203" s="76">
        <v>0</v>
      </c>
      <c r="Y203" s="76">
        <v>0</v>
      </c>
      <c r="Z203" s="76">
        <v>5.773741661071381</v>
      </c>
      <c r="AA203" s="76">
        <v>0</v>
      </c>
      <c r="AB203" s="76">
        <v>2.2758731459700812</v>
      </c>
      <c r="AC203" s="77">
        <v>0.38170755448301769</v>
      </c>
      <c r="AD203" s="76">
        <v>0</v>
      </c>
      <c r="AE203" s="76">
        <v>0</v>
      </c>
      <c r="AF203" s="76">
        <v>0</v>
      </c>
      <c r="AG203" s="76">
        <v>2.9208925908265675E-2</v>
      </c>
      <c r="AH203" s="76">
        <v>0.35249862857475206</v>
      </c>
      <c r="AI203" s="79">
        <f t="shared" si="88"/>
        <v>8.5245917726633742</v>
      </c>
      <c r="AJ203" t="str">
        <f t="shared" si="89"/>
        <v/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86"/>
        <v>0</v>
      </c>
      <c r="J204" s="6"/>
      <c r="K204" s="25" t="s">
        <v>20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87"/>
        <v>0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0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88"/>
        <v>0</v>
      </c>
      <c r="AJ204" t="str">
        <f t="shared" si="89"/>
        <v/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86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87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88"/>
        <v>0</v>
      </c>
      <c r="AJ205" t="str">
        <f t="shared" si="89"/>
        <v/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86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87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88"/>
        <v>0</v>
      </c>
      <c r="AJ206" t="str">
        <f t="shared" si="89"/>
        <v/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86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87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88"/>
        <v>0</v>
      </c>
      <c r="AJ207" t="str">
        <f t="shared" si="89"/>
        <v/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86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87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88"/>
        <v>0</v>
      </c>
      <c r="AJ208" t="str">
        <f t="shared" si="89"/>
        <v/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86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87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88"/>
        <v>0</v>
      </c>
      <c r="AJ209" t="str">
        <f t="shared" si="89"/>
        <v/>
      </c>
      <c r="BA209"/>
      <c r="BR209"/>
      <c r="CG209"/>
    </row>
    <row r="210" spans="1:85" x14ac:dyDescent="0.25">
      <c r="A210" s="56" t="s">
        <v>25</v>
      </c>
      <c r="B210" s="57">
        <f>SUM(B189:B205)</f>
        <v>26.776550142622838</v>
      </c>
      <c r="C210" s="57">
        <f t="shared" ref="C210:I210" si="90">SUM(C189:C205)</f>
        <v>12.480368777580154</v>
      </c>
      <c r="D210" s="57">
        <f t="shared" si="90"/>
        <v>291.0704185025977</v>
      </c>
      <c r="E210" s="57">
        <f t="shared" si="90"/>
        <v>72.884834661874564</v>
      </c>
      <c r="F210" s="57">
        <f t="shared" si="90"/>
        <v>0</v>
      </c>
      <c r="G210" s="57">
        <f t="shared" si="90"/>
        <v>4.3998319639081522</v>
      </c>
      <c r="H210" s="58">
        <f t="shared" si="90"/>
        <v>0</v>
      </c>
      <c r="I210" s="16">
        <f t="shared" si="90"/>
        <v>407.61200404858334</v>
      </c>
      <c r="J210" s="6"/>
      <c r="K210" s="59" t="s">
        <v>25</v>
      </c>
      <c r="L210" s="57">
        <f>SUM(L189:L205)</f>
        <v>26.776550142622838</v>
      </c>
      <c r="M210" s="57">
        <f t="shared" ref="M210:S210" si="91">SUM(M189:M205)</f>
        <v>12.480368777580154</v>
      </c>
      <c r="N210" s="57">
        <f t="shared" si="91"/>
        <v>291.0704185025977</v>
      </c>
      <c r="O210" s="57">
        <f t="shared" si="91"/>
        <v>72.884834661874564</v>
      </c>
      <c r="P210" s="57">
        <f t="shared" si="91"/>
        <v>43.006439610012194</v>
      </c>
      <c r="Q210" s="57">
        <f t="shared" si="91"/>
        <v>4.3998319639081522</v>
      </c>
      <c r="R210" s="58">
        <f t="shared" si="91"/>
        <v>0</v>
      </c>
      <c r="S210" s="60">
        <f t="shared" si="91"/>
        <v>450.6184436585956</v>
      </c>
      <c r="T210" t="str">
        <f>IF(ABS(S210-AI210)&gt;0.01,S210-AI210,"")</f>
        <v/>
      </c>
      <c r="U210" s="94" t="s">
        <v>61</v>
      </c>
      <c r="V210" s="95">
        <f>SUM(V189:V205)</f>
        <v>24.720739673151101</v>
      </c>
      <c r="W210" s="95">
        <f t="shared" ref="W210:AH210" si="92">SUM(W189:W205)</f>
        <v>2.0529512675645871</v>
      </c>
      <c r="X210" s="95">
        <f t="shared" si="92"/>
        <v>4.3998319639081522</v>
      </c>
      <c r="Y210" s="95">
        <f t="shared" si="92"/>
        <v>12.480368777580154</v>
      </c>
      <c r="Z210" s="95">
        <f t="shared" si="92"/>
        <v>276.61652170956313</v>
      </c>
      <c r="AA210" s="95">
        <f t="shared" si="92"/>
        <v>70.370337293030218</v>
      </c>
      <c r="AB210" s="95">
        <f t="shared" si="92"/>
        <v>43.006439610012194</v>
      </c>
      <c r="AC210" s="95">
        <f t="shared" si="92"/>
        <v>16.971253363786055</v>
      </c>
      <c r="AD210" s="96">
        <f t="shared" si="92"/>
        <v>2.8592019071492299E-3</v>
      </c>
      <c r="AE210" s="96">
        <f t="shared" si="92"/>
        <v>0</v>
      </c>
      <c r="AF210" s="96">
        <f t="shared" si="92"/>
        <v>0</v>
      </c>
      <c r="AG210" s="96">
        <f t="shared" si="92"/>
        <v>14.45389679303454</v>
      </c>
      <c r="AH210" s="96">
        <f t="shared" si="92"/>
        <v>2.5144973688443559</v>
      </c>
      <c r="AI210" s="97">
        <f>SUM(V210:AC210)</f>
        <v>450.6184436585956</v>
      </c>
      <c r="AJ210" t="str">
        <f t="shared" si="89"/>
        <v/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6.5691269826860493E-2</v>
      </c>
      <c r="C211" s="98">
        <f t="shared" ref="C211:H211" si="93">IF($I210=0,"-",C210/$I210)</f>
        <v>3.0618256218216323E-2</v>
      </c>
      <c r="D211" s="98">
        <f t="shared" si="93"/>
        <v>0.7140869641020311</v>
      </c>
      <c r="E211" s="98">
        <f t="shared" si="93"/>
        <v>0.17880934304669646</v>
      </c>
      <c r="F211" s="98">
        <f t="shared" si="93"/>
        <v>0</v>
      </c>
      <c r="G211" s="98">
        <f t="shared" si="93"/>
        <v>1.0794166806195766E-2</v>
      </c>
      <c r="H211" s="99">
        <f t="shared" si="93"/>
        <v>0</v>
      </c>
      <c r="I211" s="100">
        <f>SUM(B211:H211)</f>
        <v>1.0000000000000002</v>
      </c>
      <c r="J211"/>
      <c r="K211" s="64" t="s">
        <v>86</v>
      </c>
      <c r="L211" s="65">
        <f t="shared" ref="L211:R211" si="94">IF($S210=0,"-",L210/$S210)</f>
        <v>5.9421780265411631E-2</v>
      </c>
      <c r="M211" s="65">
        <f t="shared" si="94"/>
        <v>2.7696089570261179E-2</v>
      </c>
      <c r="N211" s="65">
        <f t="shared" si="94"/>
        <v>0.64593543073688064</v>
      </c>
      <c r="O211" s="65">
        <f t="shared" si="94"/>
        <v>0.16174401134165445</v>
      </c>
      <c r="P211" s="65">
        <f t="shared" si="94"/>
        <v>9.5438702554739172E-2</v>
      </c>
      <c r="Q211" s="65">
        <f t="shared" si="94"/>
        <v>9.7639855310530082E-3</v>
      </c>
      <c r="R211" s="66">
        <f t="shared" si="94"/>
        <v>0</v>
      </c>
      <c r="S211" s="67">
        <f>SUM(L211:R211)</f>
        <v>1</v>
      </c>
      <c r="U211" s="101" t="s">
        <v>86</v>
      </c>
      <c r="V211" s="102">
        <f>+V210/$AI210</f>
        <v>5.4859582471685077E-2</v>
      </c>
      <c r="W211" s="102">
        <f t="shared" ref="W211:AH211" si="95">+W210/$AI210</f>
        <v>4.5558527318512853E-3</v>
      </c>
      <c r="X211" s="102">
        <f t="shared" si="95"/>
        <v>9.7639855310530082E-3</v>
      </c>
      <c r="Y211" s="102">
        <f t="shared" si="95"/>
        <v>2.7696089570261179E-2</v>
      </c>
      <c r="Z211" s="102">
        <f t="shared" si="95"/>
        <v>0.61385974232146068</v>
      </c>
      <c r="AA211" s="102">
        <f t="shared" si="95"/>
        <v>0.15616390825393126</v>
      </c>
      <c r="AB211" s="102">
        <f t="shared" si="95"/>
        <v>9.5438702554739172E-2</v>
      </c>
      <c r="AC211" s="102">
        <f t="shared" si="95"/>
        <v>3.766213656501835E-2</v>
      </c>
      <c r="AD211" s="102">
        <f t="shared" si="95"/>
        <v>6.3450618752646126E-6</v>
      </c>
      <c r="AE211" s="102">
        <f t="shared" si="95"/>
        <v>0</v>
      </c>
      <c r="AF211" s="102">
        <f t="shared" si="95"/>
        <v>0</v>
      </c>
      <c r="AG211" s="102">
        <f t="shared" si="95"/>
        <v>3.2075688415419856E-2</v>
      </c>
      <c r="AH211" s="102">
        <f t="shared" si="95"/>
        <v>5.5801030877232084E-3</v>
      </c>
      <c r="AI211" s="103">
        <f>SUM(V211:AC211)</f>
        <v>1</v>
      </c>
      <c r="AJ211" s="1" t="str">
        <f t="shared" si="89"/>
        <v/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AJ215" t="str">
        <f>IF(ABS(S215-AI215)&gt;0.001,S215-AI215,"")</f>
        <v/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96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97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98">SUM(V216:AC216)</f>
        <v>0</v>
      </c>
      <c r="AJ216" t="str">
        <f t="shared" ref="AJ216:AJ237" si="99">IF(ABS(S216-AI216)&gt;0.001,S216-AI216,"")</f>
        <v/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96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97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98"/>
        <v>0</v>
      </c>
      <c r="AJ217" t="str">
        <f t="shared" si="99"/>
        <v/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96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97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98"/>
        <v>0</v>
      </c>
      <c r="AJ218" t="str">
        <f t="shared" si="99"/>
        <v/>
      </c>
      <c r="BA218"/>
      <c r="BR218"/>
      <c r="CG218"/>
    </row>
    <row r="219" spans="1:85" x14ac:dyDescent="0.25">
      <c r="A219" s="29" t="s">
        <v>15</v>
      </c>
      <c r="B219" s="18">
        <v>1.5459292133005638E-6</v>
      </c>
      <c r="C219" s="18">
        <v>0</v>
      </c>
      <c r="D219" s="18">
        <v>1.7189393418648902E-6</v>
      </c>
      <c r="E219" s="18">
        <v>0</v>
      </c>
      <c r="F219" s="214"/>
      <c r="G219" s="18">
        <v>0</v>
      </c>
      <c r="H219" s="30">
        <v>0</v>
      </c>
      <c r="I219" s="16">
        <f t="shared" si="96"/>
        <v>3.2648685551654537E-6</v>
      </c>
      <c r="J219" s="6"/>
      <c r="K219" s="31" t="s">
        <v>15</v>
      </c>
      <c r="L219" s="18">
        <v>1.5459292133005638E-6</v>
      </c>
      <c r="M219" s="18">
        <v>0</v>
      </c>
      <c r="N219" s="18">
        <v>1.7189393418648902E-6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97"/>
        <v>3.2648685551654537E-6</v>
      </c>
      <c r="U219" s="84" t="s">
        <v>15</v>
      </c>
      <c r="V219" s="76">
        <v>1.5459292133005638E-6</v>
      </c>
      <c r="W219" s="76">
        <v>0</v>
      </c>
      <c r="X219" s="76">
        <v>0</v>
      </c>
      <c r="Y219" s="76">
        <v>0</v>
      </c>
      <c r="Z219" s="76">
        <v>1.7189393418648902E-6</v>
      </c>
      <c r="AA219" s="76">
        <v>0</v>
      </c>
      <c r="AB219" s="76">
        <v>0</v>
      </c>
      <c r="AC219" s="77">
        <v>0</v>
      </c>
      <c r="AD219" s="78">
        <v>0</v>
      </c>
      <c r="AE219" s="78">
        <v>0</v>
      </c>
      <c r="AF219" s="78">
        <v>0</v>
      </c>
      <c r="AG219" s="78">
        <v>0</v>
      </c>
      <c r="AH219" s="78">
        <v>0</v>
      </c>
      <c r="AI219" s="79">
        <f t="shared" si="98"/>
        <v>3.2648685551654537E-6</v>
      </c>
      <c r="AJ219" t="str">
        <f t="shared" si="99"/>
        <v/>
      </c>
      <c r="BA219"/>
      <c r="BR219"/>
      <c r="CG219"/>
    </row>
    <row r="220" spans="1:85" x14ac:dyDescent="0.25">
      <c r="A220" s="21" t="s">
        <v>14</v>
      </c>
      <c r="B220" s="22">
        <v>3.7056218922175053E-7</v>
      </c>
      <c r="C220" s="22">
        <v>0</v>
      </c>
      <c r="D220" s="22">
        <v>4.1203304794331911E-7</v>
      </c>
      <c r="E220" s="22">
        <v>0</v>
      </c>
      <c r="F220" s="214"/>
      <c r="G220" s="22">
        <v>0</v>
      </c>
      <c r="H220" s="23">
        <v>0</v>
      </c>
      <c r="I220" s="24">
        <f t="shared" si="96"/>
        <v>7.8259523716506969E-7</v>
      </c>
      <c r="J220" s="6"/>
      <c r="K220" s="25" t="s">
        <v>14</v>
      </c>
      <c r="L220" s="26">
        <v>3.7056218922175053E-7</v>
      </c>
      <c r="M220" s="26">
        <v>0</v>
      </c>
      <c r="N220" s="26">
        <v>4.1203304794331911E-7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97"/>
        <v>7.8259523716506969E-7</v>
      </c>
      <c r="U220" s="80" t="s">
        <v>55</v>
      </c>
      <c r="V220" s="81">
        <v>3.7056218922175053E-7</v>
      </c>
      <c r="W220" s="81">
        <v>0</v>
      </c>
      <c r="X220" s="81">
        <v>0</v>
      </c>
      <c r="Y220" s="81">
        <v>0</v>
      </c>
      <c r="Z220" s="81">
        <v>4.1203304794331911E-7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98"/>
        <v>7.8259523716506969E-7</v>
      </c>
      <c r="AJ220" t="str">
        <f t="shared" si="99"/>
        <v/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0.30423849633602418</v>
      </c>
      <c r="F221" s="214"/>
      <c r="G221" s="18">
        <v>0</v>
      </c>
      <c r="H221" s="30">
        <v>0</v>
      </c>
      <c r="I221" s="16">
        <f t="shared" si="96"/>
        <v>0.30423849633602418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0.30423849633602418</v>
      </c>
      <c r="P221" s="18">
        <v>2.6856246166463942</v>
      </c>
      <c r="Q221" s="18">
        <v>0</v>
      </c>
      <c r="R221" s="19">
        <v>0</v>
      </c>
      <c r="S221" s="20">
        <f t="shared" si="97"/>
        <v>2.9898631129824182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3.1065820772660003E-2</v>
      </c>
      <c r="AB221" s="76">
        <v>2.6856246166463942</v>
      </c>
      <c r="AC221" s="77">
        <v>0.27317267556336416</v>
      </c>
      <c r="AD221" s="76">
        <v>0</v>
      </c>
      <c r="AE221" s="76">
        <v>0</v>
      </c>
      <c r="AF221" s="76">
        <v>0</v>
      </c>
      <c r="AG221" s="76">
        <v>0</v>
      </c>
      <c r="AH221" s="76">
        <v>0.27317267556336416</v>
      </c>
      <c r="AI221" s="79">
        <f t="shared" si="98"/>
        <v>2.9898631129824182</v>
      </c>
      <c r="AJ221" t="str">
        <f t="shared" si="99"/>
        <v/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96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4.0419433059086331E-2</v>
      </c>
      <c r="Q222" s="26">
        <v>0</v>
      </c>
      <c r="R222" s="27">
        <v>0</v>
      </c>
      <c r="S222" s="28">
        <f t="shared" si="97"/>
        <v>4.0419433059086331E-2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4.0419433059086331E-2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98"/>
        <v>4.0419433059086331E-2</v>
      </c>
      <c r="AJ222" t="str">
        <f t="shared" si="99"/>
        <v/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96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97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98"/>
        <v>0</v>
      </c>
      <c r="AJ223" t="str">
        <f t="shared" si="99"/>
        <v/>
      </c>
      <c r="BA223"/>
      <c r="BR223"/>
      <c r="CG223"/>
    </row>
    <row r="224" spans="1:85" x14ac:dyDescent="0.25">
      <c r="A224" s="21" t="s">
        <v>16</v>
      </c>
      <c r="B224" s="22">
        <v>3.7672345312507761E-6</v>
      </c>
      <c r="C224" s="22">
        <v>0</v>
      </c>
      <c r="D224" s="22">
        <v>0</v>
      </c>
      <c r="E224" s="22">
        <v>0</v>
      </c>
      <c r="F224" s="214"/>
      <c r="G224" s="22">
        <v>0</v>
      </c>
      <c r="H224" s="23">
        <v>0</v>
      </c>
      <c r="I224" s="24">
        <f t="shared" si="96"/>
        <v>3.7672345312507761E-6</v>
      </c>
      <c r="J224" s="6"/>
      <c r="K224" s="25" t="s">
        <v>16</v>
      </c>
      <c r="L224" s="26">
        <v>3.7672345312507761E-6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7">
        <v>0</v>
      </c>
      <c r="S224" s="28">
        <f t="shared" si="97"/>
        <v>3.7672345312507761E-6</v>
      </c>
      <c r="U224" s="80" t="s">
        <v>16</v>
      </c>
      <c r="V224" s="81">
        <v>3.7672345312507761E-6</v>
      </c>
      <c r="W224" s="81">
        <v>0</v>
      </c>
      <c r="X224" s="81">
        <v>0</v>
      </c>
      <c r="Y224" s="81">
        <v>0</v>
      </c>
      <c r="Z224" s="81">
        <v>0</v>
      </c>
      <c r="AA224" s="81">
        <v>0</v>
      </c>
      <c r="AB224" s="81">
        <v>0</v>
      </c>
      <c r="AC224" s="82">
        <v>0</v>
      </c>
      <c r="AD224" s="81">
        <v>0</v>
      </c>
      <c r="AE224" s="81">
        <v>0</v>
      </c>
      <c r="AF224" s="81">
        <v>0</v>
      </c>
      <c r="AG224" s="81">
        <v>0</v>
      </c>
      <c r="AH224" s="81">
        <v>0</v>
      </c>
      <c r="AI224" s="83">
        <f t="shared" si="98"/>
        <v>3.7672345312507761E-6</v>
      </c>
      <c r="AJ224" t="str">
        <f t="shared" si="99"/>
        <v/>
      </c>
      <c r="BA224"/>
      <c r="BR224"/>
      <c r="CG224"/>
    </row>
    <row r="225" spans="1:85" x14ac:dyDescent="0.25">
      <c r="A225" s="29" t="s">
        <v>136</v>
      </c>
      <c r="B225" s="18">
        <v>8.6551963037197819</v>
      </c>
      <c r="C225" s="18">
        <v>0</v>
      </c>
      <c r="D225" s="18">
        <v>0.93681894584456349</v>
      </c>
      <c r="E225" s="18">
        <v>0</v>
      </c>
      <c r="F225" s="214"/>
      <c r="G225" s="18">
        <v>0</v>
      </c>
      <c r="H225" s="30">
        <v>0</v>
      </c>
      <c r="I225" s="16">
        <f t="shared" si="96"/>
        <v>9.592015249564346</v>
      </c>
      <c r="J225" s="6"/>
      <c r="K225" s="31" t="s">
        <v>136</v>
      </c>
      <c r="L225" s="18">
        <v>8.6551963037197819</v>
      </c>
      <c r="M225" s="18">
        <v>0</v>
      </c>
      <c r="N225" s="18">
        <v>0.93681894584456349</v>
      </c>
      <c r="O225" s="18">
        <v>0</v>
      </c>
      <c r="P225" s="18">
        <v>0</v>
      </c>
      <c r="Q225" s="18">
        <v>0</v>
      </c>
      <c r="R225" s="19">
        <v>0</v>
      </c>
      <c r="S225" s="20">
        <f t="shared" si="97"/>
        <v>9.592015249564346</v>
      </c>
      <c r="U225" s="84" t="s">
        <v>136</v>
      </c>
      <c r="V225" s="76">
        <v>8.45415245646595</v>
      </c>
      <c r="W225" s="76">
        <v>0</v>
      </c>
      <c r="X225" s="76">
        <v>0</v>
      </c>
      <c r="Y225" s="76">
        <v>0</v>
      </c>
      <c r="Z225" s="76">
        <v>0.8337102277947428</v>
      </c>
      <c r="AA225" s="76">
        <v>0</v>
      </c>
      <c r="AB225" s="76">
        <v>0</v>
      </c>
      <c r="AC225" s="77">
        <v>0.30415256530365403</v>
      </c>
      <c r="AD225" s="76">
        <v>0.20104384725383231</v>
      </c>
      <c r="AE225" s="76">
        <v>0</v>
      </c>
      <c r="AF225" s="76">
        <v>0</v>
      </c>
      <c r="AG225" s="76">
        <v>0.10310871804982075</v>
      </c>
      <c r="AH225" s="76">
        <v>0</v>
      </c>
      <c r="AI225" s="79">
        <f t="shared" si="98"/>
        <v>9.5920152495643478</v>
      </c>
      <c r="AJ225" t="str">
        <f t="shared" si="99"/>
        <v/>
      </c>
      <c r="BA225"/>
      <c r="BR225"/>
      <c r="CG225"/>
    </row>
    <row r="226" spans="1:85" x14ac:dyDescent="0.25">
      <c r="A226" s="21" t="s">
        <v>24</v>
      </c>
      <c r="B226" s="22">
        <v>12.348533886599631</v>
      </c>
      <c r="C226" s="22">
        <v>0.32596699812709157</v>
      </c>
      <c r="D226" s="22">
        <v>5.1429542107335333</v>
      </c>
      <c r="E226" s="22">
        <v>43.360050908599</v>
      </c>
      <c r="F226" s="214"/>
      <c r="G226" s="22">
        <v>12.349800802867678</v>
      </c>
      <c r="H226" s="23">
        <v>1.5862847439221249E-2</v>
      </c>
      <c r="I226" s="24">
        <f t="shared" si="96"/>
        <v>73.543169654366153</v>
      </c>
      <c r="J226" s="6"/>
      <c r="K226" s="25" t="s">
        <v>24</v>
      </c>
      <c r="L226" s="26">
        <v>12.348533886599631</v>
      </c>
      <c r="M226" s="26">
        <v>0.32596699812709157</v>
      </c>
      <c r="N226" s="26">
        <v>5.1429542107335333</v>
      </c>
      <c r="O226" s="26">
        <v>43.360050908599</v>
      </c>
      <c r="P226" s="26">
        <v>0.4719495617289145</v>
      </c>
      <c r="Q226" s="26">
        <v>12.349800802867678</v>
      </c>
      <c r="R226" s="27">
        <v>1.5862847439221249E-2</v>
      </c>
      <c r="S226" s="28">
        <f t="shared" si="97"/>
        <v>74.015119216095073</v>
      </c>
      <c r="U226" s="80" t="s">
        <v>24</v>
      </c>
      <c r="V226" s="81">
        <v>0.81815736973231146</v>
      </c>
      <c r="W226" s="81">
        <v>11.530376516867319</v>
      </c>
      <c r="X226" s="81">
        <v>12.349800802867678</v>
      </c>
      <c r="Y226" s="81">
        <v>0.32596699812709157</v>
      </c>
      <c r="Z226" s="81">
        <v>5.1429542107335333</v>
      </c>
      <c r="AA226" s="81">
        <v>42.615090945956211</v>
      </c>
      <c r="AB226" s="81">
        <v>0.4719495617289145</v>
      </c>
      <c r="AC226" s="82">
        <v>0.76082281008200836</v>
      </c>
      <c r="AD226" s="81">
        <v>0</v>
      </c>
      <c r="AE226" s="81">
        <v>0.32177693651149075</v>
      </c>
      <c r="AF226" s="81">
        <v>1.5862847439221249E-2</v>
      </c>
      <c r="AG226" s="81">
        <v>0</v>
      </c>
      <c r="AH226" s="81">
        <v>0.42318302613129638</v>
      </c>
      <c r="AI226" s="83">
        <f t="shared" si="98"/>
        <v>74.015119216095073</v>
      </c>
      <c r="AJ226" t="str">
        <f t="shared" si="99"/>
        <v/>
      </c>
      <c r="BA226"/>
      <c r="BR226"/>
      <c r="CG226"/>
    </row>
    <row r="227" spans="1:85" x14ac:dyDescent="0.25">
      <c r="A227" s="29" t="s">
        <v>23</v>
      </c>
      <c r="B227" s="18">
        <v>9.0786431646505412E-5</v>
      </c>
      <c r="C227" s="18">
        <v>0</v>
      </c>
      <c r="D227" s="18">
        <v>0</v>
      </c>
      <c r="E227" s="18">
        <v>0</v>
      </c>
      <c r="F227" s="214"/>
      <c r="G227" s="18">
        <v>0</v>
      </c>
      <c r="H227" s="30">
        <v>0</v>
      </c>
      <c r="I227" s="16">
        <f t="shared" si="96"/>
        <v>9.0786431646505412E-5</v>
      </c>
      <c r="J227" s="6"/>
      <c r="K227" s="31" t="s">
        <v>23</v>
      </c>
      <c r="L227" s="18">
        <v>9.0786431646505412E-5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97"/>
        <v>9.0786431646505412E-5</v>
      </c>
      <c r="U227" s="84" t="s">
        <v>23</v>
      </c>
      <c r="V227" s="76">
        <v>9.0786431646505412E-5</v>
      </c>
      <c r="W227" s="76">
        <v>0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0</v>
      </c>
      <c r="AD227" s="76">
        <v>0</v>
      </c>
      <c r="AE227" s="76">
        <v>0</v>
      </c>
      <c r="AF227" s="76">
        <v>0</v>
      </c>
      <c r="AG227" s="76">
        <v>0</v>
      </c>
      <c r="AH227" s="76">
        <v>0</v>
      </c>
      <c r="AI227" s="79">
        <f t="shared" si="98"/>
        <v>9.0786431646505412E-5</v>
      </c>
      <c r="AJ227" t="str">
        <f t="shared" si="99"/>
        <v/>
      </c>
      <c r="BA227"/>
      <c r="BR227"/>
      <c r="CG227"/>
    </row>
    <row r="228" spans="1:85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96"/>
        <v>0</v>
      </c>
      <c r="J228" s="6"/>
      <c r="K228" s="25" t="s">
        <v>58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97"/>
        <v>0</v>
      </c>
      <c r="U228" s="80" t="s">
        <v>58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98"/>
        <v>0</v>
      </c>
      <c r="AJ228" t="str">
        <f t="shared" si="99"/>
        <v/>
      </c>
      <c r="BA228"/>
      <c r="BR228"/>
      <c r="CG228"/>
    </row>
    <row r="229" spans="1:85" x14ac:dyDescent="0.25">
      <c r="A229" s="29" t="s">
        <v>21</v>
      </c>
      <c r="B229" s="18">
        <v>0</v>
      </c>
      <c r="C229" s="18">
        <v>0</v>
      </c>
      <c r="D229" s="18">
        <v>0</v>
      </c>
      <c r="E229" s="18">
        <v>1.794798148028745E-2</v>
      </c>
      <c r="F229" s="214"/>
      <c r="G229" s="18">
        <v>0</v>
      </c>
      <c r="H229" s="30">
        <v>0</v>
      </c>
      <c r="I229" s="16">
        <f t="shared" si="96"/>
        <v>1.794798148028745E-2</v>
      </c>
      <c r="J229" s="6"/>
      <c r="K229" s="31" t="s">
        <v>21</v>
      </c>
      <c r="L229" s="18">
        <v>0</v>
      </c>
      <c r="M229" s="18">
        <v>0</v>
      </c>
      <c r="N229" s="18">
        <v>0</v>
      </c>
      <c r="O229" s="18">
        <v>1.794798148028745E-2</v>
      </c>
      <c r="P229" s="18">
        <v>0.16538048800800292</v>
      </c>
      <c r="Q229" s="18">
        <v>0</v>
      </c>
      <c r="R229" s="19">
        <v>0</v>
      </c>
      <c r="S229" s="20">
        <f t="shared" si="97"/>
        <v>0.18332846948829037</v>
      </c>
      <c r="U229" s="84" t="s">
        <v>21</v>
      </c>
      <c r="V229" s="76">
        <v>0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0.16538048800800292</v>
      </c>
      <c r="AC229" s="77">
        <v>1.794798148028745E-2</v>
      </c>
      <c r="AD229" s="76">
        <v>0</v>
      </c>
      <c r="AE229" s="76">
        <v>0</v>
      </c>
      <c r="AF229" s="76">
        <v>0</v>
      </c>
      <c r="AG229" s="76">
        <v>0</v>
      </c>
      <c r="AH229" s="76">
        <v>1.794798148028745E-2</v>
      </c>
      <c r="AI229" s="79">
        <f t="shared" si="98"/>
        <v>0.18332846948829037</v>
      </c>
      <c r="AJ229" t="str">
        <f t="shared" si="99"/>
        <v/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96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97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98"/>
        <v>0</v>
      </c>
      <c r="AJ230" t="str">
        <f t="shared" si="99"/>
        <v/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96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97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98"/>
        <v>0</v>
      </c>
      <c r="AJ231" t="str">
        <f t="shared" si="99"/>
        <v/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96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97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98"/>
        <v>0</v>
      </c>
      <c r="AJ232" t="str">
        <f t="shared" si="99"/>
        <v/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96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97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98"/>
        <v>0</v>
      </c>
      <c r="AJ233" t="str">
        <f t="shared" si="99"/>
        <v/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96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97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98"/>
        <v>0</v>
      </c>
      <c r="AJ234" t="str">
        <f t="shared" si="99"/>
        <v/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96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97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98"/>
        <v>0</v>
      </c>
      <c r="AJ235" t="str">
        <f t="shared" si="99"/>
        <v/>
      </c>
      <c r="BA235"/>
      <c r="BR235"/>
      <c r="CG235"/>
    </row>
    <row r="236" spans="1:85" x14ac:dyDescent="0.25">
      <c r="A236" s="56" t="s">
        <v>25</v>
      </c>
      <c r="B236" s="57">
        <f>SUM(B215:B231)</f>
        <v>21.003826660476992</v>
      </c>
      <c r="C236" s="57">
        <f t="shared" ref="C236:I236" si="100">SUM(C215:C231)</f>
        <v>0.32596699812709157</v>
      </c>
      <c r="D236" s="57">
        <f t="shared" si="100"/>
        <v>6.0797752875504862</v>
      </c>
      <c r="E236" s="57">
        <f t="shared" si="100"/>
        <v>43.682237386415316</v>
      </c>
      <c r="F236" s="57">
        <f t="shared" si="100"/>
        <v>0</v>
      </c>
      <c r="G236" s="57">
        <f t="shared" si="100"/>
        <v>12.349800802867678</v>
      </c>
      <c r="H236" s="58">
        <f t="shared" si="100"/>
        <v>1.5862847439221249E-2</v>
      </c>
      <c r="I236" s="16">
        <f t="shared" si="100"/>
        <v>83.457469982876773</v>
      </c>
      <c r="J236" s="6"/>
      <c r="K236" s="59" t="s">
        <v>25</v>
      </c>
      <c r="L236" s="57">
        <f>SUM(L215:L231)</f>
        <v>21.003826660476992</v>
      </c>
      <c r="M236" s="57">
        <f t="shared" ref="M236:S236" si="101">SUM(M215:M231)</f>
        <v>0.32596699812709157</v>
      </c>
      <c r="N236" s="57">
        <f t="shared" si="101"/>
        <v>6.0797752875504862</v>
      </c>
      <c r="O236" s="57">
        <f t="shared" si="101"/>
        <v>43.682237386415316</v>
      </c>
      <c r="P236" s="57">
        <f t="shared" si="101"/>
        <v>3.3633740994423977</v>
      </c>
      <c r="Q236" s="57">
        <f t="shared" si="101"/>
        <v>12.349800802867678</v>
      </c>
      <c r="R236" s="58">
        <f t="shared" si="101"/>
        <v>1.5862847439221249E-2</v>
      </c>
      <c r="S236" s="60">
        <f t="shared" si="101"/>
        <v>86.820844082319169</v>
      </c>
      <c r="T236" t="str">
        <f>IF(ABS(S236-AI236)&gt;0.01,S236-AI236,"")</f>
        <v/>
      </c>
      <c r="U236" s="94" t="s">
        <v>61</v>
      </c>
      <c r="V236" s="95">
        <f>SUM(V215:V231)</f>
        <v>9.2724062963558431</v>
      </c>
      <c r="W236" s="95">
        <f t="shared" ref="W236:AH236" si="102">SUM(W215:W231)</f>
        <v>11.530376516867319</v>
      </c>
      <c r="X236" s="95">
        <f t="shared" si="102"/>
        <v>12.349800802867678</v>
      </c>
      <c r="Y236" s="95">
        <f t="shared" si="102"/>
        <v>0.32596699812709157</v>
      </c>
      <c r="Z236" s="95">
        <f t="shared" si="102"/>
        <v>5.976666569500666</v>
      </c>
      <c r="AA236" s="95">
        <f t="shared" si="102"/>
        <v>42.646156766728872</v>
      </c>
      <c r="AB236" s="95">
        <f t="shared" si="102"/>
        <v>3.3633740994423977</v>
      </c>
      <c r="AC236" s="95">
        <f t="shared" si="102"/>
        <v>1.3560960324293141</v>
      </c>
      <c r="AD236" s="96">
        <f t="shared" si="102"/>
        <v>0.20104384725383231</v>
      </c>
      <c r="AE236" s="96">
        <f t="shared" si="102"/>
        <v>0.32177693651149075</v>
      </c>
      <c r="AF236" s="96">
        <f t="shared" si="102"/>
        <v>1.5862847439221249E-2</v>
      </c>
      <c r="AG236" s="96">
        <f t="shared" si="102"/>
        <v>0.10310871804982075</v>
      </c>
      <c r="AH236" s="96">
        <f t="shared" si="102"/>
        <v>0.71430368317494797</v>
      </c>
      <c r="AI236" s="97">
        <f>SUM(V236:AC236)</f>
        <v>86.820844082319184</v>
      </c>
      <c r="AJ236" t="str">
        <f t="shared" si="99"/>
        <v/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0.2516710207580749</v>
      </c>
      <c r="C237" s="98">
        <f t="shared" ref="C237:H237" si="103">IF($I236=0,"-",C236/$I236)</f>
        <v>3.9057857636227316E-3</v>
      </c>
      <c r="D237" s="98">
        <f t="shared" si="103"/>
        <v>7.2848785001485103E-2</v>
      </c>
      <c r="E237" s="98">
        <f t="shared" si="103"/>
        <v>0.52340716050196268</v>
      </c>
      <c r="F237" s="98">
        <f t="shared" si="103"/>
        <v>0</v>
      </c>
      <c r="G237" s="98">
        <f t="shared" si="103"/>
        <v>0.14797717694295701</v>
      </c>
      <c r="H237" s="99">
        <f t="shared" si="103"/>
        <v>1.9007103189775437E-4</v>
      </c>
      <c r="I237" s="100">
        <f>SUM(B237:H237)</f>
        <v>1.0000000000000002</v>
      </c>
      <c r="J237"/>
      <c r="K237" s="64" t="s">
        <v>86</v>
      </c>
      <c r="L237" s="65">
        <f t="shared" ref="L237:R237" si="104">IF($S236=0,"-",L236/$S236)</f>
        <v>0.24192147499236724</v>
      </c>
      <c r="M237" s="65">
        <f t="shared" si="104"/>
        <v>3.7544785652858432E-3</v>
      </c>
      <c r="N237" s="65">
        <f t="shared" si="104"/>
        <v>7.0026677945977445E-2</v>
      </c>
      <c r="O237" s="65">
        <f t="shared" si="104"/>
        <v>0.50313076137566703</v>
      </c>
      <c r="P237" s="65">
        <f t="shared" si="104"/>
        <v>3.8739246721137786E-2</v>
      </c>
      <c r="Q237" s="65">
        <f t="shared" si="104"/>
        <v>0.14224465257626631</v>
      </c>
      <c r="R237" s="66">
        <f t="shared" si="104"/>
        <v>1.82707823298526E-4</v>
      </c>
      <c r="S237" s="67">
        <f>SUM(L237:R237)</f>
        <v>1.0000000000000002</v>
      </c>
      <c r="U237" s="101" t="s">
        <v>86</v>
      </c>
      <c r="V237" s="102">
        <f>+V236/$AI236</f>
        <v>0.10679931063056944</v>
      </c>
      <c r="W237" s="102">
        <f t="shared" ref="W237:AH237" si="105">+W236/$AI236</f>
        <v>0.13280654707681477</v>
      </c>
      <c r="X237" s="102">
        <f t="shared" si="105"/>
        <v>0.14224465257626631</v>
      </c>
      <c r="Y237" s="102">
        <f t="shared" si="105"/>
        <v>3.7544785652858428E-3</v>
      </c>
      <c r="Z237" s="102">
        <f t="shared" si="105"/>
        <v>6.8839074679277357E-2</v>
      </c>
      <c r="AA237" s="102">
        <f t="shared" si="105"/>
        <v>0.4911972144188545</v>
      </c>
      <c r="AB237" s="102">
        <f t="shared" si="105"/>
        <v>3.8739246721137779E-2</v>
      </c>
      <c r="AC237" s="102">
        <f t="shared" si="105"/>
        <v>1.5619475331793959E-2</v>
      </c>
      <c r="AD237" s="102">
        <f t="shared" si="105"/>
        <v>2.3156172849830002E-3</v>
      </c>
      <c r="AE237" s="102">
        <f t="shared" si="105"/>
        <v>3.706217555387943E-3</v>
      </c>
      <c r="AF237" s="102">
        <f t="shared" si="105"/>
        <v>1.8270782329852598E-4</v>
      </c>
      <c r="AG237" s="102">
        <f t="shared" si="105"/>
        <v>1.1876032667000819E-3</v>
      </c>
      <c r="AH237" s="102">
        <f t="shared" si="105"/>
        <v>8.2273294014243974E-3</v>
      </c>
      <c r="AI237" s="103">
        <f>SUM(V237:AC237)</f>
        <v>1</v>
      </c>
      <c r="AJ237" s="1" t="str">
        <f t="shared" si="99"/>
        <v/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AJ241" t="str">
        <f>IF(ABS(S241-AI241)&gt;0.001,S241-AI241,"")</f>
        <v/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106">SUM(B242:H242)</f>
        <v>0</v>
      </c>
      <c r="J242" s="6"/>
      <c r="K242" s="25" t="s">
        <v>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107">SUM(L242:R242)</f>
        <v>0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108">SUM(V242:AC242)</f>
        <v>0</v>
      </c>
      <c r="AJ242" t="str">
        <f t="shared" ref="AJ242:AJ263" si="109">IF(ABS(S242-AI242)&gt;0.001,S242-AI242,"")</f>
        <v/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106"/>
        <v>0</v>
      </c>
      <c r="J243" s="6"/>
      <c r="K243" s="31" t="s">
        <v>9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107"/>
        <v>0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0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108"/>
        <v>0</v>
      </c>
      <c r="AJ243" t="str">
        <f t="shared" si="109"/>
        <v/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106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107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108"/>
        <v>0</v>
      </c>
      <c r="AJ244" t="str">
        <f t="shared" si="109"/>
        <v/>
      </c>
      <c r="BA244"/>
      <c r="BR244"/>
      <c r="CG244"/>
    </row>
    <row r="245" spans="1:85" x14ac:dyDescent="0.25">
      <c r="A245" s="29" t="s">
        <v>15</v>
      </c>
      <c r="B245" s="18">
        <v>0.58411712437655838</v>
      </c>
      <c r="C245" s="18">
        <v>2.9818465952367174E-4</v>
      </c>
      <c r="D245" s="18">
        <v>0.32132059426707088</v>
      </c>
      <c r="E245" s="18">
        <v>0</v>
      </c>
      <c r="F245" s="214"/>
      <c r="G245" s="18">
        <v>0</v>
      </c>
      <c r="H245" s="30">
        <v>0</v>
      </c>
      <c r="I245" s="16">
        <f t="shared" si="106"/>
        <v>0.9057359033031529</v>
      </c>
      <c r="J245" s="6"/>
      <c r="K245" s="31" t="s">
        <v>15</v>
      </c>
      <c r="L245" s="18">
        <v>0.58411712437655838</v>
      </c>
      <c r="M245" s="18">
        <v>2.9818465952367174E-4</v>
      </c>
      <c r="N245" s="18">
        <v>0.32132059426707088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107"/>
        <v>0.9057359033031529</v>
      </c>
      <c r="U245" s="84" t="s">
        <v>15</v>
      </c>
      <c r="V245" s="76">
        <v>0.57788719488293883</v>
      </c>
      <c r="W245" s="76">
        <v>0</v>
      </c>
      <c r="X245" s="76">
        <v>0</v>
      </c>
      <c r="Y245" s="76">
        <v>2.9818465952367174E-4</v>
      </c>
      <c r="Z245" s="76">
        <v>0.32132059426707088</v>
      </c>
      <c r="AA245" s="76">
        <v>0</v>
      </c>
      <c r="AB245" s="76">
        <v>0</v>
      </c>
      <c r="AC245" s="77">
        <v>6.2299294936195675E-3</v>
      </c>
      <c r="AD245" s="78">
        <v>6.2299294936195675E-3</v>
      </c>
      <c r="AE245" s="78">
        <v>0</v>
      </c>
      <c r="AF245" s="78">
        <v>0</v>
      </c>
      <c r="AG245" s="78">
        <v>0</v>
      </c>
      <c r="AH245" s="78">
        <v>0</v>
      </c>
      <c r="AI245" s="79">
        <f t="shared" si="108"/>
        <v>0.90573590330315301</v>
      </c>
      <c r="AJ245" t="str">
        <f t="shared" si="109"/>
        <v/>
      </c>
      <c r="BA245"/>
      <c r="BR245"/>
      <c r="CG245"/>
    </row>
    <row r="246" spans="1:85" x14ac:dyDescent="0.25">
      <c r="A246" s="21" t="s">
        <v>14</v>
      </c>
      <c r="B246" s="22">
        <v>0.29461163590032691</v>
      </c>
      <c r="C246" s="22">
        <v>0</v>
      </c>
      <c r="D246" s="22">
        <v>0</v>
      </c>
      <c r="E246" s="22">
        <v>0</v>
      </c>
      <c r="F246" s="214"/>
      <c r="G246" s="22">
        <v>0</v>
      </c>
      <c r="H246" s="23">
        <v>0</v>
      </c>
      <c r="I246" s="24">
        <f t="shared" si="106"/>
        <v>0.29461163590032691</v>
      </c>
      <c r="J246" s="6"/>
      <c r="K246" s="25" t="s">
        <v>14</v>
      </c>
      <c r="L246" s="26">
        <v>0.29461163590032691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7">
        <v>0</v>
      </c>
      <c r="S246" s="28">
        <f t="shared" si="107"/>
        <v>0.29461163590032691</v>
      </c>
      <c r="U246" s="80" t="s">
        <v>55</v>
      </c>
      <c r="V246" s="81">
        <v>0.29461163590032691</v>
      </c>
      <c r="W246" s="81">
        <v>0</v>
      </c>
      <c r="X246" s="81">
        <v>0</v>
      </c>
      <c r="Y246" s="81">
        <v>0</v>
      </c>
      <c r="Z246" s="81">
        <v>0</v>
      </c>
      <c r="AA246" s="81">
        <v>0</v>
      </c>
      <c r="AB246" s="81">
        <v>0</v>
      </c>
      <c r="AC246" s="82">
        <v>0</v>
      </c>
      <c r="AD246" s="81">
        <v>0</v>
      </c>
      <c r="AE246" s="81">
        <v>0</v>
      </c>
      <c r="AF246" s="81">
        <v>0</v>
      </c>
      <c r="AG246" s="81">
        <v>0</v>
      </c>
      <c r="AH246" s="81">
        <v>0</v>
      </c>
      <c r="AI246" s="83">
        <f t="shared" si="108"/>
        <v>0.29461163590032691</v>
      </c>
      <c r="AJ246" t="str">
        <f t="shared" si="109"/>
        <v/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7.1881487315906494</v>
      </c>
      <c r="F247" s="214"/>
      <c r="G247" s="18">
        <v>0</v>
      </c>
      <c r="H247" s="30">
        <v>0</v>
      </c>
      <c r="I247" s="16">
        <f t="shared" si="106"/>
        <v>7.1881487315906494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7.1881487315906494</v>
      </c>
      <c r="P247" s="18">
        <v>26.585115497962413</v>
      </c>
      <c r="Q247" s="18">
        <v>0</v>
      </c>
      <c r="R247" s="19">
        <v>0</v>
      </c>
      <c r="S247" s="20">
        <f t="shared" si="107"/>
        <v>33.773264229553064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1.5356060993771536</v>
      </c>
      <c r="AB247" s="76">
        <v>26.585115497962413</v>
      </c>
      <c r="AC247" s="77">
        <v>5.6525426322134962</v>
      </c>
      <c r="AD247" s="76">
        <v>0</v>
      </c>
      <c r="AE247" s="76">
        <v>0</v>
      </c>
      <c r="AF247" s="76">
        <v>0</v>
      </c>
      <c r="AG247" s="76">
        <v>0</v>
      </c>
      <c r="AH247" s="76">
        <v>5.6525426322134962</v>
      </c>
      <c r="AI247" s="79">
        <f t="shared" si="108"/>
        <v>33.773264229553064</v>
      </c>
      <c r="AJ247" t="str">
        <f t="shared" si="109"/>
        <v/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4.1631062798595853E-2</v>
      </c>
      <c r="F248" s="214"/>
      <c r="G248" s="22">
        <v>0</v>
      </c>
      <c r="H248" s="23">
        <v>0</v>
      </c>
      <c r="I248" s="24">
        <f t="shared" si="106"/>
        <v>4.1631062798595853E-2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4.1631062798595853E-2</v>
      </c>
      <c r="P248" s="26">
        <v>0.35736927093925935</v>
      </c>
      <c r="Q248" s="26">
        <v>0</v>
      </c>
      <c r="R248" s="27">
        <v>0</v>
      </c>
      <c r="S248" s="28">
        <f t="shared" si="107"/>
        <v>0.39900033373785521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1.6125969527097349E-2</v>
      </c>
      <c r="AB248" s="81">
        <v>0.35736927093925935</v>
      </c>
      <c r="AC248" s="82">
        <v>2.5505093271498504E-2</v>
      </c>
      <c r="AD248" s="81">
        <v>0</v>
      </c>
      <c r="AE248" s="81">
        <v>0</v>
      </c>
      <c r="AF248" s="81">
        <v>0</v>
      </c>
      <c r="AG248" s="81">
        <v>0</v>
      </c>
      <c r="AH248" s="81">
        <v>2.5505093271498504E-2</v>
      </c>
      <c r="AI248" s="83">
        <f t="shared" si="108"/>
        <v>0.39900033373785521</v>
      </c>
      <c r="AJ248" t="str">
        <f t="shared" si="109"/>
        <v/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0</v>
      </c>
      <c r="E249" s="18">
        <v>0</v>
      </c>
      <c r="F249" s="214"/>
      <c r="G249" s="18">
        <v>0</v>
      </c>
      <c r="H249" s="30">
        <v>0</v>
      </c>
      <c r="I249" s="16">
        <f t="shared" si="106"/>
        <v>0</v>
      </c>
      <c r="J249" s="6"/>
      <c r="K249" s="31" t="s">
        <v>57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107"/>
        <v>0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0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108"/>
        <v>0</v>
      </c>
      <c r="AJ249" t="str">
        <f t="shared" si="109"/>
        <v/>
      </c>
      <c r="BA249"/>
      <c r="BR249"/>
      <c r="CG249"/>
    </row>
    <row r="250" spans="1:85" x14ac:dyDescent="0.25">
      <c r="A250" s="21" t="s">
        <v>16</v>
      </c>
      <c r="B250" s="22">
        <v>1.7332166741538144</v>
      </c>
      <c r="C250" s="22">
        <v>0</v>
      </c>
      <c r="D250" s="22">
        <v>3.2993571888589606</v>
      </c>
      <c r="E250" s="22">
        <v>0.52045899722655942</v>
      </c>
      <c r="F250" s="214"/>
      <c r="G250" s="22">
        <v>0</v>
      </c>
      <c r="H250" s="23">
        <v>0</v>
      </c>
      <c r="I250" s="24">
        <f t="shared" si="106"/>
        <v>5.5530328602393348</v>
      </c>
      <c r="J250" s="6"/>
      <c r="K250" s="25" t="s">
        <v>16</v>
      </c>
      <c r="L250" s="26">
        <v>1.7332166741538144</v>
      </c>
      <c r="M250" s="26">
        <v>0</v>
      </c>
      <c r="N250" s="26">
        <v>3.2993571888589606</v>
      </c>
      <c r="O250" s="26">
        <v>0.52045899722655942</v>
      </c>
      <c r="P250" s="26">
        <v>0.11250467798402358</v>
      </c>
      <c r="Q250" s="26">
        <v>0</v>
      </c>
      <c r="R250" s="27">
        <v>0</v>
      </c>
      <c r="S250" s="28">
        <f t="shared" si="107"/>
        <v>5.6655375382233588</v>
      </c>
      <c r="U250" s="80" t="s">
        <v>16</v>
      </c>
      <c r="V250" s="81">
        <v>1.7332166741538144</v>
      </c>
      <c r="W250" s="81">
        <v>0</v>
      </c>
      <c r="X250" s="81">
        <v>0</v>
      </c>
      <c r="Y250" s="81">
        <v>0</v>
      </c>
      <c r="Z250" s="81">
        <v>3.2993571888589606</v>
      </c>
      <c r="AA250" s="81">
        <v>0.41019226052601909</v>
      </c>
      <c r="AB250" s="81">
        <v>0.11250467798402358</v>
      </c>
      <c r="AC250" s="82">
        <v>0.11026673670054035</v>
      </c>
      <c r="AD250" s="81">
        <v>0</v>
      </c>
      <c r="AE250" s="81">
        <v>0</v>
      </c>
      <c r="AF250" s="81">
        <v>0</v>
      </c>
      <c r="AG250" s="81">
        <v>0</v>
      </c>
      <c r="AH250" s="81">
        <v>0.11026673670054035</v>
      </c>
      <c r="AI250" s="83">
        <f t="shared" si="108"/>
        <v>5.6655375382233588</v>
      </c>
      <c r="AJ250" t="str">
        <f t="shared" si="109"/>
        <v/>
      </c>
      <c r="BA250"/>
      <c r="BR250"/>
      <c r="CG250"/>
    </row>
    <row r="251" spans="1:85" x14ac:dyDescent="0.25">
      <c r="A251" s="29" t="s">
        <v>136</v>
      </c>
      <c r="B251" s="18">
        <v>40.927524186398031</v>
      </c>
      <c r="C251" s="18">
        <v>0</v>
      </c>
      <c r="D251" s="18">
        <v>45.171357029265124</v>
      </c>
      <c r="E251" s="18">
        <v>2.7861210045879066</v>
      </c>
      <c r="F251" s="214"/>
      <c r="G251" s="18">
        <v>4.4961810015808103E-3</v>
      </c>
      <c r="H251" s="30">
        <v>0</v>
      </c>
      <c r="I251" s="16">
        <f t="shared" si="106"/>
        <v>88.889498401252652</v>
      </c>
      <c r="J251" s="6"/>
      <c r="K251" s="31" t="s">
        <v>136</v>
      </c>
      <c r="L251" s="18">
        <v>40.927524186398031</v>
      </c>
      <c r="M251" s="18">
        <v>0</v>
      </c>
      <c r="N251" s="18">
        <v>45.171357029265124</v>
      </c>
      <c r="O251" s="18">
        <v>2.7861210045879066</v>
      </c>
      <c r="P251" s="18">
        <v>1.9937967939992112</v>
      </c>
      <c r="Q251" s="18">
        <v>4.4961810015808103E-3</v>
      </c>
      <c r="R251" s="19">
        <v>0</v>
      </c>
      <c r="S251" s="20">
        <f t="shared" si="107"/>
        <v>90.883295195251861</v>
      </c>
      <c r="U251" s="84" t="s">
        <v>136</v>
      </c>
      <c r="V251" s="76">
        <v>39.248425391357678</v>
      </c>
      <c r="W251" s="76">
        <v>1.500475515360884</v>
      </c>
      <c r="X251" s="76">
        <v>4.4961810015808103E-3</v>
      </c>
      <c r="Y251" s="76">
        <v>0</v>
      </c>
      <c r="Z251" s="76">
        <v>45.062949109560343</v>
      </c>
      <c r="AA251" s="76">
        <v>1.7931144516054389</v>
      </c>
      <c r="AB251" s="76">
        <v>1.9937967939992112</v>
      </c>
      <c r="AC251" s="77">
        <v>1.2800377523667188</v>
      </c>
      <c r="AD251" s="76">
        <v>0.17862327967946917</v>
      </c>
      <c r="AE251" s="76">
        <v>0</v>
      </c>
      <c r="AF251" s="76">
        <v>0</v>
      </c>
      <c r="AG251" s="76">
        <v>0.1084079197047822</v>
      </c>
      <c r="AH251" s="76">
        <v>0.99300655298246765</v>
      </c>
      <c r="AI251" s="79">
        <f t="shared" si="108"/>
        <v>90.883295195251847</v>
      </c>
      <c r="AJ251" t="str">
        <f t="shared" si="109"/>
        <v/>
      </c>
      <c r="BA251"/>
      <c r="BR251"/>
      <c r="CG251"/>
    </row>
    <row r="252" spans="1:85" x14ac:dyDescent="0.25">
      <c r="A252" s="21" t="s">
        <v>24</v>
      </c>
      <c r="B252" s="22">
        <v>21.123796412408858</v>
      </c>
      <c r="C252" s="22">
        <v>0.30961408051480632</v>
      </c>
      <c r="D252" s="22">
        <v>39.305348876396231</v>
      </c>
      <c r="E252" s="22">
        <v>98.891686090668813</v>
      </c>
      <c r="F252" s="214"/>
      <c r="G252" s="22">
        <v>23.441607097407601</v>
      </c>
      <c r="H252" s="23">
        <v>7.2915792180651833</v>
      </c>
      <c r="I252" s="24">
        <f t="shared" si="106"/>
        <v>190.3636317754615</v>
      </c>
      <c r="J252" s="6"/>
      <c r="K252" s="25" t="s">
        <v>24</v>
      </c>
      <c r="L252" s="26">
        <v>21.123796412408858</v>
      </c>
      <c r="M252" s="26">
        <v>0.30961408051480632</v>
      </c>
      <c r="N252" s="26">
        <v>39.305348876396231</v>
      </c>
      <c r="O252" s="26">
        <v>98.891686090668813</v>
      </c>
      <c r="P252" s="26">
        <v>0.33230996501197302</v>
      </c>
      <c r="Q252" s="26">
        <v>23.441607097407601</v>
      </c>
      <c r="R252" s="27">
        <v>7.2915792180651833</v>
      </c>
      <c r="S252" s="28">
        <f t="shared" si="107"/>
        <v>190.69594174047347</v>
      </c>
      <c r="U252" s="80" t="s">
        <v>24</v>
      </c>
      <c r="V252" s="81">
        <v>3.1507261242489175</v>
      </c>
      <c r="W252" s="81">
        <v>17.620912531013694</v>
      </c>
      <c r="X252" s="81">
        <v>23.441607097407601</v>
      </c>
      <c r="Y252" s="81">
        <v>0.30961408051480632</v>
      </c>
      <c r="Z252" s="81">
        <v>39.305348876396231</v>
      </c>
      <c r="AA252" s="81">
        <v>98.622522089252342</v>
      </c>
      <c r="AB252" s="81">
        <v>0.33230996501197302</v>
      </c>
      <c r="AC252" s="82">
        <v>7.9129009766278919</v>
      </c>
      <c r="AD252" s="81">
        <v>0.3521577571462457</v>
      </c>
      <c r="AE252" s="81">
        <v>0</v>
      </c>
      <c r="AF252" s="81">
        <v>7.2915792180651833</v>
      </c>
      <c r="AG252" s="81">
        <v>0</v>
      </c>
      <c r="AH252" s="81">
        <v>0.26916400141646368</v>
      </c>
      <c r="AI252" s="83">
        <f t="shared" si="108"/>
        <v>190.69594174047347</v>
      </c>
      <c r="AJ252" t="str">
        <f t="shared" si="109"/>
        <v/>
      </c>
      <c r="BA252"/>
      <c r="BR252"/>
      <c r="CG252"/>
    </row>
    <row r="253" spans="1:85" x14ac:dyDescent="0.25">
      <c r="A253" s="29" t="s">
        <v>23</v>
      </c>
      <c r="B253" s="18">
        <v>8.7706938310360645</v>
      </c>
      <c r="C253" s="18">
        <v>0</v>
      </c>
      <c r="D253" s="18">
        <v>0.29525011303516296</v>
      </c>
      <c r="E253" s="18">
        <v>0</v>
      </c>
      <c r="F253" s="214"/>
      <c r="G253" s="18">
        <v>0</v>
      </c>
      <c r="H253" s="30">
        <v>0</v>
      </c>
      <c r="I253" s="16">
        <f t="shared" si="106"/>
        <v>9.0659439440712273</v>
      </c>
      <c r="J253" s="6"/>
      <c r="K253" s="31" t="s">
        <v>23</v>
      </c>
      <c r="L253" s="18">
        <v>8.7706938310360645</v>
      </c>
      <c r="M253" s="18">
        <v>0</v>
      </c>
      <c r="N253" s="18">
        <v>0.29525011303516296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107"/>
        <v>9.0659439440712273</v>
      </c>
      <c r="U253" s="84" t="s">
        <v>23</v>
      </c>
      <c r="V253" s="76">
        <v>8.7050915224907612</v>
      </c>
      <c r="W253" s="76">
        <v>0</v>
      </c>
      <c r="X253" s="76">
        <v>0</v>
      </c>
      <c r="Y253" s="76">
        <v>0</v>
      </c>
      <c r="Z253" s="76">
        <v>0.28603968511396688</v>
      </c>
      <c r="AA253" s="76">
        <v>0</v>
      </c>
      <c r="AB253" s="76">
        <v>0</v>
      </c>
      <c r="AC253" s="77">
        <v>7.481273646649915E-2</v>
      </c>
      <c r="AD253" s="76">
        <v>6.5602308545303065E-2</v>
      </c>
      <c r="AE253" s="76">
        <v>0</v>
      </c>
      <c r="AF253" s="76">
        <v>0</v>
      </c>
      <c r="AG253" s="76">
        <v>9.2104279211960814E-3</v>
      </c>
      <c r="AH253" s="76">
        <v>0</v>
      </c>
      <c r="AI253" s="79">
        <f t="shared" si="108"/>
        <v>9.0659439440712273</v>
      </c>
      <c r="AJ253" t="str">
        <f t="shared" si="109"/>
        <v/>
      </c>
      <c r="BA253"/>
      <c r="BR253"/>
      <c r="CG253"/>
    </row>
    <row r="254" spans="1:85" x14ac:dyDescent="0.25">
      <c r="A254" s="21" t="s">
        <v>58</v>
      </c>
      <c r="B254" s="22">
        <v>0</v>
      </c>
      <c r="C254" s="22">
        <v>0</v>
      </c>
      <c r="D254" s="22">
        <v>0</v>
      </c>
      <c r="E254" s="22">
        <v>0</v>
      </c>
      <c r="F254" s="214"/>
      <c r="G254" s="22">
        <v>0</v>
      </c>
      <c r="H254" s="23">
        <v>0</v>
      </c>
      <c r="I254" s="24">
        <f t="shared" si="106"/>
        <v>0</v>
      </c>
      <c r="J254" s="6"/>
      <c r="K254" s="25" t="s">
        <v>58</v>
      </c>
      <c r="L254" s="26">
        <v>0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107"/>
        <v>0</v>
      </c>
      <c r="U254" s="80" t="s">
        <v>58</v>
      </c>
      <c r="V254" s="81">
        <v>0</v>
      </c>
      <c r="W254" s="81">
        <v>0</v>
      </c>
      <c r="X254" s="81">
        <v>0</v>
      </c>
      <c r="Y254" s="81">
        <v>0</v>
      </c>
      <c r="Z254" s="81">
        <v>0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108"/>
        <v>0</v>
      </c>
      <c r="AJ254" t="str">
        <f t="shared" si="109"/>
        <v/>
      </c>
      <c r="BA254"/>
      <c r="BR254"/>
      <c r="CG254"/>
    </row>
    <row r="255" spans="1:85" x14ac:dyDescent="0.25">
      <c r="A255" s="29" t="s">
        <v>21</v>
      </c>
      <c r="B255" s="18">
        <v>9.7071356280591079</v>
      </c>
      <c r="C255" s="18">
        <v>0</v>
      </c>
      <c r="D255" s="18">
        <v>0.94324966908660313</v>
      </c>
      <c r="E255" s="18">
        <v>0</v>
      </c>
      <c r="F255" s="214"/>
      <c r="G255" s="18">
        <v>0</v>
      </c>
      <c r="H255" s="30">
        <v>0</v>
      </c>
      <c r="I255" s="16">
        <f t="shared" si="106"/>
        <v>10.650385297145711</v>
      </c>
      <c r="J255" s="6"/>
      <c r="K255" s="31" t="s">
        <v>21</v>
      </c>
      <c r="L255" s="18">
        <v>9.7071356280591079</v>
      </c>
      <c r="M255" s="18">
        <v>0</v>
      </c>
      <c r="N255" s="18">
        <v>0.94324966908660313</v>
      </c>
      <c r="O255" s="18">
        <v>0</v>
      </c>
      <c r="P255" s="18">
        <v>1.8588568830943903</v>
      </c>
      <c r="Q255" s="18">
        <v>0</v>
      </c>
      <c r="R255" s="19">
        <v>0</v>
      </c>
      <c r="S255" s="20">
        <f t="shared" si="107"/>
        <v>12.509242180240101</v>
      </c>
      <c r="U255" s="84" t="s">
        <v>21</v>
      </c>
      <c r="V255" s="76">
        <v>9.7071356280591079</v>
      </c>
      <c r="W255" s="76">
        <v>0</v>
      </c>
      <c r="X255" s="76">
        <v>0</v>
      </c>
      <c r="Y255" s="76">
        <v>0</v>
      </c>
      <c r="Z255" s="76">
        <v>0.94324966908660313</v>
      </c>
      <c r="AA255" s="76">
        <v>0</v>
      </c>
      <c r="AB255" s="76">
        <v>1.8588568830943903</v>
      </c>
      <c r="AC255" s="77">
        <v>0</v>
      </c>
      <c r="AD255" s="76">
        <v>0</v>
      </c>
      <c r="AE255" s="76">
        <v>0</v>
      </c>
      <c r="AF255" s="76">
        <v>0</v>
      </c>
      <c r="AG255" s="76">
        <v>0</v>
      </c>
      <c r="AH255" s="76">
        <v>0</v>
      </c>
      <c r="AI255" s="79">
        <f t="shared" si="108"/>
        <v>12.509242180240101</v>
      </c>
      <c r="AJ255" t="str">
        <f t="shared" si="109"/>
        <v/>
      </c>
      <c r="BA255"/>
      <c r="BR255"/>
      <c r="CG255"/>
    </row>
    <row r="256" spans="1:85" x14ac:dyDescent="0.25">
      <c r="A256" s="21" t="s">
        <v>20</v>
      </c>
      <c r="B256" s="22">
        <v>3.2835560926112273E-3</v>
      </c>
      <c r="C256" s="22">
        <v>0</v>
      </c>
      <c r="D256" s="22">
        <v>3.1906561486893652E-4</v>
      </c>
      <c r="E256" s="22">
        <v>0</v>
      </c>
      <c r="F256" s="214"/>
      <c r="G256" s="22">
        <v>0</v>
      </c>
      <c r="H256" s="23">
        <v>0</v>
      </c>
      <c r="I256" s="24">
        <f t="shared" si="106"/>
        <v>3.6026217074801637E-3</v>
      </c>
      <c r="J256" s="6"/>
      <c r="K256" s="25" t="s">
        <v>20</v>
      </c>
      <c r="L256" s="26">
        <v>3.2835560926112273E-3</v>
      </c>
      <c r="M256" s="26">
        <v>0</v>
      </c>
      <c r="N256" s="26">
        <v>3.1906561486893652E-4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107"/>
        <v>3.6026217074801637E-3</v>
      </c>
      <c r="U256" s="80" t="s">
        <v>59</v>
      </c>
      <c r="V256" s="81">
        <v>3.2835560926112273E-3</v>
      </c>
      <c r="W256" s="81">
        <v>0</v>
      </c>
      <c r="X256" s="81">
        <v>0</v>
      </c>
      <c r="Y256" s="81">
        <v>0</v>
      </c>
      <c r="Z256" s="81">
        <v>3.1906561486893652E-4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108"/>
        <v>3.6026217074801637E-3</v>
      </c>
      <c r="AJ256" t="str">
        <f t="shared" si="109"/>
        <v/>
      </c>
      <c r="BA256"/>
      <c r="BR256"/>
      <c r="CG256"/>
    </row>
    <row r="257" spans="1:85" x14ac:dyDescent="0.25">
      <c r="A257" s="32" t="s">
        <v>62</v>
      </c>
      <c r="B257" s="18">
        <v>0.36066060548714918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106"/>
        <v>0.36066060548714918</v>
      </c>
      <c r="J257" s="6"/>
      <c r="K257" s="33" t="s">
        <v>62</v>
      </c>
      <c r="L257" s="18">
        <v>0.36066060548714918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107"/>
        <v>0.36066060548714918</v>
      </c>
      <c r="U257" s="85" t="s">
        <v>60</v>
      </c>
      <c r="V257" s="76">
        <v>0.3264710435464962</v>
      </c>
      <c r="W257" s="76">
        <v>3.3856403457622593E-2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3.3315848303037038E-4</v>
      </c>
      <c r="AD257" s="78">
        <v>3.3315848303037038E-4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108"/>
        <v>0.36066060548714918</v>
      </c>
      <c r="AJ257" t="str">
        <f t="shared" si="109"/>
        <v/>
      </c>
      <c r="BA257"/>
      <c r="BR257"/>
      <c r="CG257"/>
    </row>
    <row r="258" spans="1:85" ht="14.4" x14ac:dyDescent="0.3">
      <c r="A258" s="34" t="s">
        <v>22</v>
      </c>
      <c r="B258" s="35">
        <v>0.36066060548714918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106"/>
        <v>0.36066060548714918</v>
      </c>
      <c r="J258" s="6"/>
      <c r="K258" s="38" t="s">
        <v>22</v>
      </c>
      <c r="L258" s="39">
        <v>0.36066060548714918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107"/>
        <v>0.36066060548714918</v>
      </c>
      <c r="U258" s="86" t="s">
        <v>63</v>
      </c>
      <c r="V258" s="87">
        <v>0.3264710435464962</v>
      </c>
      <c r="W258" s="87">
        <v>3.3856403457622593E-2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3.3315848303037038E-4</v>
      </c>
      <c r="AD258" s="87">
        <v>3.3315848303037038E-4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108"/>
        <v>0.36066060548714918</v>
      </c>
      <c r="AJ258" t="str">
        <f t="shared" si="109"/>
        <v/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106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107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108"/>
        <v>0</v>
      </c>
      <c r="AJ259" t="str">
        <f t="shared" si="109"/>
        <v/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106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107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108"/>
        <v>0</v>
      </c>
      <c r="AJ260" t="str">
        <f t="shared" si="109"/>
        <v/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106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107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108"/>
        <v>0</v>
      </c>
      <c r="AJ261" t="str">
        <f t="shared" si="109"/>
        <v/>
      </c>
      <c r="BA261"/>
      <c r="BR261"/>
      <c r="CG261"/>
    </row>
    <row r="262" spans="1:85" x14ac:dyDescent="0.25">
      <c r="A262" s="56" t="s">
        <v>25</v>
      </c>
      <c r="B262" s="57">
        <f>SUM(B241:B257)</f>
        <v>83.505039653912533</v>
      </c>
      <c r="C262" s="57">
        <f t="shared" ref="C262:I262" si="110">SUM(C241:C257)</f>
        <v>0.30991226517433001</v>
      </c>
      <c r="D262" s="57">
        <f t="shared" si="110"/>
        <v>89.336202536524027</v>
      </c>
      <c r="E262" s="57">
        <f t="shared" si="110"/>
        <v>109.42804588687252</v>
      </c>
      <c r="F262" s="57">
        <f t="shared" si="110"/>
        <v>0</v>
      </c>
      <c r="G262" s="57">
        <f t="shared" si="110"/>
        <v>23.446103278409183</v>
      </c>
      <c r="H262" s="58">
        <f t="shared" si="110"/>
        <v>7.2915792180651833</v>
      </c>
      <c r="I262" s="16">
        <f t="shared" si="110"/>
        <v>313.31688283895784</v>
      </c>
      <c r="J262" s="6"/>
      <c r="K262" s="59" t="s">
        <v>25</v>
      </c>
      <c r="L262" s="57">
        <f>SUM(L241:L257)</f>
        <v>83.505039653912533</v>
      </c>
      <c r="M262" s="57">
        <f t="shared" ref="M262:S262" si="111">SUM(M241:M257)</f>
        <v>0.30991226517433001</v>
      </c>
      <c r="N262" s="57">
        <f t="shared" si="111"/>
        <v>89.336202536524027</v>
      </c>
      <c r="O262" s="57">
        <f t="shared" si="111"/>
        <v>109.42804588687252</v>
      </c>
      <c r="P262" s="57">
        <f t="shared" si="111"/>
        <v>31.239953088991271</v>
      </c>
      <c r="Q262" s="57">
        <f t="shared" si="111"/>
        <v>23.446103278409183</v>
      </c>
      <c r="R262" s="58">
        <f t="shared" si="111"/>
        <v>7.2915792180651833</v>
      </c>
      <c r="S262" s="60">
        <f t="shared" si="111"/>
        <v>344.55683592794912</v>
      </c>
      <c r="T262" t="str">
        <f>IF(ABS(S262-AI262)&gt;0.01,S262-AI262,"")</f>
        <v/>
      </c>
      <c r="U262" s="94" t="s">
        <v>61</v>
      </c>
      <c r="V262" s="95">
        <f>SUM(V241:V257)</f>
        <v>63.746848770732655</v>
      </c>
      <c r="W262" s="95">
        <f t="shared" ref="W262:AH262" si="112">SUM(W241:W257)</f>
        <v>19.1552444498322</v>
      </c>
      <c r="X262" s="95">
        <f t="shared" si="112"/>
        <v>23.446103278409183</v>
      </c>
      <c r="Y262" s="95">
        <f t="shared" si="112"/>
        <v>0.30991226517433001</v>
      </c>
      <c r="Z262" s="95">
        <f t="shared" si="112"/>
        <v>89.218584188898035</v>
      </c>
      <c r="AA262" s="95">
        <f t="shared" si="112"/>
        <v>102.37756087028805</v>
      </c>
      <c r="AB262" s="95">
        <f t="shared" si="112"/>
        <v>31.239953088991271</v>
      </c>
      <c r="AC262" s="95">
        <f t="shared" si="112"/>
        <v>15.062629015623296</v>
      </c>
      <c r="AD262" s="96">
        <f t="shared" si="112"/>
        <v>0.60294643334766784</v>
      </c>
      <c r="AE262" s="96">
        <f t="shared" si="112"/>
        <v>0</v>
      </c>
      <c r="AF262" s="96">
        <f t="shared" si="112"/>
        <v>7.2915792180651833</v>
      </c>
      <c r="AG262" s="96">
        <f t="shared" si="112"/>
        <v>0.11761834762597828</v>
      </c>
      <c r="AH262" s="96">
        <f t="shared" si="112"/>
        <v>7.0504850165844672</v>
      </c>
      <c r="AI262" s="97">
        <f>SUM(V262:AC262)</f>
        <v>344.55683592794907</v>
      </c>
      <c r="AJ262" t="str">
        <f t="shared" si="109"/>
        <v/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0.26651943839500469</v>
      </c>
      <c r="C263" s="98">
        <f t="shared" ref="C263:H263" si="113">IF($I262=0,"-",C262/$I262)</f>
        <v>9.8913362844102546E-4</v>
      </c>
      <c r="D263" s="98">
        <f t="shared" si="113"/>
        <v>0.28513050981182542</v>
      </c>
      <c r="E263" s="98">
        <f t="shared" si="113"/>
        <v>0.34925678085185596</v>
      </c>
      <c r="F263" s="98">
        <f t="shared" si="113"/>
        <v>0</v>
      </c>
      <c r="G263" s="98">
        <f t="shared" si="113"/>
        <v>7.4831917980175605E-2</v>
      </c>
      <c r="H263" s="99">
        <f t="shared" si="113"/>
        <v>2.3272219332697089E-2</v>
      </c>
      <c r="I263" s="100">
        <f>SUM(B263:H263)</f>
        <v>0.99999999999999978</v>
      </c>
      <c r="J263"/>
      <c r="K263" s="64" t="s">
        <v>86</v>
      </c>
      <c r="L263" s="65">
        <f t="shared" ref="L263:R263" si="114">IF($S262=0,"-",L262/$S262)</f>
        <v>0.24235490620587896</v>
      </c>
      <c r="M263" s="65">
        <f t="shared" si="114"/>
        <v>8.99451796797717E-4</v>
      </c>
      <c r="N263" s="65">
        <f t="shared" si="114"/>
        <v>0.25927856661420373</v>
      </c>
      <c r="O263" s="65">
        <f t="shared" si="114"/>
        <v>0.31759069760483644</v>
      </c>
      <c r="P263" s="65">
        <f t="shared" si="114"/>
        <v>9.0667053535179065E-2</v>
      </c>
      <c r="Q263" s="65">
        <f t="shared" si="114"/>
        <v>6.8047128466526899E-2</v>
      </c>
      <c r="R263" s="66">
        <f t="shared" si="114"/>
        <v>2.1162195776577013E-2</v>
      </c>
      <c r="S263" s="67">
        <f>SUM(L263:R263)</f>
        <v>0.99999999999999967</v>
      </c>
      <c r="U263" s="101" t="s">
        <v>86</v>
      </c>
      <c r="V263" s="102">
        <f>+V262/$AI262</f>
        <v>0.1850111276969785</v>
      </c>
      <c r="W263" s="102">
        <f t="shared" ref="W263:AH263" si="115">+W262/$AI262</f>
        <v>5.5593859858400221E-2</v>
      </c>
      <c r="X263" s="102">
        <f t="shared" si="115"/>
        <v>6.8047128466526899E-2</v>
      </c>
      <c r="Y263" s="102">
        <f t="shared" si="115"/>
        <v>8.9945179679771711E-4</v>
      </c>
      <c r="Z263" s="102">
        <f t="shared" si="115"/>
        <v>0.25893720537750325</v>
      </c>
      <c r="AA263" s="102">
        <f t="shared" si="115"/>
        <v>0.29712822441780379</v>
      </c>
      <c r="AB263" s="102">
        <f t="shared" si="115"/>
        <v>9.0667053535179079E-2</v>
      </c>
      <c r="AC263" s="102">
        <f t="shared" si="115"/>
        <v>4.3715948850810413E-2</v>
      </c>
      <c r="AD263" s="102">
        <f t="shared" si="115"/>
        <v>1.749918650500236E-3</v>
      </c>
      <c r="AE263" s="102">
        <f t="shared" si="115"/>
        <v>0</v>
      </c>
      <c r="AF263" s="102">
        <f t="shared" si="115"/>
        <v>2.1162195776577016E-2</v>
      </c>
      <c r="AG263" s="102">
        <f t="shared" si="115"/>
        <v>3.4136123670050673E-4</v>
      </c>
      <c r="AH263" s="102">
        <f t="shared" si="115"/>
        <v>2.0462473187032655E-2</v>
      </c>
      <c r="AI263" s="103">
        <f>SUM(V263:AC263)</f>
        <v>1</v>
      </c>
      <c r="AJ263" s="1" t="str">
        <f t="shared" si="109"/>
        <v/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1.430201359106844E-2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1.430201359106844E-2</v>
      </c>
      <c r="J267" s="6"/>
      <c r="K267" s="72" t="s">
        <v>6</v>
      </c>
      <c r="L267" s="14">
        <v>1.430201359106844E-2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1.430201359106844E-2</v>
      </c>
      <c r="U267" s="75" t="s">
        <v>6</v>
      </c>
      <c r="V267" s="76">
        <v>1.430201359106844E-2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1.430201359106844E-2</v>
      </c>
      <c r="AJ267" t="str">
        <f>IF(ABS(S267-AI267)&gt;0.001,S267-AI267,"")</f>
        <v/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116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117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118">SUM(V268:AC268)</f>
        <v>0</v>
      </c>
      <c r="AJ268" t="str">
        <f t="shared" ref="AJ268:AJ289" si="119">IF(ABS(S268-AI268)&gt;0.001,S268-AI268,"")</f>
        <v/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116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117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118"/>
        <v>0</v>
      </c>
      <c r="AJ269" t="str">
        <f t="shared" si="119"/>
        <v/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116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117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118"/>
        <v>0</v>
      </c>
      <c r="AJ270" t="str">
        <f t="shared" si="119"/>
        <v/>
      </c>
      <c r="BA270"/>
      <c r="BR270"/>
      <c r="CG270"/>
    </row>
    <row r="271" spans="1:85" x14ac:dyDescent="0.25">
      <c r="A271" s="29" t="s">
        <v>15</v>
      </c>
      <c r="B271" s="18">
        <v>1.2124083374508732</v>
      </c>
      <c r="C271" s="18">
        <v>0.87899604465188308</v>
      </c>
      <c r="D271" s="18">
        <v>0.33341229279899015</v>
      </c>
      <c r="E271" s="18">
        <v>0</v>
      </c>
      <c r="F271" s="214"/>
      <c r="G271" s="18">
        <v>0</v>
      </c>
      <c r="H271" s="30">
        <v>0</v>
      </c>
      <c r="I271" s="16">
        <f t="shared" si="116"/>
        <v>2.4248166749017463</v>
      </c>
      <c r="J271" s="6"/>
      <c r="K271" s="31" t="s">
        <v>15</v>
      </c>
      <c r="L271" s="18">
        <v>1.2124083374508732</v>
      </c>
      <c r="M271" s="18">
        <v>0.87899604465188308</v>
      </c>
      <c r="N271" s="18">
        <v>0.33341229279899015</v>
      </c>
      <c r="O271" s="18">
        <v>0</v>
      </c>
      <c r="P271" s="18">
        <v>0</v>
      </c>
      <c r="Q271" s="18">
        <v>0</v>
      </c>
      <c r="R271" s="19">
        <v>0</v>
      </c>
      <c r="S271" s="20">
        <f t="shared" si="117"/>
        <v>2.4248166749017463</v>
      </c>
      <c r="U271" s="84" t="s">
        <v>15</v>
      </c>
      <c r="V271" s="76">
        <v>1.2124083374508732</v>
      </c>
      <c r="W271" s="76">
        <v>0</v>
      </c>
      <c r="X271" s="76">
        <v>0</v>
      </c>
      <c r="Y271" s="76">
        <v>0.87899604465188308</v>
      </c>
      <c r="Z271" s="76">
        <v>0.33341229279899015</v>
      </c>
      <c r="AA271" s="76">
        <v>0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118"/>
        <v>2.4248166749017463</v>
      </c>
      <c r="AJ271" t="str">
        <f t="shared" si="119"/>
        <v/>
      </c>
      <c r="BA271"/>
      <c r="BR271"/>
      <c r="CG271"/>
    </row>
    <row r="272" spans="1:85" x14ac:dyDescent="0.25">
      <c r="A272" s="21" t="s">
        <v>14</v>
      </c>
      <c r="B272" s="22">
        <v>0.6593982810100546</v>
      </c>
      <c r="C272" s="22">
        <v>0</v>
      </c>
      <c r="D272" s="22">
        <v>1.933343169978162</v>
      </c>
      <c r="E272" s="22">
        <v>0</v>
      </c>
      <c r="F272" s="214"/>
      <c r="G272" s="22">
        <v>0</v>
      </c>
      <c r="H272" s="23">
        <v>0</v>
      </c>
      <c r="I272" s="24">
        <f t="shared" si="116"/>
        <v>2.5927414509882167</v>
      </c>
      <c r="J272" s="6"/>
      <c r="K272" s="25" t="s">
        <v>14</v>
      </c>
      <c r="L272" s="26">
        <v>0.6593982810100546</v>
      </c>
      <c r="M272" s="26">
        <v>0</v>
      </c>
      <c r="N272" s="26">
        <v>1.933343169978162</v>
      </c>
      <c r="O272" s="26">
        <v>0</v>
      </c>
      <c r="P272" s="26">
        <v>0</v>
      </c>
      <c r="Q272" s="26">
        <v>0</v>
      </c>
      <c r="R272" s="27">
        <v>0</v>
      </c>
      <c r="S272" s="28">
        <f t="shared" si="117"/>
        <v>2.5927414509882167</v>
      </c>
      <c r="U272" s="80" t="s">
        <v>55</v>
      </c>
      <c r="V272" s="81">
        <v>0.6593982810100546</v>
      </c>
      <c r="W272" s="81">
        <v>0</v>
      </c>
      <c r="X272" s="81">
        <v>0</v>
      </c>
      <c r="Y272" s="81">
        <v>0</v>
      </c>
      <c r="Z272" s="81">
        <v>1.933343169978162</v>
      </c>
      <c r="AA272" s="81">
        <v>0</v>
      </c>
      <c r="AB272" s="81">
        <v>0</v>
      </c>
      <c r="AC272" s="82">
        <v>0</v>
      </c>
      <c r="AD272" s="81">
        <v>0</v>
      </c>
      <c r="AE272" s="81">
        <v>0</v>
      </c>
      <c r="AF272" s="81">
        <v>0</v>
      </c>
      <c r="AG272" s="81">
        <v>0</v>
      </c>
      <c r="AH272" s="81">
        <v>0</v>
      </c>
      <c r="AI272" s="83">
        <f t="shared" si="118"/>
        <v>2.5927414509882167</v>
      </c>
      <c r="AJ272" t="str">
        <f t="shared" si="119"/>
        <v/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8.6002901697644756</v>
      </c>
      <c r="F273" s="214"/>
      <c r="G273" s="18">
        <v>0</v>
      </c>
      <c r="H273" s="30">
        <v>0</v>
      </c>
      <c r="I273" s="16">
        <f t="shared" si="116"/>
        <v>8.6002901697644756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8.6002901697644756</v>
      </c>
      <c r="P273" s="18">
        <v>81.442806178919625</v>
      </c>
      <c r="Q273" s="18">
        <v>0</v>
      </c>
      <c r="R273" s="19">
        <v>0</v>
      </c>
      <c r="S273" s="20">
        <f t="shared" si="117"/>
        <v>90.043096348684102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0.82739754039329139</v>
      </c>
      <c r="AB273" s="76">
        <v>81.442806178919625</v>
      </c>
      <c r="AC273" s="77">
        <v>7.7728926293711842</v>
      </c>
      <c r="AD273" s="76">
        <v>0</v>
      </c>
      <c r="AE273" s="76">
        <v>0</v>
      </c>
      <c r="AF273" s="76">
        <v>0</v>
      </c>
      <c r="AG273" s="76">
        <v>0</v>
      </c>
      <c r="AH273" s="76">
        <v>7.7728926293711842</v>
      </c>
      <c r="AI273" s="79">
        <f t="shared" si="118"/>
        <v>90.043096348684102</v>
      </c>
      <c r="AJ273" t="str">
        <f t="shared" si="119"/>
        <v/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0</v>
      </c>
      <c r="F274" s="214"/>
      <c r="G274" s="22">
        <v>0</v>
      </c>
      <c r="H274" s="23">
        <v>0</v>
      </c>
      <c r="I274" s="24">
        <f t="shared" si="116"/>
        <v>0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0</v>
      </c>
      <c r="P274" s="26">
        <v>8.7742150362921781E-2</v>
      </c>
      <c r="Q274" s="26">
        <v>0</v>
      </c>
      <c r="R274" s="27">
        <v>0</v>
      </c>
      <c r="S274" s="28">
        <f t="shared" si="117"/>
        <v>8.7742150362921781E-2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0</v>
      </c>
      <c r="AB274" s="81">
        <v>8.7742150362921781E-2</v>
      </c>
      <c r="AC274" s="82">
        <v>0</v>
      </c>
      <c r="AD274" s="81">
        <v>0</v>
      </c>
      <c r="AE274" s="81">
        <v>0</v>
      </c>
      <c r="AF274" s="81">
        <v>0</v>
      </c>
      <c r="AG274" s="81">
        <v>0</v>
      </c>
      <c r="AH274" s="81">
        <v>0</v>
      </c>
      <c r="AI274" s="83">
        <f t="shared" si="118"/>
        <v>8.7742150362921781E-2</v>
      </c>
      <c r="AJ274" t="str">
        <f t="shared" si="119"/>
        <v/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116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117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118"/>
        <v>0</v>
      </c>
      <c r="AJ275" t="str">
        <f t="shared" si="119"/>
        <v/>
      </c>
      <c r="BA275"/>
      <c r="BR275"/>
      <c r="CG275"/>
    </row>
    <row r="276" spans="1:85" x14ac:dyDescent="0.25">
      <c r="A276" s="21" t="s">
        <v>16</v>
      </c>
      <c r="B276" s="22">
        <v>0.1538366537869883</v>
      </c>
      <c r="C276" s="22">
        <v>0</v>
      </c>
      <c r="D276" s="22">
        <v>4.6944991768545421</v>
      </c>
      <c r="E276" s="22">
        <v>0</v>
      </c>
      <c r="F276" s="214"/>
      <c r="G276" s="22">
        <v>0</v>
      </c>
      <c r="H276" s="23">
        <v>0</v>
      </c>
      <c r="I276" s="24">
        <f t="shared" si="116"/>
        <v>4.8483358306415303</v>
      </c>
      <c r="J276" s="6"/>
      <c r="K276" s="25" t="s">
        <v>16</v>
      </c>
      <c r="L276" s="26">
        <v>0.1538366537869883</v>
      </c>
      <c r="M276" s="26">
        <v>0</v>
      </c>
      <c r="N276" s="26">
        <v>4.6944991768545421</v>
      </c>
      <c r="O276" s="26">
        <v>0</v>
      </c>
      <c r="P276" s="26">
        <v>0</v>
      </c>
      <c r="Q276" s="26">
        <v>0</v>
      </c>
      <c r="R276" s="27">
        <v>0</v>
      </c>
      <c r="S276" s="28">
        <f t="shared" si="117"/>
        <v>4.8483358306415303</v>
      </c>
      <c r="U276" s="80" t="s">
        <v>16</v>
      </c>
      <c r="V276" s="81">
        <v>0.1538366537869883</v>
      </c>
      <c r="W276" s="81">
        <v>0</v>
      </c>
      <c r="X276" s="81">
        <v>0</v>
      </c>
      <c r="Y276" s="81">
        <v>0</v>
      </c>
      <c r="Z276" s="81">
        <v>4.6944991768545421</v>
      </c>
      <c r="AA276" s="81">
        <v>0</v>
      </c>
      <c r="AB276" s="81">
        <v>0</v>
      </c>
      <c r="AC276" s="82">
        <v>0</v>
      </c>
      <c r="AD276" s="81">
        <v>0</v>
      </c>
      <c r="AE276" s="81">
        <v>0</v>
      </c>
      <c r="AF276" s="81">
        <v>0</v>
      </c>
      <c r="AG276" s="81">
        <v>0</v>
      </c>
      <c r="AH276" s="81">
        <v>0</v>
      </c>
      <c r="AI276" s="83">
        <f t="shared" si="118"/>
        <v>4.8483358306415303</v>
      </c>
      <c r="AJ276" t="str">
        <f t="shared" si="119"/>
        <v/>
      </c>
      <c r="BA276"/>
      <c r="BR276"/>
      <c r="CG276"/>
    </row>
    <row r="277" spans="1:85" x14ac:dyDescent="0.25">
      <c r="A277" s="29" t="s">
        <v>136</v>
      </c>
      <c r="B277" s="18">
        <v>16.040192955887679</v>
      </c>
      <c r="C277" s="18">
        <v>328.32580659086904</v>
      </c>
      <c r="D277" s="18">
        <v>33.601995371997425</v>
      </c>
      <c r="E277" s="18">
        <v>0</v>
      </c>
      <c r="F277" s="214"/>
      <c r="G277" s="18">
        <v>0</v>
      </c>
      <c r="H277" s="30">
        <v>0</v>
      </c>
      <c r="I277" s="16">
        <f t="shared" si="116"/>
        <v>377.96799491875413</v>
      </c>
      <c r="J277" s="6"/>
      <c r="K277" s="31" t="s">
        <v>136</v>
      </c>
      <c r="L277" s="18">
        <v>16.040192955887679</v>
      </c>
      <c r="M277" s="18">
        <v>328.32580659086904</v>
      </c>
      <c r="N277" s="18">
        <v>33.601995371997425</v>
      </c>
      <c r="O277" s="18">
        <v>0</v>
      </c>
      <c r="P277" s="18">
        <v>0</v>
      </c>
      <c r="Q277" s="18">
        <v>0</v>
      </c>
      <c r="R277" s="19">
        <v>0</v>
      </c>
      <c r="S277" s="20">
        <f t="shared" si="117"/>
        <v>377.96799491875413</v>
      </c>
      <c r="U277" s="84" t="s">
        <v>136</v>
      </c>
      <c r="V277" s="76">
        <v>16.040192955887679</v>
      </c>
      <c r="W277" s="76">
        <v>0</v>
      </c>
      <c r="X277" s="76">
        <v>0</v>
      </c>
      <c r="Y277" s="76">
        <v>328.32580659086904</v>
      </c>
      <c r="Z277" s="76">
        <v>33.601995371997425</v>
      </c>
      <c r="AA277" s="76">
        <v>0</v>
      </c>
      <c r="AB277" s="76">
        <v>0</v>
      </c>
      <c r="AC277" s="77">
        <v>0</v>
      </c>
      <c r="AD277" s="76">
        <v>0</v>
      </c>
      <c r="AE277" s="76">
        <v>0</v>
      </c>
      <c r="AF277" s="76">
        <v>0</v>
      </c>
      <c r="AG277" s="76">
        <v>0</v>
      </c>
      <c r="AH277" s="76">
        <v>0</v>
      </c>
      <c r="AI277" s="79">
        <f t="shared" si="118"/>
        <v>377.96799491875413</v>
      </c>
      <c r="AJ277" t="str">
        <f t="shared" si="119"/>
        <v/>
      </c>
      <c r="BA277"/>
      <c r="BR277"/>
      <c r="CG277"/>
    </row>
    <row r="278" spans="1:85" x14ac:dyDescent="0.25">
      <c r="A278" s="21" t="s">
        <v>24</v>
      </c>
      <c r="B278" s="22">
        <v>0.81142499250236622</v>
      </c>
      <c r="C278" s="22">
        <v>7.5534266898993299E-2</v>
      </c>
      <c r="D278" s="22">
        <v>75.852894368422298</v>
      </c>
      <c r="E278" s="22">
        <v>275.0634549268928</v>
      </c>
      <c r="F278" s="214"/>
      <c r="G278" s="22">
        <v>12.435640120717931</v>
      </c>
      <c r="H278" s="23">
        <v>0</v>
      </c>
      <c r="I278" s="24">
        <f t="shared" si="116"/>
        <v>364.23894867543441</v>
      </c>
      <c r="J278" s="6"/>
      <c r="K278" s="25" t="s">
        <v>24</v>
      </c>
      <c r="L278" s="26">
        <v>0.81142499250236622</v>
      </c>
      <c r="M278" s="26">
        <v>7.5534266898993299E-2</v>
      </c>
      <c r="N278" s="26">
        <v>75.852894368422298</v>
      </c>
      <c r="O278" s="26">
        <v>275.0634549268928</v>
      </c>
      <c r="P278" s="26">
        <v>3.3982939111226062E-4</v>
      </c>
      <c r="Q278" s="26">
        <v>12.435640120717931</v>
      </c>
      <c r="R278" s="27">
        <v>0</v>
      </c>
      <c r="S278" s="28">
        <f t="shared" si="117"/>
        <v>364.23928850482554</v>
      </c>
      <c r="U278" s="80" t="s">
        <v>24</v>
      </c>
      <c r="V278" s="81">
        <v>0.71076997287924237</v>
      </c>
      <c r="W278" s="81">
        <v>0.10065501962312386</v>
      </c>
      <c r="X278" s="81">
        <v>12.435640120717931</v>
      </c>
      <c r="Y278" s="81">
        <v>7.5534266898993299E-2</v>
      </c>
      <c r="Z278" s="81">
        <v>75.852894368422298</v>
      </c>
      <c r="AA278" s="81">
        <v>275.06225834444695</v>
      </c>
      <c r="AB278" s="81">
        <v>3.3982939111226062E-4</v>
      </c>
      <c r="AC278" s="82">
        <v>1.1965824458346254E-3</v>
      </c>
      <c r="AD278" s="81">
        <v>0</v>
      </c>
      <c r="AE278" s="81">
        <v>0</v>
      </c>
      <c r="AF278" s="81">
        <v>0</v>
      </c>
      <c r="AG278" s="81">
        <v>0</v>
      </c>
      <c r="AH278" s="81">
        <v>1.1965824458346254E-3</v>
      </c>
      <c r="AI278" s="83">
        <f t="shared" si="118"/>
        <v>364.23928850482554</v>
      </c>
      <c r="AJ278" t="str">
        <f t="shared" si="119"/>
        <v/>
      </c>
      <c r="BA278"/>
      <c r="BR278"/>
      <c r="CG278"/>
    </row>
    <row r="279" spans="1:85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116"/>
        <v>0</v>
      </c>
      <c r="J279" s="6"/>
      <c r="K279" s="31" t="s">
        <v>23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117"/>
        <v>0</v>
      </c>
      <c r="U279" s="84" t="s">
        <v>23</v>
      </c>
      <c r="V279" s="76">
        <v>0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118"/>
        <v>0</v>
      </c>
      <c r="AJ279" t="str">
        <f t="shared" si="119"/>
        <v/>
      </c>
      <c r="BA279"/>
      <c r="BR279"/>
      <c r="CG279"/>
    </row>
    <row r="280" spans="1:85" x14ac:dyDescent="0.25">
      <c r="A280" s="21" t="s">
        <v>58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116"/>
        <v>0</v>
      </c>
      <c r="J280" s="6"/>
      <c r="K280" s="25" t="s">
        <v>58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117"/>
        <v>0</v>
      </c>
      <c r="U280" s="80" t="s">
        <v>58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118"/>
        <v>0</v>
      </c>
      <c r="AJ280" t="str">
        <f t="shared" si="119"/>
        <v/>
      </c>
      <c r="BA280"/>
      <c r="BR280"/>
      <c r="CG280"/>
    </row>
    <row r="281" spans="1:85" x14ac:dyDescent="0.25">
      <c r="A281" s="29" t="s">
        <v>21</v>
      </c>
      <c r="B281" s="18">
        <v>0</v>
      </c>
      <c r="C281" s="18">
        <v>0</v>
      </c>
      <c r="D281" s="18">
        <v>0</v>
      </c>
      <c r="E281" s="18">
        <v>0.50723650109452645</v>
      </c>
      <c r="F281" s="214"/>
      <c r="G281" s="18">
        <v>0</v>
      </c>
      <c r="H281" s="30">
        <v>0</v>
      </c>
      <c r="I281" s="16">
        <f t="shared" si="116"/>
        <v>0.50723650109452645</v>
      </c>
      <c r="J281" s="6"/>
      <c r="K281" s="31" t="s">
        <v>21</v>
      </c>
      <c r="L281" s="18">
        <v>0</v>
      </c>
      <c r="M281" s="18">
        <v>0</v>
      </c>
      <c r="N281" s="18">
        <v>0</v>
      </c>
      <c r="O281" s="18">
        <v>0.50723650109452645</v>
      </c>
      <c r="P281" s="18">
        <v>4.62407013826311</v>
      </c>
      <c r="Q281" s="18">
        <v>0</v>
      </c>
      <c r="R281" s="19">
        <v>0</v>
      </c>
      <c r="S281" s="20">
        <f t="shared" si="117"/>
        <v>5.1313066393576365</v>
      </c>
      <c r="U281" s="84" t="s">
        <v>21</v>
      </c>
      <c r="V281" s="76">
        <v>0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4.62407013826311</v>
      </c>
      <c r="AC281" s="77">
        <v>0.50723650109452645</v>
      </c>
      <c r="AD281" s="76">
        <v>0</v>
      </c>
      <c r="AE281" s="76">
        <v>0</v>
      </c>
      <c r="AF281" s="76">
        <v>0</v>
      </c>
      <c r="AG281" s="76">
        <v>0</v>
      </c>
      <c r="AH281" s="76">
        <v>0.50723650109452645</v>
      </c>
      <c r="AI281" s="79">
        <f t="shared" si="118"/>
        <v>5.1313066393576365</v>
      </c>
      <c r="AJ281" t="str">
        <f t="shared" si="119"/>
        <v/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116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117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118"/>
        <v>0</v>
      </c>
      <c r="AJ282" t="str">
        <f t="shared" si="119"/>
        <v/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116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117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118"/>
        <v>0</v>
      </c>
      <c r="AJ283" t="str">
        <f t="shared" si="119"/>
        <v/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116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117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118"/>
        <v>0</v>
      </c>
      <c r="AJ284" t="str">
        <f t="shared" si="119"/>
        <v/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116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117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118"/>
        <v>0</v>
      </c>
      <c r="AJ285" t="str">
        <f t="shared" si="119"/>
        <v/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116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117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118"/>
        <v>0</v>
      </c>
      <c r="AJ286" t="str">
        <f t="shared" si="119"/>
        <v/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116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117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118"/>
        <v>0</v>
      </c>
      <c r="AJ287" t="str">
        <f t="shared" si="119"/>
        <v/>
      </c>
      <c r="BA287"/>
      <c r="BR287"/>
      <c r="CG287"/>
    </row>
    <row r="288" spans="1:85" x14ac:dyDescent="0.25">
      <c r="A288" s="56" t="s">
        <v>25</v>
      </c>
      <c r="B288" s="57">
        <f>SUM(B267:B283)</f>
        <v>18.891563234229032</v>
      </c>
      <c r="C288" s="57">
        <f t="shared" ref="C288:I288" si="120">SUM(C267:C283)</f>
        <v>329.28033690241995</v>
      </c>
      <c r="D288" s="57">
        <f t="shared" si="120"/>
        <v>116.41614438005142</v>
      </c>
      <c r="E288" s="57">
        <f t="shared" si="120"/>
        <v>284.17098159775185</v>
      </c>
      <c r="F288" s="57">
        <f t="shared" si="120"/>
        <v>0</v>
      </c>
      <c r="G288" s="57">
        <f t="shared" si="120"/>
        <v>12.435640120717931</v>
      </c>
      <c r="H288" s="58">
        <f t="shared" si="120"/>
        <v>0</v>
      </c>
      <c r="I288" s="16">
        <f t="shared" si="120"/>
        <v>761.19466623517008</v>
      </c>
      <c r="J288" s="6"/>
      <c r="K288" s="59" t="s">
        <v>25</v>
      </c>
      <c r="L288" s="57">
        <f>SUM(L267:L283)</f>
        <v>18.891563234229032</v>
      </c>
      <c r="M288" s="57">
        <f t="shared" ref="M288:S288" si="121">SUM(M267:M283)</f>
        <v>329.28033690241995</v>
      </c>
      <c r="N288" s="57">
        <f t="shared" si="121"/>
        <v>116.41614438005142</v>
      </c>
      <c r="O288" s="57">
        <f t="shared" si="121"/>
        <v>284.17098159775185</v>
      </c>
      <c r="P288" s="57">
        <f t="shared" si="121"/>
        <v>86.154958296936769</v>
      </c>
      <c r="Q288" s="57">
        <f t="shared" si="121"/>
        <v>12.435640120717931</v>
      </c>
      <c r="R288" s="58">
        <f t="shared" si="121"/>
        <v>0</v>
      </c>
      <c r="S288" s="60">
        <f t="shared" si="121"/>
        <v>847.34962453210687</v>
      </c>
      <c r="T288" t="str">
        <f>IF(ABS(S288-AI288)&gt;0.01,S288-AI288,"")</f>
        <v/>
      </c>
      <c r="U288" s="94" t="s">
        <v>61</v>
      </c>
      <c r="V288" s="95">
        <f>SUM(V267:V283)</f>
        <v>18.790908214605906</v>
      </c>
      <c r="W288" s="95">
        <f t="shared" ref="W288:AH288" si="122">SUM(W267:W283)</f>
        <v>0.10065501962312386</v>
      </c>
      <c r="X288" s="95">
        <f t="shared" si="122"/>
        <v>12.435640120717931</v>
      </c>
      <c r="Y288" s="95">
        <f t="shared" si="122"/>
        <v>329.28033690241995</v>
      </c>
      <c r="Z288" s="95">
        <f t="shared" si="122"/>
        <v>116.41614438005142</v>
      </c>
      <c r="AA288" s="95">
        <f t="shared" si="122"/>
        <v>275.88965588484024</v>
      </c>
      <c r="AB288" s="95">
        <f t="shared" si="122"/>
        <v>86.154958296936769</v>
      </c>
      <c r="AC288" s="95">
        <f t="shared" si="122"/>
        <v>8.2813257129115456</v>
      </c>
      <c r="AD288" s="96">
        <f t="shared" si="122"/>
        <v>0</v>
      </c>
      <c r="AE288" s="96">
        <f t="shared" si="122"/>
        <v>0</v>
      </c>
      <c r="AF288" s="96">
        <f t="shared" si="122"/>
        <v>0</v>
      </c>
      <c r="AG288" s="96">
        <f t="shared" si="122"/>
        <v>0</v>
      </c>
      <c r="AH288" s="96">
        <f t="shared" si="122"/>
        <v>8.2813257129115456</v>
      </c>
      <c r="AI288" s="97">
        <f>SUM(V288:AC288)</f>
        <v>847.34962453210687</v>
      </c>
      <c r="AJ288" t="str">
        <f t="shared" si="119"/>
        <v/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2.4818307421498022E-2</v>
      </c>
      <c r="C289" s="98">
        <f t="shared" ref="C289:H289" si="123">IF($I288=0,"-",C288/$I288)</f>
        <v>0.43258361035426546</v>
      </c>
      <c r="D289" s="98">
        <f t="shared" si="123"/>
        <v>0.1529387284803764</v>
      </c>
      <c r="E289" s="98">
        <f t="shared" si="123"/>
        <v>0.37332234998866587</v>
      </c>
      <c r="F289" s="98">
        <f t="shared" si="123"/>
        <v>0</v>
      </c>
      <c r="G289" s="98">
        <f t="shared" si="123"/>
        <v>1.6337003755194413E-2</v>
      </c>
      <c r="H289" s="99">
        <f t="shared" si="123"/>
        <v>0</v>
      </c>
      <c r="I289" s="100">
        <f>SUM(B289:H289)</f>
        <v>1.0000000000000002</v>
      </c>
      <c r="J289"/>
      <c r="K289" s="64" t="s">
        <v>86</v>
      </c>
      <c r="L289" s="65">
        <f t="shared" ref="L289:R289" si="124">IF($S288=0,"-",L288/$S288)</f>
        <v>2.2294885944701581E-2</v>
      </c>
      <c r="M289" s="65">
        <f t="shared" si="124"/>
        <v>0.38860032195593802</v>
      </c>
      <c r="N289" s="65">
        <f t="shared" si="124"/>
        <v>0.13738855958581983</v>
      </c>
      <c r="O289" s="65">
        <f t="shared" si="124"/>
        <v>0.33536449816056341</v>
      </c>
      <c r="P289" s="65">
        <f t="shared" si="124"/>
        <v>0.10167580866576791</v>
      </c>
      <c r="Q289" s="65">
        <f t="shared" si="124"/>
        <v>1.4675925687209334E-2</v>
      </c>
      <c r="R289" s="66">
        <f t="shared" si="124"/>
        <v>0</v>
      </c>
      <c r="S289" s="67">
        <f>SUM(L289:R289)</f>
        <v>1</v>
      </c>
      <c r="U289" s="101" t="s">
        <v>86</v>
      </c>
      <c r="V289" s="102">
        <f>+V288/$AI288</f>
        <v>2.2176097882833135E-2</v>
      </c>
      <c r="W289" s="102">
        <f t="shared" ref="W289:AH289" si="125">+W288/$AI288</f>
        <v>1.1878806186844536E-4</v>
      </c>
      <c r="X289" s="102">
        <f t="shared" si="125"/>
        <v>1.4675925687209334E-2</v>
      </c>
      <c r="Y289" s="102">
        <f t="shared" si="125"/>
        <v>0.38860032195593802</v>
      </c>
      <c r="Z289" s="102">
        <f t="shared" si="125"/>
        <v>0.13738855958581983</v>
      </c>
      <c r="AA289" s="102">
        <f t="shared" si="125"/>
        <v>0.32559128829163309</v>
      </c>
      <c r="AB289" s="102">
        <f t="shared" si="125"/>
        <v>0.10167580866576791</v>
      </c>
      <c r="AC289" s="102">
        <f t="shared" si="125"/>
        <v>9.7732098689302695E-3</v>
      </c>
      <c r="AD289" s="102">
        <f t="shared" si="125"/>
        <v>0</v>
      </c>
      <c r="AE289" s="102">
        <f t="shared" si="125"/>
        <v>0</v>
      </c>
      <c r="AF289" s="102">
        <f t="shared" si="125"/>
        <v>0</v>
      </c>
      <c r="AG289" s="102">
        <f t="shared" si="125"/>
        <v>0</v>
      </c>
      <c r="AH289" s="102">
        <f t="shared" si="125"/>
        <v>9.7732098689302695E-3</v>
      </c>
      <c r="AI289" s="103">
        <f>SUM(V289:AC289)</f>
        <v>1</v>
      </c>
      <c r="AJ289" s="1" t="str">
        <f t="shared" si="119"/>
        <v/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AJ293" t="str">
        <f>IF(ABS(S293-AI293)&gt;0.001,S293-AI293,"")</f>
        <v/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126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127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128">SUM(V294:AC294)</f>
        <v>0</v>
      </c>
      <c r="AJ294" t="str">
        <f t="shared" ref="AJ294:AJ315" si="129">IF(ABS(S294-AI294)&gt;0.001,S294-AI294,"")</f>
        <v/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126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127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128"/>
        <v>0</v>
      </c>
      <c r="AJ295" t="str">
        <f t="shared" si="129"/>
        <v/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126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127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128"/>
        <v>0</v>
      </c>
      <c r="AJ296" t="str">
        <f t="shared" si="129"/>
        <v/>
      </c>
      <c r="BA296"/>
      <c r="BR296"/>
      <c r="CG296"/>
    </row>
    <row r="297" spans="1:85" x14ac:dyDescent="0.25">
      <c r="A297" s="29" t="s">
        <v>15</v>
      </c>
      <c r="B297" s="18">
        <v>3.1777752313289769</v>
      </c>
      <c r="C297" s="18">
        <v>9.5965361868266008</v>
      </c>
      <c r="D297" s="18">
        <v>1.2678349806415434</v>
      </c>
      <c r="E297" s="18">
        <v>0</v>
      </c>
      <c r="F297" s="214"/>
      <c r="G297" s="18">
        <v>0</v>
      </c>
      <c r="H297" s="30">
        <v>0</v>
      </c>
      <c r="I297" s="16">
        <f t="shared" si="126"/>
        <v>14.04214639879712</v>
      </c>
      <c r="J297" s="6"/>
      <c r="K297" s="31" t="s">
        <v>15</v>
      </c>
      <c r="L297" s="18">
        <v>3.1777752313289769</v>
      </c>
      <c r="M297" s="18">
        <v>9.5965361868266008</v>
      </c>
      <c r="N297" s="18">
        <v>1.2678349806415434</v>
      </c>
      <c r="O297" s="18">
        <v>0</v>
      </c>
      <c r="P297" s="18">
        <v>0</v>
      </c>
      <c r="Q297" s="18">
        <v>0</v>
      </c>
      <c r="R297" s="19">
        <v>0</v>
      </c>
      <c r="S297" s="20">
        <f t="shared" si="127"/>
        <v>14.04214639879712</v>
      </c>
      <c r="U297" s="84" t="s">
        <v>15</v>
      </c>
      <c r="V297" s="76">
        <v>2.8993907206750795</v>
      </c>
      <c r="W297" s="76">
        <v>0</v>
      </c>
      <c r="X297" s="76">
        <v>0</v>
      </c>
      <c r="Y297" s="76">
        <v>9.5965361868266008</v>
      </c>
      <c r="Z297" s="76">
        <v>1.2678349806415434</v>
      </c>
      <c r="AA297" s="76">
        <v>0</v>
      </c>
      <c r="AB297" s="76">
        <v>0</v>
      </c>
      <c r="AC297" s="77">
        <v>0.2783845106538973</v>
      </c>
      <c r="AD297" s="78">
        <v>0.2783845106538973</v>
      </c>
      <c r="AE297" s="78">
        <v>0</v>
      </c>
      <c r="AF297" s="78">
        <v>0</v>
      </c>
      <c r="AG297" s="78">
        <v>0</v>
      </c>
      <c r="AH297" s="78">
        <v>0</v>
      </c>
      <c r="AI297" s="79">
        <f t="shared" si="128"/>
        <v>14.04214639879712</v>
      </c>
      <c r="AJ297" t="str">
        <f t="shared" si="129"/>
        <v/>
      </c>
      <c r="BA297"/>
      <c r="BR297"/>
      <c r="CG297"/>
    </row>
    <row r="298" spans="1:85" x14ac:dyDescent="0.25">
      <c r="A298" s="21" t="s">
        <v>14</v>
      </c>
      <c r="B298" s="22">
        <v>8.0964036674684076E-2</v>
      </c>
      <c r="C298" s="22">
        <v>0.22357114672668474</v>
      </c>
      <c r="D298" s="22">
        <v>0.73511665117127889</v>
      </c>
      <c r="E298" s="22">
        <v>0</v>
      </c>
      <c r="F298" s="214"/>
      <c r="G298" s="22">
        <v>0</v>
      </c>
      <c r="H298" s="23">
        <v>0</v>
      </c>
      <c r="I298" s="24">
        <f t="shared" si="126"/>
        <v>1.0396518345726478</v>
      </c>
      <c r="J298" s="6"/>
      <c r="K298" s="25" t="s">
        <v>14</v>
      </c>
      <c r="L298" s="26">
        <v>8.0964036674684076E-2</v>
      </c>
      <c r="M298" s="26">
        <v>0.22357114672668474</v>
      </c>
      <c r="N298" s="26">
        <v>0.73511665117127889</v>
      </c>
      <c r="O298" s="26">
        <v>0</v>
      </c>
      <c r="P298" s="26">
        <v>0</v>
      </c>
      <c r="Q298" s="26">
        <v>0</v>
      </c>
      <c r="R298" s="27">
        <v>0</v>
      </c>
      <c r="S298" s="28">
        <f t="shared" si="127"/>
        <v>1.0396518345726478</v>
      </c>
      <c r="U298" s="80" t="s">
        <v>55</v>
      </c>
      <c r="V298" s="81">
        <v>8.0964036674684076E-2</v>
      </c>
      <c r="W298" s="81">
        <v>0</v>
      </c>
      <c r="X298" s="81">
        <v>0</v>
      </c>
      <c r="Y298" s="81">
        <v>0.22357114672668474</v>
      </c>
      <c r="Z298" s="81">
        <v>0.73511665117127889</v>
      </c>
      <c r="AA298" s="81">
        <v>0</v>
      </c>
      <c r="AB298" s="81">
        <v>0</v>
      </c>
      <c r="AC298" s="82">
        <v>0</v>
      </c>
      <c r="AD298" s="81">
        <v>0</v>
      </c>
      <c r="AE298" s="81">
        <v>0</v>
      </c>
      <c r="AF298" s="81">
        <v>0</v>
      </c>
      <c r="AG298" s="81">
        <v>0</v>
      </c>
      <c r="AH298" s="81">
        <v>0</v>
      </c>
      <c r="AI298" s="83">
        <f t="shared" si="128"/>
        <v>1.0396518345726478</v>
      </c>
      <c r="AJ298" t="str">
        <f t="shared" si="129"/>
        <v/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2.4604232883276241E-2</v>
      </c>
      <c r="F299" s="214"/>
      <c r="G299" s="18">
        <v>0</v>
      </c>
      <c r="H299" s="30">
        <v>0</v>
      </c>
      <c r="I299" s="16">
        <f t="shared" si="126"/>
        <v>2.4604232883276241E-2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2.4604232883276241E-2</v>
      </c>
      <c r="P299" s="18">
        <v>15.404328586531166</v>
      </c>
      <c r="Q299" s="18">
        <v>0</v>
      </c>
      <c r="R299" s="19">
        <v>0</v>
      </c>
      <c r="S299" s="20">
        <f t="shared" si="127"/>
        <v>15.428932819414442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3.9376575910149197E-5</v>
      </c>
      <c r="AB299" s="76">
        <v>15.404328586531166</v>
      </c>
      <c r="AC299" s="77">
        <v>2.456485630736609E-2</v>
      </c>
      <c r="AD299" s="76">
        <v>0</v>
      </c>
      <c r="AE299" s="76">
        <v>0</v>
      </c>
      <c r="AF299" s="76">
        <v>0</v>
      </c>
      <c r="AG299" s="76">
        <v>0</v>
      </c>
      <c r="AH299" s="76">
        <v>2.456485630736609E-2</v>
      </c>
      <c r="AI299" s="79">
        <f t="shared" si="128"/>
        <v>15.428932819414444</v>
      </c>
      <c r="AJ299" t="str">
        <f t="shared" si="129"/>
        <v/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126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0.24504315171179183</v>
      </c>
      <c r="Q300" s="26">
        <v>0</v>
      </c>
      <c r="R300" s="27">
        <v>0</v>
      </c>
      <c r="S300" s="28">
        <f t="shared" si="127"/>
        <v>0.24504315171179183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0.24504315171179183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128"/>
        <v>0.24504315171179183</v>
      </c>
      <c r="AJ300" t="str">
        <f t="shared" si="129"/>
        <v/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126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127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128"/>
        <v>0</v>
      </c>
      <c r="AJ301" t="str">
        <f t="shared" si="129"/>
        <v/>
      </c>
      <c r="BA301"/>
      <c r="BR301"/>
      <c r="CG301"/>
    </row>
    <row r="302" spans="1:85" x14ac:dyDescent="0.25">
      <c r="A302" s="21" t="s">
        <v>16</v>
      </c>
      <c r="B302" s="22">
        <v>2.2926895833354891E-2</v>
      </c>
      <c r="C302" s="22">
        <v>0.66487997916729269</v>
      </c>
      <c r="D302" s="22">
        <v>4.4707446875042081</v>
      </c>
      <c r="E302" s="22">
        <v>1.7195171875016182</v>
      </c>
      <c r="F302" s="214"/>
      <c r="G302" s="22">
        <v>0</v>
      </c>
      <c r="H302" s="23">
        <v>0</v>
      </c>
      <c r="I302" s="24">
        <f t="shared" si="126"/>
        <v>6.8780687500064746</v>
      </c>
      <c r="J302" s="6"/>
      <c r="K302" s="25" t="s">
        <v>16</v>
      </c>
      <c r="L302" s="26">
        <v>2.2926895833354891E-2</v>
      </c>
      <c r="M302" s="26">
        <v>0.66487997916729269</v>
      </c>
      <c r="N302" s="26">
        <v>4.4707446875042081</v>
      </c>
      <c r="O302" s="26">
        <v>1.7195171875016182</v>
      </c>
      <c r="P302" s="26">
        <v>1.3981671263620754</v>
      </c>
      <c r="Q302" s="26">
        <v>0</v>
      </c>
      <c r="R302" s="27">
        <v>0</v>
      </c>
      <c r="S302" s="28">
        <f t="shared" si="127"/>
        <v>8.2762358763685491</v>
      </c>
      <c r="U302" s="80" t="s">
        <v>16</v>
      </c>
      <c r="V302" s="81">
        <v>2.2926895833354891E-2</v>
      </c>
      <c r="W302" s="81">
        <v>0</v>
      </c>
      <c r="X302" s="81">
        <v>0</v>
      </c>
      <c r="Y302" s="81">
        <v>0.66487997916729269</v>
      </c>
      <c r="Z302" s="81">
        <v>4.4707446875042081</v>
      </c>
      <c r="AA302" s="81">
        <v>0.32097654166696898</v>
      </c>
      <c r="AB302" s="81">
        <v>1.3981671263620754</v>
      </c>
      <c r="AC302" s="82">
        <v>1.3985406458346492</v>
      </c>
      <c r="AD302" s="81">
        <v>0</v>
      </c>
      <c r="AE302" s="81">
        <v>0</v>
      </c>
      <c r="AF302" s="81">
        <v>0</v>
      </c>
      <c r="AG302" s="81">
        <v>0</v>
      </c>
      <c r="AH302" s="81">
        <v>1.3985406458346492</v>
      </c>
      <c r="AI302" s="83">
        <f t="shared" si="128"/>
        <v>8.2762358763685491</v>
      </c>
      <c r="AJ302" t="str">
        <f t="shared" si="129"/>
        <v/>
      </c>
      <c r="BA302"/>
      <c r="BR302"/>
      <c r="CG302"/>
    </row>
    <row r="303" spans="1:85" x14ac:dyDescent="0.25">
      <c r="A303" s="29" t="s">
        <v>136</v>
      </c>
      <c r="B303" s="18">
        <v>19.521857175035247</v>
      </c>
      <c r="C303" s="18">
        <v>212.69640780662505</v>
      </c>
      <c r="D303" s="18">
        <v>85.798937561345781</v>
      </c>
      <c r="E303" s="18">
        <v>0.77795739801012609</v>
      </c>
      <c r="F303" s="214"/>
      <c r="G303" s="18">
        <v>0</v>
      </c>
      <c r="H303" s="30">
        <v>0</v>
      </c>
      <c r="I303" s="16">
        <f t="shared" si="126"/>
        <v>318.79515994101621</v>
      </c>
      <c r="J303" s="6"/>
      <c r="K303" s="31" t="s">
        <v>136</v>
      </c>
      <c r="L303" s="18">
        <v>19.521857175035247</v>
      </c>
      <c r="M303" s="18">
        <v>212.69640780662505</v>
      </c>
      <c r="N303" s="18">
        <v>85.798937561345781</v>
      </c>
      <c r="O303" s="18">
        <v>0.77795739801012609</v>
      </c>
      <c r="P303" s="18">
        <v>0.75004901842338945</v>
      </c>
      <c r="Q303" s="18">
        <v>0</v>
      </c>
      <c r="R303" s="19">
        <v>0</v>
      </c>
      <c r="S303" s="20">
        <f t="shared" si="127"/>
        <v>319.54520895943961</v>
      </c>
      <c r="U303" s="84" t="s">
        <v>136</v>
      </c>
      <c r="V303" s="76">
        <v>19.224310212408795</v>
      </c>
      <c r="W303" s="76">
        <v>9.3154696235061521E-2</v>
      </c>
      <c r="X303" s="76">
        <v>0</v>
      </c>
      <c r="Y303" s="76">
        <v>212.69640780662505</v>
      </c>
      <c r="Z303" s="76">
        <v>85.798937561345781</v>
      </c>
      <c r="AA303" s="76">
        <v>3.9217848159555486E-2</v>
      </c>
      <c r="AB303" s="76">
        <v>0.75004901842338945</v>
      </c>
      <c r="AC303" s="77">
        <v>0.94313181624196119</v>
      </c>
      <c r="AD303" s="76">
        <v>0.20439226639139066</v>
      </c>
      <c r="AE303" s="76">
        <v>0</v>
      </c>
      <c r="AF303" s="76">
        <v>0</v>
      </c>
      <c r="AG303" s="76">
        <v>0</v>
      </c>
      <c r="AH303" s="76">
        <v>0.73873954985057055</v>
      </c>
      <c r="AI303" s="79">
        <f t="shared" si="128"/>
        <v>319.54520895943966</v>
      </c>
      <c r="AJ303" t="str">
        <f t="shared" si="129"/>
        <v/>
      </c>
      <c r="BA303"/>
      <c r="BR303"/>
      <c r="CG303"/>
    </row>
    <row r="304" spans="1:85" x14ac:dyDescent="0.25">
      <c r="A304" s="21" t="s">
        <v>24</v>
      </c>
      <c r="B304" s="22">
        <v>18.12255673835018</v>
      </c>
      <c r="C304" s="22">
        <v>10.819687804212368</v>
      </c>
      <c r="D304" s="22">
        <v>23.082542824389293</v>
      </c>
      <c r="E304" s="22">
        <v>208.8220535872392</v>
      </c>
      <c r="F304" s="214"/>
      <c r="G304" s="22">
        <v>20.193997241040162</v>
      </c>
      <c r="H304" s="23">
        <v>0</v>
      </c>
      <c r="I304" s="24">
        <f t="shared" si="126"/>
        <v>281.04083819523123</v>
      </c>
      <c r="J304" s="6"/>
      <c r="K304" s="25" t="s">
        <v>24</v>
      </c>
      <c r="L304" s="26">
        <v>18.12255673835018</v>
      </c>
      <c r="M304" s="26">
        <v>10.819687804212368</v>
      </c>
      <c r="N304" s="26">
        <v>23.082542824389293</v>
      </c>
      <c r="O304" s="26">
        <v>208.8220535872392</v>
      </c>
      <c r="P304" s="26">
        <v>4.1876295266482986</v>
      </c>
      <c r="Q304" s="26">
        <v>20.193997241040162</v>
      </c>
      <c r="R304" s="27">
        <v>0</v>
      </c>
      <c r="S304" s="28">
        <f t="shared" si="127"/>
        <v>285.22846772187955</v>
      </c>
      <c r="U304" s="80" t="s">
        <v>24</v>
      </c>
      <c r="V304" s="81">
        <v>1.743413637162369</v>
      </c>
      <c r="W304" s="81">
        <v>16.076610301061088</v>
      </c>
      <c r="X304" s="81">
        <v>20.193997241040162</v>
      </c>
      <c r="Y304" s="81">
        <v>10.819687804212368</v>
      </c>
      <c r="Z304" s="81">
        <v>17.253488255971305</v>
      </c>
      <c r="AA304" s="81">
        <v>194.41668956210802</v>
      </c>
      <c r="AB304" s="81">
        <v>4.1876295266482986</v>
      </c>
      <c r="AC304" s="82">
        <v>20.536951393675874</v>
      </c>
      <c r="AD304" s="81">
        <v>0.30253280012672357</v>
      </c>
      <c r="AE304" s="81">
        <v>11.589077150703528</v>
      </c>
      <c r="AF304" s="81">
        <v>0</v>
      </c>
      <c r="AG304" s="81">
        <v>5.8290545684179857</v>
      </c>
      <c r="AH304" s="81">
        <v>2.816286874427635</v>
      </c>
      <c r="AI304" s="83">
        <f t="shared" si="128"/>
        <v>285.2284677218795</v>
      </c>
      <c r="AJ304" t="str">
        <f t="shared" si="129"/>
        <v/>
      </c>
      <c r="BA304"/>
      <c r="BR304"/>
      <c r="CG304"/>
    </row>
    <row r="305" spans="1:85" x14ac:dyDescent="0.25">
      <c r="A305" s="29" t="s">
        <v>23</v>
      </c>
      <c r="B305" s="18">
        <v>0.60055885142290644</v>
      </c>
      <c r="C305" s="18">
        <v>0</v>
      </c>
      <c r="D305" s="18">
        <v>32.21752936445904</v>
      </c>
      <c r="E305" s="18">
        <v>0</v>
      </c>
      <c r="F305" s="214"/>
      <c r="G305" s="18">
        <v>0</v>
      </c>
      <c r="H305" s="30">
        <v>0</v>
      </c>
      <c r="I305" s="16">
        <f t="shared" si="126"/>
        <v>32.818088215881943</v>
      </c>
      <c r="J305" s="6"/>
      <c r="K305" s="31" t="s">
        <v>23</v>
      </c>
      <c r="L305" s="18">
        <v>0.60055885142290644</v>
      </c>
      <c r="M305" s="18">
        <v>0</v>
      </c>
      <c r="N305" s="18">
        <v>32.21752936445904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127"/>
        <v>32.818088215881943</v>
      </c>
      <c r="U305" s="84" t="s">
        <v>23</v>
      </c>
      <c r="V305" s="76">
        <v>0.58529273948119098</v>
      </c>
      <c r="W305" s="76">
        <v>0</v>
      </c>
      <c r="X305" s="76">
        <v>0</v>
      </c>
      <c r="Y305" s="76">
        <v>0</v>
      </c>
      <c r="Z305" s="76">
        <v>28.344425723305513</v>
      </c>
      <c r="AA305" s="76">
        <v>0</v>
      </c>
      <c r="AB305" s="76">
        <v>0</v>
      </c>
      <c r="AC305" s="77">
        <v>3.8883697530952475</v>
      </c>
      <c r="AD305" s="76">
        <v>1.5266111941715487E-2</v>
      </c>
      <c r="AE305" s="76">
        <v>0</v>
      </c>
      <c r="AF305" s="76">
        <v>0</v>
      </c>
      <c r="AG305" s="76">
        <v>3.8731036411535245</v>
      </c>
      <c r="AH305" s="76">
        <v>0</v>
      </c>
      <c r="AI305" s="79">
        <f t="shared" si="128"/>
        <v>32.81808821588195</v>
      </c>
      <c r="AJ305" t="str">
        <f t="shared" si="129"/>
        <v/>
      </c>
      <c r="BA305"/>
      <c r="BR305"/>
      <c r="CG305"/>
    </row>
    <row r="306" spans="1:85" x14ac:dyDescent="0.25">
      <c r="A306" s="21" t="s">
        <v>58</v>
      </c>
      <c r="B306" s="22">
        <v>0</v>
      </c>
      <c r="C306" s="22">
        <v>5.7081606920169074E-4</v>
      </c>
      <c r="D306" s="22">
        <v>0</v>
      </c>
      <c r="E306" s="22">
        <v>0</v>
      </c>
      <c r="F306" s="214"/>
      <c r="G306" s="22">
        <v>0</v>
      </c>
      <c r="H306" s="23">
        <v>0</v>
      </c>
      <c r="I306" s="24">
        <f t="shared" si="126"/>
        <v>5.7081606920169074E-4</v>
      </c>
      <c r="J306" s="6"/>
      <c r="K306" s="25" t="s">
        <v>58</v>
      </c>
      <c r="L306" s="26">
        <v>0</v>
      </c>
      <c r="M306" s="26">
        <v>5.7081606920169074E-4</v>
      </c>
      <c r="N306" s="26">
        <v>0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127"/>
        <v>5.7081606920169074E-4</v>
      </c>
      <c r="U306" s="80" t="s">
        <v>58</v>
      </c>
      <c r="V306" s="81">
        <v>0</v>
      </c>
      <c r="W306" s="81">
        <v>0</v>
      </c>
      <c r="X306" s="81">
        <v>0</v>
      </c>
      <c r="Y306" s="81">
        <v>5.7081606920169074E-4</v>
      </c>
      <c r="Z306" s="81">
        <v>0</v>
      </c>
      <c r="AA306" s="81">
        <v>0</v>
      </c>
      <c r="AB306" s="81">
        <v>0</v>
      </c>
      <c r="AC306" s="82">
        <v>0</v>
      </c>
      <c r="AD306" s="81">
        <v>0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128"/>
        <v>5.7081606920169074E-4</v>
      </c>
      <c r="AJ306" t="str">
        <f t="shared" si="129"/>
        <v/>
      </c>
      <c r="BA306"/>
      <c r="BR306"/>
      <c r="CG306"/>
    </row>
    <row r="307" spans="1:85" x14ac:dyDescent="0.25">
      <c r="A307" s="29" t="s">
        <v>21</v>
      </c>
      <c r="B307" s="18">
        <v>31.517737518854922</v>
      </c>
      <c r="C307" s="18">
        <v>15.896996781836952</v>
      </c>
      <c r="D307" s="18">
        <v>0.79004388286783789</v>
      </c>
      <c r="E307" s="18">
        <v>0</v>
      </c>
      <c r="F307" s="214"/>
      <c r="G307" s="18">
        <v>0</v>
      </c>
      <c r="H307" s="30">
        <v>0</v>
      </c>
      <c r="I307" s="16">
        <f t="shared" si="126"/>
        <v>48.204778183559711</v>
      </c>
      <c r="J307" s="6"/>
      <c r="K307" s="31" t="s">
        <v>21</v>
      </c>
      <c r="L307" s="18">
        <v>31.517737518854922</v>
      </c>
      <c r="M307" s="18">
        <v>15.896996781836952</v>
      </c>
      <c r="N307" s="18">
        <v>0.79004388286783789</v>
      </c>
      <c r="O307" s="18">
        <v>0</v>
      </c>
      <c r="P307" s="18">
        <v>0.85161839794428906</v>
      </c>
      <c r="Q307" s="18">
        <v>0</v>
      </c>
      <c r="R307" s="19">
        <v>0</v>
      </c>
      <c r="S307" s="20">
        <f t="shared" si="127"/>
        <v>49.056396581503996</v>
      </c>
      <c r="U307" s="84" t="s">
        <v>21</v>
      </c>
      <c r="V307" s="76">
        <v>31.517737518854922</v>
      </c>
      <c r="W307" s="76">
        <v>0</v>
      </c>
      <c r="X307" s="76">
        <v>0</v>
      </c>
      <c r="Y307" s="76">
        <v>15.896996781836952</v>
      </c>
      <c r="Z307" s="76">
        <v>0.79004388286783789</v>
      </c>
      <c r="AA307" s="76">
        <v>0</v>
      </c>
      <c r="AB307" s="76">
        <v>0.85161839794428906</v>
      </c>
      <c r="AC307" s="77">
        <v>0</v>
      </c>
      <c r="AD307" s="76">
        <v>0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128"/>
        <v>49.056396581503996</v>
      </c>
      <c r="AJ307" t="str">
        <f t="shared" si="129"/>
        <v/>
      </c>
      <c r="BA307"/>
      <c r="BR307"/>
      <c r="CG307"/>
    </row>
    <row r="308" spans="1:85" x14ac:dyDescent="0.25">
      <c r="A308" s="21" t="s">
        <v>20</v>
      </c>
      <c r="B308" s="22">
        <v>2.7370576731194394</v>
      </c>
      <c r="C308" s="22">
        <v>1.3805241253517069</v>
      </c>
      <c r="D308" s="22">
        <v>6.8608848284585064E-2</v>
      </c>
      <c r="E308" s="22">
        <v>0</v>
      </c>
      <c r="F308" s="214"/>
      <c r="G308" s="22">
        <v>0</v>
      </c>
      <c r="H308" s="23">
        <v>0</v>
      </c>
      <c r="I308" s="24">
        <f t="shared" si="126"/>
        <v>4.1861906467557315</v>
      </c>
      <c r="J308" s="6"/>
      <c r="K308" s="25" t="s">
        <v>20</v>
      </c>
      <c r="L308" s="26">
        <v>2.7370576731194394</v>
      </c>
      <c r="M308" s="26">
        <v>1.3805241253517069</v>
      </c>
      <c r="N308" s="26">
        <v>6.8608848284585064E-2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127"/>
        <v>4.1861906467557315</v>
      </c>
      <c r="U308" s="80" t="s">
        <v>59</v>
      </c>
      <c r="V308" s="81">
        <v>2.7370576731194394</v>
      </c>
      <c r="W308" s="81">
        <v>0</v>
      </c>
      <c r="X308" s="81">
        <v>0</v>
      </c>
      <c r="Y308" s="81">
        <v>1.3805241253517069</v>
      </c>
      <c r="Z308" s="81">
        <v>6.8608848284585064E-2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128"/>
        <v>4.1861906467557315</v>
      </c>
      <c r="AJ308" t="str">
        <f t="shared" si="129"/>
        <v/>
      </c>
      <c r="BA308"/>
      <c r="BR308"/>
      <c r="CG308"/>
    </row>
    <row r="309" spans="1:85" x14ac:dyDescent="0.25">
      <c r="A309" s="32" t="s">
        <v>62</v>
      </c>
      <c r="B309" s="18">
        <v>2.6402470476077539E-2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126"/>
        <v>2.6402470476077539E-2</v>
      </c>
      <c r="J309" s="6"/>
      <c r="K309" s="33" t="s">
        <v>62</v>
      </c>
      <c r="L309" s="18">
        <v>2.6402470476077539E-2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127"/>
        <v>2.6402470476077539E-2</v>
      </c>
      <c r="U309" s="85" t="s">
        <v>60</v>
      </c>
      <c r="V309" s="76">
        <v>2.2453425097149111E-2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3.9490453789284294E-3</v>
      </c>
      <c r="AD309" s="78">
        <v>3.9490453789284294E-3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128"/>
        <v>2.6402470476077539E-2</v>
      </c>
      <c r="AJ309" t="str">
        <f t="shared" si="129"/>
        <v/>
      </c>
      <c r="BA309"/>
      <c r="BR309"/>
      <c r="CG309"/>
    </row>
    <row r="310" spans="1:85" ht="14.4" x14ac:dyDescent="0.3">
      <c r="A310" s="34" t="s">
        <v>22</v>
      </c>
      <c r="B310" s="35">
        <v>2.6402470476077539E-2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126"/>
        <v>2.6402470476077539E-2</v>
      </c>
      <c r="J310" s="6"/>
      <c r="K310" s="38" t="s">
        <v>22</v>
      </c>
      <c r="L310" s="39">
        <v>2.6402470476077539E-2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127"/>
        <v>2.6402470476077539E-2</v>
      </c>
      <c r="U310" s="86" t="s">
        <v>63</v>
      </c>
      <c r="V310" s="87">
        <v>2.2453425097149111E-2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3.9490453789284294E-3</v>
      </c>
      <c r="AD310" s="87">
        <v>3.9490453789284294E-3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128"/>
        <v>2.6402470476077539E-2</v>
      </c>
      <c r="AJ310" t="str">
        <f t="shared" si="129"/>
        <v/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126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127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128"/>
        <v>0</v>
      </c>
      <c r="AJ311" t="str">
        <f t="shared" si="129"/>
        <v/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126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127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128"/>
        <v>0</v>
      </c>
      <c r="AJ312" t="str">
        <f t="shared" si="129"/>
        <v/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126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127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128"/>
        <v>0</v>
      </c>
      <c r="AJ313" t="str">
        <f t="shared" si="129"/>
        <v/>
      </c>
      <c r="BA313"/>
      <c r="BR313"/>
      <c r="CG313"/>
    </row>
    <row r="314" spans="1:85" x14ac:dyDescent="0.25">
      <c r="A314" s="56" t="s">
        <v>25</v>
      </c>
      <c r="B314" s="57">
        <f>SUM(B293:B309)</f>
        <v>75.807836591095779</v>
      </c>
      <c r="C314" s="57">
        <f t="shared" ref="C314:I314" si="130">SUM(C293:C309)</f>
        <v>251.27917464681585</v>
      </c>
      <c r="D314" s="57">
        <f t="shared" si="130"/>
        <v>148.43135880066356</v>
      </c>
      <c r="E314" s="57">
        <f t="shared" si="130"/>
        <v>211.34413240563421</v>
      </c>
      <c r="F314" s="57">
        <f t="shared" si="130"/>
        <v>0</v>
      </c>
      <c r="G314" s="57">
        <f t="shared" si="130"/>
        <v>20.193997241040162</v>
      </c>
      <c r="H314" s="58">
        <f t="shared" si="130"/>
        <v>0</v>
      </c>
      <c r="I314" s="16">
        <f t="shared" si="130"/>
        <v>707.05649968524961</v>
      </c>
      <c r="J314" s="6"/>
      <c r="K314" s="59" t="s">
        <v>25</v>
      </c>
      <c r="L314" s="57">
        <f>SUM(L293:L309)</f>
        <v>75.807836591095779</v>
      </c>
      <c r="M314" s="57">
        <f t="shared" ref="M314:S314" si="131">SUM(M293:M309)</f>
        <v>251.27917464681585</v>
      </c>
      <c r="N314" s="57">
        <f t="shared" si="131"/>
        <v>148.43135880066356</v>
      </c>
      <c r="O314" s="57">
        <f t="shared" si="131"/>
        <v>211.34413240563421</v>
      </c>
      <c r="P314" s="57">
        <f t="shared" si="131"/>
        <v>22.836835807621011</v>
      </c>
      <c r="Q314" s="57">
        <f t="shared" si="131"/>
        <v>20.193997241040162</v>
      </c>
      <c r="R314" s="58">
        <f t="shared" si="131"/>
        <v>0</v>
      </c>
      <c r="S314" s="60">
        <f t="shared" si="131"/>
        <v>729.89333549287073</v>
      </c>
      <c r="T314" t="str">
        <f>IF(ABS(S314-AI314)&gt;0.01,S314-AI314,"")</f>
        <v/>
      </c>
      <c r="U314" s="94" t="s">
        <v>61</v>
      </c>
      <c r="V314" s="95">
        <f>SUM(V293:V309)</f>
        <v>58.833546859306985</v>
      </c>
      <c r="W314" s="95">
        <f t="shared" ref="W314:AH314" si="132">SUM(W293:W309)</f>
        <v>16.169764997296149</v>
      </c>
      <c r="X314" s="95">
        <f t="shared" si="132"/>
        <v>20.193997241040162</v>
      </c>
      <c r="Y314" s="95">
        <f t="shared" si="132"/>
        <v>251.27917464681585</v>
      </c>
      <c r="Z314" s="95">
        <f t="shared" si="132"/>
        <v>138.72920059109205</v>
      </c>
      <c r="AA314" s="95">
        <f t="shared" si="132"/>
        <v>194.77692332851046</v>
      </c>
      <c r="AB314" s="95">
        <f t="shared" si="132"/>
        <v>22.836835807621011</v>
      </c>
      <c r="AC314" s="95">
        <f t="shared" si="132"/>
        <v>27.073892021187923</v>
      </c>
      <c r="AD314" s="96">
        <f t="shared" si="132"/>
        <v>0.80452473449265549</v>
      </c>
      <c r="AE314" s="96">
        <f t="shared" si="132"/>
        <v>11.589077150703528</v>
      </c>
      <c r="AF314" s="96">
        <f t="shared" si="132"/>
        <v>0</v>
      </c>
      <c r="AG314" s="96">
        <f t="shared" si="132"/>
        <v>9.7021582095715111</v>
      </c>
      <c r="AH314" s="96">
        <f t="shared" si="132"/>
        <v>4.9781319264202208</v>
      </c>
      <c r="AI314" s="97">
        <f>SUM(V314:AC314)</f>
        <v>729.89333549287051</v>
      </c>
      <c r="AJ314" t="str">
        <f t="shared" si="129"/>
        <v/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0.10721609464709268</v>
      </c>
      <c r="C315" s="98">
        <f t="shared" ref="C315:H315" si="133">IF($I314=0,"-",C314/$I314)</f>
        <v>0.35538768791274</v>
      </c>
      <c r="D315" s="98">
        <f t="shared" si="133"/>
        <v>0.20992856846198099</v>
      </c>
      <c r="E315" s="98">
        <f t="shared" si="133"/>
        <v>0.29890699328796966</v>
      </c>
      <c r="F315" s="98">
        <f t="shared" si="133"/>
        <v>0</v>
      </c>
      <c r="G315" s="98">
        <f t="shared" si="133"/>
        <v>2.8560655690216607E-2</v>
      </c>
      <c r="H315" s="99">
        <f t="shared" si="133"/>
        <v>0</v>
      </c>
      <c r="I315" s="100">
        <f>SUM(B315:H315)</f>
        <v>1</v>
      </c>
      <c r="J315"/>
      <c r="K315" s="64" t="s">
        <v>86</v>
      </c>
      <c r="L315" s="65">
        <f t="shared" ref="L315:R315" si="134">IF($S314=0,"-",L314/$S314)</f>
        <v>0.1038615273009795</v>
      </c>
      <c r="M315" s="65">
        <f t="shared" si="134"/>
        <v>0.34426835049416643</v>
      </c>
      <c r="N315" s="65">
        <f t="shared" si="134"/>
        <v>0.20336034264572808</v>
      </c>
      <c r="O315" s="65">
        <f t="shared" si="134"/>
        <v>0.28955481866801963</v>
      </c>
      <c r="P315" s="65">
        <f t="shared" si="134"/>
        <v>3.1287908379380003E-2</v>
      </c>
      <c r="Q315" s="65">
        <f t="shared" si="134"/>
        <v>2.766705251172609E-2</v>
      </c>
      <c r="R315" s="66">
        <f t="shared" si="134"/>
        <v>0</v>
      </c>
      <c r="S315" s="67">
        <f>SUM(L315:R315)</f>
        <v>0.99999999999999967</v>
      </c>
      <c r="U315" s="101" t="s">
        <v>86</v>
      </c>
      <c r="V315" s="102">
        <f>+V314/$AI314</f>
        <v>8.0605677567365128E-2</v>
      </c>
      <c r="W315" s="102">
        <f t="shared" ref="W315:AH315" si="135">+W314/$AI314</f>
        <v>2.2153600000166179E-2</v>
      </c>
      <c r="X315" s="102">
        <f t="shared" si="135"/>
        <v>2.7667052511726097E-2</v>
      </c>
      <c r="Y315" s="102">
        <f t="shared" si="135"/>
        <v>0.34426835049416654</v>
      </c>
      <c r="Z315" s="102">
        <f t="shared" si="135"/>
        <v>0.19006777270738232</v>
      </c>
      <c r="AA315" s="102">
        <f t="shared" si="135"/>
        <v>0.26685669515941624</v>
      </c>
      <c r="AB315" s="102">
        <f t="shared" si="135"/>
        <v>3.1287908379380017E-2</v>
      </c>
      <c r="AC315" s="102">
        <f t="shared" si="135"/>
        <v>3.7092943180397596E-2</v>
      </c>
      <c r="AD315" s="102">
        <f t="shared" si="135"/>
        <v>1.1022497334482293E-3</v>
      </c>
      <c r="AE315" s="102">
        <f t="shared" si="135"/>
        <v>1.5877768143858779E-2</v>
      </c>
      <c r="AF315" s="102">
        <f t="shared" si="135"/>
        <v>0</v>
      </c>
      <c r="AG315" s="102">
        <f t="shared" si="135"/>
        <v>1.3292569938345848E-2</v>
      </c>
      <c r="AH315" s="102">
        <f t="shared" si="135"/>
        <v>6.820355364744725E-3</v>
      </c>
      <c r="AI315" s="103">
        <f>SUM(V315:AC315)</f>
        <v>1.0000000000000002</v>
      </c>
      <c r="AJ315" s="1" t="str">
        <f t="shared" si="129"/>
        <v/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AJ319" t="str">
        <f>IF(ABS(S319-AI319)&gt;0.001,S319-AI319,"")</f>
        <v/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136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137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138">SUM(V320:AC320)</f>
        <v>0</v>
      </c>
      <c r="AJ320" t="str">
        <f t="shared" ref="AJ320:AJ341" si="139">IF(ABS(S320-AI320)&gt;0.001,S320-AI320,"")</f>
        <v/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136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137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138"/>
        <v>0</v>
      </c>
      <c r="AJ321" t="str">
        <f t="shared" si="139"/>
        <v/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136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137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138"/>
        <v>0</v>
      </c>
      <c r="AJ322" t="str">
        <f t="shared" si="139"/>
        <v/>
      </c>
      <c r="BA322"/>
      <c r="BR322"/>
      <c r="CG322"/>
    </row>
    <row r="323" spans="1:85" x14ac:dyDescent="0.25">
      <c r="A323" s="29" t="s">
        <v>15</v>
      </c>
      <c r="B323" s="18">
        <v>0.33190034589872364</v>
      </c>
      <c r="C323" s="18">
        <v>1.9611422631292181</v>
      </c>
      <c r="D323" s="18">
        <v>2.2407582498644388E-2</v>
      </c>
      <c r="E323" s="18">
        <v>0</v>
      </c>
      <c r="F323" s="214"/>
      <c r="G323" s="18">
        <v>0</v>
      </c>
      <c r="H323" s="30">
        <v>0</v>
      </c>
      <c r="I323" s="16">
        <f t="shared" si="136"/>
        <v>2.3154501915265859</v>
      </c>
      <c r="J323" s="6"/>
      <c r="K323" s="31" t="s">
        <v>15</v>
      </c>
      <c r="L323" s="18">
        <v>0.33190034589872364</v>
      </c>
      <c r="M323" s="18">
        <v>1.9611422631292181</v>
      </c>
      <c r="N323" s="18">
        <v>2.2407582498644388E-2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137"/>
        <v>2.3154501915265859</v>
      </c>
      <c r="U323" s="84" t="s">
        <v>15</v>
      </c>
      <c r="V323" s="76">
        <v>0.33190034589872364</v>
      </c>
      <c r="W323" s="76">
        <v>0</v>
      </c>
      <c r="X323" s="76">
        <v>0</v>
      </c>
      <c r="Y323" s="76">
        <v>1.9611422631292181</v>
      </c>
      <c r="Z323" s="76">
        <v>2.2407582498644388E-2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138"/>
        <v>2.3154501915265859</v>
      </c>
      <c r="AJ323" t="str">
        <f t="shared" si="139"/>
        <v/>
      </c>
      <c r="BA323"/>
      <c r="BR323"/>
      <c r="CG323"/>
    </row>
    <row r="324" spans="1:85" x14ac:dyDescent="0.25">
      <c r="A324" s="21" t="s">
        <v>14</v>
      </c>
      <c r="B324" s="22">
        <v>2.1309272441194699E-2</v>
      </c>
      <c r="C324" s="22">
        <v>0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136"/>
        <v>2.1309272441194699E-2</v>
      </c>
      <c r="J324" s="6"/>
      <c r="K324" s="25" t="s">
        <v>14</v>
      </c>
      <c r="L324" s="26">
        <v>2.1309272441194699E-2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137"/>
        <v>2.1309272441194699E-2</v>
      </c>
      <c r="U324" s="80" t="s">
        <v>55</v>
      </c>
      <c r="V324" s="81">
        <v>2.1309272441194699E-2</v>
      </c>
      <c r="W324" s="81">
        <v>0</v>
      </c>
      <c r="X324" s="81">
        <v>0</v>
      </c>
      <c r="Y324" s="81">
        <v>0</v>
      </c>
      <c r="Z324" s="81">
        <v>0</v>
      </c>
      <c r="AA324" s="81">
        <v>0</v>
      </c>
      <c r="AB324" s="81">
        <v>0</v>
      </c>
      <c r="AC324" s="82">
        <v>0</v>
      </c>
      <c r="AD324" s="81">
        <v>0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138"/>
        <v>2.1309272441194699E-2</v>
      </c>
      <c r="AJ324" t="str">
        <f t="shared" si="139"/>
        <v/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4.4728958326310077E-3</v>
      </c>
      <c r="F325" s="214"/>
      <c r="G325" s="18">
        <v>0</v>
      </c>
      <c r="H325" s="30">
        <v>0</v>
      </c>
      <c r="I325" s="16">
        <f t="shared" si="136"/>
        <v>4.4728958326310077E-3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4.4728958326310077E-3</v>
      </c>
      <c r="P325" s="18">
        <v>3.2709745916271546</v>
      </c>
      <c r="Q325" s="18">
        <v>0</v>
      </c>
      <c r="R325" s="19">
        <v>0</v>
      </c>
      <c r="S325" s="20">
        <f t="shared" si="137"/>
        <v>3.2754474874597856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6.1497192932598538E-6</v>
      </c>
      <c r="AB325" s="76">
        <v>3.2709745916271546</v>
      </c>
      <c r="AC325" s="77">
        <v>4.4667461133377478E-3</v>
      </c>
      <c r="AD325" s="76">
        <v>0</v>
      </c>
      <c r="AE325" s="76">
        <v>0</v>
      </c>
      <c r="AF325" s="76">
        <v>0</v>
      </c>
      <c r="AG325" s="76">
        <v>0</v>
      </c>
      <c r="AH325" s="76">
        <v>4.4667461133377478E-3</v>
      </c>
      <c r="AI325" s="79">
        <f t="shared" si="138"/>
        <v>3.2754474874597856</v>
      </c>
      <c r="AJ325" t="str">
        <f t="shared" si="139"/>
        <v/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136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2.0654428495535146</v>
      </c>
      <c r="Q326" s="26">
        <v>0</v>
      </c>
      <c r="R326" s="27">
        <v>0</v>
      </c>
      <c r="S326" s="28">
        <f t="shared" si="137"/>
        <v>2.0654428495535146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2.0654428495535146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138"/>
        <v>2.0654428495535146</v>
      </c>
      <c r="AJ326" t="str">
        <f t="shared" si="139"/>
        <v/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136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137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138"/>
        <v>0</v>
      </c>
      <c r="AJ327" t="str">
        <f t="shared" si="139"/>
        <v/>
      </c>
      <c r="BA327"/>
      <c r="BR327"/>
      <c r="CG327"/>
    </row>
    <row r="328" spans="1:85" x14ac:dyDescent="0.25">
      <c r="A328" s="21" t="s">
        <v>16</v>
      </c>
      <c r="B328" s="22">
        <v>1.4504272771569673E-3</v>
      </c>
      <c r="C328" s="22">
        <v>0</v>
      </c>
      <c r="D328" s="22">
        <v>1.6040019300324105E-2</v>
      </c>
      <c r="E328" s="22">
        <v>0</v>
      </c>
      <c r="F328" s="214"/>
      <c r="G328" s="22">
        <v>0</v>
      </c>
      <c r="H328" s="23">
        <v>0</v>
      </c>
      <c r="I328" s="24">
        <f t="shared" si="136"/>
        <v>1.7490446577481073E-2</v>
      </c>
      <c r="J328" s="6"/>
      <c r="K328" s="25" t="s">
        <v>16</v>
      </c>
      <c r="L328" s="26">
        <v>1.4504272771569673E-3</v>
      </c>
      <c r="M328" s="26">
        <v>0</v>
      </c>
      <c r="N328" s="26">
        <v>1.6040019300324105E-2</v>
      </c>
      <c r="O328" s="26">
        <v>0</v>
      </c>
      <c r="P328" s="26">
        <v>0</v>
      </c>
      <c r="Q328" s="26">
        <v>0</v>
      </c>
      <c r="R328" s="27">
        <v>0</v>
      </c>
      <c r="S328" s="28">
        <f t="shared" si="137"/>
        <v>1.7490446577481073E-2</v>
      </c>
      <c r="U328" s="80" t="s">
        <v>16</v>
      </c>
      <c r="V328" s="81">
        <v>1.4504272771569673E-3</v>
      </c>
      <c r="W328" s="81">
        <v>0</v>
      </c>
      <c r="X328" s="81">
        <v>0</v>
      </c>
      <c r="Y328" s="81">
        <v>0</v>
      </c>
      <c r="Z328" s="81">
        <v>1.6040019300324105E-2</v>
      </c>
      <c r="AA328" s="81">
        <v>0</v>
      </c>
      <c r="AB328" s="81">
        <v>0</v>
      </c>
      <c r="AC328" s="82">
        <v>0</v>
      </c>
      <c r="AD328" s="81">
        <v>0</v>
      </c>
      <c r="AE328" s="81">
        <v>0</v>
      </c>
      <c r="AF328" s="81">
        <v>0</v>
      </c>
      <c r="AG328" s="81">
        <v>0</v>
      </c>
      <c r="AH328" s="81">
        <v>0</v>
      </c>
      <c r="AI328" s="83">
        <f t="shared" si="138"/>
        <v>1.7490446577481073E-2</v>
      </c>
      <c r="AJ328" t="str">
        <f t="shared" si="139"/>
        <v/>
      </c>
      <c r="BA328"/>
      <c r="BR328"/>
      <c r="CG328"/>
    </row>
    <row r="329" spans="1:85" x14ac:dyDescent="0.25">
      <c r="A329" s="29" t="s">
        <v>136</v>
      </c>
      <c r="B329" s="18">
        <v>9.6130042092823764</v>
      </c>
      <c r="C329" s="18">
        <v>119.52114066751358</v>
      </c>
      <c r="D329" s="18">
        <v>16.421688556088842</v>
      </c>
      <c r="E329" s="18">
        <v>8.5778881804780998</v>
      </c>
      <c r="F329" s="214"/>
      <c r="G329" s="18">
        <v>0</v>
      </c>
      <c r="H329" s="30">
        <v>0</v>
      </c>
      <c r="I329" s="16">
        <f t="shared" si="136"/>
        <v>154.13372161336289</v>
      </c>
      <c r="J329" s="6"/>
      <c r="K329" s="31" t="s">
        <v>136</v>
      </c>
      <c r="L329" s="18">
        <v>9.6130042092823764</v>
      </c>
      <c r="M329" s="18">
        <v>119.52114066751358</v>
      </c>
      <c r="N329" s="18">
        <v>16.421688556088842</v>
      </c>
      <c r="O329" s="18">
        <v>8.5778881804780998</v>
      </c>
      <c r="P329" s="18">
        <v>3.7213176260900857E-2</v>
      </c>
      <c r="Q329" s="18">
        <v>0</v>
      </c>
      <c r="R329" s="19">
        <v>0</v>
      </c>
      <c r="S329" s="20">
        <f t="shared" si="137"/>
        <v>154.1709347896238</v>
      </c>
      <c r="U329" s="84" t="s">
        <v>136</v>
      </c>
      <c r="V329" s="76">
        <v>9.6130042092823764</v>
      </c>
      <c r="W329" s="76">
        <v>0</v>
      </c>
      <c r="X329" s="76">
        <v>0</v>
      </c>
      <c r="Y329" s="76">
        <v>119.52114066751358</v>
      </c>
      <c r="Z329" s="76">
        <v>15.951480729501132</v>
      </c>
      <c r="AA329" s="76">
        <v>0.39752229479313811</v>
      </c>
      <c r="AB329" s="76">
        <v>3.7213176260900857E-2</v>
      </c>
      <c r="AC329" s="77">
        <v>8.6505737122726725</v>
      </c>
      <c r="AD329" s="76">
        <v>0</v>
      </c>
      <c r="AE329" s="76">
        <v>0</v>
      </c>
      <c r="AF329" s="76">
        <v>0</v>
      </c>
      <c r="AG329" s="76">
        <v>0.47020782658771026</v>
      </c>
      <c r="AH329" s="76">
        <v>8.1803658856849619</v>
      </c>
      <c r="AI329" s="79">
        <f t="shared" si="138"/>
        <v>154.17093478962377</v>
      </c>
      <c r="AJ329" t="str">
        <f t="shared" si="139"/>
        <v/>
      </c>
      <c r="BA329"/>
      <c r="BR329"/>
      <c r="CG329"/>
    </row>
    <row r="330" spans="1:85" x14ac:dyDescent="0.25">
      <c r="A330" s="21" t="s">
        <v>24</v>
      </c>
      <c r="B330" s="22">
        <v>3.6454583787107548</v>
      </c>
      <c r="C330" s="22">
        <v>24.052394475099884</v>
      </c>
      <c r="D330" s="22">
        <v>0.16000776291061922</v>
      </c>
      <c r="E330" s="22">
        <v>123.19104870662298</v>
      </c>
      <c r="F330" s="214"/>
      <c r="G330" s="22">
        <v>5.583649435120873</v>
      </c>
      <c r="H330" s="23">
        <v>0</v>
      </c>
      <c r="I330" s="24">
        <f t="shared" si="136"/>
        <v>156.63255875846511</v>
      </c>
      <c r="J330" s="6"/>
      <c r="K330" s="25" t="s">
        <v>24</v>
      </c>
      <c r="L330" s="26">
        <v>3.6454583787107548</v>
      </c>
      <c r="M330" s="26">
        <v>24.052394475099884</v>
      </c>
      <c r="N330" s="26">
        <v>0.16000776291061922</v>
      </c>
      <c r="O330" s="26">
        <v>123.19104870662298</v>
      </c>
      <c r="P330" s="26">
        <v>0.15116804439704851</v>
      </c>
      <c r="Q330" s="26">
        <v>5.583649435120873</v>
      </c>
      <c r="R330" s="27">
        <v>0</v>
      </c>
      <c r="S330" s="28">
        <f t="shared" si="137"/>
        <v>156.78372680286216</v>
      </c>
      <c r="U330" s="80" t="s">
        <v>24</v>
      </c>
      <c r="V330" s="81">
        <v>1.3354080594156421</v>
      </c>
      <c r="W330" s="81">
        <v>2.3100503192951125</v>
      </c>
      <c r="X330" s="81">
        <v>5.583649435120873</v>
      </c>
      <c r="Y330" s="81">
        <v>24.052394475099884</v>
      </c>
      <c r="Z330" s="81">
        <v>2.0580967216095234E-2</v>
      </c>
      <c r="AA330" s="81">
        <v>123.04048983283897</v>
      </c>
      <c r="AB330" s="81">
        <v>0.15116804439704851</v>
      </c>
      <c r="AC330" s="82">
        <v>0.28998566947853743</v>
      </c>
      <c r="AD330" s="81">
        <v>0</v>
      </c>
      <c r="AE330" s="81">
        <v>0</v>
      </c>
      <c r="AF330" s="81">
        <v>0</v>
      </c>
      <c r="AG330" s="81">
        <v>0.13942679569452399</v>
      </c>
      <c r="AH330" s="81">
        <v>0.15055887378401345</v>
      </c>
      <c r="AI330" s="83">
        <f t="shared" si="138"/>
        <v>156.78372680286216</v>
      </c>
      <c r="AJ330" t="str">
        <f t="shared" si="139"/>
        <v/>
      </c>
      <c r="BA330"/>
      <c r="BR330"/>
      <c r="CG330"/>
    </row>
    <row r="331" spans="1:85" x14ac:dyDescent="0.25">
      <c r="A331" s="29" t="s">
        <v>23</v>
      </c>
      <c r="B331" s="18">
        <v>0.12187337354803318</v>
      </c>
      <c r="C331" s="18">
        <v>1.4248193765788832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136"/>
        <v>1.5466927501269163</v>
      </c>
      <c r="J331" s="6"/>
      <c r="K331" s="31" t="s">
        <v>23</v>
      </c>
      <c r="L331" s="18">
        <v>0.12187337354803318</v>
      </c>
      <c r="M331" s="18">
        <v>1.4248193765788832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137"/>
        <v>1.5466927501269163</v>
      </c>
      <c r="U331" s="84" t="s">
        <v>23</v>
      </c>
      <c r="V331" s="76">
        <v>0.12187337354803318</v>
      </c>
      <c r="W331" s="76">
        <v>0</v>
      </c>
      <c r="X331" s="76">
        <v>0</v>
      </c>
      <c r="Y331" s="76">
        <v>1.4248193765788832</v>
      </c>
      <c r="Z331" s="76">
        <v>0</v>
      </c>
      <c r="AA331" s="76">
        <v>0</v>
      </c>
      <c r="AB331" s="76">
        <v>0</v>
      </c>
      <c r="AC331" s="77">
        <v>0</v>
      </c>
      <c r="AD331" s="76">
        <v>0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138"/>
        <v>1.5466927501269163</v>
      </c>
      <c r="AJ331" t="str">
        <f t="shared" si="139"/>
        <v/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136"/>
        <v>0</v>
      </c>
      <c r="J332" s="6"/>
      <c r="K332" s="25" t="s">
        <v>58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137"/>
        <v>0</v>
      </c>
      <c r="U332" s="80" t="s">
        <v>58</v>
      </c>
      <c r="V332" s="81">
        <v>0</v>
      </c>
      <c r="W332" s="81">
        <v>0</v>
      </c>
      <c r="X332" s="81">
        <v>0</v>
      </c>
      <c r="Y332" s="81">
        <v>0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138"/>
        <v>0</v>
      </c>
      <c r="AJ332" t="str">
        <f t="shared" si="139"/>
        <v/>
      </c>
      <c r="BA332"/>
      <c r="BR332"/>
      <c r="CG332"/>
    </row>
    <row r="333" spans="1:85" x14ac:dyDescent="0.25">
      <c r="A333" s="29" t="s">
        <v>21</v>
      </c>
      <c r="B333" s="18">
        <v>9.6442390580807195E-4</v>
      </c>
      <c r="C333" s="18">
        <v>5.9399167662689853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136"/>
        <v>5.9408811901747933</v>
      </c>
      <c r="J333" s="6"/>
      <c r="K333" s="31" t="s">
        <v>21</v>
      </c>
      <c r="L333" s="18">
        <v>9.6442390580807195E-4</v>
      </c>
      <c r="M333" s="18">
        <v>5.9399167662689853</v>
      </c>
      <c r="N333" s="18">
        <v>0</v>
      </c>
      <c r="O333" s="18">
        <v>0</v>
      </c>
      <c r="P333" s="18">
        <v>0.1697146908389747</v>
      </c>
      <c r="Q333" s="18">
        <v>0</v>
      </c>
      <c r="R333" s="19">
        <v>0</v>
      </c>
      <c r="S333" s="20">
        <f t="shared" si="137"/>
        <v>6.1105958810137677</v>
      </c>
      <c r="U333" s="84" t="s">
        <v>21</v>
      </c>
      <c r="V333" s="76">
        <v>9.6442390580807195E-4</v>
      </c>
      <c r="W333" s="76">
        <v>0</v>
      </c>
      <c r="X333" s="76">
        <v>0</v>
      </c>
      <c r="Y333" s="76">
        <v>5.9399167662689853</v>
      </c>
      <c r="Z333" s="76">
        <v>0</v>
      </c>
      <c r="AA333" s="76">
        <v>0</v>
      </c>
      <c r="AB333" s="76">
        <v>0.1697146908389747</v>
      </c>
      <c r="AC333" s="77">
        <v>0</v>
      </c>
      <c r="AD333" s="76">
        <v>0</v>
      </c>
      <c r="AE333" s="76">
        <v>0</v>
      </c>
      <c r="AF333" s="76">
        <v>0</v>
      </c>
      <c r="AG333" s="76">
        <v>0</v>
      </c>
      <c r="AH333" s="76">
        <v>0</v>
      </c>
      <c r="AI333" s="79">
        <f t="shared" si="138"/>
        <v>6.1105958810137677</v>
      </c>
      <c r="AJ333" t="str">
        <f t="shared" si="139"/>
        <v/>
      </c>
      <c r="BA333"/>
      <c r="BR333"/>
      <c r="CG333"/>
    </row>
    <row r="334" spans="1:85" x14ac:dyDescent="0.25">
      <c r="A334" s="21" t="s">
        <v>20</v>
      </c>
      <c r="B334" s="22">
        <v>0</v>
      </c>
      <c r="C334" s="22">
        <v>0.15638003991926483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136"/>
        <v>0.15638003991926483</v>
      </c>
      <c r="J334" s="6"/>
      <c r="K334" s="25" t="s">
        <v>20</v>
      </c>
      <c r="L334" s="26">
        <v>0</v>
      </c>
      <c r="M334" s="26">
        <v>0.15638003991926483</v>
      </c>
      <c r="N334" s="26">
        <v>0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137"/>
        <v>0.15638003991926483</v>
      </c>
      <c r="U334" s="80" t="s">
        <v>59</v>
      </c>
      <c r="V334" s="81">
        <v>0</v>
      </c>
      <c r="W334" s="81">
        <v>0</v>
      </c>
      <c r="X334" s="81">
        <v>0</v>
      </c>
      <c r="Y334" s="81">
        <v>0.15638003991926483</v>
      </c>
      <c r="Z334" s="81">
        <v>0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138"/>
        <v>0.15638003991926483</v>
      </c>
      <c r="AJ334" t="str">
        <f t="shared" si="139"/>
        <v/>
      </c>
      <c r="BA334"/>
      <c r="BR334"/>
      <c r="CG334"/>
    </row>
    <row r="335" spans="1:85" x14ac:dyDescent="0.25">
      <c r="A335" s="32" t="s">
        <v>62</v>
      </c>
      <c r="B335" s="18">
        <v>2.3059412965544031E-2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136"/>
        <v>2.3059412965544031E-2</v>
      </c>
      <c r="J335" s="6"/>
      <c r="K335" s="33" t="s">
        <v>62</v>
      </c>
      <c r="L335" s="18">
        <v>2.3059412965544031E-2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137"/>
        <v>2.3059412965544031E-2</v>
      </c>
      <c r="U335" s="85" t="s">
        <v>60</v>
      </c>
      <c r="V335" s="76">
        <v>2.3059412965544031E-2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138"/>
        <v>2.3059412965544031E-2</v>
      </c>
      <c r="AJ335" t="str">
        <f t="shared" si="139"/>
        <v/>
      </c>
      <c r="BA335"/>
      <c r="BR335"/>
      <c r="CG335"/>
    </row>
    <row r="336" spans="1:85" ht="14.4" x14ac:dyDescent="0.3">
      <c r="A336" s="34" t="s">
        <v>22</v>
      </c>
      <c r="B336" s="35">
        <v>2.3059412965544031E-2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136"/>
        <v>2.3059412965544031E-2</v>
      </c>
      <c r="J336" s="6"/>
      <c r="K336" s="38" t="s">
        <v>22</v>
      </c>
      <c r="L336" s="39">
        <v>2.3059412965544031E-2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137"/>
        <v>2.3059412965544031E-2</v>
      </c>
      <c r="U336" s="86" t="s">
        <v>63</v>
      </c>
      <c r="V336" s="87">
        <v>2.3059412965544031E-2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138"/>
        <v>2.3059412965544031E-2</v>
      </c>
      <c r="AJ336" t="str">
        <f t="shared" si="139"/>
        <v/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136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137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138"/>
        <v>0</v>
      </c>
      <c r="AJ337" t="str">
        <f t="shared" si="139"/>
        <v/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136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137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138"/>
        <v>0</v>
      </c>
      <c r="AJ338" t="str">
        <f t="shared" si="139"/>
        <v/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136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137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138"/>
        <v>0</v>
      </c>
      <c r="AJ339" t="str">
        <f t="shared" si="139"/>
        <v/>
      </c>
      <c r="BA339"/>
      <c r="BR339"/>
      <c r="CG339"/>
    </row>
    <row r="340" spans="1:85" x14ac:dyDescent="0.25">
      <c r="A340" s="56" t="s">
        <v>25</v>
      </c>
      <c r="B340" s="57">
        <f>SUM(B319:B335)</f>
        <v>13.759019844029591</v>
      </c>
      <c r="C340" s="57">
        <f t="shared" ref="C340:I340" si="140">SUM(C319:C335)</f>
        <v>153.05579358850983</v>
      </c>
      <c r="D340" s="57">
        <f t="shared" si="140"/>
        <v>16.62014392079843</v>
      </c>
      <c r="E340" s="57">
        <f t="shared" si="140"/>
        <v>131.7734097829337</v>
      </c>
      <c r="F340" s="57">
        <f t="shared" si="140"/>
        <v>0</v>
      </c>
      <c r="G340" s="57">
        <f t="shared" si="140"/>
        <v>5.583649435120873</v>
      </c>
      <c r="H340" s="58">
        <f t="shared" si="140"/>
        <v>0</v>
      </c>
      <c r="I340" s="16">
        <f t="shared" si="140"/>
        <v>320.79201657139248</v>
      </c>
      <c r="J340" s="6"/>
      <c r="K340" s="59" t="s">
        <v>25</v>
      </c>
      <c r="L340" s="57">
        <f>SUM(L319:L335)</f>
        <v>13.759019844029591</v>
      </c>
      <c r="M340" s="57">
        <f t="shared" ref="M340:S340" si="141">SUM(M319:M335)</f>
        <v>153.05579358850983</v>
      </c>
      <c r="N340" s="57">
        <f t="shared" si="141"/>
        <v>16.62014392079843</v>
      </c>
      <c r="O340" s="57">
        <f t="shared" si="141"/>
        <v>131.7734097829337</v>
      </c>
      <c r="P340" s="57">
        <f t="shared" si="141"/>
        <v>5.6945133526775935</v>
      </c>
      <c r="Q340" s="57">
        <f t="shared" si="141"/>
        <v>5.583649435120873</v>
      </c>
      <c r="R340" s="58">
        <f t="shared" si="141"/>
        <v>0</v>
      </c>
      <c r="S340" s="60">
        <f t="shared" si="141"/>
        <v>326.48652992407</v>
      </c>
      <c r="T340" t="str">
        <f>IF(ABS(S340-AI340)&gt;0.01,S340-AI340,"")</f>
        <v/>
      </c>
      <c r="U340" s="94" t="s">
        <v>61</v>
      </c>
      <c r="V340" s="95">
        <f>SUM(V319:V335)</f>
        <v>11.448969524734478</v>
      </c>
      <c r="W340" s="95">
        <f t="shared" ref="W340:AH340" si="142">SUM(W319:W335)</f>
        <v>2.3100503192951125</v>
      </c>
      <c r="X340" s="95">
        <f t="shared" si="142"/>
        <v>5.583649435120873</v>
      </c>
      <c r="Y340" s="95">
        <f t="shared" si="142"/>
        <v>153.05579358850983</v>
      </c>
      <c r="Z340" s="95">
        <f t="shared" si="142"/>
        <v>16.010509298516194</v>
      </c>
      <c r="AA340" s="95">
        <f t="shared" si="142"/>
        <v>123.4380182773514</v>
      </c>
      <c r="AB340" s="95">
        <f t="shared" si="142"/>
        <v>5.6945133526775935</v>
      </c>
      <c r="AC340" s="95">
        <f t="shared" si="142"/>
        <v>8.9450261278645478</v>
      </c>
      <c r="AD340" s="96">
        <f t="shared" si="142"/>
        <v>0</v>
      </c>
      <c r="AE340" s="96">
        <f t="shared" si="142"/>
        <v>0</v>
      </c>
      <c r="AF340" s="96">
        <f t="shared" si="142"/>
        <v>0</v>
      </c>
      <c r="AG340" s="96">
        <f t="shared" si="142"/>
        <v>0.6096346222822342</v>
      </c>
      <c r="AH340" s="96">
        <f t="shared" si="142"/>
        <v>8.3353915055823133</v>
      </c>
      <c r="AI340" s="97">
        <f>SUM(V340:AC340)</f>
        <v>326.48652992407</v>
      </c>
      <c r="AJ340" t="str">
        <f t="shared" si="139"/>
        <v/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4.2890780110693659E-2</v>
      </c>
      <c r="C341" s="98">
        <f t="shared" ref="C341:H341" si="143">IF($I340=0,"-",C340/$I340)</f>
        <v>0.47711846206262171</v>
      </c>
      <c r="D341" s="98">
        <f t="shared" si="143"/>
        <v>5.1809718017404603E-2</v>
      </c>
      <c r="E341" s="98">
        <f t="shared" si="143"/>
        <v>0.4107752156407154</v>
      </c>
      <c r="F341" s="98">
        <f t="shared" si="143"/>
        <v>0</v>
      </c>
      <c r="G341" s="98">
        <f t="shared" si="143"/>
        <v>1.7405824168564458E-2</v>
      </c>
      <c r="H341" s="99">
        <f t="shared" si="143"/>
        <v>0</v>
      </c>
      <c r="I341" s="100">
        <f>SUM(B341:H341)</f>
        <v>0.99999999999999989</v>
      </c>
      <c r="J341"/>
      <c r="K341" s="64" t="s">
        <v>86</v>
      </c>
      <c r="L341" s="65">
        <f t="shared" ref="L341:R341" si="144">IF($S340=0,"-",L340/$S340)</f>
        <v>4.2142687623987075E-2</v>
      </c>
      <c r="M341" s="65">
        <f t="shared" si="144"/>
        <v>0.4687966564014312</v>
      </c>
      <c r="N341" s="65">
        <f t="shared" si="144"/>
        <v>5.0906063183261276E-2</v>
      </c>
      <c r="O341" s="65">
        <f t="shared" si="144"/>
        <v>0.40361055573588239</v>
      </c>
      <c r="P341" s="65">
        <f t="shared" si="144"/>
        <v>1.7441801822580396E-2</v>
      </c>
      <c r="Q341" s="65">
        <f t="shared" si="144"/>
        <v>1.7102235232857678E-2</v>
      </c>
      <c r="R341" s="66">
        <f t="shared" si="144"/>
        <v>0</v>
      </c>
      <c r="S341" s="67">
        <f>SUM(L341:R341)</f>
        <v>1</v>
      </c>
      <c r="U341" s="101" t="s">
        <v>86</v>
      </c>
      <c r="V341" s="102">
        <f>+V340/$AI340</f>
        <v>3.5067203315852356E-2</v>
      </c>
      <c r="W341" s="102">
        <f t="shared" ref="W341:AH341" si="145">+W340/$AI340</f>
        <v>7.0754843081347156E-3</v>
      </c>
      <c r="X341" s="102">
        <f t="shared" si="145"/>
        <v>1.7102235232857678E-2</v>
      </c>
      <c r="Y341" s="102">
        <f t="shared" si="145"/>
        <v>0.4687966564014312</v>
      </c>
      <c r="Z341" s="102">
        <f t="shared" si="145"/>
        <v>4.9038805068741149E-2</v>
      </c>
      <c r="AA341" s="102">
        <f t="shared" si="145"/>
        <v>0.37807997256750231</v>
      </c>
      <c r="AB341" s="102">
        <f t="shared" si="145"/>
        <v>1.7441801822580396E-2</v>
      </c>
      <c r="AC341" s="102">
        <f t="shared" si="145"/>
        <v>2.7397841282900296E-2</v>
      </c>
      <c r="AD341" s="102">
        <f t="shared" si="145"/>
        <v>0</v>
      </c>
      <c r="AE341" s="102">
        <f t="shared" si="145"/>
        <v>0</v>
      </c>
      <c r="AF341" s="102">
        <f t="shared" si="145"/>
        <v>0</v>
      </c>
      <c r="AG341" s="102">
        <f t="shared" si="145"/>
        <v>1.8672581145201155E-3</v>
      </c>
      <c r="AH341" s="102">
        <f t="shared" si="145"/>
        <v>2.553058316838018E-2</v>
      </c>
      <c r="AI341" s="103">
        <f>SUM(V341:AC341)</f>
        <v>1.0000000000000002</v>
      </c>
      <c r="AJ341" s="1" t="str">
        <f t="shared" si="139"/>
        <v/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AJ345" t="str">
        <f>IF(ABS(S345-AI345)&gt;0.001,S345-AI345,"")</f>
        <v/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146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147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148">SUM(V346:AC346)</f>
        <v>0</v>
      </c>
      <c r="AJ346" t="str">
        <f t="shared" ref="AJ346:AJ367" si="149">IF(ABS(S346-AI346)&gt;0.001,S346-AI346,"")</f>
        <v/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146"/>
        <v>0</v>
      </c>
      <c r="J347" s="6"/>
      <c r="K347" s="31" t="s">
        <v>9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147"/>
        <v>0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148"/>
        <v>0</v>
      </c>
      <c r="AJ347" t="str">
        <f t="shared" si="149"/>
        <v/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146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147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148"/>
        <v>0</v>
      </c>
      <c r="AJ348" t="str">
        <f t="shared" si="149"/>
        <v/>
      </c>
      <c r="BA348"/>
      <c r="BR348"/>
      <c r="CG348"/>
    </row>
    <row r="349" spans="1:85" x14ac:dyDescent="0.25">
      <c r="A349" s="29" t="s">
        <v>15</v>
      </c>
      <c r="B349" s="18">
        <v>0.2471795930259513</v>
      </c>
      <c r="C349" s="18">
        <v>0</v>
      </c>
      <c r="D349" s="18">
        <v>2.966155116311411E-2</v>
      </c>
      <c r="E349" s="18">
        <v>0</v>
      </c>
      <c r="F349" s="214"/>
      <c r="G349" s="18">
        <v>0</v>
      </c>
      <c r="H349" s="30">
        <v>0</v>
      </c>
      <c r="I349" s="16">
        <f t="shared" si="146"/>
        <v>0.27684114418906541</v>
      </c>
      <c r="J349" s="6"/>
      <c r="K349" s="31" t="s">
        <v>15</v>
      </c>
      <c r="L349" s="18">
        <v>0.2471795930259513</v>
      </c>
      <c r="M349" s="18">
        <v>0</v>
      </c>
      <c r="N349" s="18">
        <v>2.966155116311411E-2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147"/>
        <v>0.27684114418906541</v>
      </c>
      <c r="U349" s="84" t="s">
        <v>15</v>
      </c>
      <c r="V349" s="76">
        <v>0.2471795930259513</v>
      </c>
      <c r="W349" s="76">
        <v>0</v>
      </c>
      <c r="X349" s="76">
        <v>0</v>
      </c>
      <c r="Y349" s="76">
        <v>0</v>
      </c>
      <c r="Z349" s="76">
        <v>2.966155116311411E-2</v>
      </c>
      <c r="AA349" s="76">
        <v>0</v>
      </c>
      <c r="AB349" s="76">
        <v>0</v>
      </c>
      <c r="AC349" s="77">
        <v>0</v>
      </c>
      <c r="AD349" s="78">
        <v>0</v>
      </c>
      <c r="AE349" s="78">
        <v>0</v>
      </c>
      <c r="AF349" s="78">
        <v>0</v>
      </c>
      <c r="AG349" s="78">
        <v>0</v>
      </c>
      <c r="AH349" s="78">
        <v>0</v>
      </c>
      <c r="AI349" s="79">
        <f t="shared" si="148"/>
        <v>0.27684114418906541</v>
      </c>
      <c r="AJ349" t="str">
        <f t="shared" si="149"/>
        <v/>
      </c>
      <c r="BA349"/>
      <c r="BR349"/>
      <c r="CG349"/>
    </row>
    <row r="350" spans="1:85" x14ac:dyDescent="0.25">
      <c r="A350" s="21" t="s">
        <v>14</v>
      </c>
      <c r="B350" s="22">
        <v>2.9188898773092851E-3</v>
      </c>
      <c r="C350" s="22">
        <v>0</v>
      </c>
      <c r="D350" s="22">
        <v>3.5026678527711364E-4</v>
      </c>
      <c r="E350" s="22">
        <v>0</v>
      </c>
      <c r="F350" s="214"/>
      <c r="G350" s="22">
        <v>0</v>
      </c>
      <c r="H350" s="23">
        <v>0</v>
      </c>
      <c r="I350" s="24">
        <f t="shared" si="146"/>
        <v>3.2691566625863986E-3</v>
      </c>
      <c r="J350" s="6"/>
      <c r="K350" s="25" t="s">
        <v>14</v>
      </c>
      <c r="L350" s="26">
        <v>2.9188898773092851E-3</v>
      </c>
      <c r="M350" s="26">
        <v>0</v>
      </c>
      <c r="N350" s="26">
        <v>3.5026678527711364E-4</v>
      </c>
      <c r="O350" s="26">
        <v>0</v>
      </c>
      <c r="P350" s="26">
        <v>0</v>
      </c>
      <c r="Q350" s="26">
        <v>0</v>
      </c>
      <c r="R350" s="27">
        <v>0</v>
      </c>
      <c r="S350" s="28">
        <f t="shared" si="147"/>
        <v>3.2691566625863986E-3</v>
      </c>
      <c r="U350" s="80" t="s">
        <v>55</v>
      </c>
      <c r="V350" s="81">
        <v>2.9188898773092851E-3</v>
      </c>
      <c r="W350" s="81">
        <v>0</v>
      </c>
      <c r="X350" s="81">
        <v>0</v>
      </c>
      <c r="Y350" s="81">
        <v>0</v>
      </c>
      <c r="Z350" s="81">
        <v>3.5026678527711364E-4</v>
      </c>
      <c r="AA350" s="81">
        <v>0</v>
      </c>
      <c r="AB350" s="81">
        <v>0</v>
      </c>
      <c r="AC350" s="82">
        <v>0</v>
      </c>
      <c r="AD350" s="81">
        <v>0</v>
      </c>
      <c r="AE350" s="81">
        <v>0</v>
      </c>
      <c r="AF350" s="81">
        <v>0</v>
      </c>
      <c r="AG350" s="81">
        <v>0</v>
      </c>
      <c r="AH350" s="81">
        <v>0</v>
      </c>
      <c r="AI350" s="83">
        <f t="shared" si="148"/>
        <v>3.2691566625863986E-3</v>
      </c>
      <c r="AJ350" t="str">
        <f t="shared" si="149"/>
        <v/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</v>
      </c>
      <c r="E351" s="18">
        <v>1.753151505723922</v>
      </c>
      <c r="F351" s="214"/>
      <c r="G351" s="18">
        <v>0</v>
      </c>
      <c r="H351" s="30">
        <v>0</v>
      </c>
      <c r="I351" s="16">
        <f t="shared" si="146"/>
        <v>1.753151505723922</v>
      </c>
      <c r="J351" s="6"/>
      <c r="K351" s="31" t="s">
        <v>56</v>
      </c>
      <c r="L351" s="18">
        <v>0</v>
      </c>
      <c r="M351" s="18">
        <v>0</v>
      </c>
      <c r="N351" s="18">
        <v>0</v>
      </c>
      <c r="O351" s="18">
        <v>1.753151505723922</v>
      </c>
      <c r="P351" s="18">
        <v>19.732241734030477</v>
      </c>
      <c r="Q351" s="18">
        <v>0</v>
      </c>
      <c r="R351" s="19">
        <v>0</v>
      </c>
      <c r="S351" s="20">
        <f t="shared" si="147"/>
        <v>21.485393239754398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0.1436794308260613</v>
      </c>
      <c r="AB351" s="76">
        <v>19.732241734030477</v>
      </c>
      <c r="AC351" s="77">
        <v>1.6094720748978606</v>
      </c>
      <c r="AD351" s="76">
        <v>0</v>
      </c>
      <c r="AE351" s="76">
        <v>0</v>
      </c>
      <c r="AF351" s="76">
        <v>0</v>
      </c>
      <c r="AG351" s="76">
        <v>0</v>
      </c>
      <c r="AH351" s="76">
        <v>1.6094720748978606</v>
      </c>
      <c r="AI351" s="79">
        <f t="shared" si="148"/>
        <v>21.485393239754401</v>
      </c>
      <c r="AJ351" t="str">
        <f t="shared" si="149"/>
        <v/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146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0.34239738130141173</v>
      </c>
      <c r="Q352" s="26">
        <v>0</v>
      </c>
      <c r="R352" s="27">
        <v>0</v>
      </c>
      <c r="S352" s="28">
        <f t="shared" si="147"/>
        <v>0.34239738130141173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0.34239738130141173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148"/>
        <v>0.34239738130141173</v>
      </c>
      <c r="AJ352" t="str">
        <f t="shared" si="149"/>
        <v/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146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147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148"/>
        <v>0</v>
      </c>
      <c r="AJ353" t="str">
        <f t="shared" si="149"/>
        <v/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0</v>
      </c>
      <c r="D354" s="22">
        <v>0</v>
      </c>
      <c r="E354" s="22">
        <v>4.2676541210268218E-2</v>
      </c>
      <c r="F354" s="214"/>
      <c r="G354" s="22">
        <v>0</v>
      </c>
      <c r="H354" s="23">
        <v>0</v>
      </c>
      <c r="I354" s="24">
        <f t="shared" si="146"/>
        <v>4.2676541210268218E-2</v>
      </c>
      <c r="J354" s="6"/>
      <c r="K354" s="25" t="s">
        <v>16</v>
      </c>
      <c r="L354" s="26">
        <v>0</v>
      </c>
      <c r="M354" s="26">
        <v>0</v>
      </c>
      <c r="N354" s="26">
        <v>0</v>
      </c>
      <c r="O354" s="26">
        <v>4.2676541210268218E-2</v>
      </c>
      <c r="P354" s="26">
        <v>0</v>
      </c>
      <c r="Q354" s="26">
        <v>0</v>
      </c>
      <c r="R354" s="27">
        <v>0</v>
      </c>
      <c r="S354" s="28">
        <f t="shared" si="147"/>
        <v>4.2676541210268218E-2</v>
      </c>
      <c r="U354" s="80" t="s">
        <v>16</v>
      </c>
      <c r="V354" s="81">
        <v>0</v>
      </c>
      <c r="W354" s="81">
        <v>0</v>
      </c>
      <c r="X354" s="81">
        <v>0</v>
      </c>
      <c r="Y354" s="81">
        <v>0</v>
      </c>
      <c r="Z354" s="81">
        <v>0</v>
      </c>
      <c r="AA354" s="81">
        <v>4.2676541210268218E-2</v>
      </c>
      <c r="AB354" s="81">
        <v>0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148"/>
        <v>4.2676541210268218E-2</v>
      </c>
      <c r="AJ354" t="str">
        <f t="shared" si="149"/>
        <v/>
      </c>
      <c r="BA354"/>
      <c r="BR354"/>
      <c r="CG354"/>
    </row>
    <row r="355" spans="1:85" x14ac:dyDescent="0.25">
      <c r="A355" s="29" t="s">
        <v>136</v>
      </c>
      <c r="B355" s="18">
        <v>114.70037451065321</v>
      </c>
      <c r="C355" s="18">
        <v>0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16">
        <f t="shared" si="146"/>
        <v>114.70037451065321</v>
      </c>
      <c r="J355" s="6"/>
      <c r="K355" s="31" t="s">
        <v>136</v>
      </c>
      <c r="L355" s="18">
        <v>114.70037451065321</v>
      </c>
      <c r="M355" s="18">
        <v>0</v>
      </c>
      <c r="N355" s="18">
        <v>0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147"/>
        <v>114.70037451065321</v>
      </c>
      <c r="U355" s="84" t="s">
        <v>136</v>
      </c>
      <c r="V355" s="76">
        <v>114.70037451065321</v>
      </c>
      <c r="W355" s="76">
        <v>0</v>
      </c>
      <c r="X355" s="76">
        <v>0</v>
      </c>
      <c r="Y355" s="76">
        <v>0</v>
      </c>
      <c r="Z355" s="76">
        <v>0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148"/>
        <v>114.70037451065321</v>
      </c>
      <c r="AJ355" t="str">
        <f t="shared" si="149"/>
        <v/>
      </c>
      <c r="BA355"/>
      <c r="BR355"/>
      <c r="CG355"/>
    </row>
    <row r="356" spans="1:85" x14ac:dyDescent="0.25">
      <c r="A356" s="21" t="s">
        <v>24</v>
      </c>
      <c r="B356" s="22">
        <v>14.562928455336198</v>
      </c>
      <c r="C356" s="22">
        <v>8.1777945127512659</v>
      </c>
      <c r="D356" s="22">
        <v>2.8075171880329544</v>
      </c>
      <c r="E356" s="22">
        <v>278.1836877336018</v>
      </c>
      <c r="F356" s="214"/>
      <c r="G356" s="22">
        <v>24.601223000269698</v>
      </c>
      <c r="H356" s="23">
        <v>0</v>
      </c>
      <c r="I356" s="24">
        <f t="shared" si="146"/>
        <v>328.33315088999188</v>
      </c>
      <c r="J356" s="6"/>
      <c r="K356" s="25" t="s">
        <v>24</v>
      </c>
      <c r="L356" s="26">
        <v>14.562928455336198</v>
      </c>
      <c r="M356" s="26">
        <v>8.1777945127512659</v>
      </c>
      <c r="N356" s="26">
        <v>2.8075171880329544</v>
      </c>
      <c r="O356" s="26">
        <v>278.1836877336018</v>
      </c>
      <c r="P356" s="26">
        <v>1.1089702192142104</v>
      </c>
      <c r="Q356" s="26">
        <v>24.601223000269698</v>
      </c>
      <c r="R356" s="27">
        <v>0</v>
      </c>
      <c r="S356" s="28">
        <f t="shared" si="147"/>
        <v>329.44212110920614</v>
      </c>
      <c r="U356" s="80" t="s">
        <v>24</v>
      </c>
      <c r="V356" s="81">
        <v>4.8640123362419283</v>
      </c>
      <c r="W356" s="81">
        <v>9.6989161190942692</v>
      </c>
      <c r="X356" s="81">
        <v>24.601223000269698</v>
      </c>
      <c r="Y356" s="81">
        <v>8.1777945127512659</v>
      </c>
      <c r="Z356" s="81">
        <v>1.8748267531788778</v>
      </c>
      <c r="AA356" s="81">
        <v>277.19707124227665</v>
      </c>
      <c r="AB356" s="81">
        <v>1.1089702192142104</v>
      </c>
      <c r="AC356" s="82">
        <v>1.9193069261792508</v>
      </c>
      <c r="AD356" s="81">
        <v>0</v>
      </c>
      <c r="AE356" s="81">
        <v>0</v>
      </c>
      <c r="AF356" s="81">
        <v>0</v>
      </c>
      <c r="AG356" s="81">
        <v>0.93269043485407643</v>
      </c>
      <c r="AH356" s="81">
        <v>0.98661649132517437</v>
      </c>
      <c r="AI356" s="83">
        <f t="shared" si="148"/>
        <v>329.4421211092062</v>
      </c>
      <c r="AJ356" t="str">
        <f t="shared" si="149"/>
        <v/>
      </c>
      <c r="BA356"/>
      <c r="BR356"/>
      <c r="CG356"/>
    </row>
    <row r="357" spans="1:85" x14ac:dyDescent="0.25">
      <c r="A357" s="29" t="s">
        <v>23</v>
      </c>
      <c r="B357" s="18">
        <v>5.4525677644746464</v>
      </c>
      <c r="C357" s="18">
        <v>1.3586250811625604</v>
      </c>
      <c r="D357" s="18">
        <v>22.681885595542472</v>
      </c>
      <c r="E357" s="18">
        <v>0</v>
      </c>
      <c r="F357" s="214"/>
      <c r="G357" s="18">
        <v>0</v>
      </c>
      <c r="H357" s="30">
        <v>0</v>
      </c>
      <c r="I357" s="16">
        <f t="shared" si="146"/>
        <v>29.493078441179676</v>
      </c>
      <c r="J357" s="6"/>
      <c r="K357" s="31" t="s">
        <v>23</v>
      </c>
      <c r="L357" s="18">
        <v>5.4525677644746464</v>
      </c>
      <c r="M357" s="18">
        <v>1.3586250811625604</v>
      </c>
      <c r="N357" s="18">
        <v>22.681885595542472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147"/>
        <v>29.493078441179676</v>
      </c>
      <c r="U357" s="84" t="s">
        <v>23</v>
      </c>
      <c r="V357" s="76">
        <v>5.4525677644746464</v>
      </c>
      <c r="W357" s="76">
        <v>0</v>
      </c>
      <c r="X357" s="76">
        <v>0</v>
      </c>
      <c r="Y357" s="76">
        <v>1.3586250811625604</v>
      </c>
      <c r="Z357" s="76">
        <v>0.12244494019426885</v>
      </c>
      <c r="AA357" s="76">
        <v>0</v>
      </c>
      <c r="AB357" s="76">
        <v>0</v>
      </c>
      <c r="AC357" s="77">
        <v>22.559440655348205</v>
      </c>
      <c r="AD357" s="76">
        <v>0</v>
      </c>
      <c r="AE357" s="76">
        <v>0</v>
      </c>
      <c r="AF357" s="76">
        <v>0</v>
      </c>
      <c r="AG357" s="76">
        <v>22.559440655348205</v>
      </c>
      <c r="AH357" s="76">
        <v>0</v>
      </c>
      <c r="AI357" s="79">
        <f t="shared" si="148"/>
        <v>29.49307844117968</v>
      </c>
      <c r="AJ357" t="str">
        <f t="shared" si="149"/>
        <v/>
      </c>
      <c r="BA357"/>
      <c r="BR357"/>
      <c r="CG357"/>
    </row>
    <row r="358" spans="1:85" x14ac:dyDescent="0.25">
      <c r="A358" s="21" t="s">
        <v>58</v>
      </c>
      <c r="B358" s="22">
        <v>0</v>
      </c>
      <c r="C358" s="22">
        <v>0</v>
      </c>
      <c r="D358" s="22">
        <v>0</v>
      </c>
      <c r="E358" s="22">
        <v>0</v>
      </c>
      <c r="F358" s="214"/>
      <c r="G358" s="22">
        <v>0</v>
      </c>
      <c r="H358" s="23">
        <v>0</v>
      </c>
      <c r="I358" s="24">
        <f t="shared" si="146"/>
        <v>0</v>
      </c>
      <c r="J358" s="6"/>
      <c r="K358" s="25" t="s">
        <v>58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147"/>
        <v>0</v>
      </c>
      <c r="U358" s="80" t="s">
        <v>58</v>
      </c>
      <c r="V358" s="81">
        <v>0</v>
      </c>
      <c r="W358" s="81">
        <v>0</v>
      </c>
      <c r="X358" s="81">
        <v>0</v>
      </c>
      <c r="Y358" s="81">
        <v>0</v>
      </c>
      <c r="Z358" s="81">
        <v>0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148"/>
        <v>0</v>
      </c>
      <c r="AJ358" t="str">
        <f t="shared" si="149"/>
        <v/>
      </c>
      <c r="BA358"/>
      <c r="BR358"/>
      <c r="CG358"/>
    </row>
    <row r="359" spans="1:85" x14ac:dyDescent="0.25">
      <c r="A359" s="29" t="s">
        <v>21</v>
      </c>
      <c r="B359" s="18">
        <v>43.754109271373004</v>
      </c>
      <c r="C359" s="18">
        <v>43.744727570108132</v>
      </c>
      <c r="D359" s="18">
        <v>297.3727304341773</v>
      </c>
      <c r="E359" s="18">
        <v>0</v>
      </c>
      <c r="F359" s="214"/>
      <c r="G359" s="18">
        <v>0</v>
      </c>
      <c r="H359" s="30">
        <v>0</v>
      </c>
      <c r="I359" s="16">
        <f t="shared" si="146"/>
        <v>384.87156727565844</v>
      </c>
      <c r="J359" s="6"/>
      <c r="K359" s="31" t="s">
        <v>21</v>
      </c>
      <c r="L359" s="18">
        <v>43.754109271373004</v>
      </c>
      <c r="M359" s="18">
        <v>43.744727570108132</v>
      </c>
      <c r="N359" s="18">
        <v>297.3727304341773</v>
      </c>
      <c r="O359" s="18">
        <v>0</v>
      </c>
      <c r="P359" s="18">
        <v>1.1679181217942742</v>
      </c>
      <c r="Q359" s="18">
        <v>0</v>
      </c>
      <c r="R359" s="19">
        <v>0</v>
      </c>
      <c r="S359" s="20">
        <f t="shared" si="147"/>
        <v>386.03948539745272</v>
      </c>
      <c r="U359" s="84" t="s">
        <v>21</v>
      </c>
      <c r="V359" s="76">
        <v>43.754109271373004</v>
      </c>
      <c r="W359" s="76">
        <v>0</v>
      </c>
      <c r="X359" s="76">
        <v>0</v>
      </c>
      <c r="Y359" s="76">
        <v>43.744727570108132</v>
      </c>
      <c r="Z359" s="76">
        <v>149.42722871154481</v>
      </c>
      <c r="AA359" s="76">
        <v>0</v>
      </c>
      <c r="AB359" s="76">
        <v>1.1679181217942742</v>
      </c>
      <c r="AC359" s="77">
        <v>147.94550172263249</v>
      </c>
      <c r="AD359" s="76">
        <v>0</v>
      </c>
      <c r="AE359" s="76">
        <v>0</v>
      </c>
      <c r="AF359" s="76">
        <v>0</v>
      </c>
      <c r="AG359" s="76">
        <v>147.94550172263249</v>
      </c>
      <c r="AH359" s="76">
        <v>0</v>
      </c>
      <c r="AI359" s="79">
        <f t="shared" si="148"/>
        <v>386.03948539745272</v>
      </c>
      <c r="AJ359" t="str">
        <f t="shared" si="149"/>
        <v/>
      </c>
      <c r="BA359"/>
      <c r="BR359"/>
      <c r="CG359"/>
    </row>
    <row r="360" spans="1:85" x14ac:dyDescent="0.25">
      <c r="A360" s="21" t="s">
        <v>20</v>
      </c>
      <c r="B360" s="22">
        <v>20.376746198910396</v>
      </c>
      <c r="C360" s="22">
        <v>0</v>
      </c>
      <c r="D360" s="22">
        <v>2.9109637427014849</v>
      </c>
      <c r="E360" s="22">
        <v>0</v>
      </c>
      <c r="F360" s="214"/>
      <c r="G360" s="22">
        <v>0</v>
      </c>
      <c r="H360" s="23">
        <v>0</v>
      </c>
      <c r="I360" s="24">
        <f t="shared" si="146"/>
        <v>23.28770994161188</v>
      </c>
      <c r="J360" s="6"/>
      <c r="K360" s="25" t="s">
        <v>20</v>
      </c>
      <c r="L360" s="26">
        <v>20.376746198910396</v>
      </c>
      <c r="M360" s="26">
        <v>0</v>
      </c>
      <c r="N360" s="26">
        <v>2.9109637427014849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147"/>
        <v>23.28770994161188</v>
      </c>
      <c r="U360" s="80" t="s">
        <v>59</v>
      </c>
      <c r="V360" s="81">
        <v>20.376746198910396</v>
      </c>
      <c r="W360" s="81">
        <v>0</v>
      </c>
      <c r="X360" s="81">
        <v>0</v>
      </c>
      <c r="Y360" s="81">
        <v>0</v>
      </c>
      <c r="Z360" s="81">
        <v>0</v>
      </c>
      <c r="AA360" s="81">
        <v>0</v>
      </c>
      <c r="AB360" s="81">
        <v>0</v>
      </c>
      <c r="AC360" s="82">
        <v>2.9109637427014849</v>
      </c>
      <c r="AD360" s="81">
        <v>0</v>
      </c>
      <c r="AE360" s="81">
        <v>0</v>
      </c>
      <c r="AF360" s="81">
        <v>0</v>
      </c>
      <c r="AG360" s="81">
        <v>2.9109637427014849</v>
      </c>
      <c r="AH360" s="81">
        <v>0</v>
      </c>
      <c r="AI360" s="83">
        <f t="shared" si="148"/>
        <v>23.28770994161188</v>
      </c>
      <c r="AJ360" t="str">
        <f t="shared" si="149"/>
        <v/>
      </c>
      <c r="BA360"/>
      <c r="BR360"/>
      <c r="CG360"/>
    </row>
    <row r="361" spans="1:85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146"/>
        <v>0</v>
      </c>
      <c r="J361" s="6"/>
      <c r="K361" s="33" t="s">
        <v>62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147"/>
        <v>0</v>
      </c>
      <c r="U361" s="85" t="s">
        <v>60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148"/>
        <v>0</v>
      </c>
      <c r="AJ361" t="str">
        <f t="shared" si="149"/>
        <v/>
      </c>
      <c r="BA361"/>
      <c r="BR361"/>
      <c r="CG361"/>
    </row>
    <row r="362" spans="1:85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146"/>
        <v>0</v>
      </c>
      <c r="J362" s="6"/>
      <c r="K362" s="38" t="s">
        <v>22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147"/>
        <v>0</v>
      </c>
      <c r="U362" s="86" t="s">
        <v>63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148"/>
        <v>0</v>
      </c>
      <c r="AJ362" t="str">
        <f t="shared" si="149"/>
        <v/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146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147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148"/>
        <v>0</v>
      </c>
      <c r="AJ363" t="str">
        <f t="shared" si="149"/>
        <v/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146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147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148"/>
        <v>0</v>
      </c>
      <c r="AJ364" t="str">
        <f t="shared" si="149"/>
        <v/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146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147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148"/>
        <v>0</v>
      </c>
      <c r="AJ365" t="str">
        <f t="shared" si="149"/>
        <v/>
      </c>
      <c r="BA365"/>
      <c r="BR365"/>
      <c r="CG365"/>
    </row>
    <row r="366" spans="1:85" x14ac:dyDescent="0.25">
      <c r="A366" s="56" t="s">
        <v>25</v>
      </c>
      <c r="B366" s="57">
        <f>SUM(B345:B361)</f>
        <v>199.09682468365071</v>
      </c>
      <c r="C366" s="57">
        <f t="shared" ref="C366:I366" si="150">SUM(C345:C361)</f>
        <v>53.281147164021959</v>
      </c>
      <c r="D366" s="57">
        <f t="shared" si="150"/>
        <v>325.80310877840259</v>
      </c>
      <c r="E366" s="57">
        <f t="shared" si="150"/>
        <v>279.97951578053602</v>
      </c>
      <c r="F366" s="57">
        <f t="shared" si="150"/>
        <v>0</v>
      </c>
      <c r="G366" s="57">
        <f t="shared" si="150"/>
        <v>24.601223000269698</v>
      </c>
      <c r="H366" s="58">
        <f t="shared" si="150"/>
        <v>0</v>
      </c>
      <c r="I366" s="16">
        <f t="shared" si="150"/>
        <v>882.76181940688093</v>
      </c>
      <c r="J366" s="6"/>
      <c r="K366" s="59" t="s">
        <v>25</v>
      </c>
      <c r="L366" s="57">
        <f>SUM(L345:L361)</f>
        <v>199.09682468365071</v>
      </c>
      <c r="M366" s="57">
        <f t="shared" ref="M366:S366" si="151">SUM(M345:M361)</f>
        <v>53.281147164021959</v>
      </c>
      <c r="N366" s="57">
        <f t="shared" si="151"/>
        <v>325.80310877840259</v>
      </c>
      <c r="O366" s="57">
        <f t="shared" si="151"/>
        <v>279.97951578053602</v>
      </c>
      <c r="P366" s="57">
        <f t="shared" si="151"/>
        <v>22.351527456340371</v>
      </c>
      <c r="Q366" s="57">
        <f t="shared" si="151"/>
        <v>24.601223000269698</v>
      </c>
      <c r="R366" s="58">
        <f t="shared" si="151"/>
        <v>0</v>
      </c>
      <c r="S366" s="60">
        <f t="shared" si="151"/>
        <v>905.11334686322141</v>
      </c>
      <c r="T366" t="str">
        <f>IF(ABS(S366-AI366)&gt;0.01,S366-AI366,"")</f>
        <v/>
      </c>
      <c r="U366" s="94" t="s">
        <v>61</v>
      </c>
      <c r="V366" s="95">
        <f>SUM(V345:V361)</f>
        <v>189.39790856455642</v>
      </c>
      <c r="W366" s="95">
        <f t="shared" ref="W366:AH366" si="152">SUM(W345:W361)</f>
        <v>9.6989161190942692</v>
      </c>
      <c r="X366" s="95">
        <f t="shared" si="152"/>
        <v>24.601223000269698</v>
      </c>
      <c r="Y366" s="95">
        <f t="shared" si="152"/>
        <v>53.281147164021959</v>
      </c>
      <c r="Z366" s="95">
        <f t="shared" si="152"/>
        <v>151.45451222286636</v>
      </c>
      <c r="AA366" s="95">
        <f t="shared" si="152"/>
        <v>277.38342721431297</v>
      </c>
      <c r="AB366" s="95">
        <f t="shared" si="152"/>
        <v>22.351527456340371</v>
      </c>
      <c r="AC366" s="95">
        <f t="shared" si="152"/>
        <v>176.94468512175928</v>
      </c>
      <c r="AD366" s="96">
        <f t="shared" si="152"/>
        <v>0</v>
      </c>
      <c r="AE366" s="96">
        <f t="shared" si="152"/>
        <v>0</v>
      </c>
      <c r="AF366" s="96">
        <f t="shared" si="152"/>
        <v>0</v>
      </c>
      <c r="AG366" s="96">
        <f t="shared" si="152"/>
        <v>174.34859655553626</v>
      </c>
      <c r="AH366" s="96">
        <f t="shared" si="152"/>
        <v>2.5960885662230351</v>
      </c>
      <c r="AI366" s="97">
        <f>SUM(V366:AC366)</f>
        <v>905.1133468632213</v>
      </c>
      <c r="AJ366" t="str">
        <f t="shared" si="149"/>
        <v/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0.22553855446242785</v>
      </c>
      <c r="C367" s="98">
        <f t="shared" ref="C367:H367" si="153">IF($I366=0,"-",C366/$I366)</f>
        <v>6.0357330814127239E-2</v>
      </c>
      <c r="D367" s="98">
        <f t="shared" si="153"/>
        <v>0.36907249681154825</v>
      </c>
      <c r="E367" s="98">
        <f t="shared" si="153"/>
        <v>0.31716314596461764</v>
      </c>
      <c r="F367" s="98">
        <f t="shared" si="153"/>
        <v>0</v>
      </c>
      <c r="G367" s="98">
        <f t="shared" si="153"/>
        <v>2.7868471947279073E-2</v>
      </c>
      <c r="H367" s="99">
        <f t="shared" si="153"/>
        <v>0</v>
      </c>
      <c r="I367" s="100">
        <f>SUM(B367:H367)</f>
        <v>1</v>
      </c>
      <c r="J367"/>
      <c r="K367" s="64" t="s">
        <v>86</v>
      </c>
      <c r="L367" s="65">
        <f t="shared" ref="L367:R367" si="154">IF($S366=0,"-",L366/$S366)</f>
        <v>0.21996894131949835</v>
      </c>
      <c r="M367" s="65">
        <f t="shared" si="154"/>
        <v>5.8866822977115686E-2</v>
      </c>
      <c r="N367" s="65">
        <f t="shared" si="154"/>
        <v>0.35995835207547455</v>
      </c>
      <c r="O367" s="65">
        <f t="shared" si="154"/>
        <v>0.30933088850235002</v>
      </c>
      <c r="P367" s="65">
        <f t="shared" si="154"/>
        <v>2.469472749882903E-2</v>
      </c>
      <c r="Q367" s="65">
        <f t="shared" si="154"/>
        <v>2.7180267626732254E-2</v>
      </c>
      <c r="R367" s="66">
        <f t="shared" si="154"/>
        <v>0</v>
      </c>
      <c r="S367" s="67">
        <f>SUM(L367:R367)</f>
        <v>0.99999999999999989</v>
      </c>
      <c r="U367" s="101" t="s">
        <v>86</v>
      </c>
      <c r="V367" s="102">
        <f>+V366/$AI366</f>
        <v>0.20925324902227721</v>
      </c>
      <c r="W367" s="102">
        <f t="shared" ref="W367:AH367" si="155">+W366/$AI366</f>
        <v>1.0715692297221142E-2</v>
      </c>
      <c r="X367" s="102">
        <f t="shared" si="155"/>
        <v>2.7180267626732257E-2</v>
      </c>
      <c r="Y367" s="102">
        <f t="shared" si="155"/>
        <v>5.8866822977115693E-2</v>
      </c>
      <c r="Z367" s="102">
        <f t="shared" si="155"/>
        <v>0.1673320946462121</v>
      </c>
      <c r="AA367" s="102">
        <f t="shared" si="155"/>
        <v>0.30646264158585051</v>
      </c>
      <c r="AB367" s="102">
        <f t="shared" si="155"/>
        <v>2.4694727498829033E-2</v>
      </c>
      <c r="AC367" s="102">
        <f t="shared" si="155"/>
        <v>0.19549450434576207</v>
      </c>
      <c r="AD367" s="102">
        <f t="shared" si="155"/>
        <v>0</v>
      </c>
      <c r="AE367" s="102">
        <f t="shared" si="155"/>
        <v>0</v>
      </c>
      <c r="AF367" s="102">
        <f t="shared" si="155"/>
        <v>0</v>
      </c>
      <c r="AG367" s="102">
        <f t="shared" si="155"/>
        <v>0.19262625742926254</v>
      </c>
      <c r="AH367" s="102">
        <f t="shared" si="155"/>
        <v>2.8682469164995643E-3</v>
      </c>
      <c r="AI367" s="103">
        <f>SUM(V367:AC367)</f>
        <v>1</v>
      </c>
      <c r="AJ367" s="1" t="str">
        <f t="shared" si="149"/>
        <v/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AJ371" t="str">
        <f>IF(ABS(S371-AI371)&gt;0.001,S371-AI371,"")</f>
        <v/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156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157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158">SUM(V372:AC372)</f>
        <v>0</v>
      </c>
      <c r="AJ372" t="str">
        <f t="shared" ref="AJ372:AJ393" si="159">IF(ABS(S372-AI372)&gt;0.001,S372-AI372,"")</f>
        <v/>
      </c>
      <c r="BA372"/>
      <c r="BR372"/>
      <c r="CG372"/>
    </row>
    <row r="373" spans="1:85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156"/>
        <v>0</v>
      </c>
      <c r="J373" s="6"/>
      <c r="K373" s="31" t="s">
        <v>9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157"/>
        <v>0</v>
      </c>
      <c r="U373" s="84" t="s">
        <v>9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158"/>
        <v>0</v>
      </c>
      <c r="AJ373" t="str">
        <f t="shared" si="159"/>
        <v/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156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157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158"/>
        <v>0</v>
      </c>
      <c r="AJ374" t="str">
        <f t="shared" si="159"/>
        <v/>
      </c>
      <c r="BA374"/>
      <c r="BR374"/>
      <c r="CG374"/>
    </row>
    <row r="375" spans="1:85" x14ac:dyDescent="0.25">
      <c r="A375" s="29" t="s">
        <v>15</v>
      </c>
      <c r="B375" s="18">
        <v>3.2365053217076096</v>
      </c>
      <c r="C375" s="18">
        <v>5.0367090987538853E-2</v>
      </c>
      <c r="D375" s="18">
        <v>1.4392396249689294</v>
      </c>
      <c r="E375" s="18">
        <v>0</v>
      </c>
      <c r="F375" s="214"/>
      <c r="G375" s="18">
        <v>0</v>
      </c>
      <c r="H375" s="30">
        <v>0</v>
      </c>
      <c r="I375" s="16">
        <f t="shared" si="156"/>
        <v>4.7261120376640777</v>
      </c>
      <c r="J375" s="6"/>
      <c r="K375" s="31" t="s">
        <v>15</v>
      </c>
      <c r="L375" s="18">
        <v>3.2365053217076096</v>
      </c>
      <c r="M375" s="18">
        <v>5.0367090987538853E-2</v>
      </c>
      <c r="N375" s="18">
        <v>1.4392396249689294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157"/>
        <v>4.7261120376640777</v>
      </c>
      <c r="U375" s="84" t="s">
        <v>15</v>
      </c>
      <c r="V375" s="76">
        <v>3.2365053217076096</v>
      </c>
      <c r="W375" s="76">
        <v>0</v>
      </c>
      <c r="X375" s="76">
        <v>0</v>
      </c>
      <c r="Y375" s="76">
        <v>5.0367090987538853E-2</v>
      </c>
      <c r="Z375" s="76">
        <v>1.4392396249689294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158"/>
        <v>4.7261120376640777</v>
      </c>
      <c r="AJ375" t="str">
        <f t="shared" si="159"/>
        <v/>
      </c>
      <c r="BA375"/>
      <c r="BR375"/>
      <c r="CG375"/>
    </row>
    <row r="376" spans="1:85" x14ac:dyDescent="0.25">
      <c r="A376" s="21" t="s">
        <v>14</v>
      </c>
      <c r="B376" s="22">
        <v>0.14190900527878059</v>
      </c>
      <c r="C376" s="22">
        <v>0</v>
      </c>
      <c r="D376" s="22">
        <v>0.63859052375451197</v>
      </c>
      <c r="E376" s="22">
        <v>0</v>
      </c>
      <c r="F376" s="214"/>
      <c r="G376" s="22">
        <v>0</v>
      </c>
      <c r="H376" s="23">
        <v>0</v>
      </c>
      <c r="I376" s="24">
        <f t="shared" si="156"/>
        <v>0.78049952903329256</v>
      </c>
      <c r="J376" s="6"/>
      <c r="K376" s="25" t="s">
        <v>14</v>
      </c>
      <c r="L376" s="26">
        <v>0.14190900527878059</v>
      </c>
      <c r="M376" s="26">
        <v>0</v>
      </c>
      <c r="N376" s="26">
        <v>0.63859052375451197</v>
      </c>
      <c r="O376" s="26">
        <v>0</v>
      </c>
      <c r="P376" s="26">
        <v>0</v>
      </c>
      <c r="Q376" s="26">
        <v>0</v>
      </c>
      <c r="R376" s="27">
        <v>0</v>
      </c>
      <c r="S376" s="28">
        <f t="shared" si="157"/>
        <v>0.78049952903329256</v>
      </c>
      <c r="U376" s="80" t="s">
        <v>55</v>
      </c>
      <c r="V376" s="81">
        <v>0.14190900527878059</v>
      </c>
      <c r="W376" s="81">
        <v>0</v>
      </c>
      <c r="X376" s="81">
        <v>0</v>
      </c>
      <c r="Y376" s="81">
        <v>0</v>
      </c>
      <c r="Z376" s="81">
        <v>0.63859052375451197</v>
      </c>
      <c r="AA376" s="81">
        <v>0</v>
      </c>
      <c r="AB376" s="81">
        <v>0</v>
      </c>
      <c r="AC376" s="82">
        <v>0</v>
      </c>
      <c r="AD376" s="81">
        <v>0</v>
      </c>
      <c r="AE376" s="81">
        <v>0</v>
      </c>
      <c r="AF376" s="81">
        <v>0</v>
      </c>
      <c r="AG376" s="81">
        <v>0</v>
      </c>
      <c r="AH376" s="81">
        <v>0</v>
      </c>
      <c r="AI376" s="83">
        <f t="shared" si="158"/>
        <v>0.78049952903329256</v>
      </c>
      <c r="AJ376" t="str">
        <f t="shared" si="159"/>
        <v/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185.01188085671416</v>
      </c>
      <c r="F377" s="214"/>
      <c r="G377" s="18">
        <v>0</v>
      </c>
      <c r="H377" s="30">
        <v>0</v>
      </c>
      <c r="I377" s="16">
        <f t="shared" si="156"/>
        <v>185.01188085671416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185.01188085671416</v>
      </c>
      <c r="P377" s="18">
        <v>93.145915321132435</v>
      </c>
      <c r="Q377" s="18">
        <v>0</v>
      </c>
      <c r="R377" s="19">
        <v>0</v>
      </c>
      <c r="S377" s="20">
        <f t="shared" si="157"/>
        <v>278.15779617784659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185.01188085671416</v>
      </c>
      <c r="AB377" s="76">
        <v>93.145915321132435</v>
      </c>
      <c r="AC377" s="77">
        <v>0</v>
      </c>
      <c r="AD377" s="76">
        <v>0</v>
      </c>
      <c r="AE377" s="76">
        <v>0</v>
      </c>
      <c r="AF377" s="76">
        <v>0</v>
      </c>
      <c r="AG377" s="76">
        <v>0</v>
      </c>
      <c r="AH377" s="76">
        <v>0</v>
      </c>
      <c r="AI377" s="79">
        <f t="shared" si="158"/>
        <v>278.15779617784659</v>
      </c>
      <c r="AJ377" t="str">
        <f t="shared" si="159"/>
        <v/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1.004794818557688</v>
      </c>
      <c r="F378" s="214"/>
      <c r="G378" s="22">
        <v>0</v>
      </c>
      <c r="H378" s="23">
        <v>0</v>
      </c>
      <c r="I378" s="24">
        <f t="shared" si="156"/>
        <v>1.004794818557688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1.004794818557688</v>
      </c>
      <c r="P378" s="26">
        <v>9.6366182354874645</v>
      </c>
      <c r="Q378" s="26">
        <v>0</v>
      </c>
      <c r="R378" s="27">
        <v>0</v>
      </c>
      <c r="S378" s="28">
        <f t="shared" si="157"/>
        <v>10.641413054045152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0.11442077636247729</v>
      </c>
      <c r="AB378" s="81">
        <v>9.6366182354874645</v>
      </c>
      <c r="AC378" s="82">
        <v>0.89037404219521077</v>
      </c>
      <c r="AD378" s="81">
        <v>0</v>
      </c>
      <c r="AE378" s="81">
        <v>0</v>
      </c>
      <c r="AF378" s="81">
        <v>0</v>
      </c>
      <c r="AG378" s="81">
        <v>0</v>
      </c>
      <c r="AH378" s="81">
        <v>0.89037404219521077</v>
      </c>
      <c r="AI378" s="83">
        <f t="shared" si="158"/>
        <v>10.641413054045152</v>
      </c>
      <c r="AJ378" t="str">
        <f t="shared" si="159"/>
        <v/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0</v>
      </c>
      <c r="F379" s="214"/>
      <c r="G379" s="18">
        <v>0</v>
      </c>
      <c r="H379" s="30">
        <v>0</v>
      </c>
      <c r="I379" s="16">
        <f t="shared" si="156"/>
        <v>0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9">
        <v>0</v>
      </c>
      <c r="S379" s="20">
        <f t="shared" si="157"/>
        <v>0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0</v>
      </c>
      <c r="AD379" s="76">
        <v>0</v>
      </c>
      <c r="AE379" s="76">
        <v>0</v>
      </c>
      <c r="AF379" s="76">
        <v>0</v>
      </c>
      <c r="AG379" s="76">
        <v>0</v>
      </c>
      <c r="AH379" s="76">
        <v>0</v>
      </c>
      <c r="AI379" s="79">
        <f t="shared" si="158"/>
        <v>0</v>
      </c>
      <c r="AJ379" t="str">
        <f t="shared" si="159"/>
        <v/>
      </c>
      <c r="BA379"/>
      <c r="BR379"/>
      <c r="CG379"/>
    </row>
    <row r="380" spans="1:85" x14ac:dyDescent="0.25">
      <c r="A380" s="21" t="s">
        <v>16</v>
      </c>
      <c r="B380" s="22">
        <v>0.14447651603949438</v>
      </c>
      <c r="C380" s="22">
        <v>0</v>
      </c>
      <c r="D380" s="22">
        <v>7.5554650774290071</v>
      </c>
      <c r="E380" s="22">
        <v>9.8506715481472745E-2</v>
      </c>
      <c r="F380" s="214"/>
      <c r="G380" s="22">
        <v>0</v>
      </c>
      <c r="H380" s="23">
        <v>0</v>
      </c>
      <c r="I380" s="24">
        <f t="shared" si="156"/>
        <v>7.7984483089499745</v>
      </c>
      <c r="J380" s="6"/>
      <c r="K380" s="25" t="s">
        <v>16</v>
      </c>
      <c r="L380" s="26">
        <v>0.14447651603949438</v>
      </c>
      <c r="M380" s="26">
        <v>0</v>
      </c>
      <c r="N380" s="26">
        <v>7.5554650774290071</v>
      </c>
      <c r="O380" s="26">
        <v>9.8506715481472745E-2</v>
      </c>
      <c r="P380" s="26">
        <v>1.1063820991863661E-2</v>
      </c>
      <c r="Q380" s="26">
        <v>0</v>
      </c>
      <c r="R380" s="27">
        <v>0</v>
      </c>
      <c r="S380" s="28">
        <f t="shared" si="157"/>
        <v>7.8095121299418384</v>
      </c>
      <c r="U380" s="80" t="s">
        <v>16</v>
      </c>
      <c r="V380" s="81">
        <v>0.14447651603949438</v>
      </c>
      <c r="W380" s="81">
        <v>0</v>
      </c>
      <c r="X380" s="81">
        <v>0</v>
      </c>
      <c r="Y380" s="81">
        <v>0</v>
      </c>
      <c r="Z380" s="81">
        <v>7.5554650774290071</v>
      </c>
      <c r="AA380" s="81">
        <v>8.7561524872420804E-2</v>
      </c>
      <c r="AB380" s="81">
        <v>1.1063820991863661E-2</v>
      </c>
      <c r="AC380" s="82">
        <v>1.0945190609051938E-2</v>
      </c>
      <c r="AD380" s="81">
        <v>0</v>
      </c>
      <c r="AE380" s="81">
        <v>0</v>
      </c>
      <c r="AF380" s="81">
        <v>0</v>
      </c>
      <c r="AG380" s="81">
        <v>0</v>
      </c>
      <c r="AH380" s="81">
        <v>1.0945190609051938E-2</v>
      </c>
      <c r="AI380" s="83">
        <f t="shared" si="158"/>
        <v>7.8095121299418384</v>
      </c>
      <c r="AJ380" t="str">
        <f t="shared" si="159"/>
        <v/>
      </c>
      <c r="BA380"/>
      <c r="BR380"/>
      <c r="CG380"/>
    </row>
    <row r="381" spans="1:85" x14ac:dyDescent="0.25">
      <c r="A381" s="29" t="s">
        <v>136</v>
      </c>
      <c r="B381" s="18">
        <v>18.909515442082292</v>
      </c>
      <c r="C381" s="18">
        <v>0</v>
      </c>
      <c r="D381" s="18">
        <v>18.802555214926613</v>
      </c>
      <c r="E381" s="18">
        <v>0.20895479845455822</v>
      </c>
      <c r="F381" s="214"/>
      <c r="G381" s="18">
        <v>0.14569234283879295</v>
      </c>
      <c r="H381" s="30">
        <v>0</v>
      </c>
      <c r="I381" s="16">
        <f t="shared" si="156"/>
        <v>38.066717798302257</v>
      </c>
      <c r="J381" s="6"/>
      <c r="K381" s="31" t="s">
        <v>136</v>
      </c>
      <c r="L381" s="18">
        <v>18.909515442082292</v>
      </c>
      <c r="M381" s="18">
        <v>0</v>
      </c>
      <c r="N381" s="18">
        <v>18.802555214926613</v>
      </c>
      <c r="O381" s="18">
        <v>0.20895479845455822</v>
      </c>
      <c r="P381" s="18">
        <v>5.7496231006990799E-2</v>
      </c>
      <c r="Q381" s="18">
        <v>0.14569234283879295</v>
      </c>
      <c r="R381" s="19">
        <v>0</v>
      </c>
      <c r="S381" s="20">
        <f t="shared" si="157"/>
        <v>38.12421402930925</v>
      </c>
      <c r="U381" s="84" t="s">
        <v>136</v>
      </c>
      <c r="V381" s="76">
        <v>18.814870041451499</v>
      </c>
      <c r="W381" s="76">
        <v>2.8602177735223198E-2</v>
      </c>
      <c r="X381" s="76">
        <v>0.14569234283879295</v>
      </c>
      <c r="Y381" s="76">
        <v>0</v>
      </c>
      <c r="Z381" s="76">
        <v>18.35564618781375</v>
      </c>
      <c r="AA381" s="76">
        <v>0.17518833862824199</v>
      </c>
      <c r="AB381" s="76">
        <v>5.7496231006990799E-2</v>
      </c>
      <c r="AC381" s="77">
        <v>0.54671870983474724</v>
      </c>
      <c r="AD381" s="76">
        <v>6.6043222895567522E-2</v>
      </c>
      <c r="AE381" s="76">
        <v>0</v>
      </c>
      <c r="AF381" s="76">
        <v>0</v>
      </c>
      <c r="AG381" s="76">
        <v>0.44690902711286346</v>
      </c>
      <c r="AH381" s="76">
        <v>3.3766459826316236E-2</v>
      </c>
      <c r="AI381" s="79">
        <f t="shared" si="158"/>
        <v>38.12421402930925</v>
      </c>
      <c r="AJ381" t="str">
        <f t="shared" si="159"/>
        <v/>
      </c>
      <c r="BA381"/>
      <c r="BR381"/>
      <c r="CG381"/>
    </row>
    <row r="382" spans="1:85" x14ac:dyDescent="0.25">
      <c r="A382" s="21" t="s">
        <v>24</v>
      </c>
      <c r="B382" s="22">
        <v>7.9608417073942395</v>
      </c>
      <c r="C382" s="22">
        <v>6.0080907135450692E-3</v>
      </c>
      <c r="D382" s="22">
        <v>0.61232570366609129</v>
      </c>
      <c r="E382" s="22">
        <v>26.049110140124299</v>
      </c>
      <c r="F382" s="214"/>
      <c r="G382" s="22">
        <v>18.575889125439616</v>
      </c>
      <c r="H382" s="23">
        <v>2.5314988961566321E-3</v>
      </c>
      <c r="I382" s="24">
        <f t="shared" si="156"/>
        <v>53.206706266233944</v>
      </c>
      <c r="J382" s="6"/>
      <c r="K382" s="25" t="s">
        <v>24</v>
      </c>
      <c r="L382" s="26">
        <v>7.9608417073942395</v>
      </c>
      <c r="M382" s="26">
        <v>6.0080907135450692E-3</v>
      </c>
      <c r="N382" s="26">
        <v>0.61232570366609129</v>
      </c>
      <c r="O382" s="26">
        <v>26.049110140124299</v>
      </c>
      <c r="P382" s="26">
        <v>1.2681567413440815</v>
      </c>
      <c r="Q382" s="26">
        <v>18.575889125439616</v>
      </c>
      <c r="R382" s="27">
        <v>2.5314988961566321E-3</v>
      </c>
      <c r="S382" s="28">
        <f t="shared" si="157"/>
        <v>54.474863007578023</v>
      </c>
      <c r="U382" s="80" t="s">
        <v>24</v>
      </c>
      <c r="V382" s="81">
        <v>4.6145106972064314</v>
      </c>
      <c r="W382" s="81">
        <v>3.3426383971312803</v>
      </c>
      <c r="X382" s="81">
        <v>18.575889125439616</v>
      </c>
      <c r="Y382" s="81">
        <v>6.0080907135450692E-3</v>
      </c>
      <c r="Z382" s="81">
        <v>0.61232570366609129</v>
      </c>
      <c r="AA382" s="81">
        <v>25.250864406860725</v>
      </c>
      <c r="AB382" s="81">
        <v>1.2681567413440815</v>
      </c>
      <c r="AC382" s="82">
        <v>0.80446984521625842</v>
      </c>
      <c r="AD382" s="81">
        <v>3.6926130565271423E-3</v>
      </c>
      <c r="AE382" s="81">
        <v>0</v>
      </c>
      <c r="AF382" s="81">
        <v>2.5314988961566321E-3</v>
      </c>
      <c r="AG382" s="81">
        <v>0</v>
      </c>
      <c r="AH382" s="81">
        <v>0.79824573326357462</v>
      </c>
      <c r="AI382" s="83">
        <f t="shared" si="158"/>
        <v>54.47486300757803</v>
      </c>
      <c r="AJ382" t="str">
        <f t="shared" si="159"/>
        <v/>
      </c>
      <c r="BA382"/>
      <c r="BR382"/>
      <c r="CG382"/>
    </row>
    <row r="383" spans="1:85" x14ac:dyDescent="0.25">
      <c r="A383" s="29" t="s">
        <v>23</v>
      </c>
      <c r="B383" s="18">
        <v>4.6201930705238299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156"/>
        <v>4.6201930705238299</v>
      </c>
      <c r="J383" s="6"/>
      <c r="K383" s="31" t="s">
        <v>23</v>
      </c>
      <c r="L383" s="18">
        <v>4.6201930705238299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157"/>
        <v>4.6201930705238299</v>
      </c>
      <c r="U383" s="84" t="s">
        <v>23</v>
      </c>
      <c r="V383" s="76">
        <v>4.5926450709551192</v>
      </c>
      <c r="W383" s="76">
        <v>6.7464488739700824E-3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2.0801550694741006E-2</v>
      </c>
      <c r="AD383" s="76">
        <v>2.0801550694741006E-2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158"/>
        <v>4.6201930705238299</v>
      </c>
      <c r="AJ383" t="str">
        <f t="shared" si="159"/>
        <v/>
      </c>
      <c r="BA383"/>
      <c r="BR383"/>
      <c r="CG383"/>
    </row>
    <row r="384" spans="1:85" x14ac:dyDescent="0.25">
      <c r="A384" s="21" t="s">
        <v>58</v>
      </c>
      <c r="B384" s="22">
        <v>6.8822331899971764E-2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156"/>
        <v>6.8822331899971764E-2</v>
      </c>
      <c r="J384" s="6"/>
      <c r="K384" s="25" t="s">
        <v>58</v>
      </c>
      <c r="L384" s="26">
        <v>6.8822331899971764E-2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157"/>
        <v>6.8822331899971764E-2</v>
      </c>
      <c r="U384" s="80" t="s">
        <v>58</v>
      </c>
      <c r="V384" s="81">
        <v>6.8822331899971764E-2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158"/>
        <v>6.8822331899971764E-2</v>
      </c>
      <c r="AJ384" t="str">
        <f t="shared" si="159"/>
        <v/>
      </c>
      <c r="BA384"/>
      <c r="BR384"/>
      <c r="CG384"/>
    </row>
    <row r="385" spans="1:85" x14ac:dyDescent="0.25">
      <c r="A385" s="29" t="s">
        <v>21</v>
      </c>
      <c r="B385" s="18">
        <v>16.41057015484644</v>
      </c>
      <c r="C385" s="18">
        <v>0</v>
      </c>
      <c r="D385" s="18">
        <v>1.0178482032929781</v>
      </c>
      <c r="E385" s="18">
        <v>0</v>
      </c>
      <c r="F385" s="214"/>
      <c r="G385" s="18">
        <v>0</v>
      </c>
      <c r="H385" s="30">
        <v>0</v>
      </c>
      <c r="I385" s="16">
        <f t="shared" si="156"/>
        <v>17.428418358139417</v>
      </c>
      <c r="J385" s="6"/>
      <c r="K385" s="31" t="s">
        <v>21</v>
      </c>
      <c r="L385" s="18">
        <v>16.41057015484644</v>
      </c>
      <c r="M385" s="18">
        <v>0</v>
      </c>
      <c r="N385" s="18">
        <v>1.0178482032929781</v>
      </c>
      <c r="O385" s="18">
        <v>0</v>
      </c>
      <c r="P385" s="18">
        <v>15.078227006263601</v>
      </c>
      <c r="Q385" s="18">
        <v>0</v>
      </c>
      <c r="R385" s="19">
        <v>0</v>
      </c>
      <c r="S385" s="20">
        <f t="shared" si="157"/>
        <v>32.50664536440302</v>
      </c>
      <c r="U385" s="84" t="s">
        <v>21</v>
      </c>
      <c r="V385" s="76">
        <v>16.41057015484644</v>
      </c>
      <c r="W385" s="76">
        <v>0</v>
      </c>
      <c r="X385" s="76">
        <v>0</v>
      </c>
      <c r="Y385" s="76">
        <v>0</v>
      </c>
      <c r="Z385" s="76">
        <v>1.0178482032929781</v>
      </c>
      <c r="AA385" s="76">
        <v>0</v>
      </c>
      <c r="AB385" s="76">
        <v>15.078227006263601</v>
      </c>
      <c r="AC385" s="77">
        <v>0</v>
      </c>
      <c r="AD385" s="76">
        <v>0</v>
      </c>
      <c r="AE385" s="76">
        <v>0</v>
      </c>
      <c r="AF385" s="76">
        <v>0</v>
      </c>
      <c r="AG385" s="76">
        <v>0</v>
      </c>
      <c r="AH385" s="76">
        <v>0</v>
      </c>
      <c r="AI385" s="79">
        <f t="shared" si="158"/>
        <v>32.50664536440302</v>
      </c>
      <c r="AJ385" t="str">
        <f t="shared" si="159"/>
        <v/>
      </c>
      <c r="BA385"/>
      <c r="BR385"/>
      <c r="CG385"/>
    </row>
    <row r="386" spans="1:85" x14ac:dyDescent="0.25">
      <c r="A386" s="21" t="s">
        <v>20</v>
      </c>
      <c r="B386" s="22">
        <v>3.6707868881002921E-2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156"/>
        <v>3.6707868881002921E-2</v>
      </c>
      <c r="J386" s="6"/>
      <c r="K386" s="25" t="s">
        <v>20</v>
      </c>
      <c r="L386" s="26">
        <v>3.6707868881002921E-2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157"/>
        <v>3.6707868881002921E-2</v>
      </c>
      <c r="U386" s="80" t="s">
        <v>59</v>
      </c>
      <c r="V386" s="81">
        <v>3.6707868881002921E-2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158"/>
        <v>3.6707868881002921E-2</v>
      </c>
      <c r="AJ386" t="str">
        <f t="shared" si="159"/>
        <v/>
      </c>
      <c r="BA386"/>
      <c r="BR386"/>
      <c r="CG386"/>
    </row>
    <row r="387" spans="1:85" x14ac:dyDescent="0.25">
      <c r="A387" s="32" t="s">
        <v>62</v>
      </c>
      <c r="B387" s="18">
        <v>0.19838055174269908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156"/>
        <v>0.19838055174269908</v>
      </c>
      <c r="J387" s="6"/>
      <c r="K387" s="33" t="s">
        <v>62</v>
      </c>
      <c r="L387" s="18">
        <v>0.19838055174269908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157"/>
        <v>0.19838055174269908</v>
      </c>
      <c r="U387" s="85" t="s">
        <v>60</v>
      </c>
      <c r="V387" s="76">
        <v>0.11967723939244138</v>
      </c>
      <c r="W387" s="76">
        <v>5.8401751213972191E-3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7.2863137228860494E-2</v>
      </c>
      <c r="AD387" s="78">
        <v>7.2863137228860494E-2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158"/>
        <v>0.19838055174269908</v>
      </c>
      <c r="AJ387" t="str">
        <f t="shared" si="159"/>
        <v/>
      </c>
      <c r="BA387"/>
      <c r="BR387"/>
      <c r="CG387"/>
    </row>
    <row r="388" spans="1:85" ht="14.4" x14ac:dyDescent="0.3">
      <c r="A388" s="34" t="s">
        <v>22</v>
      </c>
      <c r="B388" s="35">
        <v>0.19838055174269908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156"/>
        <v>0.19838055174269908</v>
      </c>
      <c r="J388" s="6"/>
      <c r="K388" s="38" t="s">
        <v>22</v>
      </c>
      <c r="L388" s="39">
        <v>0.19838055174269908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157"/>
        <v>0.19838055174269908</v>
      </c>
      <c r="U388" s="86" t="s">
        <v>63</v>
      </c>
      <c r="V388" s="87">
        <v>0.11967723939244138</v>
      </c>
      <c r="W388" s="87">
        <v>5.8401751213972191E-3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7.2863137228860494E-2</v>
      </c>
      <c r="AD388" s="87">
        <v>7.2863137228860494E-2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158"/>
        <v>0.19838055174269908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156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157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158"/>
        <v>0</v>
      </c>
      <c r="AJ389" t="str">
        <f t="shared" si="159"/>
        <v/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156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157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158"/>
        <v>0</v>
      </c>
      <c r="AJ390" t="str">
        <f t="shared" si="159"/>
        <v/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156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157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158"/>
        <v>0</v>
      </c>
      <c r="AJ391" t="str">
        <f t="shared" si="159"/>
        <v/>
      </c>
      <c r="BA391"/>
      <c r="BR391"/>
      <c r="CG391"/>
    </row>
    <row r="392" spans="1:85" x14ac:dyDescent="0.25">
      <c r="A392" s="56" t="s">
        <v>25</v>
      </c>
      <c r="B392" s="57">
        <f>SUM(B371:B387)</f>
        <v>51.727921970396366</v>
      </c>
      <c r="C392" s="57">
        <f t="shared" ref="C392:I392" si="160">SUM(C371:C387)</f>
        <v>5.6375181701083923E-2</v>
      </c>
      <c r="D392" s="57">
        <f t="shared" si="160"/>
        <v>30.06602434803813</v>
      </c>
      <c r="E392" s="57">
        <f t="shared" si="160"/>
        <v>212.37324732933217</v>
      </c>
      <c r="F392" s="57">
        <f t="shared" si="160"/>
        <v>0</v>
      </c>
      <c r="G392" s="57">
        <f t="shared" si="160"/>
        <v>18.721581468278409</v>
      </c>
      <c r="H392" s="58">
        <f t="shared" si="160"/>
        <v>2.5314988961566321E-3</v>
      </c>
      <c r="I392" s="16">
        <f t="shared" si="160"/>
        <v>312.94768179664231</v>
      </c>
      <c r="J392" s="6"/>
      <c r="K392" s="59" t="s">
        <v>25</v>
      </c>
      <c r="L392" s="57">
        <f>SUM(L371:L387)</f>
        <v>51.727921970396366</v>
      </c>
      <c r="M392" s="57">
        <f t="shared" ref="M392:S392" si="161">SUM(M371:M387)</f>
        <v>5.6375181701083923E-2</v>
      </c>
      <c r="N392" s="57">
        <f t="shared" si="161"/>
        <v>30.06602434803813</v>
      </c>
      <c r="O392" s="57">
        <f t="shared" si="161"/>
        <v>212.37324732933217</v>
      </c>
      <c r="P392" s="57">
        <f t="shared" si="161"/>
        <v>119.19747735622644</v>
      </c>
      <c r="Q392" s="57">
        <f t="shared" si="161"/>
        <v>18.721581468278409</v>
      </c>
      <c r="R392" s="58">
        <f t="shared" si="161"/>
        <v>2.5314988961566321E-3</v>
      </c>
      <c r="S392" s="60">
        <f t="shared" si="161"/>
        <v>432.14515915286876</v>
      </c>
      <c r="T392" t="str">
        <f>IF(ABS(S392-AI392)&gt;0.01,S392-AI392,"")</f>
        <v/>
      </c>
      <c r="U392" s="94" t="s">
        <v>61</v>
      </c>
      <c r="V392" s="95">
        <f>SUM(V371:V387)</f>
        <v>48.180694247658792</v>
      </c>
      <c r="W392" s="95">
        <f t="shared" ref="W392:AH392" si="162">SUM(W371:W387)</f>
        <v>3.3838271988618707</v>
      </c>
      <c r="X392" s="95">
        <f t="shared" si="162"/>
        <v>18.721581468278409</v>
      </c>
      <c r="Y392" s="95">
        <f t="shared" si="162"/>
        <v>5.6375181701083923E-2</v>
      </c>
      <c r="Z392" s="95">
        <f t="shared" si="162"/>
        <v>29.619115320925268</v>
      </c>
      <c r="AA392" s="95">
        <f t="shared" si="162"/>
        <v>210.63991590343801</v>
      </c>
      <c r="AB392" s="95">
        <f t="shared" si="162"/>
        <v>119.19747735622644</v>
      </c>
      <c r="AC392" s="95">
        <f t="shared" si="162"/>
        <v>2.3461724757788702</v>
      </c>
      <c r="AD392" s="96">
        <f t="shared" si="162"/>
        <v>0.16340052387569615</v>
      </c>
      <c r="AE392" s="96">
        <f t="shared" si="162"/>
        <v>0</v>
      </c>
      <c r="AF392" s="96">
        <f t="shared" si="162"/>
        <v>2.5314988961566321E-3</v>
      </c>
      <c r="AG392" s="96">
        <f t="shared" si="162"/>
        <v>0.44690902711286346</v>
      </c>
      <c r="AH392" s="96">
        <f t="shared" si="162"/>
        <v>1.7333314258941535</v>
      </c>
      <c r="AI392" s="97">
        <f>SUM(V392:AC392)</f>
        <v>432.14515915286876</v>
      </c>
      <c r="AJ392" t="str">
        <f t="shared" si="159"/>
        <v/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0.16529255520739047</v>
      </c>
      <c r="C393" s="98">
        <f t="shared" ref="C393:H393" si="163">IF($I392=0,"-",C392/$I392)</f>
        <v>1.8014251256769906E-4</v>
      </c>
      <c r="D393" s="98">
        <f t="shared" si="163"/>
        <v>9.6073644563935273E-2</v>
      </c>
      <c r="E393" s="98">
        <f t="shared" si="163"/>
        <v>0.67862220966166231</v>
      </c>
      <c r="F393" s="98">
        <f t="shared" si="163"/>
        <v>0</v>
      </c>
      <c r="G393" s="98">
        <f t="shared" si="163"/>
        <v>5.9823358846428358E-2</v>
      </c>
      <c r="H393" s="99">
        <f t="shared" si="163"/>
        <v>8.0892080159316688E-6</v>
      </c>
      <c r="I393" s="100">
        <f>SUM(B393:H393)</f>
        <v>1</v>
      </c>
      <c r="J393"/>
      <c r="K393" s="64" t="s">
        <v>86</v>
      </c>
      <c r="L393" s="65">
        <f t="shared" ref="L393:R393" si="164">IF($S392=0,"-",L392/$S392)</f>
        <v>0.11970033882086811</v>
      </c>
      <c r="M393" s="65">
        <f t="shared" si="164"/>
        <v>1.3045427099448671E-4</v>
      </c>
      <c r="N393" s="65">
        <f t="shared" si="164"/>
        <v>6.9573900600845229E-2</v>
      </c>
      <c r="O393" s="65">
        <f t="shared" si="164"/>
        <v>0.49143960734315761</v>
      </c>
      <c r="P393" s="65">
        <f t="shared" si="164"/>
        <v>0.27582740389800608</v>
      </c>
      <c r="Q393" s="65">
        <f t="shared" si="164"/>
        <v>4.3322437083359207E-2</v>
      </c>
      <c r="R393" s="66">
        <f t="shared" si="164"/>
        <v>5.8579827693062957E-6</v>
      </c>
      <c r="S393" s="67">
        <f>SUM(L393:R393)</f>
        <v>1</v>
      </c>
      <c r="U393" s="101" t="s">
        <v>86</v>
      </c>
      <c r="V393" s="102">
        <f>+V392/$AI392</f>
        <v>0.11149192170081711</v>
      </c>
      <c r="W393" s="102">
        <f t="shared" ref="W393:AH393" si="165">+W392/$AI392</f>
        <v>7.8303022195022713E-3</v>
      </c>
      <c r="X393" s="102">
        <f t="shared" si="165"/>
        <v>4.3322437083359207E-2</v>
      </c>
      <c r="Y393" s="102">
        <f t="shared" si="165"/>
        <v>1.3045427099448671E-4</v>
      </c>
      <c r="Z393" s="102">
        <f t="shared" si="165"/>
        <v>6.8539736460284356E-2</v>
      </c>
      <c r="AA393" s="102">
        <f t="shared" si="165"/>
        <v>0.48742861383974312</v>
      </c>
      <c r="AB393" s="102">
        <f t="shared" si="165"/>
        <v>0.27582740389800608</v>
      </c>
      <c r="AC393" s="102">
        <f t="shared" si="165"/>
        <v>5.42913052729332E-3</v>
      </c>
      <c r="AD393" s="102">
        <f t="shared" si="165"/>
        <v>3.7811490054871631E-4</v>
      </c>
      <c r="AE393" s="102">
        <f t="shared" si="165"/>
        <v>0</v>
      </c>
      <c r="AF393" s="102">
        <f t="shared" si="165"/>
        <v>5.8579827693062957E-6</v>
      </c>
      <c r="AG393" s="102">
        <f t="shared" si="165"/>
        <v>1.034164140560862E-3</v>
      </c>
      <c r="AH393" s="102">
        <f t="shared" si="165"/>
        <v>4.0109935034144343E-3</v>
      </c>
      <c r="AI393" s="103">
        <f>SUM(V393:AC393)</f>
        <v>0.99999999999999989</v>
      </c>
      <c r="AJ393" s="1" t="str">
        <f t="shared" si="159"/>
        <v/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AJ397" t="str">
        <f>IF(ABS(S397-AI397)&gt;0.001,S397-AI397,"")</f>
        <v/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166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167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168">SUM(V398:AC398)</f>
        <v>0</v>
      </c>
      <c r="AJ398" t="str">
        <f t="shared" ref="AJ398:AJ419" si="169">IF(ABS(S398-AI398)&gt;0.001,S398-AI398,"")</f>
        <v/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166"/>
        <v>0</v>
      </c>
      <c r="J399" s="6"/>
      <c r="K399" s="31" t="s">
        <v>9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167"/>
        <v>0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0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168"/>
        <v>0</v>
      </c>
      <c r="AJ399" t="str">
        <f t="shared" si="169"/>
        <v/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166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167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168"/>
        <v>0</v>
      </c>
      <c r="AJ400" t="str">
        <f t="shared" si="169"/>
        <v/>
      </c>
      <c r="BA400"/>
      <c r="BR400"/>
      <c r="CG400"/>
    </row>
    <row r="401" spans="1:85" x14ac:dyDescent="0.25">
      <c r="A401" s="29" t="s">
        <v>15</v>
      </c>
      <c r="B401" s="18">
        <v>8.9659369313835821E-2</v>
      </c>
      <c r="C401" s="18">
        <v>4.7792840785626815E-3</v>
      </c>
      <c r="D401" s="18">
        <v>2.9058047197661113E-2</v>
      </c>
      <c r="E401" s="18">
        <v>0</v>
      </c>
      <c r="F401" s="214"/>
      <c r="G401" s="18">
        <v>0</v>
      </c>
      <c r="H401" s="30">
        <v>0</v>
      </c>
      <c r="I401" s="16">
        <f t="shared" si="166"/>
        <v>0.12349670059005961</v>
      </c>
      <c r="J401" s="6"/>
      <c r="K401" s="31" t="s">
        <v>15</v>
      </c>
      <c r="L401" s="18">
        <v>8.9659369313835821E-2</v>
      </c>
      <c r="M401" s="18">
        <v>4.7792840785626815E-3</v>
      </c>
      <c r="N401" s="18">
        <v>2.9058047197661113E-2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167"/>
        <v>0.12349670059005961</v>
      </c>
      <c r="U401" s="84" t="s">
        <v>15</v>
      </c>
      <c r="V401" s="76">
        <v>8.9659369313835821E-2</v>
      </c>
      <c r="W401" s="76">
        <v>0</v>
      </c>
      <c r="X401" s="76">
        <v>0</v>
      </c>
      <c r="Y401" s="76">
        <v>4.7792840785626815E-3</v>
      </c>
      <c r="Z401" s="76">
        <v>2.9058047197661113E-2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168"/>
        <v>0.12349670059005961</v>
      </c>
      <c r="AJ401" t="str">
        <f t="shared" si="169"/>
        <v/>
      </c>
      <c r="BA401"/>
      <c r="BR401"/>
      <c r="CG401"/>
    </row>
    <row r="402" spans="1:85" x14ac:dyDescent="0.25">
      <c r="A402" s="21" t="s">
        <v>14</v>
      </c>
      <c r="B402" s="22">
        <v>2.8383314372626748E-3</v>
      </c>
      <c r="C402" s="22">
        <v>1.5129698492871414E-4</v>
      </c>
      <c r="D402" s="22">
        <v>9.198856683665823E-4</v>
      </c>
      <c r="E402" s="22">
        <v>0</v>
      </c>
      <c r="F402" s="214"/>
      <c r="G402" s="22">
        <v>0</v>
      </c>
      <c r="H402" s="23">
        <v>0</v>
      </c>
      <c r="I402" s="24">
        <f t="shared" si="166"/>
        <v>3.9095140905579711E-3</v>
      </c>
      <c r="J402" s="6"/>
      <c r="K402" s="25" t="s">
        <v>14</v>
      </c>
      <c r="L402" s="26">
        <v>2.8383314372626748E-3</v>
      </c>
      <c r="M402" s="26">
        <v>1.5129698492871414E-4</v>
      </c>
      <c r="N402" s="26">
        <v>9.198856683665823E-4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167"/>
        <v>3.9095140905579711E-3</v>
      </c>
      <c r="U402" s="80" t="s">
        <v>55</v>
      </c>
      <c r="V402" s="81">
        <v>2.8383314372626748E-3</v>
      </c>
      <c r="W402" s="81">
        <v>0</v>
      </c>
      <c r="X402" s="81">
        <v>0</v>
      </c>
      <c r="Y402" s="81">
        <v>1.5129698492871414E-4</v>
      </c>
      <c r="Z402" s="81">
        <v>9.198856683665823E-4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168"/>
        <v>3.9095140905579711E-3</v>
      </c>
      <c r="AJ402" t="str">
        <f t="shared" si="169"/>
        <v/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0.12201611297233345</v>
      </c>
      <c r="F403" s="214"/>
      <c r="G403" s="18">
        <v>0</v>
      </c>
      <c r="H403" s="30">
        <v>0</v>
      </c>
      <c r="I403" s="16">
        <f t="shared" si="166"/>
        <v>0.12201611297233345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0.12201611297233345</v>
      </c>
      <c r="P403" s="18">
        <v>0.96307822674974419</v>
      </c>
      <c r="Q403" s="18">
        <v>0</v>
      </c>
      <c r="R403" s="19">
        <v>0</v>
      </c>
      <c r="S403" s="20">
        <f t="shared" si="167"/>
        <v>1.0850943397220776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0.12201611297233345</v>
      </c>
      <c r="AB403" s="76">
        <v>0.96307822674974419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168"/>
        <v>1.0850943397220776</v>
      </c>
      <c r="AJ403" t="str">
        <f t="shared" si="169"/>
        <v/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0</v>
      </c>
      <c r="D404" s="22">
        <v>0</v>
      </c>
      <c r="E404" s="22">
        <v>0</v>
      </c>
      <c r="F404" s="214"/>
      <c r="G404" s="22">
        <v>0</v>
      </c>
      <c r="H404" s="23">
        <v>0</v>
      </c>
      <c r="I404" s="24">
        <f t="shared" si="166"/>
        <v>0</v>
      </c>
      <c r="J404" s="6"/>
      <c r="K404" s="25" t="s">
        <v>11</v>
      </c>
      <c r="L404" s="26">
        <v>0</v>
      </c>
      <c r="M404" s="26">
        <v>0</v>
      </c>
      <c r="N404" s="26">
        <v>0</v>
      </c>
      <c r="O404" s="26">
        <v>0</v>
      </c>
      <c r="P404" s="26">
        <v>1.9221054231649577</v>
      </c>
      <c r="Q404" s="26">
        <v>0</v>
      </c>
      <c r="R404" s="27">
        <v>0</v>
      </c>
      <c r="S404" s="28">
        <f t="shared" si="167"/>
        <v>1.9221054231649577</v>
      </c>
      <c r="U404" s="80" t="s">
        <v>11</v>
      </c>
      <c r="V404" s="81">
        <v>0</v>
      </c>
      <c r="W404" s="81">
        <v>0</v>
      </c>
      <c r="X404" s="81">
        <v>0</v>
      </c>
      <c r="Y404" s="81">
        <v>0</v>
      </c>
      <c r="Z404" s="81">
        <v>0</v>
      </c>
      <c r="AA404" s="81">
        <v>0</v>
      </c>
      <c r="AB404" s="81">
        <v>1.9221054231649577</v>
      </c>
      <c r="AC404" s="82">
        <v>0</v>
      </c>
      <c r="AD404" s="81">
        <v>0</v>
      </c>
      <c r="AE404" s="81">
        <v>0</v>
      </c>
      <c r="AF404" s="81">
        <v>0</v>
      </c>
      <c r="AG404" s="81">
        <v>0</v>
      </c>
      <c r="AH404" s="81">
        <v>0</v>
      </c>
      <c r="AI404" s="83">
        <f t="shared" si="168"/>
        <v>1.9221054231649577</v>
      </c>
      <c r="AJ404" t="str">
        <f t="shared" si="169"/>
        <v/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166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167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168"/>
        <v>0</v>
      </c>
      <c r="AJ405" t="str">
        <f t="shared" si="169"/>
        <v/>
      </c>
      <c r="BA405"/>
      <c r="BR405"/>
      <c r="CG405"/>
    </row>
    <row r="406" spans="1:85" x14ac:dyDescent="0.25">
      <c r="A406" s="21" t="s">
        <v>16</v>
      </c>
      <c r="B406" s="22">
        <v>0</v>
      </c>
      <c r="C406" s="22">
        <v>0</v>
      </c>
      <c r="D406" s="22">
        <v>0</v>
      </c>
      <c r="E406" s="22">
        <v>0</v>
      </c>
      <c r="F406" s="214"/>
      <c r="G406" s="22">
        <v>0</v>
      </c>
      <c r="H406" s="23">
        <v>0</v>
      </c>
      <c r="I406" s="24">
        <f t="shared" si="166"/>
        <v>0</v>
      </c>
      <c r="J406" s="6"/>
      <c r="K406" s="25" t="s">
        <v>16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7">
        <v>0</v>
      </c>
      <c r="S406" s="28">
        <f t="shared" si="167"/>
        <v>0</v>
      </c>
      <c r="U406" s="80" t="s">
        <v>16</v>
      </c>
      <c r="V406" s="81">
        <v>0</v>
      </c>
      <c r="W406" s="81">
        <v>0</v>
      </c>
      <c r="X406" s="81">
        <v>0</v>
      </c>
      <c r="Y406" s="81">
        <v>0</v>
      </c>
      <c r="Z406" s="81">
        <v>0</v>
      </c>
      <c r="AA406" s="81">
        <v>0</v>
      </c>
      <c r="AB406" s="81">
        <v>0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168"/>
        <v>0</v>
      </c>
      <c r="AJ406" t="str">
        <f t="shared" si="169"/>
        <v/>
      </c>
      <c r="BA406"/>
      <c r="BR406"/>
      <c r="CG406"/>
    </row>
    <row r="407" spans="1:85" x14ac:dyDescent="0.25">
      <c r="A407" s="29" t="s">
        <v>136</v>
      </c>
      <c r="B407" s="18">
        <v>3.7286071892787889</v>
      </c>
      <c r="C407" s="18">
        <v>30.804519380729239</v>
      </c>
      <c r="D407" s="18">
        <v>21.141474034395134</v>
      </c>
      <c r="E407" s="18">
        <v>6.8511214008840335</v>
      </c>
      <c r="F407" s="214"/>
      <c r="G407" s="18">
        <v>0</v>
      </c>
      <c r="H407" s="30">
        <v>0</v>
      </c>
      <c r="I407" s="16">
        <f t="shared" si="166"/>
        <v>62.5257220052872</v>
      </c>
      <c r="J407" s="6"/>
      <c r="K407" s="31" t="s">
        <v>136</v>
      </c>
      <c r="L407" s="18">
        <v>3.7286071892787889</v>
      </c>
      <c r="M407" s="18">
        <v>30.804519380729239</v>
      </c>
      <c r="N407" s="18">
        <v>21.141474034395134</v>
      </c>
      <c r="O407" s="18">
        <v>6.8511214008840335</v>
      </c>
      <c r="P407" s="18">
        <v>0</v>
      </c>
      <c r="Q407" s="18">
        <v>0</v>
      </c>
      <c r="R407" s="19">
        <v>0</v>
      </c>
      <c r="S407" s="20">
        <f t="shared" si="167"/>
        <v>62.5257220052872</v>
      </c>
      <c r="U407" s="84" t="s">
        <v>136</v>
      </c>
      <c r="V407" s="76">
        <v>3.7286071892787889</v>
      </c>
      <c r="W407" s="76">
        <v>0</v>
      </c>
      <c r="X407" s="76">
        <v>0</v>
      </c>
      <c r="Y407" s="76">
        <v>30.804519380729239</v>
      </c>
      <c r="Z407" s="76">
        <v>21.141474034395134</v>
      </c>
      <c r="AA407" s="76">
        <v>6.8511214008840335</v>
      </c>
      <c r="AB407" s="76">
        <v>0</v>
      </c>
      <c r="AC407" s="77">
        <v>0</v>
      </c>
      <c r="AD407" s="76">
        <v>0</v>
      </c>
      <c r="AE407" s="76">
        <v>0</v>
      </c>
      <c r="AF407" s="76">
        <v>0</v>
      </c>
      <c r="AG407" s="76">
        <v>0</v>
      </c>
      <c r="AH407" s="76">
        <v>0</v>
      </c>
      <c r="AI407" s="79">
        <f t="shared" si="168"/>
        <v>62.5257220052872</v>
      </c>
      <c r="AJ407" t="str">
        <f t="shared" si="169"/>
        <v/>
      </c>
      <c r="BA407"/>
      <c r="BR407"/>
      <c r="CG407"/>
    </row>
    <row r="408" spans="1:85" x14ac:dyDescent="0.25">
      <c r="A408" s="21" t="s">
        <v>24</v>
      </c>
      <c r="B408" s="22">
        <v>1.3146164534037572</v>
      </c>
      <c r="C408" s="22">
        <v>0.15442628595081151</v>
      </c>
      <c r="D408" s="22">
        <v>0.90910389674402692</v>
      </c>
      <c r="E408" s="22">
        <v>19.910135780174571</v>
      </c>
      <c r="F408" s="214"/>
      <c r="G408" s="22">
        <v>2.9369197279755772</v>
      </c>
      <c r="H408" s="23">
        <v>0</v>
      </c>
      <c r="I408" s="24">
        <f t="shared" si="166"/>
        <v>25.225202144248744</v>
      </c>
      <c r="J408" s="6"/>
      <c r="K408" s="25" t="s">
        <v>24</v>
      </c>
      <c r="L408" s="26">
        <v>1.3146164534037572</v>
      </c>
      <c r="M408" s="26">
        <v>0.15442628595081151</v>
      </c>
      <c r="N408" s="26">
        <v>0.90910389674402692</v>
      </c>
      <c r="O408" s="26">
        <v>19.910135780174571</v>
      </c>
      <c r="P408" s="26">
        <v>4.80806008664817E-2</v>
      </c>
      <c r="Q408" s="26">
        <v>2.9369197279755772</v>
      </c>
      <c r="R408" s="27">
        <v>0</v>
      </c>
      <c r="S408" s="28">
        <f t="shared" si="167"/>
        <v>25.273282745115225</v>
      </c>
      <c r="U408" s="80" t="s">
        <v>24</v>
      </c>
      <c r="V408" s="81">
        <v>0.33187128258318788</v>
      </c>
      <c r="W408" s="81">
        <v>0.71310854010828795</v>
      </c>
      <c r="X408" s="81">
        <v>2.9369197279755772</v>
      </c>
      <c r="Y408" s="81">
        <v>0.15442628595081151</v>
      </c>
      <c r="Z408" s="81">
        <v>0.90910389674402692</v>
      </c>
      <c r="AA408" s="81">
        <v>19.877656969848054</v>
      </c>
      <c r="AB408" s="81">
        <v>4.80806008664817E-2</v>
      </c>
      <c r="AC408" s="82">
        <v>0.30211544103879778</v>
      </c>
      <c r="AD408" s="81">
        <v>0.26963663071228122</v>
      </c>
      <c r="AE408" s="81">
        <v>0</v>
      </c>
      <c r="AF408" s="81">
        <v>0</v>
      </c>
      <c r="AG408" s="81">
        <v>0</v>
      </c>
      <c r="AH408" s="81">
        <v>3.2478810326516595E-2</v>
      </c>
      <c r="AI408" s="83">
        <f t="shared" si="168"/>
        <v>25.273282745115225</v>
      </c>
      <c r="AJ408" t="str">
        <f t="shared" si="169"/>
        <v/>
      </c>
      <c r="BA408"/>
      <c r="BR408"/>
      <c r="CG408"/>
    </row>
    <row r="409" spans="1:85" x14ac:dyDescent="0.25">
      <c r="A409" s="29" t="s">
        <v>23</v>
      </c>
      <c r="B409" s="18">
        <v>0.26646817380771248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166"/>
        <v>0.26646817380771248</v>
      </c>
      <c r="J409" s="6"/>
      <c r="K409" s="31" t="s">
        <v>23</v>
      </c>
      <c r="L409" s="18">
        <v>0.26646817380771248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167"/>
        <v>0.26646817380771248</v>
      </c>
      <c r="U409" s="84" t="s">
        <v>23</v>
      </c>
      <c r="V409" s="76">
        <v>0.26646817380771248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0</v>
      </c>
      <c r="AD409" s="76">
        <v>0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168"/>
        <v>0.26646817380771248</v>
      </c>
      <c r="AJ409" t="str">
        <f t="shared" si="169"/>
        <v/>
      </c>
      <c r="BA409"/>
      <c r="BR409"/>
      <c r="CG409"/>
    </row>
    <row r="410" spans="1:85" x14ac:dyDescent="0.25">
      <c r="A410" s="21" t="s">
        <v>58</v>
      </c>
      <c r="B410" s="22">
        <v>0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166"/>
        <v>0</v>
      </c>
      <c r="J410" s="6"/>
      <c r="K410" s="25" t="s">
        <v>58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167"/>
        <v>0</v>
      </c>
      <c r="U410" s="80" t="s">
        <v>58</v>
      </c>
      <c r="V410" s="81">
        <v>0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168"/>
        <v>0</v>
      </c>
      <c r="AJ410" t="str">
        <f t="shared" si="169"/>
        <v/>
      </c>
      <c r="BA410"/>
      <c r="BR410"/>
      <c r="CG410"/>
    </row>
    <row r="411" spans="1:85" x14ac:dyDescent="0.25">
      <c r="A411" s="29" t="s">
        <v>21</v>
      </c>
      <c r="B411" s="18">
        <v>0.12351051305169621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166"/>
        <v>0.12351051305169621</v>
      </c>
      <c r="J411" s="6"/>
      <c r="K411" s="31" t="s">
        <v>21</v>
      </c>
      <c r="L411" s="18">
        <v>0.12351051305169621</v>
      </c>
      <c r="M411" s="18">
        <v>0</v>
      </c>
      <c r="N411" s="18">
        <v>0</v>
      </c>
      <c r="O411" s="18">
        <v>0</v>
      </c>
      <c r="P411" s="18">
        <v>6.0063258241794905E-2</v>
      </c>
      <c r="Q411" s="18">
        <v>0</v>
      </c>
      <c r="R411" s="19">
        <v>0</v>
      </c>
      <c r="S411" s="20">
        <f t="shared" si="167"/>
        <v>0.18357377129349112</v>
      </c>
      <c r="U411" s="84" t="s">
        <v>21</v>
      </c>
      <c r="V411" s="76">
        <v>0.12351051305169621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6.0063258241794905E-2</v>
      </c>
      <c r="AC411" s="77">
        <v>0</v>
      </c>
      <c r="AD411" s="76">
        <v>0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168"/>
        <v>0.18357377129349112</v>
      </c>
      <c r="AJ411" t="str">
        <f t="shared" si="169"/>
        <v/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166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167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168"/>
        <v>0</v>
      </c>
      <c r="AJ412" t="str">
        <f t="shared" si="169"/>
        <v/>
      </c>
      <c r="BA412"/>
      <c r="BR412"/>
      <c r="CG412"/>
    </row>
    <row r="413" spans="1:85" x14ac:dyDescent="0.25">
      <c r="A413" s="32" t="s">
        <v>62</v>
      </c>
      <c r="B413" s="18">
        <v>2.5440815407732319E-3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166"/>
        <v>2.5440815407732319E-3</v>
      </c>
      <c r="J413" s="6"/>
      <c r="K413" s="33" t="s">
        <v>62</v>
      </c>
      <c r="L413" s="18">
        <v>2.5440815407732319E-3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167"/>
        <v>2.5440815407732319E-3</v>
      </c>
      <c r="U413" s="85" t="s">
        <v>60</v>
      </c>
      <c r="V413" s="76">
        <v>2.5440815407732319E-3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168"/>
        <v>2.5440815407732319E-3</v>
      </c>
      <c r="AJ413" t="str">
        <f t="shared" si="169"/>
        <v/>
      </c>
      <c r="BA413"/>
      <c r="BR413"/>
      <c r="CG413"/>
    </row>
    <row r="414" spans="1:85" ht="14.4" x14ac:dyDescent="0.3">
      <c r="A414" s="34" t="s">
        <v>22</v>
      </c>
      <c r="B414" s="35">
        <v>2.5440815407732319E-3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166"/>
        <v>2.5440815407732319E-3</v>
      </c>
      <c r="J414" s="6"/>
      <c r="K414" s="38" t="s">
        <v>22</v>
      </c>
      <c r="L414" s="39">
        <v>2.5440815407732319E-3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167"/>
        <v>2.5440815407732319E-3</v>
      </c>
      <c r="U414" s="86" t="s">
        <v>63</v>
      </c>
      <c r="V414" s="87">
        <v>2.5440815407732319E-3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168"/>
        <v>2.5440815407732319E-3</v>
      </c>
      <c r="AJ414" t="str">
        <f t="shared" si="169"/>
        <v/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166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167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168"/>
        <v>0</v>
      </c>
      <c r="AJ415" t="str">
        <f t="shared" si="169"/>
        <v/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166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167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168"/>
        <v>0</v>
      </c>
      <c r="AJ416" t="str">
        <f t="shared" si="169"/>
        <v/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166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167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168"/>
        <v>0</v>
      </c>
      <c r="AJ417" t="str">
        <f t="shared" si="169"/>
        <v/>
      </c>
      <c r="BA417"/>
      <c r="BR417"/>
      <c r="CG417"/>
    </row>
    <row r="418" spans="1:85" x14ac:dyDescent="0.25">
      <c r="A418" s="56" t="s">
        <v>25</v>
      </c>
      <c r="B418" s="57">
        <f>SUM(B397:B413)</f>
        <v>5.5282441118338266</v>
      </c>
      <c r="C418" s="57">
        <f t="shared" ref="C418:I418" si="170">SUM(C397:C413)</f>
        <v>30.963876247743542</v>
      </c>
      <c r="D418" s="57">
        <f t="shared" si="170"/>
        <v>22.080555864005191</v>
      </c>
      <c r="E418" s="57">
        <f t="shared" si="170"/>
        <v>26.883273294030936</v>
      </c>
      <c r="F418" s="57">
        <f t="shared" si="170"/>
        <v>0</v>
      </c>
      <c r="G418" s="57">
        <f t="shared" si="170"/>
        <v>2.9369197279755772</v>
      </c>
      <c r="H418" s="58">
        <f t="shared" si="170"/>
        <v>0</v>
      </c>
      <c r="I418" s="16">
        <f t="shared" si="170"/>
        <v>88.392869245589083</v>
      </c>
      <c r="J418" s="6"/>
      <c r="K418" s="59" t="s">
        <v>25</v>
      </c>
      <c r="L418" s="57">
        <f>SUM(L397:L413)</f>
        <v>5.5282441118338266</v>
      </c>
      <c r="M418" s="57">
        <f t="shared" ref="M418:S418" si="171">SUM(M397:M413)</f>
        <v>30.963876247743542</v>
      </c>
      <c r="N418" s="57">
        <f t="shared" si="171"/>
        <v>22.080555864005191</v>
      </c>
      <c r="O418" s="57">
        <f t="shared" si="171"/>
        <v>26.883273294030936</v>
      </c>
      <c r="P418" s="57">
        <f t="shared" si="171"/>
        <v>2.9933275090229787</v>
      </c>
      <c r="Q418" s="57">
        <f t="shared" si="171"/>
        <v>2.9369197279755772</v>
      </c>
      <c r="R418" s="58">
        <f t="shared" si="171"/>
        <v>0</v>
      </c>
      <c r="S418" s="60">
        <f t="shared" si="171"/>
        <v>91.386196754612058</v>
      </c>
      <c r="T418" t="str">
        <f>IF(ABS(S418-AI418)&gt;0.01,S418-AI418,"")</f>
        <v/>
      </c>
      <c r="U418" s="94" t="s">
        <v>61</v>
      </c>
      <c r="V418" s="95">
        <f>SUM(V397:V413)</f>
        <v>4.5454989410132569</v>
      </c>
      <c r="W418" s="95">
        <f t="shared" ref="W418:AH418" si="172">SUM(W397:W413)</f>
        <v>0.71310854010828795</v>
      </c>
      <c r="X418" s="95">
        <f t="shared" si="172"/>
        <v>2.9369197279755772</v>
      </c>
      <c r="Y418" s="95">
        <f t="shared" si="172"/>
        <v>30.963876247743542</v>
      </c>
      <c r="Z418" s="95">
        <f t="shared" si="172"/>
        <v>22.080555864005191</v>
      </c>
      <c r="AA418" s="95">
        <f t="shared" si="172"/>
        <v>26.850794483704419</v>
      </c>
      <c r="AB418" s="95">
        <f t="shared" si="172"/>
        <v>2.9933275090229787</v>
      </c>
      <c r="AC418" s="95">
        <f t="shared" si="172"/>
        <v>0.30211544103879778</v>
      </c>
      <c r="AD418" s="96">
        <f t="shared" si="172"/>
        <v>0.26963663071228122</v>
      </c>
      <c r="AE418" s="96">
        <f t="shared" si="172"/>
        <v>0</v>
      </c>
      <c r="AF418" s="96">
        <f t="shared" si="172"/>
        <v>0</v>
      </c>
      <c r="AG418" s="96">
        <f t="shared" si="172"/>
        <v>0</v>
      </c>
      <c r="AH418" s="96">
        <f t="shared" si="172"/>
        <v>3.2478810326516595E-2</v>
      </c>
      <c r="AI418" s="97">
        <f>SUM(V418:AC418)</f>
        <v>91.386196754612044</v>
      </c>
      <c r="AJ418" t="str">
        <f t="shared" si="169"/>
        <v/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6.2541743005018399E-2</v>
      </c>
      <c r="C419" s="98">
        <f t="shared" ref="C419:H419" si="173">IF($I418=0,"-",C418/$I418)</f>
        <v>0.35029834999149184</v>
      </c>
      <c r="D419" s="98">
        <f t="shared" si="173"/>
        <v>0.24980019375383089</v>
      </c>
      <c r="E419" s="98">
        <f t="shared" si="173"/>
        <v>0.30413395926020859</v>
      </c>
      <c r="F419" s="98">
        <f t="shared" si="173"/>
        <v>0</v>
      </c>
      <c r="G419" s="98">
        <f t="shared" si="173"/>
        <v>3.3225753989450151E-2</v>
      </c>
      <c r="H419" s="99">
        <f t="shared" si="173"/>
        <v>0</v>
      </c>
      <c r="I419" s="100">
        <f>SUM(B419:H419)</f>
        <v>0.99999999999999989</v>
      </c>
      <c r="J419"/>
      <c r="K419" s="64" t="s">
        <v>86</v>
      </c>
      <c r="L419" s="65">
        <f t="shared" ref="L419:R419" si="174">IF($S418=0,"-",L418/$S418)</f>
        <v>6.0493206941067149E-2</v>
      </c>
      <c r="M419" s="65">
        <f t="shared" si="174"/>
        <v>0.33882443243465937</v>
      </c>
      <c r="N419" s="65">
        <f t="shared" si="174"/>
        <v>0.24161806321030463</v>
      </c>
      <c r="O419" s="65">
        <f t="shared" si="174"/>
        <v>0.29417214249781326</v>
      </c>
      <c r="P419" s="65">
        <f t="shared" si="174"/>
        <v>3.2754700549149529E-2</v>
      </c>
      <c r="Q419" s="65">
        <f t="shared" si="174"/>
        <v>3.2137454367006005E-2</v>
      </c>
      <c r="R419" s="66">
        <f t="shared" si="174"/>
        <v>0</v>
      </c>
      <c r="S419" s="67">
        <f>SUM(L419:R419)</f>
        <v>0.99999999999999989</v>
      </c>
      <c r="U419" s="101" t="s">
        <v>86</v>
      </c>
      <c r="V419" s="102">
        <f>+V418/$AI418</f>
        <v>4.9739447558133074E-2</v>
      </c>
      <c r="W419" s="102">
        <f t="shared" ref="W419:AH419" si="175">+W418/$AI418</f>
        <v>7.8032412490379628E-3</v>
      </c>
      <c r="X419" s="102">
        <f t="shared" si="175"/>
        <v>3.2137454367006012E-2</v>
      </c>
      <c r="Y419" s="102">
        <f t="shared" si="175"/>
        <v>0.33882443243465943</v>
      </c>
      <c r="Z419" s="102">
        <f t="shared" si="175"/>
        <v>0.24161806321030466</v>
      </c>
      <c r="AA419" s="102">
        <f t="shared" si="175"/>
        <v>0.29381674079077291</v>
      </c>
      <c r="AB419" s="102">
        <f t="shared" si="175"/>
        <v>3.2754700549149536E-2</v>
      </c>
      <c r="AC419" s="102">
        <f t="shared" si="175"/>
        <v>3.3059198409364893E-3</v>
      </c>
      <c r="AD419" s="102">
        <f t="shared" si="175"/>
        <v>2.950518133896116E-3</v>
      </c>
      <c r="AE419" s="102">
        <f t="shared" si="175"/>
        <v>0</v>
      </c>
      <c r="AF419" s="102">
        <f t="shared" si="175"/>
        <v>0</v>
      </c>
      <c r="AG419" s="102">
        <f t="shared" si="175"/>
        <v>0</v>
      </c>
      <c r="AH419" s="102">
        <f t="shared" si="175"/>
        <v>3.5540170704037387E-4</v>
      </c>
      <c r="AI419" s="103">
        <f>SUM(V419:AC419)</f>
        <v>1</v>
      </c>
      <c r="AJ419" s="1" t="str">
        <f t="shared" si="169"/>
        <v/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AJ423" t="str">
        <f>IF(ABS(S423-AI423)&gt;0.001,S423-AI423,"")</f>
        <v/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176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177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178">SUM(V424:AC424)</f>
        <v>0</v>
      </c>
      <c r="AJ424" t="str">
        <f t="shared" ref="AJ424:AJ445" si="179">IF(ABS(S424-AI424)&gt;0.001,S424-AI424,"")</f>
        <v/>
      </c>
      <c r="BA424"/>
      <c r="BR424"/>
      <c r="CG424"/>
    </row>
    <row r="425" spans="1:85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176"/>
        <v>0</v>
      </c>
      <c r="J425" s="6"/>
      <c r="K425" s="31" t="s">
        <v>9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177"/>
        <v>0</v>
      </c>
      <c r="U425" s="84" t="s">
        <v>9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178"/>
        <v>0</v>
      </c>
      <c r="AJ425" t="str">
        <f t="shared" si="179"/>
        <v/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176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177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178"/>
        <v>0</v>
      </c>
      <c r="AJ426" t="str">
        <f t="shared" si="179"/>
        <v/>
      </c>
      <c r="BA426"/>
      <c r="BR426"/>
      <c r="CG426"/>
    </row>
    <row r="427" spans="1:85" x14ac:dyDescent="0.25">
      <c r="A427" s="29" t="s">
        <v>15</v>
      </c>
      <c r="B427" s="18">
        <v>6.8493602031698551</v>
      </c>
      <c r="C427" s="18">
        <v>0</v>
      </c>
      <c r="D427" s="18">
        <v>2.1295491010688412</v>
      </c>
      <c r="E427" s="18">
        <v>0</v>
      </c>
      <c r="F427" s="214"/>
      <c r="G427" s="18">
        <v>0</v>
      </c>
      <c r="H427" s="30">
        <v>0</v>
      </c>
      <c r="I427" s="16">
        <f t="shared" si="176"/>
        <v>8.9789093042386963</v>
      </c>
      <c r="J427" s="6"/>
      <c r="K427" s="31" t="s">
        <v>15</v>
      </c>
      <c r="L427" s="18">
        <v>6.8493602031698551</v>
      </c>
      <c r="M427" s="18">
        <v>0</v>
      </c>
      <c r="N427" s="18">
        <v>2.1295491010688412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177"/>
        <v>8.9789093042386963</v>
      </c>
      <c r="U427" s="84" t="s">
        <v>15</v>
      </c>
      <c r="V427" s="76">
        <v>6.8493602031698551</v>
      </c>
      <c r="W427" s="76">
        <v>0</v>
      </c>
      <c r="X427" s="76">
        <v>0</v>
      </c>
      <c r="Y427" s="76">
        <v>0</v>
      </c>
      <c r="Z427" s="76">
        <v>2.1295491010688412</v>
      </c>
      <c r="AA427" s="76">
        <v>0</v>
      </c>
      <c r="AB427" s="76">
        <v>0</v>
      </c>
      <c r="AC427" s="77">
        <v>0</v>
      </c>
      <c r="AD427" s="78">
        <v>0</v>
      </c>
      <c r="AE427" s="78">
        <v>0</v>
      </c>
      <c r="AF427" s="78">
        <v>0</v>
      </c>
      <c r="AG427" s="78">
        <v>0</v>
      </c>
      <c r="AH427" s="78">
        <v>0</v>
      </c>
      <c r="AI427" s="79">
        <f t="shared" si="178"/>
        <v>8.9789093042386963</v>
      </c>
      <c r="AJ427" t="str">
        <f t="shared" si="179"/>
        <v/>
      </c>
      <c r="BA427"/>
      <c r="BR427"/>
      <c r="CG427"/>
    </row>
    <row r="428" spans="1:85" x14ac:dyDescent="0.25">
      <c r="A428" s="21" t="s">
        <v>14</v>
      </c>
      <c r="B428" s="22">
        <v>1.4062438700519726</v>
      </c>
      <c r="C428" s="22">
        <v>0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24">
        <f t="shared" si="176"/>
        <v>1.4062438700519726</v>
      </c>
      <c r="J428" s="6"/>
      <c r="K428" s="25" t="s">
        <v>14</v>
      </c>
      <c r="L428" s="26">
        <v>1.4062438700519726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7">
        <v>0</v>
      </c>
      <c r="S428" s="28">
        <f t="shared" si="177"/>
        <v>1.4062438700519726</v>
      </c>
      <c r="U428" s="80" t="s">
        <v>55</v>
      </c>
      <c r="V428" s="81">
        <v>1.1953072895441768</v>
      </c>
      <c r="W428" s="81">
        <v>0</v>
      </c>
      <c r="X428" s="81">
        <v>0</v>
      </c>
      <c r="Y428" s="81">
        <v>0</v>
      </c>
      <c r="Z428" s="81">
        <v>0</v>
      </c>
      <c r="AA428" s="81">
        <v>0</v>
      </c>
      <c r="AB428" s="81">
        <v>0</v>
      </c>
      <c r="AC428" s="82">
        <v>0.21093658050779587</v>
      </c>
      <c r="AD428" s="81">
        <v>0.21093658050779587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178"/>
        <v>1.4062438700519726</v>
      </c>
      <c r="AJ428" t="str">
        <f t="shared" si="179"/>
        <v/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0.81911631361891846</v>
      </c>
      <c r="F429" s="214"/>
      <c r="G429" s="18">
        <v>0</v>
      </c>
      <c r="H429" s="30">
        <v>0</v>
      </c>
      <c r="I429" s="16">
        <f t="shared" si="176"/>
        <v>0.81911631361891846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0.81911631361891846</v>
      </c>
      <c r="P429" s="18">
        <v>29.156581672111798</v>
      </c>
      <c r="Q429" s="18">
        <v>0</v>
      </c>
      <c r="R429" s="19">
        <v>0</v>
      </c>
      <c r="S429" s="20">
        <f t="shared" si="177"/>
        <v>29.975697985730715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2.2460197559410901E-2</v>
      </c>
      <c r="AB429" s="76">
        <v>29.156581672111798</v>
      </c>
      <c r="AC429" s="77">
        <v>0.79665611605950759</v>
      </c>
      <c r="AD429" s="76">
        <v>0</v>
      </c>
      <c r="AE429" s="76">
        <v>0</v>
      </c>
      <c r="AF429" s="76">
        <v>0</v>
      </c>
      <c r="AG429" s="76">
        <v>0</v>
      </c>
      <c r="AH429" s="76">
        <v>0.79665611605950759</v>
      </c>
      <c r="AI429" s="79">
        <f t="shared" si="178"/>
        <v>29.975697985730719</v>
      </c>
      <c r="AJ429" t="str">
        <f t="shared" si="179"/>
        <v/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176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1.1233747389242532</v>
      </c>
      <c r="Q430" s="26">
        <v>0</v>
      </c>
      <c r="R430" s="27">
        <v>0</v>
      </c>
      <c r="S430" s="28">
        <f t="shared" si="177"/>
        <v>1.1233747389242532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1.1233747389242532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178"/>
        <v>1.1233747389242532</v>
      </c>
      <c r="AJ430" t="str">
        <f t="shared" si="179"/>
        <v/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176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177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178"/>
        <v>0</v>
      </c>
      <c r="AJ431" t="str">
        <f t="shared" si="179"/>
        <v/>
      </c>
      <c r="BA431"/>
      <c r="BR431"/>
      <c r="CG431"/>
    </row>
    <row r="432" spans="1:85" x14ac:dyDescent="0.25">
      <c r="A432" s="21" t="s">
        <v>16</v>
      </c>
      <c r="B432" s="22">
        <v>0.81871146317766097</v>
      </c>
      <c r="C432" s="22">
        <v>0</v>
      </c>
      <c r="D432" s="22">
        <v>10.72660873392404</v>
      </c>
      <c r="E432" s="22">
        <v>1.0330650099005447</v>
      </c>
      <c r="F432" s="214"/>
      <c r="G432" s="22">
        <v>0</v>
      </c>
      <c r="H432" s="23">
        <v>0</v>
      </c>
      <c r="I432" s="24">
        <f t="shared" si="176"/>
        <v>12.578385207002245</v>
      </c>
      <c r="J432" s="6"/>
      <c r="K432" s="25" t="s">
        <v>16</v>
      </c>
      <c r="L432" s="26">
        <v>0.81871146317766097</v>
      </c>
      <c r="M432" s="26">
        <v>0</v>
      </c>
      <c r="N432" s="26">
        <v>10.72660873392404</v>
      </c>
      <c r="O432" s="26">
        <v>1.0330650099005447</v>
      </c>
      <c r="P432" s="26">
        <v>0.97656533689136071</v>
      </c>
      <c r="Q432" s="26">
        <v>0</v>
      </c>
      <c r="R432" s="27">
        <v>0</v>
      </c>
      <c r="S432" s="28">
        <f t="shared" si="177"/>
        <v>13.554950543893606</v>
      </c>
      <c r="U432" s="80" t="s">
        <v>16</v>
      </c>
      <c r="V432" s="81">
        <v>0.81871146317766097</v>
      </c>
      <c r="W432" s="81">
        <v>0</v>
      </c>
      <c r="X432" s="81">
        <v>0</v>
      </c>
      <c r="Y432" s="81">
        <v>0</v>
      </c>
      <c r="Z432" s="81">
        <v>10.72660873392404</v>
      </c>
      <c r="AA432" s="81">
        <v>7.442831483433282E-2</v>
      </c>
      <c r="AB432" s="81">
        <v>0.97656533689136071</v>
      </c>
      <c r="AC432" s="82">
        <v>0.95863669506621185</v>
      </c>
      <c r="AD432" s="81">
        <v>0</v>
      </c>
      <c r="AE432" s="81">
        <v>0</v>
      </c>
      <c r="AF432" s="81">
        <v>0</v>
      </c>
      <c r="AG432" s="81">
        <v>0</v>
      </c>
      <c r="AH432" s="81">
        <v>0.95863669506621185</v>
      </c>
      <c r="AI432" s="83">
        <f t="shared" si="178"/>
        <v>13.554950543893604</v>
      </c>
      <c r="AJ432" t="str">
        <f t="shared" si="179"/>
        <v/>
      </c>
      <c r="BA432"/>
      <c r="BR432"/>
      <c r="CG432"/>
    </row>
    <row r="433" spans="1:85" x14ac:dyDescent="0.25">
      <c r="A433" s="29" t="s">
        <v>136</v>
      </c>
      <c r="B433" s="18">
        <v>38.320851086435397</v>
      </c>
      <c r="C433" s="18">
        <v>28.351228695831203</v>
      </c>
      <c r="D433" s="18">
        <v>57.969038266416085</v>
      </c>
      <c r="E433" s="18">
        <v>7.2624103742859534</v>
      </c>
      <c r="F433" s="214"/>
      <c r="G433" s="18">
        <v>0</v>
      </c>
      <c r="H433" s="30">
        <v>0</v>
      </c>
      <c r="I433" s="16">
        <f t="shared" si="176"/>
        <v>131.90352842296863</v>
      </c>
      <c r="J433" s="6"/>
      <c r="K433" s="31" t="s">
        <v>136</v>
      </c>
      <c r="L433" s="18">
        <v>38.320851086435397</v>
      </c>
      <c r="M433" s="18">
        <v>28.351228695831203</v>
      </c>
      <c r="N433" s="18">
        <v>57.969038266416085</v>
      </c>
      <c r="O433" s="18">
        <v>7.2624103742859534</v>
      </c>
      <c r="P433" s="18">
        <v>0</v>
      </c>
      <c r="Q433" s="18">
        <v>0</v>
      </c>
      <c r="R433" s="19">
        <v>0</v>
      </c>
      <c r="S433" s="20">
        <f t="shared" si="177"/>
        <v>131.90352842296863</v>
      </c>
      <c r="U433" s="84" t="s">
        <v>136</v>
      </c>
      <c r="V433" s="76">
        <v>36.831231685800603</v>
      </c>
      <c r="W433" s="76">
        <v>1.4755897442299184</v>
      </c>
      <c r="X433" s="76">
        <v>0</v>
      </c>
      <c r="Y433" s="76">
        <v>28.351228695831203</v>
      </c>
      <c r="Z433" s="76">
        <v>52.927522501021151</v>
      </c>
      <c r="AA433" s="76">
        <v>7.2624103742859534</v>
      </c>
      <c r="AB433" s="76">
        <v>0</v>
      </c>
      <c r="AC433" s="77">
        <v>5.0555454217998061</v>
      </c>
      <c r="AD433" s="76">
        <v>1.4029656404870647E-2</v>
      </c>
      <c r="AE433" s="76">
        <v>0</v>
      </c>
      <c r="AF433" s="76">
        <v>0</v>
      </c>
      <c r="AG433" s="76">
        <v>5.041515765394931</v>
      </c>
      <c r="AH433" s="76">
        <v>0</v>
      </c>
      <c r="AI433" s="79">
        <f t="shared" si="178"/>
        <v>131.90352842296863</v>
      </c>
      <c r="AJ433" t="str">
        <f t="shared" si="179"/>
        <v/>
      </c>
      <c r="BA433"/>
      <c r="BR433"/>
      <c r="CG433"/>
    </row>
    <row r="434" spans="1:85" x14ac:dyDescent="0.25">
      <c r="A434" s="21" t="s">
        <v>24</v>
      </c>
      <c r="B434" s="22">
        <v>28.817212072003535</v>
      </c>
      <c r="C434" s="22">
        <v>4.4610938422982711</v>
      </c>
      <c r="D434" s="22">
        <v>37.939997113614666</v>
      </c>
      <c r="E434" s="22">
        <v>350.47291294454732</v>
      </c>
      <c r="F434" s="214"/>
      <c r="G434" s="22">
        <v>39.933976900231904</v>
      </c>
      <c r="H434" s="23">
        <v>0</v>
      </c>
      <c r="I434" s="24">
        <f t="shared" si="176"/>
        <v>461.62519287269572</v>
      </c>
      <c r="J434" s="6"/>
      <c r="K434" s="25" t="s">
        <v>24</v>
      </c>
      <c r="L434" s="26">
        <v>28.817212072003535</v>
      </c>
      <c r="M434" s="26">
        <v>4.4610938422982711</v>
      </c>
      <c r="N434" s="26">
        <v>37.939997113614666</v>
      </c>
      <c r="O434" s="26">
        <v>350.47291294454732</v>
      </c>
      <c r="P434" s="26">
        <v>0.88506978523084778</v>
      </c>
      <c r="Q434" s="26">
        <v>39.933976900231904</v>
      </c>
      <c r="R434" s="27">
        <v>0</v>
      </c>
      <c r="S434" s="28">
        <f t="shared" si="177"/>
        <v>462.51026265792655</v>
      </c>
      <c r="U434" s="80" t="s">
        <v>24</v>
      </c>
      <c r="V434" s="81">
        <v>4.9660819611228622</v>
      </c>
      <c r="W434" s="81">
        <v>23.851130110880675</v>
      </c>
      <c r="X434" s="81">
        <v>39.933976900231904</v>
      </c>
      <c r="Y434" s="81">
        <v>4.4610938422982711</v>
      </c>
      <c r="Z434" s="81">
        <v>37.817458741770814</v>
      </c>
      <c r="AA434" s="81">
        <v>349.42542771127665</v>
      </c>
      <c r="AB434" s="81">
        <v>0.88506978523084778</v>
      </c>
      <c r="AC434" s="82">
        <v>1.1700236051145194</v>
      </c>
      <c r="AD434" s="81">
        <v>0</v>
      </c>
      <c r="AE434" s="81">
        <v>1.7386833427177738E-2</v>
      </c>
      <c r="AF434" s="81">
        <v>0</v>
      </c>
      <c r="AG434" s="81">
        <v>0.12253837184385229</v>
      </c>
      <c r="AH434" s="81">
        <v>1.0300983998434896</v>
      </c>
      <c r="AI434" s="83">
        <f t="shared" si="178"/>
        <v>462.51026265792649</v>
      </c>
      <c r="AJ434" t="str">
        <f t="shared" si="179"/>
        <v/>
      </c>
      <c r="BA434"/>
      <c r="BR434"/>
      <c r="CG434"/>
    </row>
    <row r="435" spans="1:85" x14ac:dyDescent="0.25">
      <c r="A435" s="29" t="s">
        <v>23</v>
      </c>
      <c r="B435" s="18">
        <v>33.149707812386183</v>
      </c>
      <c r="C435" s="18">
        <v>2.6811731741344667</v>
      </c>
      <c r="D435" s="18">
        <v>40.680530665386371</v>
      </c>
      <c r="E435" s="18">
        <v>0</v>
      </c>
      <c r="F435" s="214"/>
      <c r="G435" s="18">
        <v>0</v>
      </c>
      <c r="H435" s="30">
        <v>0</v>
      </c>
      <c r="I435" s="16">
        <f t="shared" si="176"/>
        <v>76.511411651907025</v>
      </c>
      <c r="J435" s="6"/>
      <c r="K435" s="31" t="s">
        <v>23</v>
      </c>
      <c r="L435" s="18">
        <v>33.149707812386183</v>
      </c>
      <c r="M435" s="18">
        <v>2.6811731741344667</v>
      </c>
      <c r="N435" s="18">
        <v>40.680530665386371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177"/>
        <v>76.511411651907025</v>
      </c>
      <c r="U435" s="84" t="s">
        <v>23</v>
      </c>
      <c r="V435" s="76">
        <v>33.049896419769915</v>
      </c>
      <c r="W435" s="76">
        <v>0</v>
      </c>
      <c r="X435" s="76">
        <v>0</v>
      </c>
      <c r="Y435" s="76">
        <v>2.6811731741344667</v>
      </c>
      <c r="Z435" s="76">
        <v>37.803049912417059</v>
      </c>
      <c r="AA435" s="76">
        <v>0</v>
      </c>
      <c r="AB435" s="76">
        <v>0</v>
      </c>
      <c r="AC435" s="77">
        <v>2.9772921455855705</v>
      </c>
      <c r="AD435" s="76">
        <v>9.9811392616266259E-2</v>
      </c>
      <c r="AE435" s="76">
        <v>0</v>
      </c>
      <c r="AF435" s="76">
        <v>0</v>
      </c>
      <c r="AG435" s="76">
        <v>2.8774807529693094</v>
      </c>
      <c r="AH435" s="76">
        <v>0</v>
      </c>
      <c r="AI435" s="79">
        <f t="shared" si="178"/>
        <v>76.511411651907011</v>
      </c>
      <c r="AJ435" t="str">
        <f t="shared" si="179"/>
        <v/>
      </c>
      <c r="BA435"/>
      <c r="BR435"/>
      <c r="CG435"/>
    </row>
    <row r="436" spans="1:85" x14ac:dyDescent="0.25">
      <c r="A436" s="21" t="s">
        <v>58</v>
      </c>
      <c r="B436" s="22">
        <v>0.29368234338952981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24">
        <f t="shared" si="176"/>
        <v>0.29368234338952981</v>
      </c>
      <c r="J436" s="6"/>
      <c r="K436" s="25" t="s">
        <v>58</v>
      </c>
      <c r="L436" s="26">
        <v>0.29368234338952981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177"/>
        <v>0.29368234338952981</v>
      </c>
      <c r="U436" s="80" t="s">
        <v>58</v>
      </c>
      <c r="V436" s="81">
        <v>0.29368234338952981</v>
      </c>
      <c r="W436" s="81">
        <v>0</v>
      </c>
      <c r="X436" s="81">
        <v>0</v>
      </c>
      <c r="Y436" s="81">
        <v>0</v>
      </c>
      <c r="Z436" s="81">
        <v>0</v>
      </c>
      <c r="AA436" s="81">
        <v>0</v>
      </c>
      <c r="AB436" s="81">
        <v>0</v>
      </c>
      <c r="AC436" s="82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178"/>
        <v>0.29368234338952981</v>
      </c>
      <c r="AJ436" t="str">
        <f t="shared" si="179"/>
        <v/>
      </c>
      <c r="BA436"/>
      <c r="BR436"/>
      <c r="CG436"/>
    </row>
    <row r="437" spans="1:85" x14ac:dyDescent="0.25">
      <c r="A437" s="29" t="s">
        <v>21</v>
      </c>
      <c r="B437" s="18">
        <v>8.1038759530990347</v>
      </c>
      <c r="C437" s="18">
        <v>0</v>
      </c>
      <c r="D437" s="18">
        <v>0</v>
      </c>
      <c r="E437" s="18">
        <v>1.0027293080325751E-2</v>
      </c>
      <c r="F437" s="214"/>
      <c r="G437" s="18">
        <v>0</v>
      </c>
      <c r="H437" s="30">
        <v>0</v>
      </c>
      <c r="I437" s="16">
        <f t="shared" si="176"/>
        <v>8.1139032461793601</v>
      </c>
      <c r="J437" s="6"/>
      <c r="K437" s="31" t="s">
        <v>21</v>
      </c>
      <c r="L437" s="18">
        <v>8.1038759530990347</v>
      </c>
      <c r="M437" s="18">
        <v>0</v>
      </c>
      <c r="N437" s="18">
        <v>0</v>
      </c>
      <c r="O437" s="18">
        <v>1.0027293080325751E-2</v>
      </c>
      <c r="P437" s="18">
        <v>1.6590933400158165</v>
      </c>
      <c r="Q437" s="18">
        <v>0</v>
      </c>
      <c r="R437" s="19">
        <v>0</v>
      </c>
      <c r="S437" s="20">
        <f t="shared" si="177"/>
        <v>9.7729965861951769</v>
      </c>
      <c r="U437" s="84" t="s">
        <v>21</v>
      </c>
      <c r="V437" s="76">
        <v>8.1038759530990347</v>
      </c>
      <c r="W437" s="76">
        <v>0</v>
      </c>
      <c r="X437" s="76">
        <v>0</v>
      </c>
      <c r="Y437" s="76">
        <v>0</v>
      </c>
      <c r="Z437" s="76">
        <v>0</v>
      </c>
      <c r="AA437" s="76">
        <v>0</v>
      </c>
      <c r="AB437" s="76">
        <v>1.6590933400158165</v>
      </c>
      <c r="AC437" s="77">
        <v>1.0027293080325751E-2</v>
      </c>
      <c r="AD437" s="76">
        <v>0</v>
      </c>
      <c r="AE437" s="76">
        <v>0</v>
      </c>
      <c r="AF437" s="76">
        <v>0</v>
      </c>
      <c r="AG437" s="76">
        <v>0</v>
      </c>
      <c r="AH437" s="76">
        <v>1.0027293080325751E-2</v>
      </c>
      <c r="AI437" s="79">
        <f t="shared" si="178"/>
        <v>9.7729965861951769</v>
      </c>
      <c r="AJ437" t="str">
        <f t="shared" si="179"/>
        <v/>
      </c>
      <c r="BA437"/>
      <c r="BR437"/>
      <c r="CG437"/>
    </row>
    <row r="438" spans="1:85" x14ac:dyDescent="0.25">
      <c r="A438" s="21" t="s">
        <v>20</v>
      </c>
      <c r="B438" s="22">
        <v>6.1823983318195666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176"/>
        <v>6.1823983318195666</v>
      </c>
      <c r="J438" s="6"/>
      <c r="K438" s="25" t="s">
        <v>20</v>
      </c>
      <c r="L438" s="26">
        <v>6.1823983318195666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177"/>
        <v>6.1823983318195666</v>
      </c>
      <c r="U438" s="80" t="s">
        <v>59</v>
      </c>
      <c r="V438" s="81">
        <v>6.1823983318195666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178"/>
        <v>6.1823983318195666</v>
      </c>
      <c r="AJ438" t="str">
        <f t="shared" si="179"/>
        <v/>
      </c>
      <c r="BA438"/>
      <c r="BR438"/>
      <c r="CG438"/>
    </row>
    <row r="439" spans="1:85" x14ac:dyDescent="0.25">
      <c r="A439" s="32" t="s">
        <v>62</v>
      </c>
      <c r="B439" s="18">
        <v>5.8455262111229311E-2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176"/>
        <v>5.8455262111229311E-2</v>
      </c>
      <c r="J439" s="6"/>
      <c r="K439" s="33" t="s">
        <v>62</v>
      </c>
      <c r="L439" s="18">
        <v>5.8455262111229311E-2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177"/>
        <v>5.8455262111229311E-2</v>
      </c>
      <c r="U439" s="85" t="s">
        <v>60</v>
      </c>
      <c r="V439" s="76">
        <v>5.8455262111229311E-2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178"/>
        <v>5.8455262111229311E-2</v>
      </c>
      <c r="AJ439" t="str">
        <f t="shared" si="179"/>
        <v/>
      </c>
      <c r="BA439"/>
      <c r="BR439"/>
      <c r="CG439"/>
    </row>
    <row r="440" spans="1:85" ht="14.4" x14ac:dyDescent="0.3">
      <c r="A440" s="34" t="s">
        <v>22</v>
      </c>
      <c r="B440" s="35">
        <v>5.8455262111229311E-2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176"/>
        <v>5.8455262111229311E-2</v>
      </c>
      <c r="J440" s="6"/>
      <c r="K440" s="38" t="s">
        <v>22</v>
      </c>
      <c r="L440" s="39">
        <v>5.8455262111229311E-2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177"/>
        <v>5.8455262111229311E-2</v>
      </c>
      <c r="U440" s="86" t="s">
        <v>63</v>
      </c>
      <c r="V440" s="87">
        <v>5.8455262111229311E-2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178"/>
        <v>5.8455262111229311E-2</v>
      </c>
      <c r="AJ440" t="str">
        <f t="shared" si="179"/>
        <v/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176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177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178"/>
        <v>0</v>
      </c>
      <c r="AJ441" t="str">
        <f t="shared" si="179"/>
        <v/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176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177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178"/>
        <v>0</v>
      </c>
      <c r="AJ442" t="str">
        <f t="shared" si="179"/>
        <v/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176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177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178"/>
        <v>0</v>
      </c>
      <c r="AJ443" s="12" t="str">
        <f t="shared" si="179"/>
        <v/>
      </c>
    </row>
    <row r="444" spans="1:85" x14ac:dyDescent="0.25">
      <c r="A444" s="56" t="s">
        <v>25</v>
      </c>
      <c r="B444" s="57">
        <f>SUM(B423:B439)</f>
        <v>124.00049839764397</v>
      </c>
      <c r="C444" s="57">
        <f t="shared" ref="C444:I444" si="180">SUM(C423:C439)</f>
        <v>35.493495712263936</v>
      </c>
      <c r="D444" s="57">
        <f t="shared" si="180"/>
        <v>149.44572388041001</v>
      </c>
      <c r="E444" s="57">
        <f t="shared" si="180"/>
        <v>359.59753193543304</v>
      </c>
      <c r="F444" s="57">
        <f t="shared" si="180"/>
        <v>0</v>
      </c>
      <c r="G444" s="57">
        <f t="shared" si="180"/>
        <v>39.933976900231904</v>
      </c>
      <c r="H444" s="58">
        <f t="shared" si="180"/>
        <v>0</v>
      </c>
      <c r="I444" s="16">
        <f t="shared" si="180"/>
        <v>708.47122682598274</v>
      </c>
      <c r="J444" s="6"/>
      <c r="K444" s="59" t="s">
        <v>25</v>
      </c>
      <c r="L444" s="57">
        <f>SUM(L423:L439)</f>
        <v>124.00049839764397</v>
      </c>
      <c r="M444" s="57">
        <f t="shared" ref="M444:S444" si="181">SUM(M423:M439)</f>
        <v>35.493495712263936</v>
      </c>
      <c r="N444" s="57">
        <f t="shared" si="181"/>
        <v>149.44572388041001</v>
      </c>
      <c r="O444" s="57">
        <f t="shared" si="181"/>
        <v>359.59753193543304</v>
      </c>
      <c r="P444" s="57">
        <f t="shared" si="181"/>
        <v>33.800684873174077</v>
      </c>
      <c r="Q444" s="57">
        <f t="shared" si="181"/>
        <v>39.933976900231904</v>
      </c>
      <c r="R444" s="58">
        <f t="shared" si="181"/>
        <v>0</v>
      </c>
      <c r="S444" s="60">
        <f t="shared" si="181"/>
        <v>742.27191169915682</v>
      </c>
      <c r="T444" t="str">
        <f>IF(ABS(S444-AI444)&gt;0.01,S444-AI444,"")</f>
        <v/>
      </c>
      <c r="U444" s="94" t="s">
        <v>61</v>
      </c>
      <c r="V444" s="95">
        <f>SUM(V423:V439)</f>
        <v>98.349000913004431</v>
      </c>
      <c r="W444" s="95">
        <f t="shared" ref="W444:AH444" si="182">SUM(W423:W439)</f>
        <v>25.326719855110593</v>
      </c>
      <c r="X444" s="95">
        <f t="shared" si="182"/>
        <v>39.933976900231904</v>
      </c>
      <c r="Y444" s="95">
        <f t="shared" si="182"/>
        <v>35.493495712263936</v>
      </c>
      <c r="Z444" s="95">
        <f t="shared" si="182"/>
        <v>141.4041889902019</v>
      </c>
      <c r="AA444" s="95">
        <f t="shared" si="182"/>
        <v>356.78472659795636</v>
      </c>
      <c r="AB444" s="95">
        <f t="shared" si="182"/>
        <v>33.800684873174077</v>
      </c>
      <c r="AC444" s="95">
        <f t="shared" si="182"/>
        <v>11.179117857213736</v>
      </c>
      <c r="AD444" s="96">
        <f t="shared" si="182"/>
        <v>0.32477762952893274</v>
      </c>
      <c r="AE444" s="96">
        <f t="shared" si="182"/>
        <v>1.7386833427177738E-2</v>
      </c>
      <c r="AF444" s="96">
        <f t="shared" si="182"/>
        <v>0</v>
      </c>
      <c r="AG444" s="96">
        <f t="shared" si="182"/>
        <v>8.0415348902080925</v>
      </c>
      <c r="AH444" s="96">
        <f t="shared" si="182"/>
        <v>2.7954185040495347</v>
      </c>
      <c r="AI444" s="97">
        <f>SUM(V444:AC444)</f>
        <v>742.27191169915704</v>
      </c>
      <c r="AJ444" t="str">
        <f>IF(ABS(S444-AI444)&gt;0.001,S444-AI444,"")</f>
        <v/>
      </c>
    </row>
    <row r="445" spans="1:85" s="1" customFormat="1" ht="15" thickBot="1" x14ac:dyDescent="0.35">
      <c r="A445" s="61" t="s">
        <v>86</v>
      </c>
      <c r="B445" s="98">
        <f>IF($I444=0,"-",B444/$I444)</f>
        <v>0.17502545439026193</v>
      </c>
      <c r="C445" s="98">
        <f t="shared" ref="C445:H445" si="183">IF($I444=0,"-",C444/$I444)</f>
        <v>5.0098711660144776E-2</v>
      </c>
      <c r="D445" s="98">
        <f t="shared" si="183"/>
        <v>0.21094113384101823</v>
      </c>
      <c r="E445" s="98">
        <f t="shared" si="183"/>
        <v>0.50756829398204861</v>
      </c>
      <c r="F445" s="98">
        <f t="shared" si="183"/>
        <v>0</v>
      </c>
      <c r="G445" s="98">
        <f t="shared" si="183"/>
        <v>5.6366406126526623E-2</v>
      </c>
      <c r="H445" s="99">
        <f t="shared" si="183"/>
        <v>0</v>
      </c>
      <c r="I445" s="100">
        <f>SUM(B445:H445)</f>
        <v>1.0000000000000002</v>
      </c>
      <c r="J445"/>
      <c r="K445" s="64" t="s">
        <v>86</v>
      </c>
      <c r="L445" s="65">
        <f t="shared" ref="L445:R445" si="184">IF($S444=0,"-",L444/$S444)</f>
        <v>0.16705535591908727</v>
      </c>
      <c r="M445" s="65">
        <f t="shared" si="184"/>
        <v>4.7817376830297555E-2</v>
      </c>
      <c r="N445" s="65">
        <f t="shared" si="184"/>
        <v>0.20133555038922238</v>
      </c>
      <c r="O445" s="65">
        <f t="shared" si="184"/>
        <v>0.48445525994950772</v>
      </c>
      <c r="P445" s="65">
        <f t="shared" si="184"/>
        <v>4.5536796341653182E-2</v>
      </c>
      <c r="Q445" s="65">
        <f t="shared" si="184"/>
        <v>5.3799660570232069E-2</v>
      </c>
      <c r="R445" s="66">
        <f t="shared" si="184"/>
        <v>0</v>
      </c>
      <c r="S445" s="67">
        <f>SUM(L445:R445)</f>
        <v>1.0000000000000002</v>
      </c>
      <c r="U445" s="101" t="s">
        <v>86</v>
      </c>
      <c r="V445" s="102">
        <f>+V444/$AI444</f>
        <v>0.13249726867324235</v>
      </c>
      <c r="W445" s="102">
        <f t="shared" ref="W445:AH445" si="185">+W444/$AI444</f>
        <v>3.4120541887587306E-2</v>
      </c>
      <c r="X445" s="102">
        <f t="shared" si="185"/>
        <v>5.3799660570232048E-2</v>
      </c>
      <c r="Y445" s="102">
        <f t="shared" si="185"/>
        <v>4.7817376830297541E-2</v>
      </c>
      <c r="Z445" s="102">
        <f t="shared" si="185"/>
        <v>0.19050187237519106</v>
      </c>
      <c r="AA445" s="102">
        <f t="shared" si="185"/>
        <v>0.48066580585169882</v>
      </c>
      <c r="AB445" s="102">
        <f t="shared" si="185"/>
        <v>4.5536796341653168E-2</v>
      </c>
      <c r="AC445" s="102">
        <f t="shared" si="185"/>
        <v>1.5060677470097554E-2</v>
      </c>
      <c r="AD445" s="102">
        <f t="shared" si="185"/>
        <v>4.3754535825756154E-4</v>
      </c>
      <c r="AE445" s="102">
        <f t="shared" si="185"/>
        <v>2.342380622671955E-5</v>
      </c>
      <c r="AF445" s="102">
        <f t="shared" si="185"/>
        <v>0</v>
      </c>
      <c r="AG445" s="102">
        <f t="shared" si="185"/>
        <v>1.0833678014031236E-2</v>
      </c>
      <c r="AH445" s="102">
        <f t="shared" si="185"/>
        <v>3.7660302915820403E-3</v>
      </c>
      <c r="AI445" s="103">
        <f>SUM(V445:AC445)</f>
        <v>0.99999999999999989</v>
      </c>
      <c r="AJ445" t="str">
        <f t="shared" si="179"/>
        <v/>
      </c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0</v>
      </c>
      <c r="G449" s="224"/>
      <c r="H449" s="226"/>
      <c r="I449" s="16">
        <f>SUM(B449:H449)</f>
        <v>0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186">SUM(B450:H450)</f>
        <v>0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187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186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187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186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187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186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187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186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187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8.9981163036655598</v>
      </c>
      <c r="G455" s="227"/>
      <c r="H455" s="229"/>
      <c r="I455" s="16">
        <f t="shared" si="186"/>
        <v>8.9981163036655598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187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186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187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186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187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186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187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186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187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41.225619277519129</v>
      </c>
      <c r="G460" s="227"/>
      <c r="H460" s="229"/>
      <c r="I460" s="24">
        <f t="shared" si="186"/>
        <v>41.225619277519129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187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186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187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186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187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0.53069988805248924</v>
      </c>
      <c r="G463" s="227"/>
      <c r="H463" s="229"/>
      <c r="I463" s="16">
        <f t="shared" si="186"/>
        <v>0.53069988805248924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187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186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187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186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187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186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187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186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187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186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187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186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187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I470" si="188">SUM(C449:C465)</f>
        <v>0</v>
      </c>
      <c r="D470" s="57">
        <f t="shared" si="188"/>
        <v>0</v>
      </c>
      <c r="E470" s="57">
        <f t="shared" si="188"/>
        <v>0</v>
      </c>
      <c r="F470" s="57">
        <f t="shared" si="188"/>
        <v>50.75443546923718</v>
      </c>
      <c r="G470" s="57">
        <f t="shared" si="188"/>
        <v>0</v>
      </c>
      <c r="H470" s="58">
        <f t="shared" si="188"/>
        <v>0</v>
      </c>
      <c r="I470" s="16">
        <f t="shared" si="188"/>
        <v>50.75443546923718</v>
      </c>
      <c r="J470" s="6"/>
      <c r="K470" s="59" t="s">
        <v>25</v>
      </c>
      <c r="L470" s="57">
        <f>SUM(L449:L465)</f>
        <v>0</v>
      </c>
      <c r="M470" s="57">
        <f t="shared" ref="M470:S470" si="189">SUM(M449:M465)</f>
        <v>0</v>
      </c>
      <c r="N470" s="57">
        <f t="shared" si="189"/>
        <v>0</v>
      </c>
      <c r="O470" s="57">
        <f t="shared" si="189"/>
        <v>0</v>
      </c>
      <c r="P470" s="57">
        <f t="shared" si="189"/>
        <v>0</v>
      </c>
      <c r="Q470" s="57">
        <f t="shared" si="189"/>
        <v>0</v>
      </c>
      <c r="R470" s="58">
        <f t="shared" si="189"/>
        <v>0</v>
      </c>
      <c r="S470" s="60">
        <f t="shared" si="189"/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190">IF($I470=0,"-",C470/$I470)</f>
        <v>0</v>
      </c>
      <c r="D471" s="98">
        <f t="shared" si="190"/>
        <v>0</v>
      </c>
      <c r="E471" s="98">
        <f t="shared" si="190"/>
        <v>0</v>
      </c>
      <c r="F471" s="98">
        <f t="shared" si="190"/>
        <v>1</v>
      </c>
      <c r="G471" s="98">
        <f t="shared" si="190"/>
        <v>0</v>
      </c>
      <c r="H471" s="99">
        <f t="shared" si="190"/>
        <v>0</v>
      </c>
      <c r="I471" s="100">
        <f>SUM(B471:H471)</f>
        <v>1</v>
      </c>
      <c r="J471" s="1"/>
      <c r="K471" s="64" t="s">
        <v>86</v>
      </c>
      <c r="L471" s="65" t="str">
        <f t="shared" ref="L471:R471" si="191">IF($S470=0,"-",L470/$S470)</f>
        <v>-</v>
      </c>
      <c r="M471" s="65" t="str">
        <f t="shared" si="191"/>
        <v>-</v>
      </c>
      <c r="N471" s="65" t="str">
        <f t="shared" si="191"/>
        <v>-</v>
      </c>
      <c r="O471" s="65" t="str">
        <f t="shared" si="191"/>
        <v>-</v>
      </c>
      <c r="P471" s="65" t="str">
        <f t="shared" si="191"/>
        <v>-</v>
      </c>
      <c r="Q471" s="65" t="str">
        <f t="shared" si="191"/>
        <v>-</v>
      </c>
      <c r="R471" s="66" t="str">
        <f t="shared" si="191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192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193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192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193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192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193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192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193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192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193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10396.75815435778</v>
      </c>
      <c r="G481" s="227"/>
      <c r="H481" s="229"/>
      <c r="I481" s="16">
        <f t="shared" si="192"/>
        <v>10396.75815435778</v>
      </c>
      <c r="J481" s="6"/>
      <c r="K481" s="31" t="s">
        <v>56</v>
      </c>
      <c r="L481" s="227"/>
      <c r="M481" s="228"/>
      <c r="N481" s="228"/>
      <c r="O481" s="229"/>
      <c r="P481" s="18">
        <v>6531.0254085534771</v>
      </c>
      <c r="Q481" s="227"/>
      <c r="R481" s="234"/>
      <c r="S481" s="20">
        <f t="shared" si="193"/>
        <v>6531.0254085534771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2483.5986320194315</v>
      </c>
      <c r="G482" s="227"/>
      <c r="H482" s="229"/>
      <c r="I482" s="24">
        <f t="shared" si="192"/>
        <v>2483.5986320194315</v>
      </c>
      <c r="J482" s="6"/>
      <c r="K482" s="25" t="s">
        <v>11</v>
      </c>
      <c r="L482" s="227"/>
      <c r="M482" s="228"/>
      <c r="N482" s="228"/>
      <c r="O482" s="229"/>
      <c r="P482" s="26">
        <v>836.72339969696691</v>
      </c>
      <c r="Q482" s="227"/>
      <c r="R482" s="234"/>
      <c r="S482" s="28">
        <f t="shared" si="193"/>
        <v>836.72339969696691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192"/>
        <v>0</v>
      </c>
      <c r="J483" s="6"/>
      <c r="K483" s="31" t="s">
        <v>57</v>
      </c>
      <c r="L483" s="227"/>
      <c r="M483" s="228"/>
      <c r="N483" s="228"/>
      <c r="O483" s="229"/>
      <c r="P483" s="18">
        <v>0</v>
      </c>
      <c r="Q483" s="227"/>
      <c r="R483" s="234"/>
      <c r="S483" s="20">
        <f t="shared" si="193"/>
        <v>0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4.2184610245813028</v>
      </c>
      <c r="G484" s="227"/>
      <c r="H484" s="229"/>
      <c r="I484" s="24">
        <f t="shared" si="192"/>
        <v>4.2184610245813028</v>
      </c>
      <c r="J484" s="6"/>
      <c r="K484" s="25" t="s">
        <v>16</v>
      </c>
      <c r="L484" s="227"/>
      <c r="M484" s="228"/>
      <c r="N484" s="228"/>
      <c r="O484" s="229"/>
      <c r="P484" s="26">
        <v>1.7201600623519795</v>
      </c>
      <c r="Q484" s="227"/>
      <c r="R484" s="234"/>
      <c r="S484" s="28">
        <f t="shared" si="193"/>
        <v>1.7201600623519795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18.609991690286797</v>
      </c>
      <c r="G485" s="227"/>
      <c r="H485" s="229"/>
      <c r="I485" s="16">
        <f t="shared" si="192"/>
        <v>18.609991690286797</v>
      </c>
      <c r="J485" s="6"/>
      <c r="K485" s="31" t="s">
        <v>136</v>
      </c>
      <c r="L485" s="227"/>
      <c r="M485" s="228"/>
      <c r="N485" s="228"/>
      <c r="O485" s="229"/>
      <c r="P485" s="18">
        <v>14.213960761684035</v>
      </c>
      <c r="Q485" s="227"/>
      <c r="R485" s="234"/>
      <c r="S485" s="20">
        <f t="shared" si="193"/>
        <v>14.213960761684035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11.086218121152591</v>
      </c>
      <c r="G486" s="227"/>
      <c r="H486" s="229"/>
      <c r="I486" s="24">
        <f t="shared" si="192"/>
        <v>11.086218121152591</v>
      </c>
      <c r="J486" s="6"/>
      <c r="K486" s="25" t="s">
        <v>24</v>
      </c>
      <c r="L486" s="227"/>
      <c r="M486" s="228"/>
      <c r="N486" s="228"/>
      <c r="O486" s="229"/>
      <c r="P486" s="26">
        <v>0</v>
      </c>
      <c r="Q486" s="227"/>
      <c r="R486" s="234"/>
      <c r="S486" s="28">
        <f t="shared" si="193"/>
        <v>0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192"/>
        <v>0</v>
      </c>
      <c r="J487" s="6"/>
      <c r="K487" s="31" t="s">
        <v>23</v>
      </c>
      <c r="L487" s="227"/>
      <c r="M487" s="228"/>
      <c r="N487" s="228"/>
      <c r="O487" s="229"/>
      <c r="P487" s="18">
        <v>0</v>
      </c>
      <c r="Q487" s="227"/>
      <c r="R487" s="234"/>
      <c r="S487" s="20">
        <f t="shared" si="193"/>
        <v>0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192"/>
        <v>0</v>
      </c>
      <c r="J488" s="6"/>
      <c r="K488" s="25" t="s">
        <v>58</v>
      </c>
      <c r="L488" s="227"/>
      <c r="M488" s="228"/>
      <c r="N488" s="228"/>
      <c r="O488" s="229"/>
      <c r="P488" s="26">
        <v>0</v>
      </c>
      <c r="Q488" s="227"/>
      <c r="R488" s="234"/>
      <c r="S488" s="28">
        <f t="shared" si="193"/>
        <v>0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795.00671855309133</v>
      </c>
      <c r="G489" s="227"/>
      <c r="H489" s="229"/>
      <c r="I489" s="16">
        <f t="shared" si="192"/>
        <v>795.00671855309133</v>
      </c>
      <c r="J489" s="6"/>
      <c r="K489" s="31" t="s">
        <v>21</v>
      </c>
      <c r="L489" s="227"/>
      <c r="M489" s="228"/>
      <c r="N489" s="228"/>
      <c r="O489" s="229"/>
      <c r="P489" s="18">
        <v>495.65472978558444</v>
      </c>
      <c r="Q489" s="227"/>
      <c r="R489" s="234"/>
      <c r="S489" s="20">
        <f t="shared" si="193"/>
        <v>495.65472978558444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192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193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192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193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192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193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192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193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192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193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192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193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I496" si="194">SUM(C475:C491)</f>
        <v>0</v>
      </c>
      <c r="D496" s="57">
        <f t="shared" si="194"/>
        <v>0</v>
      </c>
      <c r="E496" s="57">
        <f t="shared" si="194"/>
        <v>0</v>
      </c>
      <c r="F496" s="57">
        <f t="shared" si="194"/>
        <v>13709.278175766325</v>
      </c>
      <c r="G496" s="57">
        <f t="shared" si="194"/>
        <v>0</v>
      </c>
      <c r="H496" s="58">
        <f t="shared" si="194"/>
        <v>0</v>
      </c>
      <c r="I496" s="16">
        <f t="shared" si="194"/>
        <v>13709.278175766325</v>
      </c>
      <c r="J496" s="6"/>
      <c r="K496" s="59" t="s">
        <v>25</v>
      </c>
      <c r="L496" s="57">
        <f>SUM(L475:L491)</f>
        <v>0</v>
      </c>
      <c r="M496" s="57">
        <f t="shared" ref="M496:S496" si="195">SUM(M475:M491)</f>
        <v>0</v>
      </c>
      <c r="N496" s="57">
        <f t="shared" si="195"/>
        <v>0</v>
      </c>
      <c r="O496" s="57">
        <f t="shared" si="195"/>
        <v>0</v>
      </c>
      <c r="P496" s="57">
        <f t="shared" si="195"/>
        <v>7879.337658860064</v>
      </c>
      <c r="Q496" s="57">
        <f t="shared" si="195"/>
        <v>0</v>
      </c>
      <c r="R496" s="58">
        <f t="shared" si="195"/>
        <v>0</v>
      </c>
      <c r="S496" s="60">
        <f t="shared" si="195"/>
        <v>7879.337658860064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196">IF($I496=0,"-",C496/$I496)</f>
        <v>0</v>
      </c>
      <c r="D497" s="98">
        <f t="shared" si="196"/>
        <v>0</v>
      </c>
      <c r="E497" s="98">
        <f t="shared" si="196"/>
        <v>0</v>
      </c>
      <c r="F497" s="98">
        <f t="shared" si="196"/>
        <v>1</v>
      </c>
      <c r="G497" s="98">
        <f t="shared" si="196"/>
        <v>0</v>
      </c>
      <c r="H497" s="99">
        <f t="shared" si="196"/>
        <v>0</v>
      </c>
      <c r="I497" s="100">
        <f>SUM(B497:H497)</f>
        <v>1</v>
      </c>
      <c r="J497" s="1"/>
      <c r="K497" s="64" t="s">
        <v>86</v>
      </c>
      <c r="L497" s="65">
        <f t="shared" ref="L497:R497" si="197">IF($S496=0,"-",L496/$S496)</f>
        <v>0</v>
      </c>
      <c r="M497" s="65">
        <f t="shared" si="197"/>
        <v>0</v>
      </c>
      <c r="N497" s="65">
        <f t="shared" si="197"/>
        <v>0</v>
      </c>
      <c r="O497" s="65">
        <f t="shared" si="197"/>
        <v>0</v>
      </c>
      <c r="P497" s="65">
        <f t="shared" si="197"/>
        <v>1</v>
      </c>
      <c r="Q497" s="65">
        <f t="shared" si="197"/>
        <v>0</v>
      </c>
      <c r="R497" s="66">
        <f t="shared" si="197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198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199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198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199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198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199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198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199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198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199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198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199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198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199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198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199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198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199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198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199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198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199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198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199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198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199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198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199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198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199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198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199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198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199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198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199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198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199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198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199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I522" si="200">SUM(C501:C517)</f>
        <v>0</v>
      </c>
      <c r="D522" s="57">
        <f t="shared" si="200"/>
        <v>0</v>
      </c>
      <c r="E522" s="57">
        <f t="shared" si="200"/>
        <v>0</v>
      </c>
      <c r="F522" s="57">
        <f t="shared" si="200"/>
        <v>0</v>
      </c>
      <c r="G522" s="57">
        <f t="shared" si="200"/>
        <v>0</v>
      </c>
      <c r="H522" s="58">
        <f t="shared" si="200"/>
        <v>0</v>
      </c>
      <c r="I522" s="16">
        <f t="shared" si="200"/>
        <v>0</v>
      </c>
      <c r="J522" s="6"/>
      <c r="K522" s="59" t="s">
        <v>25</v>
      </c>
      <c r="L522" s="57">
        <f>SUM(L501:L517)</f>
        <v>0</v>
      </c>
      <c r="M522" s="57">
        <f t="shared" ref="M522:S522" si="201">SUM(M501:M517)</f>
        <v>0</v>
      </c>
      <c r="N522" s="57">
        <f t="shared" si="201"/>
        <v>0</v>
      </c>
      <c r="O522" s="57">
        <f t="shared" si="201"/>
        <v>0</v>
      </c>
      <c r="P522" s="57">
        <f t="shared" si="201"/>
        <v>0</v>
      </c>
      <c r="Q522" s="57">
        <f t="shared" si="201"/>
        <v>0</v>
      </c>
      <c r="R522" s="58">
        <f t="shared" si="201"/>
        <v>0</v>
      </c>
      <c r="S522" s="60">
        <f t="shared" si="201"/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202">IF($I522=0,"-",C522/$I522)</f>
        <v>-</v>
      </c>
      <c r="D523" s="98" t="str">
        <f t="shared" si="202"/>
        <v>-</v>
      </c>
      <c r="E523" s="98" t="str">
        <f t="shared" si="202"/>
        <v>-</v>
      </c>
      <c r="F523" s="98" t="str">
        <f t="shared" si="202"/>
        <v>-</v>
      </c>
      <c r="G523" s="98" t="str">
        <f t="shared" si="202"/>
        <v>-</v>
      </c>
      <c r="H523" s="99" t="str">
        <f t="shared" si="202"/>
        <v>-</v>
      </c>
      <c r="I523" s="100">
        <f>SUM(B523:H523)</f>
        <v>0</v>
      </c>
      <c r="J523" s="1"/>
      <c r="K523" s="64" t="s">
        <v>86</v>
      </c>
      <c r="L523" s="65" t="str">
        <f t="shared" ref="L523:R523" si="203">IF($S522=0,"-",L522/$S522)</f>
        <v>-</v>
      </c>
      <c r="M523" s="65" t="str">
        <f t="shared" si="203"/>
        <v>-</v>
      </c>
      <c r="N523" s="65" t="str">
        <f t="shared" si="203"/>
        <v>-</v>
      </c>
      <c r="O523" s="65" t="str">
        <f t="shared" si="203"/>
        <v>-</v>
      </c>
      <c r="P523" s="65" t="str">
        <f t="shared" si="203"/>
        <v>-</v>
      </c>
      <c r="Q523" s="65" t="str">
        <f t="shared" si="203"/>
        <v>-</v>
      </c>
      <c r="R523" s="66" t="str">
        <f t="shared" si="203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204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205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204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205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204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205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204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205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204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205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2.9879478731728821</v>
      </c>
      <c r="G533" s="227"/>
      <c r="H533" s="229"/>
      <c r="I533" s="16">
        <f t="shared" si="204"/>
        <v>2.9879478731728821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205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0.43764827752699381</v>
      </c>
      <c r="G534" s="227"/>
      <c r="H534" s="229"/>
      <c r="I534" s="24">
        <f t="shared" si="204"/>
        <v>0.43764827752699381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205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204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205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204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205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204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205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204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205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204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205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204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205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204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205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204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205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204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205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204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205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204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205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204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205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204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205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I548" si="206">SUM(C527:C543)</f>
        <v>0</v>
      </c>
      <c r="D548" s="57">
        <f t="shared" si="206"/>
        <v>0</v>
      </c>
      <c r="E548" s="57">
        <f t="shared" si="206"/>
        <v>0</v>
      </c>
      <c r="F548" s="57">
        <f t="shared" si="206"/>
        <v>3.4255961506998758</v>
      </c>
      <c r="G548" s="57">
        <f t="shared" si="206"/>
        <v>0</v>
      </c>
      <c r="H548" s="58">
        <f t="shared" si="206"/>
        <v>0</v>
      </c>
      <c r="I548" s="16">
        <f t="shared" si="206"/>
        <v>3.4255961506998758</v>
      </c>
      <c r="J548" s="6"/>
      <c r="K548" s="59" t="s">
        <v>25</v>
      </c>
      <c r="L548" s="57">
        <f>SUM(L527:L543)</f>
        <v>0</v>
      </c>
      <c r="M548" s="57">
        <f t="shared" ref="M548:S548" si="207">SUM(M527:M543)</f>
        <v>0</v>
      </c>
      <c r="N548" s="57">
        <f t="shared" si="207"/>
        <v>0</v>
      </c>
      <c r="O548" s="57">
        <f t="shared" si="207"/>
        <v>0</v>
      </c>
      <c r="P548" s="57">
        <f t="shared" si="207"/>
        <v>0</v>
      </c>
      <c r="Q548" s="57">
        <f t="shared" si="207"/>
        <v>0</v>
      </c>
      <c r="R548" s="58">
        <f t="shared" si="207"/>
        <v>0</v>
      </c>
      <c r="S548" s="60">
        <f t="shared" si="207"/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208">IF($I548=0,"-",C548/$I548)</f>
        <v>0</v>
      </c>
      <c r="D549" s="98">
        <f t="shared" si="208"/>
        <v>0</v>
      </c>
      <c r="E549" s="98">
        <f t="shared" si="208"/>
        <v>0</v>
      </c>
      <c r="F549" s="98">
        <f t="shared" si="208"/>
        <v>1</v>
      </c>
      <c r="G549" s="98">
        <f t="shared" si="208"/>
        <v>0</v>
      </c>
      <c r="H549" s="99">
        <f t="shared" si="208"/>
        <v>0</v>
      </c>
      <c r="I549" s="100">
        <f>SUM(B549:H549)</f>
        <v>1</v>
      </c>
      <c r="J549" s="1"/>
      <c r="K549" s="64" t="s">
        <v>86</v>
      </c>
      <c r="L549" s="65" t="str">
        <f t="shared" ref="L549:R549" si="209">IF($S548=0,"-",L548/$S548)</f>
        <v>-</v>
      </c>
      <c r="M549" s="65" t="str">
        <f t="shared" si="209"/>
        <v>-</v>
      </c>
      <c r="N549" s="65" t="str">
        <f t="shared" si="209"/>
        <v>-</v>
      </c>
      <c r="O549" s="65" t="str">
        <f t="shared" si="209"/>
        <v>-</v>
      </c>
      <c r="P549" s="65" t="str">
        <f t="shared" si="209"/>
        <v>-</v>
      </c>
      <c r="Q549" s="65" t="str">
        <f t="shared" si="209"/>
        <v>-</v>
      </c>
      <c r="R549" s="66" t="str">
        <f t="shared" si="209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210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211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210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211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210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211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210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211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210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211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210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211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10.538992236051643</v>
      </c>
      <c r="G560" s="227"/>
      <c r="H560" s="229"/>
      <c r="I560" s="24">
        <f t="shared" si="210"/>
        <v>10.538992236051643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211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119.07532646703179</v>
      </c>
      <c r="G561" s="227"/>
      <c r="H561" s="229"/>
      <c r="I561" s="16">
        <f t="shared" si="210"/>
        <v>119.07532646703179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211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210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211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210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211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210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211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210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211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210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211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210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211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210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211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210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211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210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211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210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211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210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211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210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211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I574" si="212">SUM(C553:C569)</f>
        <v>0</v>
      </c>
      <c r="D574" s="57">
        <f t="shared" si="212"/>
        <v>0</v>
      </c>
      <c r="E574" s="57">
        <f t="shared" si="212"/>
        <v>0</v>
      </c>
      <c r="F574" s="57">
        <f t="shared" si="212"/>
        <v>129.61431870308343</v>
      </c>
      <c r="G574" s="57">
        <f t="shared" si="212"/>
        <v>0</v>
      </c>
      <c r="H574" s="58">
        <f t="shared" si="212"/>
        <v>0</v>
      </c>
      <c r="I574" s="16">
        <f t="shared" si="212"/>
        <v>129.61431870308343</v>
      </c>
      <c r="J574" s="6"/>
      <c r="K574" s="59" t="s">
        <v>25</v>
      </c>
      <c r="L574" s="57">
        <f>SUM(L553:L569)</f>
        <v>0</v>
      </c>
      <c r="M574" s="57">
        <f t="shared" ref="M574:S574" si="213">SUM(M553:M569)</f>
        <v>0</v>
      </c>
      <c r="N574" s="57">
        <f t="shared" si="213"/>
        <v>0</v>
      </c>
      <c r="O574" s="57">
        <f t="shared" si="213"/>
        <v>0</v>
      </c>
      <c r="P574" s="57">
        <f t="shared" si="213"/>
        <v>0</v>
      </c>
      <c r="Q574" s="57">
        <f t="shared" si="213"/>
        <v>0</v>
      </c>
      <c r="R574" s="58">
        <f t="shared" si="213"/>
        <v>0</v>
      </c>
      <c r="S574" s="60">
        <f t="shared" si="213"/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214">IF($I574=0,"-",C574/$I574)</f>
        <v>0</v>
      </c>
      <c r="D575" s="98">
        <f t="shared" si="214"/>
        <v>0</v>
      </c>
      <c r="E575" s="98">
        <f t="shared" si="214"/>
        <v>0</v>
      </c>
      <c r="F575" s="98">
        <f t="shared" si="214"/>
        <v>1</v>
      </c>
      <c r="G575" s="98">
        <f t="shared" si="214"/>
        <v>0</v>
      </c>
      <c r="H575" s="99">
        <f t="shared" si="214"/>
        <v>0</v>
      </c>
      <c r="I575" s="100">
        <f>SUM(B575:H575)</f>
        <v>1</v>
      </c>
      <c r="J575" s="1"/>
      <c r="K575" s="64" t="s">
        <v>86</v>
      </c>
      <c r="L575" s="65" t="str">
        <f t="shared" ref="L575:R575" si="215">IF($S574=0,"-",L574/$S574)</f>
        <v>-</v>
      </c>
      <c r="M575" s="65" t="str">
        <f t="shared" si="215"/>
        <v>-</v>
      </c>
      <c r="N575" s="65" t="str">
        <f t="shared" si="215"/>
        <v>-</v>
      </c>
      <c r="O575" s="65" t="str">
        <f t="shared" si="215"/>
        <v>-</v>
      </c>
      <c r="P575" s="65" t="str">
        <f t="shared" si="215"/>
        <v>-</v>
      </c>
      <c r="Q575" s="65" t="str">
        <f t="shared" si="215"/>
        <v>-</v>
      </c>
      <c r="R575" s="66" t="str">
        <f t="shared" si="215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0</v>
      </c>
      <c r="C579" s="14">
        <v>0</v>
      </c>
      <c r="D579" s="14">
        <v>0</v>
      </c>
      <c r="E579" s="14">
        <v>0</v>
      </c>
      <c r="F579" s="213"/>
      <c r="G579" s="14">
        <v>0</v>
      </c>
      <c r="H579" s="15">
        <v>0</v>
      </c>
      <c r="I579" s="16">
        <f>SUM(B579:H579)</f>
        <v>0</v>
      </c>
      <c r="J579" s="6"/>
      <c r="K579" s="72" t="s">
        <v>6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73">
        <v>0</v>
      </c>
      <c r="S579" s="74">
        <f>SUM(L579:R579)</f>
        <v>0</v>
      </c>
    </row>
    <row r="580" spans="1:19" x14ac:dyDescent="0.25">
      <c r="A580" s="21" t="s">
        <v>7</v>
      </c>
      <c r="B580" s="22">
        <v>0</v>
      </c>
      <c r="C580" s="22">
        <v>0</v>
      </c>
      <c r="D580" s="22">
        <v>0</v>
      </c>
      <c r="E580" s="22">
        <v>0</v>
      </c>
      <c r="F580" s="214"/>
      <c r="G580" s="22">
        <v>0</v>
      </c>
      <c r="H580" s="23">
        <v>0</v>
      </c>
      <c r="I580" s="24">
        <f t="shared" ref="I580:I599" si="216">SUM(B580:H580)</f>
        <v>0</v>
      </c>
      <c r="J580" s="6"/>
      <c r="K580" s="25" t="s">
        <v>7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7">
        <v>0</v>
      </c>
      <c r="S580" s="28">
        <f t="shared" ref="S580:S599" si="217">SUM(L580:R580)</f>
        <v>0</v>
      </c>
    </row>
    <row r="581" spans="1:19" x14ac:dyDescent="0.25">
      <c r="A581" s="29" t="s">
        <v>9</v>
      </c>
      <c r="B581" s="18">
        <v>0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216"/>
        <v>0</v>
      </c>
      <c r="J581" s="6"/>
      <c r="K581" s="31" t="s">
        <v>9</v>
      </c>
      <c r="L581" s="18">
        <v>0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217"/>
        <v>0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216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217"/>
        <v>0</v>
      </c>
    </row>
    <row r="583" spans="1:19" x14ac:dyDescent="0.25">
      <c r="A583" s="29" t="s">
        <v>15</v>
      </c>
      <c r="B583" s="18">
        <v>3.6696082621215198</v>
      </c>
      <c r="C583" s="18">
        <v>0.44448056318704121</v>
      </c>
      <c r="D583" s="18">
        <v>9.583975257014446E-2</v>
      </c>
      <c r="E583" s="18">
        <v>0.21374986158063897</v>
      </c>
      <c r="F583" s="214"/>
      <c r="G583" s="18">
        <v>0</v>
      </c>
      <c r="H583" s="30">
        <v>0</v>
      </c>
      <c r="I583" s="16">
        <f t="shared" si="216"/>
        <v>4.4236784394593442</v>
      </c>
      <c r="J583" s="6"/>
      <c r="K583" s="31" t="s">
        <v>15</v>
      </c>
      <c r="L583" s="18">
        <v>3.6696082621215198</v>
      </c>
      <c r="M583" s="18">
        <v>0.44448056318704121</v>
      </c>
      <c r="N583" s="18">
        <v>9.583975257014446E-2</v>
      </c>
      <c r="O583" s="18">
        <v>0.21374986158063897</v>
      </c>
      <c r="P583" s="18">
        <v>0</v>
      </c>
      <c r="Q583" s="18">
        <v>0</v>
      </c>
      <c r="R583" s="19">
        <v>0</v>
      </c>
      <c r="S583" s="20">
        <f t="shared" si="217"/>
        <v>4.4236784394593442</v>
      </c>
    </row>
    <row r="584" spans="1:19" x14ac:dyDescent="0.25">
      <c r="A584" s="21" t="s">
        <v>14</v>
      </c>
      <c r="B584" s="22">
        <v>139.8673948909329</v>
      </c>
      <c r="C584" s="22">
        <v>2.1226058931796827</v>
      </c>
      <c r="D584" s="22">
        <v>2.5097640025004959</v>
      </c>
      <c r="E584" s="22">
        <v>0</v>
      </c>
      <c r="F584" s="214"/>
      <c r="G584" s="22">
        <v>0</v>
      </c>
      <c r="H584" s="23">
        <v>0</v>
      </c>
      <c r="I584" s="24">
        <f t="shared" si="216"/>
        <v>144.4997647866131</v>
      </c>
      <c r="J584" s="6"/>
      <c r="K584" s="25" t="s">
        <v>14</v>
      </c>
      <c r="L584" s="26">
        <v>139.8673948909329</v>
      </c>
      <c r="M584" s="26">
        <v>2.1226058931796827</v>
      </c>
      <c r="N584" s="26">
        <v>2.5097640025004959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217"/>
        <v>144.4997647866131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8.025058376727362E-2</v>
      </c>
      <c r="E585" s="18">
        <v>37.435665867421719</v>
      </c>
      <c r="F585" s="214"/>
      <c r="G585" s="18">
        <v>0</v>
      </c>
      <c r="H585" s="30">
        <v>0</v>
      </c>
      <c r="I585" s="16">
        <f t="shared" si="216"/>
        <v>37.515916451188993</v>
      </c>
      <c r="J585" s="6"/>
      <c r="K585" s="31" t="s">
        <v>56</v>
      </c>
      <c r="L585" s="18">
        <v>0</v>
      </c>
      <c r="M585" s="18">
        <v>0</v>
      </c>
      <c r="N585" s="18">
        <v>8.025058376727362E-2</v>
      </c>
      <c r="O585" s="18">
        <v>37.435665867421719</v>
      </c>
      <c r="P585" s="18">
        <v>690.27225205032505</v>
      </c>
      <c r="Q585" s="18">
        <v>0</v>
      </c>
      <c r="R585" s="19">
        <v>0</v>
      </c>
      <c r="S585" s="20">
        <f t="shared" si="217"/>
        <v>727.78816850151406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2.4885066509043971E-2</v>
      </c>
      <c r="E586" s="22">
        <v>0.72757735696315418</v>
      </c>
      <c r="F586" s="214"/>
      <c r="G586" s="22">
        <v>0</v>
      </c>
      <c r="H586" s="23">
        <v>0</v>
      </c>
      <c r="I586" s="24">
        <f t="shared" si="216"/>
        <v>0.75246242347219816</v>
      </c>
      <c r="J586" s="6"/>
      <c r="K586" s="25" t="s">
        <v>11</v>
      </c>
      <c r="L586" s="26">
        <v>0</v>
      </c>
      <c r="M586" s="26">
        <v>0</v>
      </c>
      <c r="N586" s="26">
        <v>2.4885066509043971E-2</v>
      </c>
      <c r="O586" s="26">
        <v>0.72757735696315418</v>
      </c>
      <c r="P586" s="26">
        <v>77.593801285568333</v>
      </c>
      <c r="Q586" s="26">
        <v>0</v>
      </c>
      <c r="R586" s="27">
        <v>0</v>
      </c>
      <c r="S586" s="28">
        <f t="shared" si="217"/>
        <v>78.346263709040528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216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119.07532646703179</v>
      </c>
      <c r="Q587" s="18">
        <v>0</v>
      </c>
      <c r="R587" s="19">
        <v>0</v>
      </c>
      <c r="S587" s="20">
        <f t="shared" si="217"/>
        <v>119.07532646703179</v>
      </c>
    </row>
    <row r="588" spans="1:19" x14ac:dyDescent="0.25">
      <c r="A588" s="21" t="s">
        <v>16</v>
      </c>
      <c r="B588" s="22">
        <v>7.8303021583104382</v>
      </c>
      <c r="C588" s="22">
        <v>4.2426884715282054E-2</v>
      </c>
      <c r="D588" s="22">
        <v>0.99379383931878706</v>
      </c>
      <c r="E588" s="22">
        <v>0.13547131413787802</v>
      </c>
      <c r="F588" s="214"/>
      <c r="G588" s="22">
        <v>0</v>
      </c>
      <c r="H588" s="23">
        <v>0</v>
      </c>
      <c r="I588" s="24">
        <f t="shared" si="216"/>
        <v>9.0019941964823857</v>
      </c>
      <c r="J588" s="6"/>
      <c r="K588" s="25" t="s">
        <v>16</v>
      </c>
      <c r="L588" s="26">
        <v>7.8303021583104382</v>
      </c>
      <c r="M588" s="26">
        <v>4.2426884715282054E-2</v>
      </c>
      <c r="N588" s="26">
        <v>0.99379383931878706</v>
      </c>
      <c r="O588" s="26">
        <v>0.13547131413787802</v>
      </c>
      <c r="P588" s="26">
        <v>0</v>
      </c>
      <c r="Q588" s="26">
        <v>0</v>
      </c>
      <c r="R588" s="27">
        <v>0</v>
      </c>
      <c r="S588" s="28">
        <f t="shared" si="217"/>
        <v>9.0019941964823857</v>
      </c>
    </row>
    <row r="589" spans="1:19" x14ac:dyDescent="0.25">
      <c r="A589" s="29" t="s">
        <v>136</v>
      </c>
      <c r="B589" s="18">
        <v>165.29786454920114</v>
      </c>
      <c r="C589" s="18">
        <v>26.048758808593956</v>
      </c>
      <c r="D589" s="18">
        <v>5.0803206175973488</v>
      </c>
      <c r="E589" s="18">
        <v>4.0003431515483161</v>
      </c>
      <c r="F589" s="214"/>
      <c r="G589" s="18">
        <v>0</v>
      </c>
      <c r="H589" s="30">
        <v>0</v>
      </c>
      <c r="I589" s="16">
        <f t="shared" si="216"/>
        <v>200.42728712694077</v>
      </c>
      <c r="J589" s="6"/>
      <c r="K589" s="31" t="s">
        <v>136</v>
      </c>
      <c r="L589" s="18">
        <v>165.29786454920114</v>
      </c>
      <c r="M589" s="18">
        <v>26.048758808593956</v>
      </c>
      <c r="N589" s="18">
        <v>5.0803206175973488</v>
      </c>
      <c r="O589" s="18">
        <v>4.0003431515483161</v>
      </c>
      <c r="P589" s="18">
        <v>0</v>
      </c>
      <c r="Q589" s="18">
        <v>0</v>
      </c>
      <c r="R589" s="19">
        <v>0</v>
      </c>
      <c r="S589" s="20">
        <f t="shared" si="217"/>
        <v>200.42728712694077</v>
      </c>
    </row>
    <row r="590" spans="1:19" x14ac:dyDescent="0.25">
      <c r="A590" s="21" t="s">
        <v>24</v>
      </c>
      <c r="B590" s="22">
        <v>190.96689260647673</v>
      </c>
      <c r="C590" s="22">
        <v>0</v>
      </c>
      <c r="D590" s="22">
        <v>421.18312935934495</v>
      </c>
      <c r="E590" s="22">
        <v>92.813352169009406</v>
      </c>
      <c r="F590" s="214"/>
      <c r="G590" s="22">
        <v>288.55817011724264</v>
      </c>
      <c r="H590" s="23">
        <v>7.5121227958296705E-2</v>
      </c>
      <c r="I590" s="24">
        <f t="shared" si="216"/>
        <v>993.59666548003202</v>
      </c>
      <c r="J590" s="6"/>
      <c r="K590" s="25" t="s">
        <v>24</v>
      </c>
      <c r="L590" s="26">
        <v>190.96689260647673</v>
      </c>
      <c r="M590" s="26">
        <v>0</v>
      </c>
      <c r="N590" s="26">
        <v>421.18312935934495</v>
      </c>
      <c r="O590" s="26">
        <v>92.813352169009406</v>
      </c>
      <c r="P590" s="26">
        <v>43.850160184876415</v>
      </c>
      <c r="Q590" s="26">
        <v>288.55817011724264</v>
      </c>
      <c r="R590" s="27">
        <v>7.5121227958296705E-2</v>
      </c>
      <c r="S590" s="28">
        <f t="shared" si="217"/>
        <v>1037.4468256649084</v>
      </c>
    </row>
    <row r="591" spans="1:19" x14ac:dyDescent="0.25">
      <c r="A591" s="29" t="s">
        <v>23</v>
      </c>
      <c r="B591" s="18">
        <v>478.88982892090416</v>
      </c>
      <c r="C591" s="18">
        <v>3.0360760554566526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216"/>
        <v>481.92590497636081</v>
      </c>
      <c r="J591" s="6"/>
      <c r="K591" s="31" t="s">
        <v>23</v>
      </c>
      <c r="L591" s="18">
        <v>478.88982892090416</v>
      </c>
      <c r="M591" s="18">
        <v>3.0360760554566526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217"/>
        <v>481.92590497636081</v>
      </c>
    </row>
    <row r="592" spans="1:19" x14ac:dyDescent="0.25">
      <c r="A592" s="21" t="s">
        <v>58</v>
      </c>
      <c r="B592" s="22">
        <v>4.3474656377053851</v>
      </c>
      <c r="C592" s="22">
        <v>0</v>
      </c>
      <c r="D592" s="22">
        <v>0.77285136685593769</v>
      </c>
      <c r="E592" s="22">
        <v>0</v>
      </c>
      <c r="F592" s="214"/>
      <c r="G592" s="22">
        <v>0</v>
      </c>
      <c r="H592" s="23">
        <v>0</v>
      </c>
      <c r="I592" s="24">
        <f t="shared" si="216"/>
        <v>5.1203170045613229</v>
      </c>
      <c r="J592" s="6"/>
      <c r="K592" s="25" t="s">
        <v>58</v>
      </c>
      <c r="L592" s="26">
        <v>4.3474656377053851</v>
      </c>
      <c r="M592" s="26">
        <v>0</v>
      </c>
      <c r="N592" s="26">
        <v>0.77285136685593769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217"/>
        <v>5.1203170045613229</v>
      </c>
    </row>
    <row r="593" spans="1:85" x14ac:dyDescent="0.25">
      <c r="A593" s="29" t="s">
        <v>21</v>
      </c>
      <c r="B593" s="18">
        <v>86.458977161167539</v>
      </c>
      <c r="C593" s="18">
        <v>0</v>
      </c>
      <c r="D593" s="18">
        <v>5.3327221156039455</v>
      </c>
      <c r="E593" s="18">
        <v>0</v>
      </c>
      <c r="F593" s="214"/>
      <c r="G593" s="18">
        <v>0</v>
      </c>
      <c r="H593" s="30">
        <v>0</v>
      </c>
      <c r="I593" s="16">
        <f t="shared" si="216"/>
        <v>91.791699276771482</v>
      </c>
      <c r="J593" s="6"/>
      <c r="K593" s="31" t="s">
        <v>21</v>
      </c>
      <c r="L593" s="18">
        <v>86.458977161167539</v>
      </c>
      <c r="M593" s="18">
        <v>0</v>
      </c>
      <c r="N593" s="18">
        <v>5.3327221156039455</v>
      </c>
      <c r="O593" s="18">
        <v>0</v>
      </c>
      <c r="P593" s="18">
        <v>43.543625603799761</v>
      </c>
      <c r="Q593" s="18">
        <v>0</v>
      </c>
      <c r="R593" s="19">
        <v>0</v>
      </c>
      <c r="S593" s="20">
        <f t="shared" si="217"/>
        <v>135.33532488057125</v>
      </c>
    </row>
    <row r="594" spans="1:85" x14ac:dyDescent="0.25">
      <c r="A594" s="21" t="s">
        <v>20</v>
      </c>
      <c r="B594" s="22">
        <v>0</v>
      </c>
      <c r="C594" s="22">
        <v>0</v>
      </c>
      <c r="D594" s="22">
        <v>0</v>
      </c>
      <c r="E594" s="22">
        <v>0</v>
      </c>
      <c r="F594" s="214"/>
      <c r="G594" s="22">
        <v>0</v>
      </c>
      <c r="H594" s="23">
        <v>0</v>
      </c>
      <c r="I594" s="24">
        <f t="shared" si="216"/>
        <v>0</v>
      </c>
      <c r="J594" s="6"/>
      <c r="K594" s="25" t="s">
        <v>20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217"/>
        <v>0</v>
      </c>
      <c r="V594"/>
    </row>
    <row r="595" spans="1:85" x14ac:dyDescent="0.25">
      <c r="A595" s="32" t="s">
        <v>62</v>
      </c>
      <c r="B595" s="18">
        <v>545.30592436473091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216"/>
        <v>545.30592436473091</v>
      </c>
      <c r="J595" s="6"/>
      <c r="K595" s="33" t="s">
        <v>62</v>
      </c>
      <c r="L595" s="18">
        <v>545.30592436473091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217"/>
        <v>545.30592436473091</v>
      </c>
    </row>
    <row r="596" spans="1:85" ht="14.4" x14ac:dyDescent="0.3">
      <c r="A596" s="34" t="s">
        <v>22</v>
      </c>
      <c r="B596" s="35">
        <v>545.30592436473091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216"/>
        <v>545.30592436473091</v>
      </c>
      <c r="J596" s="6"/>
      <c r="K596" s="38" t="s">
        <v>22</v>
      </c>
      <c r="L596" s="39">
        <v>545.30592436473091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217"/>
        <v>545.30592436473091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216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217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216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217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216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217"/>
        <v>0</v>
      </c>
    </row>
    <row r="600" spans="1:85" x14ac:dyDescent="0.25">
      <c r="A600" s="56" t="s">
        <v>25</v>
      </c>
      <c r="B600" s="57">
        <f>SUM(B579:B595)</f>
        <v>1622.6342585515508</v>
      </c>
      <c r="C600" s="57">
        <f t="shared" ref="C600:I600" si="218">SUM(C579:C595)</f>
        <v>31.694348205132616</v>
      </c>
      <c r="D600" s="57">
        <f t="shared" si="218"/>
        <v>436.07355670406793</v>
      </c>
      <c r="E600" s="57">
        <f t="shared" si="218"/>
        <v>135.32615972066111</v>
      </c>
      <c r="F600" s="57">
        <f t="shared" si="218"/>
        <v>0</v>
      </c>
      <c r="G600" s="57">
        <f t="shared" si="218"/>
        <v>288.55817011724264</v>
      </c>
      <c r="H600" s="58">
        <f t="shared" si="218"/>
        <v>7.5121227958296705E-2</v>
      </c>
      <c r="I600" s="16">
        <f t="shared" si="218"/>
        <v>2514.3616145266133</v>
      </c>
      <c r="J600" s="6"/>
      <c r="K600" s="59" t="s">
        <v>25</v>
      </c>
      <c r="L600" s="57">
        <f>SUM(L579:L595)</f>
        <v>1622.6342585515508</v>
      </c>
      <c r="M600" s="57">
        <f t="shared" ref="M600:S600" si="219">SUM(M579:M595)</f>
        <v>31.694348205132616</v>
      </c>
      <c r="N600" s="57">
        <f t="shared" si="219"/>
        <v>436.07355670406793</v>
      </c>
      <c r="O600" s="57">
        <f t="shared" si="219"/>
        <v>135.32615972066111</v>
      </c>
      <c r="P600" s="57">
        <f t="shared" si="219"/>
        <v>974.33516559160137</v>
      </c>
      <c r="Q600" s="57">
        <f t="shared" si="219"/>
        <v>288.55817011724264</v>
      </c>
      <c r="R600" s="58">
        <f t="shared" si="219"/>
        <v>7.5121227958296705E-2</v>
      </c>
      <c r="S600" s="60">
        <f t="shared" si="219"/>
        <v>3488.6967801182145</v>
      </c>
    </row>
    <row r="601" spans="1:85" s="1" customFormat="1" ht="15" thickBot="1" x14ac:dyDescent="0.35">
      <c r="A601" s="110" t="s">
        <v>86</v>
      </c>
      <c r="B601" s="98">
        <f>IF($I600=0,"-",B600/$I600)</f>
        <v>0.64534641683075855</v>
      </c>
      <c r="C601" s="98">
        <f t="shared" ref="C601:H601" si="220">IF($I600=0,"-",C600/$I600)</f>
        <v>1.2605326148005091E-2</v>
      </c>
      <c r="D601" s="98">
        <f t="shared" si="220"/>
        <v>0.17343311088773875</v>
      </c>
      <c r="E601" s="98">
        <f t="shared" si="220"/>
        <v>5.3821279699316195E-2</v>
      </c>
      <c r="F601" s="98">
        <f t="shared" si="220"/>
        <v>0</v>
      </c>
      <c r="G601" s="98">
        <f t="shared" si="220"/>
        <v>0.11476398957497225</v>
      </c>
      <c r="H601" s="99">
        <f t="shared" si="220"/>
        <v>2.9876859209227156E-5</v>
      </c>
      <c r="I601" s="100">
        <f>SUM(B601:H601)</f>
        <v>1</v>
      </c>
      <c r="K601" s="64" t="s">
        <v>86</v>
      </c>
      <c r="L601" s="65">
        <f t="shared" ref="L601:R601" si="221">IF($S600=0,"-",L600/$S600)</f>
        <v>0.46511186291649226</v>
      </c>
      <c r="M601" s="65">
        <f t="shared" si="221"/>
        <v>9.0848675602179033E-3</v>
      </c>
      <c r="N601" s="65">
        <f t="shared" si="221"/>
        <v>0.12499611866219328</v>
      </c>
      <c r="O601" s="65">
        <f t="shared" si="221"/>
        <v>3.8789888674726151E-2</v>
      </c>
      <c r="P601" s="65">
        <f t="shared" si="221"/>
        <v>0.27928341928259698</v>
      </c>
      <c r="Q601" s="65">
        <f t="shared" si="221"/>
        <v>8.2712310155961685E-2</v>
      </c>
      <c r="R601" s="66">
        <f t="shared" si="221"/>
        <v>2.1532747811849448E-5</v>
      </c>
      <c r="S601" s="67">
        <f>SUM(L601:R601)</f>
        <v>1.0000000000000002</v>
      </c>
      <c r="BA601" s="68"/>
      <c r="BR601" s="68"/>
    </row>
    <row r="602" spans="1:85" ht="14.4" hidden="1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3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121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0.86946240666664387</v>
      </c>
      <c r="C605" s="14">
        <v>0</v>
      </c>
      <c r="D605" s="14">
        <v>0</v>
      </c>
      <c r="E605" s="14">
        <v>0</v>
      </c>
      <c r="F605" s="213"/>
      <c r="G605" s="14">
        <v>0</v>
      </c>
      <c r="H605" s="15">
        <v>0</v>
      </c>
      <c r="I605" s="16">
        <f>SUM(B605:H605)</f>
        <v>0.86946240666664387</v>
      </c>
      <c r="J605" s="6"/>
      <c r="K605" s="72" t="s">
        <v>6</v>
      </c>
      <c r="L605" s="14">
        <v>0.86946240666664387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0.86946240666664387</v>
      </c>
      <c r="T605" s="160"/>
      <c r="U605" s="75" t="s">
        <v>6</v>
      </c>
      <c r="V605" s="76">
        <v>0.86946240666664387</v>
      </c>
      <c r="W605" s="76">
        <v>0</v>
      </c>
      <c r="X605" s="76">
        <v>0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222">+P605</f>
        <v>0</v>
      </c>
      <c r="AF605" s="79">
        <f t="shared" ref="AF605:AF625" si="223">SUM(V605:AE605)</f>
        <v>0.86946240666664387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2.6030021966160932</v>
      </c>
      <c r="C606" s="22">
        <v>0</v>
      </c>
      <c r="D606" s="22">
        <v>0.22224291425316034</v>
      </c>
      <c r="E606" s="22">
        <v>0</v>
      </c>
      <c r="F606" s="214"/>
      <c r="G606" s="22">
        <v>0</v>
      </c>
      <c r="H606" s="23">
        <v>0</v>
      </c>
      <c r="I606" s="24">
        <f t="shared" ref="I606:I625" si="224">SUM(B606:H606)</f>
        <v>2.8252451108692536</v>
      </c>
      <c r="J606" s="6"/>
      <c r="K606" s="25" t="s">
        <v>7</v>
      </c>
      <c r="L606" s="26">
        <v>2.6030021966160932</v>
      </c>
      <c r="M606" s="26">
        <v>0</v>
      </c>
      <c r="N606" s="26">
        <v>0.22224291425316034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225">SUM(L606:R606)</f>
        <v>2.8252451108692536</v>
      </c>
      <c r="T606" s="160"/>
      <c r="U606" s="80" t="s">
        <v>7</v>
      </c>
      <c r="V606" s="81">
        <v>2.6030021966160932</v>
      </c>
      <c r="W606" s="81">
        <v>0.20975428931428283</v>
      </c>
      <c r="X606" s="81">
        <v>1.2488624938877506E-2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222"/>
        <v>0</v>
      </c>
      <c r="AF606" s="83">
        <f t="shared" si="223"/>
        <v>2.8252451108692536</v>
      </c>
      <c r="AG606" s="121" t="str">
        <f t="shared" ref="AG606:AG626" si="226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9.8448462937981915</v>
      </c>
      <c r="C607" s="18">
        <v>0</v>
      </c>
      <c r="D607" s="18">
        <v>2.0991146995111247</v>
      </c>
      <c r="E607" s="18">
        <v>0</v>
      </c>
      <c r="F607" s="214"/>
      <c r="G607" s="18">
        <v>0</v>
      </c>
      <c r="H607" s="30">
        <v>0</v>
      </c>
      <c r="I607" s="16">
        <f t="shared" si="224"/>
        <v>11.943960993309316</v>
      </c>
      <c r="J607" s="6"/>
      <c r="K607" s="31" t="s">
        <v>9</v>
      </c>
      <c r="L607" s="18">
        <v>9.8448462937981915</v>
      </c>
      <c r="M607" s="18">
        <v>0</v>
      </c>
      <c r="N607" s="18">
        <v>2.0991146995111247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225"/>
        <v>11.943960993309316</v>
      </c>
      <c r="T607" s="160"/>
      <c r="U607" s="162" t="s">
        <v>9</v>
      </c>
      <c r="V607" s="76">
        <v>9.8448462937981915</v>
      </c>
      <c r="W607" s="76">
        <v>2.0991146995111247</v>
      </c>
      <c r="X607" s="76">
        <v>0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222"/>
        <v>0</v>
      </c>
      <c r="AF607" s="79">
        <f t="shared" si="223"/>
        <v>11.943960993309316</v>
      </c>
      <c r="AG607" s="121" t="str">
        <f t="shared" si="226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224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225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222"/>
        <v>0</v>
      </c>
      <c r="AF608" s="83">
        <f t="shared" si="223"/>
        <v>0</v>
      </c>
      <c r="AG608" s="121" t="str">
        <f t="shared" si="226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0</v>
      </c>
      <c r="C609" s="18">
        <v>0</v>
      </c>
      <c r="D609" s="18">
        <v>0</v>
      </c>
      <c r="E609" s="18">
        <v>0</v>
      </c>
      <c r="F609" s="214"/>
      <c r="G609" s="18">
        <v>0</v>
      </c>
      <c r="H609" s="30">
        <v>0</v>
      </c>
      <c r="I609" s="16">
        <f t="shared" si="224"/>
        <v>0</v>
      </c>
      <c r="J609" s="6"/>
      <c r="K609" s="31" t="s">
        <v>15</v>
      </c>
      <c r="L609" s="18">
        <v>0</v>
      </c>
      <c r="M609" s="18">
        <v>0</v>
      </c>
      <c r="N609" s="18">
        <v>0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225"/>
        <v>0</v>
      </c>
      <c r="T609" s="160"/>
      <c r="U609" s="162" t="s">
        <v>15</v>
      </c>
      <c r="V609" s="76">
        <v>0</v>
      </c>
      <c r="W609" s="76">
        <v>0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222"/>
        <v>0</v>
      </c>
      <c r="AF609" s="79">
        <f t="shared" si="223"/>
        <v>0</v>
      </c>
      <c r="AG609" s="121" t="str">
        <f t="shared" si="226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1287.6708357811156</v>
      </c>
      <c r="C610" s="22">
        <v>0</v>
      </c>
      <c r="D610" s="22">
        <v>153.79513554546051</v>
      </c>
      <c r="E610" s="22">
        <v>0</v>
      </c>
      <c r="F610" s="214"/>
      <c r="G610" s="22">
        <v>0</v>
      </c>
      <c r="H610" s="23">
        <v>0</v>
      </c>
      <c r="I610" s="24">
        <f t="shared" si="224"/>
        <v>1441.465971326576</v>
      </c>
      <c r="J610" s="6"/>
      <c r="K610" s="25" t="s">
        <v>14</v>
      </c>
      <c r="L610" s="26">
        <v>1287.6708357811156</v>
      </c>
      <c r="M610" s="26">
        <v>0</v>
      </c>
      <c r="N610" s="26">
        <v>153.79513554546051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225"/>
        <v>1441.465971326576</v>
      </c>
      <c r="T610" s="160"/>
      <c r="U610" s="80" t="s">
        <v>14</v>
      </c>
      <c r="V610" s="81">
        <v>1287.6708357811156</v>
      </c>
      <c r="W610" s="81">
        <v>153.79513554546051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222"/>
        <v>0</v>
      </c>
      <c r="AF610" s="83">
        <f t="shared" si="223"/>
        <v>1441.465971326576</v>
      </c>
      <c r="AG610" s="121" t="str">
        <f t="shared" si="226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224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2875.9332553226423</v>
      </c>
      <c r="Q611" s="18">
        <v>0</v>
      </c>
      <c r="R611" s="19">
        <v>0</v>
      </c>
      <c r="S611" s="20">
        <f t="shared" si="225"/>
        <v>2875.9332553226423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2875.9332553226423</v>
      </c>
      <c r="AF611" s="124">
        <f t="shared" ref="AF611" si="227">SUM(V611:AE611)</f>
        <v>2875.9332553226423</v>
      </c>
      <c r="AG611" s="121" t="str">
        <f t="shared" si="226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224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1564.3989145835005</v>
      </c>
      <c r="Q612" s="26">
        <v>0</v>
      </c>
      <c r="R612" s="27">
        <v>0</v>
      </c>
      <c r="S612" s="28">
        <f t="shared" si="225"/>
        <v>1564.3989145835005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228">+P612</f>
        <v>1564.3989145835005</v>
      </c>
      <c r="AF612" s="83">
        <f t="shared" si="223"/>
        <v>1564.3989145835005</v>
      </c>
      <c r="AG612" s="121" t="str">
        <f t="shared" si="226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224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225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228"/>
        <v>0</v>
      </c>
      <c r="AF613" s="124">
        <f t="shared" si="223"/>
        <v>0</v>
      </c>
      <c r="AG613" s="121" t="str">
        <f t="shared" si="226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43.661343047622026</v>
      </c>
      <c r="C614" s="22">
        <v>0</v>
      </c>
      <c r="D614" s="22">
        <v>1.6384155078668057</v>
      </c>
      <c r="E614" s="22">
        <v>0</v>
      </c>
      <c r="F614" s="214"/>
      <c r="G614" s="22">
        <v>0</v>
      </c>
      <c r="H614" s="23">
        <v>0</v>
      </c>
      <c r="I614" s="24">
        <f t="shared" si="224"/>
        <v>45.299758555488829</v>
      </c>
      <c r="J614" s="6"/>
      <c r="K614" s="25" t="s">
        <v>16</v>
      </c>
      <c r="L614" s="26">
        <v>43.661343047622026</v>
      </c>
      <c r="M614" s="26">
        <v>0</v>
      </c>
      <c r="N614" s="26">
        <v>1.6384155078668057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225"/>
        <v>45.299758555488829</v>
      </c>
      <c r="T614" s="160"/>
      <c r="U614" s="80" t="s">
        <v>16</v>
      </c>
      <c r="V614" s="81">
        <v>43.661343047622026</v>
      </c>
      <c r="W614" s="81">
        <v>0.8260488465514475</v>
      </c>
      <c r="X614" s="81">
        <v>0.81236666131535817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228"/>
        <v>0</v>
      </c>
      <c r="AF614" s="83">
        <f t="shared" si="223"/>
        <v>45.299758555488829</v>
      </c>
      <c r="AG614" s="121" t="str">
        <f t="shared" si="226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2278.225162949283</v>
      </c>
      <c r="C615" s="18">
        <v>0</v>
      </c>
      <c r="D615" s="18">
        <v>252.36533939754966</v>
      </c>
      <c r="E615" s="18">
        <v>0</v>
      </c>
      <c r="F615" s="214"/>
      <c r="G615" s="18">
        <v>0</v>
      </c>
      <c r="H615" s="30">
        <v>0</v>
      </c>
      <c r="I615" s="16">
        <f t="shared" si="224"/>
        <v>2530.5905023468326</v>
      </c>
      <c r="J615" s="6"/>
      <c r="K615" s="31" t="s">
        <v>136</v>
      </c>
      <c r="L615" s="18">
        <v>2278.225162949283</v>
      </c>
      <c r="M615" s="18">
        <v>0</v>
      </c>
      <c r="N615" s="18">
        <v>252.36533939754966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225"/>
        <v>2530.5905023468326</v>
      </c>
      <c r="T615" s="160"/>
      <c r="U615" s="84" t="s">
        <v>136</v>
      </c>
      <c r="V615" s="76">
        <v>2278.225162949283</v>
      </c>
      <c r="W615" s="76">
        <v>248.91417734563993</v>
      </c>
      <c r="X615" s="76">
        <v>3.4511620519097255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228"/>
        <v>0</v>
      </c>
      <c r="AF615" s="124">
        <f t="shared" si="223"/>
        <v>2530.5905023468326</v>
      </c>
      <c r="AG615" s="121" t="str">
        <f t="shared" si="226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575.57684946733707</v>
      </c>
      <c r="C616" s="22">
        <v>0</v>
      </c>
      <c r="D616" s="22">
        <v>619.27410306646561</v>
      </c>
      <c r="E616" s="22">
        <v>922.86431791106895</v>
      </c>
      <c r="F616" s="214"/>
      <c r="G616" s="22">
        <v>355.18517963312252</v>
      </c>
      <c r="H616" s="23">
        <v>0</v>
      </c>
      <c r="I616" s="24">
        <f t="shared" si="224"/>
        <v>2472.9004500779943</v>
      </c>
      <c r="J616" s="6"/>
      <c r="K616" s="25" t="s">
        <v>24</v>
      </c>
      <c r="L616" s="26">
        <v>575.57684946733707</v>
      </c>
      <c r="M616" s="26">
        <v>0</v>
      </c>
      <c r="N616" s="26">
        <v>619.27410306646561</v>
      </c>
      <c r="O616" s="26">
        <v>922.86431791106895</v>
      </c>
      <c r="P616" s="26">
        <v>0</v>
      </c>
      <c r="Q616" s="26">
        <v>355.18517963312252</v>
      </c>
      <c r="R616" s="27">
        <v>0</v>
      </c>
      <c r="S616" s="28">
        <f t="shared" si="225"/>
        <v>2472.9004500779943</v>
      </c>
      <c r="T616" s="160"/>
      <c r="U616" s="80" t="s">
        <v>24</v>
      </c>
      <c r="V616" s="81">
        <v>575.57684946733707</v>
      </c>
      <c r="W616" s="81">
        <v>399.54211258230538</v>
      </c>
      <c r="X616" s="81">
        <v>219.73199048416029</v>
      </c>
      <c r="Y616" s="81">
        <v>249.44083035676047</v>
      </c>
      <c r="Z616" s="81">
        <v>281.91096939568797</v>
      </c>
      <c r="AA616" s="81">
        <v>94.833294505758133</v>
      </c>
      <c r="AB616" s="81">
        <v>187.69840880938355</v>
      </c>
      <c r="AC616" s="81">
        <v>167.48677082373896</v>
      </c>
      <c r="AD616" s="81">
        <v>296.6792236528625</v>
      </c>
      <c r="AE616" s="122">
        <f t="shared" si="228"/>
        <v>0</v>
      </c>
      <c r="AF616" s="83">
        <f t="shared" si="223"/>
        <v>2472.9004500779947</v>
      </c>
      <c r="AG616" s="121" t="str">
        <f t="shared" si="226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203.71730423092649</v>
      </c>
      <c r="C617" s="18">
        <v>0</v>
      </c>
      <c r="D617" s="18">
        <v>22.734509794714029</v>
      </c>
      <c r="E617" s="18">
        <v>0</v>
      </c>
      <c r="F617" s="214"/>
      <c r="G617" s="18">
        <v>0</v>
      </c>
      <c r="H617" s="30">
        <v>0</v>
      </c>
      <c r="I617" s="16">
        <f t="shared" si="224"/>
        <v>226.45181402564052</v>
      </c>
      <c r="J617" s="6"/>
      <c r="K617" s="31" t="s">
        <v>23</v>
      </c>
      <c r="L617" s="18">
        <v>203.71730423092649</v>
      </c>
      <c r="M617" s="18">
        <v>0</v>
      </c>
      <c r="N617" s="18">
        <v>22.734509794714029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225"/>
        <v>226.45181402564052</v>
      </c>
      <c r="T617" s="160"/>
      <c r="U617" s="164" t="s">
        <v>23</v>
      </c>
      <c r="V617" s="76">
        <v>203.71730423092649</v>
      </c>
      <c r="W617" s="76">
        <v>22.734509794714029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228"/>
        <v>0</v>
      </c>
      <c r="AF617" s="124">
        <f t="shared" si="223"/>
        <v>226.45181402564052</v>
      </c>
      <c r="AG617" s="121" t="str">
        <f t="shared" si="226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3302.3888627357605</v>
      </c>
      <c r="C618" s="22">
        <v>0</v>
      </c>
      <c r="D618" s="22">
        <v>266.35790172739632</v>
      </c>
      <c r="E618" s="22">
        <v>0</v>
      </c>
      <c r="F618" s="214"/>
      <c r="G618" s="22">
        <v>0</v>
      </c>
      <c r="H618" s="23">
        <v>0</v>
      </c>
      <c r="I618" s="24">
        <f t="shared" si="224"/>
        <v>3568.746764463157</v>
      </c>
      <c r="J618" s="6"/>
      <c r="K618" s="25" t="s">
        <v>58</v>
      </c>
      <c r="L618" s="26">
        <v>3302.3888627357605</v>
      </c>
      <c r="M618" s="26">
        <v>0</v>
      </c>
      <c r="N618" s="26">
        <v>266.35790172739632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225"/>
        <v>3568.746764463157</v>
      </c>
      <c r="T618" s="160"/>
      <c r="U618" s="80" t="s">
        <v>58</v>
      </c>
      <c r="V618" s="81">
        <v>3302.3888627357605</v>
      </c>
      <c r="W618" s="81">
        <v>249.28841559562045</v>
      </c>
      <c r="X618" s="81">
        <v>17.069486131775889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228"/>
        <v>0</v>
      </c>
      <c r="AF618" s="83">
        <f t="shared" si="223"/>
        <v>3568.746764463157</v>
      </c>
      <c r="AG618" s="121" t="str">
        <f t="shared" si="226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384.00821707825156</v>
      </c>
      <c r="C619" s="18">
        <v>0</v>
      </c>
      <c r="D619" s="18">
        <v>48.409520864299473</v>
      </c>
      <c r="E619" s="18">
        <v>0</v>
      </c>
      <c r="F619" s="214"/>
      <c r="G619" s="18">
        <v>0</v>
      </c>
      <c r="H619" s="30">
        <v>0</v>
      </c>
      <c r="I619" s="16">
        <f t="shared" si="224"/>
        <v>432.41773794255101</v>
      </c>
      <c r="J619" s="6"/>
      <c r="K619" s="31" t="s">
        <v>21</v>
      </c>
      <c r="L619" s="18">
        <v>384.00821707825156</v>
      </c>
      <c r="M619" s="18">
        <v>0</v>
      </c>
      <c r="N619" s="18">
        <v>48.409520864299473</v>
      </c>
      <c r="O619" s="18">
        <v>0</v>
      </c>
      <c r="P619" s="18">
        <v>228.42824758132522</v>
      </c>
      <c r="Q619" s="18">
        <v>0</v>
      </c>
      <c r="R619" s="19">
        <v>0</v>
      </c>
      <c r="S619" s="20">
        <f t="shared" si="225"/>
        <v>660.84598552387627</v>
      </c>
      <c r="T619" s="160"/>
      <c r="U619" s="164" t="s">
        <v>21</v>
      </c>
      <c r="V619" s="76">
        <v>384.00821707825156</v>
      </c>
      <c r="W619" s="76">
        <v>48.189561262167175</v>
      </c>
      <c r="X619" s="76">
        <v>0.21995960213229929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228"/>
        <v>228.42824758132522</v>
      </c>
      <c r="AF619" s="124">
        <f t="shared" si="223"/>
        <v>660.84598552387627</v>
      </c>
      <c r="AG619" s="121" t="str">
        <f t="shared" si="226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224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225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228"/>
        <v>0</v>
      </c>
      <c r="AF620" s="83">
        <f t="shared" si="223"/>
        <v>0</v>
      </c>
      <c r="AG620" s="121" t="str">
        <f t="shared" si="226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333.36163659895448</v>
      </c>
      <c r="C621" s="18">
        <v>0</v>
      </c>
      <c r="D621" s="18">
        <v>228.85655879199172</v>
      </c>
      <c r="E621" s="18">
        <v>0</v>
      </c>
      <c r="F621" s="214"/>
      <c r="G621" s="18">
        <v>0</v>
      </c>
      <c r="H621" s="30">
        <v>0</v>
      </c>
      <c r="I621" s="16">
        <f t="shared" si="224"/>
        <v>562.21819539094622</v>
      </c>
      <c r="J621" s="6"/>
      <c r="K621" s="33" t="s">
        <v>62</v>
      </c>
      <c r="L621" s="18">
        <v>333.36163659895448</v>
      </c>
      <c r="M621" s="18">
        <v>0</v>
      </c>
      <c r="N621" s="18">
        <v>228.85655879199172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225"/>
        <v>562.21819539094622</v>
      </c>
      <c r="T621" s="160"/>
      <c r="U621" s="165" t="s">
        <v>62</v>
      </c>
      <c r="V621" s="76">
        <v>333.36163659895448</v>
      </c>
      <c r="W621" s="76">
        <v>228.85655879199172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228"/>
        <v>0</v>
      </c>
      <c r="AF621" s="79">
        <f t="shared" si="223"/>
        <v>562.21819539094622</v>
      </c>
      <c r="AG621" s="121" t="str">
        <f t="shared" si="226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333.36163659895448</v>
      </c>
      <c r="C622" s="35">
        <v>0</v>
      </c>
      <c r="D622" s="35">
        <v>228.85655879199172</v>
      </c>
      <c r="E622" s="35">
        <v>0</v>
      </c>
      <c r="F622" s="214"/>
      <c r="G622" s="35">
        <v>0</v>
      </c>
      <c r="H622" s="36">
        <v>0</v>
      </c>
      <c r="I622" s="37">
        <f t="shared" si="224"/>
        <v>562.21819539094622</v>
      </c>
      <c r="J622" s="6"/>
      <c r="K622" s="38" t="s">
        <v>22</v>
      </c>
      <c r="L622" s="39">
        <v>333.36163659895448</v>
      </c>
      <c r="M622" s="39">
        <v>0</v>
      </c>
      <c r="N622" s="39">
        <v>228.85655879199172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225"/>
        <v>562.21819539094622</v>
      </c>
      <c r="T622" s="160"/>
      <c r="U622" s="166" t="s">
        <v>131</v>
      </c>
      <c r="V622" s="81">
        <v>333.36163659895448</v>
      </c>
      <c r="W622" s="81">
        <v>228.85655879199172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228"/>
        <v>0</v>
      </c>
      <c r="AF622" s="83">
        <f t="shared" si="223"/>
        <v>562.21819539094622</v>
      </c>
      <c r="AG622" s="125" t="str">
        <f t="shared" si="226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224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225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228"/>
        <v>0</v>
      </c>
      <c r="AF623" s="124">
        <f t="shared" si="223"/>
        <v>0</v>
      </c>
      <c r="AG623" s="125" t="str">
        <f t="shared" si="226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224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225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228"/>
        <v>0</v>
      </c>
      <c r="AF624" s="83">
        <f t="shared" si="223"/>
        <v>0</v>
      </c>
      <c r="AG624" s="125" t="str">
        <f t="shared" si="226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224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225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223"/>
        <v>0</v>
      </c>
      <c r="AG625" s="125" t="str">
        <f t="shared" si="226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8421.9275227863327</v>
      </c>
      <c r="C626" s="57">
        <f t="shared" ref="C626:I626" si="229">SUM(C605:C621)</f>
        <v>0</v>
      </c>
      <c r="D626" s="57">
        <f t="shared" si="229"/>
        <v>1595.7528423095087</v>
      </c>
      <c r="E626" s="57">
        <f t="shared" si="229"/>
        <v>922.86431791106895</v>
      </c>
      <c r="F626" s="57">
        <f t="shared" si="229"/>
        <v>0</v>
      </c>
      <c r="G626" s="57">
        <f t="shared" si="229"/>
        <v>355.18517963312252</v>
      </c>
      <c r="H626" s="58">
        <f t="shared" si="229"/>
        <v>0</v>
      </c>
      <c r="I626" s="16">
        <f t="shared" si="229"/>
        <v>11295.729862640032</v>
      </c>
      <c r="J626" s="6"/>
      <c r="K626" s="59" t="s">
        <v>25</v>
      </c>
      <c r="L626" s="57">
        <f>SUM(L605:L621)</f>
        <v>8421.9275227863327</v>
      </c>
      <c r="M626" s="57">
        <f t="shared" ref="M626:S626" si="230">SUM(M605:M621)</f>
        <v>0</v>
      </c>
      <c r="N626" s="57">
        <f t="shared" si="230"/>
        <v>1595.7528423095087</v>
      </c>
      <c r="O626" s="57">
        <f t="shared" si="230"/>
        <v>922.86431791106895</v>
      </c>
      <c r="P626" s="57">
        <f t="shared" si="230"/>
        <v>4668.7604174874677</v>
      </c>
      <c r="Q626" s="57">
        <f t="shared" si="230"/>
        <v>355.18517963312252</v>
      </c>
      <c r="R626" s="58">
        <f t="shared" si="230"/>
        <v>0</v>
      </c>
      <c r="S626" s="60">
        <f t="shared" si="230"/>
        <v>15964.490280127498</v>
      </c>
      <c r="T626" s="160"/>
      <c r="U626" s="158" t="s">
        <v>61</v>
      </c>
      <c r="V626" s="95">
        <f>SUM(V605:V621)</f>
        <v>8421.9275227863327</v>
      </c>
      <c r="W626" s="95">
        <f t="shared" ref="W626:AE626" si="231">SUM(W605:W621)</f>
        <v>1354.4553887532761</v>
      </c>
      <c r="X626" s="95">
        <f t="shared" si="231"/>
        <v>241.29745355623243</v>
      </c>
      <c r="Y626" s="95">
        <f t="shared" si="231"/>
        <v>249.44083035676047</v>
      </c>
      <c r="Z626" s="95">
        <f t="shared" si="231"/>
        <v>281.91096939568797</v>
      </c>
      <c r="AA626" s="95">
        <f t="shared" si="231"/>
        <v>94.833294505758133</v>
      </c>
      <c r="AB626" s="95">
        <f t="shared" si="231"/>
        <v>187.69840880938355</v>
      </c>
      <c r="AC626" s="95">
        <f t="shared" si="231"/>
        <v>167.48677082373896</v>
      </c>
      <c r="AD626" s="95">
        <f t="shared" si="231"/>
        <v>296.6792236528625</v>
      </c>
      <c r="AE626" s="95">
        <f t="shared" si="231"/>
        <v>4668.7604174874677</v>
      </c>
      <c r="AF626" s="136">
        <f>SUM(AF605:AF621)</f>
        <v>15964.490280127498</v>
      </c>
      <c r="AG626" s="126" t="str">
        <f t="shared" si="226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0.74558506844620698</v>
      </c>
      <c r="C627" s="98">
        <f t="shared" ref="C627:H627" si="232">IF($I626=0,"-",C626/$I626)</f>
        <v>0</v>
      </c>
      <c r="D627" s="98">
        <f t="shared" si="232"/>
        <v>0.14127045013597289</v>
      </c>
      <c r="E627" s="98">
        <f t="shared" si="232"/>
        <v>8.1700282242353275E-2</v>
      </c>
      <c r="F627" s="98">
        <f t="shared" si="232"/>
        <v>0</v>
      </c>
      <c r="G627" s="98">
        <f t="shared" si="232"/>
        <v>3.1444199175466897E-2</v>
      </c>
      <c r="H627" s="99">
        <f t="shared" si="232"/>
        <v>0</v>
      </c>
      <c r="I627" s="100">
        <f>SUM(B627:H627)</f>
        <v>1</v>
      </c>
      <c r="K627" s="64" t="s">
        <v>86</v>
      </c>
      <c r="L627" s="65">
        <f t="shared" ref="L627:R627" si="233">IF($S626=0,"-",L626/$S626)</f>
        <v>0.52754127285040209</v>
      </c>
      <c r="M627" s="65">
        <f t="shared" si="233"/>
        <v>0</v>
      </c>
      <c r="N627" s="65">
        <f t="shared" si="233"/>
        <v>9.9956391610942455E-2</v>
      </c>
      <c r="O627" s="65">
        <f t="shared" si="233"/>
        <v>5.7807314967008055E-2</v>
      </c>
      <c r="P627" s="65">
        <f t="shared" si="233"/>
        <v>0.29244656957817894</v>
      </c>
      <c r="Q627" s="65">
        <f t="shared" si="233"/>
        <v>2.2248450993468605E-2</v>
      </c>
      <c r="R627" s="66">
        <f t="shared" si="233"/>
        <v>0</v>
      </c>
      <c r="S627" s="67">
        <f>SUM(L627:R627)</f>
        <v>1.0000000000000002</v>
      </c>
      <c r="T627" s="161"/>
      <c r="U627" s="159" t="s">
        <v>86</v>
      </c>
      <c r="V627" s="102">
        <f>V626/$AF626</f>
        <v>0.52754127285040209</v>
      </c>
      <c r="W627" s="102">
        <f t="shared" ref="W627:AF627" si="234">W626/$AF626</f>
        <v>8.4841755983859637E-2</v>
      </c>
      <c r="X627" s="102">
        <f t="shared" si="234"/>
        <v>1.5114635627082817E-2</v>
      </c>
      <c r="Y627" s="102">
        <f t="shared" si="234"/>
        <v>1.5624728756123389E-2</v>
      </c>
      <c r="Z627" s="102">
        <f t="shared" si="234"/>
        <v>1.7658626392012593E-2</v>
      </c>
      <c r="AA627" s="102">
        <f t="shared" si="234"/>
        <v>5.940264477081742E-3</v>
      </c>
      <c r="AB627" s="102">
        <f t="shared" si="234"/>
        <v>1.1757244078317327E-2</v>
      </c>
      <c r="AC627" s="102">
        <f t="shared" si="234"/>
        <v>1.0491206915151277E-2</v>
      </c>
      <c r="AD627" s="137">
        <f t="shared" si="234"/>
        <v>1.8583695341790336E-2</v>
      </c>
      <c r="AE627" s="137">
        <f t="shared" si="234"/>
        <v>0.29244656957817894</v>
      </c>
      <c r="AF627" s="138">
        <f t="shared" si="234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2.5309720243071416E-3</v>
      </c>
      <c r="C631" s="14">
        <v>0</v>
      </c>
      <c r="D631" s="14">
        <v>3.8004245475606727E-3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6.3313965718678148E-3</v>
      </c>
      <c r="J631" s="6"/>
      <c r="K631" s="72" t="s">
        <v>6</v>
      </c>
      <c r="L631" s="14">
        <v>2.5309720243071416E-3</v>
      </c>
      <c r="M631" s="14">
        <v>0</v>
      </c>
      <c r="N631" s="14">
        <v>3.8004245475606727E-3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6.3313965718678148E-3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0.11198786073716806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235">SUM(B632:H632)</f>
        <v>0.11198786073716806</v>
      </c>
      <c r="J632" s="6"/>
      <c r="K632" s="25" t="s">
        <v>7</v>
      </c>
      <c r="L632" s="26">
        <v>0.11198786073716806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236">SUM(L632:R632)</f>
        <v>0.11198786073716806</v>
      </c>
    </row>
    <row r="633" spans="1:85" x14ac:dyDescent="0.25">
      <c r="A633" s="29" t="s">
        <v>9</v>
      </c>
      <c r="B633" s="18">
        <v>0.2750358513699826</v>
      </c>
      <c r="C633" s="18">
        <v>0</v>
      </c>
      <c r="D633" s="18">
        <v>8.8106234370014587E-4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235"/>
        <v>0.27591691371368277</v>
      </c>
      <c r="J633" s="6"/>
      <c r="K633" s="31" t="s">
        <v>9</v>
      </c>
      <c r="L633" s="18">
        <v>0.2750358513699826</v>
      </c>
      <c r="M633" s="18">
        <v>0</v>
      </c>
      <c r="N633" s="18">
        <v>8.8106234370014587E-4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236"/>
        <v>0.27591691371368277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235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236"/>
        <v>0</v>
      </c>
    </row>
    <row r="635" spans="1:85" x14ac:dyDescent="0.25">
      <c r="A635" s="29" t="s">
        <v>15</v>
      </c>
      <c r="B635" s="18">
        <v>0</v>
      </c>
      <c r="C635" s="18">
        <v>0</v>
      </c>
      <c r="D635" s="18">
        <v>0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235"/>
        <v>0</v>
      </c>
      <c r="J635" s="6"/>
      <c r="K635" s="31" t="s">
        <v>15</v>
      </c>
      <c r="L635" s="18">
        <v>0</v>
      </c>
      <c r="M635" s="18">
        <v>0</v>
      </c>
      <c r="N635" s="18">
        <v>0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236"/>
        <v>0</v>
      </c>
    </row>
    <row r="636" spans="1:85" x14ac:dyDescent="0.25">
      <c r="A636" s="21" t="s">
        <v>14</v>
      </c>
      <c r="B636" s="22">
        <v>4.2800977812921737</v>
      </c>
      <c r="C636" s="22">
        <v>9.6592418022171972E-2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235"/>
        <v>4.3766901993143454</v>
      </c>
      <c r="J636" s="6"/>
      <c r="K636" s="25" t="s">
        <v>14</v>
      </c>
      <c r="L636" s="26">
        <v>4.2800977812921737</v>
      </c>
      <c r="M636" s="26">
        <v>9.6592418022171972E-2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236"/>
        <v>4.3766901993143454</v>
      </c>
    </row>
    <row r="637" spans="1:85" x14ac:dyDescent="0.25">
      <c r="A637" s="29" t="s">
        <v>56</v>
      </c>
      <c r="B637" s="18">
        <v>0</v>
      </c>
      <c r="C637" s="18">
        <v>0.32833066414652412</v>
      </c>
      <c r="D637" s="18">
        <v>0</v>
      </c>
      <c r="E637" s="18">
        <v>15.935745719828951</v>
      </c>
      <c r="F637" s="18">
        <v>629.34689427090711</v>
      </c>
      <c r="G637" s="18">
        <v>0</v>
      </c>
      <c r="H637" s="30">
        <v>0</v>
      </c>
      <c r="I637" s="16">
        <f t="shared" si="235"/>
        <v>645.61097065488264</v>
      </c>
      <c r="J637" s="6"/>
      <c r="K637" s="31" t="s">
        <v>56</v>
      </c>
      <c r="L637" s="18">
        <v>0</v>
      </c>
      <c r="M637" s="18">
        <v>0.32833066414652412</v>
      </c>
      <c r="N637" s="18">
        <v>0</v>
      </c>
      <c r="O637" s="18">
        <v>15.935745719828951</v>
      </c>
      <c r="P637" s="18">
        <v>629.34689427090711</v>
      </c>
      <c r="Q637" s="18">
        <v>0</v>
      </c>
      <c r="R637" s="19">
        <v>0</v>
      </c>
      <c r="S637" s="20">
        <f t="shared" si="236"/>
        <v>645.61097065488264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3.1205445983706039</v>
      </c>
      <c r="F638" s="22">
        <v>0</v>
      </c>
      <c r="G638" s="22">
        <v>0</v>
      </c>
      <c r="H638" s="23">
        <v>0</v>
      </c>
      <c r="I638" s="24">
        <f t="shared" si="235"/>
        <v>3.1205445983706039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3.1205445983706039</v>
      </c>
      <c r="P638" s="26">
        <v>0</v>
      </c>
      <c r="Q638" s="26">
        <v>0</v>
      </c>
      <c r="R638" s="27">
        <v>0</v>
      </c>
      <c r="S638" s="28">
        <f t="shared" si="236"/>
        <v>3.1205445983706039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235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236"/>
        <v>0</v>
      </c>
    </row>
    <row r="640" spans="1:85" x14ac:dyDescent="0.25">
      <c r="A640" s="21" t="s">
        <v>16</v>
      </c>
      <c r="B640" s="22">
        <v>4.4812990563329862</v>
      </c>
      <c r="C640" s="22">
        <v>0</v>
      </c>
      <c r="D640" s="22">
        <v>2.1695007500831476E-2</v>
      </c>
      <c r="E640" s="22">
        <v>0.13200789917065528</v>
      </c>
      <c r="F640" s="22">
        <v>0</v>
      </c>
      <c r="G640" s="22">
        <v>0</v>
      </c>
      <c r="H640" s="23">
        <v>0</v>
      </c>
      <c r="I640" s="24">
        <f t="shared" si="235"/>
        <v>4.6350019630044725</v>
      </c>
      <c r="J640" s="6"/>
      <c r="K640" s="25" t="s">
        <v>16</v>
      </c>
      <c r="L640" s="26">
        <v>4.4812990563329862</v>
      </c>
      <c r="M640" s="26">
        <v>0</v>
      </c>
      <c r="N640" s="26">
        <v>2.1695007500831476E-2</v>
      </c>
      <c r="O640" s="26">
        <v>0.13200789917065528</v>
      </c>
      <c r="P640" s="26">
        <v>0</v>
      </c>
      <c r="Q640" s="26">
        <v>0</v>
      </c>
      <c r="R640" s="27">
        <v>0</v>
      </c>
      <c r="S640" s="28">
        <f t="shared" si="236"/>
        <v>4.6350019630044725</v>
      </c>
    </row>
    <row r="641" spans="1:70" x14ac:dyDescent="0.25">
      <c r="A641" s="29" t="s">
        <v>136</v>
      </c>
      <c r="B641" s="18">
        <v>33.319881084457286</v>
      </c>
      <c r="C641" s="18">
        <v>0</v>
      </c>
      <c r="D641" s="18">
        <v>8.611734412436407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235"/>
        <v>41.931615496893691</v>
      </c>
      <c r="J641" s="6"/>
      <c r="K641" s="31" t="s">
        <v>136</v>
      </c>
      <c r="L641" s="18">
        <v>33.319881084457286</v>
      </c>
      <c r="M641" s="18">
        <v>0</v>
      </c>
      <c r="N641" s="18">
        <v>8.611734412436407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236"/>
        <v>41.931615496893691</v>
      </c>
    </row>
    <row r="642" spans="1:70" x14ac:dyDescent="0.25">
      <c r="A642" s="21" t="s">
        <v>24</v>
      </c>
      <c r="B642" s="22">
        <v>58.845791099089631</v>
      </c>
      <c r="C642" s="22">
        <v>7.6459717351203035E-2</v>
      </c>
      <c r="D642" s="22">
        <v>1.2171840684480797</v>
      </c>
      <c r="E642" s="22">
        <v>97.783278634547912</v>
      </c>
      <c r="F642" s="22">
        <v>0</v>
      </c>
      <c r="G642" s="22">
        <v>32.974502002829404</v>
      </c>
      <c r="H642" s="23">
        <v>0.46263197214477025</v>
      </c>
      <c r="I642" s="24">
        <f t="shared" si="235"/>
        <v>191.35984749441101</v>
      </c>
      <c r="J642" s="6"/>
      <c r="K642" s="25" t="s">
        <v>24</v>
      </c>
      <c r="L642" s="26">
        <v>58.845791099089631</v>
      </c>
      <c r="M642" s="26">
        <v>7.6459717351203035E-2</v>
      </c>
      <c r="N642" s="26">
        <v>1.2171840684480797</v>
      </c>
      <c r="O642" s="26">
        <v>97.783278634547912</v>
      </c>
      <c r="P642" s="26">
        <v>0</v>
      </c>
      <c r="Q642" s="26">
        <v>32.974502002829404</v>
      </c>
      <c r="R642" s="27">
        <v>0.46263197214477025</v>
      </c>
      <c r="S642" s="28">
        <f t="shared" si="236"/>
        <v>191.35984749441101</v>
      </c>
    </row>
    <row r="643" spans="1:70" x14ac:dyDescent="0.25">
      <c r="A643" s="29" t="s">
        <v>23</v>
      </c>
      <c r="B643" s="18">
        <v>3.2011554345233528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235"/>
        <v>3.2011554345233528</v>
      </c>
      <c r="J643" s="6"/>
      <c r="K643" s="31" t="s">
        <v>23</v>
      </c>
      <c r="L643" s="18">
        <v>3.2011554345233528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236"/>
        <v>3.2011554345233528</v>
      </c>
    </row>
    <row r="644" spans="1:70" x14ac:dyDescent="0.25">
      <c r="A644" s="21" t="s">
        <v>58</v>
      </c>
      <c r="B644" s="22">
        <v>139.32740726249691</v>
      </c>
      <c r="C644" s="22">
        <v>6.3110586757674705</v>
      </c>
      <c r="D644" s="22">
        <v>79.33408415320838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235"/>
        <v>224.97255009147275</v>
      </c>
      <c r="J644" s="6"/>
      <c r="K644" s="25" t="s">
        <v>58</v>
      </c>
      <c r="L644" s="26">
        <v>139.32740726249691</v>
      </c>
      <c r="M644" s="26">
        <v>6.3110586757674705</v>
      </c>
      <c r="N644" s="26">
        <v>79.33408415320838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236"/>
        <v>224.97255009147275</v>
      </c>
    </row>
    <row r="645" spans="1:70" x14ac:dyDescent="0.25">
      <c r="A645" s="29" t="s">
        <v>21</v>
      </c>
      <c r="B645" s="18">
        <v>50.631547151168462</v>
      </c>
      <c r="C645" s="18">
        <v>0</v>
      </c>
      <c r="D645" s="18">
        <v>20.895332269714984</v>
      </c>
      <c r="E645" s="18">
        <v>0.9403525469093722</v>
      </c>
      <c r="F645" s="18">
        <v>37.835558519838258</v>
      </c>
      <c r="G645" s="18">
        <v>0</v>
      </c>
      <c r="H645" s="30">
        <v>0</v>
      </c>
      <c r="I645" s="16">
        <f t="shared" si="235"/>
        <v>110.30279048763107</v>
      </c>
      <c r="J645" s="6"/>
      <c r="K645" s="31" t="s">
        <v>21</v>
      </c>
      <c r="L645" s="18">
        <v>50.631547151168462</v>
      </c>
      <c r="M645" s="18">
        <v>0</v>
      </c>
      <c r="N645" s="18">
        <v>20.895332269714984</v>
      </c>
      <c r="O645" s="18">
        <v>0.9403525469093722</v>
      </c>
      <c r="P645" s="18">
        <v>37.835558519838258</v>
      </c>
      <c r="Q645" s="18">
        <v>0</v>
      </c>
      <c r="R645" s="19">
        <v>0</v>
      </c>
      <c r="S645" s="20">
        <f t="shared" si="236"/>
        <v>110.30279048763107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235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236"/>
        <v>0</v>
      </c>
    </row>
    <row r="647" spans="1:70" x14ac:dyDescent="0.25">
      <c r="A647" s="32" t="s">
        <v>62</v>
      </c>
      <c r="B647" s="18">
        <v>7.5915131045801134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235"/>
        <v>7.5915131045801134</v>
      </c>
      <c r="J647" s="6"/>
      <c r="K647" s="33" t="s">
        <v>62</v>
      </c>
      <c r="L647" s="18">
        <v>7.5915131045801134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236"/>
        <v>7.5915131045801134</v>
      </c>
    </row>
    <row r="648" spans="1:70" ht="14.4" x14ac:dyDescent="0.3">
      <c r="A648" s="34" t="s">
        <v>22</v>
      </c>
      <c r="B648" s="35">
        <v>7.5915131045801134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235"/>
        <v>7.5915131045801134</v>
      </c>
      <c r="J648" s="6"/>
      <c r="K648" s="38" t="s">
        <v>22</v>
      </c>
      <c r="L648" s="39">
        <v>7.5915131045801134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236"/>
        <v>7.5915131045801134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235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236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235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236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235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236"/>
        <v>0</v>
      </c>
    </row>
    <row r="652" spans="1:70" x14ac:dyDescent="0.25">
      <c r="A652" s="56" t="s">
        <v>25</v>
      </c>
      <c r="B652" s="57">
        <f>SUM(B631:B647)</f>
        <v>302.06824665807238</v>
      </c>
      <c r="C652" s="57">
        <f t="shared" ref="C652:I652" si="237">SUM(C631:C647)</f>
        <v>6.8124414752873701</v>
      </c>
      <c r="D652" s="57">
        <f t="shared" si="237"/>
        <v>110.08471139819994</v>
      </c>
      <c r="E652" s="57">
        <f t="shared" si="237"/>
        <v>117.91192939882748</v>
      </c>
      <c r="F652" s="57">
        <f t="shared" si="237"/>
        <v>667.1824527907454</v>
      </c>
      <c r="G652" s="57">
        <f t="shared" si="237"/>
        <v>32.974502002829404</v>
      </c>
      <c r="H652" s="58">
        <f t="shared" si="237"/>
        <v>0.46263197214477025</v>
      </c>
      <c r="I652" s="16">
        <f t="shared" si="237"/>
        <v>1237.4969156961067</v>
      </c>
      <c r="J652" s="6"/>
      <c r="K652" s="59" t="s">
        <v>25</v>
      </c>
      <c r="L652" s="57">
        <f>SUM(L631:L647)</f>
        <v>302.06824665807238</v>
      </c>
      <c r="M652" s="57">
        <f t="shared" ref="M652:S652" si="238">SUM(M631:M647)</f>
        <v>6.8124414752873701</v>
      </c>
      <c r="N652" s="57">
        <f t="shared" si="238"/>
        <v>110.08471139819994</v>
      </c>
      <c r="O652" s="57">
        <f t="shared" si="238"/>
        <v>117.91192939882748</v>
      </c>
      <c r="P652" s="57">
        <f t="shared" si="238"/>
        <v>667.1824527907454</v>
      </c>
      <c r="Q652" s="57">
        <f t="shared" si="238"/>
        <v>32.974502002829404</v>
      </c>
      <c r="R652" s="58">
        <f t="shared" si="238"/>
        <v>0.46263197214477025</v>
      </c>
      <c r="S652" s="60">
        <f t="shared" si="238"/>
        <v>1237.4969156961067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0.24409616123217195</v>
      </c>
      <c r="C653" s="98">
        <f t="shared" ref="C653:H653" si="239">IF($I652=0,"-",C652/$I652)</f>
        <v>5.5050169328747711E-3</v>
      </c>
      <c r="D653" s="98">
        <f t="shared" si="239"/>
        <v>8.8957564258878158E-2</v>
      </c>
      <c r="E653" s="98">
        <f t="shared" si="239"/>
        <v>9.5282604670170523E-2</v>
      </c>
      <c r="F653" s="98">
        <f t="shared" si="239"/>
        <v>0.53913867931981663</v>
      </c>
      <c r="G653" s="98">
        <f t="shared" si="239"/>
        <v>2.6646128636434504E-2</v>
      </c>
      <c r="H653" s="99">
        <f t="shared" si="239"/>
        <v>3.7384494965349817E-4</v>
      </c>
      <c r="I653" s="100">
        <f>SUM(B653:H653)</f>
        <v>1</v>
      </c>
      <c r="K653" s="64" t="s">
        <v>86</v>
      </c>
      <c r="L653" s="65">
        <f t="shared" ref="L653:R653" si="240">IF($S652=0,"-",L652/$S652)</f>
        <v>0.24409616123217195</v>
      </c>
      <c r="M653" s="65">
        <f t="shared" si="240"/>
        <v>5.5050169328747711E-3</v>
      </c>
      <c r="N653" s="65">
        <f t="shared" si="240"/>
        <v>8.8957564258878158E-2</v>
      </c>
      <c r="O653" s="65">
        <f t="shared" si="240"/>
        <v>9.5282604670170523E-2</v>
      </c>
      <c r="P653" s="65">
        <f t="shared" si="240"/>
        <v>0.53913867931981663</v>
      </c>
      <c r="Q653" s="65">
        <f t="shared" si="240"/>
        <v>2.6646128636434504E-2</v>
      </c>
      <c r="R653" s="66">
        <f t="shared" si="240"/>
        <v>3.7384494965349817E-4</v>
      </c>
      <c r="S653" s="67">
        <f>SUM(L653:R653)</f>
        <v>1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5.09765625" bestFit="1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151</v>
      </c>
      <c r="B1" s="249"/>
      <c r="C1" s="249"/>
      <c r="D1" s="249"/>
      <c r="E1" s="249"/>
      <c r="F1" s="249"/>
      <c r="G1" s="249"/>
      <c r="H1" s="249"/>
      <c r="I1" s="250"/>
      <c r="K1" s="257" t="s">
        <v>152</v>
      </c>
      <c r="L1" s="258"/>
      <c r="M1" s="258"/>
      <c r="N1" s="258"/>
      <c r="O1" s="258"/>
      <c r="P1" s="258"/>
      <c r="Q1" s="258"/>
      <c r="R1" s="258"/>
      <c r="S1" s="259"/>
      <c r="U1" s="266" t="s">
        <v>153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0.94994924522203383</v>
      </c>
      <c r="C7" s="14">
        <f>C33+C85</f>
        <v>0</v>
      </c>
      <c r="D7" s="14">
        <f>D33+D85</f>
        <v>3.9879539976502123E-3</v>
      </c>
      <c r="E7" s="14">
        <f>E33+E85</f>
        <v>0</v>
      </c>
      <c r="F7" s="14">
        <f>F59+F85</f>
        <v>0</v>
      </c>
      <c r="G7" s="14">
        <f>G33+G85</f>
        <v>0</v>
      </c>
      <c r="H7" s="14">
        <f>H33+H85</f>
        <v>0</v>
      </c>
      <c r="I7" s="16">
        <f>SUM(B7:H7)</f>
        <v>0.95393719921968401</v>
      </c>
      <c r="J7" s="6"/>
      <c r="K7" s="17" t="s">
        <v>6</v>
      </c>
      <c r="L7" s="18">
        <f>L33+L85</f>
        <v>0.94994924522203383</v>
      </c>
      <c r="M7" s="18">
        <f t="shared" ref="M7:N7" si="0">M33+M85</f>
        <v>0</v>
      </c>
      <c r="N7" s="18">
        <f t="shared" si="0"/>
        <v>3.9879539976502123E-3</v>
      </c>
      <c r="O7" s="18">
        <f>O33+O85</f>
        <v>0</v>
      </c>
      <c r="P7" s="18">
        <f>P33+P59+P85</f>
        <v>0</v>
      </c>
      <c r="Q7" s="18">
        <f t="shared" ref="Q7:R7" si="1">Q33+Q85</f>
        <v>0</v>
      </c>
      <c r="R7" s="18">
        <f t="shared" si="1"/>
        <v>0</v>
      </c>
      <c r="S7" s="20">
        <f>SUM(L7:R7)</f>
        <v>0.95393719921968401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E23" si="2">B34+B86</f>
        <v>3.0284007653649003</v>
      </c>
      <c r="C8" s="22">
        <f t="shared" si="2"/>
        <v>0</v>
      </c>
      <c r="D8" s="22">
        <f t="shared" si="2"/>
        <v>0.41901633370339542</v>
      </c>
      <c r="E8" s="22">
        <f t="shared" si="2"/>
        <v>0</v>
      </c>
      <c r="F8" s="22">
        <f t="shared" ref="F8:F27" si="3">F60+F86</f>
        <v>0</v>
      </c>
      <c r="G8" s="22">
        <f t="shared" ref="G8:H23" si="4">G34+G86</f>
        <v>0</v>
      </c>
      <c r="H8" s="22">
        <f t="shared" si="4"/>
        <v>0</v>
      </c>
      <c r="I8" s="24">
        <f t="shared" ref="I8:I27" si="5">SUM(B8:H8)</f>
        <v>3.4474170990682955</v>
      </c>
      <c r="J8" s="6"/>
      <c r="K8" s="25" t="s">
        <v>7</v>
      </c>
      <c r="L8" s="26">
        <f t="shared" ref="L8:R23" si="6">L34+L86</f>
        <v>3.0284007653649003</v>
      </c>
      <c r="M8" s="26">
        <f t="shared" si="6"/>
        <v>0</v>
      </c>
      <c r="N8" s="26">
        <f t="shared" si="6"/>
        <v>0.41901633370339542</v>
      </c>
      <c r="O8" s="26">
        <f t="shared" si="6"/>
        <v>0</v>
      </c>
      <c r="P8" s="26">
        <f t="shared" ref="P8:P27" si="7">P34+P60+P86</f>
        <v>0</v>
      </c>
      <c r="Q8" s="26">
        <f t="shared" si="6"/>
        <v>0</v>
      </c>
      <c r="R8" s="26">
        <f t="shared" si="6"/>
        <v>0</v>
      </c>
      <c r="S8" s="28">
        <f t="shared" ref="S8:S27" si="8">SUM(L8:R8)</f>
        <v>3.4474170990682955</v>
      </c>
      <c r="T8" s="6" t="str">
        <f t="shared" ref="T8:T24" si="9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2"/>
        <v>12.714711099966065</v>
      </c>
      <c r="C9" s="18">
        <f t="shared" si="2"/>
        <v>0</v>
      </c>
      <c r="D9" s="18">
        <f t="shared" si="2"/>
        <v>2.6572034284704005</v>
      </c>
      <c r="E9" s="18">
        <f t="shared" si="2"/>
        <v>0</v>
      </c>
      <c r="F9" s="18">
        <f t="shared" si="3"/>
        <v>0</v>
      </c>
      <c r="G9" s="18">
        <f t="shared" si="4"/>
        <v>0</v>
      </c>
      <c r="H9" s="18">
        <f t="shared" si="4"/>
        <v>0</v>
      </c>
      <c r="I9" s="16">
        <f t="shared" si="5"/>
        <v>15.371914528436466</v>
      </c>
      <c r="J9" s="6"/>
      <c r="K9" s="17" t="s">
        <v>9</v>
      </c>
      <c r="L9" s="18">
        <f t="shared" si="6"/>
        <v>12.714711099966065</v>
      </c>
      <c r="M9" s="18">
        <f t="shared" si="6"/>
        <v>0</v>
      </c>
      <c r="N9" s="18">
        <f t="shared" si="6"/>
        <v>2.6572034284704005</v>
      </c>
      <c r="O9" s="18">
        <f t="shared" si="6"/>
        <v>0</v>
      </c>
      <c r="P9" s="18">
        <f t="shared" si="7"/>
        <v>0</v>
      </c>
      <c r="Q9" s="18">
        <f t="shared" si="6"/>
        <v>0</v>
      </c>
      <c r="R9" s="18">
        <f t="shared" si="6"/>
        <v>0</v>
      </c>
      <c r="S9" s="20">
        <f t="shared" si="8"/>
        <v>15.371914528436466</v>
      </c>
      <c r="T9" s="6" t="str">
        <f t="shared" si="9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2"/>
        <v>0</v>
      </c>
      <c r="C10" s="22">
        <f t="shared" si="2"/>
        <v>0</v>
      </c>
      <c r="D10" s="22">
        <f t="shared" si="2"/>
        <v>0</v>
      </c>
      <c r="E10" s="22">
        <f t="shared" si="2"/>
        <v>0</v>
      </c>
      <c r="F10" s="22">
        <f t="shared" si="3"/>
        <v>0</v>
      </c>
      <c r="G10" s="22">
        <f t="shared" si="4"/>
        <v>0</v>
      </c>
      <c r="H10" s="22">
        <f t="shared" si="4"/>
        <v>0</v>
      </c>
      <c r="I10" s="24">
        <f t="shared" si="5"/>
        <v>0</v>
      </c>
      <c r="J10" s="6"/>
      <c r="K10" s="25" t="s">
        <v>54</v>
      </c>
      <c r="L10" s="26">
        <f t="shared" si="6"/>
        <v>0</v>
      </c>
      <c r="M10" s="26">
        <f t="shared" si="6"/>
        <v>0</v>
      </c>
      <c r="N10" s="26">
        <f t="shared" si="6"/>
        <v>0</v>
      </c>
      <c r="O10" s="26">
        <f t="shared" si="6"/>
        <v>0</v>
      </c>
      <c r="P10" s="26">
        <f t="shared" si="7"/>
        <v>0</v>
      </c>
      <c r="Q10" s="26">
        <f t="shared" si="6"/>
        <v>0</v>
      </c>
      <c r="R10" s="26">
        <f t="shared" si="6"/>
        <v>0</v>
      </c>
      <c r="S10" s="28">
        <f t="shared" si="8"/>
        <v>0</v>
      </c>
      <c r="T10" s="6" t="str">
        <f t="shared" si="9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2"/>
        <v>37.027546919183195</v>
      </c>
      <c r="C11" s="18">
        <f t="shared" si="2"/>
        <v>57.197584928735672</v>
      </c>
      <c r="D11" s="18">
        <f t="shared" si="2"/>
        <v>20.421935437460618</v>
      </c>
      <c r="E11" s="18">
        <f t="shared" si="2"/>
        <v>0.46728160526249801</v>
      </c>
      <c r="F11" s="18">
        <f t="shared" si="3"/>
        <v>0</v>
      </c>
      <c r="G11" s="18">
        <f t="shared" si="4"/>
        <v>0</v>
      </c>
      <c r="H11" s="18">
        <f t="shared" si="4"/>
        <v>0</v>
      </c>
      <c r="I11" s="16">
        <f t="shared" si="5"/>
        <v>115.11434889064199</v>
      </c>
      <c r="J11" s="6"/>
      <c r="K11" s="17" t="s">
        <v>15</v>
      </c>
      <c r="L11" s="18">
        <f t="shared" si="6"/>
        <v>37.027546919183195</v>
      </c>
      <c r="M11" s="18">
        <f t="shared" si="6"/>
        <v>57.197584928735672</v>
      </c>
      <c r="N11" s="18">
        <f t="shared" si="6"/>
        <v>20.421935437460618</v>
      </c>
      <c r="O11" s="18">
        <f t="shared" si="6"/>
        <v>0.46728160526249801</v>
      </c>
      <c r="P11" s="18">
        <f t="shared" si="7"/>
        <v>0</v>
      </c>
      <c r="Q11" s="18">
        <f t="shared" si="6"/>
        <v>0</v>
      </c>
      <c r="R11" s="18">
        <f t="shared" si="6"/>
        <v>0</v>
      </c>
      <c r="S11" s="20">
        <f t="shared" si="8"/>
        <v>115.11434889064199</v>
      </c>
      <c r="T11" s="6" t="str">
        <f t="shared" si="9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2"/>
        <v>1533.1755138453375</v>
      </c>
      <c r="C12" s="22">
        <f t="shared" si="2"/>
        <v>2.5505935062884251</v>
      </c>
      <c r="D12" s="22">
        <f t="shared" si="2"/>
        <v>171.23778935748223</v>
      </c>
      <c r="E12" s="22">
        <f t="shared" si="2"/>
        <v>0</v>
      </c>
      <c r="F12" s="22">
        <f t="shared" si="3"/>
        <v>0</v>
      </c>
      <c r="G12" s="22">
        <f t="shared" si="4"/>
        <v>0</v>
      </c>
      <c r="H12" s="22">
        <f t="shared" si="4"/>
        <v>0</v>
      </c>
      <c r="I12" s="24">
        <f t="shared" si="5"/>
        <v>1706.963896709108</v>
      </c>
      <c r="J12" s="6"/>
      <c r="K12" s="25" t="s">
        <v>14</v>
      </c>
      <c r="L12" s="26">
        <f t="shared" si="6"/>
        <v>1533.1755138453375</v>
      </c>
      <c r="M12" s="26">
        <f t="shared" si="6"/>
        <v>2.5505935062884251</v>
      </c>
      <c r="N12" s="26">
        <f t="shared" si="6"/>
        <v>171.23778935748223</v>
      </c>
      <c r="O12" s="26">
        <f t="shared" si="6"/>
        <v>0</v>
      </c>
      <c r="P12" s="26">
        <f t="shared" si="7"/>
        <v>0</v>
      </c>
      <c r="Q12" s="26">
        <f t="shared" si="6"/>
        <v>0</v>
      </c>
      <c r="R12" s="26">
        <f t="shared" si="6"/>
        <v>0</v>
      </c>
      <c r="S12" s="28">
        <f t="shared" si="8"/>
        <v>1706.963896709108</v>
      </c>
      <c r="T12" s="6" t="str">
        <f t="shared" si="9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2"/>
        <v>0</v>
      </c>
      <c r="C13" s="18">
        <f t="shared" si="2"/>
        <v>0.33055111248277946</v>
      </c>
      <c r="D13" s="18">
        <f t="shared" si="2"/>
        <v>7.9973529890866674E-2</v>
      </c>
      <c r="E13" s="18">
        <f t="shared" si="2"/>
        <v>237.48638337613002</v>
      </c>
      <c r="F13" s="18">
        <f t="shared" si="3"/>
        <v>10991.627062949054</v>
      </c>
      <c r="G13" s="18">
        <f t="shared" si="4"/>
        <v>0</v>
      </c>
      <c r="H13" s="18">
        <f t="shared" si="4"/>
        <v>0</v>
      </c>
      <c r="I13" s="16">
        <f t="shared" si="5"/>
        <v>11229.523970967557</v>
      </c>
      <c r="J13" s="6"/>
      <c r="K13" s="31" t="s">
        <v>56</v>
      </c>
      <c r="L13" s="18">
        <f t="shared" si="6"/>
        <v>0</v>
      </c>
      <c r="M13" s="18">
        <f t="shared" si="6"/>
        <v>0.33055111248277946</v>
      </c>
      <c r="N13" s="18">
        <f t="shared" si="6"/>
        <v>7.9973529890866674E-2</v>
      </c>
      <c r="O13" s="18">
        <f t="shared" si="6"/>
        <v>237.48638337613002</v>
      </c>
      <c r="P13" s="18">
        <f t="shared" si="7"/>
        <v>10991.627062949054</v>
      </c>
      <c r="Q13" s="18">
        <f t="shared" si="6"/>
        <v>0</v>
      </c>
      <c r="R13" s="18">
        <f t="shared" si="6"/>
        <v>0</v>
      </c>
      <c r="S13" s="20">
        <f t="shared" si="8"/>
        <v>11229.523970967557</v>
      </c>
      <c r="T13" s="6" t="str">
        <f t="shared" si="9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2"/>
        <v>0</v>
      </c>
      <c r="C14" s="22">
        <f t="shared" si="2"/>
        <v>0</v>
      </c>
      <c r="D14" s="22">
        <f t="shared" si="2"/>
        <v>2.4885066509043961E-2</v>
      </c>
      <c r="E14" s="22">
        <f t="shared" si="2"/>
        <v>3.8706132401430193</v>
      </c>
      <c r="F14" s="22">
        <f t="shared" si="3"/>
        <v>2427.554449143207</v>
      </c>
      <c r="G14" s="22">
        <f t="shared" si="4"/>
        <v>0</v>
      </c>
      <c r="H14" s="22">
        <f t="shared" si="4"/>
        <v>0</v>
      </c>
      <c r="I14" s="24">
        <f t="shared" si="5"/>
        <v>2431.4499474498589</v>
      </c>
      <c r="J14" s="6"/>
      <c r="K14" s="25" t="s">
        <v>11</v>
      </c>
      <c r="L14" s="26">
        <f t="shared" si="6"/>
        <v>0</v>
      </c>
      <c r="M14" s="26">
        <f t="shared" si="6"/>
        <v>0</v>
      </c>
      <c r="N14" s="26">
        <f t="shared" si="6"/>
        <v>2.4885066509043961E-2</v>
      </c>
      <c r="O14" s="26">
        <f t="shared" si="6"/>
        <v>3.8706132401430193</v>
      </c>
      <c r="P14" s="26">
        <f t="shared" si="7"/>
        <v>2427.554449143207</v>
      </c>
      <c r="Q14" s="26">
        <f t="shared" si="6"/>
        <v>0</v>
      </c>
      <c r="R14" s="26">
        <f t="shared" si="6"/>
        <v>0</v>
      </c>
      <c r="S14" s="28">
        <f t="shared" si="8"/>
        <v>2431.4499474498589</v>
      </c>
      <c r="T14" s="6" t="str">
        <f t="shared" si="9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2"/>
        <v>0</v>
      </c>
      <c r="C15" s="18">
        <f t="shared" si="2"/>
        <v>0</v>
      </c>
      <c r="D15" s="18">
        <f t="shared" si="2"/>
        <v>0</v>
      </c>
      <c r="E15" s="18">
        <f t="shared" si="2"/>
        <v>0</v>
      </c>
      <c r="F15" s="18">
        <f t="shared" si="3"/>
        <v>119.07532646703179</v>
      </c>
      <c r="G15" s="18">
        <f t="shared" si="4"/>
        <v>0</v>
      </c>
      <c r="H15" s="18">
        <f t="shared" si="4"/>
        <v>0</v>
      </c>
      <c r="I15" s="16">
        <f t="shared" si="5"/>
        <v>119.07532646703179</v>
      </c>
      <c r="J15" s="6"/>
      <c r="K15" s="31" t="s">
        <v>57</v>
      </c>
      <c r="L15" s="18">
        <f t="shared" si="6"/>
        <v>0</v>
      </c>
      <c r="M15" s="18">
        <f t="shared" si="6"/>
        <v>0</v>
      </c>
      <c r="N15" s="18">
        <f t="shared" si="6"/>
        <v>0</v>
      </c>
      <c r="O15" s="18">
        <f t="shared" si="6"/>
        <v>0</v>
      </c>
      <c r="P15" s="18">
        <f t="shared" si="7"/>
        <v>119.07532646703179</v>
      </c>
      <c r="Q15" s="18">
        <f t="shared" si="6"/>
        <v>0</v>
      </c>
      <c r="R15" s="18">
        <f t="shared" si="6"/>
        <v>0</v>
      </c>
      <c r="S15" s="20">
        <f t="shared" si="8"/>
        <v>119.07532646703179</v>
      </c>
      <c r="T15" s="6" t="str">
        <f t="shared" si="9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2"/>
        <v>57.859180279208665</v>
      </c>
      <c r="C16" s="22">
        <f t="shared" si="2"/>
        <v>0.69882692918534084</v>
      </c>
      <c r="D16" s="22">
        <f t="shared" si="2"/>
        <v>24.069481790559006</v>
      </c>
      <c r="E16" s="22">
        <f t="shared" si="2"/>
        <v>2.8358517313447846</v>
      </c>
      <c r="F16" s="22">
        <f t="shared" si="3"/>
        <v>8.531475716037253</v>
      </c>
      <c r="G16" s="22">
        <f t="shared" si="4"/>
        <v>0</v>
      </c>
      <c r="H16" s="22">
        <f t="shared" si="4"/>
        <v>0</v>
      </c>
      <c r="I16" s="24">
        <f t="shared" si="5"/>
        <v>93.994816446335051</v>
      </c>
      <c r="J16" s="6"/>
      <c r="K16" s="25" t="s">
        <v>16</v>
      </c>
      <c r="L16" s="26">
        <f t="shared" si="6"/>
        <v>57.859180279208665</v>
      </c>
      <c r="M16" s="26">
        <f t="shared" si="6"/>
        <v>0.69882692918534084</v>
      </c>
      <c r="N16" s="26">
        <f t="shared" si="6"/>
        <v>24.069481790559006</v>
      </c>
      <c r="O16" s="26">
        <f t="shared" si="6"/>
        <v>2.8358517313447846</v>
      </c>
      <c r="P16" s="26">
        <f t="shared" si="7"/>
        <v>8.531475716037253</v>
      </c>
      <c r="Q16" s="26">
        <f t="shared" si="6"/>
        <v>0</v>
      </c>
      <c r="R16" s="26">
        <f t="shared" si="6"/>
        <v>0</v>
      </c>
      <c r="S16" s="28">
        <f t="shared" si="8"/>
        <v>93.994816446335051</v>
      </c>
      <c r="T16" s="6" t="str">
        <f t="shared" si="9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2"/>
        <v>3015.7927815586718</v>
      </c>
      <c r="C17" s="18">
        <f t="shared" si="2"/>
        <v>1569.5449054231215</v>
      </c>
      <c r="D17" s="18">
        <f t="shared" si="2"/>
        <v>868.05758326003661</v>
      </c>
      <c r="E17" s="18">
        <f t="shared" si="2"/>
        <v>26.114579431065064</v>
      </c>
      <c r="F17" s="18">
        <f t="shared" si="3"/>
        <v>19.145078132121686</v>
      </c>
      <c r="G17" s="18">
        <f t="shared" si="4"/>
        <v>0.10497293486161448</v>
      </c>
      <c r="H17" s="18">
        <f t="shared" si="4"/>
        <v>0</v>
      </c>
      <c r="I17" s="16">
        <f t="shared" si="5"/>
        <v>5498.7599007398785</v>
      </c>
      <c r="J17" s="6"/>
      <c r="K17" s="31" t="s">
        <v>136</v>
      </c>
      <c r="L17" s="18">
        <f t="shared" si="6"/>
        <v>3015.7927815586718</v>
      </c>
      <c r="M17" s="18">
        <f t="shared" si="6"/>
        <v>1569.5449054231215</v>
      </c>
      <c r="N17" s="18">
        <f t="shared" si="6"/>
        <v>868.05758326003661</v>
      </c>
      <c r="O17" s="18">
        <f t="shared" si="6"/>
        <v>26.114579431065064</v>
      </c>
      <c r="P17" s="18">
        <f t="shared" si="7"/>
        <v>19.145078132121686</v>
      </c>
      <c r="Q17" s="18">
        <f t="shared" si="6"/>
        <v>0.10497293486161448</v>
      </c>
      <c r="R17" s="18">
        <f t="shared" si="6"/>
        <v>0</v>
      </c>
      <c r="S17" s="20">
        <f t="shared" si="8"/>
        <v>5498.7599007398785</v>
      </c>
      <c r="T17" s="6" t="str">
        <f t="shared" si="9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2"/>
        <v>918.20661291336523</v>
      </c>
      <c r="C18" s="22">
        <f t="shared" si="2"/>
        <v>46.64909967566301</v>
      </c>
      <c r="D18" s="22">
        <f t="shared" si="2"/>
        <v>1236.3268150221336</v>
      </c>
      <c r="E18" s="22">
        <f t="shared" si="2"/>
        <v>2526.0300545797536</v>
      </c>
      <c r="F18" s="22">
        <f t="shared" si="3"/>
        <v>52.884375821543969</v>
      </c>
      <c r="G18" s="22">
        <f t="shared" si="4"/>
        <v>814.98600387978718</v>
      </c>
      <c r="H18" s="22">
        <f t="shared" si="4"/>
        <v>7.5842962945580492</v>
      </c>
      <c r="I18" s="24">
        <f t="shared" si="5"/>
        <v>5602.6672581868052</v>
      </c>
      <c r="J18" s="6"/>
      <c r="K18" s="25" t="s">
        <v>24</v>
      </c>
      <c r="L18" s="26">
        <f t="shared" si="6"/>
        <v>918.20661291336523</v>
      </c>
      <c r="M18" s="26">
        <f t="shared" si="6"/>
        <v>46.64909967566301</v>
      </c>
      <c r="N18" s="26">
        <f t="shared" si="6"/>
        <v>1236.3268150221336</v>
      </c>
      <c r="O18" s="26">
        <f t="shared" si="6"/>
        <v>2526.0300545797536</v>
      </c>
      <c r="P18" s="26">
        <f t="shared" si="7"/>
        <v>52.884375821543969</v>
      </c>
      <c r="Q18" s="26">
        <f t="shared" si="6"/>
        <v>814.98600387978718</v>
      </c>
      <c r="R18" s="26">
        <f t="shared" si="6"/>
        <v>7.5842962945580492</v>
      </c>
      <c r="S18" s="28">
        <f t="shared" si="8"/>
        <v>5602.6672581868052</v>
      </c>
      <c r="T18" s="6" t="str">
        <f t="shared" si="9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2"/>
        <v>979.8790612878081</v>
      </c>
      <c r="C19" s="18">
        <f t="shared" si="2"/>
        <v>116.34866487843426</v>
      </c>
      <c r="D19" s="18">
        <f t="shared" si="2"/>
        <v>155.26230649855501</v>
      </c>
      <c r="E19" s="18">
        <f t="shared" si="2"/>
        <v>0</v>
      </c>
      <c r="F19" s="18">
        <f t="shared" si="3"/>
        <v>0</v>
      </c>
      <c r="G19" s="18">
        <f t="shared" si="4"/>
        <v>0</v>
      </c>
      <c r="H19" s="18">
        <f t="shared" si="4"/>
        <v>0</v>
      </c>
      <c r="I19" s="16">
        <f t="shared" si="5"/>
        <v>1251.4900326647974</v>
      </c>
      <c r="J19" s="6"/>
      <c r="K19" s="31" t="s">
        <v>23</v>
      </c>
      <c r="L19" s="18">
        <f t="shared" si="6"/>
        <v>979.8790612878081</v>
      </c>
      <c r="M19" s="18">
        <f t="shared" si="6"/>
        <v>116.34866487843426</v>
      </c>
      <c r="N19" s="18">
        <f t="shared" si="6"/>
        <v>155.26230649855501</v>
      </c>
      <c r="O19" s="18">
        <f t="shared" si="6"/>
        <v>0</v>
      </c>
      <c r="P19" s="18">
        <f t="shared" si="7"/>
        <v>0</v>
      </c>
      <c r="Q19" s="18">
        <f t="shared" si="6"/>
        <v>0</v>
      </c>
      <c r="R19" s="18">
        <f t="shared" si="6"/>
        <v>0</v>
      </c>
      <c r="S19" s="20">
        <f t="shared" si="8"/>
        <v>1251.4900326647974</v>
      </c>
      <c r="T19" s="6" t="str">
        <f t="shared" si="9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2"/>
        <v>3689.0831783623721</v>
      </c>
      <c r="C20" s="22">
        <f t="shared" si="2"/>
        <v>6.7557234903809293</v>
      </c>
      <c r="D20" s="22">
        <f t="shared" si="2"/>
        <v>370.84352252312556</v>
      </c>
      <c r="E20" s="22">
        <f t="shared" si="2"/>
        <v>0</v>
      </c>
      <c r="F20" s="22">
        <f t="shared" si="3"/>
        <v>0</v>
      </c>
      <c r="G20" s="22">
        <f t="shared" si="4"/>
        <v>0</v>
      </c>
      <c r="H20" s="22">
        <f t="shared" si="4"/>
        <v>0</v>
      </c>
      <c r="I20" s="24">
        <f t="shared" si="5"/>
        <v>4066.6824243758788</v>
      </c>
      <c r="J20" s="6"/>
      <c r="K20" s="25" t="s">
        <v>58</v>
      </c>
      <c r="L20" s="26">
        <f t="shared" si="6"/>
        <v>3689.0831783623721</v>
      </c>
      <c r="M20" s="26">
        <f t="shared" si="6"/>
        <v>6.7557234903809293</v>
      </c>
      <c r="N20" s="26">
        <f t="shared" si="6"/>
        <v>370.84352252312556</v>
      </c>
      <c r="O20" s="26">
        <f t="shared" si="6"/>
        <v>0</v>
      </c>
      <c r="P20" s="26">
        <f t="shared" si="7"/>
        <v>0</v>
      </c>
      <c r="Q20" s="26">
        <f t="shared" si="6"/>
        <v>0</v>
      </c>
      <c r="R20" s="26">
        <f t="shared" si="6"/>
        <v>0</v>
      </c>
      <c r="S20" s="28">
        <f t="shared" si="8"/>
        <v>4066.6824243758788</v>
      </c>
      <c r="T20" s="6" t="str">
        <f t="shared" si="9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2"/>
        <v>755.76526294234418</v>
      </c>
      <c r="C21" s="18">
        <f t="shared" si="2"/>
        <v>154.52726025135172</v>
      </c>
      <c r="D21" s="18">
        <f t="shared" si="2"/>
        <v>1066.0329595360258</v>
      </c>
      <c r="E21" s="18">
        <f t="shared" si="2"/>
        <v>1.933948768018612</v>
      </c>
      <c r="F21" s="18">
        <f t="shared" si="3"/>
        <v>848.55697670327618</v>
      </c>
      <c r="G21" s="18">
        <f t="shared" si="4"/>
        <v>0</v>
      </c>
      <c r="H21" s="18">
        <f t="shared" si="4"/>
        <v>0</v>
      </c>
      <c r="I21" s="16">
        <f t="shared" si="5"/>
        <v>2826.8164082010162</v>
      </c>
      <c r="J21" s="6"/>
      <c r="K21" s="31" t="s">
        <v>21</v>
      </c>
      <c r="L21" s="18">
        <f t="shared" si="6"/>
        <v>755.76526294234418</v>
      </c>
      <c r="M21" s="18">
        <f t="shared" si="6"/>
        <v>154.52726025135172</v>
      </c>
      <c r="N21" s="18">
        <f t="shared" si="6"/>
        <v>1066.0329595360258</v>
      </c>
      <c r="O21" s="18">
        <f t="shared" si="6"/>
        <v>1.933948768018612</v>
      </c>
      <c r="P21" s="18">
        <f t="shared" si="7"/>
        <v>848.55697670327618</v>
      </c>
      <c r="Q21" s="18">
        <f t="shared" si="6"/>
        <v>0</v>
      </c>
      <c r="R21" s="18">
        <f t="shared" si="6"/>
        <v>0</v>
      </c>
      <c r="S21" s="20">
        <f t="shared" si="8"/>
        <v>2826.8164082010162</v>
      </c>
      <c r="T21" s="6" t="str">
        <f t="shared" si="9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2"/>
        <v>15.761031725729069</v>
      </c>
      <c r="C22" s="22">
        <f t="shared" si="2"/>
        <v>8.2060103622136199E-2</v>
      </c>
      <c r="D22" s="22">
        <f t="shared" si="2"/>
        <v>2.0365988485218822</v>
      </c>
      <c r="E22" s="22">
        <f t="shared" si="2"/>
        <v>0</v>
      </c>
      <c r="F22" s="22">
        <f t="shared" si="3"/>
        <v>0</v>
      </c>
      <c r="G22" s="22">
        <f t="shared" si="4"/>
        <v>0</v>
      </c>
      <c r="H22" s="22">
        <f t="shared" si="4"/>
        <v>0</v>
      </c>
      <c r="I22" s="24">
        <f t="shared" si="5"/>
        <v>17.879690677873089</v>
      </c>
      <c r="J22" s="6"/>
      <c r="K22" s="25" t="s">
        <v>20</v>
      </c>
      <c r="L22" s="26">
        <f t="shared" si="6"/>
        <v>15.761031725729069</v>
      </c>
      <c r="M22" s="26">
        <f t="shared" si="6"/>
        <v>8.2060103622136199E-2</v>
      </c>
      <c r="N22" s="26">
        <f t="shared" si="6"/>
        <v>2.0365988485218822</v>
      </c>
      <c r="O22" s="26">
        <f t="shared" si="6"/>
        <v>0</v>
      </c>
      <c r="P22" s="26">
        <f t="shared" si="7"/>
        <v>0</v>
      </c>
      <c r="Q22" s="26">
        <f t="shared" si="6"/>
        <v>0</v>
      </c>
      <c r="R22" s="26">
        <f t="shared" si="6"/>
        <v>0</v>
      </c>
      <c r="S22" s="28">
        <f t="shared" si="8"/>
        <v>17.879690677873089</v>
      </c>
      <c r="T22" s="6" t="str">
        <f t="shared" si="9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2"/>
        <v>828.38929615651011</v>
      </c>
      <c r="C23" s="18">
        <f t="shared" si="2"/>
        <v>0</v>
      </c>
      <c r="D23" s="18">
        <f t="shared" si="2"/>
        <v>214.14422201453928</v>
      </c>
      <c r="E23" s="18">
        <f t="shared" si="2"/>
        <v>0</v>
      </c>
      <c r="F23" s="18">
        <f t="shared" si="3"/>
        <v>0</v>
      </c>
      <c r="G23" s="18">
        <f t="shared" si="4"/>
        <v>0</v>
      </c>
      <c r="H23" s="18">
        <f t="shared" si="4"/>
        <v>0</v>
      </c>
      <c r="I23" s="16">
        <f t="shared" si="5"/>
        <v>1042.5335181710493</v>
      </c>
      <c r="J23" s="6"/>
      <c r="K23" s="33" t="s">
        <v>62</v>
      </c>
      <c r="L23" s="18">
        <f t="shared" si="6"/>
        <v>828.38929615651011</v>
      </c>
      <c r="M23" s="18">
        <f t="shared" si="6"/>
        <v>0</v>
      </c>
      <c r="N23" s="18">
        <f t="shared" si="6"/>
        <v>214.14422201453928</v>
      </c>
      <c r="O23" s="18">
        <f t="shared" si="6"/>
        <v>0</v>
      </c>
      <c r="P23" s="18">
        <f t="shared" si="7"/>
        <v>0</v>
      </c>
      <c r="Q23" s="18">
        <f t="shared" si="6"/>
        <v>0</v>
      </c>
      <c r="R23" s="18">
        <f t="shared" si="6"/>
        <v>0</v>
      </c>
      <c r="S23" s="20">
        <f t="shared" si="8"/>
        <v>1042.5335181710493</v>
      </c>
      <c r="T23" s="6" t="str">
        <f t="shared" si="9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tr">
        <f>A50</f>
        <v>Umgebungswärme etc.</v>
      </c>
      <c r="B24" s="35">
        <f t="shared" ref="B24:E27" si="10">B50+B102</f>
        <v>828.38929615651011</v>
      </c>
      <c r="C24" s="35">
        <f t="shared" si="10"/>
        <v>0</v>
      </c>
      <c r="D24" s="35">
        <f t="shared" si="10"/>
        <v>214.14422201453928</v>
      </c>
      <c r="E24" s="35">
        <f t="shared" si="10"/>
        <v>0</v>
      </c>
      <c r="F24" s="35">
        <f t="shared" si="3"/>
        <v>0</v>
      </c>
      <c r="G24" s="35">
        <f t="shared" ref="G24:H27" si="11">G50+G102</f>
        <v>0</v>
      </c>
      <c r="H24" s="35">
        <f t="shared" si="11"/>
        <v>0</v>
      </c>
      <c r="I24" s="37">
        <f t="shared" si="5"/>
        <v>1042.5335181710493</v>
      </c>
      <c r="J24" s="6"/>
      <c r="K24" s="38" t="s">
        <v>22</v>
      </c>
      <c r="L24" s="39">
        <f t="shared" ref="L24:R27" si="12">L50+L102</f>
        <v>828.38929615651011</v>
      </c>
      <c r="M24" s="39">
        <f t="shared" si="12"/>
        <v>0</v>
      </c>
      <c r="N24" s="39">
        <f t="shared" si="12"/>
        <v>214.14422201453928</v>
      </c>
      <c r="O24" s="39">
        <f t="shared" si="12"/>
        <v>0</v>
      </c>
      <c r="P24" s="39">
        <f t="shared" si="7"/>
        <v>0</v>
      </c>
      <c r="Q24" s="39">
        <f t="shared" si="12"/>
        <v>0</v>
      </c>
      <c r="R24" s="39">
        <f t="shared" si="12"/>
        <v>0</v>
      </c>
      <c r="S24" s="41">
        <f t="shared" si="8"/>
        <v>1042.5335181710493</v>
      </c>
      <c r="T24" s="6" t="str">
        <f t="shared" si="9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tr">
        <f>A51</f>
        <v>Gichtgas</v>
      </c>
      <c r="B25" s="43">
        <f t="shared" si="10"/>
        <v>0</v>
      </c>
      <c r="C25" s="43">
        <f t="shared" si="10"/>
        <v>0</v>
      </c>
      <c r="D25" s="43">
        <f t="shared" si="10"/>
        <v>0</v>
      </c>
      <c r="E25" s="43">
        <f t="shared" si="10"/>
        <v>0</v>
      </c>
      <c r="F25" s="43">
        <f t="shared" si="3"/>
        <v>0</v>
      </c>
      <c r="G25" s="43">
        <f t="shared" si="11"/>
        <v>0</v>
      </c>
      <c r="H25" s="43">
        <f t="shared" si="11"/>
        <v>0</v>
      </c>
      <c r="I25" s="45">
        <f t="shared" si="5"/>
        <v>0</v>
      </c>
      <c r="J25" s="6"/>
      <c r="K25" s="46" t="s">
        <v>18</v>
      </c>
      <c r="L25" s="43">
        <f t="shared" si="12"/>
        <v>0</v>
      </c>
      <c r="M25" s="43">
        <f t="shared" si="12"/>
        <v>0</v>
      </c>
      <c r="N25" s="43">
        <f t="shared" si="12"/>
        <v>0</v>
      </c>
      <c r="O25" s="43">
        <f t="shared" si="12"/>
        <v>0</v>
      </c>
      <c r="P25" s="43">
        <f t="shared" si="7"/>
        <v>0</v>
      </c>
      <c r="Q25" s="43">
        <f t="shared" si="12"/>
        <v>0</v>
      </c>
      <c r="R25" s="43">
        <f t="shared" si="12"/>
        <v>0</v>
      </c>
      <c r="S25" s="48">
        <f t="shared" si="8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tr">
        <f>A52</f>
        <v>Kokereigas</v>
      </c>
      <c r="B26" s="35">
        <f t="shared" si="10"/>
        <v>0</v>
      </c>
      <c r="C26" s="35">
        <f t="shared" si="10"/>
        <v>0</v>
      </c>
      <c r="D26" s="35">
        <f t="shared" si="10"/>
        <v>0</v>
      </c>
      <c r="E26" s="35">
        <f t="shared" si="10"/>
        <v>0</v>
      </c>
      <c r="F26" s="35">
        <f t="shared" si="3"/>
        <v>0</v>
      </c>
      <c r="G26" s="35">
        <f t="shared" si="11"/>
        <v>0</v>
      </c>
      <c r="H26" s="35">
        <f t="shared" si="11"/>
        <v>0</v>
      </c>
      <c r="I26" s="37">
        <f t="shared" si="5"/>
        <v>0</v>
      </c>
      <c r="J26" s="6"/>
      <c r="K26" s="38" t="s">
        <v>19</v>
      </c>
      <c r="L26" s="39">
        <f t="shared" si="12"/>
        <v>0</v>
      </c>
      <c r="M26" s="39">
        <f t="shared" si="12"/>
        <v>0</v>
      </c>
      <c r="N26" s="39">
        <f t="shared" si="12"/>
        <v>0</v>
      </c>
      <c r="O26" s="39">
        <f t="shared" si="12"/>
        <v>0</v>
      </c>
      <c r="P26" s="39">
        <f t="shared" si="7"/>
        <v>0</v>
      </c>
      <c r="Q26" s="39">
        <f t="shared" si="12"/>
        <v>0</v>
      </c>
      <c r="R26" s="39">
        <f t="shared" si="12"/>
        <v>0</v>
      </c>
      <c r="S26" s="41">
        <f t="shared" si="8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tr">
        <f>A53</f>
        <v>Brenntorf</v>
      </c>
      <c r="B27" s="50">
        <f t="shared" si="10"/>
        <v>0</v>
      </c>
      <c r="C27" s="50">
        <f t="shared" si="10"/>
        <v>0</v>
      </c>
      <c r="D27" s="50">
        <f t="shared" si="10"/>
        <v>0</v>
      </c>
      <c r="E27" s="50">
        <f t="shared" si="10"/>
        <v>0</v>
      </c>
      <c r="F27" s="50">
        <f t="shared" si="3"/>
        <v>0</v>
      </c>
      <c r="G27" s="50">
        <f t="shared" si="11"/>
        <v>0</v>
      </c>
      <c r="H27" s="50">
        <f t="shared" si="11"/>
        <v>0</v>
      </c>
      <c r="I27" s="52">
        <f t="shared" si="5"/>
        <v>0</v>
      </c>
      <c r="J27" s="6"/>
      <c r="K27" s="53" t="s">
        <v>64</v>
      </c>
      <c r="L27" s="50">
        <f t="shared" si="12"/>
        <v>0</v>
      </c>
      <c r="M27" s="50">
        <f t="shared" si="12"/>
        <v>0</v>
      </c>
      <c r="N27" s="50">
        <f t="shared" si="12"/>
        <v>0</v>
      </c>
      <c r="O27" s="50">
        <f t="shared" si="12"/>
        <v>0</v>
      </c>
      <c r="P27" s="50">
        <f t="shared" si="7"/>
        <v>0</v>
      </c>
      <c r="Q27" s="50">
        <f t="shared" si="12"/>
        <v>0</v>
      </c>
      <c r="R27" s="50">
        <f t="shared" si="12"/>
        <v>0</v>
      </c>
      <c r="S27" s="55">
        <f t="shared" si="8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11847.632527101085</v>
      </c>
      <c r="C28" s="57">
        <f t="shared" ref="C28:I28" si="13">SUM(C7:C23)</f>
        <v>1954.6852702992655</v>
      </c>
      <c r="D28" s="57">
        <f t="shared" si="13"/>
        <v>4131.6182806010111</v>
      </c>
      <c r="E28" s="57">
        <f t="shared" si="13"/>
        <v>2798.7387127317174</v>
      </c>
      <c r="F28" s="57">
        <f t="shared" si="13"/>
        <v>14467.374744932271</v>
      </c>
      <c r="G28" s="57">
        <f t="shared" si="13"/>
        <v>815.0909768146488</v>
      </c>
      <c r="H28" s="57">
        <f t="shared" si="13"/>
        <v>7.5842962945580492</v>
      </c>
      <c r="I28" s="57">
        <f t="shared" si="13"/>
        <v>36022.724808774554</v>
      </c>
      <c r="J28" s="201"/>
      <c r="K28" s="59" t="s">
        <v>25</v>
      </c>
      <c r="L28" s="57">
        <f>SUM(L7:L23)</f>
        <v>11847.632527101085</v>
      </c>
      <c r="M28" s="57">
        <f t="shared" ref="M28:S28" si="14">SUM(M7:M23)</f>
        <v>1954.6852702992655</v>
      </c>
      <c r="N28" s="57">
        <f t="shared" si="14"/>
        <v>4131.6182806010111</v>
      </c>
      <c r="O28" s="57">
        <f t="shared" si="14"/>
        <v>2798.7387127317174</v>
      </c>
      <c r="P28" s="57">
        <f t="shared" si="14"/>
        <v>14467.374744932271</v>
      </c>
      <c r="Q28" s="57">
        <f t="shared" si="14"/>
        <v>815.0909768146488</v>
      </c>
      <c r="R28" s="57">
        <f t="shared" si="14"/>
        <v>7.5842962945580492</v>
      </c>
      <c r="S28" s="57">
        <f t="shared" si="14"/>
        <v>36022.724808774554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0.32889329138741868</v>
      </c>
      <c r="C29" s="62">
        <f t="shared" ref="C29:H29" si="15">IF($I28=0,"-",C28/$I28)</f>
        <v>5.4262560111031241E-2</v>
      </c>
      <c r="D29" s="62">
        <f t="shared" si="15"/>
        <v>0.11469477399429306</v>
      </c>
      <c r="E29" s="62">
        <f t="shared" si="15"/>
        <v>7.7693698285977247E-2</v>
      </c>
      <c r="F29" s="62">
        <f t="shared" si="15"/>
        <v>0.40161800146246163</v>
      </c>
      <c r="G29" s="62">
        <f t="shared" si="15"/>
        <v>2.2627132765262271E-2</v>
      </c>
      <c r="H29" s="62">
        <f t="shared" si="15"/>
        <v>2.1054199355598544E-4</v>
      </c>
      <c r="I29" s="63">
        <f>SUM(B29:H29)</f>
        <v>1.0000000000000002</v>
      </c>
      <c r="K29" s="64" t="s">
        <v>86</v>
      </c>
      <c r="L29" s="65">
        <f>IF($I28=0,"-",L28/$I28)</f>
        <v>0.32889329138741868</v>
      </c>
      <c r="M29" s="65">
        <f t="shared" ref="M29:R29" si="16">IF($I28=0,"-",M28/$I28)</f>
        <v>5.4262560111031241E-2</v>
      </c>
      <c r="N29" s="65">
        <f t="shared" si="16"/>
        <v>0.11469477399429306</v>
      </c>
      <c r="O29" s="65">
        <f t="shared" si="16"/>
        <v>7.7693698285977247E-2</v>
      </c>
      <c r="P29" s="65">
        <f t="shared" si="16"/>
        <v>0.40161800146246163</v>
      </c>
      <c r="Q29" s="65">
        <f t="shared" si="16"/>
        <v>2.2627132765262271E-2</v>
      </c>
      <c r="R29" s="66">
        <f t="shared" si="16"/>
        <v>2.1054199355598544E-4</v>
      </c>
      <c r="S29" s="67">
        <f>SUM(L29:R29)</f>
        <v>1.0000000000000002</v>
      </c>
      <c r="BA29" s="68"/>
      <c r="BR29" s="68"/>
    </row>
    <row r="30" spans="1:85" ht="14.4" thickBot="1" x14ac:dyDescent="0.3"/>
    <row r="31" spans="1:85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1.3239091091372539E-2</v>
      </c>
      <c r="C33" s="14">
        <f t="shared" ref="C33:E33" si="17">C111+C137+C163+C189+C215+C241+C267+C293+C319+C345+C371+C397+C423</f>
        <v>0</v>
      </c>
      <c r="D33" s="14">
        <f t="shared" si="17"/>
        <v>0</v>
      </c>
      <c r="E33" s="14">
        <f t="shared" si="17"/>
        <v>0</v>
      </c>
      <c r="F33" s="213">
        <v>0</v>
      </c>
      <c r="G33" s="14">
        <f t="shared" ref="G33:H48" si="18">G111+G137+G163+G189+G215+G241+G267+G293+G319+G345+G371+G397+G423</f>
        <v>0</v>
      </c>
      <c r="H33" s="14">
        <f t="shared" si="18"/>
        <v>0</v>
      </c>
      <c r="I33" s="16">
        <f>SUM(B33:H33)</f>
        <v>1.3239091091372539E-2</v>
      </c>
      <c r="J33" s="6"/>
      <c r="K33" s="72" t="s">
        <v>6</v>
      </c>
      <c r="L33" s="14">
        <f t="shared" ref="L33:R48" si="19">L111+L137+L163+L189+L215+L241+L267+L293+L319+L345+L371+L397+L423</f>
        <v>1.3239091091372539E-2</v>
      </c>
      <c r="M33" s="14">
        <f t="shared" si="19"/>
        <v>0</v>
      </c>
      <c r="N33" s="14">
        <f t="shared" si="19"/>
        <v>0</v>
      </c>
      <c r="O33" s="14">
        <f t="shared" si="19"/>
        <v>0</v>
      </c>
      <c r="P33" s="14">
        <f t="shared" si="19"/>
        <v>0</v>
      </c>
      <c r="Q33" s="14">
        <f t="shared" si="19"/>
        <v>0</v>
      </c>
      <c r="R33" s="14">
        <f t="shared" si="19"/>
        <v>0</v>
      </c>
      <c r="S33" s="74">
        <f>SUM(L33:R33)</f>
        <v>1.3239091091372539E-2</v>
      </c>
      <c r="T33" s="6"/>
      <c r="U33" s="75" t="s">
        <v>6</v>
      </c>
      <c r="V33" s="76">
        <f t="shared" ref="V33:AH48" si="20">V111+V137+V163+V189+V215+V241+V267+V293+V319+V345+V371+V397+V423</f>
        <v>1.3239091091372539E-2</v>
      </c>
      <c r="W33" s="76">
        <f t="shared" si="20"/>
        <v>0</v>
      </c>
      <c r="X33" s="76">
        <f t="shared" si="20"/>
        <v>0</v>
      </c>
      <c r="Y33" s="76">
        <f t="shared" si="20"/>
        <v>0</v>
      </c>
      <c r="Z33" s="76">
        <f t="shared" si="20"/>
        <v>0</v>
      </c>
      <c r="AA33" s="76">
        <f t="shared" si="20"/>
        <v>0</v>
      </c>
      <c r="AB33" s="76">
        <f t="shared" si="20"/>
        <v>0</v>
      </c>
      <c r="AC33" s="77">
        <f t="shared" si="20"/>
        <v>0</v>
      </c>
      <c r="AD33" s="76">
        <f t="shared" si="20"/>
        <v>0</v>
      </c>
      <c r="AE33" s="76">
        <f t="shared" si="20"/>
        <v>0</v>
      </c>
      <c r="AF33" s="76">
        <f t="shared" si="20"/>
        <v>0</v>
      </c>
      <c r="AG33" s="76">
        <f t="shared" si="20"/>
        <v>0</v>
      </c>
      <c r="AH33" s="76">
        <f t="shared" si="20"/>
        <v>0</v>
      </c>
      <c r="AI33" s="79">
        <f>SUM(V33:AC33)</f>
        <v>1.3239091091372539E-2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49" si="21">B112+B138+B164+B190+B216+B242+B268+B294+B320+B346+B372+B398+B424</f>
        <v>0</v>
      </c>
      <c r="C34" s="22">
        <f t="shared" si="21"/>
        <v>0</v>
      </c>
      <c r="D34" s="22">
        <f t="shared" si="21"/>
        <v>0</v>
      </c>
      <c r="E34" s="22">
        <f t="shared" si="21"/>
        <v>0</v>
      </c>
      <c r="F34" s="214"/>
      <c r="G34" s="22">
        <f t="shared" si="18"/>
        <v>0</v>
      </c>
      <c r="H34" s="22">
        <f t="shared" si="18"/>
        <v>0</v>
      </c>
      <c r="I34" s="24">
        <f t="shared" ref="I34:I53" si="22">SUM(B34:H34)</f>
        <v>0</v>
      </c>
      <c r="J34" s="6"/>
      <c r="K34" s="25" t="s">
        <v>7</v>
      </c>
      <c r="L34" s="26">
        <f t="shared" si="19"/>
        <v>0</v>
      </c>
      <c r="M34" s="26">
        <f t="shared" si="19"/>
        <v>0</v>
      </c>
      <c r="N34" s="26">
        <f t="shared" si="19"/>
        <v>0</v>
      </c>
      <c r="O34" s="26">
        <f t="shared" si="19"/>
        <v>0</v>
      </c>
      <c r="P34" s="26">
        <f t="shared" si="19"/>
        <v>0</v>
      </c>
      <c r="Q34" s="26">
        <f t="shared" si="19"/>
        <v>0</v>
      </c>
      <c r="R34" s="26">
        <f t="shared" si="19"/>
        <v>0</v>
      </c>
      <c r="S34" s="28">
        <f t="shared" ref="S34:S53" si="23">SUM(L34:R34)</f>
        <v>0</v>
      </c>
      <c r="T34" s="6"/>
      <c r="U34" s="80" t="s">
        <v>7</v>
      </c>
      <c r="V34" s="81">
        <f t="shared" si="20"/>
        <v>0</v>
      </c>
      <c r="W34" s="81">
        <f t="shared" si="20"/>
        <v>0</v>
      </c>
      <c r="X34" s="81">
        <f t="shared" si="20"/>
        <v>0</v>
      </c>
      <c r="Y34" s="81">
        <f t="shared" si="20"/>
        <v>0</v>
      </c>
      <c r="Z34" s="81">
        <f t="shared" si="20"/>
        <v>0</v>
      </c>
      <c r="AA34" s="81">
        <f t="shared" si="20"/>
        <v>0</v>
      </c>
      <c r="AB34" s="81">
        <f t="shared" si="20"/>
        <v>0</v>
      </c>
      <c r="AC34" s="82">
        <f t="shared" si="20"/>
        <v>0</v>
      </c>
      <c r="AD34" s="81">
        <f t="shared" si="20"/>
        <v>0</v>
      </c>
      <c r="AE34" s="81">
        <f t="shared" si="20"/>
        <v>0</v>
      </c>
      <c r="AF34" s="81">
        <f t="shared" si="20"/>
        <v>0</v>
      </c>
      <c r="AG34" s="81">
        <f t="shared" si="20"/>
        <v>0</v>
      </c>
      <c r="AH34" s="81">
        <f t="shared" si="20"/>
        <v>0</v>
      </c>
      <c r="AI34" s="83">
        <f t="shared" ref="AI34:AI53" si="24">SUM(V34:AC34)</f>
        <v>0</v>
      </c>
      <c r="AJ34" t="str">
        <f t="shared" ref="AJ34:AJ55" si="25">IF(ABS(S34-AI34)&gt;0.001,S34-AI34,"")</f>
        <v/>
      </c>
    </row>
    <row r="35" spans="1:36" x14ac:dyDescent="0.25">
      <c r="A35" s="29" t="s">
        <v>9</v>
      </c>
      <c r="B35" s="18">
        <f t="shared" si="21"/>
        <v>0</v>
      </c>
      <c r="C35" s="18">
        <f t="shared" si="21"/>
        <v>0</v>
      </c>
      <c r="D35" s="18">
        <f t="shared" si="21"/>
        <v>1.8749833841753674E-2</v>
      </c>
      <c r="E35" s="18">
        <f t="shared" si="21"/>
        <v>0</v>
      </c>
      <c r="F35" s="214"/>
      <c r="G35" s="18">
        <f t="shared" si="18"/>
        <v>0</v>
      </c>
      <c r="H35" s="18">
        <f t="shared" si="18"/>
        <v>0</v>
      </c>
      <c r="I35" s="16">
        <f t="shared" si="22"/>
        <v>1.8749833841753674E-2</v>
      </c>
      <c r="J35" s="6"/>
      <c r="K35" s="31" t="s">
        <v>9</v>
      </c>
      <c r="L35" s="18">
        <f t="shared" si="19"/>
        <v>0</v>
      </c>
      <c r="M35" s="18">
        <f t="shared" si="19"/>
        <v>0</v>
      </c>
      <c r="N35" s="18">
        <f t="shared" si="19"/>
        <v>1.8749833841753674E-2</v>
      </c>
      <c r="O35" s="18">
        <f t="shared" si="19"/>
        <v>0</v>
      </c>
      <c r="P35" s="18">
        <f t="shared" si="19"/>
        <v>0</v>
      </c>
      <c r="Q35" s="18">
        <f t="shared" si="19"/>
        <v>0</v>
      </c>
      <c r="R35" s="18">
        <f t="shared" si="19"/>
        <v>0</v>
      </c>
      <c r="S35" s="20">
        <f t="shared" si="23"/>
        <v>1.8749833841753674E-2</v>
      </c>
      <c r="T35" s="6"/>
      <c r="U35" s="84" t="s">
        <v>9</v>
      </c>
      <c r="V35" s="76">
        <f t="shared" si="20"/>
        <v>0</v>
      </c>
      <c r="W35" s="76">
        <f t="shared" si="20"/>
        <v>0</v>
      </c>
      <c r="X35" s="76">
        <f t="shared" si="20"/>
        <v>0</v>
      </c>
      <c r="Y35" s="76">
        <f t="shared" si="20"/>
        <v>0</v>
      </c>
      <c r="Z35" s="76">
        <f t="shared" si="20"/>
        <v>1.8749833841753674E-2</v>
      </c>
      <c r="AA35" s="76">
        <f t="shared" si="20"/>
        <v>0</v>
      </c>
      <c r="AB35" s="76">
        <f t="shared" si="20"/>
        <v>0</v>
      </c>
      <c r="AC35" s="77">
        <f t="shared" si="20"/>
        <v>0</v>
      </c>
      <c r="AD35" s="76">
        <f t="shared" si="20"/>
        <v>0</v>
      </c>
      <c r="AE35" s="76">
        <f t="shared" si="20"/>
        <v>0</v>
      </c>
      <c r="AF35" s="76">
        <f t="shared" si="20"/>
        <v>0</v>
      </c>
      <c r="AG35" s="76">
        <f t="shared" si="20"/>
        <v>0</v>
      </c>
      <c r="AH35" s="76">
        <f t="shared" si="20"/>
        <v>0</v>
      </c>
      <c r="AI35" s="79">
        <f t="shared" si="24"/>
        <v>1.8749833841753674E-2</v>
      </c>
      <c r="AJ35" t="str">
        <f t="shared" si="25"/>
        <v/>
      </c>
    </row>
    <row r="36" spans="1:36" x14ac:dyDescent="0.25">
      <c r="A36" s="21" t="s">
        <v>54</v>
      </c>
      <c r="B36" s="22">
        <f t="shared" si="21"/>
        <v>0</v>
      </c>
      <c r="C36" s="22">
        <f t="shared" si="21"/>
        <v>0</v>
      </c>
      <c r="D36" s="22">
        <f t="shared" si="21"/>
        <v>0</v>
      </c>
      <c r="E36" s="22">
        <f t="shared" si="21"/>
        <v>0</v>
      </c>
      <c r="F36" s="214"/>
      <c r="G36" s="22">
        <f t="shared" si="18"/>
        <v>0</v>
      </c>
      <c r="H36" s="22">
        <f t="shared" si="18"/>
        <v>0</v>
      </c>
      <c r="I36" s="24">
        <f t="shared" si="22"/>
        <v>0</v>
      </c>
      <c r="J36" s="6"/>
      <c r="K36" s="25" t="s">
        <v>54</v>
      </c>
      <c r="L36" s="26">
        <f t="shared" si="19"/>
        <v>0</v>
      </c>
      <c r="M36" s="26">
        <f t="shared" si="19"/>
        <v>0</v>
      </c>
      <c r="N36" s="26">
        <f t="shared" si="19"/>
        <v>0</v>
      </c>
      <c r="O36" s="26">
        <f t="shared" si="19"/>
        <v>0</v>
      </c>
      <c r="P36" s="26">
        <f t="shared" si="19"/>
        <v>0</v>
      </c>
      <c r="Q36" s="26">
        <f t="shared" si="19"/>
        <v>0</v>
      </c>
      <c r="R36" s="26">
        <f t="shared" si="19"/>
        <v>0</v>
      </c>
      <c r="S36" s="28">
        <f t="shared" si="23"/>
        <v>0</v>
      </c>
      <c r="T36" s="6"/>
      <c r="U36" s="80" t="s">
        <v>54</v>
      </c>
      <c r="V36" s="81">
        <f t="shared" si="20"/>
        <v>0</v>
      </c>
      <c r="W36" s="81">
        <f t="shared" si="20"/>
        <v>0</v>
      </c>
      <c r="X36" s="81">
        <f t="shared" si="20"/>
        <v>0</v>
      </c>
      <c r="Y36" s="81">
        <f t="shared" si="20"/>
        <v>0</v>
      </c>
      <c r="Z36" s="81">
        <f t="shared" si="20"/>
        <v>0</v>
      </c>
      <c r="AA36" s="81">
        <f t="shared" si="20"/>
        <v>0</v>
      </c>
      <c r="AB36" s="81">
        <f t="shared" si="20"/>
        <v>0</v>
      </c>
      <c r="AC36" s="82">
        <f t="shared" si="20"/>
        <v>0</v>
      </c>
      <c r="AD36" s="81">
        <f t="shared" si="20"/>
        <v>0</v>
      </c>
      <c r="AE36" s="81">
        <f t="shared" si="20"/>
        <v>0</v>
      </c>
      <c r="AF36" s="81">
        <f t="shared" si="20"/>
        <v>0</v>
      </c>
      <c r="AG36" s="81">
        <f t="shared" si="20"/>
        <v>0</v>
      </c>
      <c r="AH36" s="81">
        <f t="shared" si="20"/>
        <v>0</v>
      </c>
      <c r="AI36" s="83">
        <f t="shared" si="24"/>
        <v>0</v>
      </c>
      <c r="AJ36" t="str">
        <f t="shared" si="25"/>
        <v/>
      </c>
    </row>
    <row r="37" spans="1:36" x14ac:dyDescent="0.25">
      <c r="A37" s="29" t="s">
        <v>15</v>
      </c>
      <c r="B37" s="18">
        <f t="shared" si="21"/>
        <v>25.741556552819681</v>
      </c>
      <c r="C37" s="18">
        <f t="shared" si="21"/>
        <v>56.211793281543507</v>
      </c>
      <c r="D37" s="18">
        <f t="shared" si="21"/>
        <v>19.94942205370225</v>
      </c>
      <c r="E37" s="18">
        <f t="shared" si="21"/>
        <v>0</v>
      </c>
      <c r="F37" s="214"/>
      <c r="G37" s="18">
        <f t="shared" si="18"/>
        <v>0</v>
      </c>
      <c r="H37" s="18">
        <f t="shared" si="18"/>
        <v>0</v>
      </c>
      <c r="I37" s="16">
        <f t="shared" si="22"/>
        <v>101.90277188806544</v>
      </c>
      <c r="J37" s="6"/>
      <c r="K37" s="31" t="s">
        <v>15</v>
      </c>
      <c r="L37" s="18">
        <f t="shared" si="19"/>
        <v>25.741556552819681</v>
      </c>
      <c r="M37" s="18">
        <f t="shared" si="19"/>
        <v>56.211793281543507</v>
      </c>
      <c r="N37" s="18">
        <f t="shared" si="19"/>
        <v>19.94942205370225</v>
      </c>
      <c r="O37" s="18">
        <f t="shared" si="19"/>
        <v>0</v>
      </c>
      <c r="P37" s="18">
        <f t="shared" si="19"/>
        <v>0</v>
      </c>
      <c r="Q37" s="18">
        <f t="shared" si="19"/>
        <v>0</v>
      </c>
      <c r="R37" s="18">
        <f t="shared" si="19"/>
        <v>0</v>
      </c>
      <c r="S37" s="20">
        <f t="shared" si="23"/>
        <v>101.90277188806544</v>
      </c>
      <c r="T37" s="6"/>
      <c r="U37" s="84" t="s">
        <v>15</v>
      </c>
      <c r="V37" s="76">
        <f t="shared" si="20"/>
        <v>24.713744913033615</v>
      </c>
      <c r="W37" s="76">
        <f t="shared" si="20"/>
        <v>0</v>
      </c>
      <c r="X37" s="76">
        <f t="shared" si="20"/>
        <v>0</v>
      </c>
      <c r="Y37" s="76">
        <f t="shared" si="20"/>
        <v>56.211793281543507</v>
      </c>
      <c r="Z37" s="76">
        <f t="shared" si="20"/>
        <v>19.799486214948526</v>
      </c>
      <c r="AA37" s="76">
        <f t="shared" si="20"/>
        <v>0</v>
      </c>
      <c r="AB37" s="76">
        <f t="shared" si="20"/>
        <v>0</v>
      </c>
      <c r="AC37" s="77">
        <f t="shared" si="20"/>
        <v>1.1777474785397901</v>
      </c>
      <c r="AD37" s="76">
        <f t="shared" si="20"/>
        <v>1.0278116397860679</v>
      </c>
      <c r="AE37" s="76">
        <f t="shared" si="20"/>
        <v>0</v>
      </c>
      <c r="AF37" s="76">
        <f t="shared" si="20"/>
        <v>0</v>
      </c>
      <c r="AG37" s="76">
        <f t="shared" si="20"/>
        <v>0.14993583875372216</v>
      </c>
      <c r="AH37" s="76">
        <f t="shared" si="20"/>
        <v>0</v>
      </c>
      <c r="AI37" s="79">
        <f t="shared" si="24"/>
        <v>101.90277188806543</v>
      </c>
      <c r="AJ37" t="str">
        <f t="shared" si="25"/>
        <v/>
      </c>
    </row>
    <row r="38" spans="1:36" x14ac:dyDescent="0.25">
      <c r="A38" s="21" t="s">
        <v>14</v>
      </c>
      <c r="B38" s="22">
        <f t="shared" si="21"/>
        <v>1.6683431502087649</v>
      </c>
      <c r="C38" s="22">
        <f t="shared" si="21"/>
        <v>0.23505001542185144</v>
      </c>
      <c r="D38" s="22">
        <f t="shared" si="21"/>
        <v>3.7604141158849771</v>
      </c>
      <c r="E38" s="22">
        <f t="shared" si="21"/>
        <v>0</v>
      </c>
      <c r="F38" s="214"/>
      <c r="G38" s="22">
        <f t="shared" si="18"/>
        <v>0</v>
      </c>
      <c r="H38" s="22">
        <f t="shared" si="18"/>
        <v>0</v>
      </c>
      <c r="I38" s="24">
        <f t="shared" si="22"/>
        <v>5.6638072815155933</v>
      </c>
      <c r="J38" s="6"/>
      <c r="K38" s="25" t="s">
        <v>14</v>
      </c>
      <c r="L38" s="26">
        <f t="shared" si="19"/>
        <v>1.6683431502087649</v>
      </c>
      <c r="M38" s="26">
        <f t="shared" si="19"/>
        <v>0.23505001542185144</v>
      </c>
      <c r="N38" s="26">
        <f t="shared" si="19"/>
        <v>3.7604141158849771</v>
      </c>
      <c r="O38" s="26">
        <f t="shared" si="19"/>
        <v>0</v>
      </c>
      <c r="P38" s="26">
        <f t="shared" si="19"/>
        <v>0</v>
      </c>
      <c r="Q38" s="26">
        <f t="shared" si="19"/>
        <v>0</v>
      </c>
      <c r="R38" s="26">
        <f t="shared" si="19"/>
        <v>0</v>
      </c>
      <c r="S38" s="28">
        <f t="shared" si="23"/>
        <v>5.6638072815155933</v>
      </c>
      <c r="T38" s="6"/>
      <c r="U38" s="80" t="s">
        <v>55</v>
      </c>
      <c r="V38" s="81">
        <f t="shared" si="20"/>
        <v>1.6526934020365696</v>
      </c>
      <c r="W38" s="81">
        <f t="shared" si="20"/>
        <v>0</v>
      </c>
      <c r="X38" s="81">
        <f t="shared" si="20"/>
        <v>0</v>
      </c>
      <c r="Y38" s="81">
        <f t="shared" si="20"/>
        <v>0.23505001542185144</v>
      </c>
      <c r="Z38" s="81">
        <f t="shared" si="20"/>
        <v>3.7604141158849771</v>
      </c>
      <c r="AA38" s="81">
        <f t="shared" si="20"/>
        <v>0</v>
      </c>
      <c r="AB38" s="81">
        <f t="shared" si="20"/>
        <v>0</v>
      </c>
      <c r="AC38" s="82">
        <f t="shared" si="20"/>
        <v>1.5649748172195371E-2</v>
      </c>
      <c r="AD38" s="81">
        <f t="shared" si="20"/>
        <v>1.5649748172195371E-2</v>
      </c>
      <c r="AE38" s="81">
        <f t="shared" si="20"/>
        <v>0</v>
      </c>
      <c r="AF38" s="81">
        <f t="shared" si="20"/>
        <v>0</v>
      </c>
      <c r="AG38" s="81">
        <f t="shared" si="20"/>
        <v>0</v>
      </c>
      <c r="AH38" s="81">
        <f t="shared" si="20"/>
        <v>0</v>
      </c>
      <c r="AI38" s="83">
        <f t="shared" si="24"/>
        <v>5.6638072815155933</v>
      </c>
      <c r="AJ38" t="str">
        <f t="shared" si="25"/>
        <v/>
      </c>
    </row>
    <row r="39" spans="1:36" x14ac:dyDescent="0.25">
      <c r="A39" s="29" t="s">
        <v>56</v>
      </c>
      <c r="B39" s="18">
        <f t="shared" si="21"/>
        <v>0</v>
      </c>
      <c r="C39" s="18">
        <f t="shared" si="21"/>
        <v>0</v>
      </c>
      <c r="D39" s="18">
        <f t="shared" si="21"/>
        <v>0</v>
      </c>
      <c r="E39" s="18">
        <f t="shared" si="21"/>
        <v>184.13644224367988</v>
      </c>
      <c r="F39" s="214"/>
      <c r="G39" s="18">
        <f t="shared" si="18"/>
        <v>0</v>
      </c>
      <c r="H39" s="18">
        <f t="shared" si="18"/>
        <v>0</v>
      </c>
      <c r="I39" s="16">
        <f t="shared" si="22"/>
        <v>184.13644224367988</v>
      </c>
      <c r="J39" s="6"/>
      <c r="K39" s="31" t="s">
        <v>56</v>
      </c>
      <c r="L39" s="18">
        <f t="shared" si="19"/>
        <v>0</v>
      </c>
      <c r="M39" s="18">
        <f t="shared" si="19"/>
        <v>0</v>
      </c>
      <c r="N39" s="18">
        <f t="shared" si="19"/>
        <v>0</v>
      </c>
      <c r="O39" s="18">
        <f t="shared" si="19"/>
        <v>184.13644224367988</v>
      </c>
      <c r="P39" s="18">
        <f t="shared" si="19"/>
        <v>302.39904263998437</v>
      </c>
      <c r="Q39" s="18">
        <f t="shared" si="19"/>
        <v>0</v>
      </c>
      <c r="R39" s="18">
        <f t="shared" si="19"/>
        <v>0</v>
      </c>
      <c r="S39" s="20">
        <f t="shared" si="23"/>
        <v>486.53548488366425</v>
      </c>
      <c r="T39" s="6"/>
      <c r="U39" s="84" t="s">
        <v>56</v>
      </c>
      <c r="V39" s="76">
        <f t="shared" si="20"/>
        <v>0</v>
      </c>
      <c r="W39" s="76">
        <f t="shared" si="20"/>
        <v>0</v>
      </c>
      <c r="X39" s="76">
        <f t="shared" si="20"/>
        <v>0</v>
      </c>
      <c r="Y39" s="76">
        <f t="shared" si="20"/>
        <v>0</v>
      </c>
      <c r="Z39" s="76">
        <f t="shared" si="20"/>
        <v>0</v>
      </c>
      <c r="AA39" s="76">
        <f t="shared" si="20"/>
        <v>167.08579234410524</v>
      </c>
      <c r="AB39" s="76">
        <f t="shared" si="20"/>
        <v>302.39904263998437</v>
      </c>
      <c r="AC39" s="77">
        <f t="shared" si="20"/>
        <v>17.050649899574641</v>
      </c>
      <c r="AD39" s="76">
        <f t="shared" si="20"/>
        <v>0</v>
      </c>
      <c r="AE39" s="76">
        <f t="shared" si="20"/>
        <v>0</v>
      </c>
      <c r="AF39" s="76">
        <f t="shared" si="20"/>
        <v>0</v>
      </c>
      <c r="AG39" s="76">
        <f t="shared" si="20"/>
        <v>0</v>
      </c>
      <c r="AH39" s="76">
        <f t="shared" si="20"/>
        <v>17.050649899574641</v>
      </c>
      <c r="AI39" s="79">
        <f t="shared" si="24"/>
        <v>486.53548488366425</v>
      </c>
      <c r="AJ39" t="str">
        <f t="shared" si="25"/>
        <v/>
      </c>
    </row>
    <row r="40" spans="1:36" x14ac:dyDescent="0.25">
      <c r="A40" s="21" t="s">
        <v>11</v>
      </c>
      <c r="B40" s="22">
        <f t="shared" si="21"/>
        <v>0</v>
      </c>
      <c r="C40" s="22">
        <f t="shared" si="21"/>
        <v>0</v>
      </c>
      <c r="D40" s="22">
        <f t="shared" si="21"/>
        <v>0</v>
      </c>
      <c r="E40" s="22">
        <f t="shared" si="21"/>
        <v>0.98837412147470916</v>
      </c>
      <c r="F40" s="214"/>
      <c r="G40" s="22">
        <f t="shared" si="18"/>
        <v>0</v>
      </c>
      <c r="H40" s="22">
        <f t="shared" si="18"/>
        <v>0</v>
      </c>
      <c r="I40" s="24">
        <f t="shared" si="22"/>
        <v>0.98837412147470916</v>
      </c>
      <c r="J40" s="6"/>
      <c r="K40" s="25" t="s">
        <v>11</v>
      </c>
      <c r="L40" s="26">
        <f t="shared" si="19"/>
        <v>0</v>
      </c>
      <c r="M40" s="26">
        <f t="shared" si="19"/>
        <v>0</v>
      </c>
      <c r="N40" s="26">
        <f t="shared" si="19"/>
        <v>0</v>
      </c>
      <c r="O40" s="26">
        <f t="shared" si="19"/>
        <v>0.98837412147470916</v>
      </c>
      <c r="P40" s="26">
        <f t="shared" si="19"/>
        <v>8.7225546549387794</v>
      </c>
      <c r="Q40" s="26">
        <f t="shared" si="19"/>
        <v>0</v>
      </c>
      <c r="R40" s="26">
        <f t="shared" si="19"/>
        <v>0</v>
      </c>
      <c r="S40" s="28">
        <f t="shared" si="23"/>
        <v>9.7109287764134891</v>
      </c>
      <c r="T40" s="6"/>
      <c r="U40" s="80" t="s">
        <v>11</v>
      </c>
      <c r="V40" s="81">
        <f t="shared" si="20"/>
        <v>0</v>
      </c>
      <c r="W40" s="81">
        <f t="shared" si="20"/>
        <v>0</v>
      </c>
      <c r="X40" s="81">
        <f t="shared" si="20"/>
        <v>0</v>
      </c>
      <c r="Y40" s="81">
        <f t="shared" si="20"/>
        <v>0</v>
      </c>
      <c r="Z40" s="81">
        <f t="shared" si="20"/>
        <v>0</v>
      </c>
      <c r="AA40" s="81">
        <f t="shared" si="20"/>
        <v>0.12284462530400604</v>
      </c>
      <c r="AB40" s="81">
        <f t="shared" si="20"/>
        <v>8.7225546549387794</v>
      </c>
      <c r="AC40" s="82">
        <f t="shared" si="20"/>
        <v>0.86552949617070307</v>
      </c>
      <c r="AD40" s="81">
        <f t="shared" si="20"/>
        <v>0</v>
      </c>
      <c r="AE40" s="81">
        <f t="shared" si="20"/>
        <v>0</v>
      </c>
      <c r="AF40" s="81">
        <f t="shared" si="20"/>
        <v>0</v>
      </c>
      <c r="AG40" s="81">
        <f t="shared" si="20"/>
        <v>0</v>
      </c>
      <c r="AH40" s="81">
        <f t="shared" si="20"/>
        <v>0.86552949617070307</v>
      </c>
      <c r="AI40" s="83">
        <f t="shared" si="24"/>
        <v>9.7109287764134891</v>
      </c>
      <c r="AJ40" t="str">
        <f t="shared" si="25"/>
        <v/>
      </c>
    </row>
    <row r="41" spans="1:36" x14ac:dyDescent="0.25">
      <c r="A41" s="29" t="s">
        <v>57</v>
      </c>
      <c r="B41" s="18">
        <f t="shared" si="21"/>
        <v>0</v>
      </c>
      <c r="C41" s="18">
        <f t="shared" si="21"/>
        <v>0</v>
      </c>
      <c r="D41" s="18">
        <f t="shared" si="21"/>
        <v>0</v>
      </c>
      <c r="E41" s="18">
        <f t="shared" si="21"/>
        <v>0</v>
      </c>
      <c r="F41" s="214"/>
      <c r="G41" s="18">
        <f t="shared" si="18"/>
        <v>0</v>
      </c>
      <c r="H41" s="18">
        <f t="shared" si="18"/>
        <v>0</v>
      </c>
      <c r="I41" s="16">
        <f t="shared" si="22"/>
        <v>0</v>
      </c>
      <c r="J41" s="6"/>
      <c r="K41" s="31" t="s">
        <v>57</v>
      </c>
      <c r="L41" s="18">
        <f t="shared" si="19"/>
        <v>0</v>
      </c>
      <c r="M41" s="18">
        <f t="shared" si="19"/>
        <v>0</v>
      </c>
      <c r="N41" s="18">
        <f t="shared" si="19"/>
        <v>0</v>
      </c>
      <c r="O41" s="18">
        <f t="shared" si="19"/>
        <v>0</v>
      </c>
      <c r="P41" s="18">
        <f t="shared" si="19"/>
        <v>0</v>
      </c>
      <c r="Q41" s="18">
        <f t="shared" si="19"/>
        <v>0</v>
      </c>
      <c r="R41" s="18">
        <f t="shared" si="19"/>
        <v>0</v>
      </c>
      <c r="S41" s="20">
        <f t="shared" si="23"/>
        <v>0</v>
      </c>
      <c r="T41" s="6"/>
      <c r="U41" s="84" t="s">
        <v>57</v>
      </c>
      <c r="V41" s="76">
        <f t="shared" si="20"/>
        <v>0</v>
      </c>
      <c r="W41" s="76">
        <f t="shared" si="20"/>
        <v>0</v>
      </c>
      <c r="X41" s="76">
        <f t="shared" si="20"/>
        <v>0</v>
      </c>
      <c r="Y41" s="76">
        <f t="shared" si="20"/>
        <v>0</v>
      </c>
      <c r="Z41" s="76">
        <f t="shared" si="20"/>
        <v>0</v>
      </c>
      <c r="AA41" s="76">
        <f t="shared" si="20"/>
        <v>0</v>
      </c>
      <c r="AB41" s="76">
        <f t="shared" si="20"/>
        <v>0</v>
      </c>
      <c r="AC41" s="77">
        <f t="shared" si="20"/>
        <v>0</v>
      </c>
      <c r="AD41" s="76">
        <f t="shared" si="20"/>
        <v>0</v>
      </c>
      <c r="AE41" s="76">
        <f t="shared" si="20"/>
        <v>0</v>
      </c>
      <c r="AF41" s="76">
        <f t="shared" si="20"/>
        <v>0</v>
      </c>
      <c r="AG41" s="76">
        <f t="shared" si="20"/>
        <v>0</v>
      </c>
      <c r="AH41" s="76">
        <f t="shared" si="20"/>
        <v>0</v>
      </c>
      <c r="AI41" s="79">
        <f t="shared" si="24"/>
        <v>0</v>
      </c>
      <c r="AJ41" t="str">
        <f t="shared" si="25"/>
        <v/>
      </c>
    </row>
    <row r="42" spans="1:36" x14ac:dyDescent="0.25">
      <c r="A42" s="21" t="s">
        <v>16</v>
      </c>
      <c r="B42" s="22">
        <f t="shared" si="21"/>
        <v>2.087685949634472</v>
      </c>
      <c r="C42" s="22">
        <f t="shared" si="21"/>
        <v>0.65341167786507526</v>
      </c>
      <c r="D42" s="22">
        <f t="shared" si="21"/>
        <v>21.37154410925573</v>
      </c>
      <c r="E42" s="22">
        <f t="shared" si="21"/>
        <v>2.5608951939310431</v>
      </c>
      <c r="F42" s="214"/>
      <c r="G42" s="22">
        <f t="shared" si="18"/>
        <v>0</v>
      </c>
      <c r="H42" s="22">
        <f t="shared" si="18"/>
        <v>0</v>
      </c>
      <c r="I42" s="24">
        <f t="shared" si="22"/>
        <v>26.673536930686321</v>
      </c>
      <c r="J42" s="6"/>
      <c r="K42" s="25" t="s">
        <v>16</v>
      </c>
      <c r="L42" s="26">
        <f t="shared" si="19"/>
        <v>2.087685949634472</v>
      </c>
      <c r="M42" s="26">
        <f t="shared" si="19"/>
        <v>0.65341167786507526</v>
      </c>
      <c r="N42" s="26">
        <f t="shared" si="19"/>
        <v>21.37154410925573</v>
      </c>
      <c r="O42" s="26">
        <f t="shared" si="19"/>
        <v>2.5608951939310431</v>
      </c>
      <c r="P42" s="26">
        <f t="shared" si="19"/>
        <v>2.9787912280285092</v>
      </c>
      <c r="Q42" s="26">
        <f t="shared" si="19"/>
        <v>0</v>
      </c>
      <c r="R42" s="26">
        <f t="shared" si="19"/>
        <v>0</v>
      </c>
      <c r="S42" s="28">
        <f t="shared" si="23"/>
        <v>29.65232815871483</v>
      </c>
      <c r="T42" s="6"/>
      <c r="U42" s="80" t="s">
        <v>16</v>
      </c>
      <c r="V42" s="81">
        <f t="shared" si="20"/>
        <v>2.087685949634472</v>
      </c>
      <c r="W42" s="81">
        <f t="shared" si="20"/>
        <v>0</v>
      </c>
      <c r="X42" s="81">
        <f t="shared" si="20"/>
        <v>0</v>
      </c>
      <c r="Y42" s="81">
        <f t="shared" si="20"/>
        <v>0.65341167786507526</v>
      </c>
      <c r="Z42" s="81">
        <f t="shared" si="20"/>
        <v>21.37154410925573</v>
      </c>
      <c r="AA42" s="81">
        <f t="shared" si="20"/>
        <v>0.79521846643222871</v>
      </c>
      <c r="AB42" s="81">
        <f t="shared" si="20"/>
        <v>2.9787912280285092</v>
      </c>
      <c r="AC42" s="82">
        <f t="shared" si="20"/>
        <v>1.765676727498815</v>
      </c>
      <c r="AD42" s="81">
        <f t="shared" si="20"/>
        <v>0</v>
      </c>
      <c r="AE42" s="81">
        <f t="shared" si="20"/>
        <v>0</v>
      </c>
      <c r="AF42" s="81">
        <f t="shared" si="20"/>
        <v>0</v>
      </c>
      <c r="AG42" s="81">
        <f t="shared" si="20"/>
        <v>0</v>
      </c>
      <c r="AH42" s="81">
        <f t="shared" si="20"/>
        <v>1.765676727498815</v>
      </c>
      <c r="AI42" s="83">
        <f t="shared" si="24"/>
        <v>29.65232815871483</v>
      </c>
      <c r="AJ42" t="str">
        <f t="shared" si="25"/>
        <v/>
      </c>
    </row>
    <row r="43" spans="1:36" x14ac:dyDescent="0.25">
      <c r="A43" s="29" t="s">
        <v>136</v>
      </c>
      <c r="B43" s="18">
        <f t="shared" si="21"/>
        <v>407.98571631713486</v>
      </c>
      <c r="C43" s="18">
        <f t="shared" si="21"/>
        <v>1546.8861991088254</v>
      </c>
      <c r="D43" s="18">
        <f t="shared" si="21"/>
        <v>585.34332919170038</v>
      </c>
      <c r="E43" s="18">
        <f t="shared" si="21"/>
        <v>22.634851230064022</v>
      </c>
      <c r="F43" s="214"/>
      <c r="G43" s="18">
        <f t="shared" si="18"/>
        <v>0.10497293486161448</v>
      </c>
      <c r="H43" s="18">
        <f t="shared" si="18"/>
        <v>0</v>
      </c>
      <c r="I43" s="16">
        <f t="shared" si="22"/>
        <v>2562.9550687825863</v>
      </c>
      <c r="J43" s="6"/>
      <c r="K43" s="31" t="s">
        <v>136</v>
      </c>
      <c r="L43" s="18">
        <f t="shared" si="19"/>
        <v>407.98571631713486</v>
      </c>
      <c r="M43" s="18">
        <f t="shared" si="19"/>
        <v>1546.8861991088254</v>
      </c>
      <c r="N43" s="18">
        <f t="shared" si="19"/>
        <v>585.34332919170038</v>
      </c>
      <c r="O43" s="18">
        <f t="shared" si="19"/>
        <v>22.634851230064022</v>
      </c>
      <c r="P43" s="18">
        <f t="shared" si="19"/>
        <v>4.5462577128239205</v>
      </c>
      <c r="Q43" s="18">
        <f t="shared" si="19"/>
        <v>0.10497293486161448</v>
      </c>
      <c r="R43" s="18">
        <f t="shared" si="19"/>
        <v>0</v>
      </c>
      <c r="S43" s="20">
        <f t="shared" si="23"/>
        <v>2567.50132649541</v>
      </c>
      <c r="T43" s="6"/>
      <c r="U43" s="84" t="s">
        <v>136</v>
      </c>
      <c r="V43" s="76">
        <f t="shared" si="20"/>
        <v>396.94752557090078</v>
      </c>
      <c r="W43" s="76">
        <f t="shared" si="20"/>
        <v>3.010833902478423</v>
      </c>
      <c r="X43" s="76">
        <f t="shared" si="20"/>
        <v>0.10497293486161448</v>
      </c>
      <c r="Y43" s="76">
        <f t="shared" si="20"/>
        <v>1546.8861991088254</v>
      </c>
      <c r="Z43" s="76">
        <f t="shared" si="20"/>
        <v>565.42381365149413</v>
      </c>
      <c r="AA43" s="76">
        <f t="shared" si="20"/>
        <v>13.838369644071207</v>
      </c>
      <c r="AB43" s="76">
        <f t="shared" si="20"/>
        <v>4.5462577128239205</v>
      </c>
      <c r="AC43" s="77">
        <f t="shared" si="20"/>
        <v>36.743353969954704</v>
      </c>
      <c r="AD43" s="76">
        <f t="shared" si="20"/>
        <v>8.0273568437556939</v>
      </c>
      <c r="AE43" s="76">
        <f t="shared" si="20"/>
        <v>0</v>
      </c>
      <c r="AF43" s="76">
        <f t="shared" si="20"/>
        <v>0</v>
      </c>
      <c r="AG43" s="76">
        <f t="shared" si="20"/>
        <v>19.919515540206177</v>
      </c>
      <c r="AH43" s="76">
        <f t="shared" si="20"/>
        <v>8.7964815859928152</v>
      </c>
      <c r="AI43" s="79">
        <f t="shared" si="24"/>
        <v>2567.5013264954096</v>
      </c>
      <c r="AJ43" t="str">
        <f t="shared" si="25"/>
        <v/>
      </c>
    </row>
    <row r="44" spans="1:36" x14ac:dyDescent="0.25">
      <c r="A44" s="21" t="s">
        <v>24</v>
      </c>
      <c r="B44" s="22">
        <f t="shared" si="21"/>
        <v>102.38986824300827</v>
      </c>
      <c r="C44" s="22">
        <f t="shared" si="21"/>
        <v>46.571254604063149</v>
      </c>
      <c r="D44" s="22">
        <f t="shared" si="21"/>
        <v>218.24579813795353</v>
      </c>
      <c r="E44" s="22">
        <f t="shared" si="21"/>
        <v>1415.8189545216592</v>
      </c>
      <c r="F44" s="214"/>
      <c r="G44" s="22">
        <f t="shared" si="18"/>
        <v>153.86598354137226</v>
      </c>
      <c r="H44" s="22">
        <f t="shared" si="18"/>
        <v>7.0423984013174143</v>
      </c>
      <c r="I44" s="24">
        <f t="shared" si="22"/>
        <v>1943.9342574493737</v>
      </c>
      <c r="J44" s="6"/>
      <c r="K44" s="25" t="s">
        <v>24</v>
      </c>
      <c r="L44" s="26">
        <f t="shared" si="19"/>
        <v>102.38986824300827</v>
      </c>
      <c r="M44" s="26">
        <f t="shared" si="19"/>
        <v>46.571254604063149</v>
      </c>
      <c r="N44" s="26">
        <f t="shared" si="19"/>
        <v>218.24579813795353</v>
      </c>
      <c r="O44" s="26">
        <f t="shared" si="19"/>
        <v>1415.8189545216592</v>
      </c>
      <c r="P44" s="26">
        <f t="shared" si="19"/>
        <v>8.4781639165609057</v>
      </c>
      <c r="Q44" s="26">
        <f t="shared" si="19"/>
        <v>153.86598354137226</v>
      </c>
      <c r="R44" s="26">
        <f t="shared" si="19"/>
        <v>7.0423984013174143</v>
      </c>
      <c r="S44" s="28">
        <f t="shared" si="23"/>
        <v>1952.4124213659347</v>
      </c>
      <c r="T44" s="6"/>
      <c r="U44" s="80" t="s">
        <v>24</v>
      </c>
      <c r="V44" s="81">
        <f t="shared" si="20"/>
        <v>21.207121691046048</v>
      </c>
      <c r="W44" s="81">
        <f t="shared" si="20"/>
        <v>80.264004505347231</v>
      </c>
      <c r="X44" s="81">
        <f t="shared" si="20"/>
        <v>153.86598354137226</v>
      </c>
      <c r="Y44" s="81">
        <f t="shared" si="20"/>
        <v>46.571254604063149</v>
      </c>
      <c r="Z44" s="81">
        <f t="shared" si="20"/>
        <v>211.46675091426999</v>
      </c>
      <c r="AA44" s="81">
        <f t="shared" si="20"/>
        <v>1398.2111758359101</v>
      </c>
      <c r="AB44" s="81">
        <f t="shared" si="20"/>
        <v>8.4781639165609057</v>
      </c>
      <c r="AC44" s="82">
        <f t="shared" si="20"/>
        <v>32.34796635736511</v>
      </c>
      <c r="AD44" s="81">
        <f t="shared" si="20"/>
        <v>0.9187420466149766</v>
      </c>
      <c r="AE44" s="81">
        <f t="shared" si="20"/>
        <v>11.531747376030149</v>
      </c>
      <c r="AF44" s="81">
        <f t="shared" si="20"/>
        <v>7.0423984013174143</v>
      </c>
      <c r="AG44" s="81">
        <f t="shared" si="20"/>
        <v>6.7790472236834924</v>
      </c>
      <c r="AH44" s="81">
        <f t="shared" si="20"/>
        <v>6.0760313097190757</v>
      </c>
      <c r="AI44" s="83">
        <f t="shared" si="24"/>
        <v>1952.412421365935</v>
      </c>
      <c r="AJ44" t="str">
        <f t="shared" si="25"/>
        <v/>
      </c>
    </row>
    <row r="45" spans="1:36" x14ac:dyDescent="0.25">
      <c r="A45" s="29" t="s">
        <v>23</v>
      </c>
      <c r="B45" s="18">
        <f t="shared" si="21"/>
        <v>78.255416579383109</v>
      </c>
      <c r="C45" s="18">
        <f t="shared" si="21"/>
        <v>112.18251481008402</v>
      </c>
      <c r="D45" s="18">
        <f t="shared" si="21"/>
        <v>128.4004365392293</v>
      </c>
      <c r="E45" s="18">
        <f t="shared" si="21"/>
        <v>0</v>
      </c>
      <c r="F45" s="214"/>
      <c r="G45" s="18">
        <f t="shared" si="18"/>
        <v>0</v>
      </c>
      <c r="H45" s="18">
        <f t="shared" si="18"/>
        <v>0</v>
      </c>
      <c r="I45" s="16">
        <f t="shared" si="22"/>
        <v>318.83836792869641</v>
      </c>
      <c r="J45" s="6"/>
      <c r="K45" s="31" t="s">
        <v>23</v>
      </c>
      <c r="L45" s="18">
        <f t="shared" si="19"/>
        <v>78.255416579383109</v>
      </c>
      <c r="M45" s="18">
        <f t="shared" si="19"/>
        <v>112.18251481008402</v>
      </c>
      <c r="N45" s="18">
        <f t="shared" si="19"/>
        <v>128.4004365392293</v>
      </c>
      <c r="O45" s="18">
        <f t="shared" si="19"/>
        <v>0</v>
      </c>
      <c r="P45" s="18">
        <f t="shared" si="19"/>
        <v>0</v>
      </c>
      <c r="Q45" s="18">
        <f t="shared" si="19"/>
        <v>0</v>
      </c>
      <c r="R45" s="18">
        <f t="shared" si="19"/>
        <v>0</v>
      </c>
      <c r="S45" s="20">
        <f t="shared" si="23"/>
        <v>318.83836792869641</v>
      </c>
      <c r="T45" s="6"/>
      <c r="U45" s="84" t="s">
        <v>23</v>
      </c>
      <c r="V45" s="76">
        <f t="shared" si="20"/>
        <v>77.648877327804115</v>
      </c>
      <c r="W45" s="76">
        <f t="shared" si="20"/>
        <v>6.9320306498746207E-3</v>
      </c>
      <c r="X45" s="76">
        <f t="shared" si="20"/>
        <v>0</v>
      </c>
      <c r="Y45" s="76">
        <f t="shared" si="20"/>
        <v>112.18251481008402</v>
      </c>
      <c r="Z45" s="76">
        <f t="shared" si="20"/>
        <v>89.470050743483327</v>
      </c>
      <c r="AA45" s="76">
        <f t="shared" si="20"/>
        <v>0</v>
      </c>
      <c r="AB45" s="76">
        <f t="shared" si="20"/>
        <v>0</v>
      </c>
      <c r="AC45" s="77">
        <f t="shared" si="20"/>
        <v>39.529993016675093</v>
      </c>
      <c r="AD45" s="76">
        <f t="shared" si="20"/>
        <v>0.59960722092912078</v>
      </c>
      <c r="AE45" s="76">
        <f t="shared" si="20"/>
        <v>0</v>
      </c>
      <c r="AF45" s="76">
        <f t="shared" si="20"/>
        <v>0</v>
      </c>
      <c r="AG45" s="76">
        <f t="shared" si="20"/>
        <v>38.930385795745963</v>
      </c>
      <c r="AH45" s="76">
        <f t="shared" si="20"/>
        <v>0</v>
      </c>
      <c r="AI45" s="79">
        <f t="shared" si="24"/>
        <v>318.83836792869647</v>
      </c>
      <c r="AJ45" t="str">
        <f t="shared" si="25"/>
        <v/>
      </c>
    </row>
    <row r="46" spans="1:36" x14ac:dyDescent="0.25">
      <c r="A46" s="21" t="s">
        <v>58</v>
      </c>
      <c r="B46" s="22">
        <f t="shared" si="21"/>
        <v>0.54052075553279411</v>
      </c>
      <c r="C46" s="22">
        <f t="shared" si="21"/>
        <v>5.9388236303475265E-4</v>
      </c>
      <c r="D46" s="22">
        <f t="shared" si="21"/>
        <v>0</v>
      </c>
      <c r="E46" s="22">
        <f t="shared" si="21"/>
        <v>0</v>
      </c>
      <c r="F46" s="214"/>
      <c r="G46" s="22">
        <f t="shared" si="18"/>
        <v>0</v>
      </c>
      <c r="H46" s="22">
        <f t="shared" si="18"/>
        <v>0</v>
      </c>
      <c r="I46" s="24">
        <f t="shared" si="22"/>
        <v>0.54111463789582881</v>
      </c>
      <c r="J46" s="6"/>
      <c r="K46" s="25" t="s">
        <v>58</v>
      </c>
      <c r="L46" s="26">
        <f t="shared" si="19"/>
        <v>0.54052075553279411</v>
      </c>
      <c r="M46" s="26">
        <f t="shared" si="19"/>
        <v>5.9388236303475265E-4</v>
      </c>
      <c r="N46" s="26">
        <f t="shared" si="19"/>
        <v>0</v>
      </c>
      <c r="O46" s="26">
        <f t="shared" si="19"/>
        <v>0</v>
      </c>
      <c r="P46" s="26">
        <f t="shared" si="19"/>
        <v>0</v>
      </c>
      <c r="Q46" s="26">
        <f t="shared" si="19"/>
        <v>0</v>
      </c>
      <c r="R46" s="26">
        <f t="shared" si="19"/>
        <v>0</v>
      </c>
      <c r="S46" s="28">
        <f t="shared" si="23"/>
        <v>0.54111463789582881</v>
      </c>
      <c r="T46" s="6"/>
      <c r="U46" s="80" t="s">
        <v>58</v>
      </c>
      <c r="V46" s="81">
        <f t="shared" si="20"/>
        <v>0.54052075553279411</v>
      </c>
      <c r="W46" s="81">
        <f t="shared" si="20"/>
        <v>0</v>
      </c>
      <c r="X46" s="81">
        <f t="shared" si="20"/>
        <v>0</v>
      </c>
      <c r="Y46" s="81">
        <f t="shared" si="20"/>
        <v>5.9388236303475265E-4</v>
      </c>
      <c r="Z46" s="81">
        <f t="shared" si="20"/>
        <v>0</v>
      </c>
      <c r="AA46" s="81">
        <f t="shared" si="20"/>
        <v>0</v>
      </c>
      <c r="AB46" s="81">
        <f t="shared" si="20"/>
        <v>0</v>
      </c>
      <c r="AC46" s="82">
        <f t="shared" si="20"/>
        <v>0</v>
      </c>
      <c r="AD46" s="81">
        <f t="shared" si="20"/>
        <v>0</v>
      </c>
      <c r="AE46" s="81">
        <f t="shared" si="20"/>
        <v>0</v>
      </c>
      <c r="AF46" s="81">
        <f t="shared" si="20"/>
        <v>0</v>
      </c>
      <c r="AG46" s="81">
        <f t="shared" si="20"/>
        <v>0</v>
      </c>
      <c r="AH46" s="81">
        <f t="shared" si="20"/>
        <v>0</v>
      </c>
      <c r="AI46" s="83">
        <f t="shared" si="24"/>
        <v>0.54111463789582881</v>
      </c>
      <c r="AJ46" t="str">
        <f t="shared" si="25"/>
        <v/>
      </c>
    </row>
    <row r="47" spans="1:36" x14ac:dyDescent="0.25">
      <c r="A47" s="29" t="s">
        <v>21</v>
      </c>
      <c r="B47" s="18">
        <f t="shared" si="21"/>
        <v>198.70879832983439</v>
      </c>
      <c r="C47" s="18">
        <f t="shared" si="21"/>
        <v>154.52726025135172</v>
      </c>
      <c r="D47" s="18">
        <f t="shared" si="21"/>
        <v>986.35236620752767</v>
      </c>
      <c r="E47" s="18">
        <f t="shared" si="21"/>
        <v>0.93639414128485865</v>
      </c>
      <c r="F47" s="214"/>
      <c r="G47" s="18">
        <f t="shared" si="18"/>
        <v>0</v>
      </c>
      <c r="H47" s="18">
        <f t="shared" si="18"/>
        <v>0</v>
      </c>
      <c r="I47" s="16">
        <f t="shared" si="22"/>
        <v>1340.5248189299987</v>
      </c>
      <c r="J47" s="6"/>
      <c r="K47" s="31" t="s">
        <v>21</v>
      </c>
      <c r="L47" s="18">
        <f t="shared" si="19"/>
        <v>198.70879832983439</v>
      </c>
      <c r="M47" s="18">
        <f t="shared" si="19"/>
        <v>154.52726025135172</v>
      </c>
      <c r="N47" s="18">
        <f t="shared" si="19"/>
        <v>986.35236620752767</v>
      </c>
      <c r="O47" s="18">
        <f t="shared" si="19"/>
        <v>0.93639414128485865</v>
      </c>
      <c r="P47" s="18">
        <f t="shared" si="19"/>
        <v>26.897625029310881</v>
      </c>
      <c r="Q47" s="18">
        <f t="shared" si="19"/>
        <v>0</v>
      </c>
      <c r="R47" s="18">
        <f t="shared" si="19"/>
        <v>0</v>
      </c>
      <c r="S47" s="20">
        <f t="shared" si="23"/>
        <v>1367.4224439593095</v>
      </c>
      <c r="T47" s="6"/>
      <c r="U47" s="84" t="s">
        <v>21</v>
      </c>
      <c r="V47" s="76">
        <f t="shared" si="20"/>
        <v>198.70879832983439</v>
      </c>
      <c r="W47" s="76">
        <f t="shared" si="20"/>
        <v>0</v>
      </c>
      <c r="X47" s="76">
        <f t="shared" si="20"/>
        <v>0</v>
      </c>
      <c r="Y47" s="76">
        <f t="shared" si="20"/>
        <v>154.52726025135172</v>
      </c>
      <c r="Z47" s="76">
        <f t="shared" si="20"/>
        <v>500.40612663762153</v>
      </c>
      <c r="AA47" s="76">
        <f t="shared" si="20"/>
        <v>0</v>
      </c>
      <c r="AB47" s="76">
        <f t="shared" si="20"/>
        <v>26.897625029310881</v>
      </c>
      <c r="AC47" s="77">
        <f t="shared" si="20"/>
        <v>486.88263371119103</v>
      </c>
      <c r="AD47" s="76">
        <f t="shared" si="20"/>
        <v>0</v>
      </c>
      <c r="AE47" s="76">
        <f t="shared" si="20"/>
        <v>0</v>
      </c>
      <c r="AF47" s="76">
        <f t="shared" si="20"/>
        <v>0</v>
      </c>
      <c r="AG47" s="76">
        <f t="shared" si="20"/>
        <v>485.94623956990614</v>
      </c>
      <c r="AH47" s="76">
        <f t="shared" si="20"/>
        <v>0.93639414128485865</v>
      </c>
      <c r="AI47" s="79">
        <f t="shared" si="24"/>
        <v>1367.4224439593095</v>
      </c>
      <c r="AJ47" t="str">
        <f t="shared" si="25"/>
        <v/>
      </c>
    </row>
    <row r="48" spans="1:36" x14ac:dyDescent="0.25">
      <c r="A48" s="21" t="s">
        <v>20</v>
      </c>
      <c r="B48" s="22">
        <f t="shared" si="21"/>
        <v>15.761031725729069</v>
      </c>
      <c r="C48" s="22">
        <f t="shared" si="21"/>
        <v>8.2060103622136199E-2</v>
      </c>
      <c r="D48" s="22">
        <f t="shared" si="21"/>
        <v>2.0365988485218822</v>
      </c>
      <c r="E48" s="22">
        <f t="shared" si="21"/>
        <v>0</v>
      </c>
      <c r="F48" s="214"/>
      <c r="G48" s="22">
        <f t="shared" si="18"/>
        <v>0</v>
      </c>
      <c r="H48" s="22">
        <f t="shared" si="18"/>
        <v>0</v>
      </c>
      <c r="I48" s="24">
        <f t="shared" si="22"/>
        <v>17.879690677873089</v>
      </c>
      <c r="J48" s="6"/>
      <c r="K48" s="25" t="s">
        <v>20</v>
      </c>
      <c r="L48" s="26">
        <f t="shared" si="19"/>
        <v>15.761031725729069</v>
      </c>
      <c r="M48" s="26">
        <f t="shared" si="19"/>
        <v>8.2060103622136199E-2</v>
      </c>
      <c r="N48" s="26">
        <f t="shared" si="19"/>
        <v>2.0365988485218822</v>
      </c>
      <c r="O48" s="26">
        <f t="shared" si="19"/>
        <v>0</v>
      </c>
      <c r="P48" s="26">
        <f t="shared" si="19"/>
        <v>0</v>
      </c>
      <c r="Q48" s="26">
        <f t="shared" si="19"/>
        <v>0</v>
      </c>
      <c r="R48" s="26">
        <f t="shared" si="19"/>
        <v>0</v>
      </c>
      <c r="S48" s="28">
        <f t="shared" si="23"/>
        <v>17.879690677873089</v>
      </c>
      <c r="T48" s="6"/>
      <c r="U48" s="80" t="s">
        <v>59</v>
      </c>
      <c r="V48" s="81">
        <f t="shared" si="20"/>
        <v>15.761031725729069</v>
      </c>
      <c r="W48" s="81">
        <f t="shared" si="20"/>
        <v>0</v>
      </c>
      <c r="X48" s="81">
        <f t="shared" si="20"/>
        <v>0</v>
      </c>
      <c r="Y48" s="81">
        <f t="shared" si="20"/>
        <v>8.2060103622136199E-2</v>
      </c>
      <c r="Z48" s="81">
        <f t="shared" si="20"/>
        <v>3.192244899322578E-4</v>
      </c>
      <c r="AA48" s="81">
        <f t="shared" si="20"/>
        <v>0</v>
      </c>
      <c r="AB48" s="81">
        <f t="shared" si="20"/>
        <v>0</v>
      </c>
      <c r="AC48" s="82">
        <f t="shared" si="20"/>
        <v>2.0362796240319501</v>
      </c>
      <c r="AD48" s="81">
        <f t="shared" si="20"/>
        <v>0</v>
      </c>
      <c r="AE48" s="81">
        <f t="shared" si="20"/>
        <v>0</v>
      </c>
      <c r="AF48" s="81">
        <f t="shared" si="20"/>
        <v>0</v>
      </c>
      <c r="AG48" s="81">
        <f t="shared" si="20"/>
        <v>2.0362796240319501</v>
      </c>
      <c r="AH48" s="81">
        <f t="shared" si="20"/>
        <v>0</v>
      </c>
      <c r="AI48" s="83">
        <f t="shared" si="24"/>
        <v>17.879690677873086</v>
      </c>
      <c r="AJ48" t="str">
        <f t="shared" si="25"/>
        <v/>
      </c>
    </row>
    <row r="49" spans="1:36" x14ac:dyDescent="0.25">
      <c r="A49" s="32" t="s">
        <v>62</v>
      </c>
      <c r="B49" s="18">
        <f t="shared" si="21"/>
        <v>0.48537864679495235</v>
      </c>
      <c r="C49" s="18">
        <f t="shared" si="21"/>
        <v>0</v>
      </c>
      <c r="D49" s="18">
        <f t="shared" si="21"/>
        <v>0</v>
      </c>
      <c r="E49" s="18">
        <f t="shared" si="21"/>
        <v>0</v>
      </c>
      <c r="F49" s="214"/>
      <c r="G49" s="18">
        <f t="shared" ref="G49:H53" si="26">G127+G153+G179+G205+G231+G257+G283+G309+G335+G361+G387+G413+G439</f>
        <v>0</v>
      </c>
      <c r="H49" s="18">
        <f t="shared" si="26"/>
        <v>0</v>
      </c>
      <c r="I49" s="16">
        <f t="shared" si="22"/>
        <v>0.48537864679495235</v>
      </c>
      <c r="J49" s="6"/>
      <c r="K49" s="33" t="s">
        <v>62</v>
      </c>
      <c r="L49" s="18">
        <f t="shared" ref="L49:R53" si="27">L127+L153+L179+L205+L231+L257+L283+L309+L335+L361+L387+L413+L439</f>
        <v>0.48537864679495235</v>
      </c>
      <c r="M49" s="18">
        <f t="shared" si="27"/>
        <v>0</v>
      </c>
      <c r="N49" s="18">
        <f t="shared" si="27"/>
        <v>0</v>
      </c>
      <c r="O49" s="18">
        <f t="shared" si="27"/>
        <v>0</v>
      </c>
      <c r="P49" s="18">
        <f t="shared" si="27"/>
        <v>0</v>
      </c>
      <c r="Q49" s="18">
        <f t="shared" si="27"/>
        <v>0</v>
      </c>
      <c r="R49" s="18">
        <f t="shared" si="27"/>
        <v>0</v>
      </c>
      <c r="S49" s="20">
        <f t="shared" si="23"/>
        <v>0.48537864679495235</v>
      </c>
      <c r="T49" s="6"/>
      <c r="U49" s="85" t="s">
        <v>60</v>
      </c>
      <c r="V49" s="76">
        <f t="shared" ref="V49:AH53" si="28">V127+V153+V179+V205+V231+V257+V283+V309+V335+V361+V387+V413+V439</f>
        <v>0.38498540727137492</v>
      </c>
      <c r="W49" s="76">
        <f t="shared" si="28"/>
        <v>2.4415304656584959E-2</v>
      </c>
      <c r="X49" s="76">
        <f t="shared" si="28"/>
        <v>0</v>
      </c>
      <c r="Y49" s="76">
        <f t="shared" si="28"/>
        <v>0</v>
      </c>
      <c r="Z49" s="76">
        <f t="shared" si="28"/>
        <v>0</v>
      </c>
      <c r="AA49" s="76">
        <f t="shared" si="28"/>
        <v>0</v>
      </c>
      <c r="AB49" s="76">
        <f t="shared" si="28"/>
        <v>0</v>
      </c>
      <c r="AC49" s="77">
        <f t="shared" si="28"/>
        <v>7.5977934866992461E-2</v>
      </c>
      <c r="AD49" s="76">
        <f t="shared" si="28"/>
        <v>7.5977934866992461E-2</v>
      </c>
      <c r="AE49" s="76">
        <f t="shared" si="28"/>
        <v>0</v>
      </c>
      <c r="AF49" s="76">
        <f t="shared" si="28"/>
        <v>0</v>
      </c>
      <c r="AG49" s="76">
        <f t="shared" si="28"/>
        <v>0</v>
      </c>
      <c r="AH49" s="76">
        <f t="shared" si="28"/>
        <v>0</v>
      </c>
      <c r="AI49" s="79">
        <f t="shared" si="24"/>
        <v>0.48537864679495235</v>
      </c>
      <c r="AJ49" t="str">
        <f t="shared" si="25"/>
        <v/>
      </c>
    </row>
    <row r="50" spans="1:36" ht="14.4" x14ac:dyDescent="0.3">
      <c r="A50" s="34" t="s">
        <v>22</v>
      </c>
      <c r="B50" s="35">
        <f t="shared" ref="B50:E53" si="29">B128+B154+B180+B206+B232+B258+B284+B310+B336+B362+B388+B414+B440</f>
        <v>0.48537864679495235</v>
      </c>
      <c r="C50" s="35">
        <f t="shared" si="29"/>
        <v>0</v>
      </c>
      <c r="D50" s="35">
        <f t="shared" si="29"/>
        <v>0</v>
      </c>
      <c r="E50" s="35">
        <f t="shared" si="29"/>
        <v>0</v>
      </c>
      <c r="F50" s="214"/>
      <c r="G50" s="35">
        <f t="shared" si="26"/>
        <v>0</v>
      </c>
      <c r="H50" s="35">
        <f t="shared" si="26"/>
        <v>0</v>
      </c>
      <c r="I50" s="37">
        <f t="shared" si="22"/>
        <v>0.48537864679495235</v>
      </c>
      <c r="J50" s="6"/>
      <c r="K50" s="38" t="s">
        <v>22</v>
      </c>
      <c r="L50" s="39">
        <f t="shared" si="27"/>
        <v>0.48537864679495235</v>
      </c>
      <c r="M50" s="39">
        <f t="shared" si="27"/>
        <v>0</v>
      </c>
      <c r="N50" s="39">
        <f t="shared" si="27"/>
        <v>0</v>
      </c>
      <c r="O50" s="39">
        <f t="shared" si="27"/>
        <v>0</v>
      </c>
      <c r="P50" s="39">
        <f t="shared" si="27"/>
        <v>0</v>
      </c>
      <c r="Q50" s="39">
        <f t="shared" si="27"/>
        <v>0</v>
      </c>
      <c r="R50" s="39">
        <f t="shared" si="27"/>
        <v>0</v>
      </c>
      <c r="S50" s="41">
        <f t="shared" si="23"/>
        <v>0.48537864679495235</v>
      </c>
      <c r="T50" s="6"/>
      <c r="U50" s="86" t="s">
        <v>63</v>
      </c>
      <c r="V50" s="87">
        <f t="shared" si="28"/>
        <v>0.38498540727137492</v>
      </c>
      <c r="W50" s="87">
        <f t="shared" si="28"/>
        <v>2.4415304656584959E-2</v>
      </c>
      <c r="X50" s="87">
        <f t="shared" si="28"/>
        <v>0</v>
      </c>
      <c r="Y50" s="87">
        <f t="shared" si="28"/>
        <v>0</v>
      </c>
      <c r="Z50" s="87">
        <f t="shared" si="28"/>
        <v>0</v>
      </c>
      <c r="AA50" s="87">
        <f t="shared" si="28"/>
        <v>0</v>
      </c>
      <c r="AB50" s="87">
        <f t="shared" si="28"/>
        <v>0</v>
      </c>
      <c r="AC50" s="171">
        <f t="shared" si="28"/>
        <v>7.5977934866992461E-2</v>
      </c>
      <c r="AD50" s="87">
        <f t="shared" si="28"/>
        <v>7.5977934866992461E-2</v>
      </c>
      <c r="AE50" s="87">
        <f t="shared" si="28"/>
        <v>0</v>
      </c>
      <c r="AF50" s="87">
        <f t="shared" si="28"/>
        <v>0</v>
      </c>
      <c r="AG50" s="87">
        <f t="shared" si="28"/>
        <v>0</v>
      </c>
      <c r="AH50" s="87">
        <f t="shared" si="28"/>
        <v>0</v>
      </c>
      <c r="AI50" s="89">
        <f t="shared" si="24"/>
        <v>0.48537864679495235</v>
      </c>
      <c r="AJ50" t="str">
        <f t="shared" si="25"/>
        <v/>
      </c>
    </row>
    <row r="51" spans="1:36" ht="14.4" x14ac:dyDescent="0.3">
      <c r="A51" s="42" t="s">
        <v>18</v>
      </c>
      <c r="B51" s="43">
        <f t="shared" si="29"/>
        <v>0</v>
      </c>
      <c r="C51" s="43">
        <f t="shared" si="29"/>
        <v>0</v>
      </c>
      <c r="D51" s="43">
        <f t="shared" si="29"/>
        <v>0</v>
      </c>
      <c r="E51" s="43">
        <f t="shared" si="29"/>
        <v>0</v>
      </c>
      <c r="F51" s="214"/>
      <c r="G51" s="43">
        <f t="shared" si="26"/>
        <v>0</v>
      </c>
      <c r="H51" s="43">
        <f t="shared" si="26"/>
        <v>0</v>
      </c>
      <c r="I51" s="45">
        <f t="shared" si="22"/>
        <v>0</v>
      </c>
      <c r="J51" s="6"/>
      <c r="K51" s="46" t="s">
        <v>18</v>
      </c>
      <c r="L51" s="43">
        <f t="shared" si="27"/>
        <v>0</v>
      </c>
      <c r="M51" s="43">
        <f t="shared" si="27"/>
        <v>0</v>
      </c>
      <c r="N51" s="43">
        <f t="shared" si="27"/>
        <v>0</v>
      </c>
      <c r="O51" s="43">
        <f t="shared" si="27"/>
        <v>0</v>
      </c>
      <c r="P51" s="43">
        <f t="shared" si="27"/>
        <v>0</v>
      </c>
      <c r="Q51" s="43">
        <f t="shared" si="27"/>
        <v>0</v>
      </c>
      <c r="R51" s="43">
        <f t="shared" si="27"/>
        <v>0</v>
      </c>
      <c r="S51" s="48">
        <f t="shared" si="23"/>
        <v>0</v>
      </c>
      <c r="T51" s="6"/>
      <c r="U51" s="90" t="s">
        <v>18</v>
      </c>
      <c r="V51" s="91">
        <f t="shared" si="28"/>
        <v>0</v>
      </c>
      <c r="W51" s="91">
        <f t="shared" si="28"/>
        <v>0</v>
      </c>
      <c r="X51" s="91">
        <f t="shared" si="28"/>
        <v>0</v>
      </c>
      <c r="Y51" s="91">
        <f t="shared" si="28"/>
        <v>0</v>
      </c>
      <c r="Z51" s="91">
        <f t="shared" si="28"/>
        <v>0</v>
      </c>
      <c r="AA51" s="91">
        <f t="shared" si="28"/>
        <v>0</v>
      </c>
      <c r="AB51" s="91">
        <f t="shared" si="28"/>
        <v>0</v>
      </c>
      <c r="AC51" s="172">
        <f t="shared" si="28"/>
        <v>0</v>
      </c>
      <c r="AD51" s="91">
        <f t="shared" si="28"/>
        <v>0</v>
      </c>
      <c r="AE51" s="91">
        <f t="shared" si="28"/>
        <v>0</v>
      </c>
      <c r="AF51" s="91">
        <f t="shared" si="28"/>
        <v>0</v>
      </c>
      <c r="AG51" s="91">
        <f t="shared" si="28"/>
        <v>0</v>
      </c>
      <c r="AH51" s="91">
        <f t="shared" si="28"/>
        <v>0</v>
      </c>
      <c r="AI51" s="93">
        <f t="shared" si="24"/>
        <v>0</v>
      </c>
      <c r="AJ51" t="str">
        <f t="shared" si="25"/>
        <v/>
      </c>
    </row>
    <row r="52" spans="1:36" ht="14.4" x14ac:dyDescent="0.3">
      <c r="A52" s="34" t="s">
        <v>19</v>
      </c>
      <c r="B52" s="35">
        <f t="shared" si="29"/>
        <v>0</v>
      </c>
      <c r="C52" s="35">
        <f t="shared" si="29"/>
        <v>0</v>
      </c>
      <c r="D52" s="35">
        <f t="shared" si="29"/>
        <v>0</v>
      </c>
      <c r="E52" s="35">
        <f t="shared" si="29"/>
        <v>0</v>
      </c>
      <c r="F52" s="214"/>
      <c r="G52" s="35">
        <f t="shared" si="26"/>
        <v>0</v>
      </c>
      <c r="H52" s="35">
        <f t="shared" si="26"/>
        <v>0</v>
      </c>
      <c r="I52" s="37">
        <f t="shared" si="22"/>
        <v>0</v>
      </c>
      <c r="J52" s="6"/>
      <c r="K52" s="38" t="s">
        <v>19</v>
      </c>
      <c r="L52" s="39">
        <f t="shared" si="27"/>
        <v>0</v>
      </c>
      <c r="M52" s="39">
        <f t="shared" si="27"/>
        <v>0</v>
      </c>
      <c r="N52" s="39">
        <f t="shared" si="27"/>
        <v>0</v>
      </c>
      <c r="O52" s="39">
        <f t="shared" si="27"/>
        <v>0</v>
      </c>
      <c r="P52" s="39">
        <f t="shared" si="27"/>
        <v>0</v>
      </c>
      <c r="Q52" s="39">
        <f t="shared" si="27"/>
        <v>0</v>
      </c>
      <c r="R52" s="39">
        <f t="shared" si="27"/>
        <v>0</v>
      </c>
      <c r="S52" s="41">
        <f t="shared" si="23"/>
        <v>0</v>
      </c>
      <c r="T52" s="6"/>
      <c r="U52" s="86" t="s">
        <v>19</v>
      </c>
      <c r="V52" s="87">
        <f t="shared" si="28"/>
        <v>0</v>
      </c>
      <c r="W52" s="87">
        <f t="shared" si="28"/>
        <v>0</v>
      </c>
      <c r="X52" s="87">
        <f t="shared" si="28"/>
        <v>0</v>
      </c>
      <c r="Y52" s="87">
        <f t="shared" si="28"/>
        <v>0</v>
      </c>
      <c r="Z52" s="87">
        <f t="shared" si="28"/>
        <v>0</v>
      </c>
      <c r="AA52" s="87">
        <f t="shared" si="28"/>
        <v>0</v>
      </c>
      <c r="AB52" s="87">
        <f t="shared" si="28"/>
        <v>0</v>
      </c>
      <c r="AC52" s="171">
        <f t="shared" si="28"/>
        <v>0</v>
      </c>
      <c r="AD52" s="87">
        <f t="shared" si="28"/>
        <v>0</v>
      </c>
      <c r="AE52" s="87">
        <f t="shared" si="28"/>
        <v>0</v>
      </c>
      <c r="AF52" s="87">
        <f t="shared" si="28"/>
        <v>0</v>
      </c>
      <c r="AG52" s="87">
        <f t="shared" si="28"/>
        <v>0</v>
      </c>
      <c r="AH52" s="87">
        <f t="shared" si="28"/>
        <v>0</v>
      </c>
      <c r="AI52" s="89">
        <f t="shared" si="24"/>
        <v>0</v>
      </c>
      <c r="AJ52" t="str">
        <f t="shared" si="25"/>
        <v/>
      </c>
    </row>
    <row r="53" spans="1:36" ht="15" thickBot="1" x14ac:dyDescent="0.35">
      <c r="A53" s="49" t="s">
        <v>10</v>
      </c>
      <c r="B53" s="50">
        <f t="shared" si="29"/>
        <v>0</v>
      </c>
      <c r="C53" s="50">
        <f t="shared" si="29"/>
        <v>0</v>
      </c>
      <c r="D53" s="50">
        <f t="shared" si="29"/>
        <v>0</v>
      </c>
      <c r="E53" s="50">
        <f t="shared" si="29"/>
        <v>0</v>
      </c>
      <c r="F53" s="215"/>
      <c r="G53" s="50">
        <f t="shared" si="26"/>
        <v>0</v>
      </c>
      <c r="H53" s="50">
        <f t="shared" si="26"/>
        <v>0</v>
      </c>
      <c r="I53" s="52">
        <f t="shared" si="22"/>
        <v>0</v>
      </c>
      <c r="J53" s="6"/>
      <c r="K53" s="53" t="s">
        <v>10</v>
      </c>
      <c r="L53" s="50">
        <f t="shared" si="27"/>
        <v>0</v>
      </c>
      <c r="M53" s="50">
        <f t="shared" si="27"/>
        <v>0</v>
      </c>
      <c r="N53" s="50">
        <f t="shared" si="27"/>
        <v>0</v>
      </c>
      <c r="O53" s="50">
        <f t="shared" si="27"/>
        <v>0</v>
      </c>
      <c r="P53" s="50">
        <f t="shared" si="27"/>
        <v>0</v>
      </c>
      <c r="Q53" s="50">
        <f t="shared" si="27"/>
        <v>0</v>
      </c>
      <c r="R53" s="50">
        <f t="shared" si="27"/>
        <v>0</v>
      </c>
      <c r="S53" s="55">
        <f t="shared" si="23"/>
        <v>0</v>
      </c>
      <c r="T53" s="6"/>
      <c r="U53" s="90" t="s">
        <v>10</v>
      </c>
      <c r="V53" s="91">
        <f t="shared" si="28"/>
        <v>0</v>
      </c>
      <c r="W53" s="91">
        <f t="shared" si="28"/>
        <v>0</v>
      </c>
      <c r="X53" s="91">
        <f t="shared" si="28"/>
        <v>0</v>
      </c>
      <c r="Y53" s="91">
        <f t="shared" si="28"/>
        <v>0</v>
      </c>
      <c r="Z53" s="91">
        <f t="shared" si="28"/>
        <v>0</v>
      </c>
      <c r="AA53" s="91">
        <f t="shared" si="28"/>
        <v>0</v>
      </c>
      <c r="AB53" s="91">
        <f t="shared" si="28"/>
        <v>0</v>
      </c>
      <c r="AC53" s="172">
        <f t="shared" si="28"/>
        <v>0</v>
      </c>
      <c r="AD53" s="91">
        <f t="shared" si="28"/>
        <v>0</v>
      </c>
      <c r="AE53" s="91">
        <f t="shared" si="28"/>
        <v>0</v>
      </c>
      <c r="AF53" s="91">
        <f t="shared" si="28"/>
        <v>0</v>
      </c>
      <c r="AG53" s="91">
        <f t="shared" si="28"/>
        <v>0</v>
      </c>
      <c r="AH53" s="91">
        <f t="shared" si="28"/>
        <v>0</v>
      </c>
      <c r="AI53" s="93">
        <f t="shared" si="24"/>
        <v>0</v>
      </c>
      <c r="AJ53" t="str">
        <f t="shared" si="25"/>
        <v/>
      </c>
    </row>
    <row r="54" spans="1:36" x14ac:dyDescent="0.25">
      <c r="A54" s="56" t="s">
        <v>25</v>
      </c>
      <c r="B54" s="57">
        <f>SUM(B33:B49)</f>
        <v>833.63755534117172</v>
      </c>
      <c r="C54" s="57">
        <f t="shared" ref="C54:I54" si="30">SUM(C33:C49)</f>
        <v>1917.3501377351399</v>
      </c>
      <c r="D54" s="57">
        <f t="shared" si="30"/>
        <v>1965.4786590376175</v>
      </c>
      <c r="E54" s="57">
        <f t="shared" si="30"/>
        <v>1627.0759114520936</v>
      </c>
      <c r="F54" s="57">
        <f t="shared" si="30"/>
        <v>0</v>
      </c>
      <c r="G54" s="57">
        <f t="shared" si="30"/>
        <v>153.97095647623388</v>
      </c>
      <c r="H54" s="57">
        <f t="shared" si="30"/>
        <v>7.0423984013174143</v>
      </c>
      <c r="I54" s="57">
        <f t="shared" si="30"/>
        <v>6504.5556184435745</v>
      </c>
      <c r="J54" s="6"/>
      <c r="K54" s="59" t="s">
        <v>25</v>
      </c>
      <c r="L54" s="57">
        <f>SUM(L33:L49)</f>
        <v>833.63755534117172</v>
      </c>
      <c r="M54" s="57">
        <f t="shared" ref="M54:S54" si="31">SUM(M33:M49)</f>
        <v>1917.3501377351399</v>
      </c>
      <c r="N54" s="57">
        <f t="shared" si="31"/>
        <v>1965.4786590376175</v>
      </c>
      <c r="O54" s="57">
        <f t="shared" si="31"/>
        <v>1627.0759114520936</v>
      </c>
      <c r="P54" s="57">
        <f t="shared" si="31"/>
        <v>354.02243518164738</v>
      </c>
      <c r="Q54" s="57">
        <f t="shared" si="31"/>
        <v>153.97095647623388</v>
      </c>
      <c r="R54" s="58">
        <f t="shared" si="31"/>
        <v>7.0423984013174143</v>
      </c>
      <c r="S54" s="60">
        <f t="shared" si="31"/>
        <v>6858.5780536252214</v>
      </c>
      <c r="T54" s="6" t="str">
        <f>IF(ABS(S54-AI54)&gt;0.01,S54-AI54,"")</f>
        <v/>
      </c>
      <c r="U54" s="94" t="s">
        <v>61</v>
      </c>
      <c r="V54" s="95">
        <f>SUM(V33:V49)</f>
        <v>739.66622416391465</v>
      </c>
      <c r="W54" s="95">
        <f t="shared" ref="W54:AH54" si="32">SUM(W33:W49)</f>
        <v>83.306185743132119</v>
      </c>
      <c r="X54" s="95">
        <f t="shared" si="32"/>
        <v>153.97095647623388</v>
      </c>
      <c r="Y54" s="95">
        <f t="shared" si="32"/>
        <v>1917.3501377351399</v>
      </c>
      <c r="Z54" s="95">
        <f t="shared" si="32"/>
        <v>1411.7172554452898</v>
      </c>
      <c r="AA54" s="95">
        <f t="shared" si="32"/>
        <v>1580.0534009158227</v>
      </c>
      <c r="AB54" s="95">
        <f t="shared" si="32"/>
        <v>354.02243518164738</v>
      </c>
      <c r="AC54" s="95">
        <f t="shared" si="32"/>
        <v>618.49145796404105</v>
      </c>
      <c r="AD54" s="96">
        <f t="shared" si="32"/>
        <v>10.665145434125048</v>
      </c>
      <c r="AE54" s="96">
        <f t="shared" si="32"/>
        <v>11.531747376030149</v>
      </c>
      <c r="AF54" s="96">
        <f t="shared" si="32"/>
        <v>7.0423984013174143</v>
      </c>
      <c r="AG54" s="96">
        <f t="shared" si="32"/>
        <v>553.7614035923275</v>
      </c>
      <c r="AH54" s="96">
        <f t="shared" si="32"/>
        <v>35.490763160240903</v>
      </c>
      <c r="AI54" s="97">
        <f>SUM(V54:AC54)</f>
        <v>6858.5780536252214</v>
      </c>
      <c r="AJ54" t="str">
        <f t="shared" si="25"/>
        <v/>
      </c>
    </row>
    <row r="55" spans="1:36" ht="15" thickBot="1" x14ac:dyDescent="0.35">
      <c r="A55" s="61" t="s">
        <v>86</v>
      </c>
      <c r="B55" s="98">
        <f>IF($I54=0,"-",B54/$I54)</f>
        <v>0.12816210733557329</v>
      </c>
      <c r="C55" s="98">
        <f t="shared" ref="C55:H55" si="33">IF($I54=0,"-",C54/$I54)</f>
        <v>0.29477035022938708</v>
      </c>
      <c r="D55" s="98">
        <f t="shared" si="33"/>
        <v>0.30216955228494485</v>
      </c>
      <c r="E55" s="98">
        <f t="shared" si="33"/>
        <v>0.2501440539363739</v>
      </c>
      <c r="F55" s="98">
        <f t="shared" si="33"/>
        <v>0</v>
      </c>
      <c r="G55" s="98">
        <f t="shared" si="33"/>
        <v>2.3671249122638207E-2</v>
      </c>
      <c r="H55" s="99">
        <f t="shared" si="33"/>
        <v>1.0826870910825629E-3</v>
      </c>
      <c r="I55" s="100">
        <f>SUM(B55:H55)</f>
        <v>1</v>
      </c>
      <c r="K55" s="64" t="s">
        <v>86</v>
      </c>
      <c r="L55" s="65">
        <f>IF($S54=0,"-",L54/$S54)</f>
        <v>0.12154670382449581</v>
      </c>
      <c r="M55" s="65">
        <f t="shared" ref="M55:R55" si="34">IF($S54=0,"-",M54/$S54)</f>
        <v>0.27955505102427042</v>
      </c>
      <c r="N55" s="65">
        <f t="shared" si="34"/>
        <v>0.28657232500237123</v>
      </c>
      <c r="O55" s="65">
        <f t="shared" si="34"/>
        <v>0.23723225116495891</v>
      </c>
      <c r="P55" s="65">
        <f t="shared" si="34"/>
        <v>5.1617468287690135E-2</v>
      </c>
      <c r="Q55" s="65">
        <f t="shared" si="34"/>
        <v>2.2449399171720417E-2</v>
      </c>
      <c r="R55" s="66">
        <f t="shared" si="34"/>
        <v>1.0268015244931173E-3</v>
      </c>
      <c r="S55" s="67">
        <f>SUM(L55:R55)</f>
        <v>0.99999999999999989</v>
      </c>
      <c r="U55" s="101" t="s">
        <v>86</v>
      </c>
      <c r="V55" s="102">
        <f>+V54/$AI54</f>
        <v>0.10784541903302407</v>
      </c>
      <c r="W55" s="102">
        <f t="shared" ref="W55:AH55" si="35">+W54/$AI54</f>
        <v>1.214627654475685E-2</v>
      </c>
      <c r="X55" s="102">
        <f t="shared" si="35"/>
        <v>2.2449399171720417E-2</v>
      </c>
      <c r="Y55" s="102">
        <f t="shared" si="35"/>
        <v>0.27955505102427042</v>
      </c>
      <c r="Z55" s="102">
        <f t="shared" si="35"/>
        <v>0.20583235247998699</v>
      </c>
      <c r="AA55" s="102">
        <f t="shared" si="35"/>
        <v>0.23037623667206905</v>
      </c>
      <c r="AB55" s="102">
        <f t="shared" si="35"/>
        <v>5.1617468287690135E-2</v>
      </c>
      <c r="AC55" s="102">
        <f t="shared" si="35"/>
        <v>9.0177796786482092E-2</v>
      </c>
      <c r="AD55" s="102">
        <f t="shared" si="35"/>
        <v>1.5550082467149001E-3</v>
      </c>
      <c r="AE55" s="102">
        <f t="shared" si="35"/>
        <v>1.6813612509570903E-3</v>
      </c>
      <c r="AF55" s="102">
        <f t="shared" si="35"/>
        <v>1.0268015244931173E-3</v>
      </c>
      <c r="AG55" s="102">
        <f t="shared" si="35"/>
        <v>8.0739972522384171E-2</v>
      </c>
      <c r="AH55" s="102">
        <f t="shared" si="35"/>
        <v>5.1746532419327997E-3</v>
      </c>
      <c r="AI55" s="103">
        <f>SUM(V55:AC55)</f>
        <v>1</v>
      </c>
      <c r="AJ55" t="str">
        <f t="shared" si="25"/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0</v>
      </c>
      <c r="G59" s="224"/>
      <c r="H59" s="226"/>
      <c r="I59" s="16">
        <f>SUM(B59:H59)</f>
        <v>0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36">F450+F476+F502+F528+F554</f>
        <v>0</v>
      </c>
      <c r="G60" s="227"/>
      <c r="H60" s="229"/>
      <c r="I60" s="24">
        <f t="shared" ref="I60:I79" si="37">SUM(B60:H60)</f>
        <v>0</v>
      </c>
      <c r="J60" s="6"/>
      <c r="K60" s="25" t="s">
        <v>7</v>
      </c>
      <c r="L60" s="227"/>
      <c r="M60" s="228"/>
      <c r="N60" s="228"/>
      <c r="O60" s="229"/>
      <c r="P60" s="26">
        <f t="shared" ref="P60:P79" si="38">P450+P476+P502+P528+P554</f>
        <v>0</v>
      </c>
      <c r="Q60" s="227"/>
      <c r="R60" s="234"/>
      <c r="S60" s="28">
        <f t="shared" ref="S60:S79" si="39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36"/>
        <v>0</v>
      </c>
      <c r="G61" s="227"/>
      <c r="H61" s="229"/>
      <c r="I61" s="16">
        <f t="shared" si="37"/>
        <v>0</v>
      </c>
      <c r="J61" s="6"/>
      <c r="K61" s="31" t="s">
        <v>9</v>
      </c>
      <c r="L61" s="227"/>
      <c r="M61" s="228"/>
      <c r="N61" s="228"/>
      <c r="O61" s="229"/>
      <c r="P61" s="18">
        <f t="shared" si="38"/>
        <v>0</v>
      </c>
      <c r="Q61" s="227"/>
      <c r="R61" s="234"/>
      <c r="S61" s="20">
        <f t="shared" si="39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36"/>
        <v>0</v>
      </c>
      <c r="G62" s="227"/>
      <c r="H62" s="229"/>
      <c r="I62" s="24">
        <f t="shared" si="37"/>
        <v>0</v>
      </c>
      <c r="J62" s="6"/>
      <c r="K62" s="25" t="s">
        <v>54</v>
      </c>
      <c r="L62" s="227"/>
      <c r="M62" s="228"/>
      <c r="N62" s="228"/>
      <c r="O62" s="229"/>
      <c r="P62" s="26">
        <f t="shared" si="38"/>
        <v>0</v>
      </c>
      <c r="Q62" s="227"/>
      <c r="R62" s="234"/>
      <c r="S62" s="28">
        <f t="shared" si="39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36"/>
        <v>0</v>
      </c>
      <c r="G63" s="227"/>
      <c r="H63" s="229"/>
      <c r="I63" s="16">
        <f t="shared" si="37"/>
        <v>0</v>
      </c>
      <c r="J63" s="6"/>
      <c r="K63" s="31" t="s">
        <v>15</v>
      </c>
      <c r="L63" s="227"/>
      <c r="M63" s="228"/>
      <c r="N63" s="228"/>
      <c r="O63" s="229"/>
      <c r="P63" s="18">
        <f t="shared" si="38"/>
        <v>0</v>
      </c>
      <c r="Q63" s="227"/>
      <c r="R63" s="234"/>
      <c r="S63" s="20">
        <f t="shared" si="39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36"/>
        <v>0</v>
      </c>
      <c r="G64" s="227"/>
      <c r="H64" s="229"/>
      <c r="I64" s="24">
        <f t="shared" si="37"/>
        <v>0</v>
      </c>
      <c r="J64" s="6"/>
      <c r="K64" s="25" t="s">
        <v>14</v>
      </c>
      <c r="L64" s="227"/>
      <c r="M64" s="228"/>
      <c r="N64" s="228"/>
      <c r="O64" s="229"/>
      <c r="P64" s="26">
        <f t="shared" si="38"/>
        <v>0</v>
      </c>
      <c r="Q64" s="227"/>
      <c r="R64" s="234"/>
      <c r="S64" s="28">
        <f t="shared" si="39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36"/>
        <v>10358.023995201496</v>
      </c>
      <c r="G65" s="227"/>
      <c r="H65" s="229"/>
      <c r="I65" s="16">
        <f t="shared" si="37"/>
        <v>10358.023995201496</v>
      </c>
      <c r="J65" s="6"/>
      <c r="K65" s="31" t="s">
        <v>56</v>
      </c>
      <c r="L65" s="227"/>
      <c r="M65" s="228"/>
      <c r="N65" s="228"/>
      <c r="O65" s="229"/>
      <c r="P65" s="18">
        <f t="shared" si="38"/>
        <v>6490.6718051224771</v>
      </c>
      <c r="Q65" s="227"/>
      <c r="R65" s="234"/>
      <c r="S65" s="20">
        <f t="shared" si="39"/>
        <v>6490.6718051224771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36"/>
        <v>2427.554449143207</v>
      </c>
      <c r="G66" s="227"/>
      <c r="H66" s="229"/>
      <c r="I66" s="24">
        <f t="shared" si="37"/>
        <v>2427.554449143207</v>
      </c>
      <c r="J66" s="6"/>
      <c r="K66" s="25" t="s">
        <v>11</v>
      </c>
      <c r="L66" s="227"/>
      <c r="M66" s="228"/>
      <c r="N66" s="228"/>
      <c r="O66" s="229"/>
      <c r="P66" s="26">
        <f t="shared" si="38"/>
        <v>775.79491188421412</v>
      </c>
      <c r="Q66" s="227"/>
      <c r="R66" s="234"/>
      <c r="S66" s="28">
        <f t="shared" si="39"/>
        <v>775.79491188421412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36"/>
        <v>119.07532646703179</v>
      </c>
      <c r="G67" s="227"/>
      <c r="H67" s="229"/>
      <c r="I67" s="16">
        <f t="shared" si="37"/>
        <v>119.07532646703179</v>
      </c>
      <c r="J67" s="6"/>
      <c r="K67" s="31" t="s">
        <v>57</v>
      </c>
      <c r="L67" s="227"/>
      <c r="M67" s="228"/>
      <c r="N67" s="228"/>
      <c r="O67" s="229"/>
      <c r="P67" s="18">
        <f t="shared" si="38"/>
        <v>0</v>
      </c>
      <c r="Q67" s="227"/>
      <c r="R67" s="234"/>
      <c r="S67" s="20">
        <f t="shared" si="39"/>
        <v>0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36"/>
        <v>8.531475716037253</v>
      </c>
      <c r="G68" s="227"/>
      <c r="H68" s="229"/>
      <c r="I68" s="24">
        <f t="shared" si="37"/>
        <v>8.531475716037253</v>
      </c>
      <c r="J68" s="6"/>
      <c r="K68" s="25" t="s">
        <v>16</v>
      </c>
      <c r="L68" s="227"/>
      <c r="M68" s="228"/>
      <c r="N68" s="228"/>
      <c r="O68" s="229"/>
      <c r="P68" s="26">
        <f t="shared" si="38"/>
        <v>5.5526844880087438</v>
      </c>
      <c r="Q68" s="227"/>
      <c r="R68" s="234"/>
      <c r="S68" s="28">
        <f t="shared" si="39"/>
        <v>5.5526844880087438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36"/>
        <v>19.145078132121686</v>
      </c>
      <c r="G69" s="227"/>
      <c r="H69" s="229"/>
      <c r="I69" s="16">
        <f t="shared" si="37"/>
        <v>19.145078132121686</v>
      </c>
      <c r="J69" s="6"/>
      <c r="K69" s="31" t="s">
        <v>136</v>
      </c>
      <c r="L69" s="227"/>
      <c r="M69" s="228"/>
      <c r="N69" s="228"/>
      <c r="O69" s="229"/>
      <c r="P69" s="18">
        <f t="shared" si="38"/>
        <v>14.598820419297766</v>
      </c>
      <c r="Q69" s="227"/>
      <c r="R69" s="234"/>
      <c r="S69" s="20">
        <f t="shared" si="39"/>
        <v>14.598820419297766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36"/>
        <v>52.884375821543969</v>
      </c>
      <c r="G70" s="227"/>
      <c r="H70" s="229"/>
      <c r="I70" s="24">
        <f t="shared" si="37"/>
        <v>52.884375821543969</v>
      </c>
      <c r="J70" s="6"/>
      <c r="K70" s="25" t="s">
        <v>24</v>
      </c>
      <c r="L70" s="227"/>
      <c r="M70" s="228"/>
      <c r="N70" s="228"/>
      <c r="O70" s="229"/>
      <c r="P70" s="26">
        <f t="shared" si="38"/>
        <v>0</v>
      </c>
      <c r="Q70" s="227"/>
      <c r="R70" s="234"/>
      <c r="S70" s="28">
        <f t="shared" si="39"/>
        <v>0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36"/>
        <v>0</v>
      </c>
      <c r="G71" s="227"/>
      <c r="H71" s="229"/>
      <c r="I71" s="16">
        <f t="shared" si="37"/>
        <v>0</v>
      </c>
      <c r="J71" s="6"/>
      <c r="K71" s="31" t="s">
        <v>23</v>
      </c>
      <c r="L71" s="227"/>
      <c r="M71" s="228"/>
      <c r="N71" s="228"/>
      <c r="O71" s="229"/>
      <c r="P71" s="18">
        <f t="shared" si="38"/>
        <v>0</v>
      </c>
      <c r="Q71" s="227"/>
      <c r="R71" s="234"/>
      <c r="S71" s="20">
        <f t="shared" si="39"/>
        <v>0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36"/>
        <v>0</v>
      </c>
      <c r="G72" s="227"/>
      <c r="H72" s="229"/>
      <c r="I72" s="24">
        <f t="shared" si="37"/>
        <v>0</v>
      </c>
      <c r="J72" s="6"/>
      <c r="K72" s="25" t="s">
        <v>58</v>
      </c>
      <c r="L72" s="227"/>
      <c r="M72" s="228"/>
      <c r="N72" s="228"/>
      <c r="O72" s="229"/>
      <c r="P72" s="26">
        <f t="shared" si="38"/>
        <v>0</v>
      </c>
      <c r="Q72" s="227"/>
      <c r="R72" s="234"/>
      <c r="S72" s="28">
        <f t="shared" si="39"/>
        <v>0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36"/>
        <v>808.34185934838888</v>
      </c>
      <c r="G73" s="227"/>
      <c r="H73" s="229"/>
      <c r="I73" s="16">
        <f t="shared" si="37"/>
        <v>808.34185934838888</v>
      </c>
      <c r="J73" s="6"/>
      <c r="K73" s="31" t="s">
        <v>21</v>
      </c>
      <c r="L73" s="227"/>
      <c r="M73" s="228"/>
      <c r="N73" s="228"/>
      <c r="O73" s="229"/>
      <c r="P73" s="18">
        <f t="shared" si="38"/>
        <v>498.22070801295553</v>
      </c>
      <c r="Q73" s="227"/>
      <c r="R73" s="234"/>
      <c r="S73" s="20">
        <f t="shared" si="39"/>
        <v>498.22070801295553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36"/>
        <v>0</v>
      </c>
      <c r="G74" s="227"/>
      <c r="H74" s="229"/>
      <c r="I74" s="24">
        <f t="shared" si="37"/>
        <v>0</v>
      </c>
      <c r="J74" s="6"/>
      <c r="K74" s="25" t="s">
        <v>20</v>
      </c>
      <c r="L74" s="227"/>
      <c r="M74" s="228"/>
      <c r="N74" s="228"/>
      <c r="O74" s="229"/>
      <c r="P74" s="26">
        <f t="shared" si="38"/>
        <v>0</v>
      </c>
      <c r="Q74" s="227"/>
      <c r="R74" s="234"/>
      <c r="S74" s="28">
        <f t="shared" si="39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36"/>
        <v>0</v>
      </c>
      <c r="G75" s="227"/>
      <c r="H75" s="229"/>
      <c r="I75" s="16">
        <f t="shared" si="37"/>
        <v>0</v>
      </c>
      <c r="J75" s="6"/>
      <c r="K75" s="33" t="s">
        <v>62</v>
      </c>
      <c r="L75" s="227"/>
      <c r="M75" s="228"/>
      <c r="N75" s="228"/>
      <c r="O75" s="229"/>
      <c r="P75" s="18">
        <f t="shared" si="38"/>
        <v>0</v>
      </c>
      <c r="Q75" s="227"/>
      <c r="R75" s="234"/>
      <c r="S75" s="20">
        <f t="shared" si="39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36"/>
        <v>0</v>
      </c>
      <c r="G76" s="227"/>
      <c r="H76" s="229"/>
      <c r="I76" s="37">
        <f t="shared" si="37"/>
        <v>0</v>
      </c>
      <c r="J76" s="6"/>
      <c r="K76" s="38" t="s">
        <v>22</v>
      </c>
      <c r="L76" s="227"/>
      <c r="M76" s="228"/>
      <c r="N76" s="228"/>
      <c r="O76" s="229"/>
      <c r="P76" s="39">
        <f t="shared" si="38"/>
        <v>0</v>
      </c>
      <c r="Q76" s="227"/>
      <c r="R76" s="234"/>
      <c r="S76" s="41">
        <f t="shared" si="39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36"/>
        <v>0</v>
      </c>
      <c r="G77" s="227"/>
      <c r="H77" s="229"/>
      <c r="I77" s="45">
        <f t="shared" si="37"/>
        <v>0</v>
      </c>
      <c r="J77" s="6"/>
      <c r="K77" s="46" t="s">
        <v>18</v>
      </c>
      <c r="L77" s="227"/>
      <c r="M77" s="228"/>
      <c r="N77" s="228"/>
      <c r="O77" s="229"/>
      <c r="P77" s="43">
        <f t="shared" si="38"/>
        <v>0</v>
      </c>
      <c r="Q77" s="227"/>
      <c r="R77" s="234"/>
      <c r="S77" s="48">
        <f t="shared" si="39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36"/>
        <v>0</v>
      </c>
      <c r="G78" s="227"/>
      <c r="H78" s="229"/>
      <c r="I78" s="37">
        <f t="shared" si="37"/>
        <v>0</v>
      </c>
      <c r="J78" s="6"/>
      <c r="K78" s="38" t="s">
        <v>19</v>
      </c>
      <c r="L78" s="227"/>
      <c r="M78" s="228"/>
      <c r="N78" s="228"/>
      <c r="O78" s="229"/>
      <c r="P78" s="39">
        <f t="shared" si="38"/>
        <v>0</v>
      </c>
      <c r="Q78" s="227"/>
      <c r="R78" s="234"/>
      <c r="S78" s="41">
        <f t="shared" si="39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36"/>
        <v>0</v>
      </c>
      <c r="G79" s="230"/>
      <c r="H79" s="232"/>
      <c r="I79" s="52">
        <f t="shared" si="37"/>
        <v>0</v>
      </c>
      <c r="J79" s="6"/>
      <c r="K79" s="53" t="s">
        <v>10</v>
      </c>
      <c r="L79" s="230"/>
      <c r="M79" s="231"/>
      <c r="N79" s="231"/>
      <c r="O79" s="232"/>
      <c r="P79" s="50">
        <f t="shared" si="38"/>
        <v>0</v>
      </c>
      <c r="Q79" s="230"/>
      <c r="R79" s="235"/>
      <c r="S79" s="55">
        <f t="shared" si="39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I80" si="40">SUM(C59:C75)</f>
        <v>0</v>
      </c>
      <c r="D80" s="57">
        <f t="shared" si="40"/>
        <v>0</v>
      </c>
      <c r="E80" s="57">
        <f t="shared" si="40"/>
        <v>0</v>
      </c>
      <c r="F80" s="57">
        <f t="shared" si="40"/>
        <v>13793.556559829827</v>
      </c>
      <c r="G80" s="57">
        <f t="shared" si="40"/>
        <v>0</v>
      </c>
      <c r="H80" s="58">
        <f t="shared" si="40"/>
        <v>0</v>
      </c>
      <c r="I80" s="57">
        <f t="shared" si="40"/>
        <v>13793.556559829827</v>
      </c>
      <c r="J80" s="6"/>
      <c r="K80" s="59" t="s">
        <v>25</v>
      </c>
      <c r="L80" s="57">
        <f>SUM(L59:L75)</f>
        <v>0</v>
      </c>
      <c r="M80" s="57">
        <f t="shared" ref="M80:S80" si="41">SUM(M59:M75)</f>
        <v>0</v>
      </c>
      <c r="N80" s="57">
        <f t="shared" si="41"/>
        <v>0</v>
      </c>
      <c r="O80" s="57">
        <f t="shared" si="41"/>
        <v>0</v>
      </c>
      <c r="P80" s="57">
        <f t="shared" si="41"/>
        <v>7784.8389299269538</v>
      </c>
      <c r="Q80" s="57">
        <f t="shared" si="41"/>
        <v>0</v>
      </c>
      <c r="R80" s="58">
        <f t="shared" si="41"/>
        <v>0</v>
      </c>
      <c r="S80" s="60">
        <f t="shared" si="41"/>
        <v>7784.8389299269538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42">IF($I80=0,"-",C80/$I80)</f>
        <v>0</v>
      </c>
      <c r="D81" s="98">
        <f t="shared" si="42"/>
        <v>0</v>
      </c>
      <c r="E81" s="98">
        <f t="shared" si="42"/>
        <v>0</v>
      </c>
      <c r="F81" s="98">
        <f t="shared" si="42"/>
        <v>1</v>
      </c>
      <c r="G81" s="98">
        <f t="shared" si="42"/>
        <v>0</v>
      </c>
      <c r="H81" s="98">
        <f t="shared" si="42"/>
        <v>0</v>
      </c>
      <c r="I81" s="100">
        <f>SUM(B81:H81)</f>
        <v>1</v>
      </c>
      <c r="K81" s="64" t="s">
        <v>86</v>
      </c>
      <c r="L81" s="65">
        <f t="shared" ref="L81:R81" si="43">IF($S80=0,"-",L80/$S80)</f>
        <v>0</v>
      </c>
      <c r="M81" s="65">
        <f t="shared" si="43"/>
        <v>0</v>
      </c>
      <c r="N81" s="65">
        <f t="shared" si="43"/>
        <v>0</v>
      </c>
      <c r="O81" s="65">
        <f t="shared" si="43"/>
        <v>0</v>
      </c>
      <c r="P81" s="65">
        <f t="shared" si="43"/>
        <v>1</v>
      </c>
      <c r="Q81" s="65">
        <f t="shared" si="43"/>
        <v>0</v>
      </c>
      <c r="R81" s="66">
        <f t="shared" si="43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>B579+B605+B631</f>
        <v>0.93671015413066128</v>
      </c>
      <c r="C85" s="14">
        <f>C579+C605+C631</f>
        <v>0</v>
      </c>
      <c r="D85" s="14">
        <f t="shared" ref="D85:H100" si="44">D579+D605+D631</f>
        <v>3.9879539976502123E-3</v>
      </c>
      <c r="E85" s="14">
        <f t="shared" si="44"/>
        <v>0</v>
      </c>
      <c r="F85" s="14">
        <f t="shared" si="44"/>
        <v>0</v>
      </c>
      <c r="G85" s="14">
        <f>G579+G605+G631</f>
        <v>0</v>
      </c>
      <c r="H85" s="14">
        <f>H579+H605+H631</f>
        <v>0</v>
      </c>
      <c r="I85" s="16">
        <f>SUM(B85:H85)</f>
        <v>0.94069810812831145</v>
      </c>
      <c r="J85" s="6"/>
      <c r="K85" s="72" t="s">
        <v>6</v>
      </c>
      <c r="L85" s="14">
        <f>L579+L605+L631</f>
        <v>0.93671015413066128</v>
      </c>
      <c r="M85" s="14">
        <f t="shared" ref="M85:O85" si="45">M579+M605+M631</f>
        <v>0</v>
      </c>
      <c r="N85" s="14">
        <f t="shared" si="45"/>
        <v>3.9879539976502123E-3</v>
      </c>
      <c r="O85" s="14">
        <f t="shared" si="45"/>
        <v>0</v>
      </c>
      <c r="P85" s="14">
        <f>P579+P605+P631</f>
        <v>0</v>
      </c>
      <c r="Q85" s="14">
        <f t="shared" ref="Q85:R85" si="46">Q579+Q605+Q631</f>
        <v>0</v>
      </c>
      <c r="R85" s="14">
        <f t="shared" si="46"/>
        <v>0</v>
      </c>
      <c r="S85" s="74">
        <f>SUM(L85:R85)</f>
        <v>0.94069810812831145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H101" si="47">B580+B606+B632</f>
        <v>3.0284007653649003</v>
      </c>
      <c r="C86" s="22">
        <f t="shared" si="47"/>
        <v>0</v>
      </c>
      <c r="D86" s="22">
        <f t="shared" si="44"/>
        <v>0.41901633370339542</v>
      </c>
      <c r="E86" s="22">
        <f t="shared" si="44"/>
        <v>0</v>
      </c>
      <c r="F86" s="22">
        <f t="shared" si="44"/>
        <v>0</v>
      </c>
      <c r="G86" s="22">
        <f t="shared" si="44"/>
        <v>0</v>
      </c>
      <c r="H86" s="22">
        <f t="shared" si="44"/>
        <v>0</v>
      </c>
      <c r="I86" s="24">
        <f t="shared" ref="I86:I105" si="48">SUM(B86:H86)</f>
        <v>3.4474170990682955</v>
      </c>
      <c r="J86" s="6"/>
      <c r="K86" s="25" t="s">
        <v>7</v>
      </c>
      <c r="L86" s="26">
        <f t="shared" ref="L86:R101" si="49">L580+L606+L632</f>
        <v>3.0284007653649003</v>
      </c>
      <c r="M86" s="26">
        <f t="shared" si="49"/>
        <v>0</v>
      </c>
      <c r="N86" s="26">
        <f t="shared" si="49"/>
        <v>0.41901633370339542</v>
      </c>
      <c r="O86" s="26">
        <f t="shared" si="49"/>
        <v>0</v>
      </c>
      <c r="P86" s="26">
        <f t="shared" si="49"/>
        <v>0</v>
      </c>
      <c r="Q86" s="26">
        <f t="shared" si="49"/>
        <v>0</v>
      </c>
      <c r="R86" s="26">
        <f t="shared" si="49"/>
        <v>0</v>
      </c>
      <c r="S86" s="28">
        <f t="shared" ref="S86:S105" si="50">SUM(L86:R86)</f>
        <v>3.4474170990682955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47"/>
        <v>12.714711099966065</v>
      </c>
      <c r="C87" s="18">
        <f t="shared" si="47"/>
        <v>0</v>
      </c>
      <c r="D87" s="18">
        <f t="shared" si="44"/>
        <v>2.6384535946286469</v>
      </c>
      <c r="E87" s="18">
        <f t="shared" si="44"/>
        <v>0</v>
      </c>
      <c r="F87" s="18">
        <f t="shared" si="44"/>
        <v>0</v>
      </c>
      <c r="G87" s="18">
        <f t="shared" si="44"/>
        <v>0</v>
      </c>
      <c r="H87" s="18">
        <f t="shared" si="44"/>
        <v>0</v>
      </c>
      <c r="I87" s="16">
        <f t="shared" si="48"/>
        <v>15.353164694594712</v>
      </c>
      <c r="J87" s="6"/>
      <c r="K87" s="31" t="s">
        <v>9</v>
      </c>
      <c r="L87" s="18">
        <f t="shared" si="49"/>
        <v>12.714711099966065</v>
      </c>
      <c r="M87" s="18">
        <f t="shared" si="49"/>
        <v>0</v>
      </c>
      <c r="N87" s="18">
        <f t="shared" si="49"/>
        <v>2.6384535946286469</v>
      </c>
      <c r="O87" s="18">
        <f t="shared" si="49"/>
        <v>0</v>
      </c>
      <c r="P87" s="18">
        <f t="shared" si="49"/>
        <v>0</v>
      </c>
      <c r="Q87" s="18">
        <f t="shared" si="49"/>
        <v>0</v>
      </c>
      <c r="R87" s="18">
        <f t="shared" si="49"/>
        <v>0</v>
      </c>
      <c r="S87" s="20">
        <f t="shared" si="50"/>
        <v>15.353164694594712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47"/>
        <v>0</v>
      </c>
      <c r="C88" s="22">
        <f t="shared" si="47"/>
        <v>0</v>
      </c>
      <c r="D88" s="22">
        <f t="shared" si="44"/>
        <v>0</v>
      </c>
      <c r="E88" s="22">
        <f t="shared" si="44"/>
        <v>0</v>
      </c>
      <c r="F88" s="22">
        <f t="shared" si="44"/>
        <v>0</v>
      </c>
      <c r="G88" s="22">
        <f t="shared" si="44"/>
        <v>0</v>
      </c>
      <c r="H88" s="22">
        <f t="shared" si="44"/>
        <v>0</v>
      </c>
      <c r="I88" s="24">
        <f t="shared" si="48"/>
        <v>0</v>
      </c>
      <c r="J88" s="6"/>
      <c r="K88" s="25" t="s">
        <v>54</v>
      </c>
      <c r="L88" s="26">
        <f t="shared" si="49"/>
        <v>0</v>
      </c>
      <c r="M88" s="26">
        <f t="shared" si="49"/>
        <v>0</v>
      </c>
      <c r="N88" s="26">
        <f t="shared" si="49"/>
        <v>0</v>
      </c>
      <c r="O88" s="26">
        <f t="shared" si="49"/>
        <v>0</v>
      </c>
      <c r="P88" s="26">
        <f t="shared" si="49"/>
        <v>0</v>
      </c>
      <c r="Q88" s="26">
        <f t="shared" si="49"/>
        <v>0</v>
      </c>
      <c r="R88" s="26">
        <f t="shared" si="49"/>
        <v>0</v>
      </c>
      <c r="S88" s="28">
        <f t="shared" si="50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47"/>
        <v>11.28599036636351</v>
      </c>
      <c r="C89" s="18">
        <f t="shared" si="47"/>
        <v>0.98579164719216505</v>
      </c>
      <c r="D89" s="18">
        <f t="shared" si="44"/>
        <v>0.47251338375836965</v>
      </c>
      <c r="E89" s="18">
        <f t="shared" si="44"/>
        <v>0.46728160526249801</v>
      </c>
      <c r="F89" s="18">
        <f t="shared" si="44"/>
        <v>0</v>
      </c>
      <c r="G89" s="18">
        <f t="shared" si="44"/>
        <v>0</v>
      </c>
      <c r="H89" s="18">
        <f t="shared" si="44"/>
        <v>0</v>
      </c>
      <c r="I89" s="16">
        <f t="shared" si="48"/>
        <v>13.211577002576544</v>
      </c>
      <c r="J89" s="6"/>
      <c r="K89" s="31" t="s">
        <v>15</v>
      </c>
      <c r="L89" s="18">
        <f t="shared" si="49"/>
        <v>11.28599036636351</v>
      </c>
      <c r="M89" s="18">
        <f t="shared" si="49"/>
        <v>0.98579164719216505</v>
      </c>
      <c r="N89" s="18">
        <f t="shared" si="49"/>
        <v>0.47251338375836965</v>
      </c>
      <c r="O89" s="18">
        <f t="shared" si="49"/>
        <v>0.46728160526249801</v>
      </c>
      <c r="P89" s="18">
        <f t="shared" si="49"/>
        <v>0</v>
      </c>
      <c r="Q89" s="18">
        <f t="shared" si="49"/>
        <v>0</v>
      </c>
      <c r="R89" s="18">
        <f t="shared" si="49"/>
        <v>0</v>
      </c>
      <c r="S89" s="20">
        <f t="shared" si="50"/>
        <v>13.211577002576544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47"/>
        <v>1531.5071706951287</v>
      </c>
      <c r="C90" s="22">
        <f t="shared" si="47"/>
        <v>2.3155434908665735</v>
      </c>
      <c r="D90" s="22">
        <f t="shared" si="44"/>
        <v>167.47737524159726</v>
      </c>
      <c r="E90" s="22">
        <f t="shared" si="44"/>
        <v>0</v>
      </c>
      <c r="F90" s="22">
        <f t="shared" si="44"/>
        <v>0</v>
      </c>
      <c r="G90" s="22">
        <f t="shared" si="44"/>
        <v>0</v>
      </c>
      <c r="H90" s="22">
        <f t="shared" si="44"/>
        <v>0</v>
      </c>
      <c r="I90" s="24">
        <f t="shared" si="48"/>
        <v>1701.3000894275924</v>
      </c>
      <c r="J90" s="6"/>
      <c r="K90" s="25" t="s">
        <v>14</v>
      </c>
      <c r="L90" s="26">
        <f t="shared" si="49"/>
        <v>1531.5071706951287</v>
      </c>
      <c r="M90" s="26">
        <f t="shared" si="49"/>
        <v>2.3155434908665735</v>
      </c>
      <c r="N90" s="26">
        <f t="shared" si="49"/>
        <v>167.47737524159726</v>
      </c>
      <c r="O90" s="26">
        <f t="shared" si="49"/>
        <v>0</v>
      </c>
      <c r="P90" s="26">
        <f t="shared" si="49"/>
        <v>0</v>
      </c>
      <c r="Q90" s="26">
        <f t="shared" si="49"/>
        <v>0</v>
      </c>
      <c r="R90" s="26">
        <f t="shared" si="49"/>
        <v>0</v>
      </c>
      <c r="S90" s="28">
        <f t="shared" si="50"/>
        <v>1701.3000894275924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47"/>
        <v>0</v>
      </c>
      <c r="C91" s="18">
        <f t="shared" si="47"/>
        <v>0.33055111248277946</v>
      </c>
      <c r="D91" s="18">
        <f t="shared" si="44"/>
        <v>7.9973529890866674E-2</v>
      </c>
      <c r="E91" s="18">
        <f t="shared" si="44"/>
        <v>53.349941132450134</v>
      </c>
      <c r="F91" s="18">
        <f t="shared" si="44"/>
        <v>633.60306774755713</v>
      </c>
      <c r="G91" s="18">
        <f t="shared" si="44"/>
        <v>0</v>
      </c>
      <c r="H91" s="18">
        <f t="shared" si="44"/>
        <v>0</v>
      </c>
      <c r="I91" s="16">
        <f t="shared" si="48"/>
        <v>687.36353352238086</v>
      </c>
      <c r="J91" s="6"/>
      <c r="K91" s="31" t="s">
        <v>56</v>
      </c>
      <c r="L91" s="18">
        <f t="shared" si="49"/>
        <v>0</v>
      </c>
      <c r="M91" s="18">
        <f t="shared" si="49"/>
        <v>0.33055111248277946</v>
      </c>
      <c r="N91" s="18">
        <f t="shared" si="49"/>
        <v>7.9973529890866674E-2</v>
      </c>
      <c r="O91" s="18">
        <f t="shared" si="49"/>
        <v>53.349941132450134</v>
      </c>
      <c r="P91" s="18">
        <f t="shared" si="49"/>
        <v>4198.5562151865915</v>
      </c>
      <c r="Q91" s="18">
        <f t="shared" si="49"/>
        <v>0</v>
      </c>
      <c r="R91" s="18">
        <f t="shared" si="49"/>
        <v>0</v>
      </c>
      <c r="S91" s="20">
        <f t="shared" si="50"/>
        <v>4252.3166809614149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47"/>
        <v>0</v>
      </c>
      <c r="C92" s="22">
        <f t="shared" si="47"/>
        <v>0</v>
      </c>
      <c r="D92" s="22">
        <f t="shared" si="44"/>
        <v>2.4885066509043961E-2</v>
      </c>
      <c r="E92" s="22">
        <f t="shared" si="44"/>
        <v>2.8822391186683101</v>
      </c>
      <c r="F92" s="22">
        <f t="shared" si="44"/>
        <v>0</v>
      </c>
      <c r="G92" s="22">
        <f t="shared" si="44"/>
        <v>0</v>
      </c>
      <c r="H92" s="22">
        <f t="shared" si="44"/>
        <v>0</v>
      </c>
      <c r="I92" s="24">
        <f t="shared" si="48"/>
        <v>2.9071241851773539</v>
      </c>
      <c r="J92" s="6"/>
      <c r="K92" s="25" t="s">
        <v>11</v>
      </c>
      <c r="L92" s="26">
        <f t="shared" si="49"/>
        <v>0</v>
      </c>
      <c r="M92" s="26">
        <f t="shared" si="49"/>
        <v>0</v>
      </c>
      <c r="N92" s="26">
        <f t="shared" si="49"/>
        <v>2.4885066509043961E-2</v>
      </c>
      <c r="O92" s="26">
        <f t="shared" si="49"/>
        <v>2.8822391186683101</v>
      </c>
      <c r="P92" s="26">
        <f t="shared" si="49"/>
        <v>1643.0369826040542</v>
      </c>
      <c r="Q92" s="26">
        <f t="shared" si="49"/>
        <v>0</v>
      </c>
      <c r="R92" s="26">
        <f t="shared" si="49"/>
        <v>0</v>
      </c>
      <c r="S92" s="28">
        <f t="shared" si="50"/>
        <v>1645.9441067892315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47"/>
        <v>0</v>
      </c>
      <c r="C93" s="18">
        <f t="shared" si="47"/>
        <v>0</v>
      </c>
      <c r="D93" s="18">
        <f t="shared" si="44"/>
        <v>0</v>
      </c>
      <c r="E93" s="18">
        <f t="shared" si="44"/>
        <v>0</v>
      </c>
      <c r="F93" s="18">
        <f t="shared" si="44"/>
        <v>0</v>
      </c>
      <c r="G93" s="18">
        <f t="shared" si="44"/>
        <v>0</v>
      </c>
      <c r="H93" s="18">
        <f t="shared" si="44"/>
        <v>0</v>
      </c>
      <c r="I93" s="16">
        <f t="shared" si="48"/>
        <v>0</v>
      </c>
      <c r="J93" s="6"/>
      <c r="K93" s="31" t="s">
        <v>57</v>
      </c>
      <c r="L93" s="18">
        <f t="shared" si="49"/>
        <v>0</v>
      </c>
      <c r="M93" s="18">
        <f t="shared" si="49"/>
        <v>0</v>
      </c>
      <c r="N93" s="18">
        <f t="shared" si="49"/>
        <v>0</v>
      </c>
      <c r="O93" s="18">
        <f t="shared" si="49"/>
        <v>0</v>
      </c>
      <c r="P93" s="18">
        <f t="shared" si="49"/>
        <v>119.07532646703179</v>
      </c>
      <c r="Q93" s="18">
        <f t="shared" si="49"/>
        <v>0</v>
      </c>
      <c r="R93" s="18">
        <f t="shared" si="49"/>
        <v>0</v>
      </c>
      <c r="S93" s="20">
        <f t="shared" si="50"/>
        <v>119.07532646703179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47"/>
        <v>55.771494329574196</v>
      </c>
      <c r="C94" s="22">
        <f t="shared" si="47"/>
        <v>4.5415251320265561E-2</v>
      </c>
      <c r="D94" s="22">
        <f t="shared" si="44"/>
        <v>2.697937681303276</v>
      </c>
      <c r="E94" s="22">
        <f t="shared" si="44"/>
        <v>0.27495653741374171</v>
      </c>
      <c r="F94" s="22">
        <f t="shared" si="44"/>
        <v>0</v>
      </c>
      <c r="G94" s="22">
        <f t="shared" si="44"/>
        <v>0</v>
      </c>
      <c r="H94" s="22">
        <f t="shared" si="44"/>
        <v>0</v>
      </c>
      <c r="I94" s="24">
        <f t="shared" si="48"/>
        <v>58.789803799611477</v>
      </c>
      <c r="J94" s="6"/>
      <c r="K94" s="25" t="s">
        <v>16</v>
      </c>
      <c r="L94" s="26">
        <f t="shared" si="49"/>
        <v>55.771494329574196</v>
      </c>
      <c r="M94" s="26">
        <f t="shared" si="49"/>
        <v>4.5415251320265561E-2</v>
      </c>
      <c r="N94" s="26">
        <f t="shared" si="49"/>
        <v>2.697937681303276</v>
      </c>
      <c r="O94" s="26">
        <f t="shared" si="49"/>
        <v>0.27495653741374171</v>
      </c>
      <c r="P94" s="26">
        <f t="shared" si="49"/>
        <v>0</v>
      </c>
      <c r="Q94" s="26">
        <f t="shared" si="49"/>
        <v>0</v>
      </c>
      <c r="R94" s="26">
        <f t="shared" si="49"/>
        <v>0</v>
      </c>
      <c r="S94" s="28">
        <f t="shared" si="50"/>
        <v>58.789803799611477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47"/>
        <v>2607.8070652415367</v>
      </c>
      <c r="C95" s="18">
        <f t="shared" si="47"/>
        <v>22.658706314296015</v>
      </c>
      <c r="D95" s="18">
        <f t="shared" si="44"/>
        <v>282.71425406833629</v>
      </c>
      <c r="E95" s="18">
        <f t="shared" si="44"/>
        <v>3.4797282010010404</v>
      </c>
      <c r="F95" s="18">
        <f t="shared" si="44"/>
        <v>0</v>
      </c>
      <c r="G95" s="18">
        <f t="shared" si="44"/>
        <v>0</v>
      </c>
      <c r="H95" s="18">
        <f t="shared" si="44"/>
        <v>0</v>
      </c>
      <c r="I95" s="16">
        <f t="shared" si="48"/>
        <v>2916.6597538251699</v>
      </c>
      <c r="J95" s="6"/>
      <c r="K95" s="31" t="s">
        <v>136</v>
      </c>
      <c r="L95" s="18">
        <f t="shared" si="49"/>
        <v>2607.8070652415367</v>
      </c>
      <c r="M95" s="18">
        <f t="shared" si="49"/>
        <v>22.658706314296015</v>
      </c>
      <c r="N95" s="18">
        <f t="shared" si="49"/>
        <v>282.71425406833629</v>
      </c>
      <c r="O95" s="18">
        <f t="shared" si="49"/>
        <v>3.4797282010010404</v>
      </c>
      <c r="P95" s="18">
        <f t="shared" si="49"/>
        <v>0</v>
      </c>
      <c r="Q95" s="18">
        <f t="shared" si="49"/>
        <v>0</v>
      </c>
      <c r="R95" s="18">
        <f t="shared" si="49"/>
        <v>0</v>
      </c>
      <c r="S95" s="20">
        <f t="shared" si="50"/>
        <v>2916.6597538251699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47"/>
        <v>815.81674467035691</v>
      </c>
      <c r="C96" s="22">
        <f t="shared" si="47"/>
        <v>7.7845071599860316E-2</v>
      </c>
      <c r="D96" s="22">
        <f t="shared" si="44"/>
        <v>1018.0810168841801</v>
      </c>
      <c r="E96" s="22">
        <f t="shared" si="44"/>
        <v>1110.2111000580944</v>
      </c>
      <c r="F96" s="22">
        <f t="shared" si="44"/>
        <v>0</v>
      </c>
      <c r="G96" s="22">
        <f t="shared" si="44"/>
        <v>661.12002033841486</v>
      </c>
      <c r="H96" s="22">
        <f t="shared" si="44"/>
        <v>0.54189789324063442</v>
      </c>
      <c r="I96" s="24">
        <f t="shared" si="48"/>
        <v>3605.8486249158873</v>
      </c>
      <c r="J96" s="6"/>
      <c r="K96" s="25" t="s">
        <v>24</v>
      </c>
      <c r="L96" s="26">
        <f t="shared" si="49"/>
        <v>815.81674467035691</v>
      </c>
      <c r="M96" s="26">
        <f t="shared" si="49"/>
        <v>7.7845071599860316E-2</v>
      </c>
      <c r="N96" s="26">
        <f t="shared" si="49"/>
        <v>1018.0810168841801</v>
      </c>
      <c r="O96" s="26">
        <f t="shared" si="49"/>
        <v>1110.2111000580944</v>
      </c>
      <c r="P96" s="26">
        <f t="shared" si="49"/>
        <v>44.406211904983067</v>
      </c>
      <c r="Q96" s="26">
        <f t="shared" si="49"/>
        <v>661.12002033841486</v>
      </c>
      <c r="R96" s="26">
        <f t="shared" si="49"/>
        <v>0.54189789324063442</v>
      </c>
      <c r="S96" s="28">
        <f t="shared" si="50"/>
        <v>3650.2548368208704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47"/>
        <v>901.62364470842499</v>
      </c>
      <c r="C97" s="18">
        <f t="shared" si="47"/>
        <v>4.1661500683502446</v>
      </c>
      <c r="D97" s="18">
        <f t="shared" si="44"/>
        <v>26.861869959325709</v>
      </c>
      <c r="E97" s="18">
        <f t="shared" si="44"/>
        <v>0</v>
      </c>
      <c r="F97" s="18">
        <f t="shared" si="44"/>
        <v>0</v>
      </c>
      <c r="G97" s="18">
        <f t="shared" si="44"/>
        <v>0</v>
      </c>
      <c r="H97" s="18">
        <f t="shared" si="44"/>
        <v>0</v>
      </c>
      <c r="I97" s="16">
        <f t="shared" si="48"/>
        <v>932.651664736101</v>
      </c>
      <c r="J97" s="6"/>
      <c r="K97" s="31" t="s">
        <v>23</v>
      </c>
      <c r="L97" s="18">
        <f t="shared" si="49"/>
        <v>901.62364470842499</v>
      </c>
      <c r="M97" s="18">
        <f t="shared" si="49"/>
        <v>4.1661500683502446</v>
      </c>
      <c r="N97" s="18">
        <f t="shared" si="49"/>
        <v>26.861869959325709</v>
      </c>
      <c r="O97" s="18">
        <f t="shared" si="49"/>
        <v>0</v>
      </c>
      <c r="P97" s="18">
        <f t="shared" si="49"/>
        <v>0</v>
      </c>
      <c r="Q97" s="18">
        <f t="shared" si="49"/>
        <v>0</v>
      </c>
      <c r="R97" s="18">
        <f t="shared" si="49"/>
        <v>0</v>
      </c>
      <c r="S97" s="20">
        <f t="shared" si="50"/>
        <v>932.651664736101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47"/>
        <v>3688.5426576068394</v>
      </c>
      <c r="C98" s="22">
        <f t="shared" si="47"/>
        <v>6.7551296080178949</v>
      </c>
      <c r="D98" s="22">
        <f t="shared" si="44"/>
        <v>370.84352252312556</v>
      </c>
      <c r="E98" s="22">
        <f t="shared" si="44"/>
        <v>0</v>
      </c>
      <c r="F98" s="22">
        <f t="shared" si="44"/>
        <v>0</v>
      </c>
      <c r="G98" s="22">
        <f t="shared" si="44"/>
        <v>0</v>
      </c>
      <c r="H98" s="22">
        <f t="shared" si="44"/>
        <v>0</v>
      </c>
      <c r="I98" s="24">
        <f t="shared" si="48"/>
        <v>4066.1413097379827</v>
      </c>
      <c r="J98" s="6"/>
      <c r="K98" s="25" t="s">
        <v>58</v>
      </c>
      <c r="L98" s="26">
        <f t="shared" si="49"/>
        <v>3688.5426576068394</v>
      </c>
      <c r="M98" s="26">
        <f t="shared" si="49"/>
        <v>6.7551296080178949</v>
      </c>
      <c r="N98" s="26">
        <f t="shared" si="49"/>
        <v>370.84352252312556</v>
      </c>
      <c r="O98" s="26">
        <f t="shared" si="49"/>
        <v>0</v>
      </c>
      <c r="P98" s="26">
        <f t="shared" si="49"/>
        <v>0</v>
      </c>
      <c r="Q98" s="26">
        <f t="shared" si="49"/>
        <v>0</v>
      </c>
      <c r="R98" s="26">
        <f t="shared" si="49"/>
        <v>0</v>
      </c>
      <c r="S98" s="28">
        <f t="shared" si="50"/>
        <v>4066.1413097379827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47"/>
        <v>557.05646461250979</v>
      </c>
      <c r="C99" s="18">
        <f t="shared" si="47"/>
        <v>0</v>
      </c>
      <c r="D99" s="18">
        <f t="shared" si="44"/>
        <v>79.680593328498247</v>
      </c>
      <c r="E99" s="18">
        <f t="shared" si="44"/>
        <v>0.99755462673375339</v>
      </c>
      <c r="F99" s="18">
        <f t="shared" si="44"/>
        <v>40.215117354887262</v>
      </c>
      <c r="G99" s="18">
        <f t="shared" si="44"/>
        <v>0</v>
      </c>
      <c r="H99" s="18">
        <f t="shared" si="44"/>
        <v>0</v>
      </c>
      <c r="I99" s="16">
        <f t="shared" si="48"/>
        <v>677.9497299226291</v>
      </c>
      <c r="J99" s="6"/>
      <c r="K99" s="31" t="s">
        <v>21</v>
      </c>
      <c r="L99" s="18">
        <f t="shared" si="49"/>
        <v>557.05646461250979</v>
      </c>
      <c r="M99" s="18">
        <f t="shared" si="49"/>
        <v>0</v>
      </c>
      <c r="N99" s="18">
        <f t="shared" si="49"/>
        <v>79.680593328498247</v>
      </c>
      <c r="O99" s="18">
        <f t="shared" si="49"/>
        <v>0.99755462673375339</v>
      </c>
      <c r="P99" s="18">
        <f t="shared" si="49"/>
        <v>323.43864366100973</v>
      </c>
      <c r="Q99" s="18">
        <f t="shared" si="49"/>
        <v>0</v>
      </c>
      <c r="R99" s="18">
        <f t="shared" si="49"/>
        <v>0</v>
      </c>
      <c r="S99" s="20">
        <f t="shared" si="50"/>
        <v>961.1732562287516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47"/>
        <v>0</v>
      </c>
      <c r="C100" s="22">
        <f t="shared" si="47"/>
        <v>0</v>
      </c>
      <c r="D100" s="22">
        <f t="shared" si="44"/>
        <v>0</v>
      </c>
      <c r="E100" s="22">
        <f t="shared" si="44"/>
        <v>0</v>
      </c>
      <c r="F100" s="22">
        <f t="shared" si="44"/>
        <v>0</v>
      </c>
      <c r="G100" s="22">
        <f t="shared" si="44"/>
        <v>0</v>
      </c>
      <c r="H100" s="22">
        <f t="shared" si="44"/>
        <v>0</v>
      </c>
      <c r="I100" s="24">
        <f t="shared" si="48"/>
        <v>0</v>
      </c>
      <c r="J100" s="6"/>
      <c r="K100" s="25" t="s">
        <v>20</v>
      </c>
      <c r="L100" s="26">
        <f t="shared" si="49"/>
        <v>0</v>
      </c>
      <c r="M100" s="26">
        <f t="shared" si="49"/>
        <v>0</v>
      </c>
      <c r="N100" s="26">
        <f t="shared" si="49"/>
        <v>0</v>
      </c>
      <c r="O100" s="26">
        <f t="shared" si="49"/>
        <v>0</v>
      </c>
      <c r="P100" s="26">
        <f t="shared" si="49"/>
        <v>0</v>
      </c>
      <c r="Q100" s="26">
        <f t="shared" si="49"/>
        <v>0</v>
      </c>
      <c r="R100" s="26">
        <f t="shared" si="49"/>
        <v>0</v>
      </c>
      <c r="S100" s="28">
        <f t="shared" si="50"/>
        <v>0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47"/>
        <v>827.90391750971514</v>
      </c>
      <c r="C101" s="18">
        <f t="shared" si="47"/>
        <v>0</v>
      </c>
      <c r="D101" s="18">
        <f t="shared" si="47"/>
        <v>214.14422201453928</v>
      </c>
      <c r="E101" s="18">
        <f t="shared" si="47"/>
        <v>0</v>
      </c>
      <c r="F101" s="18">
        <f t="shared" si="47"/>
        <v>0</v>
      </c>
      <c r="G101" s="18">
        <f t="shared" si="47"/>
        <v>0</v>
      </c>
      <c r="H101" s="18">
        <f t="shared" si="47"/>
        <v>0</v>
      </c>
      <c r="I101" s="16">
        <f t="shared" si="48"/>
        <v>1042.0481395242543</v>
      </c>
      <c r="J101" s="6"/>
      <c r="K101" s="33" t="s">
        <v>62</v>
      </c>
      <c r="L101" s="18">
        <f t="shared" si="49"/>
        <v>827.90391750971514</v>
      </c>
      <c r="M101" s="18">
        <f t="shared" si="49"/>
        <v>0</v>
      </c>
      <c r="N101" s="18">
        <f t="shared" si="49"/>
        <v>214.14422201453928</v>
      </c>
      <c r="O101" s="18">
        <f t="shared" si="49"/>
        <v>0</v>
      </c>
      <c r="P101" s="18">
        <f t="shared" si="49"/>
        <v>0</v>
      </c>
      <c r="Q101" s="18">
        <f t="shared" si="49"/>
        <v>0</v>
      </c>
      <c r="R101" s="18">
        <f t="shared" si="49"/>
        <v>0</v>
      </c>
      <c r="S101" s="20">
        <f t="shared" si="50"/>
        <v>1042.0481395242543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ref="B102:H105" si="51">B596+B622+B648</f>
        <v>827.90391750971514</v>
      </c>
      <c r="C102" s="35">
        <f t="shared" si="51"/>
        <v>0</v>
      </c>
      <c r="D102" s="35">
        <f t="shared" si="51"/>
        <v>214.14422201453928</v>
      </c>
      <c r="E102" s="35">
        <f t="shared" si="51"/>
        <v>0</v>
      </c>
      <c r="F102" s="35">
        <f t="shared" si="51"/>
        <v>0</v>
      </c>
      <c r="G102" s="35">
        <f t="shared" si="51"/>
        <v>0</v>
      </c>
      <c r="H102" s="35">
        <f t="shared" si="51"/>
        <v>0</v>
      </c>
      <c r="I102" s="37">
        <f t="shared" si="48"/>
        <v>1042.0481395242543</v>
      </c>
      <c r="J102" s="6"/>
      <c r="K102" s="38" t="s">
        <v>22</v>
      </c>
      <c r="L102" s="39">
        <f t="shared" ref="L102:R105" si="52">L596+L622+L648</f>
        <v>827.90391750971514</v>
      </c>
      <c r="M102" s="39">
        <f t="shared" si="52"/>
        <v>0</v>
      </c>
      <c r="N102" s="39">
        <f t="shared" si="52"/>
        <v>214.14422201453928</v>
      </c>
      <c r="O102" s="39">
        <f t="shared" si="52"/>
        <v>0</v>
      </c>
      <c r="P102" s="39">
        <f t="shared" si="52"/>
        <v>0</v>
      </c>
      <c r="Q102" s="39">
        <f t="shared" si="52"/>
        <v>0</v>
      </c>
      <c r="R102" s="39">
        <f t="shared" si="52"/>
        <v>0</v>
      </c>
      <c r="S102" s="41">
        <f t="shared" si="50"/>
        <v>1042.0481395242543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51"/>
        <v>0</v>
      </c>
      <c r="C103" s="43">
        <f t="shared" si="51"/>
        <v>0</v>
      </c>
      <c r="D103" s="43">
        <f t="shared" si="51"/>
        <v>0</v>
      </c>
      <c r="E103" s="43">
        <f t="shared" si="51"/>
        <v>0</v>
      </c>
      <c r="F103" s="43">
        <f t="shared" si="51"/>
        <v>0</v>
      </c>
      <c r="G103" s="43">
        <f t="shared" si="51"/>
        <v>0</v>
      </c>
      <c r="H103" s="43">
        <f t="shared" si="51"/>
        <v>0</v>
      </c>
      <c r="I103" s="45">
        <f t="shared" si="48"/>
        <v>0</v>
      </c>
      <c r="J103" s="6"/>
      <c r="K103" s="46" t="s">
        <v>18</v>
      </c>
      <c r="L103" s="43">
        <f t="shared" si="52"/>
        <v>0</v>
      </c>
      <c r="M103" s="43">
        <f t="shared" si="52"/>
        <v>0</v>
      </c>
      <c r="N103" s="43">
        <f t="shared" si="52"/>
        <v>0</v>
      </c>
      <c r="O103" s="43">
        <f t="shared" si="52"/>
        <v>0</v>
      </c>
      <c r="P103" s="43">
        <f t="shared" si="52"/>
        <v>0</v>
      </c>
      <c r="Q103" s="43">
        <f t="shared" si="52"/>
        <v>0</v>
      </c>
      <c r="R103" s="43">
        <f t="shared" si="52"/>
        <v>0</v>
      </c>
      <c r="S103" s="48">
        <f t="shared" si="50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51"/>
        <v>0</v>
      </c>
      <c r="C104" s="35">
        <f t="shared" si="51"/>
        <v>0</v>
      </c>
      <c r="D104" s="35">
        <f t="shared" si="51"/>
        <v>0</v>
      </c>
      <c r="E104" s="35">
        <f t="shared" si="51"/>
        <v>0</v>
      </c>
      <c r="F104" s="35">
        <f t="shared" si="51"/>
        <v>0</v>
      </c>
      <c r="G104" s="35">
        <f t="shared" si="51"/>
        <v>0</v>
      </c>
      <c r="H104" s="35">
        <f t="shared" si="51"/>
        <v>0</v>
      </c>
      <c r="I104" s="37">
        <f t="shared" si="48"/>
        <v>0</v>
      </c>
      <c r="J104" s="6"/>
      <c r="K104" s="38" t="s">
        <v>19</v>
      </c>
      <c r="L104" s="39">
        <f t="shared" si="52"/>
        <v>0</v>
      </c>
      <c r="M104" s="39">
        <f t="shared" si="52"/>
        <v>0</v>
      </c>
      <c r="N104" s="39">
        <f t="shared" si="52"/>
        <v>0</v>
      </c>
      <c r="O104" s="39">
        <f t="shared" si="52"/>
        <v>0</v>
      </c>
      <c r="P104" s="39">
        <f t="shared" si="52"/>
        <v>0</v>
      </c>
      <c r="Q104" s="39">
        <f t="shared" si="52"/>
        <v>0</v>
      </c>
      <c r="R104" s="39">
        <f t="shared" si="52"/>
        <v>0</v>
      </c>
      <c r="S104" s="41">
        <f t="shared" si="50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51"/>
        <v>0</v>
      </c>
      <c r="C105" s="50">
        <f t="shared" si="51"/>
        <v>0</v>
      </c>
      <c r="D105" s="50">
        <f t="shared" si="51"/>
        <v>0</v>
      </c>
      <c r="E105" s="50">
        <f t="shared" si="51"/>
        <v>0</v>
      </c>
      <c r="F105" s="50">
        <f t="shared" si="51"/>
        <v>0</v>
      </c>
      <c r="G105" s="50">
        <f t="shared" si="51"/>
        <v>0</v>
      </c>
      <c r="H105" s="50">
        <f t="shared" si="51"/>
        <v>0</v>
      </c>
      <c r="I105" s="52">
        <f t="shared" si="48"/>
        <v>0</v>
      </c>
      <c r="J105" s="6"/>
      <c r="K105" s="53" t="s">
        <v>10</v>
      </c>
      <c r="L105" s="50">
        <f t="shared" si="52"/>
        <v>0</v>
      </c>
      <c r="M105" s="50">
        <f t="shared" si="52"/>
        <v>0</v>
      </c>
      <c r="N105" s="50">
        <f t="shared" si="52"/>
        <v>0</v>
      </c>
      <c r="O105" s="50">
        <f t="shared" si="52"/>
        <v>0</v>
      </c>
      <c r="P105" s="50">
        <f t="shared" si="52"/>
        <v>0</v>
      </c>
      <c r="Q105" s="50">
        <f t="shared" si="52"/>
        <v>0</v>
      </c>
      <c r="R105" s="50">
        <f t="shared" si="52"/>
        <v>0</v>
      </c>
      <c r="S105" s="55">
        <f t="shared" si="50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11013.99497175991</v>
      </c>
      <c r="C106" s="57">
        <f t="shared" ref="C106:I106" si="53">SUM(C85:C101)</f>
        <v>37.3351325641258</v>
      </c>
      <c r="D106" s="57">
        <f t="shared" si="53"/>
        <v>2166.1396215633936</v>
      </c>
      <c r="E106" s="57">
        <f t="shared" si="53"/>
        <v>1171.6628012796239</v>
      </c>
      <c r="F106" s="57">
        <f t="shared" si="53"/>
        <v>673.81818510244443</v>
      </c>
      <c r="G106" s="57">
        <f t="shared" si="53"/>
        <v>661.12002033841486</v>
      </c>
      <c r="H106" s="57">
        <f t="shared" si="53"/>
        <v>0.54189789324063442</v>
      </c>
      <c r="I106" s="57">
        <f t="shared" si="53"/>
        <v>15724.612630501155</v>
      </c>
      <c r="J106" s="6"/>
      <c r="K106" s="59" t="s">
        <v>25</v>
      </c>
      <c r="L106" s="57">
        <f>SUM(L85:L101)</f>
        <v>11013.99497175991</v>
      </c>
      <c r="M106" s="57">
        <f t="shared" ref="M106:S106" si="54">SUM(M85:M101)</f>
        <v>37.3351325641258</v>
      </c>
      <c r="N106" s="57">
        <f t="shared" si="54"/>
        <v>2166.1396215633936</v>
      </c>
      <c r="O106" s="57">
        <f t="shared" si="54"/>
        <v>1171.6628012796239</v>
      </c>
      <c r="P106" s="57">
        <f t="shared" si="54"/>
        <v>6328.5133798236702</v>
      </c>
      <c r="Q106" s="57">
        <f t="shared" si="54"/>
        <v>661.12002033841486</v>
      </c>
      <c r="R106" s="58">
        <f t="shared" si="54"/>
        <v>0.54189789324063442</v>
      </c>
      <c r="S106" s="60">
        <f t="shared" si="54"/>
        <v>21379.307825222375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0.700430289163116</v>
      </c>
      <c r="C107" s="98">
        <f t="shared" ref="C107:H107" si="55">IF($I106=0,"-",C106/$I106)</f>
        <v>2.3743117519923226E-3</v>
      </c>
      <c r="D107" s="98">
        <f t="shared" si="55"/>
        <v>0.13775472073389683</v>
      </c>
      <c r="E107" s="98">
        <f t="shared" si="55"/>
        <v>7.4511393622946259E-2</v>
      </c>
      <c r="F107" s="98">
        <f t="shared" si="55"/>
        <v>4.2851178654502053E-2</v>
      </c>
      <c r="G107" s="98">
        <f t="shared" si="55"/>
        <v>4.2043644309306238E-2</v>
      </c>
      <c r="H107" s="99">
        <f t="shared" si="55"/>
        <v>3.4461764240189349E-5</v>
      </c>
      <c r="I107" s="100">
        <f>SUM(B107:H107)</f>
        <v>0.99999999999999989</v>
      </c>
      <c r="K107" s="64" t="s">
        <v>86</v>
      </c>
      <c r="L107" s="65">
        <f t="shared" ref="L107:R107" si="56">IF($S106=0,"-",L106/$S106)</f>
        <v>0.51517079326422721</v>
      </c>
      <c r="M107" s="65">
        <f t="shared" si="56"/>
        <v>1.7463209225173997E-3</v>
      </c>
      <c r="N107" s="65">
        <f t="shared" si="56"/>
        <v>0.10131944585258633</v>
      </c>
      <c r="O107" s="65">
        <f t="shared" si="56"/>
        <v>5.4803589099238617E-2</v>
      </c>
      <c r="P107" s="65">
        <f t="shared" si="56"/>
        <v>0.29601114458708372</v>
      </c>
      <c r="Q107" s="65">
        <f t="shared" si="56"/>
        <v>3.0923359434417905E-2</v>
      </c>
      <c r="R107" s="66">
        <f t="shared" si="56"/>
        <v>2.5346839929089141E-5</v>
      </c>
      <c r="S107" s="67">
        <f>SUM(L107:R107)</f>
        <v>1.0000000000000002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AJ111" t="str">
        <f>IF(ABS(S111-AI111)&gt;0.001,S111-AI111,"")</f>
        <v/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57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58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59">SUM(V112:AC112)</f>
        <v>0</v>
      </c>
      <c r="AJ112" t="str">
        <f t="shared" ref="AJ112:AJ133" si="60">IF(ABS(S112-AI112)&gt;0.001,S112-AI112,"")</f>
        <v/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57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58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59"/>
        <v>0</v>
      </c>
      <c r="AJ113" t="str">
        <f t="shared" si="60"/>
        <v/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57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58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59"/>
        <v>0</v>
      </c>
      <c r="AJ114" t="str">
        <f t="shared" si="60"/>
        <v/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57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58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59"/>
        <v>0</v>
      </c>
      <c r="AJ115" t="str">
        <f t="shared" si="60"/>
        <v/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57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58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59"/>
        <v>0</v>
      </c>
      <c r="AJ116" t="str">
        <f t="shared" si="60"/>
        <v/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57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58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59"/>
        <v>0</v>
      </c>
      <c r="AJ117" t="str">
        <f t="shared" si="60"/>
        <v/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57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58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59"/>
        <v>0</v>
      </c>
      <c r="AJ118" t="str">
        <f t="shared" si="60"/>
        <v/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57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58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59"/>
        <v>0</v>
      </c>
      <c r="AJ119" t="str">
        <f t="shared" si="60"/>
        <v/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57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58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59"/>
        <v>0</v>
      </c>
      <c r="AJ120" t="str">
        <f t="shared" si="60"/>
        <v/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57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58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59"/>
        <v>0</v>
      </c>
      <c r="AJ121" t="str">
        <f t="shared" si="60"/>
        <v/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57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58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59"/>
        <v>0</v>
      </c>
      <c r="AJ122" t="str">
        <f t="shared" si="60"/>
        <v/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57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58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59"/>
        <v>0</v>
      </c>
      <c r="AJ123" t="str">
        <f t="shared" si="60"/>
        <v/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57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58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59"/>
        <v>0</v>
      </c>
      <c r="AJ124" t="str">
        <f t="shared" si="60"/>
        <v/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57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58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59"/>
        <v>0</v>
      </c>
      <c r="AJ125" t="str">
        <f t="shared" si="60"/>
        <v/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57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58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59"/>
        <v>0</v>
      </c>
      <c r="AJ126" t="str">
        <f t="shared" si="60"/>
        <v/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57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58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59"/>
        <v>0</v>
      </c>
      <c r="AJ127" t="str">
        <f t="shared" si="60"/>
        <v/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57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58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59"/>
        <v>0</v>
      </c>
      <c r="AJ128" t="str">
        <f t="shared" si="60"/>
        <v/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57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58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59"/>
        <v>0</v>
      </c>
      <c r="AJ129" t="str">
        <f t="shared" si="60"/>
        <v/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57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58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59"/>
        <v>0</v>
      </c>
      <c r="AJ130" t="str">
        <f t="shared" si="60"/>
        <v/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57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58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59"/>
        <v>0</v>
      </c>
      <c r="AJ131" t="str">
        <f t="shared" si="60"/>
        <v/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I132" si="61">SUM(C111:C127)</f>
        <v>0</v>
      </c>
      <c r="D132" s="57">
        <f t="shared" si="61"/>
        <v>0</v>
      </c>
      <c r="E132" s="57">
        <f t="shared" si="61"/>
        <v>0</v>
      </c>
      <c r="F132" s="57">
        <f t="shared" si="61"/>
        <v>0</v>
      </c>
      <c r="G132" s="57">
        <f t="shared" si="61"/>
        <v>0</v>
      </c>
      <c r="H132" s="58">
        <f t="shared" si="61"/>
        <v>0</v>
      </c>
      <c r="I132" s="16">
        <f t="shared" si="61"/>
        <v>0</v>
      </c>
      <c r="J132" s="6"/>
      <c r="K132" s="59" t="s">
        <v>25</v>
      </c>
      <c r="L132" s="57">
        <f>SUM(L111:L127)</f>
        <v>0</v>
      </c>
      <c r="M132" s="57">
        <f t="shared" ref="M132:S132" si="62">SUM(M111:M127)</f>
        <v>0</v>
      </c>
      <c r="N132" s="57">
        <f t="shared" si="62"/>
        <v>0</v>
      </c>
      <c r="O132" s="57">
        <f t="shared" si="62"/>
        <v>0</v>
      </c>
      <c r="P132" s="57">
        <f t="shared" si="62"/>
        <v>0</v>
      </c>
      <c r="Q132" s="57">
        <f t="shared" si="62"/>
        <v>0</v>
      </c>
      <c r="R132" s="58">
        <f t="shared" si="62"/>
        <v>0</v>
      </c>
      <c r="S132" s="60">
        <f t="shared" si="62"/>
        <v>0</v>
      </c>
      <c r="T132" t="str">
        <f>IF(ABS(S132-AI132)&gt;0.01,S132-AI132,"")</f>
        <v/>
      </c>
      <c r="U132" s="94" t="s">
        <v>61</v>
      </c>
      <c r="V132" s="95">
        <f>SUM(V111:V127)</f>
        <v>0</v>
      </c>
      <c r="W132" s="95">
        <f t="shared" ref="W132:AH132" si="63">SUM(W111:W127)</f>
        <v>0</v>
      </c>
      <c r="X132" s="95">
        <f t="shared" si="63"/>
        <v>0</v>
      </c>
      <c r="Y132" s="95">
        <f t="shared" si="63"/>
        <v>0</v>
      </c>
      <c r="Z132" s="95">
        <f t="shared" si="63"/>
        <v>0</v>
      </c>
      <c r="AA132" s="95">
        <f t="shared" si="63"/>
        <v>0</v>
      </c>
      <c r="AB132" s="95">
        <f t="shared" si="63"/>
        <v>0</v>
      </c>
      <c r="AC132" s="95">
        <f t="shared" si="63"/>
        <v>0</v>
      </c>
      <c r="AD132" s="96">
        <f t="shared" si="63"/>
        <v>0</v>
      </c>
      <c r="AE132" s="96">
        <f t="shared" si="63"/>
        <v>0</v>
      </c>
      <c r="AF132" s="96">
        <f t="shared" si="63"/>
        <v>0</v>
      </c>
      <c r="AG132" s="96">
        <f t="shared" si="63"/>
        <v>0</v>
      </c>
      <c r="AH132" s="96">
        <f t="shared" si="63"/>
        <v>0</v>
      </c>
      <c r="AI132" s="97">
        <f>SUM(V132:AC132)</f>
        <v>0</v>
      </c>
      <c r="AJ132" t="str">
        <f t="shared" si="60"/>
        <v/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64">IF($I132=0,"-",C132/$I132)</f>
        <v>-</v>
      </c>
      <c r="D133" s="98" t="str">
        <f t="shared" si="64"/>
        <v>-</v>
      </c>
      <c r="E133" s="98" t="str">
        <f t="shared" si="64"/>
        <v>-</v>
      </c>
      <c r="F133" s="98" t="str">
        <f t="shared" si="64"/>
        <v>-</v>
      </c>
      <c r="G133" s="98" t="str">
        <f t="shared" si="64"/>
        <v>-</v>
      </c>
      <c r="H133" s="99" t="str">
        <f t="shared" si="64"/>
        <v>-</v>
      </c>
      <c r="I133" s="100">
        <f>SUM(B133:H133)</f>
        <v>0</v>
      </c>
      <c r="J133"/>
      <c r="K133" s="64" t="s">
        <v>86</v>
      </c>
      <c r="L133" s="65" t="str">
        <f t="shared" ref="L133:R133" si="65">IF($S132=0,"-",L132/$S132)</f>
        <v>-</v>
      </c>
      <c r="M133" s="65" t="str">
        <f t="shared" si="65"/>
        <v>-</v>
      </c>
      <c r="N133" s="65" t="str">
        <f t="shared" si="65"/>
        <v>-</v>
      </c>
      <c r="O133" s="65" t="str">
        <f t="shared" si="65"/>
        <v>-</v>
      </c>
      <c r="P133" s="65" t="str">
        <f t="shared" si="65"/>
        <v>-</v>
      </c>
      <c r="Q133" s="65" t="str">
        <f t="shared" si="65"/>
        <v>-</v>
      </c>
      <c r="R133" s="66" t="str">
        <f t="shared" si="65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  <c r="AJ133" s="1" t="str">
        <f t="shared" si="60"/>
        <v/>
      </c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AJ137" t="str">
        <f>IF(ABS(S137-AI137)&gt;0.001,S137-AI137,"")</f>
        <v/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66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67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68">SUM(V138:AC138)</f>
        <v>0</v>
      </c>
      <c r="AJ138" t="str">
        <f t="shared" ref="AJ138:AJ159" si="69">IF(ABS(S138-AI138)&gt;0.001,S138-AI138,"")</f>
        <v/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66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67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68"/>
        <v>0</v>
      </c>
      <c r="AJ139" t="str">
        <f t="shared" si="69"/>
        <v/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66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67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68"/>
        <v>0</v>
      </c>
      <c r="AJ140" t="str">
        <f t="shared" si="69"/>
        <v/>
      </c>
      <c r="BA140"/>
      <c r="BR140"/>
      <c r="CG140"/>
    </row>
    <row r="141" spans="1:85" x14ac:dyDescent="0.25">
      <c r="A141" s="29" t="s">
        <v>15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66"/>
        <v>0</v>
      </c>
      <c r="J141" s="6"/>
      <c r="K141" s="31" t="s">
        <v>15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67"/>
        <v>0</v>
      </c>
      <c r="U141" s="84" t="s">
        <v>15</v>
      </c>
      <c r="V141" s="76">
        <v>0</v>
      </c>
      <c r="W141" s="76">
        <v>0</v>
      </c>
      <c r="X141" s="76">
        <v>0</v>
      </c>
      <c r="Y141" s="76">
        <v>0</v>
      </c>
      <c r="Z141" s="76">
        <v>0</v>
      </c>
      <c r="AA141" s="76">
        <v>0</v>
      </c>
      <c r="AB141" s="76">
        <v>0</v>
      </c>
      <c r="AC141" s="77">
        <v>0</v>
      </c>
      <c r="AD141" s="78">
        <v>0</v>
      </c>
      <c r="AE141" s="78">
        <v>0</v>
      </c>
      <c r="AF141" s="78">
        <v>0</v>
      </c>
      <c r="AG141" s="78">
        <v>0</v>
      </c>
      <c r="AH141" s="78">
        <v>0</v>
      </c>
      <c r="AI141" s="79">
        <f t="shared" si="68"/>
        <v>0</v>
      </c>
      <c r="AJ141" t="str">
        <f t="shared" si="69"/>
        <v/>
      </c>
      <c r="BA141"/>
      <c r="BR141"/>
      <c r="CG141"/>
    </row>
    <row r="142" spans="1:85" x14ac:dyDescent="0.25">
      <c r="A142" s="21" t="s">
        <v>14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66"/>
        <v>0</v>
      </c>
      <c r="J142" s="6"/>
      <c r="K142" s="25" t="s">
        <v>14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67"/>
        <v>0</v>
      </c>
      <c r="U142" s="80" t="s">
        <v>55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2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3">
        <f t="shared" si="68"/>
        <v>0</v>
      </c>
      <c r="AJ142" t="str">
        <f t="shared" si="69"/>
        <v/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2.4601459293981679E-4</v>
      </c>
      <c r="F143" s="214"/>
      <c r="G143" s="18">
        <v>0</v>
      </c>
      <c r="H143" s="30">
        <v>0</v>
      </c>
      <c r="I143" s="16">
        <f t="shared" si="66"/>
        <v>2.4601459293981679E-4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2.4601459293981679E-4</v>
      </c>
      <c r="P143" s="18">
        <v>3.9479305625613061E-2</v>
      </c>
      <c r="Q143" s="18">
        <v>0</v>
      </c>
      <c r="R143" s="19">
        <v>0</v>
      </c>
      <c r="S143" s="20">
        <f t="shared" si="67"/>
        <v>3.9725320218552879E-2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2.4601459293981679E-4</v>
      </c>
      <c r="AB143" s="76">
        <v>3.9479305625613061E-2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68"/>
        <v>3.9725320218552879E-2</v>
      </c>
      <c r="AJ143" t="str">
        <f t="shared" si="69"/>
        <v/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66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0.5660536480472308</v>
      </c>
      <c r="Q144" s="26">
        <v>0</v>
      </c>
      <c r="R144" s="27">
        <v>0</v>
      </c>
      <c r="S144" s="28">
        <f t="shared" si="67"/>
        <v>0.5660536480472308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0.5660536480472308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68"/>
        <v>0.5660536480472308</v>
      </c>
      <c r="AJ144" t="str">
        <f t="shared" si="69"/>
        <v/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66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67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68"/>
        <v>0</v>
      </c>
      <c r="AJ145" t="str">
        <f t="shared" si="69"/>
        <v/>
      </c>
      <c r="BA145"/>
      <c r="BR145"/>
      <c r="CG145"/>
    </row>
    <row r="146" spans="1:85" x14ac:dyDescent="0.25">
      <c r="A146" s="21" t="s">
        <v>16</v>
      </c>
      <c r="B146" s="22">
        <v>0</v>
      </c>
      <c r="C146" s="22">
        <v>0</v>
      </c>
      <c r="D146" s="22">
        <v>0</v>
      </c>
      <c r="E146" s="22">
        <v>0</v>
      </c>
      <c r="F146" s="214"/>
      <c r="G146" s="22">
        <v>0</v>
      </c>
      <c r="H146" s="23">
        <v>0</v>
      </c>
      <c r="I146" s="24">
        <f t="shared" si="66"/>
        <v>0</v>
      </c>
      <c r="J146" s="6"/>
      <c r="K146" s="25" t="s">
        <v>16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67"/>
        <v>0</v>
      </c>
      <c r="U146" s="80" t="s">
        <v>16</v>
      </c>
      <c r="V146" s="81">
        <v>0</v>
      </c>
      <c r="W146" s="81">
        <v>0</v>
      </c>
      <c r="X146" s="81">
        <v>0</v>
      </c>
      <c r="Y146" s="81">
        <v>0</v>
      </c>
      <c r="Z146" s="81">
        <v>0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68"/>
        <v>0</v>
      </c>
      <c r="AJ146" t="str">
        <f t="shared" si="69"/>
        <v/>
      </c>
      <c r="BA146"/>
      <c r="BR146"/>
      <c r="CG146"/>
    </row>
    <row r="147" spans="1:85" x14ac:dyDescent="0.25">
      <c r="A147" s="29" t="s">
        <v>136</v>
      </c>
      <c r="B147" s="18">
        <v>139.14041838248127</v>
      </c>
      <c r="C147" s="18">
        <v>884.42073274617576</v>
      </c>
      <c r="D147" s="18">
        <v>76.162248362142989</v>
      </c>
      <c r="E147" s="18">
        <v>0</v>
      </c>
      <c r="F147" s="214"/>
      <c r="G147" s="18">
        <v>0</v>
      </c>
      <c r="H147" s="30">
        <v>0</v>
      </c>
      <c r="I147" s="16">
        <f t="shared" si="66"/>
        <v>1099.7233994907999</v>
      </c>
      <c r="J147" s="6"/>
      <c r="K147" s="31" t="s">
        <v>136</v>
      </c>
      <c r="L147" s="18">
        <v>139.14041838248127</v>
      </c>
      <c r="M147" s="18">
        <v>884.42073274617576</v>
      </c>
      <c r="N147" s="18">
        <v>76.162248362142989</v>
      </c>
      <c r="O147" s="18">
        <v>0</v>
      </c>
      <c r="P147" s="18">
        <v>0</v>
      </c>
      <c r="Q147" s="18">
        <v>0</v>
      </c>
      <c r="R147" s="19">
        <v>0</v>
      </c>
      <c r="S147" s="20">
        <f t="shared" si="67"/>
        <v>1099.7233994907999</v>
      </c>
      <c r="U147" s="84" t="s">
        <v>136</v>
      </c>
      <c r="V147" s="76">
        <v>131.0439477478493</v>
      </c>
      <c r="W147" s="76">
        <v>0.67520991099002081</v>
      </c>
      <c r="X147" s="76">
        <v>0</v>
      </c>
      <c r="Y147" s="76">
        <v>884.42073274617576</v>
      </c>
      <c r="Z147" s="76">
        <v>76.118700621955355</v>
      </c>
      <c r="AA147" s="76">
        <v>0</v>
      </c>
      <c r="AB147" s="76">
        <v>0</v>
      </c>
      <c r="AC147" s="77">
        <v>7.4648084638295868</v>
      </c>
      <c r="AD147" s="76">
        <v>7.4212607236419554</v>
      </c>
      <c r="AE147" s="76">
        <v>0</v>
      </c>
      <c r="AF147" s="76">
        <v>0</v>
      </c>
      <c r="AG147" s="76">
        <v>4.354774018763001E-2</v>
      </c>
      <c r="AH147" s="76">
        <v>0</v>
      </c>
      <c r="AI147" s="79">
        <f t="shared" si="68"/>
        <v>1099.7233994907999</v>
      </c>
      <c r="AJ147" t="str">
        <f t="shared" si="69"/>
        <v/>
      </c>
      <c r="BA147"/>
      <c r="BR147"/>
      <c r="CG147"/>
    </row>
    <row r="148" spans="1:85" x14ac:dyDescent="0.25">
      <c r="A148" s="21" t="s">
        <v>24</v>
      </c>
      <c r="B148" s="22">
        <v>1.6377144185893606</v>
      </c>
      <c r="C148" s="22">
        <v>0.22911032676961515</v>
      </c>
      <c r="D148" s="22">
        <v>12.613359177072013</v>
      </c>
      <c r="E148" s="22">
        <v>47.649588303171214</v>
      </c>
      <c r="F148" s="214"/>
      <c r="G148" s="22">
        <v>3.6807620387000841</v>
      </c>
      <c r="H148" s="23">
        <v>0</v>
      </c>
      <c r="I148" s="24">
        <f t="shared" si="66"/>
        <v>65.810534264302291</v>
      </c>
      <c r="J148" s="6"/>
      <c r="K148" s="25" t="s">
        <v>24</v>
      </c>
      <c r="L148" s="26">
        <v>1.6377144185893606</v>
      </c>
      <c r="M148" s="26">
        <v>0.22911032676961515</v>
      </c>
      <c r="N148" s="26">
        <v>12.613359177072013</v>
      </c>
      <c r="O148" s="26">
        <v>47.649588303171214</v>
      </c>
      <c r="P148" s="26">
        <v>1.5109094548850337E-4</v>
      </c>
      <c r="Q148" s="26">
        <v>3.6807620387000841</v>
      </c>
      <c r="R148" s="27">
        <v>0</v>
      </c>
      <c r="S148" s="28">
        <f t="shared" si="67"/>
        <v>65.81068535524777</v>
      </c>
      <c r="U148" s="80" t="s">
        <v>24</v>
      </c>
      <c r="V148" s="81">
        <v>4.4053908772999348E-2</v>
      </c>
      <c r="W148" s="81">
        <v>1.5936605098163612</v>
      </c>
      <c r="X148" s="81">
        <v>3.6807620387000841</v>
      </c>
      <c r="Y148" s="81">
        <v>0.22911032676961515</v>
      </c>
      <c r="Z148" s="81">
        <v>12.613359177072013</v>
      </c>
      <c r="AA148" s="81">
        <v>47.591053337372834</v>
      </c>
      <c r="AB148" s="81">
        <v>1.5109094548850337E-4</v>
      </c>
      <c r="AC148" s="82">
        <v>5.8534965798378559E-2</v>
      </c>
      <c r="AD148" s="81">
        <v>0</v>
      </c>
      <c r="AE148" s="81">
        <v>5.8438533530479571E-2</v>
      </c>
      <c r="AF148" s="81">
        <v>0</v>
      </c>
      <c r="AG148" s="81">
        <v>0</v>
      </c>
      <c r="AH148" s="81">
        <v>9.6432267898986321E-5</v>
      </c>
      <c r="AI148" s="83">
        <f t="shared" si="68"/>
        <v>65.81068535524777</v>
      </c>
      <c r="AJ148" t="str">
        <f t="shared" si="69"/>
        <v/>
      </c>
      <c r="BA148"/>
      <c r="BR148"/>
      <c r="CG148"/>
    </row>
    <row r="149" spans="1:85" x14ac:dyDescent="0.25">
      <c r="A149" s="29" t="s">
        <v>23</v>
      </c>
      <c r="B149" s="18">
        <v>28.727140362649532</v>
      </c>
      <c r="C149" s="18">
        <v>107.21624466377317</v>
      </c>
      <c r="D149" s="18">
        <v>30.723238094197825</v>
      </c>
      <c r="E149" s="18">
        <v>0</v>
      </c>
      <c r="F149" s="214"/>
      <c r="G149" s="18">
        <v>0</v>
      </c>
      <c r="H149" s="30">
        <v>0</v>
      </c>
      <c r="I149" s="16">
        <f t="shared" si="66"/>
        <v>166.66662312062053</v>
      </c>
      <c r="J149" s="6"/>
      <c r="K149" s="31" t="s">
        <v>23</v>
      </c>
      <c r="L149" s="18">
        <v>28.727140362649532</v>
      </c>
      <c r="M149" s="18">
        <v>107.21624466377317</v>
      </c>
      <c r="N149" s="18">
        <v>30.723238094197825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67"/>
        <v>166.66662312062053</v>
      </c>
      <c r="U149" s="84" t="s">
        <v>23</v>
      </c>
      <c r="V149" s="76">
        <v>28.323767477946234</v>
      </c>
      <c r="W149" s="76">
        <v>0</v>
      </c>
      <c r="X149" s="76">
        <v>0</v>
      </c>
      <c r="Y149" s="76">
        <v>107.21624466377317</v>
      </c>
      <c r="Z149" s="76">
        <v>30.723238094197825</v>
      </c>
      <c r="AA149" s="76">
        <v>0</v>
      </c>
      <c r="AB149" s="76">
        <v>0</v>
      </c>
      <c r="AC149" s="77">
        <v>0.40337288470329713</v>
      </c>
      <c r="AD149" s="76">
        <v>0.40337288470329713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68"/>
        <v>166.6666231206205</v>
      </c>
      <c r="AJ149" t="str">
        <f t="shared" si="69"/>
        <v/>
      </c>
      <c r="BA149"/>
      <c r="BR149"/>
      <c r="CG149"/>
    </row>
    <row r="150" spans="1:85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66"/>
        <v>0</v>
      </c>
      <c r="J150" s="6"/>
      <c r="K150" s="25" t="s">
        <v>58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67"/>
        <v>0</v>
      </c>
      <c r="U150" s="80" t="s">
        <v>58</v>
      </c>
      <c r="V150" s="81">
        <v>0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68"/>
        <v>0</v>
      </c>
      <c r="AJ150" t="str">
        <f t="shared" si="69"/>
        <v/>
      </c>
      <c r="BA150"/>
      <c r="BR150"/>
      <c r="CG150"/>
    </row>
    <row r="151" spans="1:85" x14ac:dyDescent="0.25">
      <c r="A151" s="29" t="s">
        <v>21</v>
      </c>
      <c r="B151" s="18">
        <v>0</v>
      </c>
      <c r="C151" s="18">
        <v>1.5288929108986548E-5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66"/>
        <v>1.5288929108986548E-5</v>
      </c>
      <c r="J151" s="6"/>
      <c r="K151" s="31" t="s">
        <v>21</v>
      </c>
      <c r="L151" s="18">
        <v>0</v>
      </c>
      <c r="M151" s="18">
        <v>1.5288929108986548E-5</v>
      </c>
      <c r="N151" s="18">
        <v>0</v>
      </c>
      <c r="O151" s="18">
        <v>0</v>
      </c>
      <c r="P151" s="18">
        <v>2.3240760484712804E-3</v>
      </c>
      <c r="Q151" s="18">
        <v>0</v>
      </c>
      <c r="R151" s="19">
        <v>0</v>
      </c>
      <c r="S151" s="20">
        <f t="shared" si="67"/>
        <v>2.3393649775802668E-3</v>
      </c>
      <c r="U151" s="84" t="s">
        <v>21</v>
      </c>
      <c r="V151" s="76">
        <v>0</v>
      </c>
      <c r="W151" s="76">
        <v>0</v>
      </c>
      <c r="X151" s="76">
        <v>0</v>
      </c>
      <c r="Y151" s="76">
        <v>1.5288929108986548E-5</v>
      </c>
      <c r="Z151" s="76">
        <v>0</v>
      </c>
      <c r="AA151" s="76">
        <v>0</v>
      </c>
      <c r="AB151" s="76">
        <v>2.3240760484712804E-3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68"/>
        <v>2.3393649775802668E-3</v>
      </c>
      <c r="AJ151" t="str">
        <f t="shared" si="69"/>
        <v/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66"/>
        <v>0</v>
      </c>
      <c r="J152" s="6"/>
      <c r="K152" s="25" t="s">
        <v>20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67"/>
        <v>0</v>
      </c>
      <c r="U152" s="80" t="s">
        <v>59</v>
      </c>
      <c r="V152" s="81">
        <v>0</v>
      </c>
      <c r="W152" s="81">
        <v>0</v>
      </c>
      <c r="X152" s="81">
        <v>0</v>
      </c>
      <c r="Y152" s="81">
        <v>0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68"/>
        <v>0</v>
      </c>
      <c r="AJ152" t="str">
        <f t="shared" si="69"/>
        <v/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66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67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68"/>
        <v>0</v>
      </c>
      <c r="AJ153" t="str">
        <f t="shared" si="69"/>
        <v/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66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67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68"/>
        <v>0</v>
      </c>
      <c r="AJ154" t="str">
        <f t="shared" si="69"/>
        <v/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66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67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68"/>
        <v>0</v>
      </c>
      <c r="AJ155" t="str">
        <f t="shared" si="69"/>
        <v/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66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67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68"/>
        <v>0</v>
      </c>
      <c r="AJ156" t="str">
        <f t="shared" si="69"/>
        <v/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66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67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68"/>
        <v>0</v>
      </c>
      <c r="AJ157" t="str">
        <f t="shared" si="69"/>
        <v/>
      </c>
      <c r="BA157"/>
      <c r="BR157"/>
      <c r="CG157"/>
    </row>
    <row r="158" spans="1:85" x14ac:dyDescent="0.25">
      <c r="A158" s="56" t="s">
        <v>25</v>
      </c>
      <c r="B158" s="57">
        <f>SUM(B137:B153)</f>
        <v>169.50527316372015</v>
      </c>
      <c r="C158" s="57">
        <f t="shared" ref="C158:I158" si="70">SUM(C137:C153)</f>
        <v>991.8661030256477</v>
      </c>
      <c r="D158" s="57">
        <f t="shared" si="70"/>
        <v>119.49884563341283</v>
      </c>
      <c r="E158" s="57">
        <f t="shared" si="70"/>
        <v>47.649834317764153</v>
      </c>
      <c r="F158" s="57">
        <f t="shared" si="70"/>
        <v>0</v>
      </c>
      <c r="G158" s="57">
        <f t="shared" si="70"/>
        <v>3.6807620387000841</v>
      </c>
      <c r="H158" s="58">
        <f t="shared" si="70"/>
        <v>0</v>
      </c>
      <c r="I158" s="16">
        <f t="shared" si="70"/>
        <v>1332.2008181792446</v>
      </c>
      <c r="J158" s="6"/>
      <c r="K158" s="59" t="s">
        <v>25</v>
      </c>
      <c r="L158" s="57">
        <f>SUM(L137:L153)</f>
        <v>169.50527316372015</v>
      </c>
      <c r="M158" s="57">
        <f t="shared" ref="M158:S158" si="71">SUM(M137:M153)</f>
        <v>991.8661030256477</v>
      </c>
      <c r="N158" s="57">
        <f t="shared" si="71"/>
        <v>119.49884563341283</v>
      </c>
      <c r="O158" s="57">
        <f t="shared" si="71"/>
        <v>47.649834317764153</v>
      </c>
      <c r="P158" s="57">
        <f t="shared" si="71"/>
        <v>0.60800812066680365</v>
      </c>
      <c r="Q158" s="57">
        <f t="shared" si="71"/>
        <v>3.6807620387000841</v>
      </c>
      <c r="R158" s="58">
        <f t="shared" si="71"/>
        <v>0</v>
      </c>
      <c r="S158" s="60">
        <f t="shared" si="71"/>
        <v>1332.8088262999117</v>
      </c>
      <c r="T158" t="str">
        <f>IF(ABS(S158-AI158)&gt;0.01,S158-AI158,"")</f>
        <v/>
      </c>
      <c r="U158" s="94" t="s">
        <v>61</v>
      </c>
      <c r="V158" s="95">
        <f>SUM(V137:V153)</f>
        <v>159.41176913456854</v>
      </c>
      <c r="W158" s="95">
        <f t="shared" ref="W158:AH158" si="72">SUM(W137:W153)</f>
        <v>2.2688704208063819</v>
      </c>
      <c r="X158" s="95">
        <f t="shared" si="72"/>
        <v>3.6807620387000841</v>
      </c>
      <c r="Y158" s="95">
        <f t="shared" si="72"/>
        <v>991.8661030256477</v>
      </c>
      <c r="Z158" s="95">
        <f t="shared" si="72"/>
        <v>119.45529789322519</v>
      </c>
      <c r="AA158" s="95">
        <f t="shared" si="72"/>
        <v>47.591299351965773</v>
      </c>
      <c r="AB158" s="95">
        <f t="shared" si="72"/>
        <v>0.60800812066680365</v>
      </c>
      <c r="AC158" s="95">
        <f t="shared" si="72"/>
        <v>7.9267163143312631</v>
      </c>
      <c r="AD158" s="96">
        <f t="shared" si="72"/>
        <v>7.8246336083452528</v>
      </c>
      <c r="AE158" s="96">
        <f t="shared" si="72"/>
        <v>5.8438533530479571E-2</v>
      </c>
      <c r="AF158" s="96">
        <f t="shared" si="72"/>
        <v>0</v>
      </c>
      <c r="AG158" s="96">
        <f t="shared" si="72"/>
        <v>4.354774018763001E-2</v>
      </c>
      <c r="AH158" s="96">
        <f t="shared" si="72"/>
        <v>9.6432267898986321E-5</v>
      </c>
      <c r="AI158" s="97">
        <f>SUM(V158:AC158)</f>
        <v>1332.808826299912</v>
      </c>
      <c r="AJ158" t="str">
        <f t="shared" si="69"/>
        <v/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0.12723702826979769</v>
      </c>
      <c r="C159" s="98">
        <f t="shared" ref="C159:H159" si="73">IF($I158=0,"-",C158/$I158)</f>
        <v>0.74453197257546977</v>
      </c>
      <c r="D159" s="98">
        <f t="shared" si="73"/>
        <v>8.970032445764084E-2</v>
      </c>
      <c r="E159" s="98">
        <f t="shared" si="73"/>
        <v>3.5767756382921671E-2</v>
      </c>
      <c r="F159" s="98">
        <f t="shared" si="73"/>
        <v>0</v>
      </c>
      <c r="G159" s="98">
        <f t="shared" si="73"/>
        <v>2.7629183141702936E-3</v>
      </c>
      <c r="H159" s="99">
        <f t="shared" si="73"/>
        <v>0</v>
      </c>
      <c r="I159" s="100">
        <f>SUM(B159:H159)</f>
        <v>1.0000000000000002</v>
      </c>
      <c r="J159"/>
      <c r="K159" s="64" t="s">
        <v>86</v>
      </c>
      <c r="L159" s="65">
        <f t="shared" ref="L159:R159" si="74">IF($S158=0,"-",L158/$S158)</f>
        <v>0.12717898457672555</v>
      </c>
      <c r="M159" s="65">
        <f t="shared" si="74"/>
        <v>0.74419232785186828</v>
      </c>
      <c r="N159" s="65">
        <f t="shared" si="74"/>
        <v>8.9659404466250828E-2</v>
      </c>
      <c r="O159" s="65">
        <f t="shared" si="74"/>
        <v>3.575143964948644E-2</v>
      </c>
      <c r="P159" s="65">
        <f t="shared" si="74"/>
        <v>4.5618554489523485E-4</v>
      </c>
      <c r="Q159" s="65">
        <f t="shared" si="74"/>
        <v>2.7616579107736421E-3</v>
      </c>
      <c r="R159" s="66">
        <f t="shared" si="74"/>
        <v>0</v>
      </c>
      <c r="S159" s="67">
        <f>SUM(L159:R159)</f>
        <v>1</v>
      </c>
      <c r="U159" s="101" t="s">
        <v>86</v>
      </c>
      <c r="V159" s="102">
        <f>+V158/$AI158</f>
        <v>0.1196058774438948</v>
      </c>
      <c r="W159" s="102">
        <f t="shared" ref="W159:AH159" si="75">+W158/$AI158</f>
        <v>1.7023224756885238E-3</v>
      </c>
      <c r="X159" s="102">
        <f t="shared" si="75"/>
        <v>2.7616579107736417E-3</v>
      </c>
      <c r="Y159" s="102">
        <f t="shared" si="75"/>
        <v>0.74419232785186817</v>
      </c>
      <c r="Z159" s="102">
        <f t="shared" si="75"/>
        <v>8.9626730807937385E-2</v>
      </c>
      <c r="AA159" s="102">
        <f t="shared" si="75"/>
        <v>3.5707521148465642E-2</v>
      </c>
      <c r="AB159" s="102">
        <f t="shared" si="75"/>
        <v>4.5618554489523479E-4</v>
      </c>
      <c r="AC159" s="102">
        <f t="shared" si="75"/>
        <v>5.9473768164764341E-3</v>
      </c>
      <c r="AD159" s="102">
        <f t="shared" si="75"/>
        <v>5.8707846571422195E-3</v>
      </c>
      <c r="AE159" s="102">
        <f t="shared" si="75"/>
        <v>4.3846148357761243E-5</v>
      </c>
      <c r="AF159" s="102">
        <f t="shared" si="75"/>
        <v>0</v>
      </c>
      <c r="AG159" s="102">
        <f t="shared" si="75"/>
        <v>3.2673658313417251E-5</v>
      </c>
      <c r="AH159" s="102">
        <f t="shared" si="75"/>
        <v>7.2352663034726095E-8</v>
      </c>
      <c r="AI159" s="103">
        <f>SUM(V159:AC159)</f>
        <v>0.99999999999999978</v>
      </c>
      <c r="AJ159" s="1" t="str">
        <f t="shared" si="69"/>
        <v/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AJ163" t="str">
        <f>IF(ABS(S163-AI163)&gt;0.001,S163-AI163,"")</f>
        <v/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76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77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78">SUM(V164:AC164)</f>
        <v>0</v>
      </c>
      <c r="AJ164" t="str">
        <f t="shared" ref="AJ164:AJ185" si="79">IF(ABS(S164-AI164)&gt;0.001,S164-AI164,"")</f>
        <v/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76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77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78"/>
        <v>0</v>
      </c>
      <c r="AJ165" t="str">
        <f t="shared" si="79"/>
        <v/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76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77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78"/>
        <v>0</v>
      </c>
      <c r="AJ166" t="str">
        <f t="shared" si="79"/>
        <v/>
      </c>
      <c r="BA166"/>
      <c r="BR166"/>
      <c r="CG166"/>
    </row>
    <row r="167" spans="1:85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76"/>
        <v>0</v>
      </c>
      <c r="J167" s="6"/>
      <c r="K167" s="31" t="s">
        <v>15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77"/>
        <v>0</v>
      </c>
      <c r="U167" s="84" t="s">
        <v>15</v>
      </c>
      <c r="V167" s="76">
        <v>0</v>
      </c>
      <c r="W167" s="76">
        <v>0</v>
      </c>
      <c r="X167" s="76">
        <v>0</v>
      </c>
      <c r="Y167" s="76">
        <v>0</v>
      </c>
      <c r="Z167" s="76">
        <v>0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78"/>
        <v>0</v>
      </c>
      <c r="AJ167" t="str">
        <f t="shared" si="79"/>
        <v/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76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77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78"/>
        <v>0</v>
      </c>
      <c r="AJ168" t="str">
        <f t="shared" si="79"/>
        <v/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76"/>
        <v>0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9">
        <v>0</v>
      </c>
      <c r="S169" s="20">
        <f t="shared" si="77"/>
        <v>0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0</v>
      </c>
      <c r="AB169" s="76">
        <v>0</v>
      </c>
      <c r="AC169" s="77">
        <v>0</v>
      </c>
      <c r="AD169" s="76">
        <v>0</v>
      </c>
      <c r="AE169" s="76">
        <v>0</v>
      </c>
      <c r="AF169" s="76">
        <v>0</v>
      </c>
      <c r="AG169" s="76">
        <v>0</v>
      </c>
      <c r="AH169" s="76">
        <v>0</v>
      </c>
      <c r="AI169" s="79">
        <f t="shared" si="78"/>
        <v>0</v>
      </c>
      <c r="AJ169" t="str">
        <f t="shared" si="79"/>
        <v/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76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7">
        <v>0</v>
      </c>
      <c r="S170" s="28">
        <f t="shared" si="77"/>
        <v>0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0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78"/>
        <v>0</v>
      </c>
      <c r="AJ170" t="str">
        <f t="shared" si="79"/>
        <v/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76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77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78"/>
        <v>0</v>
      </c>
      <c r="AJ171" t="str">
        <f t="shared" si="79"/>
        <v/>
      </c>
      <c r="BA171"/>
      <c r="BR171"/>
      <c r="CG171"/>
    </row>
    <row r="172" spans="1:85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76"/>
        <v>0</v>
      </c>
      <c r="J172" s="6"/>
      <c r="K172" s="25" t="s">
        <v>16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7">
        <v>0</v>
      </c>
      <c r="S172" s="28">
        <f t="shared" si="77"/>
        <v>0</v>
      </c>
      <c r="U172" s="80" t="s">
        <v>16</v>
      </c>
      <c r="V172" s="81">
        <v>0</v>
      </c>
      <c r="W172" s="81">
        <v>0</v>
      </c>
      <c r="X172" s="81">
        <v>0</v>
      </c>
      <c r="Y172" s="81">
        <v>0</v>
      </c>
      <c r="Z172" s="81">
        <v>0</v>
      </c>
      <c r="AA172" s="81">
        <v>0</v>
      </c>
      <c r="AB172" s="81">
        <v>0</v>
      </c>
      <c r="AC172" s="82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3">
        <f t="shared" si="78"/>
        <v>0</v>
      </c>
      <c r="AJ172" t="str">
        <f t="shared" si="79"/>
        <v/>
      </c>
      <c r="BA172"/>
      <c r="BR172"/>
      <c r="CG172"/>
    </row>
    <row r="173" spans="1:85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76"/>
        <v>0</v>
      </c>
      <c r="J173" s="6"/>
      <c r="K173" s="31" t="s">
        <v>136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77"/>
        <v>0</v>
      </c>
      <c r="U173" s="84" t="s">
        <v>136</v>
      </c>
      <c r="V173" s="76">
        <v>0</v>
      </c>
      <c r="W173" s="76">
        <v>0</v>
      </c>
      <c r="X173" s="76">
        <v>0</v>
      </c>
      <c r="Y173" s="76">
        <v>0</v>
      </c>
      <c r="Z173" s="76">
        <v>0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78"/>
        <v>0</v>
      </c>
      <c r="AJ173" t="str">
        <f t="shared" si="79"/>
        <v/>
      </c>
      <c r="BA173"/>
      <c r="BR173"/>
      <c r="CG173"/>
    </row>
    <row r="174" spans="1:85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76"/>
        <v>0</v>
      </c>
      <c r="J174" s="6"/>
      <c r="K174" s="25" t="s">
        <v>24</v>
      </c>
      <c r="L174" s="26">
        <v>0</v>
      </c>
      <c r="M174" s="26">
        <v>0</v>
      </c>
      <c r="N174" s="26">
        <v>0</v>
      </c>
      <c r="O174" s="26">
        <v>0</v>
      </c>
      <c r="P174" s="26">
        <v>4.1608822037234559E-5</v>
      </c>
      <c r="Q174" s="26">
        <v>0</v>
      </c>
      <c r="R174" s="27">
        <v>0</v>
      </c>
      <c r="S174" s="28">
        <f t="shared" si="77"/>
        <v>4.1608822037234559E-5</v>
      </c>
      <c r="U174" s="80" t="s">
        <v>24</v>
      </c>
      <c r="V174" s="81">
        <v>0</v>
      </c>
      <c r="W174" s="81">
        <v>0</v>
      </c>
      <c r="X174" s="81">
        <v>0</v>
      </c>
      <c r="Y174" s="81">
        <v>0</v>
      </c>
      <c r="Z174" s="81">
        <v>0</v>
      </c>
      <c r="AA174" s="81">
        <v>0</v>
      </c>
      <c r="AB174" s="81">
        <v>4.1608822037234559E-5</v>
      </c>
      <c r="AC174" s="82">
        <v>0</v>
      </c>
      <c r="AD174" s="81">
        <v>0</v>
      </c>
      <c r="AE174" s="81">
        <v>0</v>
      </c>
      <c r="AF174" s="81">
        <v>0</v>
      </c>
      <c r="AG174" s="81">
        <v>0</v>
      </c>
      <c r="AH174" s="81">
        <v>0</v>
      </c>
      <c r="AI174" s="83">
        <f t="shared" si="78"/>
        <v>4.1608822037234559E-5</v>
      </c>
      <c r="AJ174" t="str">
        <f t="shared" si="79"/>
        <v/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76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77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78"/>
        <v>0</v>
      </c>
      <c r="AJ175" t="str">
        <f t="shared" si="79"/>
        <v/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76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77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78"/>
        <v>0</v>
      </c>
      <c r="AJ176" t="str">
        <f t="shared" si="79"/>
        <v/>
      </c>
      <c r="BA176"/>
      <c r="BR176"/>
      <c r="CG176"/>
    </row>
    <row r="177" spans="1:85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76"/>
        <v>0</v>
      </c>
      <c r="J177" s="6"/>
      <c r="K177" s="31" t="s">
        <v>21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9">
        <v>0</v>
      </c>
      <c r="S177" s="20">
        <f t="shared" si="77"/>
        <v>0</v>
      </c>
      <c r="U177" s="84" t="s">
        <v>21</v>
      </c>
      <c r="V177" s="76">
        <v>0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0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78"/>
        <v>0</v>
      </c>
      <c r="AJ177" t="str">
        <f t="shared" si="79"/>
        <v/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76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77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78"/>
        <v>0</v>
      </c>
      <c r="AJ178" t="str">
        <f t="shared" si="79"/>
        <v/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76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77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78"/>
        <v>0</v>
      </c>
      <c r="AJ179" t="str">
        <f t="shared" si="79"/>
        <v/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76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77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78"/>
        <v>0</v>
      </c>
      <c r="AJ180" t="str">
        <f t="shared" si="79"/>
        <v/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76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77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78"/>
        <v>0</v>
      </c>
      <c r="AJ181" t="str">
        <f t="shared" si="79"/>
        <v/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76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77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78"/>
        <v>0</v>
      </c>
      <c r="AJ182" t="str">
        <f t="shared" si="79"/>
        <v/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76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77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78"/>
        <v>0</v>
      </c>
      <c r="AJ183" t="str">
        <f t="shared" si="79"/>
        <v/>
      </c>
      <c r="BA183"/>
      <c r="BR183"/>
      <c r="CG183"/>
    </row>
    <row r="184" spans="1:85" x14ac:dyDescent="0.25">
      <c r="A184" s="56" t="s">
        <v>25</v>
      </c>
      <c r="B184" s="57">
        <f>SUM(B163:B179)</f>
        <v>0</v>
      </c>
      <c r="C184" s="57">
        <f t="shared" ref="C184:I184" si="80">SUM(C163:C179)</f>
        <v>0</v>
      </c>
      <c r="D184" s="57">
        <f t="shared" si="80"/>
        <v>0</v>
      </c>
      <c r="E184" s="57">
        <f t="shared" si="80"/>
        <v>0</v>
      </c>
      <c r="F184" s="57">
        <f t="shared" si="80"/>
        <v>0</v>
      </c>
      <c r="G184" s="57">
        <f t="shared" si="80"/>
        <v>0</v>
      </c>
      <c r="H184" s="58">
        <f t="shared" si="80"/>
        <v>0</v>
      </c>
      <c r="I184" s="16">
        <f t="shared" si="80"/>
        <v>0</v>
      </c>
      <c r="J184" s="6"/>
      <c r="K184" s="59" t="s">
        <v>25</v>
      </c>
      <c r="L184" s="57">
        <f>SUM(L163:L179)</f>
        <v>0</v>
      </c>
      <c r="M184" s="57">
        <f t="shared" ref="M184:S184" si="81">SUM(M163:M179)</f>
        <v>0</v>
      </c>
      <c r="N184" s="57">
        <f t="shared" si="81"/>
        <v>0</v>
      </c>
      <c r="O184" s="57">
        <f t="shared" si="81"/>
        <v>0</v>
      </c>
      <c r="P184" s="57">
        <f t="shared" si="81"/>
        <v>4.1608822037234559E-5</v>
      </c>
      <c r="Q184" s="57">
        <f t="shared" si="81"/>
        <v>0</v>
      </c>
      <c r="R184" s="58">
        <f t="shared" si="81"/>
        <v>0</v>
      </c>
      <c r="S184" s="60">
        <f t="shared" si="81"/>
        <v>4.1608822037234559E-5</v>
      </c>
      <c r="T184" t="str">
        <f>IF(ABS(S184-AI184)&gt;0.01,S184-AI184,"")</f>
        <v/>
      </c>
      <c r="U184" s="94" t="s">
        <v>61</v>
      </c>
      <c r="V184" s="95">
        <f>SUM(V163:V179)</f>
        <v>0</v>
      </c>
      <c r="W184" s="95">
        <f t="shared" ref="W184:AH184" si="82">SUM(W163:W179)</f>
        <v>0</v>
      </c>
      <c r="X184" s="95">
        <f t="shared" si="82"/>
        <v>0</v>
      </c>
      <c r="Y184" s="95">
        <f t="shared" si="82"/>
        <v>0</v>
      </c>
      <c r="Z184" s="95">
        <f t="shared" si="82"/>
        <v>0</v>
      </c>
      <c r="AA184" s="95">
        <f t="shared" si="82"/>
        <v>0</v>
      </c>
      <c r="AB184" s="95">
        <f t="shared" si="82"/>
        <v>4.1608822037234559E-5</v>
      </c>
      <c r="AC184" s="95">
        <f t="shared" si="82"/>
        <v>0</v>
      </c>
      <c r="AD184" s="96">
        <f t="shared" si="82"/>
        <v>0</v>
      </c>
      <c r="AE184" s="96">
        <f t="shared" si="82"/>
        <v>0</v>
      </c>
      <c r="AF184" s="96">
        <f t="shared" si="82"/>
        <v>0</v>
      </c>
      <c r="AG184" s="96">
        <f t="shared" si="82"/>
        <v>0</v>
      </c>
      <c r="AH184" s="96">
        <f t="shared" si="82"/>
        <v>0</v>
      </c>
      <c r="AI184" s="97">
        <f>SUM(V184:AC184)</f>
        <v>4.1608822037234559E-5</v>
      </c>
      <c r="AJ184" t="str">
        <f t="shared" si="79"/>
        <v/>
      </c>
      <c r="BA184"/>
      <c r="BR184"/>
      <c r="CG184"/>
    </row>
    <row r="185" spans="1:85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83">IF($I184=0,"-",C184/$I184)</f>
        <v>-</v>
      </c>
      <c r="D185" s="98" t="str">
        <f t="shared" si="83"/>
        <v>-</v>
      </c>
      <c r="E185" s="98" t="str">
        <f t="shared" si="83"/>
        <v>-</v>
      </c>
      <c r="F185" s="98" t="str">
        <f t="shared" si="83"/>
        <v>-</v>
      </c>
      <c r="G185" s="98" t="str">
        <f t="shared" si="83"/>
        <v>-</v>
      </c>
      <c r="H185" s="99" t="str">
        <f t="shared" si="83"/>
        <v>-</v>
      </c>
      <c r="I185" s="100">
        <f>SUM(B185:H185)</f>
        <v>0</v>
      </c>
      <c r="J185"/>
      <c r="K185" s="64" t="s">
        <v>86</v>
      </c>
      <c r="L185" s="65">
        <f t="shared" ref="L185:R185" si="84">IF($S184=0,"-",L184/$S184)</f>
        <v>0</v>
      </c>
      <c r="M185" s="65">
        <f t="shared" si="84"/>
        <v>0</v>
      </c>
      <c r="N185" s="65">
        <f t="shared" si="84"/>
        <v>0</v>
      </c>
      <c r="O185" s="65">
        <f t="shared" si="84"/>
        <v>0</v>
      </c>
      <c r="P185" s="65">
        <f t="shared" si="84"/>
        <v>1</v>
      </c>
      <c r="Q185" s="65">
        <f t="shared" si="84"/>
        <v>0</v>
      </c>
      <c r="R185" s="66">
        <f t="shared" si="84"/>
        <v>0</v>
      </c>
      <c r="S185" s="67">
        <f>SUM(L185:R185)</f>
        <v>1</v>
      </c>
      <c r="U185" s="101" t="s">
        <v>86</v>
      </c>
      <c r="V185" s="102">
        <f>+V184/$AI184</f>
        <v>0</v>
      </c>
      <c r="W185" s="102">
        <f t="shared" ref="W185:AH185" si="85">+W184/$AI184</f>
        <v>0</v>
      </c>
      <c r="X185" s="102">
        <f t="shared" si="85"/>
        <v>0</v>
      </c>
      <c r="Y185" s="102">
        <f t="shared" si="85"/>
        <v>0</v>
      </c>
      <c r="Z185" s="102">
        <f t="shared" si="85"/>
        <v>0</v>
      </c>
      <c r="AA185" s="102">
        <f t="shared" si="85"/>
        <v>0</v>
      </c>
      <c r="AB185" s="102">
        <f t="shared" si="85"/>
        <v>1</v>
      </c>
      <c r="AC185" s="102">
        <f t="shared" si="85"/>
        <v>0</v>
      </c>
      <c r="AD185" s="102">
        <f t="shared" si="85"/>
        <v>0</v>
      </c>
      <c r="AE185" s="102">
        <f t="shared" si="85"/>
        <v>0</v>
      </c>
      <c r="AF185" s="102">
        <f t="shared" si="85"/>
        <v>0</v>
      </c>
      <c r="AG185" s="102">
        <f t="shared" si="85"/>
        <v>0</v>
      </c>
      <c r="AH185" s="102">
        <f t="shared" si="85"/>
        <v>0</v>
      </c>
      <c r="AI185" s="103">
        <f>SUM(V185:AC185)</f>
        <v>1</v>
      </c>
      <c r="AJ185" s="1" t="str">
        <f t="shared" si="79"/>
        <v/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  <c r="J189" s="6"/>
      <c r="K189" s="72" t="s">
        <v>6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0</v>
      </c>
      <c r="U189" s="75" t="s">
        <v>6</v>
      </c>
      <c r="V189" s="76">
        <v>0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0</v>
      </c>
      <c r="AJ189" t="str">
        <f>IF(ABS(S189-AI189)&gt;0.001,S189-AI189,"")</f>
        <v/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86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87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88">SUM(V190:AC190)</f>
        <v>0</v>
      </c>
      <c r="AJ190" t="str">
        <f t="shared" ref="AJ190:AJ211" si="89">IF(ABS(S190-AI190)&gt;0.001,S190-AI190,"")</f>
        <v/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1.8749833841753674E-2</v>
      </c>
      <c r="E191" s="18">
        <v>0</v>
      </c>
      <c r="F191" s="214"/>
      <c r="G191" s="18">
        <v>0</v>
      </c>
      <c r="H191" s="30">
        <v>0</v>
      </c>
      <c r="I191" s="16">
        <f t="shared" si="86"/>
        <v>1.8749833841753674E-2</v>
      </c>
      <c r="J191" s="6"/>
      <c r="K191" s="31" t="s">
        <v>9</v>
      </c>
      <c r="L191" s="18">
        <v>0</v>
      </c>
      <c r="M191" s="18">
        <v>0</v>
      </c>
      <c r="N191" s="18">
        <v>1.8749833841753674E-2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87"/>
        <v>1.8749833841753674E-2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1.8749833841753674E-2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88"/>
        <v>1.8749833841753674E-2</v>
      </c>
      <c r="AJ191" t="str">
        <f t="shared" si="89"/>
        <v/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86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87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88"/>
        <v>0</v>
      </c>
      <c r="AJ192" t="str">
        <f t="shared" si="89"/>
        <v/>
      </c>
      <c r="BA192"/>
      <c r="BR192"/>
      <c r="CG192"/>
    </row>
    <row r="193" spans="1:85" x14ac:dyDescent="0.25">
      <c r="A193" s="29" t="s">
        <v>15</v>
      </c>
      <c r="B193" s="18">
        <v>8.1990664352647957E-2</v>
      </c>
      <c r="C193" s="18">
        <v>3.0637912020280808E-2</v>
      </c>
      <c r="D193" s="18">
        <v>10.744837176261356</v>
      </c>
      <c r="E193" s="18">
        <v>0</v>
      </c>
      <c r="F193" s="214"/>
      <c r="G193" s="18">
        <v>0</v>
      </c>
      <c r="H193" s="30">
        <v>0</v>
      </c>
      <c r="I193" s="16">
        <f t="shared" si="86"/>
        <v>10.857465752634285</v>
      </c>
      <c r="J193" s="6"/>
      <c r="K193" s="31" t="s">
        <v>15</v>
      </c>
      <c r="L193" s="18">
        <v>8.1990664352647957E-2</v>
      </c>
      <c r="M193" s="18">
        <v>3.0637912020280808E-2</v>
      </c>
      <c r="N193" s="18">
        <v>10.744837176261356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87"/>
        <v>10.857465752634285</v>
      </c>
      <c r="U193" s="84" t="s">
        <v>15</v>
      </c>
      <c r="V193" s="76">
        <v>8.1990664352647957E-2</v>
      </c>
      <c r="W193" s="76">
        <v>0</v>
      </c>
      <c r="X193" s="76">
        <v>0</v>
      </c>
      <c r="Y193" s="76">
        <v>3.0637912020280808E-2</v>
      </c>
      <c r="Z193" s="76">
        <v>10.594901337507634</v>
      </c>
      <c r="AA193" s="76">
        <v>0</v>
      </c>
      <c r="AB193" s="76">
        <v>0</v>
      </c>
      <c r="AC193" s="77">
        <v>0.14993583875372216</v>
      </c>
      <c r="AD193" s="78">
        <v>0</v>
      </c>
      <c r="AE193" s="78">
        <v>0</v>
      </c>
      <c r="AF193" s="78">
        <v>0</v>
      </c>
      <c r="AG193" s="78">
        <v>0.14993583875372216</v>
      </c>
      <c r="AH193" s="78">
        <v>0</v>
      </c>
      <c r="AI193" s="79">
        <f t="shared" si="88"/>
        <v>10.857465752634285</v>
      </c>
      <c r="AJ193" t="str">
        <f t="shared" si="89"/>
        <v/>
      </c>
      <c r="BA193"/>
      <c r="BR193"/>
      <c r="CG193"/>
    </row>
    <row r="194" spans="1:85" x14ac:dyDescent="0.25">
      <c r="A194" s="21" t="s">
        <v>14</v>
      </c>
      <c r="B194" s="22">
        <v>0.44124211220933846</v>
      </c>
      <c r="C194" s="22">
        <v>0</v>
      </c>
      <c r="D194" s="22">
        <v>0.68949085047593583</v>
      </c>
      <c r="E194" s="22">
        <v>0</v>
      </c>
      <c r="F194" s="214"/>
      <c r="G194" s="22">
        <v>0</v>
      </c>
      <c r="H194" s="23">
        <v>0</v>
      </c>
      <c r="I194" s="24">
        <f t="shared" si="86"/>
        <v>1.1307329626852742</v>
      </c>
      <c r="J194" s="6"/>
      <c r="K194" s="25" t="s">
        <v>14</v>
      </c>
      <c r="L194" s="26">
        <v>0.44124211220933846</v>
      </c>
      <c r="M194" s="26">
        <v>0</v>
      </c>
      <c r="N194" s="26">
        <v>0.68949085047593583</v>
      </c>
      <c r="O194" s="26">
        <v>0</v>
      </c>
      <c r="P194" s="26">
        <v>0</v>
      </c>
      <c r="Q194" s="26">
        <v>0</v>
      </c>
      <c r="R194" s="27">
        <v>0</v>
      </c>
      <c r="S194" s="28">
        <f t="shared" si="87"/>
        <v>1.1307329626852742</v>
      </c>
      <c r="U194" s="80" t="s">
        <v>55</v>
      </c>
      <c r="V194" s="81">
        <v>0.44124211220933846</v>
      </c>
      <c r="W194" s="81">
        <v>0</v>
      </c>
      <c r="X194" s="81">
        <v>0</v>
      </c>
      <c r="Y194" s="81">
        <v>0</v>
      </c>
      <c r="Z194" s="81">
        <v>0.68949085047593583</v>
      </c>
      <c r="AA194" s="81">
        <v>0</v>
      </c>
      <c r="AB194" s="81">
        <v>0</v>
      </c>
      <c r="AC194" s="82">
        <v>0</v>
      </c>
      <c r="AD194" s="81">
        <v>0</v>
      </c>
      <c r="AE194" s="81">
        <v>0</v>
      </c>
      <c r="AF194" s="81">
        <v>0</v>
      </c>
      <c r="AG194" s="81">
        <v>0</v>
      </c>
      <c r="AH194" s="81">
        <v>0</v>
      </c>
      <c r="AI194" s="83">
        <f t="shared" si="88"/>
        <v>1.1307329626852742</v>
      </c>
      <c r="AJ194" t="str">
        <f t="shared" si="89"/>
        <v/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0</v>
      </c>
      <c r="E195" s="18">
        <v>2.8195248606698726</v>
      </c>
      <c r="F195" s="214"/>
      <c r="G195" s="18">
        <v>0</v>
      </c>
      <c r="H195" s="30">
        <v>0</v>
      </c>
      <c r="I195" s="16">
        <f t="shared" si="86"/>
        <v>2.8195248606698726</v>
      </c>
      <c r="J195" s="6"/>
      <c r="K195" s="31" t="s">
        <v>56</v>
      </c>
      <c r="L195" s="18">
        <v>0</v>
      </c>
      <c r="M195" s="18">
        <v>0</v>
      </c>
      <c r="N195" s="18">
        <v>0</v>
      </c>
      <c r="O195" s="18">
        <v>2.8195248606698726</v>
      </c>
      <c r="P195" s="18">
        <v>48.476295565483518</v>
      </c>
      <c r="Q195" s="18">
        <v>0</v>
      </c>
      <c r="R195" s="19">
        <v>0</v>
      </c>
      <c r="S195" s="20">
        <f t="shared" si="87"/>
        <v>51.295820426153391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0.15557102863011191</v>
      </c>
      <c r="AB195" s="76">
        <v>48.476295565483518</v>
      </c>
      <c r="AC195" s="77">
        <v>2.6639538320397609</v>
      </c>
      <c r="AD195" s="76">
        <v>0</v>
      </c>
      <c r="AE195" s="76">
        <v>0</v>
      </c>
      <c r="AF195" s="76">
        <v>0</v>
      </c>
      <c r="AG195" s="76">
        <v>0</v>
      </c>
      <c r="AH195" s="76">
        <v>2.6639538320397609</v>
      </c>
      <c r="AI195" s="79">
        <f t="shared" si="88"/>
        <v>51.295820426153391</v>
      </c>
      <c r="AJ195" t="str">
        <f t="shared" si="89"/>
        <v/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86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5.0774561580990918E-2</v>
      </c>
      <c r="Q196" s="26">
        <v>0</v>
      </c>
      <c r="R196" s="27">
        <v>0</v>
      </c>
      <c r="S196" s="28">
        <f t="shared" si="87"/>
        <v>5.0774561580990918E-2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5.0774561580990918E-2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88"/>
        <v>5.0774561580990918E-2</v>
      </c>
      <c r="AJ196" t="str">
        <f t="shared" si="89"/>
        <v/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86"/>
        <v>0</v>
      </c>
      <c r="J197" s="6"/>
      <c r="K197" s="31" t="s">
        <v>57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87"/>
        <v>0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88"/>
        <v>0</v>
      </c>
      <c r="AJ197" t="str">
        <f t="shared" si="89"/>
        <v/>
      </c>
      <c r="BA197"/>
      <c r="BR197"/>
      <c r="CG197"/>
    </row>
    <row r="198" spans="1:85" x14ac:dyDescent="0.25">
      <c r="A198" s="21" t="s">
        <v>16</v>
      </c>
      <c r="B198" s="22">
        <v>0.13207666538978438</v>
      </c>
      <c r="C198" s="22">
        <v>0</v>
      </c>
      <c r="D198" s="22">
        <v>0.80251988577134026</v>
      </c>
      <c r="E198" s="22">
        <v>4.7054340249431663E-2</v>
      </c>
      <c r="F198" s="214"/>
      <c r="G198" s="22">
        <v>0</v>
      </c>
      <c r="H198" s="23">
        <v>0</v>
      </c>
      <c r="I198" s="24">
        <f t="shared" si="86"/>
        <v>0.98165089141055628</v>
      </c>
      <c r="J198" s="6"/>
      <c r="K198" s="25" t="s">
        <v>16</v>
      </c>
      <c r="L198" s="26">
        <v>0.13207666538978438</v>
      </c>
      <c r="M198" s="26">
        <v>0</v>
      </c>
      <c r="N198" s="26">
        <v>0.80251988577134026</v>
      </c>
      <c r="O198" s="26">
        <v>4.7054340249431663E-2</v>
      </c>
      <c r="P198" s="26">
        <v>0</v>
      </c>
      <c r="Q198" s="26">
        <v>0</v>
      </c>
      <c r="R198" s="27">
        <v>0</v>
      </c>
      <c r="S198" s="28">
        <f t="shared" si="87"/>
        <v>0.98165089141055628</v>
      </c>
      <c r="U198" s="80" t="s">
        <v>16</v>
      </c>
      <c r="V198" s="81">
        <v>0.13207666538978438</v>
      </c>
      <c r="W198" s="81">
        <v>0</v>
      </c>
      <c r="X198" s="81">
        <v>0</v>
      </c>
      <c r="Y198" s="81">
        <v>0</v>
      </c>
      <c r="Z198" s="81">
        <v>0.80251988577134026</v>
      </c>
      <c r="AA198" s="81">
        <v>4.7054340249431663E-2</v>
      </c>
      <c r="AB198" s="81">
        <v>0</v>
      </c>
      <c r="AC198" s="82">
        <v>0</v>
      </c>
      <c r="AD198" s="81">
        <v>0</v>
      </c>
      <c r="AE198" s="81">
        <v>0</v>
      </c>
      <c r="AF198" s="81">
        <v>0</v>
      </c>
      <c r="AG198" s="81">
        <v>0</v>
      </c>
      <c r="AH198" s="81">
        <v>0</v>
      </c>
      <c r="AI198" s="83">
        <f t="shared" si="88"/>
        <v>0.98165089141055628</v>
      </c>
      <c r="AJ198" t="str">
        <f t="shared" si="89"/>
        <v/>
      </c>
      <c r="BA198"/>
      <c r="BR198"/>
      <c r="CG198"/>
    </row>
    <row r="199" spans="1:85" x14ac:dyDescent="0.25">
      <c r="A199" s="29" t="s">
        <v>136</v>
      </c>
      <c r="B199" s="18">
        <v>25.702482977551625</v>
      </c>
      <c r="C199" s="18">
        <v>13.494662505424547</v>
      </c>
      <c r="D199" s="18">
        <v>273.8983792234003</v>
      </c>
      <c r="E199" s="18">
        <v>0</v>
      </c>
      <c r="F199" s="214"/>
      <c r="G199" s="18">
        <v>0</v>
      </c>
      <c r="H199" s="30">
        <v>0</v>
      </c>
      <c r="I199" s="16">
        <f t="shared" si="86"/>
        <v>313.09552470637647</v>
      </c>
      <c r="J199" s="6"/>
      <c r="K199" s="31" t="s">
        <v>136</v>
      </c>
      <c r="L199" s="18">
        <v>25.702482977551625</v>
      </c>
      <c r="M199" s="18">
        <v>13.494662505424547</v>
      </c>
      <c r="N199" s="18">
        <v>273.8983792234003</v>
      </c>
      <c r="O199" s="18">
        <v>0</v>
      </c>
      <c r="P199" s="18">
        <v>1.5793300587498447</v>
      </c>
      <c r="Q199" s="18">
        <v>0</v>
      </c>
      <c r="R199" s="19">
        <v>0</v>
      </c>
      <c r="S199" s="20">
        <f t="shared" si="87"/>
        <v>314.67485476512633</v>
      </c>
      <c r="U199" s="84" t="s">
        <v>136</v>
      </c>
      <c r="V199" s="76">
        <v>25.699325378180344</v>
      </c>
      <c r="W199" s="76">
        <v>0</v>
      </c>
      <c r="X199" s="76">
        <v>0</v>
      </c>
      <c r="Y199" s="76">
        <v>13.494662505424547</v>
      </c>
      <c r="Z199" s="76">
        <v>258.02888623083425</v>
      </c>
      <c r="AA199" s="76">
        <v>0</v>
      </c>
      <c r="AB199" s="76">
        <v>1.5793300587498447</v>
      </c>
      <c r="AC199" s="77">
        <v>15.872650591937321</v>
      </c>
      <c r="AD199" s="76">
        <v>3.1575993712824016E-3</v>
      </c>
      <c r="AE199" s="76">
        <v>0</v>
      </c>
      <c r="AF199" s="76">
        <v>0</v>
      </c>
      <c r="AG199" s="76">
        <v>15.869492992566029</v>
      </c>
      <c r="AH199" s="76">
        <v>0</v>
      </c>
      <c r="AI199" s="79">
        <f t="shared" si="88"/>
        <v>314.67485476512633</v>
      </c>
      <c r="AJ199" t="str">
        <f t="shared" si="89"/>
        <v/>
      </c>
      <c r="BA199"/>
      <c r="BR199"/>
      <c r="CG199"/>
    </row>
    <row r="200" spans="1:85" x14ac:dyDescent="0.25">
      <c r="A200" s="21" t="s">
        <v>24</v>
      </c>
      <c r="B200" s="22">
        <v>3.0026749013452463</v>
      </c>
      <c r="C200" s="22">
        <v>0.31452272603700182</v>
      </c>
      <c r="D200" s="22">
        <v>40.515318002615203</v>
      </c>
      <c r="E200" s="22">
        <v>88.430569274853028</v>
      </c>
      <c r="F200" s="214"/>
      <c r="G200" s="22">
        <v>5.5408093773530931</v>
      </c>
      <c r="H200" s="23">
        <v>0</v>
      </c>
      <c r="I200" s="24">
        <f t="shared" si="86"/>
        <v>137.80389428220357</v>
      </c>
      <c r="J200" s="6"/>
      <c r="K200" s="25" t="s">
        <v>24</v>
      </c>
      <c r="L200" s="26">
        <v>3.0026749013452463</v>
      </c>
      <c r="M200" s="26">
        <v>0.31452272603700182</v>
      </c>
      <c r="N200" s="26">
        <v>40.515318002615203</v>
      </c>
      <c r="O200" s="26">
        <v>88.430569274853028</v>
      </c>
      <c r="P200" s="26">
        <v>7.810240194809184E-3</v>
      </c>
      <c r="Q200" s="26">
        <v>5.5408093773530931</v>
      </c>
      <c r="R200" s="27">
        <v>0</v>
      </c>
      <c r="S200" s="28">
        <f t="shared" si="87"/>
        <v>137.81170452239837</v>
      </c>
      <c r="U200" s="80" t="s">
        <v>24</v>
      </c>
      <c r="V200" s="81">
        <v>0.41734625064220315</v>
      </c>
      <c r="W200" s="81">
        <v>2.5853286507030431</v>
      </c>
      <c r="X200" s="81">
        <v>5.5408093773530931</v>
      </c>
      <c r="Y200" s="81">
        <v>0.31452272603700182</v>
      </c>
      <c r="Z200" s="81">
        <v>40.515318002615203</v>
      </c>
      <c r="AA200" s="81">
        <v>88.41572936703011</v>
      </c>
      <c r="AB200" s="81">
        <v>7.810240194809184E-3</v>
      </c>
      <c r="AC200" s="82">
        <v>1.4839907822923217E-2</v>
      </c>
      <c r="AD200" s="81">
        <v>0</v>
      </c>
      <c r="AE200" s="81">
        <v>0</v>
      </c>
      <c r="AF200" s="81">
        <v>0</v>
      </c>
      <c r="AG200" s="81">
        <v>0</v>
      </c>
      <c r="AH200" s="81">
        <v>1.4839907822923217E-2</v>
      </c>
      <c r="AI200" s="83">
        <f t="shared" si="88"/>
        <v>137.8117045223984</v>
      </c>
      <c r="AJ200" t="str">
        <f t="shared" si="89"/>
        <v/>
      </c>
      <c r="BA200"/>
      <c r="BR200"/>
      <c r="CG200"/>
    </row>
    <row r="201" spans="1:85" x14ac:dyDescent="0.25">
      <c r="A201" s="29" t="s">
        <v>23</v>
      </c>
      <c r="B201" s="18">
        <v>0.84531329553683454</v>
      </c>
      <c r="C201" s="18">
        <v>0</v>
      </c>
      <c r="D201" s="18">
        <v>0</v>
      </c>
      <c r="E201" s="18">
        <v>0</v>
      </c>
      <c r="F201" s="214"/>
      <c r="G201" s="18">
        <v>0</v>
      </c>
      <c r="H201" s="30">
        <v>0</v>
      </c>
      <c r="I201" s="16">
        <f t="shared" si="86"/>
        <v>0.84531329553683454</v>
      </c>
      <c r="J201" s="6"/>
      <c r="K201" s="31" t="s">
        <v>23</v>
      </c>
      <c r="L201" s="18">
        <v>0.84531329553683454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87"/>
        <v>0.84531329553683454</v>
      </c>
      <c r="U201" s="84" t="s">
        <v>23</v>
      </c>
      <c r="V201" s="76">
        <v>0.84531329553683454</v>
      </c>
      <c r="W201" s="76">
        <v>0</v>
      </c>
      <c r="X201" s="76">
        <v>0</v>
      </c>
      <c r="Y201" s="76">
        <v>0</v>
      </c>
      <c r="Z201" s="76">
        <v>0</v>
      </c>
      <c r="AA201" s="76">
        <v>0</v>
      </c>
      <c r="AB201" s="76">
        <v>0</v>
      </c>
      <c r="AC201" s="77">
        <v>0</v>
      </c>
      <c r="AD201" s="76">
        <v>0</v>
      </c>
      <c r="AE201" s="76">
        <v>0</v>
      </c>
      <c r="AF201" s="76">
        <v>0</v>
      </c>
      <c r="AG201" s="76">
        <v>0</v>
      </c>
      <c r="AH201" s="76">
        <v>0</v>
      </c>
      <c r="AI201" s="79">
        <f t="shared" si="88"/>
        <v>0.84531329553683454</v>
      </c>
      <c r="AJ201" t="str">
        <f t="shared" si="89"/>
        <v/>
      </c>
      <c r="BA201"/>
      <c r="BR201"/>
      <c r="CG201"/>
    </row>
    <row r="202" spans="1:85" x14ac:dyDescent="0.25">
      <c r="A202" s="21" t="s">
        <v>58</v>
      </c>
      <c r="B202" s="22">
        <v>4.6363843890730091E-4</v>
      </c>
      <c r="C202" s="22">
        <v>0</v>
      </c>
      <c r="D202" s="22">
        <v>0</v>
      </c>
      <c r="E202" s="22">
        <v>0</v>
      </c>
      <c r="F202" s="214"/>
      <c r="G202" s="22">
        <v>0</v>
      </c>
      <c r="H202" s="23">
        <v>0</v>
      </c>
      <c r="I202" s="24">
        <f t="shared" si="86"/>
        <v>4.6363843890730091E-4</v>
      </c>
      <c r="J202" s="6"/>
      <c r="K202" s="25" t="s">
        <v>58</v>
      </c>
      <c r="L202" s="26">
        <v>4.6363843890730091E-4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87"/>
        <v>4.6363843890730091E-4</v>
      </c>
      <c r="U202" s="80" t="s">
        <v>58</v>
      </c>
      <c r="V202" s="81">
        <v>4.6363843890730091E-4</v>
      </c>
      <c r="W202" s="81">
        <v>0</v>
      </c>
      <c r="X202" s="81">
        <v>0</v>
      </c>
      <c r="Y202" s="81">
        <v>0</v>
      </c>
      <c r="Z202" s="81">
        <v>0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88"/>
        <v>4.6363843890730091E-4</v>
      </c>
      <c r="AJ202" t="str">
        <f t="shared" si="89"/>
        <v/>
      </c>
      <c r="BA202"/>
      <c r="BR202"/>
      <c r="CG202"/>
    </row>
    <row r="203" spans="1:85" x14ac:dyDescent="0.25">
      <c r="A203" s="29" t="s">
        <v>21</v>
      </c>
      <c r="B203" s="18">
        <v>0.11372863597732424</v>
      </c>
      <c r="C203" s="18">
        <v>0</v>
      </c>
      <c r="D203" s="18">
        <v>7.0758638533507368</v>
      </c>
      <c r="E203" s="18">
        <v>0.42982139291074123</v>
      </c>
      <c r="F203" s="214"/>
      <c r="G203" s="18">
        <v>0</v>
      </c>
      <c r="H203" s="30">
        <v>0</v>
      </c>
      <c r="I203" s="16">
        <f t="shared" si="86"/>
        <v>7.6194138822388018</v>
      </c>
      <c r="J203" s="6"/>
      <c r="K203" s="31" t="s">
        <v>21</v>
      </c>
      <c r="L203" s="18">
        <v>0.11372863597732424</v>
      </c>
      <c r="M203" s="18">
        <v>0</v>
      </c>
      <c r="N203" s="18">
        <v>7.0758638533507368</v>
      </c>
      <c r="O203" s="18">
        <v>0.42982139291074123</v>
      </c>
      <c r="P203" s="18">
        <v>2.9801413195419775</v>
      </c>
      <c r="Q203" s="18">
        <v>0</v>
      </c>
      <c r="R203" s="19">
        <v>0</v>
      </c>
      <c r="S203" s="20">
        <f t="shared" si="87"/>
        <v>10.599555201780779</v>
      </c>
      <c r="U203" s="84" t="s">
        <v>21</v>
      </c>
      <c r="V203" s="76">
        <v>0.11372863597732424</v>
      </c>
      <c r="W203" s="76">
        <v>0</v>
      </c>
      <c r="X203" s="76">
        <v>0</v>
      </c>
      <c r="Y203" s="76">
        <v>0</v>
      </c>
      <c r="Z203" s="76">
        <v>7.0402477680624642</v>
      </c>
      <c r="AA203" s="76">
        <v>0</v>
      </c>
      <c r="AB203" s="76">
        <v>2.9801413195419775</v>
      </c>
      <c r="AC203" s="77">
        <v>0.46543747819901354</v>
      </c>
      <c r="AD203" s="76">
        <v>0</v>
      </c>
      <c r="AE203" s="76">
        <v>0</v>
      </c>
      <c r="AF203" s="76">
        <v>0</v>
      </c>
      <c r="AG203" s="76">
        <v>3.5616085288272308E-2</v>
      </c>
      <c r="AH203" s="76">
        <v>0.42982139291074123</v>
      </c>
      <c r="AI203" s="79">
        <f t="shared" si="88"/>
        <v>10.599555201780781</v>
      </c>
      <c r="AJ203" t="str">
        <f t="shared" si="89"/>
        <v/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86"/>
        <v>0</v>
      </c>
      <c r="J204" s="6"/>
      <c r="K204" s="25" t="s">
        <v>20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87"/>
        <v>0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0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88"/>
        <v>0</v>
      </c>
      <c r="AJ204" t="str">
        <f t="shared" si="89"/>
        <v/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86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87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88"/>
        <v>0</v>
      </c>
      <c r="AJ205" t="str">
        <f t="shared" si="89"/>
        <v/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86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87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88"/>
        <v>0</v>
      </c>
      <c r="AJ206" t="str">
        <f t="shared" si="89"/>
        <v/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86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87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88"/>
        <v>0</v>
      </c>
      <c r="AJ207" t="str">
        <f t="shared" si="89"/>
        <v/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86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87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88"/>
        <v>0</v>
      </c>
      <c r="AJ208" t="str">
        <f t="shared" si="89"/>
        <v/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86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87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88"/>
        <v>0</v>
      </c>
      <c r="AJ209" t="str">
        <f t="shared" si="89"/>
        <v/>
      </c>
      <c r="BA209"/>
      <c r="BR209"/>
      <c r="CG209"/>
    </row>
    <row r="210" spans="1:85" x14ac:dyDescent="0.25">
      <c r="A210" s="56" t="s">
        <v>25</v>
      </c>
      <c r="B210" s="57">
        <f>SUM(B189:B205)</f>
        <v>30.319972890801708</v>
      </c>
      <c r="C210" s="57">
        <f t="shared" ref="C210:I210" si="90">SUM(C189:C205)</f>
        <v>13.839823143481828</v>
      </c>
      <c r="D210" s="57">
        <f t="shared" si="90"/>
        <v>333.74515882571654</v>
      </c>
      <c r="E210" s="57">
        <f t="shared" si="90"/>
        <v>91.726969868683071</v>
      </c>
      <c r="F210" s="57">
        <f t="shared" si="90"/>
        <v>0</v>
      </c>
      <c r="G210" s="57">
        <f t="shared" si="90"/>
        <v>5.5408093773530931</v>
      </c>
      <c r="H210" s="58">
        <f t="shared" si="90"/>
        <v>0</v>
      </c>
      <c r="I210" s="16">
        <f t="shared" si="90"/>
        <v>475.17273410603627</v>
      </c>
      <c r="J210" s="6"/>
      <c r="K210" s="59" t="s">
        <v>25</v>
      </c>
      <c r="L210" s="57">
        <f>SUM(L189:L205)</f>
        <v>30.319972890801708</v>
      </c>
      <c r="M210" s="57">
        <f t="shared" ref="M210:S210" si="91">SUM(M189:M205)</f>
        <v>13.839823143481828</v>
      </c>
      <c r="N210" s="57">
        <f t="shared" si="91"/>
        <v>333.74515882571654</v>
      </c>
      <c r="O210" s="57">
        <f t="shared" si="91"/>
        <v>91.726969868683071</v>
      </c>
      <c r="P210" s="57">
        <f t="shared" si="91"/>
        <v>53.094351745551144</v>
      </c>
      <c r="Q210" s="57">
        <f t="shared" si="91"/>
        <v>5.5408093773530931</v>
      </c>
      <c r="R210" s="58">
        <f t="shared" si="91"/>
        <v>0</v>
      </c>
      <c r="S210" s="60">
        <f t="shared" si="91"/>
        <v>528.26708585158735</v>
      </c>
      <c r="T210" t="str">
        <f>IF(ABS(S210-AI210)&gt;0.01,S210-AI210,"")</f>
        <v/>
      </c>
      <c r="U210" s="94" t="s">
        <v>61</v>
      </c>
      <c r="V210" s="95">
        <f>SUM(V189:V205)</f>
        <v>27.731486640727386</v>
      </c>
      <c r="W210" s="95">
        <f t="shared" ref="W210:AH210" si="92">SUM(W189:W205)</f>
        <v>2.5853286507030431</v>
      </c>
      <c r="X210" s="95">
        <f t="shared" si="92"/>
        <v>5.5408093773530931</v>
      </c>
      <c r="Y210" s="95">
        <f t="shared" si="92"/>
        <v>13.839823143481828</v>
      </c>
      <c r="Z210" s="95">
        <f t="shared" si="92"/>
        <v>317.69011390910856</v>
      </c>
      <c r="AA210" s="95">
        <f t="shared" si="92"/>
        <v>88.618354735909648</v>
      </c>
      <c r="AB210" s="95">
        <f t="shared" si="92"/>
        <v>53.094351745551144</v>
      </c>
      <c r="AC210" s="95">
        <f t="shared" si="92"/>
        <v>19.166817648752744</v>
      </c>
      <c r="AD210" s="96">
        <f t="shared" si="92"/>
        <v>3.1575993712824016E-3</v>
      </c>
      <c r="AE210" s="96">
        <f t="shared" si="92"/>
        <v>0</v>
      </c>
      <c r="AF210" s="96">
        <f t="shared" si="92"/>
        <v>0</v>
      </c>
      <c r="AG210" s="96">
        <f t="shared" si="92"/>
        <v>16.055044916608022</v>
      </c>
      <c r="AH210" s="96">
        <f t="shared" si="92"/>
        <v>3.1086151327734255</v>
      </c>
      <c r="AI210" s="97">
        <f>SUM(V210:AC210)</f>
        <v>528.26708585158747</v>
      </c>
      <c r="AJ210" t="str">
        <f t="shared" si="89"/>
        <v/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6.3808317932728259E-2</v>
      </c>
      <c r="C211" s="98">
        <f t="shared" ref="C211:H211" si="93">IF($I210=0,"-",C210/$I210)</f>
        <v>2.9125878128338542E-2</v>
      </c>
      <c r="D211" s="98">
        <f t="shared" si="93"/>
        <v>0.70236597108966325</v>
      </c>
      <c r="E211" s="98">
        <f t="shared" si="93"/>
        <v>0.19303921139594241</v>
      </c>
      <c r="F211" s="98">
        <f t="shared" si="93"/>
        <v>0</v>
      </c>
      <c r="G211" s="98">
        <f t="shared" si="93"/>
        <v>1.1660621453327422E-2</v>
      </c>
      <c r="H211" s="99">
        <f t="shared" si="93"/>
        <v>0</v>
      </c>
      <c r="I211" s="100">
        <f>SUM(B211:H211)</f>
        <v>0.99999999999999989</v>
      </c>
      <c r="J211"/>
      <c r="K211" s="64" t="s">
        <v>86</v>
      </c>
      <c r="L211" s="65">
        <f t="shared" ref="L211:R211" si="94">IF($S210=0,"-",L210/$S210)</f>
        <v>5.7395158060859909E-2</v>
      </c>
      <c r="M211" s="65">
        <f t="shared" si="94"/>
        <v>2.6198533874529563E-2</v>
      </c>
      <c r="N211" s="65">
        <f t="shared" si="94"/>
        <v>0.6317735247269971</v>
      </c>
      <c r="O211" s="65">
        <f t="shared" si="94"/>
        <v>0.17363748816721294</v>
      </c>
      <c r="P211" s="65">
        <f t="shared" si="94"/>
        <v>0.10050664364212841</v>
      </c>
      <c r="Q211" s="65">
        <f t="shared" si="94"/>
        <v>1.0488651528272086E-2</v>
      </c>
      <c r="R211" s="66">
        <f t="shared" si="94"/>
        <v>0</v>
      </c>
      <c r="S211" s="67">
        <f>SUM(L211:R211)</f>
        <v>1</v>
      </c>
      <c r="U211" s="101" t="s">
        <v>86</v>
      </c>
      <c r="V211" s="102">
        <f>+V210/$AI210</f>
        <v>5.2495200597294706E-2</v>
      </c>
      <c r="W211" s="102">
        <f t="shared" ref="W211:AH211" si="95">+W210/$AI210</f>
        <v>4.8939801852984858E-3</v>
      </c>
      <c r="X211" s="102">
        <f t="shared" si="95"/>
        <v>1.0488651528272084E-2</v>
      </c>
      <c r="Y211" s="102">
        <f t="shared" si="95"/>
        <v>2.6198533874529556E-2</v>
      </c>
      <c r="Z211" s="102">
        <f t="shared" si="95"/>
        <v>0.6013816162651503</v>
      </c>
      <c r="AA211" s="102">
        <f t="shared" si="95"/>
        <v>0.16775293617442275</v>
      </c>
      <c r="AB211" s="102">
        <f t="shared" si="95"/>
        <v>0.10050664364212838</v>
      </c>
      <c r="AC211" s="102">
        <f t="shared" si="95"/>
        <v>3.6282437732903752E-2</v>
      </c>
      <c r="AD211" s="102">
        <f t="shared" si="95"/>
        <v>5.9772782667165916E-6</v>
      </c>
      <c r="AE211" s="102">
        <f t="shared" si="95"/>
        <v>0</v>
      </c>
      <c r="AF211" s="102">
        <f t="shared" si="95"/>
        <v>0</v>
      </c>
      <c r="AG211" s="102">
        <f t="shared" si="95"/>
        <v>3.039190846184682E-2</v>
      </c>
      <c r="AH211" s="102">
        <f t="shared" si="95"/>
        <v>5.8845519927901904E-3</v>
      </c>
      <c r="AI211" s="103">
        <f>SUM(V211:AC211)</f>
        <v>1</v>
      </c>
      <c r="AJ211" s="1" t="str">
        <f t="shared" si="89"/>
        <v/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AJ215" t="str">
        <f>IF(ABS(S215-AI215)&gt;0.001,S215-AI215,"")</f>
        <v/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96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97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98">SUM(V216:AC216)</f>
        <v>0</v>
      </c>
      <c r="AJ216" t="str">
        <f t="shared" ref="AJ216:AJ237" si="99">IF(ABS(S216-AI216)&gt;0.001,S216-AI216,"")</f>
        <v/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96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97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98"/>
        <v>0</v>
      </c>
      <c r="AJ217" t="str">
        <f t="shared" si="99"/>
        <v/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96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97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98"/>
        <v>0</v>
      </c>
      <c r="AJ218" t="str">
        <f t="shared" si="99"/>
        <v/>
      </c>
      <c r="BA218"/>
      <c r="BR218"/>
      <c r="CG218"/>
    </row>
    <row r="219" spans="1:85" x14ac:dyDescent="0.25">
      <c r="A219" s="29" t="s">
        <v>15</v>
      </c>
      <c r="B219" s="18">
        <v>3.2868635520961397E-6</v>
      </c>
      <c r="C219" s="18">
        <v>0</v>
      </c>
      <c r="D219" s="18">
        <v>3.6547074875292889E-6</v>
      </c>
      <c r="E219" s="18">
        <v>0</v>
      </c>
      <c r="F219" s="214"/>
      <c r="G219" s="18">
        <v>0</v>
      </c>
      <c r="H219" s="30">
        <v>0</v>
      </c>
      <c r="I219" s="16">
        <f t="shared" si="96"/>
        <v>6.9415710396254282E-6</v>
      </c>
      <c r="J219" s="6"/>
      <c r="K219" s="31" t="s">
        <v>15</v>
      </c>
      <c r="L219" s="18">
        <v>3.2868635520961397E-6</v>
      </c>
      <c r="M219" s="18">
        <v>0</v>
      </c>
      <c r="N219" s="18">
        <v>3.6547074875292889E-6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97"/>
        <v>6.9415710396254282E-6</v>
      </c>
      <c r="U219" s="84" t="s">
        <v>15</v>
      </c>
      <c r="V219" s="76">
        <v>3.2868635520961397E-6</v>
      </c>
      <c r="W219" s="76">
        <v>0</v>
      </c>
      <c r="X219" s="76">
        <v>0</v>
      </c>
      <c r="Y219" s="76">
        <v>0</v>
      </c>
      <c r="Z219" s="76">
        <v>3.6547074875292889E-6</v>
      </c>
      <c r="AA219" s="76">
        <v>0</v>
      </c>
      <c r="AB219" s="76">
        <v>0</v>
      </c>
      <c r="AC219" s="77">
        <v>0</v>
      </c>
      <c r="AD219" s="78">
        <v>0</v>
      </c>
      <c r="AE219" s="78">
        <v>0</v>
      </c>
      <c r="AF219" s="78">
        <v>0</v>
      </c>
      <c r="AG219" s="78">
        <v>0</v>
      </c>
      <c r="AH219" s="78">
        <v>0</v>
      </c>
      <c r="AI219" s="79">
        <f t="shared" si="98"/>
        <v>6.9415710396254282E-6</v>
      </c>
      <c r="AJ219" t="str">
        <f t="shared" si="99"/>
        <v/>
      </c>
      <c r="BA219"/>
      <c r="BR219"/>
      <c r="CG219"/>
    </row>
    <row r="220" spans="1:85" x14ac:dyDescent="0.25">
      <c r="A220" s="21" t="s">
        <v>14</v>
      </c>
      <c r="B220" s="22">
        <v>3.8726977691099519E-7</v>
      </c>
      <c r="C220" s="22">
        <v>0</v>
      </c>
      <c r="D220" s="22">
        <v>4.306104378649341E-7</v>
      </c>
      <c r="E220" s="22">
        <v>0</v>
      </c>
      <c r="F220" s="214"/>
      <c r="G220" s="22">
        <v>0</v>
      </c>
      <c r="H220" s="23">
        <v>0</v>
      </c>
      <c r="I220" s="24">
        <f t="shared" si="96"/>
        <v>8.1788021477592924E-7</v>
      </c>
      <c r="J220" s="6"/>
      <c r="K220" s="25" t="s">
        <v>14</v>
      </c>
      <c r="L220" s="26">
        <v>3.8726977691099519E-7</v>
      </c>
      <c r="M220" s="26">
        <v>0</v>
      </c>
      <c r="N220" s="26">
        <v>4.306104378649341E-7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97"/>
        <v>8.1788021477592924E-7</v>
      </c>
      <c r="U220" s="80" t="s">
        <v>55</v>
      </c>
      <c r="V220" s="81">
        <v>3.8726977691099519E-7</v>
      </c>
      <c r="W220" s="81">
        <v>0</v>
      </c>
      <c r="X220" s="81">
        <v>0</v>
      </c>
      <c r="Y220" s="81">
        <v>0</v>
      </c>
      <c r="Z220" s="81">
        <v>4.306104378649341E-7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98"/>
        <v>8.1788021477592924E-7</v>
      </c>
      <c r="AJ220" t="str">
        <f t="shared" si="99"/>
        <v/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0.1657432358084556</v>
      </c>
      <c r="F221" s="214"/>
      <c r="G221" s="18">
        <v>0</v>
      </c>
      <c r="H221" s="30">
        <v>0</v>
      </c>
      <c r="I221" s="16">
        <f t="shared" si="96"/>
        <v>0.1657432358084556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0.1657432358084556</v>
      </c>
      <c r="P221" s="18">
        <v>1.4630886978239461</v>
      </c>
      <c r="Q221" s="18">
        <v>0</v>
      </c>
      <c r="R221" s="19">
        <v>0</v>
      </c>
      <c r="S221" s="20">
        <f t="shared" si="97"/>
        <v>1.6288319336324018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1.6924057014202808E-2</v>
      </c>
      <c r="AB221" s="76">
        <v>1.4630886978239461</v>
      </c>
      <c r="AC221" s="77">
        <v>0.1488191787942528</v>
      </c>
      <c r="AD221" s="76">
        <v>0</v>
      </c>
      <c r="AE221" s="76">
        <v>0</v>
      </c>
      <c r="AF221" s="76">
        <v>0</v>
      </c>
      <c r="AG221" s="76">
        <v>0</v>
      </c>
      <c r="AH221" s="76">
        <v>0.1488191787942528</v>
      </c>
      <c r="AI221" s="79">
        <f t="shared" si="98"/>
        <v>1.6288319336324018</v>
      </c>
      <c r="AJ221" t="str">
        <f t="shared" si="99"/>
        <v/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96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4.043671687979513E-2</v>
      </c>
      <c r="Q222" s="26">
        <v>0</v>
      </c>
      <c r="R222" s="27">
        <v>0</v>
      </c>
      <c r="S222" s="28">
        <f t="shared" si="97"/>
        <v>4.043671687979513E-2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4.043671687979513E-2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98"/>
        <v>4.043671687979513E-2</v>
      </c>
      <c r="AJ222" t="str">
        <f t="shared" si="99"/>
        <v/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96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97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98"/>
        <v>0</v>
      </c>
      <c r="AJ223" t="str">
        <f t="shared" si="99"/>
        <v/>
      </c>
      <c r="BA223"/>
      <c r="BR223"/>
      <c r="CG223"/>
    </row>
    <row r="224" spans="1:85" x14ac:dyDescent="0.25">
      <c r="A224" s="21" t="s">
        <v>16</v>
      </c>
      <c r="B224" s="22">
        <v>3.9179239125008079E-6</v>
      </c>
      <c r="C224" s="22">
        <v>0</v>
      </c>
      <c r="D224" s="22">
        <v>0</v>
      </c>
      <c r="E224" s="22">
        <v>0</v>
      </c>
      <c r="F224" s="214"/>
      <c r="G224" s="22">
        <v>0</v>
      </c>
      <c r="H224" s="23">
        <v>0</v>
      </c>
      <c r="I224" s="24">
        <f t="shared" si="96"/>
        <v>3.9179239125008079E-6</v>
      </c>
      <c r="J224" s="6"/>
      <c r="K224" s="25" t="s">
        <v>16</v>
      </c>
      <c r="L224" s="26">
        <v>3.9179239125008079E-6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7">
        <v>0</v>
      </c>
      <c r="S224" s="28">
        <f t="shared" si="97"/>
        <v>3.9179239125008079E-6</v>
      </c>
      <c r="U224" s="80" t="s">
        <v>16</v>
      </c>
      <c r="V224" s="81">
        <v>3.9179239125008079E-6</v>
      </c>
      <c r="W224" s="81">
        <v>0</v>
      </c>
      <c r="X224" s="81">
        <v>0</v>
      </c>
      <c r="Y224" s="81">
        <v>0</v>
      </c>
      <c r="Z224" s="81">
        <v>0</v>
      </c>
      <c r="AA224" s="81">
        <v>0</v>
      </c>
      <c r="AB224" s="81">
        <v>0</v>
      </c>
      <c r="AC224" s="82">
        <v>0</v>
      </c>
      <c r="AD224" s="81">
        <v>0</v>
      </c>
      <c r="AE224" s="81">
        <v>0</v>
      </c>
      <c r="AF224" s="81">
        <v>0</v>
      </c>
      <c r="AG224" s="81">
        <v>0</v>
      </c>
      <c r="AH224" s="81">
        <v>0</v>
      </c>
      <c r="AI224" s="83">
        <f t="shared" si="98"/>
        <v>3.9179239125008079E-6</v>
      </c>
      <c r="AJ224" t="str">
        <f t="shared" si="99"/>
        <v/>
      </c>
      <c r="BA224"/>
      <c r="BR224"/>
      <c r="CG224"/>
    </row>
    <row r="225" spans="1:85" x14ac:dyDescent="0.25">
      <c r="A225" s="29" t="s">
        <v>136</v>
      </c>
      <c r="B225" s="18">
        <v>8.788236342051265</v>
      </c>
      <c r="C225" s="18">
        <v>0</v>
      </c>
      <c r="D225" s="18">
        <v>0.95121889982495522</v>
      </c>
      <c r="E225" s="18">
        <v>0</v>
      </c>
      <c r="F225" s="214"/>
      <c r="G225" s="18">
        <v>0</v>
      </c>
      <c r="H225" s="30">
        <v>0</v>
      </c>
      <c r="I225" s="16">
        <f t="shared" si="96"/>
        <v>9.7394552418762199</v>
      </c>
      <c r="J225" s="6"/>
      <c r="K225" s="31" t="s">
        <v>136</v>
      </c>
      <c r="L225" s="18">
        <v>8.788236342051265</v>
      </c>
      <c r="M225" s="18">
        <v>0</v>
      </c>
      <c r="N225" s="18">
        <v>0.95121889982495522</v>
      </c>
      <c r="O225" s="18">
        <v>0</v>
      </c>
      <c r="P225" s="18">
        <v>0</v>
      </c>
      <c r="Q225" s="18">
        <v>0</v>
      </c>
      <c r="R225" s="19">
        <v>0</v>
      </c>
      <c r="S225" s="20">
        <f t="shared" si="97"/>
        <v>9.7394552418762199</v>
      </c>
      <c r="U225" s="84" t="s">
        <v>136</v>
      </c>
      <c r="V225" s="76">
        <v>8.5841022262227664</v>
      </c>
      <c r="W225" s="76">
        <v>0</v>
      </c>
      <c r="X225" s="76">
        <v>0</v>
      </c>
      <c r="Y225" s="76">
        <v>0</v>
      </c>
      <c r="Z225" s="76">
        <v>0.84652528556708861</v>
      </c>
      <c r="AA225" s="76">
        <v>0</v>
      </c>
      <c r="AB225" s="76">
        <v>0</v>
      </c>
      <c r="AC225" s="77">
        <v>0.30882773008636688</v>
      </c>
      <c r="AD225" s="76">
        <v>0.20413411582849927</v>
      </c>
      <c r="AE225" s="76">
        <v>0</v>
      </c>
      <c r="AF225" s="76">
        <v>0</v>
      </c>
      <c r="AG225" s="76">
        <v>0.10469361425786664</v>
      </c>
      <c r="AH225" s="76">
        <v>0</v>
      </c>
      <c r="AI225" s="79">
        <f t="shared" si="98"/>
        <v>9.7394552418762217</v>
      </c>
      <c r="AJ225" t="str">
        <f t="shared" si="99"/>
        <v/>
      </c>
      <c r="BA225"/>
      <c r="BR225"/>
      <c r="CG225"/>
    </row>
    <row r="226" spans="1:85" x14ac:dyDescent="0.25">
      <c r="A226" s="21" t="s">
        <v>24</v>
      </c>
      <c r="B226" s="22">
        <v>11.809701378691857</v>
      </c>
      <c r="C226" s="22">
        <v>0.31174331645694675</v>
      </c>
      <c r="D226" s="22">
        <v>4.9185396412896552</v>
      </c>
      <c r="E226" s="22">
        <v>41.468020227981683</v>
      </c>
      <c r="F226" s="214"/>
      <c r="G226" s="22">
        <v>11.810913012634384</v>
      </c>
      <c r="H226" s="23">
        <v>1.5170666655111367E-2</v>
      </c>
      <c r="I226" s="24">
        <f t="shared" si="96"/>
        <v>70.33408824370963</v>
      </c>
      <c r="J226" s="6"/>
      <c r="K226" s="25" t="s">
        <v>24</v>
      </c>
      <c r="L226" s="26">
        <v>11.809701378691857</v>
      </c>
      <c r="M226" s="26">
        <v>0.31174331645694675</v>
      </c>
      <c r="N226" s="26">
        <v>4.9185396412896552</v>
      </c>
      <c r="O226" s="26">
        <v>41.468020227981683</v>
      </c>
      <c r="P226" s="26">
        <v>0.4719495617289145</v>
      </c>
      <c r="Q226" s="26">
        <v>11.810913012634384</v>
      </c>
      <c r="R226" s="27">
        <v>1.5170666655111367E-2</v>
      </c>
      <c r="S226" s="28">
        <f t="shared" si="97"/>
        <v>70.80603780543855</v>
      </c>
      <c r="U226" s="80" t="s">
        <v>24</v>
      </c>
      <c r="V226" s="81">
        <v>0.78245679252658418</v>
      </c>
      <c r="W226" s="81">
        <v>11.027244586165272</v>
      </c>
      <c r="X226" s="81">
        <v>11.810913012634384</v>
      </c>
      <c r="Y226" s="81">
        <v>0.31174331645694675</v>
      </c>
      <c r="Z226" s="81">
        <v>4.9185396412896552</v>
      </c>
      <c r="AA226" s="81">
        <v>40.755566848601973</v>
      </c>
      <c r="AB226" s="81">
        <v>0.4719495617289145</v>
      </c>
      <c r="AC226" s="82">
        <v>0.72762404603482023</v>
      </c>
      <c r="AD226" s="81">
        <v>0</v>
      </c>
      <c r="AE226" s="81">
        <v>0.30773608961585075</v>
      </c>
      <c r="AF226" s="81">
        <v>1.5170666655111367E-2</v>
      </c>
      <c r="AG226" s="81">
        <v>0</v>
      </c>
      <c r="AH226" s="81">
        <v>0.40471728976385801</v>
      </c>
      <c r="AI226" s="83">
        <f t="shared" si="98"/>
        <v>70.806037805438564</v>
      </c>
      <c r="AJ226" t="str">
        <f t="shared" si="99"/>
        <v/>
      </c>
      <c r="BA226"/>
      <c r="BR226"/>
      <c r="CG226"/>
    </row>
    <row r="227" spans="1:85" x14ac:dyDescent="0.25">
      <c r="A227" s="29" t="s">
        <v>23</v>
      </c>
      <c r="B227" s="18">
        <v>1.0850095691643426E-4</v>
      </c>
      <c r="C227" s="18">
        <v>0</v>
      </c>
      <c r="D227" s="18">
        <v>0</v>
      </c>
      <c r="E227" s="18">
        <v>0</v>
      </c>
      <c r="F227" s="214"/>
      <c r="G227" s="18">
        <v>0</v>
      </c>
      <c r="H227" s="30">
        <v>0</v>
      </c>
      <c r="I227" s="16">
        <f t="shared" si="96"/>
        <v>1.0850095691643426E-4</v>
      </c>
      <c r="J227" s="6"/>
      <c r="K227" s="31" t="s">
        <v>23</v>
      </c>
      <c r="L227" s="18">
        <v>1.0850095691643426E-4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97"/>
        <v>1.0850095691643426E-4</v>
      </c>
      <c r="U227" s="84" t="s">
        <v>23</v>
      </c>
      <c r="V227" s="76">
        <v>1.0850095691643426E-4</v>
      </c>
      <c r="W227" s="76">
        <v>0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0</v>
      </c>
      <c r="AD227" s="76">
        <v>0</v>
      </c>
      <c r="AE227" s="76">
        <v>0</v>
      </c>
      <c r="AF227" s="76">
        <v>0</v>
      </c>
      <c r="AG227" s="76">
        <v>0</v>
      </c>
      <c r="AH227" s="76">
        <v>0</v>
      </c>
      <c r="AI227" s="79">
        <f t="shared" si="98"/>
        <v>1.0850095691643426E-4</v>
      </c>
      <c r="AJ227" t="str">
        <f t="shared" si="99"/>
        <v/>
      </c>
      <c r="BA227"/>
      <c r="BR227"/>
      <c r="CG227"/>
    </row>
    <row r="228" spans="1:85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96"/>
        <v>0</v>
      </c>
      <c r="J228" s="6"/>
      <c r="K228" s="25" t="s">
        <v>58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97"/>
        <v>0</v>
      </c>
      <c r="U228" s="80" t="s">
        <v>58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98"/>
        <v>0</v>
      </c>
      <c r="AJ228" t="str">
        <f t="shared" si="99"/>
        <v/>
      </c>
      <c r="BA228"/>
      <c r="BR228"/>
      <c r="CG228"/>
    </row>
    <row r="229" spans="1:85" x14ac:dyDescent="0.25">
      <c r="A229" s="29" t="s">
        <v>21</v>
      </c>
      <c r="B229" s="18">
        <v>0</v>
      </c>
      <c r="C229" s="18">
        <v>0</v>
      </c>
      <c r="D229" s="18">
        <v>0</v>
      </c>
      <c r="E229" s="18">
        <v>1.0304821986635324E-2</v>
      </c>
      <c r="F229" s="214"/>
      <c r="G229" s="18">
        <v>0</v>
      </c>
      <c r="H229" s="30">
        <v>0</v>
      </c>
      <c r="I229" s="16">
        <f t="shared" si="96"/>
        <v>1.0304821986635324E-2</v>
      </c>
      <c r="J229" s="6"/>
      <c r="K229" s="31" t="s">
        <v>21</v>
      </c>
      <c r="L229" s="18">
        <v>0</v>
      </c>
      <c r="M229" s="18">
        <v>0</v>
      </c>
      <c r="N229" s="18">
        <v>0</v>
      </c>
      <c r="O229" s="18">
        <v>1.0304821986635324E-2</v>
      </c>
      <c r="P229" s="18">
        <v>9.5224753566432188E-2</v>
      </c>
      <c r="Q229" s="18">
        <v>0</v>
      </c>
      <c r="R229" s="19">
        <v>0</v>
      </c>
      <c r="S229" s="20">
        <f t="shared" si="97"/>
        <v>0.10552957555306751</v>
      </c>
      <c r="U229" s="84" t="s">
        <v>21</v>
      </c>
      <c r="V229" s="76">
        <v>0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9.5224753566432188E-2</v>
      </c>
      <c r="AC229" s="77">
        <v>1.0304821986635324E-2</v>
      </c>
      <c r="AD229" s="76">
        <v>0</v>
      </c>
      <c r="AE229" s="76">
        <v>0</v>
      </c>
      <c r="AF229" s="76">
        <v>0</v>
      </c>
      <c r="AG229" s="76">
        <v>0</v>
      </c>
      <c r="AH229" s="76">
        <v>1.0304821986635324E-2</v>
      </c>
      <c r="AI229" s="79">
        <f t="shared" si="98"/>
        <v>0.10552957555306751</v>
      </c>
      <c r="AJ229" t="str">
        <f t="shared" si="99"/>
        <v/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96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97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98"/>
        <v>0</v>
      </c>
      <c r="AJ230" t="str">
        <f t="shared" si="99"/>
        <v/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96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97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98"/>
        <v>0</v>
      </c>
      <c r="AJ231" t="str">
        <f t="shared" si="99"/>
        <v/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96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97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98"/>
        <v>0</v>
      </c>
      <c r="AJ232" t="str">
        <f t="shared" si="99"/>
        <v/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96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97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98"/>
        <v>0</v>
      </c>
      <c r="AJ233" t="str">
        <f t="shared" si="99"/>
        <v/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96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97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98"/>
        <v>0</v>
      </c>
      <c r="AJ234" t="str">
        <f t="shared" si="99"/>
        <v/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96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97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98"/>
        <v>0</v>
      </c>
      <c r="AJ235" t="str">
        <f t="shared" si="99"/>
        <v/>
      </c>
      <c r="BA235"/>
      <c r="BR235"/>
      <c r="CG235"/>
    </row>
    <row r="236" spans="1:85" x14ac:dyDescent="0.25">
      <c r="A236" s="56" t="s">
        <v>25</v>
      </c>
      <c r="B236" s="57">
        <f>SUM(B215:B231)</f>
        <v>20.598053813757279</v>
      </c>
      <c r="C236" s="57">
        <f t="shared" ref="C236:I236" si="100">SUM(C215:C231)</f>
        <v>0.31174331645694675</v>
      </c>
      <c r="D236" s="57">
        <f t="shared" si="100"/>
        <v>5.8697626264325358</v>
      </c>
      <c r="E236" s="57">
        <f t="shared" si="100"/>
        <v>41.644068285776775</v>
      </c>
      <c r="F236" s="57">
        <f t="shared" si="100"/>
        <v>0</v>
      </c>
      <c r="G236" s="57">
        <f t="shared" si="100"/>
        <v>11.810913012634384</v>
      </c>
      <c r="H236" s="58">
        <f t="shared" si="100"/>
        <v>1.5170666655111367E-2</v>
      </c>
      <c r="I236" s="16">
        <f t="shared" si="100"/>
        <v>80.249711721713027</v>
      </c>
      <c r="J236" s="6"/>
      <c r="K236" s="59" t="s">
        <v>25</v>
      </c>
      <c r="L236" s="57">
        <f>SUM(L215:L231)</f>
        <v>20.598053813757279</v>
      </c>
      <c r="M236" s="57">
        <f t="shared" ref="M236:S236" si="101">SUM(M215:M231)</f>
        <v>0.31174331645694675</v>
      </c>
      <c r="N236" s="57">
        <f t="shared" si="101"/>
        <v>5.8697626264325358</v>
      </c>
      <c r="O236" s="57">
        <f t="shared" si="101"/>
        <v>41.644068285776775</v>
      </c>
      <c r="P236" s="57">
        <f t="shared" si="101"/>
        <v>2.0706997299990881</v>
      </c>
      <c r="Q236" s="57">
        <f t="shared" si="101"/>
        <v>11.810913012634384</v>
      </c>
      <c r="R236" s="58">
        <f t="shared" si="101"/>
        <v>1.5170666655111367E-2</v>
      </c>
      <c r="S236" s="60">
        <f t="shared" si="101"/>
        <v>82.320411451712104</v>
      </c>
      <c r="T236" t="str">
        <f>IF(ABS(S236-AI236)&gt;0.01,S236-AI236,"")</f>
        <v/>
      </c>
      <c r="U236" s="94" t="s">
        <v>61</v>
      </c>
      <c r="V236" s="95">
        <f>SUM(V215:V231)</f>
        <v>9.3666751117635076</v>
      </c>
      <c r="W236" s="95">
        <f t="shared" ref="W236:AH236" si="102">SUM(W215:W231)</f>
        <v>11.027244586165272</v>
      </c>
      <c r="X236" s="95">
        <f t="shared" si="102"/>
        <v>11.810913012634384</v>
      </c>
      <c r="Y236" s="95">
        <f t="shared" si="102"/>
        <v>0.31174331645694675</v>
      </c>
      <c r="Z236" s="95">
        <f t="shared" si="102"/>
        <v>5.7650690121746688</v>
      </c>
      <c r="AA236" s="95">
        <f t="shared" si="102"/>
        <v>40.772490905616174</v>
      </c>
      <c r="AB236" s="95">
        <f t="shared" si="102"/>
        <v>2.0706997299990881</v>
      </c>
      <c r="AC236" s="95">
        <f t="shared" si="102"/>
        <v>1.1955757769020752</v>
      </c>
      <c r="AD236" s="96">
        <f t="shared" si="102"/>
        <v>0.20413411582849927</v>
      </c>
      <c r="AE236" s="96">
        <f t="shared" si="102"/>
        <v>0.30773608961585075</v>
      </c>
      <c r="AF236" s="96">
        <f t="shared" si="102"/>
        <v>1.5170666655111367E-2</v>
      </c>
      <c r="AG236" s="96">
        <f t="shared" si="102"/>
        <v>0.10469361425786664</v>
      </c>
      <c r="AH236" s="96">
        <f t="shared" si="102"/>
        <v>0.56384129054474608</v>
      </c>
      <c r="AI236" s="97">
        <f>SUM(V236:AC236)</f>
        <v>82.320411451712118</v>
      </c>
      <c r="AJ236" t="str">
        <f t="shared" si="99"/>
        <v/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0.25667448981233038</v>
      </c>
      <c r="C237" s="98">
        <f t="shared" ref="C237:H237" si="103">IF($I236=0,"-",C236/$I236)</f>
        <v>3.8846658731684753E-3</v>
      </c>
      <c r="D237" s="98">
        <f t="shared" si="103"/>
        <v>7.3143722270149467E-2</v>
      </c>
      <c r="E237" s="98">
        <f t="shared" si="103"/>
        <v>0.51893106395432964</v>
      </c>
      <c r="F237" s="98">
        <f t="shared" si="103"/>
        <v>0</v>
      </c>
      <c r="G237" s="98">
        <f t="shared" si="103"/>
        <v>0.14717701483578943</v>
      </c>
      <c r="H237" s="99">
        <f t="shared" si="103"/>
        <v>1.8904325423273348E-4</v>
      </c>
      <c r="I237" s="100">
        <f>SUM(B237:H237)</f>
        <v>1</v>
      </c>
      <c r="J237"/>
      <c r="K237" s="64" t="s">
        <v>86</v>
      </c>
      <c r="L237" s="65">
        <f t="shared" ref="L237:R237" si="104">IF($S236=0,"-",L236/$S236)</f>
        <v>0.25021806196680374</v>
      </c>
      <c r="M237" s="65">
        <f t="shared" si="104"/>
        <v>3.7869504167846709E-3</v>
      </c>
      <c r="N237" s="65">
        <f t="shared" si="104"/>
        <v>7.1303854328712252E-2</v>
      </c>
      <c r="O237" s="65">
        <f t="shared" si="104"/>
        <v>0.50587779569353286</v>
      </c>
      <c r="P237" s="65">
        <f t="shared" si="104"/>
        <v>2.5154146990794973E-2</v>
      </c>
      <c r="Q237" s="65">
        <f t="shared" si="104"/>
        <v>0.14347490257094359</v>
      </c>
      <c r="R237" s="66">
        <f t="shared" si="104"/>
        <v>1.8428803242814508E-4</v>
      </c>
      <c r="S237" s="67">
        <f>SUM(L237:R237)</f>
        <v>1.0000000000000002</v>
      </c>
      <c r="U237" s="101" t="s">
        <v>86</v>
      </c>
      <c r="V237" s="102">
        <f>+V236/$AI236</f>
        <v>0.11378314255945932</v>
      </c>
      <c r="W237" s="102">
        <f t="shared" ref="W237:AH237" si="105">+W236/$AI236</f>
        <v>0.13395516848981839</v>
      </c>
      <c r="X237" s="102">
        <f t="shared" si="105"/>
        <v>0.14347490257094356</v>
      </c>
      <c r="Y237" s="102">
        <f t="shared" si="105"/>
        <v>3.7869504167846704E-3</v>
      </c>
      <c r="Z237" s="102">
        <f t="shared" si="105"/>
        <v>7.0032072368301626E-2</v>
      </c>
      <c r="AA237" s="102">
        <f t="shared" si="105"/>
        <v>0.49529017392645913</v>
      </c>
      <c r="AB237" s="102">
        <f t="shared" si="105"/>
        <v>2.5154146990794969E-2</v>
      </c>
      <c r="AC237" s="102">
        <f t="shared" si="105"/>
        <v>1.4523442677438285E-2</v>
      </c>
      <c r="AD237" s="102">
        <f t="shared" si="105"/>
        <v>2.4797509175259794E-3</v>
      </c>
      <c r="AE237" s="102">
        <f t="shared" si="105"/>
        <v>3.7382720055567746E-3</v>
      </c>
      <c r="AF237" s="102">
        <f t="shared" si="105"/>
        <v>1.8428803242814506E-4</v>
      </c>
      <c r="AG237" s="102">
        <f t="shared" si="105"/>
        <v>1.271781960410612E-3</v>
      </c>
      <c r="AH237" s="102">
        <f t="shared" si="105"/>
        <v>6.8493497615167613E-3</v>
      </c>
      <c r="AI237" s="103">
        <f>SUM(V237:AC237)</f>
        <v>1</v>
      </c>
      <c r="AJ237" s="1" t="str">
        <f t="shared" si="99"/>
        <v/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AJ241" t="str">
        <f>IF(ABS(S241-AI241)&gt;0.001,S241-AI241,"")</f>
        <v/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106">SUM(B242:H242)</f>
        <v>0</v>
      </c>
      <c r="J242" s="6"/>
      <c r="K242" s="25" t="s">
        <v>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107">SUM(L242:R242)</f>
        <v>0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108">SUM(V242:AC242)</f>
        <v>0</v>
      </c>
      <c r="AJ242" t="str">
        <f t="shared" ref="AJ242:AJ263" si="109">IF(ABS(S242-AI242)&gt;0.001,S242-AI242,"")</f>
        <v/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106"/>
        <v>0</v>
      </c>
      <c r="J243" s="6"/>
      <c r="K243" s="31" t="s">
        <v>9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107"/>
        <v>0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0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108"/>
        <v>0</v>
      </c>
      <c r="AJ243" t="str">
        <f t="shared" si="109"/>
        <v/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106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107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108"/>
        <v>0</v>
      </c>
      <c r="AJ244" t="str">
        <f t="shared" si="109"/>
        <v/>
      </c>
      <c r="BA244"/>
      <c r="BR244"/>
      <c r="CG244"/>
    </row>
    <row r="245" spans="1:85" x14ac:dyDescent="0.25">
      <c r="A245" s="29" t="s">
        <v>15</v>
      </c>
      <c r="B245" s="18">
        <v>1.1332821059040425</v>
      </c>
      <c r="C245" s="18">
        <v>5.7852667691251855E-4</v>
      </c>
      <c r="D245" s="18">
        <v>0.62341414854082022</v>
      </c>
      <c r="E245" s="18">
        <v>0</v>
      </c>
      <c r="F245" s="214"/>
      <c r="G245" s="18">
        <v>0</v>
      </c>
      <c r="H245" s="30">
        <v>0</v>
      </c>
      <c r="I245" s="16">
        <f t="shared" si="106"/>
        <v>1.7572747811217753</v>
      </c>
      <c r="J245" s="6"/>
      <c r="K245" s="31" t="s">
        <v>15</v>
      </c>
      <c r="L245" s="18">
        <v>1.1332821059040425</v>
      </c>
      <c r="M245" s="18">
        <v>5.7852667691251855E-4</v>
      </c>
      <c r="N245" s="18">
        <v>0.62341414854082022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107"/>
        <v>1.7572747811217753</v>
      </c>
      <c r="U245" s="84" t="s">
        <v>15</v>
      </c>
      <c r="V245" s="76">
        <v>1.1211950306899774</v>
      </c>
      <c r="W245" s="76">
        <v>0</v>
      </c>
      <c r="X245" s="76">
        <v>0</v>
      </c>
      <c r="Y245" s="76">
        <v>5.7852667691251855E-4</v>
      </c>
      <c r="Z245" s="76">
        <v>0.62341414854082022</v>
      </c>
      <c r="AA245" s="76">
        <v>0</v>
      </c>
      <c r="AB245" s="76">
        <v>0</v>
      </c>
      <c r="AC245" s="77">
        <v>1.2087075214065116E-2</v>
      </c>
      <c r="AD245" s="78">
        <v>1.2087075214065116E-2</v>
      </c>
      <c r="AE245" s="78">
        <v>0</v>
      </c>
      <c r="AF245" s="78">
        <v>0</v>
      </c>
      <c r="AG245" s="78">
        <v>0</v>
      </c>
      <c r="AH245" s="78">
        <v>0</v>
      </c>
      <c r="AI245" s="79">
        <f t="shared" si="108"/>
        <v>1.7572747811217753</v>
      </c>
      <c r="AJ245" t="str">
        <f t="shared" si="109"/>
        <v/>
      </c>
      <c r="BA245"/>
      <c r="BR245"/>
      <c r="CG245"/>
    </row>
    <row r="246" spans="1:85" x14ac:dyDescent="0.25">
      <c r="A246" s="21" t="s">
        <v>14</v>
      </c>
      <c r="B246" s="22">
        <v>0.29696523798442953</v>
      </c>
      <c r="C246" s="22">
        <v>0</v>
      </c>
      <c r="D246" s="22">
        <v>0</v>
      </c>
      <c r="E246" s="22">
        <v>0</v>
      </c>
      <c r="F246" s="214"/>
      <c r="G246" s="22">
        <v>0</v>
      </c>
      <c r="H246" s="23">
        <v>0</v>
      </c>
      <c r="I246" s="24">
        <f t="shared" si="106"/>
        <v>0.29696523798442953</v>
      </c>
      <c r="J246" s="6"/>
      <c r="K246" s="25" t="s">
        <v>14</v>
      </c>
      <c r="L246" s="26">
        <v>0.29696523798442953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7">
        <v>0</v>
      </c>
      <c r="S246" s="28">
        <f t="shared" si="107"/>
        <v>0.29696523798442953</v>
      </c>
      <c r="U246" s="80" t="s">
        <v>55</v>
      </c>
      <c r="V246" s="81">
        <v>0.29696523798442953</v>
      </c>
      <c r="W246" s="81">
        <v>0</v>
      </c>
      <c r="X246" s="81">
        <v>0</v>
      </c>
      <c r="Y246" s="81">
        <v>0</v>
      </c>
      <c r="Z246" s="81">
        <v>0</v>
      </c>
      <c r="AA246" s="81">
        <v>0</v>
      </c>
      <c r="AB246" s="81">
        <v>0</v>
      </c>
      <c r="AC246" s="82">
        <v>0</v>
      </c>
      <c r="AD246" s="81">
        <v>0</v>
      </c>
      <c r="AE246" s="81">
        <v>0</v>
      </c>
      <c r="AF246" s="81">
        <v>0</v>
      </c>
      <c r="AG246" s="81">
        <v>0</v>
      </c>
      <c r="AH246" s="81">
        <v>0</v>
      </c>
      <c r="AI246" s="83">
        <f t="shared" si="108"/>
        <v>0.29696523798442953</v>
      </c>
      <c r="AJ246" t="str">
        <f t="shared" si="109"/>
        <v/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6.4061253159552649</v>
      </c>
      <c r="F247" s="214"/>
      <c r="G247" s="18">
        <v>0</v>
      </c>
      <c r="H247" s="30">
        <v>0</v>
      </c>
      <c r="I247" s="16">
        <f t="shared" si="106"/>
        <v>6.4061253159552649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6.4061253159552649</v>
      </c>
      <c r="P247" s="18">
        <v>23.693505147888828</v>
      </c>
      <c r="Q247" s="18">
        <v>0</v>
      </c>
      <c r="R247" s="19">
        <v>0</v>
      </c>
      <c r="S247" s="20">
        <f t="shared" si="107"/>
        <v>30.099630463844093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1.368542231927139</v>
      </c>
      <c r="AB247" s="76">
        <v>23.693505147888828</v>
      </c>
      <c r="AC247" s="77">
        <v>5.0375830840281264</v>
      </c>
      <c r="AD247" s="76">
        <v>0</v>
      </c>
      <c r="AE247" s="76">
        <v>0</v>
      </c>
      <c r="AF247" s="76">
        <v>0</v>
      </c>
      <c r="AG247" s="76">
        <v>0</v>
      </c>
      <c r="AH247" s="76">
        <v>5.0375830840281264</v>
      </c>
      <c r="AI247" s="79">
        <f t="shared" si="108"/>
        <v>30.099630463844093</v>
      </c>
      <c r="AJ247" t="str">
        <f t="shared" si="109"/>
        <v/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3.7639941142640583E-2</v>
      </c>
      <c r="F248" s="214"/>
      <c r="G248" s="22">
        <v>0</v>
      </c>
      <c r="H248" s="23">
        <v>0</v>
      </c>
      <c r="I248" s="24">
        <f t="shared" si="106"/>
        <v>3.7639941142640583E-2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3.7639941142640583E-2</v>
      </c>
      <c r="P248" s="26">
        <v>0.24928246495168077</v>
      </c>
      <c r="Q248" s="26">
        <v>0</v>
      </c>
      <c r="R248" s="27">
        <v>0</v>
      </c>
      <c r="S248" s="28">
        <f t="shared" si="107"/>
        <v>0.28692240609432135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1.4579991551126872E-2</v>
      </c>
      <c r="AB248" s="81">
        <v>0.24928246495168077</v>
      </c>
      <c r="AC248" s="82">
        <v>2.3059949591513709E-2</v>
      </c>
      <c r="AD248" s="81">
        <v>0</v>
      </c>
      <c r="AE248" s="81">
        <v>0</v>
      </c>
      <c r="AF248" s="81">
        <v>0</v>
      </c>
      <c r="AG248" s="81">
        <v>0</v>
      </c>
      <c r="AH248" s="81">
        <v>2.3059949591513709E-2</v>
      </c>
      <c r="AI248" s="83">
        <f t="shared" si="108"/>
        <v>0.28692240609432135</v>
      </c>
      <c r="AJ248" t="str">
        <f t="shared" si="109"/>
        <v/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0</v>
      </c>
      <c r="E249" s="18">
        <v>0</v>
      </c>
      <c r="F249" s="214"/>
      <c r="G249" s="18">
        <v>0</v>
      </c>
      <c r="H249" s="30">
        <v>0</v>
      </c>
      <c r="I249" s="16">
        <f t="shared" si="106"/>
        <v>0</v>
      </c>
      <c r="J249" s="6"/>
      <c r="K249" s="31" t="s">
        <v>57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107"/>
        <v>0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0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108"/>
        <v>0</v>
      </c>
      <c r="AJ249" t="str">
        <f t="shared" si="109"/>
        <v/>
      </c>
      <c r="BA249"/>
      <c r="BR249"/>
      <c r="CG249"/>
    </row>
    <row r="250" spans="1:85" x14ac:dyDescent="0.25">
      <c r="A250" s="21" t="s">
        <v>16</v>
      </c>
      <c r="B250" s="22">
        <v>1.4305196832367684</v>
      </c>
      <c r="C250" s="22">
        <v>0</v>
      </c>
      <c r="D250" s="22">
        <v>2.7231421616664049</v>
      </c>
      <c r="E250" s="22">
        <v>0.42956362637911638</v>
      </c>
      <c r="F250" s="214"/>
      <c r="G250" s="22">
        <v>0</v>
      </c>
      <c r="H250" s="23">
        <v>0</v>
      </c>
      <c r="I250" s="24">
        <f t="shared" si="106"/>
        <v>4.5832254712822893</v>
      </c>
      <c r="J250" s="6"/>
      <c r="K250" s="25" t="s">
        <v>16</v>
      </c>
      <c r="L250" s="26">
        <v>1.4305196832367684</v>
      </c>
      <c r="M250" s="26">
        <v>0</v>
      </c>
      <c r="N250" s="26">
        <v>2.7231421616664049</v>
      </c>
      <c r="O250" s="26">
        <v>0.42956362637911638</v>
      </c>
      <c r="P250" s="26">
        <v>3.7450357426529003E-2</v>
      </c>
      <c r="Q250" s="26">
        <v>0</v>
      </c>
      <c r="R250" s="27">
        <v>0</v>
      </c>
      <c r="S250" s="28">
        <f t="shared" si="107"/>
        <v>4.6206758287088183</v>
      </c>
      <c r="U250" s="80" t="s">
        <v>16</v>
      </c>
      <c r="V250" s="81">
        <v>1.4305196832367684</v>
      </c>
      <c r="W250" s="81">
        <v>0</v>
      </c>
      <c r="X250" s="81">
        <v>0</v>
      </c>
      <c r="Y250" s="81">
        <v>0</v>
      </c>
      <c r="Z250" s="81">
        <v>2.7231421616664049</v>
      </c>
      <c r="AA250" s="81">
        <v>0.33855438350218653</v>
      </c>
      <c r="AB250" s="81">
        <v>3.7450357426529003E-2</v>
      </c>
      <c r="AC250" s="82">
        <v>9.100924287692988E-2</v>
      </c>
      <c r="AD250" s="81">
        <v>0</v>
      </c>
      <c r="AE250" s="81">
        <v>0</v>
      </c>
      <c r="AF250" s="81">
        <v>0</v>
      </c>
      <c r="AG250" s="81">
        <v>0</v>
      </c>
      <c r="AH250" s="81">
        <v>9.100924287692988E-2</v>
      </c>
      <c r="AI250" s="83">
        <f t="shared" si="108"/>
        <v>4.6206758287088183</v>
      </c>
      <c r="AJ250" t="str">
        <f t="shared" si="109"/>
        <v/>
      </c>
      <c r="BA250"/>
      <c r="BR250"/>
      <c r="CG250"/>
    </row>
    <row r="251" spans="1:85" x14ac:dyDescent="0.25">
      <c r="A251" s="29" t="s">
        <v>136</v>
      </c>
      <c r="B251" s="18">
        <v>36.255003635839515</v>
      </c>
      <c r="C251" s="18">
        <v>0</v>
      </c>
      <c r="D251" s="18">
        <v>40.014336217192579</v>
      </c>
      <c r="E251" s="18">
        <v>2.4680414747587793</v>
      </c>
      <c r="F251" s="214"/>
      <c r="G251" s="18">
        <v>3.9828712290854804E-3</v>
      </c>
      <c r="H251" s="30">
        <v>0</v>
      </c>
      <c r="I251" s="16">
        <f t="shared" si="106"/>
        <v>78.741364199019955</v>
      </c>
      <c r="J251" s="6"/>
      <c r="K251" s="31" t="s">
        <v>136</v>
      </c>
      <c r="L251" s="18">
        <v>36.255003635839515</v>
      </c>
      <c r="M251" s="18">
        <v>0</v>
      </c>
      <c r="N251" s="18">
        <v>40.014336217192579</v>
      </c>
      <c r="O251" s="18">
        <v>2.4680414747587793</v>
      </c>
      <c r="P251" s="18">
        <v>2.1178333692797948</v>
      </c>
      <c r="Q251" s="18">
        <v>3.9828712290854804E-3</v>
      </c>
      <c r="R251" s="19">
        <v>0</v>
      </c>
      <c r="S251" s="20">
        <f t="shared" si="107"/>
        <v>80.859197568299749</v>
      </c>
      <c r="U251" s="84" t="s">
        <v>136</v>
      </c>
      <c r="V251" s="76">
        <v>34.767600375337544</v>
      </c>
      <c r="W251" s="76">
        <v>1.3291726373953592</v>
      </c>
      <c r="X251" s="76">
        <v>3.9828712290854804E-3</v>
      </c>
      <c r="Y251" s="76">
        <v>0</v>
      </c>
      <c r="Z251" s="76">
        <v>39.918304766446852</v>
      </c>
      <c r="AA251" s="76">
        <v>1.5884022367528638</v>
      </c>
      <c r="AB251" s="76">
        <v>2.1178333692797948</v>
      </c>
      <c r="AC251" s="77">
        <v>1.1339013118582562</v>
      </c>
      <c r="AD251" s="76">
        <v>0.15823062310661296</v>
      </c>
      <c r="AE251" s="76">
        <v>0</v>
      </c>
      <c r="AF251" s="76">
        <v>0</v>
      </c>
      <c r="AG251" s="76">
        <v>9.6031450745728067E-2</v>
      </c>
      <c r="AH251" s="76">
        <v>0.87963923800591526</v>
      </c>
      <c r="AI251" s="79">
        <f t="shared" si="108"/>
        <v>80.859197568299763</v>
      </c>
      <c r="AJ251" t="str">
        <f t="shared" si="109"/>
        <v/>
      </c>
      <c r="BA251"/>
      <c r="BR251"/>
      <c r="CG251"/>
    </row>
    <row r="252" spans="1:85" x14ac:dyDescent="0.25">
      <c r="A252" s="21" t="s">
        <v>24</v>
      </c>
      <c r="B252" s="22">
        <v>20.350654924053572</v>
      </c>
      <c r="C252" s="22">
        <v>0.29828205068685587</v>
      </c>
      <c r="D252" s="22">
        <v>37.866753496222557</v>
      </c>
      <c r="E252" s="22">
        <v>95.272201038010877</v>
      </c>
      <c r="F252" s="214"/>
      <c r="G252" s="22">
        <v>22.583632581515989</v>
      </c>
      <c r="H252" s="23">
        <v>7.024703780570257</v>
      </c>
      <c r="I252" s="24">
        <f t="shared" si="106"/>
        <v>183.39622787106012</v>
      </c>
      <c r="J252" s="6"/>
      <c r="K252" s="25" t="s">
        <v>24</v>
      </c>
      <c r="L252" s="26">
        <v>20.350654924053572</v>
      </c>
      <c r="M252" s="26">
        <v>0.29828205068685587</v>
      </c>
      <c r="N252" s="26">
        <v>37.866753496222557</v>
      </c>
      <c r="O252" s="26">
        <v>95.272201038010877</v>
      </c>
      <c r="P252" s="26">
        <v>0.34517800982307378</v>
      </c>
      <c r="Q252" s="26">
        <v>22.583632581515989</v>
      </c>
      <c r="R252" s="27">
        <v>7.024703780570257</v>
      </c>
      <c r="S252" s="28">
        <f t="shared" si="107"/>
        <v>183.74140588088321</v>
      </c>
      <c r="U252" s="80" t="s">
        <v>24</v>
      </c>
      <c r="V252" s="81">
        <v>3.0354079760551245</v>
      </c>
      <c r="W252" s="81">
        <v>16.975978340471915</v>
      </c>
      <c r="X252" s="81">
        <v>22.583632581515989</v>
      </c>
      <c r="Y252" s="81">
        <v>0.29828205068685587</v>
      </c>
      <c r="Z252" s="81">
        <v>37.866753496222557</v>
      </c>
      <c r="AA252" s="81">
        <v>95.01288857334491</v>
      </c>
      <c r="AB252" s="81">
        <v>0.34517800982307378</v>
      </c>
      <c r="AC252" s="82">
        <v>7.623284852762759</v>
      </c>
      <c r="AD252" s="81">
        <v>0.33926860752653215</v>
      </c>
      <c r="AE252" s="81">
        <v>0</v>
      </c>
      <c r="AF252" s="81">
        <v>7.024703780570257</v>
      </c>
      <c r="AG252" s="81">
        <v>0</v>
      </c>
      <c r="AH252" s="81">
        <v>0.25931246466597019</v>
      </c>
      <c r="AI252" s="83">
        <f t="shared" si="108"/>
        <v>183.74140588088321</v>
      </c>
      <c r="AJ252" t="str">
        <f t="shared" si="109"/>
        <v/>
      </c>
      <c r="BA252"/>
      <c r="BR252"/>
      <c r="CG252"/>
    </row>
    <row r="253" spans="1:85" x14ac:dyDescent="0.25">
      <c r="A253" s="29" t="s">
        <v>23</v>
      </c>
      <c r="B253" s="18">
        <v>11.763890550114768</v>
      </c>
      <c r="C253" s="18">
        <v>0</v>
      </c>
      <c r="D253" s="18">
        <v>0.39601086089267556</v>
      </c>
      <c r="E253" s="18">
        <v>0</v>
      </c>
      <c r="F253" s="214"/>
      <c r="G253" s="18">
        <v>0</v>
      </c>
      <c r="H253" s="30">
        <v>0</v>
      </c>
      <c r="I253" s="16">
        <f t="shared" si="106"/>
        <v>12.159901411007443</v>
      </c>
      <c r="J253" s="6"/>
      <c r="K253" s="31" t="s">
        <v>23</v>
      </c>
      <c r="L253" s="18">
        <v>11.763890550114768</v>
      </c>
      <c r="M253" s="18">
        <v>0</v>
      </c>
      <c r="N253" s="18">
        <v>0.39601086089267556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107"/>
        <v>12.159901411007443</v>
      </c>
      <c r="U253" s="84" t="s">
        <v>23</v>
      </c>
      <c r="V253" s="76">
        <v>11.675899976913943</v>
      </c>
      <c r="W253" s="76">
        <v>0</v>
      </c>
      <c r="X253" s="76">
        <v>0</v>
      </c>
      <c r="Y253" s="76">
        <v>0</v>
      </c>
      <c r="Z253" s="76">
        <v>0.38365716709467046</v>
      </c>
      <c r="AA253" s="76">
        <v>0</v>
      </c>
      <c r="AB253" s="76">
        <v>0</v>
      </c>
      <c r="AC253" s="77">
        <v>0.10034426699883021</v>
      </c>
      <c r="AD253" s="76">
        <v>8.7990573200825109E-2</v>
      </c>
      <c r="AE253" s="76">
        <v>0</v>
      </c>
      <c r="AF253" s="76">
        <v>0</v>
      </c>
      <c r="AG253" s="76">
        <v>1.2353693798005097E-2</v>
      </c>
      <c r="AH253" s="76">
        <v>0</v>
      </c>
      <c r="AI253" s="79">
        <f t="shared" si="108"/>
        <v>12.159901411007443</v>
      </c>
      <c r="AJ253" t="str">
        <f t="shared" si="109"/>
        <v/>
      </c>
      <c r="BA253"/>
      <c r="BR253"/>
      <c r="CG253"/>
    </row>
    <row r="254" spans="1:85" x14ac:dyDescent="0.25">
      <c r="A254" s="21" t="s">
        <v>58</v>
      </c>
      <c r="B254" s="22">
        <v>0</v>
      </c>
      <c r="C254" s="22">
        <v>0</v>
      </c>
      <c r="D254" s="22">
        <v>0</v>
      </c>
      <c r="E254" s="22">
        <v>0</v>
      </c>
      <c r="F254" s="214"/>
      <c r="G254" s="22">
        <v>0</v>
      </c>
      <c r="H254" s="23">
        <v>0</v>
      </c>
      <c r="I254" s="24">
        <f t="shared" si="106"/>
        <v>0</v>
      </c>
      <c r="J254" s="6"/>
      <c r="K254" s="25" t="s">
        <v>58</v>
      </c>
      <c r="L254" s="26">
        <v>0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107"/>
        <v>0</v>
      </c>
      <c r="U254" s="80" t="s">
        <v>58</v>
      </c>
      <c r="V254" s="81">
        <v>0</v>
      </c>
      <c r="W254" s="81">
        <v>0</v>
      </c>
      <c r="X254" s="81">
        <v>0</v>
      </c>
      <c r="Y254" s="81">
        <v>0</v>
      </c>
      <c r="Z254" s="81">
        <v>0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108"/>
        <v>0</v>
      </c>
      <c r="AJ254" t="str">
        <f t="shared" si="109"/>
        <v/>
      </c>
      <c r="BA254"/>
      <c r="BR254"/>
      <c r="CG254"/>
    </row>
    <row r="255" spans="1:85" x14ac:dyDescent="0.25">
      <c r="A255" s="29" t="s">
        <v>21</v>
      </c>
      <c r="B255" s="18">
        <v>12.968882307052066</v>
      </c>
      <c r="C255" s="18">
        <v>0</v>
      </c>
      <c r="D255" s="18">
        <v>1.2601960468328048</v>
      </c>
      <c r="E255" s="18">
        <v>0</v>
      </c>
      <c r="F255" s="214"/>
      <c r="G255" s="18">
        <v>0</v>
      </c>
      <c r="H255" s="30">
        <v>0</v>
      </c>
      <c r="I255" s="16">
        <f t="shared" si="106"/>
        <v>14.229078353884871</v>
      </c>
      <c r="J255" s="6"/>
      <c r="K255" s="31" t="s">
        <v>21</v>
      </c>
      <c r="L255" s="18">
        <v>12.968882307052066</v>
      </c>
      <c r="M255" s="18">
        <v>0</v>
      </c>
      <c r="N255" s="18">
        <v>1.2601960468328048</v>
      </c>
      <c r="O255" s="18">
        <v>0</v>
      </c>
      <c r="P255" s="18">
        <v>1.750927929227948</v>
      </c>
      <c r="Q255" s="18">
        <v>0</v>
      </c>
      <c r="R255" s="19">
        <v>0</v>
      </c>
      <c r="S255" s="20">
        <f t="shared" si="107"/>
        <v>15.98000628311282</v>
      </c>
      <c r="U255" s="84" t="s">
        <v>21</v>
      </c>
      <c r="V255" s="76">
        <v>12.968882307052066</v>
      </c>
      <c r="W255" s="76">
        <v>0</v>
      </c>
      <c r="X255" s="76">
        <v>0</v>
      </c>
      <c r="Y255" s="76">
        <v>0</v>
      </c>
      <c r="Z255" s="76">
        <v>1.2601960468328048</v>
      </c>
      <c r="AA255" s="76">
        <v>0</v>
      </c>
      <c r="AB255" s="76">
        <v>1.750927929227948</v>
      </c>
      <c r="AC255" s="77">
        <v>0</v>
      </c>
      <c r="AD255" s="76">
        <v>0</v>
      </c>
      <c r="AE255" s="76">
        <v>0</v>
      </c>
      <c r="AF255" s="76">
        <v>0</v>
      </c>
      <c r="AG255" s="76">
        <v>0</v>
      </c>
      <c r="AH255" s="76">
        <v>0</v>
      </c>
      <c r="AI255" s="79">
        <f t="shared" si="108"/>
        <v>15.98000628311282</v>
      </c>
      <c r="AJ255" t="str">
        <f t="shared" si="109"/>
        <v/>
      </c>
      <c r="BA255"/>
      <c r="BR255"/>
      <c r="CG255"/>
    </row>
    <row r="256" spans="1:85" x14ac:dyDescent="0.25">
      <c r="A256" s="21" t="s">
        <v>20</v>
      </c>
      <c r="B256" s="22">
        <v>3.2443261650572344E-3</v>
      </c>
      <c r="C256" s="22">
        <v>0</v>
      </c>
      <c r="D256" s="22">
        <v>3.1525361330622697E-4</v>
      </c>
      <c r="E256" s="22">
        <v>0</v>
      </c>
      <c r="F256" s="214"/>
      <c r="G256" s="22">
        <v>0</v>
      </c>
      <c r="H256" s="23">
        <v>0</v>
      </c>
      <c r="I256" s="24">
        <f t="shared" si="106"/>
        <v>3.5595797783634616E-3</v>
      </c>
      <c r="J256" s="6"/>
      <c r="K256" s="25" t="s">
        <v>20</v>
      </c>
      <c r="L256" s="26">
        <v>3.2443261650572344E-3</v>
      </c>
      <c r="M256" s="26">
        <v>0</v>
      </c>
      <c r="N256" s="26">
        <v>3.1525361330622697E-4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107"/>
        <v>3.5595797783634616E-3</v>
      </c>
      <c r="U256" s="80" t="s">
        <v>59</v>
      </c>
      <c r="V256" s="81">
        <v>3.2443261650572344E-3</v>
      </c>
      <c r="W256" s="81">
        <v>0</v>
      </c>
      <c r="X256" s="81">
        <v>0</v>
      </c>
      <c r="Y256" s="81">
        <v>0</v>
      </c>
      <c r="Z256" s="81">
        <v>3.1525361330622697E-4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108"/>
        <v>3.5595797783634616E-3</v>
      </c>
      <c r="AJ256" t="str">
        <f t="shared" si="109"/>
        <v/>
      </c>
      <c r="BA256"/>
      <c r="BR256"/>
      <c r="CG256"/>
    </row>
    <row r="257" spans="1:85" x14ac:dyDescent="0.25">
      <c r="A257" s="32" t="s">
        <v>62</v>
      </c>
      <c r="B257" s="18">
        <v>0.19887988708320686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106"/>
        <v>0.19887988708320686</v>
      </c>
      <c r="J257" s="6"/>
      <c r="K257" s="33" t="s">
        <v>62</v>
      </c>
      <c r="L257" s="18">
        <v>0.19887988708320686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107"/>
        <v>0.19887988708320686</v>
      </c>
      <c r="U257" s="85" t="s">
        <v>60</v>
      </c>
      <c r="V257" s="76">
        <v>0.18002666021359343</v>
      </c>
      <c r="W257" s="76">
        <v>1.8669512539637195E-2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1.8371432997622868E-4</v>
      </c>
      <c r="AD257" s="78">
        <v>1.8371432997622868E-4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108"/>
        <v>0.19887988708320686</v>
      </c>
      <c r="AJ257" t="str">
        <f t="shared" si="109"/>
        <v/>
      </c>
      <c r="BA257"/>
      <c r="BR257"/>
      <c r="CG257"/>
    </row>
    <row r="258" spans="1:85" ht="14.4" x14ac:dyDescent="0.3">
      <c r="A258" s="34" t="s">
        <v>22</v>
      </c>
      <c r="B258" s="35">
        <v>0.19887988708320686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106"/>
        <v>0.19887988708320686</v>
      </c>
      <c r="J258" s="6"/>
      <c r="K258" s="38" t="s">
        <v>22</v>
      </c>
      <c r="L258" s="39">
        <v>0.19887988708320686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107"/>
        <v>0.19887988708320686</v>
      </c>
      <c r="U258" s="86" t="s">
        <v>63</v>
      </c>
      <c r="V258" s="87">
        <v>0.18002666021359343</v>
      </c>
      <c r="W258" s="87">
        <v>1.8669512539637195E-2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1.8371432997622868E-4</v>
      </c>
      <c r="AD258" s="87">
        <v>1.8371432997622868E-4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108"/>
        <v>0.19887988708320686</v>
      </c>
      <c r="AJ258" t="str">
        <f t="shared" si="109"/>
        <v/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106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107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108"/>
        <v>0</v>
      </c>
      <c r="AJ259" t="str">
        <f t="shared" si="109"/>
        <v/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106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107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108"/>
        <v>0</v>
      </c>
      <c r="AJ260" t="str">
        <f t="shared" si="109"/>
        <v/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106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107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108"/>
        <v>0</v>
      </c>
      <c r="AJ261" t="str">
        <f t="shared" si="109"/>
        <v/>
      </c>
      <c r="BA261"/>
      <c r="BR261"/>
      <c r="CG261"/>
    </row>
    <row r="262" spans="1:85" x14ac:dyDescent="0.25">
      <c r="A262" s="56" t="s">
        <v>25</v>
      </c>
      <c r="B262" s="57">
        <f>SUM(B241:B257)</f>
        <v>84.40132265743344</v>
      </c>
      <c r="C262" s="57">
        <f t="shared" ref="C262:I262" si="110">SUM(C241:C257)</f>
        <v>0.29886057736376836</v>
      </c>
      <c r="D262" s="57">
        <f t="shared" si="110"/>
        <v>82.88416818496114</v>
      </c>
      <c r="E262" s="57">
        <f t="shared" si="110"/>
        <v>104.61357139624668</v>
      </c>
      <c r="F262" s="57">
        <f t="shared" si="110"/>
        <v>0</v>
      </c>
      <c r="G262" s="57">
        <f t="shared" si="110"/>
        <v>22.587615452745073</v>
      </c>
      <c r="H262" s="58">
        <f t="shared" si="110"/>
        <v>7.024703780570257</v>
      </c>
      <c r="I262" s="16">
        <f t="shared" si="110"/>
        <v>301.81024204932038</v>
      </c>
      <c r="J262" s="6"/>
      <c r="K262" s="59" t="s">
        <v>25</v>
      </c>
      <c r="L262" s="57">
        <f>SUM(L241:L257)</f>
        <v>84.40132265743344</v>
      </c>
      <c r="M262" s="57">
        <f t="shared" ref="M262:S262" si="111">SUM(M241:M257)</f>
        <v>0.29886057736376836</v>
      </c>
      <c r="N262" s="57">
        <f t="shared" si="111"/>
        <v>82.88416818496114</v>
      </c>
      <c r="O262" s="57">
        <f t="shared" si="111"/>
        <v>104.61357139624668</v>
      </c>
      <c r="P262" s="57">
        <f t="shared" si="111"/>
        <v>28.194177278597852</v>
      </c>
      <c r="Q262" s="57">
        <f t="shared" si="111"/>
        <v>22.587615452745073</v>
      </c>
      <c r="R262" s="58">
        <f t="shared" si="111"/>
        <v>7.024703780570257</v>
      </c>
      <c r="S262" s="60">
        <f t="shared" si="111"/>
        <v>330.00441932791819</v>
      </c>
      <c r="T262" t="str">
        <f>IF(ABS(S262-AI262)&gt;0.01,S262-AI262,"")</f>
        <v/>
      </c>
      <c r="U262" s="94" t="s">
        <v>61</v>
      </c>
      <c r="V262" s="95">
        <f>SUM(V241:V257)</f>
        <v>65.479741573648511</v>
      </c>
      <c r="W262" s="95">
        <f t="shared" ref="W262:AH262" si="112">SUM(W241:W257)</f>
        <v>18.323820490406913</v>
      </c>
      <c r="X262" s="95">
        <f t="shared" si="112"/>
        <v>22.587615452745073</v>
      </c>
      <c r="Y262" s="95">
        <f t="shared" si="112"/>
        <v>0.29886057736376836</v>
      </c>
      <c r="Z262" s="95">
        <f t="shared" si="112"/>
        <v>82.775783040417409</v>
      </c>
      <c r="AA262" s="95">
        <f t="shared" si="112"/>
        <v>98.322967417078232</v>
      </c>
      <c r="AB262" s="95">
        <f t="shared" si="112"/>
        <v>28.194177278597852</v>
      </c>
      <c r="AC262" s="95">
        <f t="shared" si="112"/>
        <v>14.021453497660456</v>
      </c>
      <c r="AD262" s="96">
        <f t="shared" si="112"/>
        <v>0.59776059337801157</v>
      </c>
      <c r="AE262" s="96">
        <f t="shared" si="112"/>
        <v>0</v>
      </c>
      <c r="AF262" s="96">
        <f t="shared" si="112"/>
        <v>7.024703780570257</v>
      </c>
      <c r="AG262" s="96">
        <f t="shared" si="112"/>
        <v>0.10838514454373316</v>
      </c>
      <c r="AH262" s="96">
        <f t="shared" si="112"/>
        <v>6.2906039791684556</v>
      </c>
      <c r="AI262" s="97">
        <f>SUM(V262:AC262)</f>
        <v>330.00441932791824</v>
      </c>
      <c r="AJ262" t="str">
        <f t="shared" si="109"/>
        <v/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0.27965029312570838</v>
      </c>
      <c r="C263" s="98">
        <f t="shared" ref="C263:H263" si="113">IF($I262=0,"-",C262/$I262)</f>
        <v>9.9022675749661933E-4</v>
      </c>
      <c r="D263" s="98">
        <f t="shared" si="113"/>
        <v>0.27462344426143304</v>
      </c>
      <c r="E263" s="98">
        <f t="shared" si="113"/>
        <v>0.34662034888514898</v>
      </c>
      <c r="F263" s="98">
        <f t="shared" si="113"/>
        <v>0</v>
      </c>
      <c r="G263" s="98">
        <f t="shared" si="113"/>
        <v>7.4840453721427766E-2</v>
      </c>
      <c r="H263" s="99">
        <f t="shared" si="113"/>
        <v>2.3275233248785221E-2</v>
      </c>
      <c r="I263" s="100">
        <f>SUM(B263:H263)</f>
        <v>0.99999999999999989</v>
      </c>
      <c r="J263"/>
      <c r="K263" s="64" t="s">
        <v>86</v>
      </c>
      <c r="L263" s="65">
        <f t="shared" ref="L263:R263" si="114">IF($S262=0,"-",L262/$S262)</f>
        <v>0.25575815872200697</v>
      </c>
      <c r="M263" s="65">
        <f t="shared" si="114"/>
        <v>9.0562598516838997E-4</v>
      </c>
      <c r="N263" s="65">
        <f t="shared" si="114"/>
        <v>0.25116078249425183</v>
      </c>
      <c r="O263" s="65">
        <f t="shared" si="114"/>
        <v>0.31700657709160696</v>
      </c>
      <c r="P263" s="65">
        <f t="shared" si="114"/>
        <v>8.543575669688809E-2</v>
      </c>
      <c r="Q263" s="65">
        <f t="shared" si="114"/>
        <v>6.8446402926199162E-2</v>
      </c>
      <c r="R263" s="66">
        <f t="shared" si="114"/>
        <v>2.128669608387869E-2</v>
      </c>
      <c r="S263" s="67">
        <f>SUM(L263:R263)</f>
        <v>1.0000000000000002</v>
      </c>
      <c r="U263" s="101" t="s">
        <v>86</v>
      </c>
      <c r="V263" s="102">
        <f>+V262/$AI262</f>
        <v>0.19842080208199489</v>
      </c>
      <c r="W263" s="102">
        <f t="shared" ref="W263:AH263" si="115">+W262/$AI262</f>
        <v>5.5525985160213655E-2</v>
      </c>
      <c r="X263" s="102">
        <f t="shared" si="115"/>
        <v>6.8446402926199149E-2</v>
      </c>
      <c r="Y263" s="102">
        <f t="shared" si="115"/>
        <v>9.0562598516838975E-4</v>
      </c>
      <c r="Z263" s="102">
        <f t="shared" si="115"/>
        <v>0.25083234706067647</v>
      </c>
      <c r="AA263" s="102">
        <f t="shared" si="115"/>
        <v>0.29794439606997153</v>
      </c>
      <c r="AB263" s="102">
        <f t="shared" si="115"/>
        <v>8.5435756696888077E-2</v>
      </c>
      <c r="AC263" s="102">
        <f t="shared" si="115"/>
        <v>4.2488684018887765E-2</v>
      </c>
      <c r="AD263" s="102">
        <f t="shared" si="115"/>
        <v>1.8113714797983655E-3</v>
      </c>
      <c r="AE263" s="102">
        <f t="shared" si="115"/>
        <v>0</v>
      </c>
      <c r="AF263" s="102">
        <f t="shared" si="115"/>
        <v>2.1286696083878686E-2</v>
      </c>
      <c r="AG263" s="102">
        <f t="shared" si="115"/>
        <v>3.2843543357530974E-4</v>
      </c>
      <c r="AH263" s="102">
        <f t="shared" si="115"/>
        <v>1.9062181021635406E-2</v>
      </c>
      <c r="AI263" s="103">
        <f>SUM(V263:AC263)</f>
        <v>0.99999999999999978</v>
      </c>
      <c r="AJ263" s="1" t="str">
        <f t="shared" si="109"/>
        <v/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1.3239091091372539E-2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1.3239091091372539E-2</v>
      </c>
      <c r="J267" s="6"/>
      <c r="K267" s="72" t="s">
        <v>6</v>
      </c>
      <c r="L267" s="14">
        <v>1.3239091091372539E-2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1.3239091091372539E-2</v>
      </c>
      <c r="U267" s="75" t="s">
        <v>6</v>
      </c>
      <c r="V267" s="76">
        <v>1.3239091091372539E-2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1.3239091091372539E-2</v>
      </c>
      <c r="AJ267" t="str">
        <f>IF(ABS(S267-AI267)&gt;0.001,S267-AI267,"")</f>
        <v/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116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117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118">SUM(V268:AC268)</f>
        <v>0</v>
      </c>
      <c r="AJ268" t="str">
        <f t="shared" ref="AJ268:AJ289" si="119">IF(ABS(S268-AI268)&gt;0.001,S268-AI268,"")</f>
        <v/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116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117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118"/>
        <v>0</v>
      </c>
      <c r="AJ269" t="str">
        <f t="shared" si="119"/>
        <v/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116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117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118"/>
        <v>0</v>
      </c>
      <c r="AJ270" t="str">
        <f t="shared" si="119"/>
        <v/>
      </c>
      <c r="BA270"/>
      <c r="BR270"/>
      <c r="CG270"/>
    </row>
    <row r="271" spans="1:85" x14ac:dyDescent="0.25">
      <c r="A271" s="29" t="s">
        <v>15</v>
      </c>
      <c r="B271" s="18">
        <v>2.2446184009740393</v>
      </c>
      <c r="C271" s="18">
        <v>1.6273483407061784</v>
      </c>
      <c r="D271" s="18">
        <v>0.61727006026786091</v>
      </c>
      <c r="E271" s="18">
        <v>0</v>
      </c>
      <c r="F271" s="214"/>
      <c r="G271" s="18">
        <v>0</v>
      </c>
      <c r="H271" s="30">
        <v>0</v>
      </c>
      <c r="I271" s="16">
        <f t="shared" si="116"/>
        <v>4.4892368019480786</v>
      </c>
      <c r="J271" s="6"/>
      <c r="K271" s="31" t="s">
        <v>15</v>
      </c>
      <c r="L271" s="18">
        <v>2.2446184009740393</v>
      </c>
      <c r="M271" s="18">
        <v>1.6273483407061784</v>
      </c>
      <c r="N271" s="18">
        <v>0.61727006026786091</v>
      </c>
      <c r="O271" s="18">
        <v>0</v>
      </c>
      <c r="P271" s="18">
        <v>0</v>
      </c>
      <c r="Q271" s="18">
        <v>0</v>
      </c>
      <c r="R271" s="19">
        <v>0</v>
      </c>
      <c r="S271" s="20">
        <f t="shared" si="117"/>
        <v>4.4892368019480786</v>
      </c>
      <c r="U271" s="84" t="s">
        <v>15</v>
      </c>
      <c r="V271" s="76">
        <v>2.2446184009740393</v>
      </c>
      <c r="W271" s="76">
        <v>0</v>
      </c>
      <c r="X271" s="76">
        <v>0</v>
      </c>
      <c r="Y271" s="76">
        <v>1.6273483407061784</v>
      </c>
      <c r="Z271" s="76">
        <v>0.61727006026786091</v>
      </c>
      <c r="AA271" s="76">
        <v>0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118"/>
        <v>4.4892368019480786</v>
      </c>
      <c r="AJ271" t="str">
        <f t="shared" si="119"/>
        <v/>
      </c>
      <c r="BA271"/>
      <c r="BR271"/>
      <c r="CG271"/>
    </row>
    <row r="272" spans="1:85" x14ac:dyDescent="0.25">
      <c r="A272" s="21" t="s">
        <v>14</v>
      </c>
      <c r="B272" s="22">
        <v>0.60006990406246008</v>
      </c>
      <c r="C272" s="22">
        <v>0</v>
      </c>
      <c r="D272" s="22">
        <v>1.7593935015291891</v>
      </c>
      <c r="E272" s="22">
        <v>0</v>
      </c>
      <c r="F272" s="214"/>
      <c r="G272" s="22">
        <v>0</v>
      </c>
      <c r="H272" s="23">
        <v>0</v>
      </c>
      <c r="I272" s="24">
        <f t="shared" si="116"/>
        <v>2.359463405591649</v>
      </c>
      <c r="J272" s="6"/>
      <c r="K272" s="25" t="s">
        <v>14</v>
      </c>
      <c r="L272" s="26">
        <v>0.60006990406246008</v>
      </c>
      <c r="M272" s="26">
        <v>0</v>
      </c>
      <c r="N272" s="26">
        <v>1.7593935015291891</v>
      </c>
      <c r="O272" s="26">
        <v>0</v>
      </c>
      <c r="P272" s="26">
        <v>0</v>
      </c>
      <c r="Q272" s="26">
        <v>0</v>
      </c>
      <c r="R272" s="27">
        <v>0</v>
      </c>
      <c r="S272" s="28">
        <f t="shared" si="117"/>
        <v>2.359463405591649</v>
      </c>
      <c r="U272" s="80" t="s">
        <v>55</v>
      </c>
      <c r="V272" s="81">
        <v>0.60006990406246008</v>
      </c>
      <c r="W272" s="81">
        <v>0</v>
      </c>
      <c r="X272" s="81">
        <v>0</v>
      </c>
      <c r="Y272" s="81">
        <v>0</v>
      </c>
      <c r="Z272" s="81">
        <v>1.7593935015291891</v>
      </c>
      <c r="AA272" s="81">
        <v>0</v>
      </c>
      <c r="AB272" s="81">
        <v>0</v>
      </c>
      <c r="AC272" s="82">
        <v>0</v>
      </c>
      <c r="AD272" s="81">
        <v>0</v>
      </c>
      <c r="AE272" s="81">
        <v>0</v>
      </c>
      <c r="AF272" s="81">
        <v>0</v>
      </c>
      <c r="AG272" s="81">
        <v>0</v>
      </c>
      <c r="AH272" s="81">
        <v>0</v>
      </c>
      <c r="AI272" s="83">
        <f t="shared" si="118"/>
        <v>2.359463405591649</v>
      </c>
      <c r="AJ272" t="str">
        <f t="shared" si="119"/>
        <v/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7.7614573261297473</v>
      </c>
      <c r="F273" s="214"/>
      <c r="G273" s="18">
        <v>0</v>
      </c>
      <c r="H273" s="30">
        <v>0</v>
      </c>
      <c r="I273" s="16">
        <f t="shared" si="116"/>
        <v>7.7614573261297473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7.7614573261297473</v>
      </c>
      <c r="P273" s="18">
        <v>73.517224611455006</v>
      </c>
      <c r="Q273" s="18">
        <v>0</v>
      </c>
      <c r="R273" s="19">
        <v>0</v>
      </c>
      <c r="S273" s="20">
        <f t="shared" si="117"/>
        <v>81.27868193758475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0.74669698053724032</v>
      </c>
      <c r="AB273" s="76">
        <v>73.517224611455006</v>
      </c>
      <c r="AC273" s="77">
        <v>7.0147603455925065</v>
      </c>
      <c r="AD273" s="76">
        <v>0</v>
      </c>
      <c r="AE273" s="76">
        <v>0</v>
      </c>
      <c r="AF273" s="76">
        <v>0</v>
      </c>
      <c r="AG273" s="76">
        <v>0</v>
      </c>
      <c r="AH273" s="76">
        <v>7.0147603455925065</v>
      </c>
      <c r="AI273" s="79">
        <f t="shared" si="118"/>
        <v>81.27868193758475</v>
      </c>
      <c r="AJ273" t="str">
        <f t="shared" si="119"/>
        <v/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0</v>
      </c>
      <c r="F274" s="214"/>
      <c r="G274" s="22">
        <v>0</v>
      </c>
      <c r="H274" s="23">
        <v>0</v>
      </c>
      <c r="I274" s="24">
        <f t="shared" si="116"/>
        <v>0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0</v>
      </c>
      <c r="P274" s="26">
        <v>7.949266081259411E-2</v>
      </c>
      <c r="Q274" s="26">
        <v>0</v>
      </c>
      <c r="R274" s="27">
        <v>0</v>
      </c>
      <c r="S274" s="28">
        <f t="shared" si="117"/>
        <v>7.949266081259411E-2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0</v>
      </c>
      <c r="AB274" s="81">
        <v>7.949266081259411E-2</v>
      </c>
      <c r="AC274" s="82">
        <v>0</v>
      </c>
      <c r="AD274" s="81">
        <v>0</v>
      </c>
      <c r="AE274" s="81">
        <v>0</v>
      </c>
      <c r="AF274" s="81">
        <v>0</v>
      </c>
      <c r="AG274" s="81">
        <v>0</v>
      </c>
      <c r="AH274" s="81">
        <v>0</v>
      </c>
      <c r="AI274" s="83">
        <f t="shared" si="118"/>
        <v>7.949266081259411E-2</v>
      </c>
      <c r="AJ274" t="str">
        <f t="shared" si="119"/>
        <v/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116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117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118"/>
        <v>0</v>
      </c>
      <c r="AJ275" t="str">
        <f t="shared" si="119"/>
        <v/>
      </c>
      <c r="BA275"/>
      <c r="BR275"/>
      <c r="CG275"/>
    </row>
    <row r="276" spans="1:85" x14ac:dyDescent="0.25">
      <c r="A276" s="21" t="s">
        <v>16</v>
      </c>
      <c r="B276" s="22">
        <v>0.13931397921862859</v>
      </c>
      <c r="C276" s="22">
        <v>0</v>
      </c>
      <c r="D276" s="22">
        <v>4.2513233658329854</v>
      </c>
      <c r="E276" s="22">
        <v>0</v>
      </c>
      <c r="F276" s="214"/>
      <c r="G276" s="22">
        <v>0</v>
      </c>
      <c r="H276" s="23">
        <v>0</v>
      </c>
      <c r="I276" s="24">
        <f t="shared" si="116"/>
        <v>4.3906373450516138</v>
      </c>
      <c r="J276" s="6"/>
      <c r="K276" s="25" t="s">
        <v>16</v>
      </c>
      <c r="L276" s="26">
        <v>0.13931397921862859</v>
      </c>
      <c r="M276" s="26">
        <v>0</v>
      </c>
      <c r="N276" s="26">
        <v>4.2513233658329854</v>
      </c>
      <c r="O276" s="26">
        <v>0</v>
      </c>
      <c r="P276" s="26">
        <v>0</v>
      </c>
      <c r="Q276" s="26">
        <v>0</v>
      </c>
      <c r="R276" s="27">
        <v>0</v>
      </c>
      <c r="S276" s="28">
        <f t="shared" si="117"/>
        <v>4.3906373450516138</v>
      </c>
      <c r="U276" s="80" t="s">
        <v>16</v>
      </c>
      <c r="V276" s="81">
        <v>0.13931397921862859</v>
      </c>
      <c r="W276" s="81">
        <v>0</v>
      </c>
      <c r="X276" s="81">
        <v>0</v>
      </c>
      <c r="Y276" s="81">
        <v>0</v>
      </c>
      <c r="Z276" s="81">
        <v>4.2513233658329854</v>
      </c>
      <c r="AA276" s="81">
        <v>0</v>
      </c>
      <c r="AB276" s="81">
        <v>0</v>
      </c>
      <c r="AC276" s="82">
        <v>0</v>
      </c>
      <c r="AD276" s="81">
        <v>0</v>
      </c>
      <c r="AE276" s="81">
        <v>0</v>
      </c>
      <c r="AF276" s="81">
        <v>0</v>
      </c>
      <c r="AG276" s="81">
        <v>0</v>
      </c>
      <c r="AH276" s="81">
        <v>0</v>
      </c>
      <c r="AI276" s="83">
        <f t="shared" si="118"/>
        <v>4.3906373450516138</v>
      </c>
      <c r="AJ276" t="str">
        <f t="shared" si="119"/>
        <v/>
      </c>
      <c r="BA276"/>
      <c r="BR276"/>
      <c r="CG276"/>
    </row>
    <row r="277" spans="1:85" x14ac:dyDescent="0.25">
      <c r="A277" s="29" t="s">
        <v>136</v>
      </c>
      <c r="B277" s="18">
        <v>14.633082193580279</v>
      </c>
      <c r="C277" s="18">
        <v>299.523735614055</v>
      </c>
      <c r="D277" s="18">
        <v>30.654292096047378</v>
      </c>
      <c r="E277" s="18">
        <v>0</v>
      </c>
      <c r="F277" s="214"/>
      <c r="G277" s="18">
        <v>0</v>
      </c>
      <c r="H277" s="30">
        <v>0</v>
      </c>
      <c r="I277" s="16">
        <f t="shared" si="116"/>
        <v>344.81110990368262</v>
      </c>
      <c r="J277" s="6"/>
      <c r="K277" s="31" t="s">
        <v>136</v>
      </c>
      <c r="L277" s="18">
        <v>14.633082193580279</v>
      </c>
      <c r="M277" s="18">
        <v>299.523735614055</v>
      </c>
      <c r="N277" s="18">
        <v>30.654292096047378</v>
      </c>
      <c r="O277" s="18">
        <v>0</v>
      </c>
      <c r="P277" s="18">
        <v>0</v>
      </c>
      <c r="Q277" s="18">
        <v>0</v>
      </c>
      <c r="R277" s="19">
        <v>0</v>
      </c>
      <c r="S277" s="20">
        <f t="shared" si="117"/>
        <v>344.81110990368262</v>
      </c>
      <c r="U277" s="84" t="s">
        <v>136</v>
      </c>
      <c r="V277" s="76">
        <v>14.633082193580279</v>
      </c>
      <c r="W277" s="76">
        <v>0</v>
      </c>
      <c r="X277" s="76">
        <v>0</v>
      </c>
      <c r="Y277" s="76">
        <v>299.523735614055</v>
      </c>
      <c r="Z277" s="76">
        <v>30.654292096047378</v>
      </c>
      <c r="AA277" s="76">
        <v>0</v>
      </c>
      <c r="AB277" s="76">
        <v>0</v>
      </c>
      <c r="AC277" s="77">
        <v>0</v>
      </c>
      <c r="AD277" s="76">
        <v>0</v>
      </c>
      <c r="AE277" s="76">
        <v>0</v>
      </c>
      <c r="AF277" s="76">
        <v>0</v>
      </c>
      <c r="AG277" s="76">
        <v>0</v>
      </c>
      <c r="AH277" s="76">
        <v>0</v>
      </c>
      <c r="AI277" s="79">
        <f t="shared" si="118"/>
        <v>344.81110990368262</v>
      </c>
      <c r="AJ277" t="str">
        <f t="shared" si="119"/>
        <v/>
      </c>
      <c r="BA277"/>
      <c r="BR277"/>
      <c r="CG277"/>
    </row>
    <row r="278" spans="1:85" x14ac:dyDescent="0.25">
      <c r="A278" s="21" t="s">
        <v>24</v>
      </c>
      <c r="B278" s="22">
        <v>0.74440362354292755</v>
      </c>
      <c r="C278" s="22">
        <v>6.9295353853800909E-2</v>
      </c>
      <c r="D278" s="22">
        <v>69.58766361131994</v>
      </c>
      <c r="E278" s="22">
        <v>252.34400523005652</v>
      </c>
      <c r="F278" s="214"/>
      <c r="G278" s="22">
        <v>11.408492038666459</v>
      </c>
      <c r="H278" s="23">
        <v>0</v>
      </c>
      <c r="I278" s="24">
        <f t="shared" si="116"/>
        <v>334.15385985743961</v>
      </c>
      <c r="J278" s="6"/>
      <c r="K278" s="25" t="s">
        <v>24</v>
      </c>
      <c r="L278" s="26">
        <v>0.74440362354292755</v>
      </c>
      <c r="M278" s="26">
        <v>6.9295353853800909E-2</v>
      </c>
      <c r="N278" s="26">
        <v>69.58766361131994</v>
      </c>
      <c r="O278" s="26">
        <v>252.34400523005652</v>
      </c>
      <c r="P278" s="26">
        <v>3.3982939111226062E-4</v>
      </c>
      <c r="Q278" s="26">
        <v>11.408492038666459</v>
      </c>
      <c r="R278" s="27">
        <v>0</v>
      </c>
      <c r="S278" s="28">
        <f t="shared" si="117"/>
        <v>334.15419968683074</v>
      </c>
      <c r="U278" s="80" t="s">
        <v>24</v>
      </c>
      <c r="V278" s="81">
        <v>0.65206241883814475</v>
      </c>
      <c r="W278" s="81">
        <v>9.2341204704782825E-2</v>
      </c>
      <c r="X278" s="81">
        <v>11.408492038666459</v>
      </c>
      <c r="Y278" s="81">
        <v>6.9295353853800909E-2</v>
      </c>
      <c r="Z278" s="81">
        <v>69.58766361131994</v>
      </c>
      <c r="AA278" s="81">
        <v>252.34290748187675</v>
      </c>
      <c r="AB278" s="81">
        <v>3.3982939111226062E-4</v>
      </c>
      <c r="AC278" s="82">
        <v>1.0977481797796072E-3</v>
      </c>
      <c r="AD278" s="81">
        <v>0</v>
      </c>
      <c r="AE278" s="81">
        <v>0</v>
      </c>
      <c r="AF278" s="81">
        <v>0</v>
      </c>
      <c r="AG278" s="81">
        <v>0</v>
      </c>
      <c r="AH278" s="81">
        <v>1.0977481797796072E-3</v>
      </c>
      <c r="AI278" s="83">
        <f t="shared" si="118"/>
        <v>334.15419968683079</v>
      </c>
      <c r="AJ278" t="str">
        <f t="shared" si="119"/>
        <v/>
      </c>
      <c r="BA278"/>
      <c r="BR278"/>
      <c r="CG278"/>
    </row>
    <row r="279" spans="1:85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116"/>
        <v>0</v>
      </c>
      <c r="J279" s="6"/>
      <c r="K279" s="31" t="s">
        <v>23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117"/>
        <v>0</v>
      </c>
      <c r="U279" s="84" t="s">
        <v>23</v>
      </c>
      <c r="V279" s="76">
        <v>0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118"/>
        <v>0</v>
      </c>
      <c r="AJ279" t="str">
        <f t="shared" si="119"/>
        <v/>
      </c>
      <c r="BA279"/>
      <c r="BR279"/>
      <c r="CG279"/>
    </row>
    <row r="280" spans="1:85" x14ac:dyDescent="0.25">
      <c r="A280" s="21" t="s">
        <v>58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116"/>
        <v>0</v>
      </c>
      <c r="J280" s="6"/>
      <c r="K280" s="25" t="s">
        <v>58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117"/>
        <v>0</v>
      </c>
      <c r="U280" s="80" t="s">
        <v>58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118"/>
        <v>0</v>
      </c>
      <c r="AJ280" t="str">
        <f t="shared" si="119"/>
        <v/>
      </c>
      <c r="BA280"/>
      <c r="BR280"/>
      <c r="CG280"/>
    </row>
    <row r="281" spans="1:85" x14ac:dyDescent="0.25">
      <c r="A281" s="29" t="s">
        <v>21</v>
      </c>
      <c r="B281" s="18">
        <v>0</v>
      </c>
      <c r="C281" s="18">
        <v>0</v>
      </c>
      <c r="D281" s="18">
        <v>0</v>
      </c>
      <c r="E281" s="18">
        <v>0.48234687797829601</v>
      </c>
      <c r="F281" s="214"/>
      <c r="G281" s="18">
        <v>0</v>
      </c>
      <c r="H281" s="30">
        <v>0</v>
      </c>
      <c r="I281" s="16">
        <f t="shared" si="116"/>
        <v>0.48234687797829601</v>
      </c>
      <c r="J281" s="6"/>
      <c r="K281" s="31" t="s">
        <v>21</v>
      </c>
      <c r="L281" s="18">
        <v>0</v>
      </c>
      <c r="M281" s="18">
        <v>0</v>
      </c>
      <c r="N281" s="18">
        <v>0</v>
      </c>
      <c r="O281" s="18">
        <v>0.48234687797829601</v>
      </c>
      <c r="P281" s="18">
        <v>4.4106086353031335</v>
      </c>
      <c r="Q281" s="18">
        <v>0</v>
      </c>
      <c r="R281" s="19">
        <v>0</v>
      </c>
      <c r="S281" s="20">
        <f t="shared" si="117"/>
        <v>4.8929555132814295</v>
      </c>
      <c r="U281" s="84" t="s">
        <v>21</v>
      </c>
      <c r="V281" s="76">
        <v>0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4.4106086353031335</v>
      </c>
      <c r="AC281" s="77">
        <v>0.48234687797829601</v>
      </c>
      <c r="AD281" s="76">
        <v>0</v>
      </c>
      <c r="AE281" s="76">
        <v>0</v>
      </c>
      <c r="AF281" s="76">
        <v>0</v>
      </c>
      <c r="AG281" s="76">
        <v>0</v>
      </c>
      <c r="AH281" s="76">
        <v>0.48234687797829601</v>
      </c>
      <c r="AI281" s="79">
        <f t="shared" si="118"/>
        <v>4.8929555132814295</v>
      </c>
      <c r="AJ281" t="str">
        <f t="shared" si="119"/>
        <v/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116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117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118"/>
        <v>0</v>
      </c>
      <c r="AJ282" t="str">
        <f t="shared" si="119"/>
        <v/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116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117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118"/>
        <v>0</v>
      </c>
      <c r="AJ283" t="str">
        <f t="shared" si="119"/>
        <v/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116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117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118"/>
        <v>0</v>
      </c>
      <c r="AJ284" t="str">
        <f t="shared" si="119"/>
        <v/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116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117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118"/>
        <v>0</v>
      </c>
      <c r="AJ285" t="str">
        <f t="shared" si="119"/>
        <v/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116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117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118"/>
        <v>0</v>
      </c>
      <c r="AJ286" t="str">
        <f t="shared" si="119"/>
        <v/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116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117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118"/>
        <v>0</v>
      </c>
      <c r="AJ287" t="str">
        <f t="shared" si="119"/>
        <v/>
      </c>
      <c r="BA287"/>
      <c r="BR287"/>
      <c r="CG287"/>
    </row>
    <row r="288" spans="1:85" x14ac:dyDescent="0.25">
      <c r="A288" s="56" t="s">
        <v>25</v>
      </c>
      <c r="B288" s="57">
        <f>SUM(B267:B283)</f>
        <v>18.374727192469706</v>
      </c>
      <c r="C288" s="57">
        <f t="shared" ref="C288:I288" si="120">SUM(C267:C283)</f>
        <v>301.22037930861501</v>
      </c>
      <c r="D288" s="57">
        <f t="shared" si="120"/>
        <v>106.86994263499736</v>
      </c>
      <c r="E288" s="57">
        <f t="shared" si="120"/>
        <v>260.58780943416457</v>
      </c>
      <c r="F288" s="57">
        <f t="shared" si="120"/>
        <v>0</v>
      </c>
      <c r="G288" s="57">
        <f t="shared" si="120"/>
        <v>11.408492038666459</v>
      </c>
      <c r="H288" s="58">
        <f t="shared" si="120"/>
        <v>0</v>
      </c>
      <c r="I288" s="16">
        <f t="shared" si="120"/>
        <v>698.46135060891299</v>
      </c>
      <c r="J288" s="6"/>
      <c r="K288" s="59" t="s">
        <v>25</v>
      </c>
      <c r="L288" s="57">
        <f>SUM(L267:L283)</f>
        <v>18.374727192469706</v>
      </c>
      <c r="M288" s="57">
        <f t="shared" ref="M288:S288" si="121">SUM(M267:M283)</f>
        <v>301.22037930861501</v>
      </c>
      <c r="N288" s="57">
        <f t="shared" si="121"/>
        <v>106.86994263499736</v>
      </c>
      <c r="O288" s="57">
        <f t="shared" si="121"/>
        <v>260.58780943416457</v>
      </c>
      <c r="P288" s="57">
        <f t="shared" si="121"/>
        <v>78.00766573696184</v>
      </c>
      <c r="Q288" s="57">
        <f t="shared" si="121"/>
        <v>11.408492038666459</v>
      </c>
      <c r="R288" s="58">
        <f t="shared" si="121"/>
        <v>0</v>
      </c>
      <c r="S288" s="60">
        <f t="shared" si="121"/>
        <v>776.46901634587482</v>
      </c>
      <c r="T288" t="str">
        <f>IF(ABS(S288-AI288)&gt;0.01,S288-AI288,"")</f>
        <v/>
      </c>
      <c r="U288" s="94" t="s">
        <v>61</v>
      </c>
      <c r="V288" s="95">
        <f>SUM(V267:V283)</f>
        <v>18.282385987764926</v>
      </c>
      <c r="W288" s="95">
        <f t="shared" ref="W288:AH288" si="122">SUM(W267:W283)</f>
        <v>9.2341204704782825E-2</v>
      </c>
      <c r="X288" s="95">
        <f t="shared" si="122"/>
        <v>11.408492038666459</v>
      </c>
      <c r="Y288" s="95">
        <f t="shared" si="122"/>
        <v>301.22037930861501</v>
      </c>
      <c r="Z288" s="95">
        <f t="shared" si="122"/>
        <v>106.86994263499736</v>
      </c>
      <c r="AA288" s="95">
        <f t="shared" si="122"/>
        <v>253.089604462414</v>
      </c>
      <c r="AB288" s="95">
        <f t="shared" si="122"/>
        <v>78.00766573696184</v>
      </c>
      <c r="AC288" s="95">
        <f t="shared" si="122"/>
        <v>7.4982049717505825</v>
      </c>
      <c r="AD288" s="96">
        <f t="shared" si="122"/>
        <v>0</v>
      </c>
      <c r="AE288" s="96">
        <f t="shared" si="122"/>
        <v>0</v>
      </c>
      <c r="AF288" s="96">
        <f t="shared" si="122"/>
        <v>0</v>
      </c>
      <c r="AG288" s="96">
        <f t="shared" si="122"/>
        <v>0</v>
      </c>
      <c r="AH288" s="96">
        <f t="shared" si="122"/>
        <v>7.4982049717505825</v>
      </c>
      <c r="AI288" s="97">
        <f>SUM(V288:AC288)</f>
        <v>776.46901634587505</v>
      </c>
      <c r="AJ288" t="str">
        <f t="shared" si="119"/>
        <v/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2.6307435875228838E-2</v>
      </c>
      <c r="C289" s="98">
        <f t="shared" ref="C289:H289" si="123">IF($I288=0,"-",C288/$I288)</f>
        <v>0.43126277358942411</v>
      </c>
      <c r="D289" s="98">
        <f t="shared" si="123"/>
        <v>0.15300766827230883</v>
      </c>
      <c r="E289" s="98">
        <f t="shared" si="123"/>
        <v>0.37308837376182119</v>
      </c>
      <c r="F289" s="98">
        <f t="shared" si="123"/>
        <v>0</v>
      </c>
      <c r="G289" s="98">
        <f t="shared" si="123"/>
        <v>1.6333748501217178E-2</v>
      </c>
      <c r="H289" s="99">
        <f t="shared" si="123"/>
        <v>0</v>
      </c>
      <c r="I289" s="100">
        <f>SUM(B289:H289)</f>
        <v>1</v>
      </c>
      <c r="J289"/>
      <c r="K289" s="64" t="s">
        <v>86</v>
      </c>
      <c r="L289" s="65">
        <f t="shared" ref="L289:R289" si="124">IF($S288=0,"-",L288/$S288)</f>
        <v>2.3664469290664861E-2</v>
      </c>
      <c r="M289" s="65">
        <f t="shared" si="124"/>
        <v>0.38793612232743319</v>
      </c>
      <c r="N289" s="65">
        <f t="shared" si="124"/>
        <v>0.1376358108117898</v>
      </c>
      <c r="O289" s="65">
        <f t="shared" si="124"/>
        <v>0.33560619155225485</v>
      </c>
      <c r="P289" s="65">
        <f t="shared" si="124"/>
        <v>0.10046462137545699</v>
      </c>
      <c r="Q289" s="65">
        <f t="shared" si="124"/>
        <v>1.4692784642400458E-2</v>
      </c>
      <c r="R289" s="66">
        <f t="shared" si="124"/>
        <v>0</v>
      </c>
      <c r="S289" s="67">
        <f>SUM(L289:R289)</f>
        <v>1.0000000000000002</v>
      </c>
      <c r="U289" s="101" t="s">
        <v>86</v>
      </c>
      <c r="V289" s="102">
        <f>+V288/$AI288</f>
        <v>2.3545544771127233E-2</v>
      </c>
      <c r="W289" s="102">
        <f t="shared" ref="W289:AH289" si="125">+W288/$AI288</f>
        <v>1.1892451953762158E-4</v>
      </c>
      <c r="X289" s="102">
        <f t="shared" si="125"/>
        <v>1.4692784642400453E-2</v>
      </c>
      <c r="Y289" s="102">
        <f t="shared" si="125"/>
        <v>0.38793612232743307</v>
      </c>
      <c r="Z289" s="102">
        <f t="shared" si="125"/>
        <v>0.13763581081178977</v>
      </c>
      <c r="AA289" s="102">
        <f t="shared" si="125"/>
        <v>0.32594939287271735</v>
      </c>
      <c r="AB289" s="102">
        <f t="shared" si="125"/>
        <v>0.10046462137545696</v>
      </c>
      <c r="AC289" s="102">
        <f t="shared" si="125"/>
        <v>9.6567986795374414E-3</v>
      </c>
      <c r="AD289" s="102">
        <f t="shared" si="125"/>
        <v>0</v>
      </c>
      <c r="AE289" s="102">
        <f t="shared" si="125"/>
        <v>0</v>
      </c>
      <c r="AF289" s="102">
        <f t="shared" si="125"/>
        <v>0</v>
      </c>
      <c r="AG289" s="102">
        <f t="shared" si="125"/>
        <v>0</v>
      </c>
      <c r="AH289" s="102">
        <f t="shared" si="125"/>
        <v>9.6567986795374414E-3</v>
      </c>
      <c r="AI289" s="103">
        <f>SUM(V289:AC289)</f>
        <v>0.99999999999999989</v>
      </c>
      <c r="AJ289" s="1" t="str">
        <f t="shared" si="119"/>
        <v/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AJ293" t="str">
        <f>IF(ABS(S293-AI293)&gt;0.001,S293-AI293,"")</f>
        <v/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126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127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128">SUM(V294:AC294)</f>
        <v>0</v>
      </c>
      <c r="AJ294" t="str">
        <f t="shared" ref="AJ294:AJ315" si="129">IF(ABS(S294-AI294)&gt;0.001,S294-AI294,"")</f>
        <v/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126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127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128"/>
        <v>0</v>
      </c>
      <c r="AJ295" t="str">
        <f t="shared" si="129"/>
        <v/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126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127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128"/>
        <v>0</v>
      </c>
      <c r="AJ296" t="str">
        <f t="shared" si="129"/>
        <v/>
      </c>
      <c r="BA296"/>
      <c r="BR296"/>
      <c r="CG296"/>
    </row>
    <row r="297" spans="1:85" x14ac:dyDescent="0.25">
      <c r="A297" s="29" t="s">
        <v>15</v>
      </c>
      <c r="B297" s="18">
        <v>11.594554436838719</v>
      </c>
      <c r="C297" s="18">
        <v>35.01429557581406</v>
      </c>
      <c r="D297" s="18">
        <v>4.6258720739758115</v>
      </c>
      <c r="E297" s="18">
        <v>0</v>
      </c>
      <c r="F297" s="214"/>
      <c r="G297" s="18">
        <v>0</v>
      </c>
      <c r="H297" s="30">
        <v>0</v>
      </c>
      <c r="I297" s="16">
        <f t="shared" si="126"/>
        <v>51.234722086628594</v>
      </c>
      <c r="J297" s="6"/>
      <c r="K297" s="31" t="s">
        <v>15</v>
      </c>
      <c r="L297" s="18">
        <v>11.594554436838719</v>
      </c>
      <c r="M297" s="18">
        <v>35.01429557581406</v>
      </c>
      <c r="N297" s="18">
        <v>4.6258720739758115</v>
      </c>
      <c r="O297" s="18">
        <v>0</v>
      </c>
      <c r="P297" s="18">
        <v>0</v>
      </c>
      <c r="Q297" s="18">
        <v>0</v>
      </c>
      <c r="R297" s="19">
        <v>0</v>
      </c>
      <c r="S297" s="20">
        <f t="shared" si="127"/>
        <v>51.234722086628594</v>
      </c>
      <c r="U297" s="84" t="s">
        <v>15</v>
      </c>
      <c r="V297" s="76">
        <v>10.578829872266716</v>
      </c>
      <c r="W297" s="76">
        <v>0</v>
      </c>
      <c r="X297" s="76">
        <v>0</v>
      </c>
      <c r="Y297" s="76">
        <v>35.01429557581406</v>
      </c>
      <c r="Z297" s="76">
        <v>4.6258720739758115</v>
      </c>
      <c r="AA297" s="76">
        <v>0</v>
      </c>
      <c r="AB297" s="76">
        <v>0</v>
      </c>
      <c r="AC297" s="77">
        <v>1.0157245645720028</v>
      </c>
      <c r="AD297" s="78">
        <v>1.0157245645720028</v>
      </c>
      <c r="AE297" s="78">
        <v>0</v>
      </c>
      <c r="AF297" s="78">
        <v>0</v>
      </c>
      <c r="AG297" s="78">
        <v>0</v>
      </c>
      <c r="AH297" s="78">
        <v>0</v>
      </c>
      <c r="AI297" s="79">
        <f t="shared" si="128"/>
        <v>51.234722086628594</v>
      </c>
      <c r="AJ297" t="str">
        <f t="shared" si="129"/>
        <v/>
      </c>
      <c r="BA297"/>
      <c r="BR297"/>
      <c r="CG297"/>
    </row>
    <row r="298" spans="1:85" x14ac:dyDescent="0.25">
      <c r="A298" s="21" t="s">
        <v>14</v>
      </c>
      <c r="B298" s="22">
        <v>8.5056062776288785E-2</v>
      </c>
      <c r="C298" s="22">
        <v>0.23487071880270682</v>
      </c>
      <c r="D298" s="22">
        <v>0.77227038816198523</v>
      </c>
      <c r="E298" s="22">
        <v>0</v>
      </c>
      <c r="F298" s="214"/>
      <c r="G298" s="22">
        <v>0</v>
      </c>
      <c r="H298" s="23">
        <v>0</v>
      </c>
      <c r="I298" s="24">
        <f t="shared" si="126"/>
        <v>1.0921971697409809</v>
      </c>
      <c r="J298" s="6"/>
      <c r="K298" s="25" t="s">
        <v>14</v>
      </c>
      <c r="L298" s="26">
        <v>8.5056062776288785E-2</v>
      </c>
      <c r="M298" s="26">
        <v>0.23487071880270682</v>
      </c>
      <c r="N298" s="26">
        <v>0.77227038816198523</v>
      </c>
      <c r="O298" s="26">
        <v>0</v>
      </c>
      <c r="P298" s="26">
        <v>0</v>
      </c>
      <c r="Q298" s="26">
        <v>0</v>
      </c>
      <c r="R298" s="27">
        <v>0</v>
      </c>
      <c r="S298" s="28">
        <f t="shared" si="127"/>
        <v>1.0921971697409809</v>
      </c>
      <c r="U298" s="80" t="s">
        <v>55</v>
      </c>
      <c r="V298" s="81">
        <v>8.5056062776288785E-2</v>
      </c>
      <c r="W298" s="81">
        <v>0</v>
      </c>
      <c r="X298" s="81">
        <v>0</v>
      </c>
      <c r="Y298" s="81">
        <v>0.23487071880270682</v>
      </c>
      <c r="Z298" s="81">
        <v>0.77227038816198523</v>
      </c>
      <c r="AA298" s="81">
        <v>0</v>
      </c>
      <c r="AB298" s="81">
        <v>0</v>
      </c>
      <c r="AC298" s="82">
        <v>0</v>
      </c>
      <c r="AD298" s="81">
        <v>0</v>
      </c>
      <c r="AE298" s="81">
        <v>0</v>
      </c>
      <c r="AF298" s="81">
        <v>0</v>
      </c>
      <c r="AG298" s="81">
        <v>0</v>
      </c>
      <c r="AH298" s="81">
        <v>0</v>
      </c>
      <c r="AI298" s="83">
        <f t="shared" si="128"/>
        <v>1.0921971697409809</v>
      </c>
      <c r="AJ298" t="str">
        <f t="shared" si="129"/>
        <v/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2.1807577306052362E-2</v>
      </c>
      <c r="F299" s="214"/>
      <c r="G299" s="18">
        <v>0</v>
      </c>
      <c r="H299" s="30">
        <v>0</v>
      </c>
      <c r="I299" s="16">
        <f t="shared" si="126"/>
        <v>2.1807577306052362E-2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2.1807577306052362E-2</v>
      </c>
      <c r="P299" s="18">
        <v>13.653577220934105</v>
      </c>
      <c r="Q299" s="18">
        <v>0</v>
      </c>
      <c r="R299" s="19">
        <v>0</v>
      </c>
      <c r="S299" s="20">
        <f t="shared" si="127"/>
        <v>13.675384798240158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3.4900812688693517E-5</v>
      </c>
      <c r="AB299" s="76">
        <v>13.653577220934105</v>
      </c>
      <c r="AC299" s="77">
        <v>2.1772676493363667E-2</v>
      </c>
      <c r="AD299" s="76">
        <v>0</v>
      </c>
      <c r="AE299" s="76">
        <v>0</v>
      </c>
      <c r="AF299" s="76">
        <v>0</v>
      </c>
      <c r="AG299" s="76">
        <v>0</v>
      </c>
      <c r="AH299" s="76">
        <v>2.1772676493363667E-2</v>
      </c>
      <c r="AI299" s="79">
        <f t="shared" si="128"/>
        <v>13.675384798240156</v>
      </c>
      <c r="AJ299" t="str">
        <f t="shared" si="129"/>
        <v/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126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0.2485793451675132</v>
      </c>
      <c r="Q300" s="26">
        <v>0</v>
      </c>
      <c r="R300" s="27">
        <v>0</v>
      </c>
      <c r="S300" s="28">
        <f t="shared" si="127"/>
        <v>0.2485793451675132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0.2485793451675132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128"/>
        <v>0.2485793451675132</v>
      </c>
      <c r="AJ300" t="str">
        <f t="shared" si="129"/>
        <v/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126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127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128"/>
        <v>0</v>
      </c>
      <c r="AJ301" t="str">
        <f t="shared" si="129"/>
        <v/>
      </c>
      <c r="BA301"/>
      <c r="BR301"/>
      <c r="CG301"/>
    </row>
    <row r="302" spans="1:85" x14ac:dyDescent="0.25">
      <c r="A302" s="21" t="s">
        <v>16</v>
      </c>
      <c r="B302" s="22">
        <v>2.2531437167761185E-2</v>
      </c>
      <c r="C302" s="22">
        <v>0.65341167786507526</v>
      </c>
      <c r="D302" s="22">
        <v>4.3936302477134355</v>
      </c>
      <c r="E302" s="22">
        <v>1.6898577875820902</v>
      </c>
      <c r="F302" s="214"/>
      <c r="G302" s="22">
        <v>0</v>
      </c>
      <c r="H302" s="23">
        <v>0</v>
      </c>
      <c r="I302" s="24">
        <f t="shared" si="126"/>
        <v>6.7594311503283624</v>
      </c>
      <c r="J302" s="6"/>
      <c r="K302" s="25" t="s">
        <v>16</v>
      </c>
      <c r="L302" s="26">
        <v>2.2531437167761185E-2</v>
      </c>
      <c r="M302" s="26">
        <v>0.65341167786507526</v>
      </c>
      <c r="N302" s="26">
        <v>4.3936302477134355</v>
      </c>
      <c r="O302" s="26">
        <v>1.6898577875820902</v>
      </c>
      <c r="P302" s="26">
        <v>2.6516252015476875</v>
      </c>
      <c r="Q302" s="26">
        <v>0</v>
      </c>
      <c r="R302" s="27">
        <v>0</v>
      </c>
      <c r="S302" s="28">
        <f t="shared" si="127"/>
        <v>9.4110563518760504</v>
      </c>
      <c r="U302" s="80" t="s">
        <v>16</v>
      </c>
      <c r="V302" s="81">
        <v>2.2531437167761185E-2</v>
      </c>
      <c r="W302" s="81">
        <v>0</v>
      </c>
      <c r="X302" s="81">
        <v>0</v>
      </c>
      <c r="Y302" s="81">
        <v>0.65341167786507526</v>
      </c>
      <c r="Z302" s="81">
        <v>4.3936302477134355</v>
      </c>
      <c r="AA302" s="81">
        <v>0.31544012034865709</v>
      </c>
      <c r="AB302" s="81">
        <v>2.6516252015476875</v>
      </c>
      <c r="AC302" s="82">
        <v>1.3744176672334332</v>
      </c>
      <c r="AD302" s="81">
        <v>0</v>
      </c>
      <c r="AE302" s="81">
        <v>0</v>
      </c>
      <c r="AF302" s="81">
        <v>0</v>
      </c>
      <c r="AG302" s="81">
        <v>0</v>
      </c>
      <c r="AH302" s="81">
        <v>1.3744176672334332</v>
      </c>
      <c r="AI302" s="83">
        <f t="shared" si="128"/>
        <v>9.4110563518760486</v>
      </c>
      <c r="AJ302" t="str">
        <f t="shared" si="129"/>
        <v/>
      </c>
      <c r="BA302"/>
      <c r="BR302"/>
      <c r="CG302"/>
    </row>
    <row r="303" spans="1:85" x14ac:dyDescent="0.25">
      <c r="A303" s="29" t="s">
        <v>136</v>
      </c>
      <c r="B303" s="18">
        <v>17.786256267817748</v>
      </c>
      <c r="C303" s="18">
        <v>193.78652259226331</v>
      </c>
      <c r="D303" s="18">
        <v>78.17093820992136</v>
      </c>
      <c r="E303" s="18">
        <v>0.70879268926050876</v>
      </c>
      <c r="F303" s="214"/>
      <c r="G303" s="18">
        <v>0</v>
      </c>
      <c r="H303" s="30">
        <v>0</v>
      </c>
      <c r="I303" s="16">
        <f t="shared" si="126"/>
        <v>290.45250975926291</v>
      </c>
      <c r="J303" s="6"/>
      <c r="K303" s="31" t="s">
        <v>136</v>
      </c>
      <c r="L303" s="18">
        <v>17.786256267817748</v>
      </c>
      <c r="M303" s="18">
        <v>193.78652259226331</v>
      </c>
      <c r="N303" s="18">
        <v>78.17093820992136</v>
      </c>
      <c r="O303" s="18">
        <v>0.70879268926050876</v>
      </c>
      <c r="P303" s="18">
        <v>0.75004901842338945</v>
      </c>
      <c r="Q303" s="18">
        <v>0</v>
      </c>
      <c r="R303" s="19">
        <v>0</v>
      </c>
      <c r="S303" s="20">
        <f t="shared" si="127"/>
        <v>291.20255877768631</v>
      </c>
      <c r="U303" s="84" t="s">
        <v>136</v>
      </c>
      <c r="V303" s="76">
        <v>17.515162873294166</v>
      </c>
      <c r="W303" s="76">
        <v>8.4872729317287926E-2</v>
      </c>
      <c r="X303" s="76">
        <v>0</v>
      </c>
      <c r="Y303" s="76">
        <v>193.78652259226331</v>
      </c>
      <c r="Z303" s="76">
        <v>78.17093820992136</v>
      </c>
      <c r="AA303" s="76">
        <v>3.5731164887848804E-2</v>
      </c>
      <c r="AB303" s="76">
        <v>0.75004901842338945</v>
      </c>
      <c r="AC303" s="77">
        <v>0.85928218957895497</v>
      </c>
      <c r="AD303" s="76">
        <v>0.18622066520629502</v>
      </c>
      <c r="AE303" s="76">
        <v>0</v>
      </c>
      <c r="AF303" s="76">
        <v>0</v>
      </c>
      <c r="AG303" s="76">
        <v>0</v>
      </c>
      <c r="AH303" s="76">
        <v>0.67306152437265998</v>
      </c>
      <c r="AI303" s="79">
        <f t="shared" si="128"/>
        <v>291.20255877768631</v>
      </c>
      <c r="AJ303" t="str">
        <f t="shared" si="129"/>
        <v/>
      </c>
      <c r="BA303"/>
      <c r="BR303"/>
      <c r="CG303"/>
    </row>
    <row r="304" spans="1:85" x14ac:dyDescent="0.25">
      <c r="A304" s="21" t="s">
        <v>24</v>
      </c>
      <c r="B304" s="22">
        <v>17.441704058577624</v>
      </c>
      <c r="C304" s="22">
        <v>10.413199164548653</v>
      </c>
      <c r="D304" s="22">
        <v>22.215346690595812</v>
      </c>
      <c r="E304" s="22">
        <v>200.97674473633012</v>
      </c>
      <c r="F304" s="214"/>
      <c r="G304" s="22">
        <v>19.435321887700727</v>
      </c>
      <c r="H304" s="23">
        <v>0</v>
      </c>
      <c r="I304" s="24">
        <f t="shared" si="126"/>
        <v>270.48231653775298</v>
      </c>
      <c r="J304" s="6"/>
      <c r="K304" s="25" t="s">
        <v>24</v>
      </c>
      <c r="L304" s="26">
        <v>17.441704058577624</v>
      </c>
      <c r="M304" s="26">
        <v>10.413199164548653</v>
      </c>
      <c r="N304" s="26">
        <v>22.215346690595812</v>
      </c>
      <c r="O304" s="26">
        <v>200.97674473633012</v>
      </c>
      <c r="P304" s="26">
        <v>4.1876295266482986</v>
      </c>
      <c r="Q304" s="26">
        <v>19.435321887700727</v>
      </c>
      <c r="R304" s="27">
        <v>0</v>
      </c>
      <c r="S304" s="28">
        <f t="shared" si="127"/>
        <v>274.66994606440124</v>
      </c>
      <c r="U304" s="80" t="s">
        <v>24</v>
      </c>
      <c r="V304" s="81">
        <v>1.6779147197661208</v>
      </c>
      <c r="W304" s="81">
        <v>15.472622499385537</v>
      </c>
      <c r="X304" s="81">
        <v>19.435321887700727</v>
      </c>
      <c r="Y304" s="81">
        <v>10.413199164548653</v>
      </c>
      <c r="Z304" s="81">
        <v>16.605285914320266</v>
      </c>
      <c r="AA304" s="81">
        <v>187.11258087634201</v>
      </c>
      <c r="AB304" s="81">
        <v>4.1876295266482986</v>
      </c>
      <c r="AC304" s="82">
        <v>19.765391475689604</v>
      </c>
      <c r="AD304" s="81">
        <v>0.29116683942596394</v>
      </c>
      <c r="AE304" s="81">
        <v>11.153683053277421</v>
      </c>
      <c r="AF304" s="81">
        <v>0</v>
      </c>
      <c r="AG304" s="81">
        <v>5.610060776275545</v>
      </c>
      <c r="AH304" s="81">
        <v>2.7104808067106747</v>
      </c>
      <c r="AI304" s="83">
        <f t="shared" si="128"/>
        <v>274.66994606440119</v>
      </c>
      <c r="AJ304" t="str">
        <f t="shared" si="129"/>
        <v/>
      </c>
      <c r="BA304"/>
      <c r="BR304"/>
      <c r="CG304"/>
    </row>
    <row r="305" spans="1:85" x14ac:dyDescent="0.25">
      <c r="A305" s="29" t="s">
        <v>23</v>
      </c>
      <c r="B305" s="18">
        <v>0.67302173752347239</v>
      </c>
      <c r="C305" s="18">
        <v>0</v>
      </c>
      <c r="D305" s="18">
        <v>36.104867225265046</v>
      </c>
      <c r="E305" s="18">
        <v>0</v>
      </c>
      <c r="F305" s="214"/>
      <c r="G305" s="18">
        <v>0</v>
      </c>
      <c r="H305" s="30">
        <v>0</v>
      </c>
      <c r="I305" s="16">
        <f t="shared" si="126"/>
        <v>36.777888962788516</v>
      </c>
      <c r="J305" s="6"/>
      <c r="K305" s="31" t="s">
        <v>23</v>
      </c>
      <c r="L305" s="18">
        <v>0.67302173752347239</v>
      </c>
      <c r="M305" s="18">
        <v>0</v>
      </c>
      <c r="N305" s="18">
        <v>36.104867225265046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127"/>
        <v>36.777888962788516</v>
      </c>
      <c r="U305" s="84" t="s">
        <v>23</v>
      </c>
      <c r="V305" s="76">
        <v>0.65591363036645034</v>
      </c>
      <c r="W305" s="76">
        <v>0</v>
      </c>
      <c r="X305" s="76">
        <v>0</v>
      </c>
      <c r="Y305" s="76">
        <v>0</v>
      </c>
      <c r="Z305" s="76">
        <v>31.76443841299859</v>
      </c>
      <c r="AA305" s="76">
        <v>0</v>
      </c>
      <c r="AB305" s="76">
        <v>0</v>
      </c>
      <c r="AC305" s="77">
        <v>4.3575369194234863</v>
      </c>
      <c r="AD305" s="76">
        <v>1.7108107157022084E-2</v>
      </c>
      <c r="AE305" s="76">
        <v>0</v>
      </c>
      <c r="AF305" s="76">
        <v>0</v>
      </c>
      <c r="AG305" s="76">
        <v>4.3404288122664552</v>
      </c>
      <c r="AH305" s="76">
        <v>0</v>
      </c>
      <c r="AI305" s="79">
        <f t="shared" si="128"/>
        <v>36.777888962788531</v>
      </c>
      <c r="AJ305" t="str">
        <f t="shared" si="129"/>
        <v/>
      </c>
      <c r="BA305"/>
      <c r="BR305"/>
      <c r="CG305"/>
    </row>
    <row r="306" spans="1:85" x14ac:dyDescent="0.25">
      <c r="A306" s="21" t="s">
        <v>58</v>
      </c>
      <c r="B306" s="22">
        <v>0</v>
      </c>
      <c r="C306" s="22">
        <v>5.9388236303475265E-4</v>
      </c>
      <c r="D306" s="22">
        <v>0</v>
      </c>
      <c r="E306" s="22">
        <v>0</v>
      </c>
      <c r="F306" s="214"/>
      <c r="G306" s="22">
        <v>0</v>
      </c>
      <c r="H306" s="23">
        <v>0</v>
      </c>
      <c r="I306" s="24">
        <f t="shared" si="126"/>
        <v>5.9388236303475265E-4</v>
      </c>
      <c r="J306" s="6"/>
      <c r="K306" s="25" t="s">
        <v>58</v>
      </c>
      <c r="L306" s="26">
        <v>0</v>
      </c>
      <c r="M306" s="26">
        <v>5.9388236303475265E-4</v>
      </c>
      <c r="N306" s="26">
        <v>0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127"/>
        <v>5.9388236303475265E-4</v>
      </c>
      <c r="U306" s="80" t="s">
        <v>58</v>
      </c>
      <c r="V306" s="81">
        <v>0</v>
      </c>
      <c r="W306" s="81">
        <v>0</v>
      </c>
      <c r="X306" s="81">
        <v>0</v>
      </c>
      <c r="Y306" s="81">
        <v>5.9388236303475265E-4</v>
      </c>
      <c r="Z306" s="81">
        <v>0</v>
      </c>
      <c r="AA306" s="81">
        <v>0</v>
      </c>
      <c r="AB306" s="81">
        <v>0</v>
      </c>
      <c r="AC306" s="82">
        <v>0</v>
      </c>
      <c r="AD306" s="81">
        <v>0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128"/>
        <v>5.9388236303475265E-4</v>
      </c>
      <c r="AJ306" t="str">
        <f t="shared" si="129"/>
        <v/>
      </c>
      <c r="BA306"/>
      <c r="BR306"/>
      <c r="CG306"/>
    </row>
    <row r="307" spans="1:85" x14ac:dyDescent="0.25">
      <c r="A307" s="29" t="s">
        <v>21</v>
      </c>
      <c r="B307" s="18">
        <v>15.292256429488328</v>
      </c>
      <c r="C307" s="18">
        <v>7.7131472746471923</v>
      </c>
      <c r="D307" s="18">
        <v>0.38332553661683505</v>
      </c>
      <c r="E307" s="18">
        <v>0</v>
      </c>
      <c r="F307" s="214"/>
      <c r="G307" s="18">
        <v>0</v>
      </c>
      <c r="H307" s="30">
        <v>0</v>
      </c>
      <c r="I307" s="16">
        <f t="shared" si="126"/>
        <v>23.388729240752355</v>
      </c>
      <c r="J307" s="6"/>
      <c r="K307" s="31" t="s">
        <v>21</v>
      </c>
      <c r="L307" s="18">
        <v>15.292256429488328</v>
      </c>
      <c r="M307" s="18">
        <v>7.7131472746471923</v>
      </c>
      <c r="N307" s="18">
        <v>0.38332553661683505</v>
      </c>
      <c r="O307" s="18">
        <v>0</v>
      </c>
      <c r="P307" s="18">
        <v>0.79778628826979647</v>
      </c>
      <c r="Q307" s="18">
        <v>0</v>
      </c>
      <c r="R307" s="19">
        <v>0</v>
      </c>
      <c r="S307" s="20">
        <f t="shared" si="127"/>
        <v>24.186515529022152</v>
      </c>
      <c r="U307" s="84" t="s">
        <v>21</v>
      </c>
      <c r="V307" s="76">
        <v>15.292256429488328</v>
      </c>
      <c r="W307" s="76">
        <v>0</v>
      </c>
      <c r="X307" s="76">
        <v>0</v>
      </c>
      <c r="Y307" s="76">
        <v>7.7131472746471923</v>
      </c>
      <c r="Z307" s="76">
        <v>0.38332553661683505</v>
      </c>
      <c r="AA307" s="76">
        <v>0</v>
      </c>
      <c r="AB307" s="76">
        <v>0.79778628826979647</v>
      </c>
      <c r="AC307" s="77">
        <v>0</v>
      </c>
      <c r="AD307" s="76">
        <v>0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128"/>
        <v>24.186515529022152</v>
      </c>
      <c r="AJ307" t="str">
        <f t="shared" si="129"/>
        <v/>
      </c>
      <c r="BA307"/>
      <c r="BR307"/>
      <c r="CG307"/>
    </row>
    <row r="308" spans="1:85" x14ac:dyDescent="0.25">
      <c r="A308" s="21" t="s">
        <v>20</v>
      </c>
      <c r="B308" s="22">
        <v>1.5841277925561959E-4</v>
      </c>
      <c r="C308" s="22">
        <v>7.990064136177008E-5</v>
      </c>
      <c r="D308" s="22">
        <v>3.9708766260308126E-6</v>
      </c>
      <c r="E308" s="22">
        <v>0</v>
      </c>
      <c r="F308" s="214"/>
      <c r="G308" s="22">
        <v>0</v>
      </c>
      <c r="H308" s="23">
        <v>0</v>
      </c>
      <c r="I308" s="24">
        <f t="shared" si="126"/>
        <v>2.4228429724342047E-4</v>
      </c>
      <c r="J308" s="6"/>
      <c r="K308" s="25" t="s">
        <v>20</v>
      </c>
      <c r="L308" s="26">
        <v>1.5841277925561959E-4</v>
      </c>
      <c r="M308" s="26">
        <v>7.990064136177008E-5</v>
      </c>
      <c r="N308" s="26">
        <v>3.9708766260308126E-6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127"/>
        <v>2.4228429724342047E-4</v>
      </c>
      <c r="U308" s="80" t="s">
        <v>59</v>
      </c>
      <c r="V308" s="81">
        <v>1.5841277925561959E-4</v>
      </c>
      <c r="W308" s="81">
        <v>0</v>
      </c>
      <c r="X308" s="81">
        <v>0</v>
      </c>
      <c r="Y308" s="81">
        <v>7.990064136177008E-5</v>
      </c>
      <c r="Z308" s="81">
        <v>3.9708766260308126E-6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128"/>
        <v>2.4228429724342047E-4</v>
      </c>
      <c r="AJ308" t="str">
        <f t="shared" si="129"/>
        <v/>
      </c>
      <c r="BA308"/>
      <c r="BR308"/>
      <c r="CG308"/>
    </row>
    <row r="309" spans="1:85" x14ac:dyDescent="0.25">
      <c r="A309" s="32" t="s">
        <v>62</v>
      </c>
      <c r="B309" s="18">
        <v>2.7469376568563103E-2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126"/>
        <v>2.7469376568563103E-2</v>
      </c>
      <c r="J309" s="6"/>
      <c r="K309" s="33" t="s">
        <v>62</v>
      </c>
      <c r="L309" s="18">
        <v>2.7469376568563103E-2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127"/>
        <v>2.7469376568563103E-2</v>
      </c>
      <c r="U309" s="85" t="s">
        <v>60</v>
      </c>
      <c r="V309" s="76">
        <v>2.3360752919180848E-2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4.1086236493822568E-3</v>
      </c>
      <c r="AD309" s="78">
        <v>4.1086236493822568E-3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128"/>
        <v>2.7469376568563103E-2</v>
      </c>
      <c r="AJ309" t="str">
        <f t="shared" si="129"/>
        <v/>
      </c>
      <c r="BA309"/>
      <c r="BR309"/>
      <c r="CG309"/>
    </row>
    <row r="310" spans="1:85" ht="14.4" x14ac:dyDescent="0.3">
      <c r="A310" s="34" t="s">
        <v>22</v>
      </c>
      <c r="B310" s="35">
        <v>2.7469376568563103E-2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126"/>
        <v>2.7469376568563103E-2</v>
      </c>
      <c r="J310" s="6"/>
      <c r="K310" s="38" t="s">
        <v>22</v>
      </c>
      <c r="L310" s="39">
        <v>2.7469376568563103E-2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127"/>
        <v>2.7469376568563103E-2</v>
      </c>
      <c r="U310" s="86" t="s">
        <v>63</v>
      </c>
      <c r="V310" s="87">
        <v>2.3360752919180848E-2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4.1086236493822568E-3</v>
      </c>
      <c r="AD310" s="87">
        <v>4.1086236493822568E-3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128"/>
        <v>2.7469376568563103E-2</v>
      </c>
      <c r="AJ310" t="str">
        <f t="shared" si="129"/>
        <v/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126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127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128"/>
        <v>0</v>
      </c>
      <c r="AJ311" t="str">
        <f t="shared" si="129"/>
        <v/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126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127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128"/>
        <v>0</v>
      </c>
      <c r="AJ312" t="str">
        <f t="shared" si="129"/>
        <v/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126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127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128"/>
        <v>0</v>
      </c>
      <c r="AJ313" t="str">
        <f t="shared" si="129"/>
        <v/>
      </c>
      <c r="BA313"/>
      <c r="BR313"/>
      <c r="CG313"/>
    </row>
    <row r="314" spans="1:85" x14ac:dyDescent="0.25">
      <c r="A314" s="56" t="s">
        <v>25</v>
      </c>
      <c r="B314" s="57">
        <f>SUM(B293:B309)</f>
        <v>62.923008219537756</v>
      </c>
      <c r="C314" s="57">
        <f t="shared" ref="C314:I314" si="130">SUM(C293:C309)</f>
        <v>247.81612078694539</v>
      </c>
      <c r="D314" s="57">
        <f t="shared" si="130"/>
        <v>146.66625434312692</v>
      </c>
      <c r="E314" s="57">
        <f t="shared" si="130"/>
        <v>203.39720279047876</v>
      </c>
      <c r="F314" s="57">
        <f t="shared" si="130"/>
        <v>0</v>
      </c>
      <c r="G314" s="57">
        <f t="shared" si="130"/>
        <v>19.435321887700727</v>
      </c>
      <c r="H314" s="58">
        <f t="shared" si="130"/>
        <v>0</v>
      </c>
      <c r="I314" s="16">
        <f t="shared" si="130"/>
        <v>680.23790802778967</v>
      </c>
      <c r="J314" s="6"/>
      <c r="K314" s="59" t="s">
        <v>25</v>
      </c>
      <c r="L314" s="57">
        <f>SUM(L293:L309)</f>
        <v>62.923008219537756</v>
      </c>
      <c r="M314" s="57">
        <f t="shared" ref="M314:S314" si="131">SUM(M293:M309)</f>
        <v>247.81612078694539</v>
      </c>
      <c r="N314" s="57">
        <f t="shared" si="131"/>
        <v>146.66625434312692</v>
      </c>
      <c r="O314" s="57">
        <f t="shared" si="131"/>
        <v>203.39720279047876</v>
      </c>
      <c r="P314" s="57">
        <f t="shared" si="131"/>
        <v>22.28924660099079</v>
      </c>
      <c r="Q314" s="57">
        <f t="shared" si="131"/>
        <v>19.435321887700727</v>
      </c>
      <c r="R314" s="58">
        <f t="shared" si="131"/>
        <v>0</v>
      </c>
      <c r="S314" s="60">
        <f t="shared" si="131"/>
        <v>702.52715462878029</v>
      </c>
      <c r="T314" t="str">
        <f>IF(ABS(S314-AI314)&gt;0.01,S314-AI314,"")</f>
        <v/>
      </c>
      <c r="U314" s="94" t="s">
        <v>61</v>
      </c>
      <c r="V314" s="95">
        <f>SUM(V293:V309)</f>
        <v>45.85118419082427</v>
      </c>
      <c r="W314" s="95">
        <f t="shared" ref="W314:AH314" si="132">SUM(W293:W309)</f>
        <v>15.557495228702825</v>
      </c>
      <c r="X314" s="95">
        <f t="shared" si="132"/>
        <v>19.435321887700727</v>
      </c>
      <c r="Y314" s="95">
        <f t="shared" si="132"/>
        <v>247.81612078694539</v>
      </c>
      <c r="Z314" s="95">
        <f t="shared" si="132"/>
        <v>136.71576475458491</v>
      </c>
      <c r="AA314" s="95">
        <f t="shared" si="132"/>
        <v>187.46378706239119</v>
      </c>
      <c r="AB314" s="95">
        <f t="shared" si="132"/>
        <v>22.28924660099079</v>
      </c>
      <c r="AC314" s="95">
        <f t="shared" si="132"/>
        <v>27.398234116640229</v>
      </c>
      <c r="AD314" s="96">
        <f t="shared" si="132"/>
        <v>1.5143288000106661</v>
      </c>
      <c r="AE314" s="96">
        <f t="shared" si="132"/>
        <v>11.153683053277421</v>
      </c>
      <c r="AF314" s="96">
        <f t="shared" si="132"/>
        <v>0</v>
      </c>
      <c r="AG314" s="96">
        <f t="shared" si="132"/>
        <v>9.9504895885420002</v>
      </c>
      <c r="AH314" s="96">
        <f t="shared" si="132"/>
        <v>4.7797326748101314</v>
      </c>
      <c r="AI314" s="97">
        <f>SUM(V314:AC314)</f>
        <v>702.52715462878018</v>
      </c>
      <c r="AJ314" t="str">
        <f t="shared" si="129"/>
        <v/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9.2501472612677701E-2</v>
      </c>
      <c r="C315" s="98">
        <f t="shared" ref="C315:H315" si="133">IF($I314=0,"-",C314/$I314)</f>
        <v>0.36430801321472572</v>
      </c>
      <c r="D315" s="98">
        <f t="shared" si="133"/>
        <v>0.21561023373183605</v>
      </c>
      <c r="E315" s="98">
        <f t="shared" si="133"/>
        <v>0.29900892083504615</v>
      </c>
      <c r="F315" s="98">
        <f t="shared" si="133"/>
        <v>0</v>
      </c>
      <c r="G315" s="98">
        <f t="shared" si="133"/>
        <v>2.8571359605714209E-2</v>
      </c>
      <c r="H315" s="99">
        <f t="shared" si="133"/>
        <v>0</v>
      </c>
      <c r="I315" s="100">
        <f>SUM(B315:H315)</f>
        <v>0.99999999999999989</v>
      </c>
      <c r="J315"/>
      <c r="K315" s="64" t="s">
        <v>86</v>
      </c>
      <c r="L315" s="65">
        <f t="shared" ref="L315:R315" si="134">IF($S314=0,"-",L314/$S314)</f>
        <v>8.9566656327735347E-2</v>
      </c>
      <c r="M315" s="65">
        <f t="shared" si="134"/>
        <v>0.35274952598507453</v>
      </c>
      <c r="N315" s="65">
        <f t="shared" si="134"/>
        <v>0.208769516419086</v>
      </c>
      <c r="O315" s="65">
        <f t="shared" si="134"/>
        <v>0.28952219348440006</v>
      </c>
      <c r="P315" s="65">
        <f t="shared" si="134"/>
        <v>3.1727238519012928E-2</v>
      </c>
      <c r="Q315" s="65">
        <f t="shared" si="134"/>
        <v>2.7664869264691229E-2</v>
      </c>
      <c r="R315" s="66">
        <f t="shared" si="134"/>
        <v>0</v>
      </c>
      <c r="S315" s="67">
        <f>SUM(L315:R315)</f>
        <v>1</v>
      </c>
      <c r="U315" s="101" t="s">
        <v>86</v>
      </c>
      <c r="V315" s="102">
        <f>+V314/$AI314</f>
        <v>6.5266066782930732E-2</v>
      </c>
      <c r="W315" s="102">
        <f t="shared" ref="W315:AH315" si="135">+W314/$AI314</f>
        <v>2.2145044680761849E-2</v>
      </c>
      <c r="X315" s="102">
        <f t="shared" si="135"/>
        <v>2.7664869264691236E-2</v>
      </c>
      <c r="Y315" s="102">
        <f t="shared" si="135"/>
        <v>0.35274952598507459</v>
      </c>
      <c r="Z315" s="102">
        <f t="shared" si="135"/>
        <v>0.19460566592166303</v>
      </c>
      <c r="AA315" s="102">
        <f t="shared" si="135"/>
        <v>0.26684205133885286</v>
      </c>
      <c r="AB315" s="102">
        <f t="shared" si="135"/>
        <v>3.1727238519012935E-2</v>
      </c>
      <c r="AC315" s="102">
        <f t="shared" si="135"/>
        <v>3.8999537507012995E-2</v>
      </c>
      <c r="AD315" s="102">
        <f t="shared" si="135"/>
        <v>2.1555448640427958E-3</v>
      </c>
      <c r="AE315" s="102">
        <f t="shared" si="135"/>
        <v>1.5876515206264302E-2</v>
      </c>
      <c r="AF315" s="102">
        <f t="shared" si="135"/>
        <v>0</v>
      </c>
      <c r="AG315" s="102">
        <f t="shared" si="135"/>
        <v>1.4163850497422982E-2</v>
      </c>
      <c r="AH315" s="102">
        <f t="shared" si="135"/>
        <v>6.803626939282899E-3</v>
      </c>
      <c r="AI315" s="103">
        <f>SUM(V315:AC315)</f>
        <v>1.0000000000000002</v>
      </c>
      <c r="AJ315" s="1" t="str">
        <f t="shared" si="129"/>
        <v/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AJ319" t="str">
        <f>IF(ABS(S319-AI319)&gt;0.001,S319-AI319,"")</f>
        <v/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136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137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138">SUM(V320:AC320)</f>
        <v>0</v>
      </c>
      <c r="AJ320" t="str">
        <f t="shared" ref="AJ320:AJ341" si="139">IF(ABS(S320-AI320)&gt;0.001,S320-AI320,"")</f>
        <v/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136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137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138"/>
        <v>0</v>
      </c>
      <c r="AJ321" t="str">
        <f t="shared" si="139"/>
        <v/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136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137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138"/>
        <v>0</v>
      </c>
      <c r="AJ322" t="str">
        <f t="shared" si="139"/>
        <v/>
      </c>
      <c r="BA322"/>
      <c r="BR322"/>
      <c r="CG322"/>
    </row>
    <row r="323" spans="1:85" x14ac:dyDescent="0.25">
      <c r="A323" s="29" t="s">
        <v>15</v>
      </c>
      <c r="B323" s="18">
        <v>3.288656640731483</v>
      </c>
      <c r="C323" s="18">
        <v>19.432108483029676</v>
      </c>
      <c r="D323" s="18">
        <v>0.22202702075336647</v>
      </c>
      <c r="E323" s="18">
        <v>0</v>
      </c>
      <c r="F323" s="214"/>
      <c r="G323" s="18">
        <v>0</v>
      </c>
      <c r="H323" s="30">
        <v>0</v>
      </c>
      <c r="I323" s="16">
        <f t="shared" si="136"/>
        <v>22.942792144514524</v>
      </c>
      <c r="J323" s="6"/>
      <c r="K323" s="31" t="s">
        <v>15</v>
      </c>
      <c r="L323" s="18">
        <v>3.288656640731483</v>
      </c>
      <c r="M323" s="18">
        <v>19.432108483029676</v>
      </c>
      <c r="N323" s="18">
        <v>0.22202702075336647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137"/>
        <v>22.942792144514524</v>
      </c>
      <c r="U323" s="84" t="s">
        <v>15</v>
      </c>
      <c r="V323" s="76">
        <v>3.288656640731483</v>
      </c>
      <c r="W323" s="76">
        <v>0</v>
      </c>
      <c r="X323" s="76">
        <v>0</v>
      </c>
      <c r="Y323" s="76">
        <v>19.432108483029676</v>
      </c>
      <c r="Z323" s="76">
        <v>0.22202702075336647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138"/>
        <v>22.942792144514524</v>
      </c>
      <c r="AJ323" t="str">
        <f t="shared" si="139"/>
        <v/>
      </c>
      <c r="BA323"/>
      <c r="BR323"/>
      <c r="CG323"/>
    </row>
    <row r="324" spans="1:85" x14ac:dyDescent="0.25">
      <c r="A324" s="21" t="s">
        <v>14</v>
      </c>
      <c r="B324" s="22">
        <v>1.7532762552864272E-2</v>
      </c>
      <c r="C324" s="22">
        <v>0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136"/>
        <v>1.7532762552864272E-2</v>
      </c>
      <c r="J324" s="6"/>
      <c r="K324" s="25" t="s">
        <v>14</v>
      </c>
      <c r="L324" s="26">
        <v>1.7532762552864272E-2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137"/>
        <v>1.7532762552864272E-2</v>
      </c>
      <c r="U324" s="80" t="s">
        <v>55</v>
      </c>
      <c r="V324" s="81">
        <v>1.7532762552864272E-2</v>
      </c>
      <c r="W324" s="81">
        <v>0</v>
      </c>
      <c r="X324" s="81">
        <v>0</v>
      </c>
      <c r="Y324" s="81">
        <v>0</v>
      </c>
      <c r="Z324" s="81">
        <v>0</v>
      </c>
      <c r="AA324" s="81">
        <v>0</v>
      </c>
      <c r="AB324" s="81">
        <v>0</v>
      </c>
      <c r="AC324" s="82">
        <v>0</v>
      </c>
      <c r="AD324" s="81">
        <v>0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138"/>
        <v>1.7532762552864272E-2</v>
      </c>
      <c r="AJ324" t="str">
        <f t="shared" si="139"/>
        <v/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5.3023173737799861E-3</v>
      </c>
      <c r="F325" s="214"/>
      <c r="G325" s="18">
        <v>0</v>
      </c>
      <c r="H325" s="30">
        <v>0</v>
      </c>
      <c r="I325" s="16">
        <f t="shared" si="136"/>
        <v>5.3023173737799861E-3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5.3023173737799861E-3</v>
      </c>
      <c r="P325" s="18">
        <v>3.9347268686520334</v>
      </c>
      <c r="Q325" s="18">
        <v>0</v>
      </c>
      <c r="R325" s="19">
        <v>0</v>
      </c>
      <c r="S325" s="20">
        <f t="shared" si="137"/>
        <v>3.9400291860258134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7.2900788823739381E-6</v>
      </c>
      <c r="AB325" s="76">
        <v>3.9347268686520334</v>
      </c>
      <c r="AC325" s="77">
        <v>5.2950272948976123E-3</v>
      </c>
      <c r="AD325" s="76">
        <v>0</v>
      </c>
      <c r="AE325" s="76">
        <v>0</v>
      </c>
      <c r="AF325" s="76">
        <v>0</v>
      </c>
      <c r="AG325" s="76">
        <v>0</v>
      </c>
      <c r="AH325" s="76">
        <v>5.2950272948976123E-3</v>
      </c>
      <c r="AI325" s="79">
        <f t="shared" si="138"/>
        <v>3.9400291860258134</v>
      </c>
      <c r="AJ325" t="str">
        <f t="shared" si="139"/>
        <v/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136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7.8858264637769793E-2</v>
      </c>
      <c r="Q326" s="26">
        <v>0</v>
      </c>
      <c r="R326" s="27">
        <v>0</v>
      </c>
      <c r="S326" s="28">
        <f t="shared" si="137"/>
        <v>7.8858264637769793E-2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7.8858264637769793E-2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138"/>
        <v>7.8858264637769793E-2</v>
      </c>
      <c r="AJ326" t="str">
        <f t="shared" si="139"/>
        <v/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136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137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138"/>
        <v>0</v>
      </c>
      <c r="AJ327" t="str">
        <f t="shared" si="139"/>
        <v/>
      </c>
      <c r="BA327"/>
      <c r="BR327"/>
      <c r="CG327"/>
    </row>
    <row r="328" spans="1:85" x14ac:dyDescent="0.25">
      <c r="A328" s="21" t="s">
        <v>16</v>
      </c>
      <c r="B328" s="22">
        <v>7.7999720022142944E-4</v>
      </c>
      <c r="C328" s="22">
        <v>0</v>
      </c>
      <c r="D328" s="22">
        <v>8.6258513906840393E-3</v>
      </c>
      <c r="E328" s="22">
        <v>0</v>
      </c>
      <c r="F328" s="214"/>
      <c r="G328" s="22">
        <v>0</v>
      </c>
      <c r="H328" s="23">
        <v>0</v>
      </c>
      <c r="I328" s="24">
        <f t="shared" si="136"/>
        <v>9.4058485909054683E-3</v>
      </c>
      <c r="J328" s="6"/>
      <c r="K328" s="25" t="s">
        <v>16</v>
      </c>
      <c r="L328" s="26">
        <v>7.7999720022142944E-4</v>
      </c>
      <c r="M328" s="26">
        <v>0</v>
      </c>
      <c r="N328" s="26">
        <v>8.6258513906840393E-3</v>
      </c>
      <c r="O328" s="26">
        <v>0</v>
      </c>
      <c r="P328" s="26">
        <v>0</v>
      </c>
      <c r="Q328" s="26">
        <v>0</v>
      </c>
      <c r="R328" s="27">
        <v>0</v>
      </c>
      <c r="S328" s="28">
        <f t="shared" si="137"/>
        <v>9.4058485909054683E-3</v>
      </c>
      <c r="U328" s="80" t="s">
        <v>16</v>
      </c>
      <c r="V328" s="81">
        <v>7.7999720022142944E-4</v>
      </c>
      <c r="W328" s="81">
        <v>0</v>
      </c>
      <c r="X328" s="81">
        <v>0</v>
      </c>
      <c r="Y328" s="81">
        <v>0</v>
      </c>
      <c r="Z328" s="81">
        <v>8.6258513906840393E-3</v>
      </c>
      <c r="AA328" s="81">
        <v>0</v>
      </c>
      <c r="AB328" s="81">
        <v>0</v>
      </c>
      <c r="AC328" s="82">
        <v>0</v>
      </c>
      <c r="AD328" s="81">
        <v>0</v>
      </c>
      <c r="AE328" s="81">
        <v>0</v>
      </c>
      <c r="AF328" s="81">
        <v>0</v>
      </c>
      <c r="AG328" s="81">
        <v>0</v>
      </c>
      <c r="AH328" s="81">
        <v>0</v>
      </c>
      <c r="AI328" s="83">
        <f t="shared" si="138"/>
        <v>9.4058485909054683E-3</v>
      </c>
      <c r="AJ328" t="str">
        <f t="shared" si="139"/>
        <v/>
      </c>
      <c r="BA328"/>
      <c r="BR328"/>
      <c r="CG328"/>
    </row>
    <row r="329" spans="1:85" x14ac:dyDescent="0.25">
      <c r="A329" s="29" t="s">
        <v>136</v>
      </c>
      <c r="B329" s="18">
        <v>8.4848886239668531</v>
      </c>
      <c r="C329" s="18">
        <v>105.49496751432648</v>
      </c>
      <c r="D329" s="18">
        <v>14.494552939167651</v>
      </c>
      <c r="E329" s="18">
        <v>7.5712466421183082</v>
      </c>
      <c r="F329" s="214"/>
      <c r="G329" s="18">
        <v>0</v>
      </c>
      <c r="H329" s="30">
        <v>0</v>
      </c>
      <c r="I329" s="16">
        <f t="shared" si="136"/>
        <v>136.04565571957929</v>
      </c>
      <c r="J329" s="6"/>
      <c r="K329" s="31" t="s">
        <v>136</v>
      </c>
      <c r="L329" s="18">
        <v>8.4848886239668531</v>
      </c>
      <c r="M329" s="18">
        <v>105.49496751432648</v>
      </c>
      <c r="N329" s="18">
        <v>14.494552939167651</v>
      </c>
      <c r="O329" s="18">
        <v>7.5712466421183082</v>
      </c>
      <c r="P329" s="18">
        <v>3.7605337103694882E-2</v>
      </c>
      <c r="Q329" s="18">
        <v>0</v>
      </c>
      <c r="R329" s="19">
        <v>0</v>
      </c>
      <c r="S329" s="20">
        <f t="shared" si="137"/>
        <v>136.08326105668297</v>
      </c>
      <c r="U329" s="84" t="s">
        <v>136</v>
      </c>
      <c r="V329" s="76">
        <v>8.4848886239668531</v>
      </c>
      <c r="W329" s="76">
        <v>0</v>
      </c>
      <c r="X329" s="76">
        <v>0</v>
      </c>
      <c r="Y329" s="76">
        <v>105.49496751432648</v>
      </c>
      <c r="Z329" s="76">
        <v>14.079525446007729</v>
      </c>
      <c r="AA329" s="76">
        <v>0.35087183188857562</v>
      </c>
      <c r="AB329" s="76">
        <v>3.7605337103694882E-2</v>
      </c>
      <c r="AC329" s="77">
        <v>7.6354023033896548</v>
      </c>
      <c r="AD329" s="76">
        <v>0</v>
      </c>
      <c r="AE329" s="76">
        <v>0</v>
      </c>
      <c r="AF329" s="76">
        <v>0</v>
      </c>
      <c r="AG329" s="76">
        <v>0.41502749315992188</v>
      </c>
      <c r="AH329" s="76">
        <v>7.2203748102297327</v>
      </c>
      <c r="AI329" s="79">
        <f t="shared" si="138"/>
        <v>136.083261056683</v>
      </c>
      <c r="AJ329" t="str">
        <f t="shared" si="139"/>
        <v/>
      </c>
      <c r="BA329"/>
      <c r="BR329"/>
      <c r="CG329"/>
    </row>
    <row r="330" spans="1:85" x14ac:dyDescent="0.25">
      <c r="A330" s="21" t="s">
        <v>24</v>
      </c>
      <c r="B330" s="22">
        <v>3.5449627078838315</v>
      </c>
      <c r="C330" s="22">
        <v>23.389333409340633</v>
      </c>
      <c r="D330" s="22">
        <v>0.1555967709856737</v>
      </c>
      <c r="E330" s="22">
        <v>119.7949964702448</v>
      </c>
      <c r="F330" s="214"/>
      <c r="G330" s="22">
        <v>5.429722949792767</v>
      </c>
      <c r="H330" s="23">
        <v>0</v>
      </c>
      <c r="I330" s="24">
        <f t="shared" si="136"/>
        <v>152.31461230824769</v>
      </c>
      <c r="J330" s="6"/>
      <c r="K330" s="25" t="s">
        <v>24</v>
      </c>
      <c r="L330" s="26">
        <v>3.5449627078838315</v>
      </c>
      <c r="M330" s="26">
        <v>23.389333409340633</v>
      </c>
      <c r="N330" s="26">
        <v>0.1555967709856737</v>
      </c>
      <c r="O330" s="26">
        <v>119.7949964702448</v>
      </c>
      <c r="P330" s="26">
        <v>0.15116804439704851</v>
      </c>
      <c r="Q330" s="26">
        <v>5.429722949792767</v>
      </c>
      <c r="R330" s="27">
        <v>0</v>
      </c>
      <c r="S330" s="28">
        <f t="shared" si="137"/>
        <v>152.46578035264474</v>
      </c>
      <c r="U330" s="80" t="s">
        <v>24</v>
      </c>
      <c r="V330" s="81">
        <v>1.2985943820075032</v>
      </c>
      <c r="W330" s="81">
        <v>2.2463683258763281</v>
      </c>
      <c r="X330" s="81">
        <v>5.429722949792767</v>
      </c>
      <c r="Y330" s="81">
        <v>23.389333409340633</v>
      </c>
      <c r="Z330" s="81">
        <v>2.0013604242284551E-2</v>
      </c>
      <c r="AA330" s="81">
        <v>119.64858810743856</v>
      </c>
      <c r="AB330" s="81">
        <v>0.15116804439704851</v>
      </c>
      <c r="AC330" s="82">
        <v>0.28199152954962498</v>
      </c>
      <c r="AD330" s="81">
        <v>0</v>
      </c>
      <c r="AE330" s="81">
        <v>0</v>
      </c>
      <c r="AF330" s="81">
        <v>0</v>
      </c>
      <c r="AG330" s="81">
        <v>0.13558316674338916</v>
      </c>
      <c r="AH330" s="81">
        <v>0.14640836280623579</v>
      </c>
      <c r="AI330" s="83">
        <f t="shared" si="138"/>
        <v>152.46578035264474</v>
      </c>
      <c r="AJ330" t="str">
        <f t="shared" si="139"/>
        <v/>
      </c>
      <c r="BA330"/>
      <c r="BR330"/>
      <c r="CG330"/>
    </row>
    <row r="331" spans="1:85" x14ac:dyDescent="0.25">
      <c r="A331" s="29" t="s">
        <v>23</v>
      </c>
      <c r="B331" s="18">
        <v>9.6742126137814924E-2</v>
      </c>
      <c r="C331" s="18">
        <v>1.1310104236859508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136"/>
        <v>1.2277525498237658</v>
      </c>
      <c r="J331" s="6"/>
      <c r="K331" s="31" t="s">
        <v>23</v>
      </c>
      <c r="L331" s="18">
        <v>9.6742126137814924E-2</v>
      </c>
      <c r="M331" s="18">
        <v>1.1310104236859508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137"/>
        <v>1.2277525498237658</v>
      </c>
      <c r="U331" s="84" t="s">
        <v>23</v>
      </c>
      <c r="V331" s="76">
        <v>9.6742126137814924E-2</v>
      </c>
      <c r="W331" s="76">
        <v>0</v>
      </c>
      <c r="X331" s="76">
        <v>0</v>
      </c>
      <c r="Y331" s="76">
        <v>1.1310104236859508</v>
      </c>
      <c r="Z331" s="76">
        <v>0</v>
      </c>
      <c r="AA331" s="76">
        <v>0</v>
      </c>
      <c r="AB331" s="76">
        <v>0</v>
      </c>
      <c r="AC331" s="77">
        <v>0</v>
      </c>
      <c r="AD331" s="76">
        <v>0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138"/>
        <v>1.2277525498237658</v>
      </c>
      <c r="AJ331" t="str">
        <f t="shared" si="139"/>
        <v/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136"/>
        <v>0</v>
      </c>
      <c r="J332" s="6"/>
      <c r="K332" s="25" t="s">
        <v>58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137"/>
        <v>0</v>
      </c>
      <c r="U332" s="80" t="s">
        <v>58</v>
      </c>
      <c r="V332" s="81">
        <v>0</v>
      </c>
      <c r="W332" s="81">
        <v>0</v>
      </c>
      <c r="X332" s="81">
        <v>0</v>
      </c>
      <c r="Y332" s="81">
        <v>0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138"/>
        <v>0</v>
      </c>
      <c r="AJ332" t="str">
        <f t="shared" si="139"/>
        <v/>
      </c>
      <c r="BA332"/>
      <c r="BR332"/>
      <c r="CG332"/>
    </row>
    <row r="333" spans="1:85" x14ac:dyDescent="0.25">
      <c r="A333" s="29" t="s">
        <v>21</v>
      </c>
      <c r="B333" s="18">
        <v>5.0972016818861285E-4</v>
      </c>
      <c r="C333" s="18">
        <v>3.1393823347754344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136"/>
        <v>3.1398920549436231</v>
      </c>
      <c r="J333" s="6"/>
      <c r="K333" s="31" t="s">
        <v>21</v>
      </c>
      <c r="L333" s="18">
        <v>5.0972016818861285E-4</v>
      </c>
      <c r="M333" s="18">
        <v>3.1393823347754344</v>
      </c>
      <c r="N333" s="18">
        <v>0</v>
      </c>
      <c r="O333" s="18">
        <v>0</v>
      </c>
      <c r="P333" s="18">
        <v>0.21572818622406759</v>
      </c>
      <c r="Q333" s="18">
        <v>0</v>
      </c>
      <c r="R333" s="19">
        <v>0</v>
      </c>
      <c r="S333" s="20">
        <f t="shared" si="137"/>
        <v>3.3556202411676908</v>
      </c>
      <c r="U333" s="84" t="s">
        <v>21</v>
      </c>
      <c r="V333" s="76">
        <v>5.0972016818861285E-4</v>
      </c>
      <c r="W333" s="76">
        <v>0</v>
      </c>
      <c r="X333" s="76">
        <v>0</v>
      </c>
      <c r="Y333" s="76">
        <v>3.1393823347754344</v>
      </c>
      <c r="Z333" s="76">
        <v>0</v>
      </c>
      <c r="AA333" s="76">
        <v>0</v>
      </c>
      <c r="AB333" s="76">
        <v>0.21572818622406759</v>
      </c>
      <c r="AC333" s="77">
        <v>0</v>
      </c>
      <c r="AD333" s="76">
        <v>0</v>
      </c>
      <c r="AE333" s="76">
        <v>0</v>
      </c>
      <c r="AF333" s="76">
        <v>0</v>
      </c>
      <c r="AG333" s="76">
        <v>0</v>
      </c>
      <c r="AH333" s="76">
        <v>0</v>
      </c>
      <c r="AI333" s="79">
        <f t="shared" si="138"/>
        <v>3.3556202411676908</v>
      </c>
      <c r="AJ333" t="str">
        <f t="shared" si="139"/>
        <v/>
      </c>
      <c r="BA333"/>
      <c r="BR333"/>
      <c r="CG333"/>
    </row>
    <row r="334" spans="1:85" x14ac:dyDescent="0.25">
      <c r="A334" s="21" t="s">
        <v>20</v>
      </c>
      <c r="B334" s="22">
        <v>0</v>
      </c>
      <c r="C334" s="22">
        <v>8.1980202980774422E-2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136"/>
        <v>8.1980202980774422E-2</v>
      </c>
      <c r="J334" s="6"/>
      <c r="K334" s="25" t="s">
        <v>20</v>
      </c>
      <c r="L334" s="26">
        <v>0</v>
      </c>
      <c r="M334" s="26">
        <v>8.1980202980774422E-2</v>
      </c>
      <c r="N334" s="26">
        <v>0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137"/>
        <v>8.1980202980774422E-2</v>
      </c>
      <c r="U334" s="80" t="s">
        <v>59</v>
      </c>
      <c r="V334" s="81">
        <v>0</v>
      </c>
      <c r="W334" s="81">
        <v>0</v>
      </c>
      <c r="X334" s="81">
        <v>0</v>
      </c>
      <c r="Y334" s="81">
        <v>8.1980202980774422E-2</v>
      </c>
      <c r="Z334" s="81">
        <v>0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138"/>
        <v>8.1980202980774422E-2</v>
      </c>
      <c r="AJ334" t="str">
        <f t="shared" si="139"/>
        <v/>
      </c>
      <c r="BA334"/>
      <c r="BR334"/>
      <c r="CG334"/>
    </row>
    <row r="335" spans="1:85" x14ac:dyDescent="0.25">
      <c r="A335" s="32" t="s">
        <v>62</v>
      </c>
      <c r="B335" s="18">
        <v>2.0104871046531945E-2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136"/>
        <v>2.0104871046531945E-2</v>
      </c>
      <c r="J335" s="6"/>
      <c r="K335" s="33" t="s">
        <v>62</v>
      </c>
      <c r="L335" s="18">
        <v>2.0104871046531945E-2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137"/>
        <v>2.0104871046531945E-2</v>
      </c>
      <c r="U335" s="85" t="s">
        <v>60</v>
      </c>
      <c r="V335" s="76">
        <v>2.0104871046531945E-2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138"/>
        <v>2.0104871046531945E-2</v>
      </c>
      <c r="AJ335" t="str">
        <f t="shared" si="139"/>
        <v/>
      </c>
      <c r="BA335"/>
      <c r="BR335"/>
      <c r="CG335"/>
    </row>
    <row r="336" spans="1:85" ht="14.4" x14ac:dyDescent="0.3">
      <c r="A336" s="34" t="s">
        <v>22</v>
      </c>
      <c r="B336" s="35">
        <v>2.0104871046531945E-2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136"/>
        <v>2.0104871046531945E-2</v>
      </c>
      <c r="J336" s="6"/>
      <c r="K336" s="38" t="s">
        <v>22</v>
      </c>
      <c r="L336" s="39">
        <v>2.0104871046531945E-2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137"/>
        <v>2.0104871046531945E-2</v>
      </c>
      <c r="U336" s="86" t="s">
        <v>63</v>
      </c>
      <c r="V336" s="87">
        <v>2.0104871046531945E-2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138"/>
        <v>2.0104871046531945E-2</v>
      </c>
      <c r="AJ336" t="str">
        <f t="shared" si="139"/>
        <v/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136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137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138"/>
        <v>0</v>
      </c>
      <c r="AJ337" t="str">
        <f t="shared" si="139"/>
        <v/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136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137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138"/>
        <v>0</v>
      </c>
      <c r="AJ338" t="str">
        <f t="shared" si="139"/>
        <v/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136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137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138"/>
        <v>0</v>
      </c>
      <c r="AJ339" t="str">
        <f t="shared" si="139"/>
        <v/>
      </c>
      <c r="BA339"/>
      <c r="BR339"/>
      <c r="CG339"/>
    </row>
    <row r="340" spans="1:85" x14ac:dyDescent="0.25">
      <c r="A340" s="56" t="s">
        <v>25</v>
      </c>
      <c r="B340" s="57">
        <f>SUM(B319:B335)</f>
        <v>15.454177449687791</v>
      </c>
      <c r="C340" s="57">
        <f t="shared" ref="C340:I340" si="140">SUM(C319:C335)</f>
        <v>152.66878236813895</v>
      </c>
      <c r="D340" s="57">
        <f t="shared" si="140"/>
        <v>14.880802582297376</v>
      </c>
      <c r="E340" s="57">
        <f t="shared" si="140"/>
        <v>127.37154542973688</v>
      </c>
      <c r="F340" s="57">
        <f t="shared" si="140"/>
        <v>0</v>
      </c>
      <c r="G340" s="57">
        <f t="shared" si="140"/>
        <v>5.429722949792767</v>
      </c>
      <c r="H340" s="58">
        <f t="shared" si="140"/>
        <v>0</v>
      </c>
      <c r="I340" s="16">
        <f t="shared" si="140"/>
        <v>315.8050307796538</v>
      </c>
      <c r="J340" s="6"/>
      <c r="K340" s="59" t="s">
        <v>25</v>
      </c>
      <c r="L340" s="57">
        <f>SUM(L319:L335)</f>
        <v>15.454177449687791</v>
      </c>
      <c r="M340" s="57">
        <f t="shared" ref="M340:S340" si="141">SUM(M319:M335)</f>
        <v>152.66878236813895</v>
      </c>
      <c r="N340" s="57">
        <f t="shared" si="141"/>
        <v>14.880802582297376</v>
      </c>
      <c r="O340" s="57">
        <f t="shared" si="141"/>
        <v>127.37154542973688</v>
      </c>
      <c r="P340" s="57">
        <f t="shared" si="141"/>
        <v>4.418086701014615</v>
      </c>
      <c r="Q340" s="57">
        <f t="shared" si="141"/>
        <v>5.429722949792767</v>
      </c>
      <c r="R340" s="58">
        <f t="shared" si="141"/>
        <v>0</v>
      </c>
      <c r="S340" s="60">
        <f t="shared" si="141"/>
        <v>320.22311748066841</v>
      </c>
      <c r="T340" t="str">
        <f>IF(ABS(S340-AI340)&gt;0.01,S340-AI340,"")</f>
        <v/>
      </c>
      <c r="U340" s="94" t="s">
        <v>61</v>
      </c>
      <c r="V340" s="95">
        <f>SUM(V319:V335)</f>
        <v>13.207809123811462</v>
      </c>
      <c r="W340" s="95">
        <f t="shared" ref="W340:AH340" si="142">SUM(W319:W335)</f>
        <v>2.2463683258763281</v>
      </c>
      <c r="X340" s="95">
        <f t="shared" si="142"/>
        <v>5.429722949792767</v>
      </c>
      <c r="Y340" s="95">
        <f t="shared" si="142"/>
        <v>152.66878236813895</v>
      </c>
      <c r="Z340" s="95">
        <f t="shared" si="142"/>
        <v>14.330191922394064</v>
      </c>
      <c r="AA340" s="95">
        <f t="shared" si="142"/>
        <v>119.99946722940601</v>
      </c>
      <c r="AB340" s="95">
        <f t="shared" si="142"/>
        <v>4.418086701014615</v>
      </c>
      <c r="AC340" s="95">
        <f t="shared" si="142"/>
        <v>7.9226888602341772</v>
      </c>
      <c r="AD340" s="96">
        <f t="shared" si="142"/>
        <v>0</v>
      </c>
      <c r="AE340" s="96">
        <f t="shared" si="142"/>
        <v>0</v>
      </c>
      <c r="AF340" s="96">
        <f t="shared" si="142"/>
        <v>0</v>
      </c>
      <c r="AG340" s="96">
        <f t="shared" si="142"/>
        <v>0.55061065990331104</v>
      </c>
      <c r="AH340" s="96">
        <f t="shared" si="142"/>
        <v>7.3720782003308658</v>
      </c>
      <c r="AI340" s="97">
        <f>SUM(V340:AC340)</f>
        <v>320.22311748066835</v>
      </c>
      <c r="AJ340" t="str">
        <f t="shared" si="139"/>
        <v/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4.8935817809915169E-2</v>
      </c>
      <c r="C341" s="98">
        <f t="shared" ref="C341:H341" si="143">IF($I340=0,"-",C340/$I340)</f>
        <v>0.48342732853632192</v>
      </c>
      <c r="D341" s="98">
        <f t="shared" si="143"/>
        <v>4.7120220173693612E-2</v>
      </c>
      <c r="E341" s="98">
        <f t="shared" si="143"/>
        <v>0.40332335781758855</v>
      </c>
      <c r="F341" s="98">
        <f t="shared" si="143"/>
        <v>0</v>
      </c>
      <c r="G341" s="98">
        <f t="shared" si="143"/>
        <v>1.7193275662480627E-2</v>
      </c>
      <c r="H341" s="99">
        <f t="shared" si="143"/>
        <v>0</v>
      </c>
      <c r="I341" s="100">
        <f>SUM(B341:H341)</f>
        <v>0.99999999999999989</v>
      </c>
      <c r="J341"/>
      <c r="K341" s="64" t="s">
        <v>86</v>
      </c>
      <c r="L341" s="65">
        <f t="shared" ref="L341:R341" si="144">IF($S340=0,"-",L340/$S340)</f>
        <v>4.8260655168410029E-2</v>
      </c>
      <c r="M341" s="65">
        <f t="shared" si="144"/>
        <v>0.47675752946648342</v>
      </c>
      <c r="N341" s="65">
        <f t="shared" si="144"/>
        <v>4.6470107153321671E-2</v>
      </c>
      <c r="O341" s="65">
        <f t="shared" si="144"/>
        <v>0.39775874531427668</v>
      </c>
      <c r="P341" s="65">
        <f t="shared" si="144"/>
        <v>1.3796901159958668E-2</v>
      </c>
      <c r="Q341" s="65">
        <f t="shared" si="144"/>
        <v>1.695606173754946E-2</v>
      </c>
      <c r="R341" s="66">
        <f t="shared" si="144"/>
        <v>0</v>
      </c>
      <c r="S341" s="67">
        <f>SUM(L341:R341)</f>
        <v>1</v>
      </c>
      <c r="U341" s="101" t="s">
        <v>86</v>
      </c>
      <c r="V341" s="102">
        <f>+V340/$AI340</f>
        <v>4.1245645310441427E-2</v>
      </c>
      <c r="W341" s="102">
        <f t="shared" ref="W341:AH341" si="145">+W340/$AI340</f>
        <v>7.0150098579686076E-3</v>
      </c>
      <c r="X341" s="102">
        <f t="shared" si="145"/>
        <v>1.6956061737549464E-2</v>
      </c>
      <c r="Y341" s="102">
        <f t="shared" si="145"/>
        <v>0.47675752946648348</v>
      </c>
      <c r="Z341" s="102">
        <f t="shared" si="145"/>
        <v>4.4750647720676093E-2</v>
      </c>
      <c r="AA341" s="102">
        <f t="shared" si="145"/>
        <v>0.37473705263221757</v>
      </c>
      <c r="AB341" s="102">
        <f t="shared" si="145"/>
        <v>1.3796901159958672E-2</v>
      </c>
      <c r="AC341" s="102">
        <f t="shared" si="145"/>
        <v>2.4741152114704724E-2</v>
      </c>
      <c r="AD341" s="102">
        <f t="shared" si="145"/>
        <v>0</v>
      </c>
      <c r="AE341" s="102">
        <f t="shared" si="145"/>
        <v>0</v>
      </c>
      <c r="AF341" s="102">
        <f t="shared" si="145"/>
        <v>0</v>
      </c>
      <c r="AG341" s="102">
        <f t="shared" si="145"/>
        <v>1.7194594326455867E-3</v>
      </c>
      <c r="AH341" s="102">
        <f t="shared" si="145"/>
        <v>2.3021692682059138E-2</v>
      </c>
      <c r="AI341" s="103">
        <f>SUM(V341:AC341)</f>
        <v>1</v>
      </c>
      <c r="AJ341" s="1" t="str">
        <f t="shared" si="139"/>
        <v/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AJ345" t="str">
        <f>IF(ABS(S345-AI345)&gt;0.001,S345-AI345,"")</f>
        <v/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146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147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148">SUM(V346:AC346)</f>
        <v>0</v>
      </c>
      <c r="AJ346" t="str">
        <f t="shared" ref="AJ346:AJ367" si="149">IF(ABS(S346-AI346)&gt;0.001,S346-AI346,"")</f>
        <v/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146"/>
        <v>0</v>
      </c>
      <c r="J347" s="6"/>
      <c r="K347" s="31" t="s">
        <v>9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147"/>
        <v>0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148"/>
        <v>0</v>
      </c>
      <c r="AJ347" t="str">
        <f t="shared" si="149"/>
        <v/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146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147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148"/>
        <v>0</v>
      </c>
      <c r="AJ348" t="str">
        <f t="shared" si="149"/>
        <v/>
      </c>
      <c r="BA348"/>
      <c r="BR348"/>
      <c r="CG348"/>
    </row>
    <row r="349" spans="1:85" x14ac:dyDescent="0.25">
      <c r="A349" s="29" t="s">
        <v>15</v>
      </c>
      <c r="B349" s="18">
        <v>3.3338418495605912E-2</v>
      </c>
      <c r="C349" s="18">
        <v>0</v>
      </c>
      <c r="D349" s="18">
        <v>4.0006102194727038E-3</v>
      </c>
      <c r="E349" s="18">
        <v>0</v>
      </c>
      <c r="F349" s="214"/>
      <c r="G349" s="18">
        <v>0</v>
      </c>
      <c r="H349" s="30">
        <v>0</v>
      </c>
      <c r="I349" s="16">
        <f t="shared" si="146"/>
        <v>3.7339028715078618E-2</v>
      </c>
      <c r="J349" s="6"/>
      <c r="K349" s="31" t="s">
        <v>15</v>
      </c>
      <c r="L349" s="18">
        <v>3.3338418495605912E-2</v>
      </c>
      <c r="M349" s="18">
        <v>0</v>
      </c>
      <c r="N349" s="18">
        <v>4.0006102194727038E-3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147"/>
        <v>3.7339028715078618E-2</v>
      </c>
      <c r="U349" s="84" t="s">
        <v>15</v>
      </c>
      <c r="V349" s="76">
        <v>3.3338418495605912E-2</v>
      </c>
      <c r="W349" s="76">
        <v>0</v>
      </c>
      <c r="X349" s="76">
        <v>0</v>
      </c>
      <c r="Y349" s="76">
        <v>0</v>
      </c>
      <c r="Z349" s="76">
        <v>4.0006102194727038E-3</v>
      </c>
      <c r="AA349" s="76">
        <v>0</v>
      </c>
      <c r="AB349" s="76">
        <v>0</v>
      </c>
      <c r="AC349" s="77">
        <v>0</v>
      </c>
      <c r="AD349" s="78">
        <v>0</v>
      </c>
      <c r="AE349" s="78">
        <v>0</v>
      </c>
      <c r="AF349" s="78">
        <v>0</v>
      </c>
      <c r="AG349" s="78">
        <v>0</v>
      </c>
      <c r="AH349" s="78">
        <v>0</v>
      </c>
      <c r="AI349" s="79">
        <f t="shared" si="148"/>
        <v>3.7339028715078618E-2</v>
      </c>
      <c r="AJ349" t="str">
        <f t="shared" si="149"/>
        <v/>
      </c>
      <c r="BA349"/>
      <c r="BR349"/>
      <c r="CG349"/>
    </row>
    <row r="350" spans="1:85" x14ac:dyDescent="0.25">
      <c r="A350" s="21" t="s">
        <v>14</v>
      </c>
      <c r="B350" s="22">
        <v>1.9351316761429435E-4</v>
      </c>
      <c r="C350" s="22">
        <v>0</v>
      </c>
      <c r="D350" s="22">
        <v>2.3221580113715288E-5</v>
      </c>
      <c r="E350" s="22">
        <v>0</v>
      </c>
      <c r="F350" s="214"/>
      <c r="G350" s="22">
        <v>0</v>
      </c>
      <c r="H350" s="23">
        <v>0</v>
      </c>
      <c r="I350" s="24">
        <f t="shared" si="146"/>
        <v>2.1673474772800964E-4</v>
      </c>
      <c r="J350" s="6"/>
      <c r="K350" s="25" t="s">
        <v>14</v>
      </c>
      <c r="L350" s="26">
        <v>1.9351316761429435E-4</v>
      </c>
      <c r="M350" s="26">
        <v>0</v>
      </c>
      <c r="N350" s="26">
        <v>2.3221580113715288E-5</v>
      </c>
      <c r="O350" s="26">
        <v>0</v>
      </c>
      <c r="P350" s="26">
        <v>0</v>
      </c>
      <c r="Q350" s="26">
        <v>0</v>
      </c>
      <c r="R350" s="27">
        <v>0</v>
      </c>
      <c r="S350" s="28">
        <f t="shared" si="147"/>
        <v>2.1673474772800964E-4</v>
      </c>
      <c r="U350" s="80" t="s">
        <v>55</v>
      </c>
      <c r="V350" s="81">
        <v>1.9351316761429435E-4</v>
      </c>
      <c r="W350" s="81">
        <v>0</v>
      </c>
      <c r="X350" s="81">
        <v>0</v>
      </c>
      <c r="Y350" s="81">
        <v>0</v>
      </c>
      <c r="Z350" s="81">
        <v>2.3221580113715288E-5</v>
      </c>
      <c r="AA350" s="81">
        <v>0</v>
      </c>
      <c r="AB350" s="81">
        <v>0</v>
      </c>
      <c r="AC350" s="82">
        <v>0</v>
      </c>
      <c r="AD350" s="81">
        <v>0</v>
      </c>
      <c r="AE350" s="81">
        <v>0</v>
      </c>
      <c r="AF350" s="81">
        <v>0</v>
      </c>
      <c r="AG350" s="81">
        <v>0</v>
      </c>
      <c r="AH350" s="81">
        <v>0</v>
      </c>
      <c r="AI350" s="83">
        <f t="shared" si="148"/>
        <v>2.1673474772800964E-4</v>
      </c>
      <c r="AJ350" t="str">
        <f t="shared" si="149"/>
        <v/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</v>
      </c>
      <c r="E351" s="18">
        <v>1.7431976334828603</v>
      </c>
      <c r="F351" s="214"/>
      <c r="G351" s="18">
        <v>0</v>
      </c>
      <c r="H351" s="30">
        <v>0</v>
      </c>
      <c r="I351" s="16">
        <f t="shared" si="146"/>
        <v>1.7431976334828603</v>
      </c>
      <c r="J351" s="6"/>
      <c r="K351" s="31" t="s">
        <v>56</v>
      </c>
      <c r="L351" s="18">
        <v>0</v>
      </c>
      <c r="M351" s="18">
        <v>0</v>
      </c>
      <c r="N351" s="18">
        <v>0</v>
      </c>
      <c r="O351" s="18">
        <v>1.7431976334828603</v>
      </c>
      <c r="P351" s="18">
        <v>19.621471773682316</v>
      </c>
      <c r="Q351" s="18">
        <v>0</v>
      </c>
      <c r="R351" s="19">
        <v>0</v>
      </c>
      <c r="S351" s="20">
        <f t="shared" si="147"/>
        <v>21.364669407165177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0.14286366179900251</v>
      </c>
      <c r="AB351" s="76">
        <v>19.621471773682316</v>
      </c>
      <c r="AC351" s="77">
        <v>1.6003339716838578</v>
      </c>
      <c r="AD351" s="76">
        <v>0</v>
      </c>
      <c r="AE351" s="76">
        <v>0</v>
      </c>
      <c r="AF351" s="76">
        <v>0</v>
      </c>
      <c r="AG351" s="76">
        <v>0</v>
      </c>
      <c r="AH351" s="76">
        <v>1.6003339716838578</v>
      </c>
      <c r="AI351" s="79">
        <f t="shared" si="148"/>
        <v>21.364669407165174</v>
      </c>
      <c r="AJ351" t="str">
        <f t="shared" si="149"/>
        <v/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146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0.28428581894032179</v>
      </c>
      <c r="Q352" s="26">
        <v>0</v>
      </c>
      <c r="R352" s="27">
        <v>0</v>
      </c>
      <c r="S352" s="28">
        <f t="shared" si="147"/>
        <v>0.28428581894032179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0.28428581894032179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148"/>
        <v>0.28428581894032179</v>
      </c>
      <c r="AJ352" t="str">
        <f t="shared" si="149"/>
        <v/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146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147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148"/>
        <v>0</v>
      </c>
      <c r="AJ353" t="str">
        <f t="shared" si="149"/>
        <v/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0</v>
      </c>
      <c r="D354" s="22">
        <v>0</v>
      </c>
      <c r="E354" s="22">
        <v>2.815547529052428E-3</v>
      </c>
      <c r="F354" s="214"/>
      <c r="G354" s="22">
        <v>0</v>
      </c>
      <c r="H354" s="23">
        <v>0</v>
      </c>
      <c r="I354" s="24">
        <f t="shared" si="146"/>
        <v>2.815547529052428E-3</v>
      </c>
      <c r="J354" s="6"/>
      <c r="K354" s="25" t="s">
        <v>16</v>
      </c>
      <c r="L354" s="26">
        <v>0</v>
      </c>
      <c r="M354" s="26">
        <v>0</v>
      </c>
      <c r="N354" s="26">
        <v>0</v>
      </c>
      <c r="O354" s="26">
        <v>2.815547529052428E-3</v>
      </c>
      <c r="P354" s="26">
        <v>0</v>
      </c>
      <c r="Q354" s="26">
        <v>0</v>
      </c>
      <c r="R354" s="27">
        <v>0</v>
      </c>
      <c r="S354" s="28">
        <f t="shared" si="147"/>
        <v>2.815547529052428E-3</v>
      </c>
      <c r="U354" s="80" t="s">
        <v>16</v>
      </c>
      <c r="V354" s="81">
        <v>0</v>
      </c>
      <c r="W354" s="81">
        <v>0</v>
      </c>
      <c r="X354" s="81">
        <v>0</v>
      </c>
      <c r="Y354" s="81">
        <v>0</v>
      </c>
      <c r="Z354" s="81">
        <v>0</v>
      </c>
      <c r="AA354" s="81">
        <v>2.815547529052428E-3</v>
      </c>
      <c r="AB354" s="81">
        <v>0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148"/>
        <v>2.815547529052428E-3</v>
      </c>
      <c r="AJ354" t="str">
        <f t="shared" si="149"/>
        <v/>
      </c>
      <c r="BA354"/>
      <c r="BR354"/>
      <c r="CG354"/>
    </row>
    <row r="355" spans="1:85" x14ac:dyDescent="0.25">
      <c r="A355" s="29" t="s">
        <v>136</v>
      </c>
      <c r="B355" s="18">
        <v>116.69444076765421</v>
      </c>
      <c r="C355" s="18">
        <v>0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16">
        <f t="shared" si="146"/>
        <v>116.69444076765421</v>
      </c>
      <c r="J355" s="6"/>
      <c r="K355" s="31" t="s">
        <v>136</v>
      </c>
      <c r="L355" s="18">
        <v>116.69444076765421</v>
      </c>
      <c r="M355" s="18">
        <v>0</v>
      </c>
      <c r="N355" s="18">
        <v>0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147"/>
        <v>116.69444076765421</v>
      </c>
      <c r="U355" s="84" t="s">
        <v>136</v>
      </c>
      <c r="V355" s="76">
        <v>116.69444076765421</v>
      </c>
      <c r="W355" s="76">
        <v>0</v>
      </c>
      <c r="X355" s="76">
        <v>0</v>
      </c>
      <c r="Y355" s="76">
        <v>0</v>
      </c>
      <c r="Z355" s="76">
        <v>0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148"/>
        <v>116.69444076765421</v>
      </c>
      <c r="AJ355" t="str">
        <f t="shared" si="149"/>
        <v/>
      </c>
      <c r="BA355"/>
      <c r="BR355"/>
      <c r="CG355"/>
    </row>
    <row r="356" spans="1:85" x14ac:dyDescent="0.25">
      <c r="A356" s="21" t="s">
        <v>24</v>
      </c>
      <c r="B356" s="22">
        <v>14.827068663051985</v>
      </c>
      <c r="C356" s="22">
        <v>8.3261221206139329</v>
      </c>
      <c r="D356" s="22">
        <v>2.8584395128584217</v>
      </c>
      <c r="E356" s="22">
        <v>283.22934165454609</v>
      </c>
      <c r="F356" s="214"/>
      <c r="G356" s="22">
        <v>25.047436285824404</v>
      </c>
      <c r="H356" s="23">
        <v>0</v>
      </c>
      <c r="I356" s="24">
        <f t="shared" si="146"/>
        <v>334.28840823689484</v>
      </c>
      <c r="J356" s="6"/>
      <c r="K356" s="25" t="s">
        <v>24</v>
      </c>
      <c r="L356" s="26">
        <v>14.827068663051985</v>
      </c>
      <c r="M356" s="26">
        <v>8.3261221206139329</v>
      </c>
      <c r="N356" s="26">
        <v>2.8584395128584217</v>
      </c>
      <c r="O356" s="26">
        <v>283.22934165454609</v>
      </c>
      <c r="P356" s="26">
        <v>1.1089702192142104</v>
      </c>
      <c r="Q356" s="26">
        <v>25.047436285824404</v>
      </c>
      <c r="R356" s="27">
        <v>0</v>
      </c>
      <c r="S356" s="28">
        <f t="shared" si="147"/>
        <v>335.39737845610904</v>
      </c>
      <c r="U356" s="80" t="s">
        <v>24</v>
      </c>
      <c r="V356" s="81">
        <v>4.9522350610027805</v>
      </c>
      <c r="W356" s="81">
        <v>9.8748336020492058</v>
      </c>
      <c r="X356" s="81">
        <v>25.047436285824404</v>
      </c>
      <c r="Y356" s="81">
        <v>8.3261221206139329</v>
      </c>
      <c r="Z356" s="81">
        <v>1.9088320790674582</v>
      </c>
      <c r="AA356" s="81">
        <v>282.22483006157609</v>
      </c>
      <c r="AB356" s="81">
        <v>1.1089702192142104</v>
      </c>
      <c r="AC356" s="82">
        <v>1.9541190267609561</v>
      </c>
      <c r="AD356" s="81">
        <v>0</v>
      </c>
      <c r="AE356" s="81">
        <v>0</v>
      </c>
      <c r="AF356" s="81">
        <v>0</v>
      </c>
      <c r="AG356" s="81">
        <v>0.94960743379096357</v>
      </c>
      <c r="AH356" s="81">
        <v>1.0045115929699924</v>
      </c>
      <c r="AI356" s="83">
        <f t="shared" si="148"/>
        <v>335.39737845610904</v>
      </c>
      <c r="AJ356" t="str">
        <f t="shared" si="149"/>
        <v/>
      </c>
      <c r="BA356"/>
      <c r="BR356"/>
      <c r="CG356"/>
    </row>
    <row r="357" spans="1:85" x14ac:dyDescent="0.25">
      <c r="A357" s="29" t="s">
        <v>23</v>
      </c>
      <c r="B357" s="18">
        <v>7.8712341182044057</v>
      </c>
      <c r="C357" s="18">
        <v>1.9612880673158115</v>
      </c>
      <c r="D357" s="18">
        <v>32.743184399844822</v>
      </c>
      <c r="E357" s="18">
        <v>0</v>
      </c>
      <c r="F357" s="214"/>
      <c r="G357" s="18">
        <v>0</v>
      </c>
      <c r="H357" s="30">
        <v>0</v>
      </c>
      <c r="I357" s="16">
        <f t="shared" si="146"/>
        <v>42.57570658536504</v>
      </c>
      <c r="J357" s="6"/>
      <c r="K357" s="31" t="s">
        <v>23</v>
      </c>
      <c r="L357" s="18">
        <v>7.8712341182044057</v>
      </c>
      <c r="M357" s="18">
        <v>1.9612880673158115</v>
      </c>
      <c r="N357" s="18">
        <v>32.743184399844822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147"/>
        <v>42.57570658536504</v>
      </c>
      <c r="U357" s="84" t="s">
        <v>23</v>
      </c>
      <c r="V357" s="76">
        <v>7.8712341182044057</v>
      </c>
      <c r="W357" s="76">
        <v>0</v>
      </c>
      <c r="X357" s="76">
        <v>0</v>
      </c>
      <c r="Y357" s="76">
        <v>1.9612880673158115</v>
      </c>
      <c r="Z357" s="76">
        <v>0.17675943380989564</v>
      </c>
      <c r="AA357" s="76">
        <v>0</v>
      </c>
      <c r="AB357" s="76">
        <v>0</v>
      </c>
      <c r="AC357" s="77">
        <v>32.566424966034923</v>
      </c>
      <c r="AD357" s="76">
        <v>0</v>
      </c>
      <c r="AE357" s="76">
        <v>0</v>
      </c>
      <c r="AF357" s="76">
        <v>0</v>
      </c>
      <c r="AG357" s="76">
        <v>32.566424966034923</v>
      </c>
      <c r="AH357" s="76">
        <v>0</v>
      </c>
      <c r="AI357" s="79">
        <f t="shared" si="148"/>
        <v>42.575706585365033</v>
      </c>
      <c r="AJ357" t="str">
        <f t="shared" si="149"/>
        <v/>
      </c>
      <c r="BA357"/>
      <c r="BR357"/>
      <c r="CG357"/>
    </row>
    <row r="358" spans="1:85" x14ac:dyDescent="0.25">
      <c r="A358" s="21" t="s">
        <v>58</v>
      </c>
      <c r="B358" s="22">
        <v>0</v>
      </c>
      <c r="C358" s="22">
        <v>0</v>
      </c>
      <c r="D358" s="22">
        <v>0</v>
      </c>
      <c r="E358" s="22">
        <v>0</v>
      </c>
      <c r="F358" s="214"/>
      <c r="G358" s="22">
        <v>0</v>
      </c>
      <c r="H358" s="23">
        <v>0</v>
      </c>
      <c r="I358" s="24">
        <f t="shared" si="146"/>
        <v>0</v>
      </c>
      <c r="J358" s="6"/>
      <c r="K358" s="25" t="s">
        <v>58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147"/>
        <v>0</v>
      </c>
      <c r="U358" s="80" t="s">
        <v>58</v>
      </c>
      <c r="V358" s="81">
        <v>0</v>
      </c>
      <c r="W358" s="81">
        <v>0</v>
      </c>
      <c r="X358" s="81">
        <v>0</v>
      </c>
      <c r="Y358" s="81">
        <v>0</v>
      </c>
      <c r="Z358" s="81">
        <v>0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148"/>
        <v>0</v>
      </c>
      <c r="AJ358" t="str">
        <f t="shared" si="149"/>
        <v/>
      </c>
      <c r="BA358"/>
      <c r="BR358"/>
      <c r="CG358"/>
    </row>
    <row r="359" spans="1:85" x14ac:dyDescent="0.25">
      <c r="A359" s="29" t="s">
        <v>21</v>
      </c>
      <c r="B359" s="18">
        <v>143.70552851229095</v>
      </c>
      <c r="C359" s="18">
        <v>143.67471535299998</v>
      </c>
      <c r="D359" s="18">
        <v>976.68781524358712</v>
      </c>
      <c r="E359" s="18">
        <v>0</v>
      </c>
      <c r="F359" s="214"/>
      <c r="G359" s="18">
        <v>0</v>
      </c>
      <c r="H359" s="30">
        <v>0</v>
      </c>
      <c r="I359" s="16">
        <f t="shared" si="146"/>
        <v>1264.0680591088781</v>
      </c>
      <c r="J359" s="6"/>
      <c r="K359" s="31" t="s">
        <v>21</v>
      </c>
      <c r="L359" s="18">
        <v>143.70552851229095</v>
      </c>
      <c r="M359" s="18">
        <v>143.67471535299998</v>
      </c>
      <c r="N359" s="18">
        <v>976.68781524358712</v>
      </c>
      <c r="O359" s="18">
        <v>0</v>
      </c>
      <c r="P359" s="18">
        <v>1.2273926455091906</v>
      </c>
      <c r="Q359" s="18">
        <v>0</v>
      </c>
      <c r="R359" s="19">
        <v>0</v>
      </c>
      <c r="S359" s="20">
        <f t="shared" si="147"/>
        <v>1265.2954517543872</v>
      </c>
      <c r="U359" s="84" t="s">
        <v>21</v>
      </c>
      <c r="V359" s="76">
        <v>143.70552851229095</v>
      </c>
      <c r="W359" s="76">
        <v>0</v>
      </c>
      <c r="X359" s="76">
        <v>0</v>
      </c>
      <c r="Y359" s="76">
        <v>143.67471535299998</v>
      </c>
      <c r="Z359" s="76">
        <v>490.77719175896925</v>
      </c>
      <c r="AA359" s="76">
        <v>0</v>
      </c>
      <c r="AB359" s="76">
        <v>1.2273926455091906</v>
      </c>
      <c r="AC359" s="77">
        <v>485.91062348461787</v>
      </c>
      <c r="AD359" s="76">
        <v>0</v>
      </c>
      <c r="AE359" s="76">
        <v>0</v>
      </c>
      <c r="AF359" s="76">
        <v>0</v>
      </c>
      <c r="AG359" s="76">
        <v>485.91062348461787</v>
      </c>
      <c r="AH359" s="76">
        <v>0</v>
      </c>
      <c r="AI359" s="79">
        <f t="shared" si="148"/>
        <v>1265.2954517543872</v>
      </c>
      <c r="AJ359" t="str">
        <f t="shared" si="149"/>
        <v/>
      </c>
      <c r="BA359"/>
      <c r="BR359"/>
      <c r="CG359"/>
    </row>
    <row r="360" spans="1:85" x14ac:dyDescent="0.25">
      <c r="A360" s="21" t="s">
        <v>20</v>
      </c>
      <c r="B360" s="22">
        <v>14.25395736822365</v>
      </c>
      <c r="C360" s="22">
        <v>0</v>
      </c>
      <c r="D360" s="22">
        <v>2.0362796240319501</v>
      </c>
      <c r="E360" s="22">
        <v>0</v>
      </c>
      <c r="F360" s="214"/>
      <c r="G360" s="22">
        <v>0</v>
      </c>
      <c r="H360" s="23">
        <v>0</v>
      </c>
      <c r="I360" s="24">
        <f t="shared" si="146"/>
        <v>16.290236992255601</v>
      </c>
      <c r="J360" s="6"/>
      <c r="K360" s="25" t="s">
        <v>20</v>
      </c>
      <c r="L360" s="26">
        <v>14.25395736822365</v>
      </c>
      <c r="M360" s="26">
        <v>0</v>
      </c>
      <c r="N360" s="26">
        <v>2.0362796240319501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147"/>
        <v>16.290236992255601</v>
      </c>
      <c r="U360" s="80" t="s">
        <v>59</v>
      </c>
      <c r="V360" s="81">
        <v>14.25395736822365</v>
      </c>
      <c r="W360" s="81">
        <v>0</v>
      </c>
      <c r="X360" s="81">
        <v>0</v>
      </c>
      <c r="Y360" s="81">
        <v>0</v>
      </c>
      <c r="Z360" s="81">
        <v>0</v>
      </c>
      <c r="AA360" s="81">
        <v>0</v>
      </c>
      <c r="AB360" s="81">
        <v>0</v>
      </c>
      <c r="AC360" s="82">
        <v>2.0362796240319501</v>
      </c>
      <c r="AD360" s="81">
        <v>0</v>
      </c>
      <c r="AE360" s="81">
        <v>0</v>
      </c>
      <c r="AF360" s="81">
        <v>0</v>
      </c>
      <c r="AG360" s="81">
        <v>2.0362796240319501</v>
      </c>
      <c r="AH360" s="81">
        <v>0</v>
      </c>
      <c r="AI360" s="83">
        <f t="shared" si="148"/>
        <v>16.290236992255601</v>
      </c>
      <c r="AJ360" t="str">
        <f t="shared" si="149"/>
        <v/>
      </c>
      <c r="BA360"/>
      <c r="BR360"/>
      <c r="CG360"/>
    </row>
    <row r="361" spans="1:85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146"/>
        <v>0</v>
      </c>
      <c r="J361" s="6"/>
      <c r="K361" s="33" t="s">
        <v>62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147"/>
        <v>0</v>
      </c>
      <c r="U361" s="85" t="s">
        <v>60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148"/>
        <v>0</v>
      </c>
      <c r="AJ361" t="str">
        <f t="shared" si="149"/>
        <v/>
      </c>
      <c r="BA361"/>
      <c r="BR361"/>
      <c r="CG361"/>
    </row>
    <row r="362" spans="1:85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146"/>
        <v>0</v>
      </c>
      <c r="J362" s="6"/>
      <c r="K362" s="38" t="s">
        <v>22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147"/>
        <v>0</v>
      </c>
      <c r="U362" s="86" t="s">
        <v>63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148"/>
        <v>0</v>
      </c>
      <c r="AJ362" t="str">
        <f t="shared" si="149"/>
        <v/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146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147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148"/>
        <v>0</v>
      </c>
      <c r="AJ363" t="str">
        <f t="shared" si="149"/>
        <v/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146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147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148"/>
        <v>0</v>
      </c>
      <c r="AJ364" t="str">
        <f t="shared" si="149"/>
        <v/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146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147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148"/>
        <v>0</v>
      </c>
      <c r="AJ365" t="str">
        <f t="shared" si="149"/>
        <v/>
      </c>
      <c r="BA365"/>
      <c r="BR365"/>
      <c r="CG365"/>
    </row>
    <row r="366" spans="1:85" x14ac:dyDescent="0.25">
      <c r="A366" s="56" t="s">
        <v>25</v>
      </c>
      <c r="B366" s="57">
        <f>SUM(B345:B361)</f>
        <v>297.38576136108844</v>
      </c>
      <c r="C366" s="57">
        <f t="shared" ref="C366:I366" si="150">SUM(C345:C361)</f>
        <v>153.96212554092972</v>
      </c>
      <c r="D366" s="57">
        <f t="shared" si="150"/>
        <v>1014.3297426121219</v>
      </c>
      <c r="E366" s="57">
        <f t="shared" si="150"/>
        <v>284.97535483555799</v>
      </c>
      <c r="F366" s="57">
        <f t="shared" si="150"/>
        <v>0</v>
      </c>
      <c r="G366" s="57">
        <f t="shared" si="150"/>
        <v>25.047436285824404</v>
      </c>
      <c r="H366" s="58">
        <f t="shared" si="150"/>
        <v>0</v>
      </c>
      <c r="I366" s="16">
        <f t="shared" si="150"/>
        <v>1775.7004206355225</v>
      </c>
      <c r="J366" s="6"/>
      <c r="K366" s="59" t="s">
        <v>25</v>
      </c>
      <c r="L366" s="57">
        <f>SUM(L345:L361)</f>
        <v>297.38576136108844</v>
      </c>
      <c r="M366" s="57">
        <f t="shared" ref="M366:S366" si="151">SUM(M345:M361)</f>
        <v>153.96212554092972</v>
      </c>
      <c r="N366" s="57">
        <f t="shared" si="151"/>
        <v>1014.3297426121219</v>
      </c>
      <c r="O366" s="57">
        <f t="shared" si="151"/>
        <v>284.97535483555799</v>
      </c>
      <c r="P366" s="57">
        <f t="shared" si="151"/>
        <v>22.24212045734604</v>
      </c>
      <c r="Q366" s="57">
        <f t="shared" si="151"/>
        <v>25.047436285824404</v>
      </c>
      <c r="R366" s="58">
        <f t="shared" si="151"/>
        <v>0</v>
      </c>
      <c r="S366" s="60">
        <f t="shared" si="151"/>
        <v>1797.9425410928684</v>
      </c>
      <c r="T366" t="str">
        <f>IF(ABS(S366-AI366)&gt;0.01,S366-AI366,"")</f>
        <v/>
      </c>
      <c r="U366" s="94" t="s">
        <v>61</v>
      </c>
      <c r="V366" s="95">
        <f>SUM(V345:V361)</f>
        <v>287.51092775903925</v>
      </c>
      <c r="W366" s="95">
        <f t="shared" ref="W366:AH366" si="152">SUM(W345:W361)</f>
        <v>9.8748336020492058</v>
      </c>
      <c r="X366" s="95">
        <f t="shared" si="152"/>
        <v>25.047436285824404</v>
      </c>
      <c r="Y366" s="95">
        <f t="shared" si="152"/>
        <v>153.96212554092972</v>
      </c>
      <c r="Z366" s="95">
        <f t="shared" si="152"/>
        <v>492.86680710364618</v>
      </c>
      <c r="AA366" s="95">
        <f t="shared" si="152"/>
        <v>282.37050927090417</v>
      </c>
      <c r="AB366" s="95">
        <f t="shared" si="152"/>
        <v>22.24212045734604</v>
      </c>
      <c r="AC366" s="95">
        <f t="shared" si="152"/>
        <v>524.06778107312959</v>
      </c>
      <c r="AD366" s="96">
        <f t="shared" si="152"/>
        <v>0</v>
      </c>
      <c r="AE366" s="96">
        <f t="shared" si="152"/>
        <v>0</v>
      </c>
      <c r="AF366" s="96">
        <f t="shared" si="152"/>
        <v>0</v>
      </c>
      <c r="AG366" s="96">
        <f t="shared" si="152"/>
        <v>521.46293550847577</v>
      </c>
      <c r="AH366" s="96">
        <f t="shared" si="152"/>
        <v>2.60484556465385</v>
      </c>
      <c r="AI366" s="97">
        <f>SUM(V366:AC366)</f>
        <v>1797.9425410928689</v>
      </c>
      <c r="AJ366" t="str">
        <f t="shared" si="149"/>
        <v/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0.16747518776543072</v>
      </c>
      <c r="C367" s="98">
        <f t="shared" ref="C367:H367" si="153">IF($I366=0,"-",C366/$I366)</f>
        <v>8.6705011584007355E-2</v>
      </c>
      <c r="D367" s="98">
        <f t="shared" si="153"/>
        <v>0.57122796774981544</v>
      </c>
      <c r="E367" s="98">
        <f t="shared" si="153"/>
        <v>0.16048616733084145</v>
      </c>
      <c r="F367" s="98">
        <f t="shared" si="153"/>
        <v>0</v>
      </c>
      <c r="G367" s="98">
        <f t="shared" si="153"/>
        <v>1.410566556990505E-2</v>
      </c>
      <c r="H367" s="99">
        <f t="shared" si="153"/>
        <v>0</v>
      </c>
      <c r="I367" s="100">
        <f>SUM(B367:H367)</f>
        <v>0.99999999999999989</v>
      </c>
      <c r="J367"/>
      <c r="K367" s="64" t="s">
        <v>86</v>
      </c>
      <c r="L367" s="65">
        <f t="shared" ref="L367:R367" si="154">IF($S366=0,"-",L366/$S366)</f>
        <v>0.16540337333601568</v>
      </c>
      <c r="M367" s="65">
        <f t="shared" si="154"/>
        <v>8.5632394819105159E-2</v>
      </c>
      <c r="N367" s="65">
        <f t="shared" si="154"/>
        <v>0.5641613785919809</v>
      </c>
      <c r="O367" s="65">
        <f t="shared" si="154"/>
        <v>0.15850081319191517</v>
      </c>
      <c r="P367" s="65">
        <f t="shared" si="154"/>
        <v>1.2370873901134963E-2</v>
      </c>
      <c r="Q367" s="65">
        <f t="shared" si="154"/>
        <v>1.3931166159848175E-2</v>
      </c>
      <c r="R367" s="66">
        <f t="shared" si="154"/>
        <v>0</v>
      </c>
      <c r="S367" s="67">
        <f>SUM(L367:R367)</f>
        <v>1.0000000000000002</v>
      </c>
      <c r="U367" s="101" t="s">
        <v>86</v>
      </c>
      <c r="V367" s="102">
        <f>+V366/$AI366</f>
        <v>0.15991107679352057</v>
      </c>
      <c r="W367" s="102">
        <f t="shared" ref="W367:AH367" si="155">+W366/$AI366</f>
        <v>5.4922965424950929E-3</v>
      </c>
      <c r="X367" s="102">
        <f t="shared" si="155"/>
        <v>1.3931166159848171E-2</v>
      </c>
      <c r="Y367" s="102">
        <f t="shared" si="155"/>
        <v>8.5632394819105145E-2</v>
      </c>
      <c r="Z367" s="102">
        <f t="shared" si="155"/>
        <v>0.2741282303738472</v>
      </c>
      <c r="AA367" s="102">
        <f t="shared" si="155"/>
        <v>0.15705202074993282</v>
      </c>
      <c r="AB367" s="102">
        <f t="shared" si="155"/>
        <v>1.2370873901134959E-2</v>
      </c>
      <c r="AC367" s="102">
        <f t="shared" si="155"/>
        <v>0.2914819406601159</v>
      </c>
      <c r="AD367" s="102">
        <f t="shared" si="155"/>
        <v>0</v>
      </c>
      <c r="AE367" s="102">
        <f t="shared" si="155"/>
        <v>0</v>
      </c>
      <c r="AF367" s="102">
        <f t="shared" si="155"/>
        <v>0</v>
      </c>
      <c r="AG367" s="102">
        <f t="shared" si="155"/>
        <v>0.29003314821813359</v>
      </c>
      <c r="AH367" s="102">
        <f t="shared" si="155"/>
        <v>1.4487924419823283E-3</v>
      </c>
      <c r="AI367" s="103">
        <f>SUM(V367:AC367)</f>
        <v>1</v>
      </c>
      <c r="AJ367" s="1" t="str">
        <f t="shared" si="149"/>
        <v/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AJ371" t="str">
        <f>IF(ABS(S371-AI371)&gt;0.001,S371-AI371,"")</f>
        <v/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156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157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158">SUM(V372:AC372)</f>
        <v>0</v>
      </c>
      <c r="AJ372" t="str">
        <f t="shared" ref="AJ372:AJ393" si="159">IF(ABS(S372-AI372)&gt;0.001,S372-AI372,"")</f>
        <v/>
      </c>
      <c r="BA372"/>
      <c r="BR372"/>
      <c r="CG372"/>
    </row>
    <row r="373" spans="1:85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156"/>
        <v>0</v>
      </c>
      <c r="J373" s="6"/>
      <c r="K373" s="31" t="s">
        <v>9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157"/>
        <v>0</v>
      </c>
      <c r="U373" s="84" t="s">
        <v>9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158"/>
        <v>0</v>
      </c>
      <c r="AJ373" t="str">
        <f t="shared" si="159"/>
        <v/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156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157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158"/>
        <v>0</v>
      </c>
      <c r="AJ374" t="str">
        <f t="shared" si="159"/>
        <v/>
      </c>
      <c r="BA374"/>
      <c r="BR374"/>
      <c r="CG374"/>
    </row>
    <row r="375" spans="1:85" x14ac:dyDescent="0.25">
      <c r="A375" s="29" t="s">
        <v>15</v>
      </c>
      <c r="B375" s="18">
        <v>6.1239482584969629</v>
      </c>
      <c r="C375" s="18">
        <v>9.5302008950801917E-2</v>
      </c>
      <c r="D375" s="18">
        <v>2.7232549057691773</v>
      </c>
      <c r="E375" s="18">
        <v>0</v>
      </c>
      <c r="F375" s="214"/>
      <c r="G375" s="18">
        <v>0</v>
      </c>
      <c r="H375" s="30">
        <v>0</v>
      </c>
      <c r="I375" s="16">
        <f t="shared" si="156"/>
        <v>8.9425051732169418</v>
      </c>
      <c r="J375" s="6"/>
      <c r="K375" s="31" t="s">
        <v>15</v>
      </c>
      <c r="L375" s="18">
        <v>6.1239482584969629</v>
      </c>
      <c r="M375" s="18">
        <v>9.5302008950801917E-2</v>
      </c>
      <c r="N375" s="18">
        <v>2.7232549057691773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157"/>
        <v>8.9425051732169418</v>
      </c>
      <c r="U375" s="84" t="s">
        <v>15</v>
      </c>
      <c r="V375" s="76">
        <v>6.1239482584969629</v>
      </c>
      <c r="W375" s="76">
        <v>0</v>
      </c>
      <c r="X375" s="76">
        <v>0</v>
      </c>
      <c r="Y375" s="76">
        <v>9.5302008950801917E-2</v>
      </c>
      <c r="Z375" s="76">
        <v>2.7232549057691773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158"/>
        <v>8.9425051732169418</v>
      </c>
      <c r="AJ375" t="str">
        <f t="shared" si="159"/>
        <v/>
      </c>
      <c r="BA375"/>
      <c r="BR375"/>
      <c r="CG375"/>
    </row>
    <row r="376" spans="1:85" x14ac:dyDescent="0.25">
      <c r="A376" s="21" t="s">
        <v>14</v>
      </c>
      <c r="B376" s="22">
        <v>0.11958791112953705</v>
      </c>
      <c r="C376" s="22">
        <v>0</v>
      </c>
      <c r="D376" s="22">
        <v>0.53814560008291612</v>
      </c>
      <c r="E376" s="22">
        <v>0</v>
      </c>
      <c r="F376" s="214"/>
      <c r="G376" s="22">
        <v>0</v>
      </c>
      <c r="H376" s="23">
        <v>0</v>
      </c>
      <c r="I376" s="24">
        <f t="shared" si="156"/>
        <v>0.65773351121245316</v>
      </c>
      <c r="J376" s="6"/>
      <c r="K376" s="25" t="s">
        <v>14</v>
      </c>
      <c r="L376" s="26">
        <v>0.11958791112953705</v>
      </c>
      <c r="M376" s="26">
        <v>0</v>
      </c>
      <c r="N376" s="26">
        <v>0.53814560008291612</v>
      </c>
      <c r="O376" s="26">
        <v>0</v>
      </c>
      <c r="P376" s="26">
        <v>0</v>
      </c>
      <c r="Q376" s="26">
        <v>0</v>
      </c>
      <c r="R376" s="27">
        <v>0</v>
      </c>
      <c r="S376" s="28">
        <f t="shared" si="157"/>
        <v>0.65773351121245316</v>
      </c>
      <c r="U376" s="80" t="s">
        <v>55</v>
      </c>
      <c r="V376" s="81">
        <v>0.11958791112953705</v>
      </c>
      <c r="W376" s="81">
        <v>0</v>
      </c>
      <c r="X376" s="81">
        <v>0</v>
      </c>
      <c r="Y376" s="81">
        <v>0</v>
      </c>
      <c r="Z376" s="81">
        <v>0.53814560008291612</v>
      </c>
      <c r="AA376" s="81">
        <v>0</v>
      </c>
      <c r="AB376" s="81">
        <v>0</v>
      </c>
      <c r="AC376" s="82">
        <v>0</v>
      </c>
      <c r="AD376" s="81">
        <v>0</v>
      </c>
      <c r="AE376" s="81">
        <v>0</v>
      </c>
      <c r="AF376" s="81">
        <v>0</v>
      </c>
      <c r="AG376" s="81">
        <v>0</v>
      </c>
      <c r="AH376" s="81">
        <v>0</v>
      </c>
      <c r="AI376" s="83">
        <f t="shared" si="158"/>
        <v>0.65773351121245316</v>
      </c>
      <c r="AJ376" t="str">
        <f t="shared" si="159"/>
        <v/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164.61166909883897</v>
      </c>
      <c r="F377" s="214"/>
      <c r="G377" s="18">
        <v>0</v>
      </c>
      <c r="H377" s="30">
        <v>0</v>
      </c>
      <c r="I377" s="16">
        <f t="shared" si="156"/>
        <v>164.61166909883897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164.61166909883897</v>
      </c>
      <c r="P377" s="18">
        <v>97.35557860514885</v>
      </c>
      <c r="Q377" s="18">
        <v>0</v>
      </c>
      <c r="R377" s="19">
        <v>0</v>
      </c>
      <c r="S377" s="20">
        <f t="shared" si="157"/>
        <v>261.96724770398782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164.61166909883897</v>
      </c>
      <c r="AB377" s="76">
        <v>97.35557860514885</v>
      </c>
      <c r="AC377" s="77">
        <v>0</v>
      </c>
      <c r="AD377" s="76">
        <v>0</v>
      </c>
      <c r="AE377" s="76">
        <v>0</v>
      </c>
      <c r="AF377" s="76">
        <v>0</v>
      </c>
      <c r="AG377" s="76">
        <v>0</v>
      </c>
      <c r="AH377" s="76">
        <v>0</v>
      </c>
      <c r="AI377" s="79">
        <f t="shared" si="158"/>
        <v>261.96724770398782</v>
      </c>
      <c r="AJ377" t="str">
        <f t="shared" si="159"/>
        <v/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0.95073418033206858</v>
      </c>
      <c r="F378" s="214"/>
      <c r="G378" s="22">
        <v>0</v>
      </c>
      <c r="H378" s="23">
        <v>0</v>
      </c>
      <c r="I378" s="24">
        <f t="shared" si="156"/>
        <v>0.95073418033206858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0.95073418033206858</v>
      </c>
      <c r="P378" s="26">
        <v>6.9547229787344218</v>
      </c>
      <c r="Q378" s="26">
        <v>0</v>
      </c>
      <c r="R378" s="27">
        <v>0</v>
      </c>
      <c r="S378" s="28">
        <f t="shared" si="157"/>
        <v>7.9054571590664899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0.10826463375287917</v>
      </c>
      <c r="AB378" s="81">
        <v>6.9547229787344218</v>
      </c>
      <c r="AC378" s="82">
        <v>0.84246954657918938</v>
      </c>
      <c r="AD378" s="81">
        <v>0</v>
      </c>
      <c r="AE378" s="81">
        <v>0</v>
      </c>
      <c r="AF378" s="81">
        <v>0</v>
      </c>
      <c r="AG378" s="81">
        <v>0</v>
      </c>
      <c r="AH378" s="81">
        <v>0.84246954657918938</v>
      </c>
      <c r="AI378" s="83">
        <f t="shared" si="158"/>
        <v>7.9054571590664899</v>
      </c>
      <c r="AJ378" t="str">
        <f t="shared" si="159"/>
        <v/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0</v>
      </c>
      <c r="F379" s="214"/>
      <c r="G379" s="18">
        <v>0</v>
      </c>
      <c r="H379" s="30">
        <v>0</v>
      </c>
      <c r="I379" s="16">
        <f t="shared" si="156"/>
        <v>0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9">
        <v>0</v>
      </c>
      <c r="S379" s="20">
        <f t="shared" si="157"/>
        <v>0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0</v>
      </c>
      <c r="AD379" s="76">
        <v>0</v>
      </c>
      <c r="AE379" s="76">
        <v>0</v>
      </c>
      <c r="AF379" s="76">
        <v>0</v>
      </c>
      <c r="AG379" s="76">
        <v>0</v>
      </c>
      <c r="AH379" s="76">
        <v>0</v>
      </c>
      <c r="AI379" s="79">
        <f t="shared" si="158"/>
        <v>0</v>
      </c>
      <c r="AJ379" t="str">
        <f t="shared" si="159"/>
        <v/>
      </c>
      <c r="BA379"/>
      <c r="BR379"/>
      <c r="CG379"/>
    </row>
    <row r="380" spans="1:85" x14ac:dyDescent="0.25">
      <c r="A380" s="21" t="s">
        <v>16</v>
      </c>
      <c r="B380" s="22">
        <v>0.11337080352962013</v>
      </c>
      <c r="C380" s="22">
        <v>0</v>
      </c>
      <c r="D380" s="22">
        <v>5.9287777027649025</v>
      </c>
      <c r="E380" s="22">
        <v>7.7298275133831348E-2</v>
      </c>
      <c r="F380" s="214"/>
      <c r="G380" s="22">
        <v>0</v>
      </c>
      <c r="H380" s="23">
        <v>0</v>
      </c>
      <c r="I380" s="24">
        <f t="shared" si="156"/>
        <v>6.119446781428354</v>
      </c>
      <c r="J380" s="6"/>
      <c r="K380" s="25" t="s">
        <v>16</v>
      </c>
      <c r="L380" s="26">
        <v>0.11337080352962013</v>
      </c>
      <c r="M380" s="26">
        <v>0</v>
      </c>
      <c r="N380" s="26">
        <v>5.9287777027649025</v>
      </c>
      <c r="O380" s="26">
        <v>7.7298275133831348E-2</v>
      </c>
      <c r="P380" s="26">
        <v>5.7459649122806825E-3</v>
      </c>
      <c r="Q380" s="26">
        <v>0</v>
      </c>
      <c r="R380" s="27">
        <v>0</v>
      </c>
      <c r="S380" s="28">
        <f t="shared" si="157"/>
        <v>6.1251927463406348</v>
      </c>
      <c r="U380" s="80" t="s">
        <v>16</v>
      </c>
      <c r="V380" s="81">
        <v>0.11337080352962013</v>
      </c>
      <c r="W380" s="81">
        <v>0</v>
      </c>
      <c r="X380" s="81">
        <v>0</v>
      </c>
      <c r="Y380" s="81">
        <v>0</v>
      </c>
      <c r="Z380" s="81">
        <v>5.9287777027649025</v>
      </c>
      <c r="AA380" s="81">
        <v>6.870957789673944E-2</v>
      </c>
      <c r="AB380" s="81">
        <v>5.7459649122806825E-3</v>
      </c>
      <c r="AC380" s="82">
        <v>8.5886972370919096E-3</v>
      </c>
      <c r="AD380" s="81">
        <v>0</v>
      </c>
      <c r="AE380" s="81">
        <v>0</v>
      </c>
      <c r="AF380" s="81">
        <v>0</v>
      </c>
      <c r="AG380" s="81">
        <v>0</v>
      </c>
      <c r="AH380" s="81">
        <v>8.5886972370919096E-3</v>
      </c>
      <c r="AI380" s="83">
        <f t="shared" si="158"/>
        <v>6.1251927463406348</v>
      </c>
      <c r="AJ380" t="str">
        <f t="shared" si="159"/>
        <v/>
      </c>
      <c r="BA380"/>
      <c r="BR380"/>
      <c r="CG380"/>
    </row>
    <row r="381" spans="1:85" x14ac:dyDescent="0.25">
      <c r="A381" s="29" t="s">
        <v>136</v>
      </c>
      <c r="B381" s="18">
        <v>13.107574018966893</v>
      </c>
      <c r="C381" s="18">
        <v>0</v>
      </c>
      <c r="D381" s="18">
        <v>13.033432029510704</v>
      </c>
      <c r="E381" s="18">
        <v>0.14484191812055383</v>
      </c>
      <c r="F381" s="214"/>
      <c r="G381" s="18">
        <v>0.10099006363252899</v>
      </c>
      <c r="H381" s="30">
        <v>0</v>
      </c>
      <c r="I381" s="16">
        <f t="shared" si="156"/>
        <v>26.386838030230685</v>
      </c>
      <c r="J381" s="6"/>
      <c r="K381" s="31" t="s">
        <v>136</v>
      </c>
      <c r="L381" s="18">
        <v>13.107574018966893</v>
      </c>
      <c r="M381" s="18">
        <v>0</v>
      </c>
      <c r="N381" s="18">
        <v>13.033432029510704</v>
      </c>
      <c r="O381" s="18">
        <v>0.14484191812055383</v>
      </c>
      <c r="P381" s="18">
        <v>6.1439929267196651E-2</v>
      </c>
      <c r="Q381" s="18">
        <v>0.10099006363252899</v>
      </c>
      <c r="R381" s="19">
        <v>0</v>
      </c>
      <c r="S381" s="20">
        <f t="shared" si="157"/>
        <v>26.448277959497883</v>
      </c>
      <c r="U381" s="84" t="s">
        <v>136</v>
      </c>
      <c r="V381" s="76">
        <v>13.04196834027446</v>
      </c>
      <c r="W381" s="76">
        <v>1.9826270160987314E-2</v>
      </c>
      <c r="X381" s="76">
        <v>0.10099006363252899</v>
      </c>
      <c r="Y381" s="76">
        <v>0</v>
      </c>
      <c r="Z381" s="76">
        <v>12.723646558245276</v>
      </c>
      <c r="AA381" s="76">
        <v>0.12143590473604723</v>
      </c>
      <c r="AB381" s="76">
        <v>6.1439929267196651E-2</v>
      </c>
      <c r="AC381" s="77">
        <v>0.37897089318138055</v>
      </c>
      <c r="AD381" s="76">
        <v>4.5779408531446457E-2</v>
      </c>
      <c r="AE381" s="76">
        <v>0</v>
      </c>
      <c r="AF381" s="76">
        <v>0</v>
      </c>
      <c r="AG381" s="76">
        <v>0.30978547126542749</v>
      </c>
      <c r="AH381" s="76">
        <v>2.340601338450659E-2</v>
      </c>
      <c r="AI381" s="79">
        <f t="shared" si="158"/>
        <v>26.448277959497879</v>
      </c>
      <c r="AJ381" t="str">
        <f t="shared" si="159"/>
        <v/>
      </c>
      <c r="BA381"/>
      <c r="BR381"/>
      <c r="CG381"/>
    </row>
    <row r="382" spans="1:85" x14ac:dyDescent="0.25">
      <c r="A382" s="21" t="s">
        <v>24</v>
      </c>
      <c r="B382" s="22">
        <v>7.9371154512521738</v>
      </c>
      <c r="C382" s="22">
        <v>5.9901843784571692E-3</v>
      </c>
      <c r="D382" s="22">
        <v>0.61050074632846973</v>
      </c>
      <c r="E382" s="22">
        <v>25.971474146070634</v>
      </c>
      <c r="F382" s="214"/>
      <c r="G382" s="22">
        <v>18.520526097300589</v>
      </c>
      <c r="H382" s="23">
        <v>2.5239540920465615E-3</v>
      </c>
      <c r="I382" s="24">
        <f t="shared" si="156"/>
        <v>53.04813057942237</v>
      </c>
      <c r="J382" s="6"/>
      <c r="K382" s="25" t="s">
        <v>24</v>
      </c>
      <c r="L382" s="26">
        <v>7.9371154512521738</v>
      </c>
      <c r="M382" s="26">
        <v>5.9901843784571692E-3</v>
      </c>
      <c r="N382" s="26">
        <v>0.61050074632846973</v>
      </c>
      <c r="O382" s="26">
        <v>25.971474146070634</v>
      </c>
      <c r="P382" s="26">
        <v>1.2717753992985836</v>
      </c>
      <c r="Q382" s="26">
        <v>18.520526097300589</v>
      </c>
      <c r="R382" s="27">
        <v>2.5239540920465615E-3</v>
      </c>
      <c r="S382" s="28">
        <f t="shared" si="157"/>
        <v>54.319905978720953</v>
      </c>
      <c r="U382" s="80" t="s">
        <v>24</v>
      </c>
      <c r="V382" s="81">
        <v>4.6007577466019081</v>
      </c>
      <c r="W382" s="81">
        <v>3.332676096948</v>
      </c>
      <c r="X382" s="81">
        <v>18.520526097300589</v>
      </c>
      <c r="Y382" s="81">
        <v>5.9901843784571692E-3</v>
      </c>
      <c r="Z382" s="81">
        <v>0.61050074632846973</v>
      </c>
      <c r="AA382" s="81">
        <v>25.175607480678</v>
      </c>
      <c r="AB382" s="81">
        <v>1.2717753992985836</v>
      </c>
      <c r="AC382" s="82">
        <v>0.80207222718694371</v>
      </c>
      <c r="AD382" s="81">
        <v>3.6816077022652528E-3</v>
      </c>
      <c r="AE382" s="81">
        <v>0</v>
      </c>
      <c r="AF382" s="81">
        <v>2.5239540920465615E-3</v>
      </c>
      <c r="AG382" s="81">
        <v>0</v>
      </c>
      <c r="AH382" s="81">
        <v>0.79586666539263196</v>
      </c>
      <c r="AI382" s="83">
        <f t="shared" si="158"/>
        <v>54.319905978720946</v>
      </c>
      <c r="AJ382" t="str">
        <f t="shared" si="159"/>
        <v/>
      </c>
      <c r="BA382"/>
      <c r="BR382"/>
      <c r="CG382"/>
    </row>
    <row r="383" spans="1:85" x14ac:dyDescent="0.25">
      <c r="A383" s="29" t="s">
        <v>23</v>
      </c>
      <c r="B383" s="18">
        <v>4.747285656722454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156"/>
        <v>4.747285656722454</v>
      </c>
      <c r="J383" s="6"/>
      <c r="K383" s="31" t="s">
        <v>23</v>
      </c>
      <c r="L383" s="18">
        <v>4.747285656722454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157"/>
        <v>4.747285656722454</v>
      </c>
      <c r="U383" s="84" t="s">
        <v>23</v>
      </c>
      <c r="V383" s="76">
        <v>4.7189798649021331</v>
      </c>
      <c r="W383" s="76">
        <v>6.9320306498746207E-3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2.1373761170446662E-2</v>
      </c>
      <c r="AD383" s="76">
        <v>2.1373761170446662E-2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158"/>
        <v>4.747285656722454</v>
      </c>
      <c r="AJ383" t="str">
        <f t="shared" si="159"/>
        <v/>
      </c>
      <c r="BA383"/>
      <c r="BR383"/>
      <c r="CG383"/>
    </row>
    <row r="384" spans="1:85" x14ac:dyDescent="0.25">
      <c r="A384" s="21" t="s">
        <v>58</v>
      </c>
      <c r="B384" s="22">
        <v>6.9508726444773475E-2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156"/>
        <v>6.9508726444773475E-2</v>
      </c>
      <c r="J384" s="6"/>
      <c r="K384" s="25" t="s">
        <v>58</v>
      </c>
      <c r="L384" s="26">
        <v>6.9508726444773475E-2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157"/>
        <v>6.9508726444773475E-2</v>
      </c>
      <c r="U384" s="80" t="s">
        <v>58</v>
      </c>
      <c r="V384" s="81">
        <v>6.9508726444773475E-2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158"/>
        <v>6.9508726444773475E-2</v>
      </c>
      <c r="AJ384" t="str">
        <f t="shared" si="159"/>
        <v/>
      </c>
      <c r="BA384"/>
      <c r="BR384"/>
      <c r="CG384"/>
    </row>
    <row r="385" spans="1:85" x14ac:dyDescent="0.25">
      <c r="A385" s="29" t="s">
        <v>21</v>
      </c>
      <c r="B385" s="18">
        <v>15.238721393715602</v>
      </c>
      <c r="C385" s="18">
        <v>0</v>
      </c>
      <c r="D385" s="18">
        <v>0.94516552714014046</v>
      </c>
      <c r="E385" s="18">
        <v>0</v>
      </c>
      <c r="F385" s="214"/>
      <c r="G385" s="18">
        <v>0</v>
      </c>
      <c r="H385" s="30">
        <v>0</v>
      </c>
      <c r="I385" s="16">
        <f t="shared" si="156"/>
        <v>16.183886920855741</v>
      </c>
      <c r="J385" s="6"/>
      <c r="K385" s="31" t="s">
        <v>21</v>
      </c>
      <c r="L385" s="18">
        <v>15.238721393715602</v>
      </c>
      <c r="M385" s="18">
        <v>0</v>
      </c>
      <c r="N385" s="18">
        <v>0.94516552714014046</v>
      </c>
      <c r="O385" s="18">
        <v>0</v>
      </c>
      <c r="P385" s="18">
        <v>14.174667256140024</v>
      </c>
      <c r="Q385" s="18">
        <v>0</v>
      </c>
      <c r="R385" s="19">
        <v>0</v>
      </c>
      <c r="S385" s="20">
        <f t="shared" si="157"/>
        <v>30.358554176995767</v>
      </c>
      <c r="U385" s="84" t="s">
        <v>21</v>
      </c>
      <c r="V385" s="76">
        <v>15.238721393715602</v>
      </c>
      <c r="W385" s="76">
        <v>0</v>
      </c>
      <c r="X385" s="76">
        <v>0</v>
      </c>
      <c r="Y385" s="76">
        <v>0</v>
      </c>
      <c r="Z385" s="76">
        <v>0.94516552714014046</v>
      </c>
      <c r="AA385" s="76">
        <v>0</v>
      </c>
      <c r="AB385" s="76">
        <v>14.174667256140024</v>
      </c>
      <c r="AC385" s="77">
        <v>0</v>
      </c>
      <c r="AD385" s="76">
        <v>0</v>
      </c>
      <c r="AE385" s="76">
        <v>0</v>
      </c>
      <c r="AF385" s="76">
        <v>0</v>
      </c>
      <c r="AG385" s="76">
        <v>0</v>
      </c>
      <c r="AH385" s="76">
        <v>0</v>
      </c>
      <c r="AI385" s="79">
        <f t="shared" si="158"/>
        <v>30.358554176995767</v>
      </c>
      <c r="AJ385" t="str">
        <f t="shared" si="159"/>
        <v/>
      </c>
      <c r="BA385"/>
      <c r="BR385"/>
      <c r="CG385"/>
    </row>
    <row r="386" spans="1:85" x14ac:dyDescent="0.25">
      <c r="A386" s="21" t="s">
        <v>20</v>
      </c>
      <c r="B386" s="22">
        <v>3.7073972153816137E-2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156"/>
        <v>3.7073972153816137E-2</v>
      </c>
      <c r="J386" s="6"/>
      <c r="K386" s="25" t="s">
        <v>20</v>
      </c>
      <c r="L386" s="26">
        <v>3.7073972153816137E-2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157"/>
        <v>3.7073972153816137E-2</v>
      </c>
      <c r="U386" s="80" t="s">
        <v>59</v>
      </c>
      <c r="V386" s="81">
        <v>3.7073972153816137E-2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158"/>
        <v>3.7073972153816137E-2</v>
      </c>
      <c r="AJ386" t="str">
        <f t="shared" si="159"/>
        <v/>
      </c>
      <c r="BA386"/>
      <c r="BR386"/>
      <c r="CG386"/>
    </row>
    <row r="387" spans="1:85" x14ac:dyDescent="0.25">
      <c r="A387" s="32" t="s">
        <v>62</v>
      </c>
      <c r="B387" s="18">
        <v>0.19517452587727319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156"/>
        <v>0.19517452587727319</v>
      </c>
      <c r="J387" s="6"/>
      <c r="K387" s="33" t="s">
        <v>62</v>
      </c>
      <c r="L387" s="18">
        <v>0.19517452587727319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157"/>
        <v>0.19517452587727319</v>
      </c>
      <c r="U387" s="85" t="s">
        <v>60</v>
      </c>
      <c r="V387" s="76">
        <v>0.11774313687269143</v>
      </c>
      <c r="W387" s="76">
        <v>5.7457921169477644E-3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7.1685596887633971E-2</v>
      </c>
      <c r="AD387" s="78">
        <v>7.1685596887633971E-2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158"/>
        <v>0.19517452587727319</v>
      </c>
      <c r="AJ387" t="str">
        <f t="shared" si="159"/>
        <v/>
      </c>
      <c r="BA387"/>
      <c r="BR387"/>
      <c r="CG387"/>
    </row>
    <row r="388" spans="1:85" ht="14.4" x14ac:dyDescent="0.3">
      <c r="A388" s="34" t="s">
        <v>22</v>
      </c>
      <c r="B388" s="35">
        <v>0.19517452587727319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156"/>
        <v>0.19517452587727319</v>
      </c>
      <c r="J388" s="6"/>
      <c r="K388" s="38" t="s">
        <v>22</v>
      </c>
      <c r="L388" s="39">
        <v>0.19517452587727319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157"/>
        <v>0.19517452587727319</v>
      </c>
      <c r="U388" s="86" t="s">
        <v>63</v>
      </c>
      <c r="V388" s="87">
        <v>0.11774313687269143</v>
      </c>
      <c r="W388" s="87">
        <v>5.7457921169477644E-3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7.1685596887633971E-2</v>
      </c>
      <c r="AD388" s="87">
        <v>7.1685596887633971E-2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158"/>
        <v>0.19517452587727319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156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157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158"/>
        <v>0</v>
      </c>
      <c r="AJ389" t="str">
        <f t="shared" si="159"/>
        <v/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156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157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158"/>
        <v>0</v>
      </c>
      <c r="AJ390" t="str">
        <f t="shared" si="159"/>
        <v/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156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157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158"/>
        <v>0</v>
      </c>
      <c r="AJ391" t="str">
        <f t="shared" si="159"/>
        <v/>
      </c>
      <c r="BA391"/>
      <c r="BR391"/>
      <c r="CG391"/>
    </row>
    <row r="392" spans="1:85" x14ac:dyDescent="0.25">
      <c r="A392" s="56" t="s">
        <v>25</v>
      </c>
      <c r="B392" s="57">
        <f>SUM(B371:B387)</f>
        <v>47.689360718289102</v>
      </c>
      <c r="C392" s="57">
        <f t="shared" ref="C392:I392" si="160">SUM(C371:C387)</f>
        <v>0.10129219332925908</v>
      </c>
      <c r="D392" s="57">
        <f t="shared" si="160"/>
        <v>23.779276511596308</v>
      </c>
      <c r="E392" s="57">
        <f t="shared" si="160"/>
        <v>191.75601761849606</v>
      </c>
      <c r="F392" s="57">
        <f t="shared" si="160"/>
        <v>0</v>
      </c>
      <c r="G392" s="57">
        <f t="shared" si="160"/>
        <v>18.621516160933119</v>
      </c>
      <c r="H392" s="58">
        <f t="shared" si="160"/>
        <v>2.5239540920465615E-3</v>
      </c>
      <c r="I392" s="16">
        <f t="shared" si="160"/>
        <v>281.94998715673592</v>
      </c>
      <c r="J392" s="6"/>
      <c r="K392" s="59" t="s">
        <v>25</v>
      </c>
      <c r="L392" s="57">
        <f>SUM(L371:L387)</f>
        <v>47.689360718289102</v>
      </c>
      <c r="M392" s="57">
        <f t="shared" ref="M392:S392" si="161">SUM(M371:M387)</f>
        <v>0.10129219332925908</v>
      </c>
      <c r="N392" s="57">
        <f t="shared" si="161"/>
        <v>23.779276511596308</v>
      </c>
      <c r="O392" s="57">
        <f t="shared" si="161"/>
        <v>191.75601761849606</v>
      </c>
      <c r="P392" s="57">
        <f t="shared" si="161"/>
        <v>119.82393013350136</v>
      </c>
      <c r="Q392" s="57">
        <f t="shared" si="161"/>
        <v>18.621516160933119</v>
      </c>
      <c r="R392" s="58">
        <f t="shared" si="161"/>
        <v>2.5239540920465615E-3</v>
      </c>
      <c r="S392" s="60">
        <f t="shared" si="161"/>
        <v>401.77391729023725</v>
      </c>
      <c r="T392" t="str">
        <f>IF(ABS(S392-AI392)&gt;0.01,S392-AI392,"")</f>
        <v/>
      </c>
      <c r="U392" s="94" t="s">
        <v>61</v>
      </c>
      <c r="V392" s="95">
        <f>SUM(V371:V387)</f>
        <v>44.181660154121495</v>
      </c>
      <c r="W392" s="95">
        <f t="shared" ref="W392:AH392" si="162">SUM(W371:W387)</f>
        <v>3.3651801898758098</v>
      </c>
      <c r="X392" s="95">
        <f t="shared" si="162"/>
        <v>18.621516160933119</v>
      </c>
      <c r="Y392" s="95">
        <f t="shared" si="162"/>
        <v>0.10129219332925908</v>
      </c>
      <c r="Z392" s="95">
        <f t="shared" si="162"/>
        <v>23.46949104033088</v>
      </c>
      <c r="AA392" s="95">
        <f t="shared" si="162"/>
        <v>190.08568669590261</v>
      </c>
      <c r="AB392" s="95">
        <f t="shared" si="162"/>
        <v>119.82393013350136</v>
      </c>
      <c r="AC392" s="95">
        <f t="shared" si="162"/>
        <v>2.1251607222426863</v>
      </c>
      <c r="AD392" s="96">
        <f t="shared" si="162"/>
        <v>0.14252037429179235</v>
      </c>
      <c r="AE392" s="96">
        <f t="shared" si="162"/>
        <v>0</v>
      </c>
      <c r="AF392" s="96">
        <f t="shared" si="162"/>
        <v>2.5239540920465615E-3</v>
      </c>
      <c r="AG392" s="96">
        <f t="shared" si="162"/>
        <v>0.30978547126542749</v>
      </c>
      <c r="AH392" s="96">
        <f t="shared" si="162"/>
        <v>1.6703309225934198</v>
      </c>
      <c r="AI392" s="97">
        <f>SUM(V392:AC392)</f>
        <v>401.77391729023719</v>
      </c>
      <c r="AJ392" t="str">
        <f t="shared" si="159"/>
        <v/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0.16914120549960729</v>
      </c>
      <c r="C393" s="98">
        <f t="shared" ref="C393:H393" si="163">IF($I392=0,"-",C392/$I392)</f>
        <v>3.5925588914090207E-4</v>
      </c>
      <c r="D393" s="98">
        <f t="shared" si="163"/>
        <v>8.4338633072458397E-2</v>
      </c>
      <c r="E393" s="98">
        <f t="shared" si="163"/>
        <v>0.68010649531223044</v>
      </c>
      <c r="F393" s="98">
        <f t="shared" si="163"/>
        <v>0</v>
      </c>
      <c r="G393" s="98">
        <f t="shared" si="163"/>
        <v>6.6045458447144476E-2</v>
      </c>
      <c r="H393" s="99">
        <f t="shared" si="163"/>
        <v>8.9517794183955619E-6</v>
      </c>
      <c r="I393" s="100">
        <f>SUM(B393:H393)</f>
        <v>0.99999999999999989</v>
      </c>
      <c r="J393"/>
      <c r="K393" s="64" t="s">
        <v>86</v>
      </c>
      <c r="L393" s="65">
        <f t="shared" ref="L393:R393" si="164">IF($S392=0,"-",L392/$S392)</f>
        <v>0.11869700512151168</v>
      </c>
      <c r="M393" s="65">
        <f t="shared" si="164"/>
        <v>2.5211241688465969E-4</v>
      </c>
      <c r="N393" s="65">
        <f t="shared" si="164"/>
        <v>5.9185714871626195E-2</v>
      </c>
      <c r="O393" s="65">
        <f t="shared" si="164"/>
        <v>0.47727343504972608</v>
      </c>
      <c r="P393" s="65">
        <f t="shared" si="164"/>
        <v>0.29823720499741108</v>
      </c>
      <c r="Q393" s="65">
        <f t="shared" si="164"/>
        <v>4.6348245517095453E-2</v>
      </c>
      <c r="R393" s="66">
        <f t="shared" si="164"/>
        <v>6.2820257448999195E-6</v>
      </c>
      <c r="S393" s="67">
        <f>SUM(L393:R393)</f>
        <v>1</v>
      </c>
      <c r="U393" s="101" t="s">
        <v>86</v>
      </c>
      <c r="V393" s="102">
        <f>+V392/$AI392</f>
        <v>0.10996647182102948</v>
      </c>
      <c r="W393" s="102">
        <f t="shared" ref="W393:AH393" si="165">+W392/$AI392</f>
        <v>8.3758055091586233E-3</v>
      </c>
      <c r="X393" s="102">
        <f t="shared" si="165"/>
        <v>4.634824551709546E-2</v>
      </c>
      <c r="Y393" s="102">
        <f t="shared" si="165"/>
        <v>2.5211241688465974E-4</v>
      </c>
      <c r="Z393" s="102">
        <f t="shared" si="165"/>
        <v>5.8414670615307189E-2</v>
      </c>
      <c r="AA393" s="102">
        <f t="shared" si="165"/>
        <v>0.47311604490887532</v>
      </c>
      <c r="AB393" s="102">
        <f t="shared" si="165"/>
        <v>0.29823720499741113</v>
      </c>
      <c r="AC393" s="102">
        <f t="shared" si="165"/>
        <v>5.2894442142382599E-3</v>
      </c>
      <c r="AD393" s="102">
        <f t="shared" si="165"/>
        <v>3.5472779132358944E-4</v>
      </c>
      <c r="AE393" s="102">
        <f t="shared" si="165"/>
        <v>0</v>
      </c>
      <c r="AF393" s="102">
        <f t="shared" si="165"/>
        <v>6.2820257448999212E-6</v>
      </c>
      <c r="AG393" s="102">
        <f t="shared" si="165"/>
        <v>7.7104425631901281E-4</v>
      </c>
      <c r="AH393" s="102">
        <f t="shared" si="165"/>
        <v>4.1573901408507577E-3</v>
      </c>
      <c r="AI393" s="103">
        <f>SUM(V393:AC393)</f>
        <v>1</v>
      </c>
      <c r="AJ393" s="1" t="str">
        <f t="shared" si="159"/>
        <v/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AJ397" t="str">
        <f>IF(ABS(S397-AI397)&gt;0.001,S397-AI397,"")</f>
        <v/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166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167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168">SUM(V398:AC398)</f>
        <v>0</v>
      </c>
      <c r="AJ398" t="str">
        <f t="shared" ref="AJ398:AJ419" si="169">IF(ABS(S398-AI398)&gt;0.001,S398-AI398,"")</f>
        <v/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166"/>
        <v>0</v>
      </c>
      <c r="J399" s="6"/>
      <c r="K399" s="31" t="s">
        <v>9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167"/>
        <v>0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0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168"/>
        <v>0</v>
      </c>
      <c r="AJ399" t="str">
        <f t="shared" si="169"/>
        <v/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166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167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168"/>
        <v>0</v>
      </c>
      <c r="AJ400" t="str">
        <f t="shared" si="169"/>
        <v/>
      </c>
      <c r="BA400"/>
      <c r="BR400"/>
      <c r="CG400"/>
    </row>
    <row r="401" spans="1:85" x14ac:dyDescent="0.25">
      <c r="A401" s="29" t="s">
        <v>15</v>
      </c>
      <c r="B401" s="18">
        <v>0.21616086832352827</v>
      </c>
      <c r="C401" s="18">
        <v>1.1522434345603863E-2</v>
      </c>
      <c r="D401" s="18">
        <v>7.00564008212715E-2</v>
      </c>
      <c r="E401" s="18">
        <v>0</v>
      </c>
      <c r="F401" s="214"/>
      <c r="G401" s="18">
        <v>0</v>
      </c>
      <c r="H401" s="30">
        <v>0</v>
      </c>
      <c r="I401" s="16">
        <f t="shared" si="166"/>
        <v>0.29773970349040363</v>
      </c>
      <c r="J401" s="6"/>
      <c r="K401" s="31" t="s">
        <v>15</v>
      </c>
      <c r="L401" s="18">
        <v>0.21616086832352827</v>
      </c>
      <c r="M401" s="18">
        <v>1.1522434345603863E-2</v>
      </c>
      <c r="N401" s="18">
        <v>7.00564008212715E-2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167"/>
        <v>0.29773970349040363</v>
      </c>
      <c r="U401" s="84" t="s">
        <v>15</v>
      </c>
      <c r="V401" s="76">
        <v>0.21616086832352827</v>
      </c>
      <c r="W401" s="76">
        <v>0</v>
      </c>
      <c r="X401" s="76">
        <v>0</v>
      </c>
      <c r="Y401" s="76">
        <v>1.1522434345603863E-2</v>
      </c>
      <c r="Z401" s="76">
        <v>7.00564008212715E-2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168"/>
        <v>0.29773970349040363</v>
      </c>
      <c r="AJ401" t="str">
        <f t="shared" si="169"/>
        <v/>
      </c>
      <c r="BA401"/>
      <c r="BR401"/>
      <c r="CG401"/>
    </row>
    <row r="402" spans="1:85" x14ac:dyDescent="0.25">
      <c r="A402" s="21" t="s">
        <v>14</v>
      </c>
      <c r="B402" s="22">
        <v>3.363604575153101E-3</v>
      </c>
      <c r="C402" s="22">
        <v>1.7929661914462176E-4</v>
      </c>
      <c r="D402" s="22">
        <v>1.0901234443993007E-3</v>
      </c>
      <c r="E402" s="22">
        <v>0</v>
      </c>
      <c r="F402" s="214"/>
      <c r="G402" s="22">
        <v>0</v>
      </c>
      <c r="H402" s="23">
        <v>0</v>
      </c>
      <c r="I402" s="24">
        <f t="shared" si="166"/>
        <v>4.6330246386970236E-3</v>
      </c>
      <c r="J402" s="6"/>
      <c r="K402" s="25" t="s">
        <v>14</v>
      </c>
      <c r="L402" s="26">
        <v>3.363604575153101E-3</v>
      </c>
      <c r="M402" s="26">
        <v>1.7929661914462176E-4</v>
      </c>
      <c r="N402" s="26">
        <v>1.0901234443993007E-3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167"/>
        <v>4.6330246386970236E-3</v>
      </c>
      <c r="U402" s="80" t="s">
        <v>55</v>
      </c>
      <c r="V402" s="81">
        <v>3.363604575153101E-3</v>
      </c>
      <c r="W402" s="81">
        <v>0</v>
      </c>
      <c r="X402" s="81">
        <v>0</v>
      </c>
      <c r="Y402" s="81">
        <v>1.7929661914462176E-4</v>
      </c>
      <c r="Z402" s="81">
        <v>1.0901234443993007E-3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168"/>
        <v>4.6330246386970236E-3</v>
      </c>
      <c r="AJ402" t="str">
        <f t="shared" si="169"/>
        <v/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2.7501620279632558E-2</v>
      </c>
      <c r="F403" s="214"/>
      <c r="G403" s="18">
        <v>0</v>
      </c>
      <c r="H403" s="30">
        <v>0</v>
      </c>
      <c r="I403" s="16">
        <f t="shared" si="166"/>
        <v>2.7501620279632558E-2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2.7501620279632558E-2</v>
      </c>
      <c r="P403" s="18">
        <v>0.21707277924911372</v>
      </c>
      <c r="Q403" s="18">
        <v>0</v>
      </c>
      <c r="R403" s="19">
        <v>0</v>
      </c>
      <c r="S403" s="20">
        <f t="shared" si="167"/>
        <v>0.24457439952874627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2.7501620279632558E-2</v>
      </c>
      <c r="AB403" s="76">
        <v>0.21707277924911372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168"/>
        <v>0.24457439952874627</v>
      </c>
      <c r="AJ403" t="str">
        <f t="shared" si="169"/>
        <v/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0</v>
      </c>
      <c r="D404" s="22">
        <v>0</v>
      </c>
      <c r="E404" s="22">
        <v>0</v>
      </c>
      <c r="F404" s="214"/>
      <c r="G404" s="22">
        <v>0</v>
      </c>
      <c r="H404" s="23">
        <v>0</v>
      </c>
      <c r="I404" s="24">
        <f t="shared" si="166"/>
        <v>0</v>
      </c>
      <c r="J404" s="6"/>
      <c r="K404" s="25" t="s">
        <v>11</v>
      </c>
      <c r="L404" s="26">
        <v>0</v>
      </c>
      <c r="M404" s="26">
        <v>0</v>
      </c>
      <c r="N404" s="26">
        <v>0</v>
      </c>
      <c r="O404" s="26">
        <v>0</v>
      </c>
      <c r="P404" s="26">
        <v>2.6647937151874111E-2</v>
      </c>
      <c r="Q404" s="26">
        <v>0</v>
      </c>
      <c r="R404" s="27">
        <v>0</v>
      </c>
      <c r="S404" s="28">
        <f t="shared" si="167"/>
        <v>2.6647937151874111E-2</v>
      </c>
      <c r="U404" s="80" t="s">
        <v>11</v>
      </c>
      <c r="V404" s="81">
        <v>0</v>
      </c>
      <c r="W404" s="81">
        <v>0</v>
      </c>
      <c r="X404" s="81">
        <v>0</v>
      </c>
      <c r="Y404" s="81">
        <v>0</v>
      </c>
      <c r="Z404" s="81">
        <v>0</v>
      </c>
      <c r="AA404" s="81">
        <v>0</v>
      </c>
      <c r="AB404" s="81">
        <v>2.6647937151874111E-2</v>
      </c>
      <c r="AC404" s="82">
        <v>0</v>
      </c>
      <c r="AD404" s="81">
        <v>0</v>
      </c>
      <c r="AE404" s="81">
        <v>0</v>
      </c>
      <c r="AF404" s="81">
        <v>0</v>
      </c>
      <c r="AG404" s="81">
        <v>0</v>
      </c>
      <c r="AH404" s="81">
        <v>0</v>
      </c>
      <c r="AI404" s="83">
        <f t="shared" si="168"/>
        <v>2.6647937151874111E-2</v>
      </c>
      <c r="AJ404" t="str">
        <f t="shared" si="169"/>
        <v/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166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167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168"/>
        <v>0</v>
      </c>
      <c r="AJ405" t="str">
        <f t="shared" si="169"/>
        <v/>
      </c>
      <c r="BA405"/>
      <c r="BR405"/>
      <c r="CG405"/>
    </row>
    <row r="406" spans="1:85" x14ac:dyDescent="0.25">
      <c r="A406" s="21" t="s">
        <v>16</v>
      </c>
      <c r="B406" s="22">
        <v>0</v>
      </c>
      <c r="C406" s="22">
        <v>0</v>
      </c>
      <c r="D406" s="22">
        <v>0</v>
      </c>
      <c r="E406" s="22">
        <v>0</v>
      </c>
      <c r="F406" s="214"/>
      <c r="G406" s="22">
        <v>0</v>
      </c>
      <c r="H406" s="23">
        <v>0</v>
      </c>
      <c r="I406" s="24">
        <f t="shared" si="166"/>
        <v>0</v>
      </c>
      <c r="J406" s="6"/>
      <c r="K406" s="25" t="s">
        <v>16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7">
        <v>0</v>
      </c>
      <c r="S406" s="28">
        <f t="shared" si="167"/>
        <v>0</v>
      </c>
      <c r="U406" s="80" t="s">
        <v>16</v>
      </c>
      <c r="V406" s="81">
        <v>0</v>
      </c>
      <c r="W406" s="81">
        <v>0</v>
      </c>
      <c r="X406" s="81">
        <v>0</v>
      </c>
      <c r="Y406" s="81">
        <v>0</v>
      </c>
      <c r="Z406" s="81">
        <v>0</v>
      </c>
      <c r="AA406" s="81">
        <v>0</v>
      </c>
      <c r="AB406" s="81">
        <v>0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168"/>
        <v>0</v>
      </c>
      <c r="AJ406" t="str">
        <f t="shared" si="169"/>
        <v/>
      </c>
      <c r="BA406"/>
      <c r="BR406"/>
      <c r="CG406"/>
    </row>
    <row r="407" spans="1:85" x14ac:dyDescent="0.25">
      <c r="A407" s="29" t="s">
        <v>136</v>
      </c>
      <c r="B407" s="18">
        <v>3.97495558517954</v>
      </c>
      <c r="C407" s="18">
        <v>32.839768349233239</v>
      </c>
      <c r="D407" s="18">
        <v>22.538287361989994</v>
      </c>
      <c r="E407" s="18">
        <v>7.3037737403640604</v>
      </c>
      <c r="F407" s="214"/>
      <c r="G407" s="18">
        <v>0</v>
      </c>
      <c r="H407" s="30">
        <v>0</v>
      </c>
      <c r="I407" s="16">
        <f t="shared" si="166"/>
        <v>66.656785036766834</v>
      </c>
      <c r="J407" s="6"/>
      <c r="K407" s="31" t="s">
        <v>136</v>
      </c>
      <c r="L407" s="18">
        <v>3.97495558517954</v>
      </c>
      <c r="M407" s="18">
        <v>32.839768349233239</v>
      </c>
      <c r="N407" s="18">
        <v>22.538287361989994</v>
      </c>
      <c r="O407" s="18">
        <v>7.3037737403640604</v>
      </c>
      <c r="P407" s="18">
        <v>0</v>
      </c>
      <c r="Q407" s="18">
        <v>0</v>
      </c>
      <c r="R407" s="19">
        <v>0</v>
      </c>
      <c r="S407" s="20">
        <f t="shared" si="167"/>
        <v>66.656785036766834</v>
      </c>
      <c r="U407" s="84" t="s">
        <v>136</v>
      </c>
      <c r="V407" s="76">
        <v>3.97495558517954</v>
      </c>
      <c r="W407" s="76">
        <v>0</v>
      </c>
      <c r="X407" s="76">
        <v>0</v>
      </c>
      <c r="Y407" s="76">
        <v>32.839768349233239</v>
      </c>
      <c r="Z407" s="76">
        <v>22.538287361989994</v>
      </c>
      <c r="AA407" s="76">
        <v>7.3037737403640604</v>
      </c>
      <c r="AB407" s="76">
        <v>0</v>
      </c>
      <c r="AC407" s="77">
        <v>0</v>
      </c>
      <c r="AD407" s="76">
        <v>0</v>
      </c>
      <c r="AE407" s="76">
        <v>0</v>
      </c>
      <c r="AF407" s="76">
        <v>0</v>
      </c>
      <c r="AG407" s="76">
        <v>0</v>
      </c>
      <c r="AH407" s="76">
        <v>0</v>
      </c>
      <c r="AI407" s="79">
        <f t="shared" si="168"/>
        <v>66.656785036766834</v>
      </c>
      <c r="AJ407" t="str">
        <f t="shared" si="169"/>
        <v/>
      </c>
      <c r="BA407"/>
      <c r="BR407"/>
      <c r="CG407"/>
    </row>
    <row r="408" spans="1:85" x14ac:dyDescent="0.25">
      <c r="A408" s="21" t="s">
        <v>24</v>
      </c>
      <c r="B408" s="22">
        <v>1.3876923787854192</v>
      </c>
      <c r="C408" s="22">
        <v>0.16301041991619011</v>
      </c>
      <c r="D408" s="22">
        <v>0.95963849057984685</v>
      </c>
      <c r="E408" s="22">
        <v>21.01688565603661</v>
      </c>
      <c r="F408" s="214"/>
      <c r="G408" s="22">
        <v>3.1001750457816137</v>
      </c>
      <c r="H408" s="23">
        <v>0</v>
      </c>
      <c r="I408" s="24">
        <f t="shared" si="166"/>
        <v>26.627401991099681</v>
      </c>
      <c r="J408" s="6"/>
      <c r="K408" s="25" t="s">
        <v>24</v>
      </c>
      <c r="L408" s="26">
        <v>1.3876923787854192</v>
      </c>
      <c r="M408" s="26">
        <v>0.16301041991619011</v>
      </c>
      <c r="N408" s="26">
        <v>0.95963849057984685</v>
      </c>
      <c r="O408" s="26">
        <v>21.01688565603661</v>
      </c>
      <c r="P408" s="26">
        <v>4.80806008664817E-2</v>
      </c>
      <c r="Q408" s="26">
        <v>3.1001750457816137</v>
      </c>
      <c r="R408" s="27">
        <v>0</v>
      </c>
      <c r="S408" s="28">
        <f t="shared" si="167"/>
        <v>26.675482591966162</v>
      </c>
      <c r="U408" s="80" t="s">
        <v>24</v>
      </c>
      <c r="V408" s="81">
        <v>0.35031909754820956</v>
      </c>
      <c r="W408" s="81">
        <v>0.75274828927699433</v>
      </c>
      <c r="X408" s="81">
        <v>3.1001750457816137</v>
      </c>
      <c r="Y408" s="81">
        <v>0.16301041991619011</v>
      </c>
      <c r="Z408" s="81">
        <v>0.95963849057984685</v>
      </c>
      <c r="AA408" s="81">
        <v>20.982601437665974</v>
      </c>
      <c r="AB408" s="81">
        <v>4.80806008664817E-2</v>
      </c>
      <c r="AC408" s="82">
        <v>0.3189092103308504</v>
      </c>
      <c r="AD408" s="81">
        <v>0.28462499196021529</v>
      </c>
      <c r="AE408" s="81">
        <v>0</v>
      </c>
      <c r="AF408" s="81">
        <v>0</v>
      </c>
      <c r="AG408" s="81">
        <v>0</v>
      </c>
      <c r="AH408" s="81">
        <v>3.4284218370635097E-2</v>
      </c>
      <c r="AI408" s="83">
        <f t="shared" si="168"/>
        <v>26.675482591966158</v>
      </c>
      <c r="AJ408" t="str">
        <f t="shared" si="169"/>
        <v/>
      </c>
      <c r="BA408"/>
      <c r="BR408"/>
      <c r="CG408"/>
    </row>
    <row r="409" spans="1:85" x14ac:dyDescent="0.25">
      <c r="A409" s="29" t="s">
        <v>23</v>
      </c>
      <c r="B409" s="18">
        <v>0.36111646688223858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166"/>
        <v>0.36111646688223858</v>
      </c>
      <c r="J409" s="6"/>
      <c r="K409" s="31" t="s">
        <v>23</v>
      </c>
      <c r="L409" s="18">
        <v>0.36111646688223858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167"/>
        <v>0.36111646688223858</v>
      </c>
      <c r="U409" s="84" t="s">
        <v>23</v>
      </c>
      <c r="V409" s="76">
        <v>0.36111646688223858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0</v>
      </c>
      <c r="AD409" s="76">
        <v>0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168"/>
        <v>0.36111646688223858</v>
      </c>
      <c r="AJ409" t="str">
        <f t="shared" si="169"/>
        <v/>
      </c>
      <c r="BA409"/>
      <c r="BR409"/>
      <c r="CG409"/>
    </row>
    <row r="410" spans="1:85" x14ac:dyDescent="0.25">
      <c r="A410" s="21" t="s">
        <v>58</v>
      </c>
      <c r="B410" s="22">
        <v>0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166"/>
        <v>0</v>
      </c>
      <c r="J410" s="6"/>
      <c r="K410" s="25" t="s">
        <v>58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167"/>
        <v>0</v>
      </c>
      <c r="U410" s="80" t="s">
        <v>58</v>
      </c>
      <c r="V410" s="81">
        <v>0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168"/>
        <v>0</v>
      </c>
      <c r="AJ410" t="str">
        <f t="shared" si="169"/>
        <v/>
      </c>
      <c r="BA410"/>
      <c r="BR410"/>
      <c r="CG410"/>
    </row>
    <row r="411" spans="1:85" x14ac:dyDescent="0.25">
      <c r="A411" s="29" t="s">
        <v>21</v>
      </c>
      <c r="B411" s="18">
        <v>0.1384331168096383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166"/>
        <v>0.1384331168096383</v>
      </c>
      <c r="J411" s="6"/>
      <c r="K411" s="31" t="s">
        <v>21</v>
      </c>
      <c r="L411" s="18">
        <v>0.1384331168096383</v>
      </c>
      <c r="M411" s="18">
        <v>0</v>
      </c>
      <c r="N411" s="18">
        <v>0</v>
      </c>
      <c r="O411" s="18">
        <v>0</v>
      </c>
      <c r="P411" s="18">
        <v>1.4308493950126575E-2</v>
      </c>
      <c r="Q411" s="18">
        <v>0</v>
      </c>
      <c r="R411" s="19">
        <v>0</v>
      </c>
      <c r="S411" s="20">
        <f t="shared" si="167"/>
        <v>0.15274161075976486</v>
      </c>
      <c r="U411" s="84" t="s">
        <v>21</v>
      </c>
      <c r="V411" s="76">
        <v>0.1384331168096383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1.4308493950126575E-2</v>
      </c>
      <c r="AC411" s="77">
        <v>0</v>
      </c>
      <c r="AD411" s="76">
        <v>0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168"/>
        <v>0.15274161075976486</v>
      </c>
      <c r="AJ411" t="str">
        <f t="shared" si="169"/>
        <v/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166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167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168"/>
        <v>0</v>
      </c>
      <c r="AJ412" t="str">
        <f t="shared" si="169"/>
        <v/>
      </c>
      <c r="BA412"/>
      <c r="BR412"/>
      <c r="CG412"/>
    </row>
    <row r="413" spans="1:85" x14ac:dyDescent="0.25">
      <c r="A413" s="32" t="s">
        <v>62</v>
      </c>
      <c r="B413" s="18">
        <v>3.0002240725396337E-3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166"/>
        <v>3.0002240725396337E-3</v>
      </c>
      <c r="J413" s="6"/>
      <c r="K413" s="33" t="s">
        <v>62</v>
      </c>
      <c r="L413" s="18">
        <v>3.0002240725396337E-3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167"/>
        <v>3.0002240725396337E-3</v>
      </c>
      <c r="U413" s="85" t="s">
        <v>60</v>
      </c>
      <c r="V413" s="76">
        <v>3.0002240725396337E-3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168"/>
        <v>3.0002240725396337E-3</v>
      </c>
      <c r="AJ413" t="str">
        <f t="shared" si="169"/>
        <v/>
      </c>
      <c r="BA413"/>
      <c r="BR413"/>
      <c r="CG413"/>
    </row>
    <row r="414" spans="1:85" ht="14.4" x14ac:dyDescent="0.3">
      <c r="A414" s="34" t="s">
        <v>22</v>
      </c>
      <c r="B414" s="35">
        <v>3.0002240725396337E-3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166"/>
        <v>3.0002240725396337E-3</v>
      </c>
      <c r="J414" s="6"/>
      <c r="K414" s="38" t="s">
        <v>22</v>
      </c>
      <c r="L414" s="39">
        <v>3.0002240725396337E-3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167"/>
        <v>3.0002240725396337E-3</v>
      </c>
      <c r="U414" s="86" t="s">
        <v>63</v>
      </c>
      <c r="V414" s="87">
        <v>3.0002240725396337E-3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168"/>
        <v>3.0002240725396337E-3</v>
      </c>
      <c r="AJ414" t="str">
        <f t="shared" si="169"/>
        <v/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166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167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168"/>
        <v>0</v>
      </c>
      <c r="AJ415" t="str">
        <f t="shared" si="169"/>
        <v/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166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167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168"/>
        <v>0</v>
      </c>
      <c r="AJ416" t="str">
        <f t="shared" si="169"/>
        <v/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166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167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168"/>
        <v>0</v>
      </c>
      <c r="AJ417" t="str">
        <f t="shared" si="169"/>
        <v/>
      </c>
      <c r="BA417"/>
      <c r="BR417"/>
      <c r="CG417"/>
    </row>
    <row r="418" spans="1:85" x14ac:dyDescent="0.25">
      <c r="A418" s="56" t="s">
        <v>25</v>
      </c>
      <c r="B418" s="57">
        <f>SUM(B397:B413)</f>
        <v>6.0847222446280576</v>
      </c>
      <c r="C418" s="57">
        <f t="shared" ref="C418:I418" si="170">SUM(C397:C413)</f>
        <v>33.014480500114175</v>
      </c>
      <c r="D418" s="57">
        <f t="shared" si="170"/>
        <v>23.569072376835511</v>
      </c>
      <c r="E418" s="57">
        <f t="shared" si="170"/>
        <v>28.348161016680304</v>
      </c>
      <c r="F418" s="57">
        <f t="shared" si="170"/>
        <v>0</v>
      </c>
      <c r="G418" s="57">
        <f t="shared" si="170"/>
        <v>3.1001750457816137</v>
      </c>
      <c r="H418" s="58">
        <f t="shared" si="170"/>
        <v>0</v>
      </c>
      <c r="I418" s="16">
        <f t="shared" si="170"/>
        <v>94.11661118403967</v>
      </c>
      <c r="J418" s="6"/>
      <c r="K418" s="59" t="s">
        <v>25</v>
      </c>
      <c r="L418" s="57">
        <f>SUM(L397:L413)</f>
        <v>6.0847222446280576</v>
      </c>
      <c r="M418" s="57">
        <f t="shared" ref="M418:S418" si="171">SUM(M397:M413)</f>
        <v>33.014480500114175</v>
      </c>
      <c r="N418" s="57">
        <f t="shared" si="171"/>
        <v>23.569072376835511</v>
      </c>
      <c r="O418" s="57">
        <f t="shared" si="171"/>
        <v>28.348161016680304</v>
      </c>
      <c r="P418" s="57">
        <f t="shared" si="171"/>
        <v>0.30610981121759612</v>
      </c>
      <c r="Q418" s="57">
        <f t="shared" si="171"/>
        <v>3.1001750457816137</v>
      </c>
      <c r="R418" s="58">
        <f t="shared" si="171"/>
        <v>0</v>
      </c>
      <c r="S418" s="60">
        <f t="shared" si="171"/>
        <v>94.422720995257251</v>
      </c>
      <c r="T418" t="str">
        <f>IF(ABS(S418-AI418)&gt;0.01,S418-AI418,"")</f>
        <v/>
      </c>
      <c r="U418" s="94" t="s">
        <v>61</v>
      </c>
      <c r="V418" s="95">
        <f>SUM(V397:V413)</f>
        <v>5.0473489633908475</v>
      </c>
      <c r="W418" s="95">
        <f t="shared" ref="W418:AH418" si="172">SUM(W397:W413)</f>
        <v>0.75274828927699433</v>
      </c>
      <c r="X418" s="95">
        <f t="shared" si="172"/>
        <v>3.1001750457816137</v>
      </c>
      <c r="Y418" s="95">
        <f t="shared" si="172"/>
        <v>33.014480500114175</v>
      </c>
      <c r="Z418" s="95">
        <f t="shared" si="172"/>
        <v>23.569072376835511</v>
      </c>
      <c r="AA418" s="95">
        <f t="shared" si="172"/>
        <v>28.313876798309668</v>
      </c>
      <c r="AB418" s="95">
        <f t="shared" si="172"/>
        <v>0.30610981121759612</v>
      </c>
      <c r="AC418" s="95">
        <f t="shared" si="172"/>
        <v>0.3189092103308504</v>
      </c>
      <c r="AD418" s="96">
        <f t="shared" si="172"/>
        <v>0.28462499196021529</v>
      </c>
      <c r="AE418" s="96">
        <f t="shared" si="172"/>
        <v>0</v>
      </c>
      <c r="AF418" s="96">
        <f t="shared" si="172"/>
        <v>0</v>
      </c>
      <c r="AG418" s="96">
        <f t="shared" si="172"/>
        <v>0</v>
      </c>
      <c r="AH418" s="96">
        <f t="shared" si="172"/>
        <v>3.4284218370635097E-2</v>
      </c>
      <c r="AI418" s="97">
        <f>SUM(V418:AC418)</f>
        <v>94.422720995257237</v>
      </c>
      <c r="AJ418" t="str">
        <f t="shared" si="169"/>
        <v/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6.4650885407781314E-2</v>
      </c>
      <c r="C419" s="98">
        <f t="shared" ref="C419:H419" si="173">IF($I418=0,"-",C418/$I418)</f>
        <v>0.35078271608777156</v>
      </c>
      <c r="D419" s="98">
        <f t="shared" si="173"/>
        <v>0.25042415021454112</v>
      </c>
      <c r="E419" s="98">
        <f t="shared" si="173"/>
        <v>0.30120252588830565</v>
      </c>
      <c r="F419" s="98">
        <f t="shared" si="173"/>
        <v>0</v>
      </c>
      <c r="G419" s="98">
        <f t="shared" si="173"/>
        <v>3.2939722401600265E-2</v>
      </c>
      <c r="H419" s="99">
        <f t="shared" si="173"/>
        <v>0</v>
      </c>
      <c r="I419" s="100">
        <f>SUM(B419:H419)</f>
        <v>0.99999999999999989</v>
      </c>
      <c r="J419"/>
      <c r="K419" s="64" t="s">
        <v>86</v>
      </c>
      <c r="L419" s="65">
        <f t="shared" ref="L419:R419" si="174">IF($S418=0,"-",L418/$S418)</f>
        <v>6.4441293160082583E-2</v>
      </c>
      <c r="M419" s="65">
        <f t="shared" si="174"/>
        <v>0.34964551065810162</v>
      </c>
      <c r="N419" s="65">
        <f t="shared" si="174"/>
        <v>0.24961229806138885</v>
      </c>
      <c r="O419" s="65">
        <f t="shared" si="174"/>
        <v>0.30022605489312471</v>
      </c>
      <c r="P419" s="65">
        <f t="shared" si="174"/>
        <v>3.2419083880560026E-3</v>
      </c>
      <c r="Q419" s="65">
        <f t="shared" si="174"/>
        <v>3.2832934839246285E-2</v>
      </c>
      <c r="R419" s="66">
        <f t="shared" si="174"/>
        <v>0</v>
      </c>
      <c r="S419" s="67">
        <f>SUM(L419:R419)</f>
        <v>1</v>
      </c>
      <c r="U419" s="101" t="s">
        <v>86</v>
      </c>
      <c r="V419" s="102">
        <f>+V418/$AI418</f>
        <v>5.3454813737515261E-2</v>
      </c>
      <c r="W419" s="102">
        <f t="shared" ref="W419:AH419" si="175">+W418/$AI418</f>
        <v>7.9721096929075384E-3</v>
      </c>
      <c r="X419" s="102">
        <f t="shared" si="175"/>
        <v>3.2832934839246292E-2</v>
      </c>
      <c r="Y419" s="102">
        <f t="shared" si="175"/>
        <v>0.34964551065810168</v>
      </c>
      <c r="Z419" s="102">
        <f t="shared" si="175"/>
        <v>0.24961229806138888</v>
      </c>
      <c r="AA419" s="102">
        <f t="shared" si="175"/>
        <v>0.29986296200606044</v>
      </c>
      <c r="AB419" s="102">
        <f t="shared" si="175"/>
        <v>3.2419083880560031E-3</v>
      </c>
      <c r="AC419" s="102">
        <f t="shared" si="175"/>
        <v>3.3774626167240923E-3</v>
      </c>
      <c r="AD419" s="102">
        <f t="shared" si="175"/>
        <v>3.0143697296597894E-3</v>
      </c>
      <c r="AE419" s="102">
        <f t="shared" si="175"/>
        <v>0</v>
      </c>
      <c r="AF419" s="102">
        <f t="shared" si="175"/>
        <v>0</v>
      </c>
      <c r="AG419" s="102">
        <f t="shared" si="175"/>
        <v>0</v>
      </c>
      <c r="AH419" s="102">
        <f t="shared" si="175"/>
        <v>3.6309288706430268E-4</v>
      </c>
      <c r="AI419" s="103">
        <f>SUM(V419:AC419)</f>
        <v>1.0000000000000002</v>
      </c>
      <c r="AJ419" s="1" t="str">
        <f t="shared" si="169"/>
        <v/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AJ423" t="str">
        <f>IF(ABS(S423-AI423)&gt;0.001,S423-AI423,"")</f>
        <v/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176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177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178">SUM(V424:AC424)</f>
        <v>0</v>
      </c>
      <c r="AJ424" t="str">
        <f t="shared" ref="AJ424:AJ445" si="179">IF(ABS(S424-AI424)&gt;0.001,S424-AI424,"")</f>
        <v/>
      </c>
      <c r="BA424"/>
      <c r="BR424"/>
      <c r="CG424"/>
    </row>
    <row r="425" spans="1:85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176"/>
        <v>0</v>
      </c>
      <c r="J425" s="6"/>
      <c r="K425" s="31" t="s">
        <v>9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177"/>
        <v>0</v>
      </c>
      <c r="U425" s="84" t="s">
        <v>9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178"/>
        <v>0</v>
      </c>
      <c r="AJ425" t="str">
        <f t="shared" si="179"/>
        <v/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176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177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178"/>
        <v>0</v>
      </c>
      <c r="AJ426" t="str">
        <f t="shared" si="179"/>
        <v/>
      </c>
      <c r="BA426"/>
      <c r="BR426"/>
      <c r="CG426"/>
    </row>
    <row r="427" spans="1:85" x14ac:dyDescent="0.25">
      <c r="A427" s="29" t="s">
        <v>15</v>
      </c>
      <c r="B427" s="18">
        <v>1.0250034718391012</v>
      </c>
      <c r="C427" s="18">
        <v>0</v>
      </c>
      <c r="D427" s="18">
        <v>0.31868600238562589</v>
      </c>
      <c r="E427" s="18">
        <v>0</v>
      </c>
      <c r="F427" s="214"/>
      <c r="G427" s="18">
        <v>0</v>
      </c>
      <c r="H427" s="30">
        <v>0</v>
      </c>
      <c r="I427" s="16">
        <f t="shared" si="176"/>
        <v>1.3436894742247272</v>
      </c>
      <c r="J427" s="6"/>
      <c r="K427" s="31" t="s">
        <v>15</v>
      </c>
      <c r="L427" s="18">
        <v>1.0250034718391012</v>
      </c>
      <c r="M427" s="18">
        <v>0</v>
      </c>
      <c r="N427" s="18">
        <v>0.31868600238562589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177"/>
        <v>1.3436894742247272</v>
      </c>
      <c r="U427" s="84" t="s">
        <v>15</v>
      </c>
      <c r="V427" s="76">
        <v>1.0250034718391012</v>
      </c>
      <c r="W427" s="76">
        <v>0</v>
      </c>
      <c r="X427" s="76">
        <v>0</v>
      </c>
      <c r="Y427" s="76">
        <v>0</v>
      </c>
      <c r="Z427" s="76">
        <v>0.31868600238562589</v>
      </c>
      <c r="AA427" s="76">
        <v>0</v>
      </c>
      <c r="AB427" s="76">
        <v>0</v>
      </c>
      <c r="AC427" s="77">
        <v>0</v>
      </c>
      <c r="AD427" s="78">
        <v>0</v>
      </c>
      <c r="AE427" s="78">
        <v>0</v>
      </c>
      <c r="AF427" s="78">
        <v>0</v>
      </c>
      <c r="AG427" s="78">
        <v>0</v>
      </c>
      <c r="AH427" s="78">
        <v>0</v>
      </c>
      <c r="AI427" s="79">
        <f t="shared" si="178"/>
        <v>1.3436894742247272</v>
      </c>
      <c r="AJ427" t="str">
        <f t="shared" si="179"/>
        <v/>
      </c>
      <c r="BA427"/>
      <c r="BR427"/>
      <c r="CG427"/>
    </row>
    <row r="428" spans="1:85" x14ac:dyDescent="0.25">
      <c r="A428" s="21" t="s">
        <v>14</v>
      </c>
      <c r="B428" s="22">
        <v>0.10433165448130247</v>
      </c>
      <c r="C428" s="22">
        <v>0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24">
        <f t="shared" si="176"/>
        <v>0.10433165448130247</v>
      </c>
      <c r="J428" s="6"/>
      <c r="K428" s="25" t="s">
        <v>14</v>
      </c>
      <c r="L428" s="26">
        <v>0.10433165448130247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7">
        <v>0</v>
      </c>
      <c r="S428" s="28">
        <f t="shared" si="177"/>
        <v>0.10433165448130247</v>
      </c>
      <c r="U428" s="80" t="s">
        <v>55</v>
      </c>
      <c r="V428" s="81">
        <v>8.8681906309107092E-2</v>
      </c>
      <c r="W428" s="81">
        <v>0</v>
      </c>
      <c r="X428" s="81">
        <v>0</v>
      </c>
      <c r="Y428" s="81">
        <v>0</v>
      </c>
      <c r="Z428" s="81">
        <v>0</v>
      </c>
      <c r="AA428" s="81">
        <v>0</v>
      </c>
      <c r="AB428" s="81">
        <v>0</v>
      </c>
      <c r="AC428" s="82">
        <v>1.5649748172195371E-2</v>
      </c>
      <c r="AD428" s="81">
        <v>1.5649748172195371E-2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178"/>
        <v>0.10433165448130247</v>
      </c>
      <c r="AJ428" t="str">
        <f t="shared" si="179"/>
        <v/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0.57386724324231708</v>
      </c>
      <c r="F429" s="214"/>
      <c r="G429" s="18">
        <v>0</v>
      </c>
      <c r="H429" s="30">
        <v>0</v>
      </c>
      <c r="I429" s="16">
        <f t="shared" si="176"/>
        <v>0.57386724324231708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0.57386724324231708</v>
      </c>
      <c r="P429" s="18">
        <v>20.427022064041083</v>
      </c>
      <c r="Q429" s="18">
        <v>0</v>
      </c>
      <c r="R429" s="19">
        <v>0</v>
      </c>
      <c r="S429" s="20">
        <f t="shared" si="177"/>
        <v>21.000889307283401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1.5735459594439775E-2</v>
      </c>
      <c r="AB429" s="76">
        <v>20.427022064041083</v>
      </c>
      <c r="AC429" s="77">
        <v>0.5581317836478773</v>
      </c>
      <c r="AD429" s="76">
        <v>0</v>
      </c>
      <c r="AE429" s="76">
        <v>0</v>
      </c>
      <c r="AF429" s="76">
        <v>0</v>
      </c>
      <c r="AG429" s="76">
        <v>0</v>
      </c>
      <c r="AH429" s="76">
        <v>0.5581317836478773</v>
      </c>
      <c r="AI429" s="79">
        <f t="shared" si="178"/>
        <v>21.000889307283398</v>
      </c>
      <c r="AJ429" t="str">
        <f t="shared" si="179"/>
        <v/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176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0.14342025803458677</v>
      </c>
      <c r="Q430" s="26">
        <v>0</v>
      </c>
      <c r="R430" s="27">
        <v>0</v>
      </c>
      <c r="S430" s="28">
        <f t="shared" si="177"/>
        <v>0.14342025803458677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0.14342025803458677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178"/>
        <v>0.14342025803458677</v>
      </c>
      <c r="AJ430" t="str">
        <f t="shared" si="179"/>
        <v/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176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177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178"/>
        <v>0</v>
      </c>
      <c r="AJ431" t="str">
        <f t="shared" si="179"/>
        <v/>
      </c>
      <c r="BA431"/>
      <c r="BR431"/>
      <c r="CG431"/>
    </row>
    <row r="432" spans="1:85" x14ac:dyDescent="0.25">
      <c r="A432" s="21" t="s">
        <v>16</v>
      </c>
      <c r="B432" s="22">
        <v>0.24908946596777523</v>
      </c>
      <c r="C432" s="22">
        <v>0</v>
      </c>
      <c r="D432" s="22">
        <v>3.2635248941159771</v>
      </c>
      <c r="E432" s="22">
        <v>0.31430561705752158</v>
      </c>
      <c r="F432" s="214"/>
      <c r="G432" s="22">
        <v>0</v>
      </c>
      <c r="H432" s="23">
        <v>0</v>
      </c>
      <c r="I432" s="24">
        <f t="shared" si="176"/>
        <v>3.8269199771412739</v>
      </c>
      <c r="J432" s="6"/>
      <c r="K432" s="25" t="s">
        <v>16</v>
      </c>
      <c r="L432" s="26">
        <v>0.24908946596777523</v>
      </c>
      <c r="M432" s="26">
        <v>0</v>
      </c>
      <c r="N432" s="26">
        <v>3.2635248941159771</v>
      </c>
      <c r="O432" s="26">
        <v>0.31430561705752158</v>
      </c>
      <c r="P432" s="26">
        <v>0.28396970414201189</v>
      </c>
      <c r="Q432" s="26">
        <v>0</v>
      </c>
      <c r="R432" s="27">
        <v>0</v>
      </c>
      <c r="S432" s="28">
        <f t="shared" si="177"/>
        <v>4.110889681283286</v>
      </c>
      <c r="U432" s="80" t="s">
        <v>16</v>
      </c>
      <c r="V432" s="81">
        <v>0.24908946596777523</v>
      </c>
      <c r="W432" s="81">
        <v>0</v>
      </c>
      <c r="X432" s="81">
        <v>0</v>
      </c>
      <c r="Y432" s="81">
        <v>0</v>
      </c>
      <c r="Z432" s="81">
        <v>3.2635248941159771</v>
      </c>
      <c r="AA432" s="81">
        <v>2.2644496906161386E-2</v>
      </c>
      <c r="AB432" s="81">
        <v>0.28396970414201189</v>
      </c>
      <c r="AC432" s="82">
        <v>0.2916611201513602</v>
      </c>
      <c r="AD432" s="81">
        <v>0</v>
      </c>
      <c r="AE432" s="81">
        <v>0</v>
      </c>
      <c r="AF432" s="81">
        <v>0</v>
      </c>
      <c r="AG432" s="81">
        <v>0</v>
      </c>
      <c r="AH432" s="81">
        <v>0.2916611201513602</v>
      </c>
      <c r="AI432" s="83">
        <f t="shared" si="178"/>
        <v>4.1108896812832851</v>
      </c>
      <c r="AJ432" t="str">
        <f t="shared" si="179"/>
        <v/>
      </c>
      <c r="BA432"/>
      <c r="BR432"/>
      <c r="CG432"/>
    </row>
    <row r="433" spans="1:85" x14ac:dyDescent="0.25">
      <c r="A433" s="29" t="s">
        <v>136</v>
      </c>
      <c r="B433" s="18">
        <v>23.418377522045645</v>
      </c>
      <c r="C433" s="18">
        <v>17.325809787346991</v>
      </c>
      <c r="D433" s="18">
        <v>35.425643852502461</v>
      </c>
      <c r="E433" s="18">
        <v>4.4381547654418112</v>
      </c>
      <c r="F433" s="214"/>
      <c r="G433" s="18">
        <v>0</v>
      </c>
      <c r="H433" s="30">
        <v>0</v>
      </c>
      <c r="I433" s="16">
        <f t="shared" si="176"/>
        <v>80.607985927336912</v>
      </c>
      <c r="J433" s="6"/>
      <c r="K433" s="31" t="s">
        <v>136</v>
      </c>
      <c r="L433" s="18">
        <v>23.418377522045645</v>
      </c>
      <c r="M433" s="18">
        <v>17.325809787346991</v>
      </c>
      <c r="N433" s="18">
        <v>35.425643852502461</v>
      </c>
      <c r="O433" s="18">
        <v>4.4381547654418112</v>
      </c>
      <c r="P433" s="18">
        <v>0</v>
      </c>
      <c r="Q433" s="18">
        <v>0</v>
      </c>
      <c r="R433" s="19">
        <v>0</v>
      </c>
      <c r="S433" s="20">
        <f t="shared" si="177"/>
        <v>80.607985927336912</v>
      </c>
      <c r="U433" s="84" t="s">
        <v>136</v>
      </c>
      <c r="V433" s="76">
        <v>22.508051459361273</v>
      </c>
      <c r="W433" s="76">
        <v>0.90175235461476788</v>
      </c>
      <c r="X433" s="76">
        <v>0</v>
      </c>
      <c r="Y433" s="76">
        <v>17.325809787346991</v>
      </c>
      <c r="Z433" s="76">
        <v>32.34470707447889</v>
      </c>
      <c r="AA433" s="76">
        <v>4.4381547654418112</v>
      </c>
      <c r="AB433" s="76">
        <v>0</v>
      </c>
      <c r="AC433" s="77">
        <v>3.0895104860931792</v>
      </c>
      <c r="AD433" s="76">
        <v>8.5737080696035323E-3</v>
      </c>
      <c r="AE433" s="76">
        <v>0</v>
      </c>
      <c r="AF433" s="76">
        <v>0</v>
      </c>
      <c r="AG433" s="76">
        <v>3.0809367780235726</v>
      </c>
      <c r="AH433" s="76">
        <v>0</v>
      </c>
      <c r="AI433" s="79">
        <f t="shared" si="178"/>
        <v>80.607985927336898</v>
      </c>
      <c r="AJ433" t="str">
        <f t="shared" si="179"/>
        <v/>
      </c>
      <c r="BA433"/>
      <c r="BR433"/>
      <c r="CG433"/>
    </row>
    <row r="434" spans="1:85" x14ac:dyDescent="0.25">
      <c r="A434" s="21" t="s">
        <v>24</v>
      </c>
      <c r="B434" s="22">
        <v>19.706175737234272</v>
      </c>
      <c r="C434" s="22">
        <v>3.0506455314610634</v>
      </c>
      <c r="D434" s="22">
        <v>25.94464199808592</v>
      </c>
      <c r="E434" s="22">
        <v>239.66512778435751</v>
      </c>
      <c r="F434" s="214"/>
      <c r="G434" s="22">
        <v>27.308192226102143</v>
      </c>
      <c r="H434" s="23">
        <v>0</v>
      </c>
      <c r="I434" s="24">
        <f t="shared" si="176"/>
        <v>315.67478327724092</v>
      </c>
      <c r="J434" s="6"/>
      <c r="K434" s="25" t="s">
        <v>24</v>
      </c>
      <c r="L434" s="26">
        <v>19.706175737234272</v>
      </c>
      <c r="M434" s="26">
        <v>3.0506455314610634</v>
      </c>
      <c r="N434" s="26">
        <v>25.94464199808592</v>
      </c>
      <c r="O434" s="26">
        <v>239.66512778435751</v>
      </c>
      <c r="P434" s="26">
        <v>0.88506978523084778</v>
      </c>
      <c r="Q434" s="26">
        <v>27.308192226102143</v>
      </c>
      <c r="R434" s="27">
        <v>0</v>
      </c>
      <c r="S434" s="28">
        <f t="shared" si="177"/>
        <v>316.55985306247175</v>
      </c>
      <c r="U434" s="80" t="s">
        <v>24</v>
      </c>
      <c r="V434" s="81">
        <v>3.3959733372844689</v>
      </c>
      <c r="W434" s="81">
        <v>16.310202399949802</v>
      </c>
      <c r="X434" s="81">
        <v>27.308192226102143</v>
      </c>
      <c r="Y434" s="81">
        <v>3.0506455314610634</v>
      </c>
      <c r="Z434" s="81">
        <v>25.860846151212325</v>
      </c>
      <c r="AA434" s="81">
        <v>238.94882226398263</v>
      </c>
      <c r="AB434" s="81">
        <v>0.88506978523084778</v>
      </c>
      <c r="AC434" s="82">
        <v>0.80010136724846892</v>
      </c>
      <c r="AD434" s="81">
        <v>0</v>
      </c>
      <c r="AE434" s="81">
        <v>1.1889699606397849E-2</v>
      </c>
      <c r="AF434" s="81">
        <v>0</v>
      </c>
      <c r="AG434" s="81">
        <v>8.3795846873594704E-2</v>
      </c>
      <c r="AH434" s="81">
        <v>0.70441582076847653</v>
      </c>
      <c r="AI434" s="83">
        <f t="shared" si="178"/>
        <v>316.55985306247175</v>
      </c>
      <c r="AJ434" t="str">
        <f t="shared" si="179"/>
        <v/>
      </c>
      <c r="BA434"/>
      <c r="BR434"/>
      <c r="CG434"/>
    </row>
    <row r="435" spans="1:85" x14ac:dyDescent="0.25">
      <c r="A435" s="29" t="s">
        <v>23</v>
      </c>
      <c r="B435" s="18">
        <v>23.169563764654679</v>
      </c>
      <c r="C435" s="18">
        <v>1.873971655309093</v>
      </c>
      <c r="D435" s="18">
        <v>28.433135959028924</v>
      </c>
      <c r="E435" s="18">
        <v>0</v>
      </c>
      <c r="F435" s="214"/>
      <c r="G435" s="18">
        <v>0</v>
      </c>
      <c r="H435" s="30">
        <v>0</v>
      </c>
      <c r="I435" s="16">
        <f t="shared" si="176"/>
        <v>53.476671378992691</v>
      </c>
      <c r="J435" s="6"/>
      <c r="K435" s="31" t="s">
        <v>23</v>
      </c>
      <c r="L435" s="18">
        <v>23.169563764654679</v>
      </c>
      <c r="M435" s="18">
        <v>1.873971655309093</v>
      </c>
      <c r="N435" s="18">
        <v>28.433135959028924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177"/>
        <v>53.476671378992691</v>
      </c>
      <c r="U435" s="84" t="s">
        <v>23</v>
      </c>
      <c r="V435" s="76">
        <v>23.099801869957151</v>
      </c>
      <c r="W435" s="76">
        <v>0</v>
      </c>
      <c r="X435" s="76">
        <v>0</v>
      </c>
      <c r="Y435" s="76">
        <v>1.873971655309093</v>
      </c>
      <c r="Z435" s="76">
        <v>26.421957635382338</v>
      </c>
      <c r="AA435" s="76">
        <v>0</v>
      </c>
      <c r="AB435" s="76">
        <v>0</v>
      </c>
      <c r="AC435" s="77">
        <v>2.0809402183441121</v>
      </c>
      <c r="AD435" s="76">
        <v>6.9761894697529761E-2</v>
      </c>
      <c r="AE435" s="76">
        <v>0</v>
      </c>
      <c r="AF435" s="76">
        <v>0</v>
      </c>
      <c r="AG435" s="76">
        <v>2.0111783236465857</v>
      </c>
      <c r="AH435" s="76">
        <v>0</v>
      </c>
      <c r="AI435" s="79">
        <f t="shared" si="178"/>
        <v>53.476671378992691</v>
      </c>
      <c r="AJ435" t="str">
        <f t="shared" si="179"/>
        <v/>
      </c>
      <c r="BA435"/>
      <c r="BR435"/>
      <c r="CG435"/>
    </row>
    <row r="436" spans="1:85" x14ac:dyDescent="0.25">
      <c r="A436" s="21" t="s">
        <v>58</v>
      </c>
      <c r="B436" s="22">
        <v>0.47054839064911336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24">
        <f t="shared" si="176"/>
        <v>0.47054839064911336</v>
      </c>
      <c r="J436" s="6"/>
      <c r="K436" s="25" t="s">
        <v>58</v>
      </c>
      <c r="L436" s="26">
        <v>0.47054839064911336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177"/>
        <v>0.47054839064911336</v>
      </c>
      <c r="U436" s="80" t="s">
        <v>58</v>
      </c>
      <c r="V436" s="81">
        <v>0.47054839064911336</v>
      </c>
      <c r="W436" s="81">
        <v>0</v>
      </c>
      <c r="X436" s="81">
        <v>0</v>
      </c>
      <c r="Y436" s="81">
        <v>0</v>
      </c>
      <c r="Z436" s="81">
        <v>0</v>
      </c>
      <c r="AA436" s="81">
        <v>0</v>
      </c>
      <c r="AB436" s="81">
        <v>0</v>
      </c>
      <c r="AC436" s="82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178"/>
        <v>0.47054839064911336</v>
      </c>
      <c r="AJ436" t="str">
        <f t="shared" si="179"/>
        <v/>
      </c>
      <c r="BA436"/>
      <c r="BR436"/>
      <c r="CG436"/>
    </row>
    <row r="437" spans="1:85" x14ac:dyDescent="0.25">
      <c r="A437" s="29" t="s">
        <v>21</v>
      </c>
      <c r="B437" s="18">
        <v>11.250738214332305</v>
      </c>
      <c r="C437" s="18">
        <v>0</v>
      </c>
      <c r="D437" s="18">
        <v>0</v>
      </c>
      <c r="E437" s="18">
        <v>1.3921048409186102E-2</v>
      </c>
      <c r="F437" s="214"/>
      <c r="G437" s="18">
        <v>0</v>
      </c>
      <c r="H437" s="30">
        <v>0</v>
      </c>
      <c r="I437" s="16">
        <f t="shared" si="176"/>
        <v>11.264659262741491</v>
      </c>
      <c r="J437" s="6"/>
      <c r="K437" s="31" t="s">
        <v>21</v>
      </c>
      <c r="L437" s="18">
        <v>11.250738214332305</v>
      </c>
      <c r="M437" s="18">
        <v>0</v>
      </c>
      <c r="N437" s="18">
        <v>0</v>
      </c>
      <c r="O437" s="18">
        <v>1.3921048409186102E-2</v>
      </c>
      <c r="P437" s="18">
        <v>1.2285154455297158</v>
      </c>
      <c r="Q437" s="18">
        <v>0</v>
      </c>
      <c r="R437" s="19">
        <v>0</v>
      </c>
      <c r="S437" s="20">
        <f t="shared" si="177"/>
        <v>12.493174708271207</v>
      </c>
      <c r="U437" s="84" t="s">
        <v>21</v>
      </c>
      <c r="V437" s="76">
        <v>11.250738214332305</v>
      </c>
      <c r="W437" s="76">
        <v>0</v>
      </c>
      <c r="X437" s="76">
        <v>0</v>
      </c>
      <c r="Y437" s="76">
        <v>0</v>
      </c>
      <c r="Z437" s="76">
        <v>0</v>
      </c>
      <c r="AA437" s="76">
        <v>0</v>
      </c>
      <c r="AB437" s="76">
        <v>1.2285154455297158</v>
      </c>
      <c r="AC437" s="77">
        <v>1.3921048409186102E-2</v>
      </c>
      <c r="AD437" s="76">
        <v>0</v>
      </c>
      <c r="AE437" s="76">
        <v>0</v>
      </c>
      <c r="AF437" s="76">
        <v>0</v>
      </c>
      <c r="AG437" s="76">
        <v>0</v>
      </c>
      <c r="AH437" s="76">
        <v>1.3921048409186102E-2</v>
      </c>
      <c r="AI437" s="79">
        <f t="shared" si="178"/>
        <v>12.493174708271207</v>
      </c>
      <c r="AJ437" t="str">
        <f t="shared" si="179"/>
        <v/>
      </c>
      <c r="BA437"/>
      <c r="BR437"/>
      <c r="CG437"/>
    </row>
    <row r="438" spans="1:85" x14ac:dyDescent="0.25">
      <c r="A438" s="21" t="s">
        <v>20</v>
      </c>
      <c r="B438" s="22">
        <v>1.4665976464072881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176"/>
        <v>1.4665976464072881</v>
      </c>
      <c r="J438" s="6"/>
      <c r="K438" s="25" t="s">
        <v>20</v>
      </c>
      <c r="L438" s="26">
        <v>1.4665976464072881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177"/>
        <v>1.4665976464072881</v>
      </c>
      <c r="U438" s="80" t="s">
        <v>59</v>
      </c>
      <c r="V438" s="81">
        <v>1.4665976464072881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178"/>
        <v>1.4665976464072881</v>
      </c>
      <c r="AJ438" t="str">
        <f t="shared" si="179"/>
        <v/>
      </c>
      <c r="BA438"/>
      <c r="BR438"/>
      <c r="CG438"/>
    </row>
    <row r="439" spans="1:85" x14ac:dyDescent="0.25">
      <c r="A439" s="32" t="s">
        <v>62</v>
      </c>
      <c r="B439" s="18">
        <v>4.0749762146837613E-2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176"/>
        <v>4.0749762146837613E-2</v>
      </c>
      <c r="J439" s="6"/>
      <c r="K439" s="33" t="s">
        <v>62</v>
      </c>
      <c r="L439" s="18">
        <v>4.0749762146837613E-2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177"/>
        <v>4.0749762146837613E-2</v>
      </c>
      <c r="U439" s="85" t="s">
        <v>60</v>
      </c>
      <c r="V439" s="76">
        <v>4.0749762146837613E-2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178"/>
        <v>4.0749762146837613E-2</v>
      </c>
      <c r="AJ439" t="str">
        <f t="shared" si="179"/>
        <v/>
      </c>
      <c r="BA439"/>
      <c r="BR439"/>
      <c r="CG439"/>
    </row>
    <row r="440" spans="1:85" ht="14.4" x14ac:dyDescent="0.3">
      <c r="A440" s="34" t="s">
        <v>22</v>
      </c>
      <c r="B440" s="35">
        <v>4.0749762146837613E-2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176"/>
        <v>4.0749762146837613E-2</v>
      </c>
      <c r="J440" s="6"/>
      <c r="K440" s="38" t="s">
        <v>22</v>
      </c>
      <c r="L440" s="39">
        <v>4.0749762146837613E-2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177"/>
        <v>4.0749762146837613E-2</v>
      </c>
      <c r="U440" s="86" t="s">
        <v>63</v>
      </c>
      <c r="V440" s="87">
        <v>4.0749762146837613E-2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178"/>
        <v>4.0749762146837613E-2</v>
      </c>
      <c r="AJ440" t="str">
        <f t="shared" si="179"/>
        <v/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176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177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178"/>
        <v>0</v>
      </c>
      <c r="AJ441" t="str">
        <f t="shared" si="179"/>
        <v/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176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177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178"/>
        <v>0</v>
      </c>
      <c r="AJ442" t="str">
        <f t="shared" si="179"/>
        <v/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176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177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178"/>
        <v>0</v>
      </c>
      <c r="AJ443" s="12" t="str">
        <f t="shared" si="179"/>
        <v/>
      </c>
    </row>
    <row r="444" spans="1:85" x14ac:dyDescent="0.25">
      <c r="A444" s="56" t="s">
        <v>25</v>
      </c>
      <c r="B444" s="57">
        <f>SUM(B423:B439)</f>
        <v>80.901175629758313</v>
      </c>
      <c r="C444" s="57">
        <f t="shared" ref="C444:I444" si="180">SUM(C423:C439)</f>
        <v>22.250426974117147</v>
      </c>
      <c r="D444" s="57">
        <f t="shared" si="180"/>
        <v>93.385632706118912</v>
      </c>
      <c r="E444" s="57">
        <f t="shared" si="180"/>
        <v>245.00537645850832</v>
      </c>
      <c r="F444" s="57">
        <f t="shared" si="180"/>
        <v>0</v>
      </c>
      <c r="G444" s="57">
        <f t="shared" si="180"/>
        <v>27.308192226102143</v>
      </c>
      <c r="H444" s="58">
        <f t="shared" si="180"/>
        <v>0</v>
      </c>
      <c r="I444" s="16">
        <f t="shared" si="180"/>
        <v>468.85080399460492</v>
      </c>
      <c r="J444" s="6"/>
      <c r="K444" s="59" t="s">
        <v>25</v>
      </c>
      <c r="L444" s="57">
        <f>SUM(L423:L439)</f>
        <v>80.901175629758313</v>
      </c>
      <c r="M444" s="57">
        <f t="shared" ref="M444:S444" si="181">SUM(M423:M439)</f>
        <v>22.250426974117147</v>
      </c>
      <c r="N444" s="57">
        <f t="shared" si="181"/>
        <v>93.385632706118912</v>
      </c>
      <c r="O444" s="57">
        <f t="shared" si="181"/>
        <v>245.00537645850832</v>
      </c>
      <c r="P444" s="57">
        <f t="shared" si="181"/>
        <v>22.967997256978247</v>
      </c>
      <c r="Q444" s="57">
        <f t="shared" si="181"/>
        <v>27.308192226102143</v>
      </c>
      <c r="R444" s="58">
        <f t="shared" si="181"/>
        <v>0</v>
      </c>
      <c r="S444" s="60">
        <f t="shared" si="181"/>
        <v>491.81880125158318</v>
      </c>
      <c r="T444" t="str">
        <f>IF(ABS(S444-AI444)&gt;0.01,S444-AI444,"")</f>
        <v/>
      </c>
      <c r="U444" s="94" t="s">
        <v>61</v>
      </c>
      <c r="V444" s="95">
        <f>SUM(V423:V439)</f>
        <v>63.59523552425442</v>
      </c>
      <c r="W444" s="95">
        <f t="shared" ref="W444:AH444" si="182">SUM(W423:W439)</f>
        <v>17.211954754564569</v>
      </c>
      <c r="X444" s="95">
        <f t="shared" si="182"/>
        <v>27.308192226102143</v>
      </c>
      <c r="Y444" s="95">
        <f t="shared" si="182"/>
        <v>22.250426974117147</v>
      </c>
      <c r="Z444" s="95">
        <f t="shared" si="182"/>
        <v>88.209721757575153</v>
      </c>
      <c r="AA444" s="95">
        <f t="shared" si="182"/>
        <v>243.42535698592505</v>
      </c>
      <c r="AB444" s="95">
        <f t="shared" si="182"/>
        <v>22.967997256978247</v>
      </c>
      <c r="AC444" s="95">
        <f t="shared" si="182"/>
        <v>6.8499157720663781</v>
      </c>
      <c r="AD444" s="96">
        <f t="shared" si="182"/>
        <v>9.3985350939328666E-2</v>
      </c>
      <c r="AE444" s="96">
        <f t="shared" si="182"/>
        <v>1.1889699606397849E-2</v>
      </c>
      <c r="AF444" s="96">
        <f t="shared" si="182"/>
        <v>0</v>
      </c>
      <c r="AG444" s="96">
        <f t="shared" si="182"/>
        <v>5.1759109485437529</v>
      </c>
      <c r="AH444" s="96">
        <f t="shared" si="182"/>
        <v>1.5681297729769001</v>
      </c>
      <c r="AI444" s="97">
        <f>SUM(V444:AC444)</f>
        <v>491.81880125158312</v>
      </c>
      <c r="AJ444" t="str">
        <f>IF(ABS(S444-AI444)&gt;0.001,S444-AI444,"")</f>
        <v/>
      </c>
    </row>
    <row r="445" spans="1:85" s="1" customFormat="1" ht="15" thickBot="1" x14ac:dyDescent="0.35">
      <c r="A445" s="61" t="s">
        <v>86</v>
      </c>
      <c r="B445" s="98">
        <f>IF($I444=0,"-",B444/$I444)</f>
        <v>0.17255206760974062</v>
      </c>
      <c r="C445" s="98">
        <f t="shared" ref="C445:H445" si="183">IF($I444=0,"-",C444/$I444)</f>
        <v>4.745737190710498E-2</v>
      </c>
      <c r="D445" s="98">
        <f t="shared" si="183"/>
        <v>0.19917984977411599</v>
      </c>
      <c r="E445" s="98">
        <f t="shared" si="183"/>
        <v>0.52256575945069217</v>
      </c>
      <c r="F445" s="98">
        <f t="shared" si="183"/>
        <v>0</v>
      </c>
      <c r="G445" s="98">
        <f t="shared" si="183"/>
        <v>5.8244951258346098E-2</v>
      </c>
      <c r="H445" s="99">
        <f t="shared" si="183"/>
        <v>0</v>
      </c>
      <c r="I445" s="100">
        <f>SUM(B445:H445)</f>
        <v>0.99999999999999978</v>
      </c>
      <c r="J445"/>
      <c r="K445" s="64" t="s">
        <v>86</v>
      </c>
      <c r="L445" s="65">
        <f t="shared" ref="L445:R445" si="184">IF($S444=0,"-",L444/$S444)</f>
        <v>0.16449386526883591</v>
      </c>
      <c r="M445" s="65">
        <f t="shared" si="184"/>
        <v>4.5241106922903597E-2</v>
      </c>
      <c r="N445" s="65">
        <f t="shared" si="184"/>
        <v>0.1898781267988752</v>
      </c>
      <c r="O445" s="65">
        <f t="shared" si="184"/>
        <v>0.4981618755424097</v>
      </c>
      <c r="P445" s="65">
        <f t="shared" si="184"/>
        <v>4.6700120447874624E-2</v>
      </c>
      <c r="Q445" s="65">
        <f t="shared" si="184"/>
        <v>5.5524905019100748E-2</v>
      </c>
      <c r="R445" s="66">
        <f t="shared" si="184"/>
        <v>0</v>
      </c>
      <c r="S445" s="67">
        <f>SUM(L445:R445)</f>
        <v>0.99999999999999978</v>
      </c>
      <c r="U445" s="101" t="s">
        <v>86</v>
      </c>
      <c r="V445" s="102">
        <f>+V444/$AI444</f>
        <v>0.12930623099893074</v>
      </c>
      <c r="W445" s="102">
        <f t="shared" ref="W445:AH445" si="185">+W444/$AI444</f>
        <v>3.4996536754519136E-2</v>
      </c>
      <c r="X445" s="102">
        <f t="shared" si="185"/>
        <v>5.5524905019100755E-2</v>
      </c>
      <c r="Y445" s="102">
        <f t="shared" si="185"/>
        <v>4.5241106922903597E-2</v>
      </c>
      <c r="Z445" s="102">
        <f t="shared" si="185"/>
        <v>0.17935410670169294</v>
      </c>
      <c r="AA445" s="102">
        <f t="shared" si="185"/>
        <v>0.49494927067947564</v>
      </c>
      <c r="AB445" s="102">
        <f t="shared" si="185"/>
        <v>4.6700120447874631E-2</v>
      </c>
      <c r="AC445" s="102">
        <f t="shared" si="185"/>
        <v>1.3927722475502514E-2</v>
      </c>
      <c r="AD445" s="102">
        <f t="shared" si="185"/>
        <v>1.9109751538606137E-4</v>
      </c>
      <c r="AE445" s="102">
        <f t="shared" si="185"/>
        <v>2.4174959509764322E-5</v>
      </c>
      <c r="AF445" s="102">
        <f t="shared" si="185"/>
        <v>0</v>
      </c>
      <c r="AG445" s="102">
        <f t="shared" si="185"/>
        <v>1.0524020097182269E-2</v>
      </c>
      <c r="AH445" s="102">
        <f t="shared" si="185"/>
        <v>3.1884299034244221E-3</v>
      </c>
      <c r="AI445" s="103">
        <f>SUM(V445:AC445)</f>
        <v>1</v>
      </c>
      <c r="AJ445" t="str">
        <f t="shared" si="179"/>
        <v/>
      </c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0</v>
      </c>
      <c r="G449" s="224"/>
      <c r="H449" s="226"/>
      <c r="I449" s="16">
        <f>SUM(B449:H449)</f>
        <v>0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186">SUM(B450:H450)</f>
        <v>0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187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186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187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186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187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186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187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186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187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9.4179882723467028</v>
      </c>
      <c r="G455" s="227"/>
      <c r="H455" s="229"/>
      <c r="I455" s="16">
        <f t="shared" si="186"/>
        <v>9.4179882723467028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187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186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187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186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187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186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187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186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187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41.941224511703439</v>
      </c>
      <c r="G460" s="227"/>
      <c r="H460" s="229"/>
      <c r="I460" s="24">
        <f t="shared" si="186"/>
        <v>41.941224511703439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187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186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187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186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187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0.58529436536474211</v>
      </c>
      <c r="G463" s="227"/>
      <c r="H463" s="229"/>
      <c r="I463" s="16">
        <f t="shared" si="186"/>
        <v>0.58529436536474211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187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186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187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186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187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186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187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186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187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186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187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186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187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I470" si="188">SUM(C449:C465)</f>
        <v>0</v>
      </c>
      <c r="D470" s="57">
        <f t="shared" si="188"/>
        <v>0</v>
      </c>
      <c r="E470" s="57">
        <f t="shared" si="188"/>
        <v>0</v>
      </c>
      <c r="F470" s="57">
        <f t="shared" si="188"/>
        <v>51.944507149414882</v>
      </c>
      <c r="G470" s="57">
        <f t="shared" si="188"/>
        <v>0</v>
      </c>
      <c r="H470" s="58">
        <f t="shared" si="188"/>
        <v>0</v>
      </c>
      <c r="I470" s="16">
        <f t="shared" si="188"/>
        <v>51.944507149414882</v>
      </c>
      <c r="J470" s="6"/>
      <c r="K470" s="59" t="s">
        <v>25</v>
      </c>
      <c r="L470" s="57">
        <f>SUM(L449:L465)</f>
        <v>0</v>
      </c>
      <c r="M470" s="57">
        <f t="shared" ref="M470:S470" si="189">SUM(M449:M465)</f>
        <v>0</v>
      </c>
      <c r="N470" s="57">
        <f t="shared" si="189"/>
        <v>0</v>
      </c>
      <c r="O470" s="57">
        <f t="shared" si="189"/>
        <v>0</v>
      </c>
      <c r="P470" s="57">
        <f t="shared" si="189"/>
        <v>0</v>
      </c>
      <c r="Q470" s="57">
        <f t="shared" si="189"/>
        <v>0</v>
      </c>
      <c r="R470" s="58">
        <f t="shared" si="189"/>
        <v>0</v>
      </c>
      <c r="S470" s="60">
        <f t="shared" si="189"/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190">IF($I470=0,"-",C470/$I470)</f>
        <v>0</v>
      </c>
      <c r="D471" s="98">
        <f t="shared" si="190"/>
        <v>0</v>
      </c>
      <c r="E471" s="98">
        <f t="shared" si="190"/>
        <v>0</v>
      </c>
      <c r="F471" s="98">
        <f t="shared" si="190"/>
        <v>1</v>
      </c>
      <c r="G471" s="98">
        <f t="shared" si="190"/>
        <v>0</v>
      </c>
      <c r="H471" s="99">
        <f t="shared" si="190"/>
        <v>0</v>
      </c>
      <c r="I471" s="100">
        <f>SUM(B471:H471)</f>
        <v>1</v>
      </c>
      <c r="J471" s="1"/>
      <c r="K471" s="64" t="s">
        <v>86</v>
      </c>
      <c r="L471" s="65" t="str">
        <f t="shared" ref="L471:R471" si="191">IF($S470=0,"-",L470/$S470)</f>
        <v>-</v>
      </c>
      <c r="M471" s="65" t="str">
        <f t="shared" si="191"/>
        <v>-</v>
      </c>
      <c r="N471" s="65" t="str">
        <f t="shared" si="191"/>
        <v>-</v>
      </c>
      <c r="O471" s="65" t="str">
        <f t="shared" si="191"/>
        <v>-</v>
      </c>
      <c r="P471" s="65" t="str">
        <f t="shared" si="191"/>
        <v>-</v>
      </c>
      <c r="Q471" s="65" t="str">
        <f t="shared" si="191"/>
        <v>-</v>
      </c>
      <c r="R471" s="66" t="str">
        <f t="shared" si="191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192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193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192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193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192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193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192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193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192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193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10344.145174515816</v>
      </c>
      <c r="G481" s="227"/>
      <c r="H481" s="229"/>
      <c r="I481" s="16">
        <f t="shared" si="192"/>
        <v>10344.145174515816</v>
      </c>
      <c r="J481" s="6"/>
      <c r="K481" s="31" t="s">
        <v>56</v>
      </c>
      <c r="L481" s="227"/>
      <c r="M481" s="228"/>
      <c r="N481" s="228"/>
      <c r="O481" s="229"/>
      <c r="P481" s="18">
        <v>6490.6718051224771</v>
      </c>
      <c r="Q481" s="227"/>
      <c r="R481" s="234"/>
      <c r="S481" s="20">
        <f t="shared" si="193"/>
        <v>6490.6718051224771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2416.1657836870349</v>
      </c>
      <c r="G482" s="227"/>
      <c r="H482" s="229"/>
      <c r="I482" s="24">
        <f t="shared" si="192"/>
        <v>2416.1657836870349</v>
      </c>
      <c r="J482" s="6"/>
      <c r="K482" s="25" t="s">
        <v>11</v>
      </c>
      <c r="L482" s="227"/>
      <c r="M482" s="228"/>
      <c r="N482" s="228"/>
      <c r="O482" s="229"/>
      <c r="P482" s="26">
        <v>775.79491188421412</v>
      </c>
      <c r="Q482" s="227"/>
      <c r="R482" s="234"/>
      <c r="S482" s="28">
        <f t="shared" si="193"/>
        <v>775.79491188421412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192"/>
        <v>0</v>
      </c>
      <c r="J483" s="6"/>
      <c r="K483" s="31" t="s">
        <v>57</v>
      </c>
      <c r="L483" s="227"/>
      <c r="M483" s="228"/>
      <c r="N483" s="228"/>
      <c r="O483" s="229"/>
      <c r="P483" s="18">
        <v>0</v>
      </c>
      <c r="Q483" s="227"/>
      <c r="R483" s="234"/>
      <c r="S483" s="20">
        <f t="shared" si="193"/>
        <v>0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8.531475716037253</v>
      </c>
      <c r="G484" s="227"/>
      <c r="H484" s="229"/>
      <c r="I484" s="24">
        <f t="shared" si="192"/>
        <v>8.531475716037253</v>
      </c>
      <c r="J484" s="6"/>
      <c r="K484" s="25" t="s">
        <v>16</v>
      </c>
      <c r="L484" s="227"/>
      <c r="M484" s="228"/>
      <c r="N484" s="228"/>
      <c r="O484" s="229"/>
      <c r="P484" s="26">
        <v>5.5526844880087438</v>
      </c>
      <c r="Q484" s="227"/>
      <c r="R484" s="234"/>
      <c r="S484" s="28">
        <f t="shared" si="193"/>
        <v>5.5526844880087438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19.145078132121686</v>
      </c>
      <c r="G485" s="227"/>
      <c r="H485" s="229"/>
      <c r="I485" s="16">
        <f t="shared" si="192"/>
        <v>19.145078132121686</v>
      </c>
      <c r="J485" s="6"/>
      <c r="K485" s="31" t="s">
        <v>136</v>
      </c>
      <c r="L485" s="227"/>
      <c r="M485" s="228"/>
      <c r="N485" s="228"/>
      <c r="O485" s="229"/>
      <c r="P485" s="18">
        <v>14.598820419297766</v>
      </c>
      <c r="Q485" s="227"/>
      <c r="R485" s="234"/>
      <c r="S485" s="20">
        <f t="shared" si="193"/>
        <v>14.598820419297766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10.943151309840534</v>
      </c>
      <c r="G486" s="227"/>
      <c r="H486" s="229"/>
      <c r="I486" s="24">
        <f t="shared" si="192"/>
        <v>10.943151309840534</v>
      </c>
      <c r="J486" s="6"/>
      <c r="K486" s="25" t="s">
        <v>24</v>
      </c>
      <c r="L486" s="227"/>
      <c r="M486" s="228"/>
      <c r="N486" s="228"/>
      <c r="O486" s="229"/>
      <c r="P486" s="26">
        <v>0</v>
      </c>
      <c r="Q486" s="227"/>
      <c r="R486" s="234"/>
      <c r="S486" s="28">
        <f t="shared" si="193"/>
        <v>0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192"/>
        <v>0</v>
      </c>
      <c r="J487" s="6"/>
      <c r="K487" s="31" t="s">
        <v>23</v>
      </c>
      <c r="L487" s="227"/>
      <c r="M487" s="228"/>
      <c r="N487" s="228"/>
      <c r="O487" s="229"/>
      <c r="P487" s="18">
        <v>0</v>
      </c>
      <c r="Q487" s="227"/>
      <c r="R487" s="234"/>
      <c r="S487" s="20">
        <f t="shared" si="193"/>
        <v>0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192"/>
        <v>0</v>
      </c>
      <c r="J488" s="6"/>
      <c r="K488" s="25" t="s">
        <v>58</v>
      </c>
      <c r="L488" s="227"/>
      <c r="M488" s="228"/>
      <c r="N488" s="228"/>
      <c r="O488" s="229"/>
      <c r="P488" s="26">
        <v>0</v>
      </c>
      <c r="Q488" s="227"/>
      <c r="R488" s="234"/>
      <c r="S488" s="28">
        <f t="shared" si="193"/>
        <v>0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807.75656498302419</v>
      </c>
      <c r="G489" s="227"/>
      <c r="H489" s="229"/>
      <c r="I489" s="16">
        <f t="shared" si="192"/>
        <v>807.75656498302419</v>
      </c>
      <c r="J489" s="6"/>
      <c r="K489" s="31" t="s">
        <v>21</v>
      </c>
      <c r="L489" s="227"/>
      <c r="M489" s="228"/>
      <c r="N489" s="228"/>
      <c r="O489" s="229"/>
      <c r="P489" s="18">
        <v>498.22070801295553</v>
      </c>
      <c r="Q489" s="227"/>
      <c r="R489" s="234"/>
      <c r="S489" s="20">
        <f t="shared" si="193"/>
        <v>498.22070801295553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192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193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192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193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192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193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192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193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192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193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192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193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I496" si="194">SUM(C475:C491)</f>
        <v>0</v>
      </c>
      <c r="D496" s="57">
        <f t="shared" si="194"/>
        <v>0</v>
      </c>
      <c r="E496" s="57">
        <f t="shared" si="194"/>
        <v>0</v>
      </c>
      <c r="F496" s="57">
        <f t="shared" si="194"/>
        <v>13606.687228343875</v>
      </c>
      <c r="G496" s="57">
        <f t="shared" si="194"/>
        <v>0</v>
      </c>
      <c r="H496" s="58">
        <f t="shared" si="194"/>
        <v>0</v>
      </c>
      <c r="I496" s="16">
        <f t="shared" si="194"/>
        <v>13606.687228343875</v>
      </c>
      <c r="J496" s="6"/>
      <c r="K496" s="59" t="s">
        <v>25</v>
      </c>
      <c r="L496" s="57">
        <f>SUM(L475:L491)</f>
        <v>0</v>
      </c>
      <c r="M496" s="57">
        <f t="shared" ref="M496:S496" si="195">SUM(M475:M491)</f>
        <v>0</v>
      </c>
      <c r="N496" s="57">
        <f t="shared" si="195"/>
        <v>0</v>
      </c>
      <c r="O496" s="57">
        <f t="shared" si="195"/>
        <v>0</v>
      </c>
      <c r="P496" s="57">
        <f t="shared" si="195"/>
        <v>7784.8389299269538</v>
      </c>
      <c r="Q496" s="57">
        <f t="shared" si="195"/>
        <v>0</v>
      </c>
      <c r="R496" s="58">
        <f t="shared" si="195"/>
        <v>0</v>
      </c>
      <c r="S496" s="60">
        <f t="shared" si="195"/>
        <v>7784.8389299269538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196">IF($I496=0,"-",C496/$I496)</f>
        <v>0</v>
      </c>
      <c r="D497" s="98">
        <f t="shared" si="196"/>
        <v>0</v>
      </c>
      <c r="E497" s="98">
        <f t="shared" si="196"/>
        <v>0</v>
      </c>
      <c r="F497" s="98">
        <f t="shared" si="196"/>
        <v>1</v>
      </c>
      <c r="G497" s="98">
        <f t="shared" si="196"/>
        <v>0</v>
      </c>
      <c r="H497" s="99">
        <f t="shared" si="196"/>
        <v>0</v>
      </c>
      <c r="I497" s="100">
        <f>SUM(B497:H497)</f>
        <v>1</v>
      </c>
      <c r="J497" s="1"/>
      <c r="K497" s="64" t="s">
        <v>86</v>
      </c>
      <c r="L497" s="65">
        <f t="shared" ref="L497:R497" si="197">IF($S496=0,"-",L496/$S496)</f>
        <v>0</v>
      </c>
      <c r="M497" s="65">
        <f t="shared" si="197"/>
        <v>0</v>
      </c>
      <c r="N497" s="65">
        <f t="shared" si="197"/>
        <v>0</v>
      </c>
      <c r="O497" s="65">
        <f t="shared" si="197"/>
        <v>0</v>
      </c>
      <c r="P497" s="65">
        <f t="shared" si="197"/>
        <v>1</v>
      </c>
      <c r="Q497" s="65">
        <f t="shared" si="197"/>
        <v>0</v>
      </c>
      <c r="R497" s="66">
        <f t="shared" si="197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198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199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198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199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198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199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198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199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198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199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198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199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198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199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198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199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198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199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198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199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198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199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198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199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198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199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198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199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198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199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198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199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198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199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198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199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198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199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198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199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I522" si="200">SUM(C501:C517)</f>
        <v>0</v>
      </c>
      <c r="D522" s="57">
        <f t="shared" si="200"/>
        <v>0</v>
      </c>
      <c r="E522" s="57">
        <f t="shared" si="200"/>
        <v>0</v>
      </c>
      <c r="F522" s="57">
        <f t="shared" si="200"/>
        <v>0</v>
      </c>
      <c r="G522" s="57">
        <f t="shared" si="200"/>
        <v>0</v>
      </c>
      <c r="H522" s="58">
        <f t="shared" si="200"/>
        <v>0</v>
      </c>
      <c r="I522" s="16">
        <f t="shared" si="200"/>
        <v>0</v>
      </c>
      <c r="J522" s="6"/>
      <c r="K522" s="59" t="s">
        <v>25</v>
      </c>
      <c r="L522" s="57">
        <f>SUM(L501:L517)</f>
        <v>0</v>
      </c>
      <c r="M522" s="57">
        <f t="shared" ref="M522:S522" si="201">SUM(M501:M517)</f>
        <v>0</v>
      </c>
      <c r="N522" s="57">
        <f t="shared" si="201"/>
        <v>0</v>
      </c>
      <c r="O522" s="57">
        <f t="shared" si="201"/>
        <v>0</v>
      </c>
      <c r="P522" s="57">
        <f t="shared" si="201"/>
        <v>0</v>
      </c>
      <c r="Q522" s="57">
        <f t="shared" si="201"/>
        <v>0</v>
      </c>
      <c r="R522" s="58">
        <f t="shared" si="201"/>
        <v>0</v>
      </c>
      <c r="S522" s="60">
        <f t="shared" si="201"/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202">IF($I522=0,"-",C522/$I522)</f>
        <v>-</v>
      </c>
      <c r="D523" s="98" t="str">
        <f t="shared" si="202"/>
        <v>-</v>
      </c>
      <c r="E523" s="98" t="str">
        <f t="shared" si="202"/>
        <v>-</v>
      </c>
      <c r="F523" s="98" t="str">
        <f t="shared" si="202"/>
        <v>-</v>
      </c>
      <c r="G523" s="98" t="str">
        <f t="shared" si="202"/>
        <v>-</v>
      </c>
      <c r="H523" s="99" t="str">
        <f t="shared" si="202"/>
        <v>-</v>
      </c>
      <c r="I523" s="100">
        <f>SUM(B523:H523)</f>
        <v>0</v>
      </c>
      <c r="J523" s="1"/>
      <c r="K523" s="64" t="s">
        <v>86</v>
      </c>
      <c r="L523" s="65" t="str">
        <f t="shared" ref="L523:R523" si="203">IF($S522=0,"-",L522/$S522)</f>
        <v>-</v>
      </c>
      <c r="M523" s="65" t="str">
        <f t="shared" si="203"/>
        <v>-</v>
      </c>
      <c r="N523" s="65" t="str">
        <f t="shared" si="203"/>
        <v>-</v>
      </c>
      <c r="O523" s="65" t="str">
        <f t="shared" si="203"/>
        <v>-</v>
      </c>
      <c r="P523" s="65" t="str">
        <f t="shared" si="203"/>
        <v>-</v>
      </c>
      <c r="Q523" s="65" t="str">
        <f t="shared" si="203"/>
        <v>-</v>
      </c>
      <c r="R523" s="66" t="str">
        <f t="shared" si="203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204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205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204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205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204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205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204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205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204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205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4.4608324133334936</v>
      </c>
      <c r="G533" s="227"/>
      <c r="H533" s="229"/>
      <c r="I533" s="16">
        <f t="shared" si="204"/>
        <v>4.4608324133334936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205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0.44174793467350976</v>
      </c>
      <c r="G534" s="227"/>
      <c r="H534" s="229"/>
      <c r="I534" s="24">
        <f t="shared" si="204"/>
        <v>0.44174793467350976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205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204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205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204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205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204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205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204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205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204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205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204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205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204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205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204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205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204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205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204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205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204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205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204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205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204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205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I548" si="206">SUM(C527:C543)</f>
        <v>0</v>
      </c>
      <c r="D548" s="57">
        <f t="shared" si="206"/>
        <v>0</v>
      </c>
      <c r="E548" s="57">
        <f t="shared" si="206"/>
        <v>0</v>
      </c>
      <c r="F548" s="57">
        <f t="shared" si="206"/>
        <v>4.9025803480070032</v>
      </c>
      <c r="G548" s="57">
        <f t="shared" si="206"/>
        <v>0</v>
      </c>
      <c r="H548" s="58">
        <f t="shared" si="206"/>
        <v>0</v>
      </c>
      <c r="I548" s="16">
        <f t="shared" si="206"/>
        <v>4.9025803480070032</v>
      </c>
      <c r="J548" s="6"/>
      <c r="K548" s="59" t="s">
        <v>25</v>
      </c>
      <c r="L548" s="57">
        <f>SUM(L527:L543)</f>
        <v>0</v>
      </c>
      <c r="M548" s="57">
        <f t="shared" ref="M548:S548" si="207">SUM(M527:M543)</f>
        <v>0</v>
      </c>
      <c r="N548" s="57">
        <f t="shared" si="207"/>
        <v>0</v>
      </c>
      <c r="O548" s="57">
        <f t="shared" si="207"/>
        <v>0</v>
      </c>
      <c r="P548" s="57">
        <f t="shared" si="207"/>
        <v>0</v>
      </c>
      <c r="Q548" s="57">
        <f t="shared" si="207"/>
        <v>0</v>
      </c>
      <c r="R548" s="58">
        <f t="shared" si="207"/>
        <v>0</v>
      </c>
      <c r="S548" s="60">
        <f t="shared" si="207"/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208">IF($I548=0,"-",C548/$I548)</f>
        <v>0</v>
      </c>
      <c r="D549" s="98">
        <f t="shared" si="208"/>
        <v>0</v>
      </c>
      <c r="E549" s="98">
        <f t="shared" si="208"/>
        <v>0</v>
      </c>
      <c r="F549" s="98">
        <f t="shared" si="208"/>
        <v>1</v>
      </c>
      <c r="G549" s="98">
        <f t="shared" si="208"/>
        <v>0</v>
      </c>
      <c r="H549" s="99">
        <f t="shared" si="208"/>
        <v>0</v>
      </c>
      <c r="I549" s="100">
        <f>SUM(B549:H549)</f>
        <v>1</v>
      </c>
      <c r="J549" s="1"/>
      <c r="K549" s="64" t="s">
        <v>86</v>
      </c>
      <c r="L549" s="65" t="str">
        <f t="shared" ref="L549:R549" si="209">IF($S548=0,"-",L548/$S548)</f>
        <v>-</v>
      </c>
      <c r="M549" s="65" t="str">
        <f t="shared" si="209"/>
        <v>-</v>
      </c>
      <c r="N549" s="65" t="str">
        <f t="shared" si="209"/>
        <v>-</v>
      </c>
      <c r="O549" s="65" t="str">
        <f t="shared" si="209"/>
        <v>-</v>
      </c>
      <c r="P549" s="65" t="str">
        <f t="shared" si="209"/>
        <v>-</v>
      </c>
      <c r="Q549" s="65" t="str">
        <f t="shared" si="209"/>
        <v>-</v>
      </c>
      <c r="R549" s="66" t="str">
        <f t="shared" si="209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210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211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210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211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210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211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210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211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210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211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210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211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10.946917521498687</v>
      </c>
      <c r="G560" s="227"/>
      <c r="H560" s="229"/>
      <c r="I560" s="24">
        <f t="shared" si="210"/>
        <v>10.946917521498687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211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119.07532646703179</v>
      </c>
      <c r="G561" s="227"/>
      <c r="H561" s="229"/>
      <c r="I561" s="16">
        <f t="shared" si="210"/>
        <v>119.07532646703179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211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210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211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210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211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210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211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210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211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210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211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210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211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210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211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210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211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210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211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210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211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210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211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210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211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I574" si="212">SUM(C553:C569)</f>
        <v>0</v>
      </c>
      <c r="D574" s="57">
        <f t="shared" si="212"/>
        <v>0</v>
      </c>
      <c r="E574" s="57">
        <f t="shared" si="212"/>
        <v>0</v>
      </c>
      <c r="F574" s="57">
        <f t="shared" si="212"/>
        <v>130.02224398853048</v>
      </c>
      <c r="G574" s="57">
        <f t="shared" si="212"/>
        <v>0</v>
      </c>
      <c r="H574" s="58">
        <f t="shared" si="212"/>
        <v>0</v>
      </c>
      <c r="I574" s="16">
        <f t="shared" si="212"/>
        <v>130.02224398853048</v>
      </c>
      <c r="J574" s="6"/>
      <c r="K574" s="59" t="s">
        <v>25</v>
      </c>
      <c r="L574" s="57">
        <f>SUM(L553:L569)</f>
        <v>0</v>
      </c>
      <c r="M574" s="57">
        <f t="shared" ref="M574:S574" si="213">SUM(M553:M569)</f>
        <v>0</v>
      </c>
      <c r="N574" s="57">
        <f t="shared" si="213"/>
        <v>0</v>
      </c>
      <c r="O574" s="57">
        <f t="shared" si="213"/>
        <v>0</v>
      </c>
      <c r="P574" s="57">
        <f t="shared" si="213"/>
        <v>0</v>
      </c>
      <c r="Q574" s="57">
        <f t="shared" si="213"/>
        <v>0</v>
      </c>
      <c r="R574" s="58">
        <f t="shared" si="213"/>
        <v>0</v>
      </c>
      <c r="S574" s="60">
        <f t="shared" si="213"/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214">IF($I574=0,"-",C574/$I574)</f>
        <v>0</v>
      </c>
      <c r="D575" s="98">
        <f t="shared" si="214"/>
        <v>0</v>
      </c>
      <c r="E575" s="98">
        <f t="shared" si="214"/>
        <v>0</v>
      </c>
      <c r="F575" s="98">
        <f t="shared" si="214"/>
        <v>1</v>
      </c>
      <c r="G575" s="98">
        <f t="shared" si="214"/>
        <v>0</v>
      </c>
      <c r="H575" s="99">
        <f t="shared" si="214"/>
        <v>0</v>
      </c>
      <c r="I575" s="100">
        <f>SUM(B575:H575)</f>
        <v>1</v>
      </c>
      <c r="J575" s="1"/>
      <c r="K575" s="64" t="s">
        <v>86</v>
      </c>
      <c r="L575" s="65" t="str">
        <f t="shared" ref="L575:R575" si="215">IF($S574=0,"-",L574/$S574)</f>
        <v>-</v>
      </c>
      <c r="M575" s="65" t="str">
        <f t="shared" si="215"/>
        <v>-</v>
      </c>
      <c r="N575" s="65" t="str">
        <f t="shared" si="215"/>
        <v>-</v>
      </c>
      <c r="O575" s="65" t="str">
        <f t="shared" si="215"/>
        <v>-</v>
      </c>
      <c r="P575" s="65" t="str">
        <f t="shared" si="215"/>
        <v>-</v>
      </c>
      <c r="Q575" s="65" t="str">
        <f t="shared" si="215"/>
        <v>-</v>
      </c>
      <c r="R575" s="66" t="str">
        <f t="shared" si="215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0</v>
      </c>
      <c r="C579" s="14">
        <v>0</v>
      </c>
      <c r="D579" s="14">
        <v>0</v>
      </c>
      <c r="E579" s="14">
        <v>0</v>
      </c>
      <c r="F579" s="213"/>
      <c r="G579" s="14">
        <v>0</v>
      </c>
      <c r="H579" s="15">
        <v>0</v>
      </c>
      <c r="I579" s="16">
        <f>SUM(B579:H579)</f>
        <v>0</v>
      </c>
      <c r="J579" s="6"/>
      <c r="K579" s="72" t="s">
        <v>6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73">
        <v>0</v>
      </c>
      <c r="S579" s="74">
        <f>SUM(L579:R579)</f>
        <v>0</v>
      </c>
    </row>
    <row r="580" spans="1:19" x14ac:dyDescent="0.25">
      <c r="A580" s="21" t="s">
        <v>7</v>
      </c>
      <c r="B580" s="22">
        <v>0</v>
      </c>
      <c r="C580" s="22">
        <v>0</v>
      </c>
      <c r="D580" s="22">
        <v>0</v>
      </c>
      <c r="E580" s="22">
        <v>0</v>
      </c>
      <c r="F580" s="214"/>
      <c r="G580" s="22">
        <v>0</v>
      </c>
      <c r="H580" s="23">
        <v>0</v>
      </c>
      <c r="I580" s="24">
        <f t="shared" ref="I580:I599" si="216">SUM(B580:H580)</f>
        <v>0</v>
      </c>
      <c r="J580" s="6"/>
      <c r="K580" s="25" t="s">
        <v>7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7">
        <v>0</v>
      </c>
      <c r="S580" s="28">
        <f t="shared" ref="S580:S599" si="217">SUM(L580:R580)</f>
        <v>0</v>
      </c>
    </row>
    <row r="581" spans="1:19" x14ac:dyDescent="0.25">
      <c r="A581" s="29" t="s">
        <v>9</v>
      </c>
      <c r="B581" s="18">
        <v>0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216"/>
        <v>0</v>
      </c>
      <c r="J581" s="6"/>
      <c r="K581" s="31" t="s">
        <v>9</v>
      </c>
      <c r="L581" s="18">
        <v>0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217"/>
        <v>0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216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217"/>
        <v>0</v>
      </c>
    </row>
    <row r="583" spans="1:19" x14ac:dyDescent="0.25">
      <c r="A583" s="29" t="s">
        <v>15</v>
      </c>
      <c r="B583" s="18">
        <v>8.0221826892822037</v>
      </c>
      <c r="C583" s="18">
        <v>0.97168526584361836</v>
      </c>
      <c r="D583" s="18">
        <v>0.20951664294782485</v>
      </c>
      <c r="E583" s="18">
        <v>0.46728160526249801</v>
      </c>
      <c r="F583" s="214"/>
      <c r="G583" s="18">
        <v>0</v>
      </c>
      <c r="H583" s="30">
        <v>0</v>
      </c>
      <c r="I583" s="16">
        <f t="shared" si="216"/>
        <v>9.670666203336145</v>
      </c>
      <c r="J583" s="6"/>
      <c r="K583" s="31" t="s">
        <v>15</v>
      </c>
      <c r="L583" s="18">
        <v>8.0221826892822037</v>
      </c>
      <c r="M583" s="18">
        <v>0.97168526584361836</v>
      </c>
      <c r="N583" s="18">
        <v>0.20951664294782485</v>
      </c>
      <c r="O583" s="18">
        <v>0.46728160526249801</v>
      </c>
      <c r="P583" s="18">
        <v>0</v>
      </c>
      <c r="Q583" s="18">
        <v>0</v>
      </c>
      <c r="R583" s="19">
        <v>0</v>
      </c>
      <c r="S583" s="20">
        <f t="shared" si="217"/>
        <v>9.670666203336145</v>
      </c>
    </row>
    <row r="584" spans="1:19" x14ac:dyDescent="0.25">
      <c r="A584" s="21" t="s">
        <v>14</v>
      </c>
      <c r="B584" s="22">
        <v>150.45139761613086</v>
      </c>
      <c r="C584" s="22">
        <v>2.2832270770907255</v>
      </c>
      <c r="D584" s="22">
        <v>2.6996820964407084</v>
      </c>
      <c r="E584" s="22">
        <v>0</v>
      </c>
      <c r="F584" s="214"/>
      <c r="G584" s="22">
        <v>0</v>
      </c>
      <c r="H584" s="23">
        <v>0</v>
      </c>
      <c r="I584" s="24">
        <f t="shared" si="216"/>
        <v>155.43430678966229</v>
      </c>
      <c r="J584" s="6"/>
      <c r="K584" s="25" t="s">
        <v>14</v>
      </c>
      <c r="L584" s="26">
        <v>150.45139761613086</v>
      </c>
      <c r="M584" s="26">
        <v>2.2832270770907255</v>
      </c>
      <c r="N584" s="26">
        <v>2.6996820964407084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217"/>
        <v>155.43430678966229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7.9973529890866674E-2</v>
      </c>
      <c r="E585" s="18">
        <v>37.306424485520715</v>
      </c>
      <c r="F585" s="214"/>
      <c r="G585" s="18">
        <v>0</v>
      </c>
      <c r="H585" s="30">
        <v>0</v>
      </c>
      <c r="I585" s="16">
        <f t="shared" si="216"/>
        <v>37.386398015411579</v>
      </c>
      <c r="J585" s="6"/>
      <c r="K585" s="31" t="s">
        <v>56</v>
      </c>
      <c r="L585" s="18">
        <v>0</v>
      </c>
      <c r="M585" s="18">
        <v>0</v>
      </c>
      <c r="N585" s="18">
        <v>7.9973529890866674E-2</v>
      </c>
      <c r="O585" s="18">
        <v>37.306424485520715</v>
      </c>
      <c r="P585" s="18">
        <v>690.39499246352113</v>
      </c>
      <c r="Q585" s="18">
        <v>0</v>
      </c>
      <c r="R585" s="19">
        <v>0</v>
      </c>
      <c r="S585" s="20">
        <f t="shared" si="217"/>
        <v>727.78139047893274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2.4885066509043961E-2</v>
      </c>
      <c r="E586" s="22">
        <v>0.72757735696315384</v>
      </c>
      <c r="F586" s="214"/>
      <c r="G586" s="22">
        <v>0</v>
      </c>
      <c r="H586" s="23">
        <v>0</v>
      </c>
      <c r="I586" s="24">
        <f t="shared" si="216"/>
        <v>0.75246242347219783</v>
      </c>
      <c r="J586" s="6"/>
      <c r="K586" s="25" t="s">
        <v>11</v>
      </c>
      <c r="L586" s="26">
        <v>0</v>
      </c>
      <c r="M586" s="26">
        <v>0</v>
      </c>
      <c r="N586" s="26">
        <v>2.4885066509043961E-2</v>
      </c>
      <c r="O586" s="26">
        <v>0.72757735696315384</v>
      </c>
      <c r="P586" s="26">
        <v>77.975533895977222</v>
      </c>
      <c r="Q586" s="26">
        <v>0</v>
      </c>
      <c r="R586" s="27">
        <v>0</v>
      </c>
      <c r="S586" s="28">
        <f t="shared" si="217"/>
        <v>78.727996319449417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216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119.07532646703179</v>
      </c>
      <c r="Q587" s="18">
        <v>0</v>
      </c>
      <c r="R587" s="19">
        <v>0</v>
      </c>
      <c r="S587" s="20">
        <f t="shared" si="217"/>
        <v>119.07532646703179</v>
      </c>
    </row>
    <row r="588" spans="1:19" x14ac:dyDescent="0.25">
      <c r="A588" s="21" t="s">
        <v>16</v>
      </c>
      <c r="B588" s="22">
        <v>8.3818348393888744</v>
      </c>
      <c r="C588" s="22">
        <v>4.5415251320265561E-2</v>
      </c>
      <c r="D588" s="22">
        <v>1.0637923872109656</v>
      </c>
      <c r="E588" s="22">
        <v>0.1450133286840708</v>
      </c>
      <c r="F588" s="214"/>
      <c r="G588" s="22">
        <v>0</v>
      </c>
      <c r="H588" s="23">
        <v>0</v>
      </c>
      <c r="I588" s="24">
        <f t="shared" si="216"/>
        <v>9.6360558066041762</v>
      </c>
      <c r="J588" s="6"/>
      <c r="K588" s="25" t="s">
        <v>16</v>
      </c>
      <c r="L588" s="26">
        <v>8.3818348393888744</v>
      </c>
      <c r="M588" s="26">
        <v>4.5415251320265561E-2</v>
      </c>
      <c r="N588" s="26">
        <v>1.0637923872109656</v>
      </c>
      <c r="O588" s="26">
        <v>0.1450133286840708</v>
      </c>
      <c r="P588" s="26">
        <v>0</v>
      </c>
      <c r="Q588" s="26">
        <v>0</v>
      </c>
      <c r="R588" s="27">
        <v>0</v>
      </c>
      <c r="S588" s="28">
        <f t="shared" si="217"/>
        <v>9.6360558066041762</v>
      </c>
    </row>
    <row r="589" spans="1:19" x14ac:dyDescent="0.25">
      <c r="A589" s="29" t="s">
        <v>136</v>
      </c>
      <c r="B589" s="18">
        <v>143.7855751485919</v>
      </c>
      <c r="C589" s="18">
        <v>22.658706314296015</v>
      </c>
      <c r="D589" s="18">
        <v>4.4191546208575305</v>
      </c>
      <c r="E589" s="18">
        <v>3.4797282010010404</v>
      </c>
      <c r="F589" s="214"/>
      <c r="G589" s="18">
        <v>0</v>
      </c>
      <c r="H589" s="30">
        <v>0</v>
      </c>
      <c r="I589" s="16">
        <f t="shared" si="216"/>
        <v>174.34316428474651</v>
      </c>
      <c r="J589" s="6"/>
      <c r="K589" s="31" t="s">
        <v>136</v>
      </c>
      <c r="L589" s="18">
        <v>143.7855751485919</v>
      </c>
      <c r="M589" s="18">
        <v>22.658706314296015</v>
      </c>
      <c r="N589" s="18">
        <v>4.4191546208575305</v>
      </c>
      <c r="O589" s="18">
        <v>3.4797282010010404</v>
      </c>
      <c r="P589" s="18">
        <v>0</v>
      </c>
      <c r="Q589" s="18">
        <v>0</v>
      </c>
      <c r="R589" s="19">
        <v>0</v>
      </c>
      <c r="S589" s="20">
        <f t="shared" si="217"/>
        <v>174.34316428474651</v>
      </c>
    </row>
    <row r="590" spans="1:19" x14ac:dyDescent="0.25">
      <c r="A590" s="21" t="s">
        <v>24</v>
      </c>
      <c r="B590" s="22">
        <v>180.19437419777745</v>
      </c>
      <c r="C590" s="22">
        <v>0</v>
      </c>
      <c r="D590" s="22">
        <v>397.42402141906507</v>
      </c>
      <c r="E590" s="22">
        <v>87.577714037356458</v>
      </c>
      <c r="F590" s="214"/>
      <c r="G590" s="22">
        <v>272.28048890694919</v>
      </c>
      <c r="H590" s="23">
        <v>7.0883609594089209E-2</v>
      </c>
      <c r="I590" s="24">
        <f t="shared" si="216"/>
        <v>937.54748217074223</v>
      </c>
      <c r="J590" s="6"/>
      <c r="K590" s="25" t="s">
        <v>24</v>
      </c>
      <c r="L590" s="26">
        <v>180.19437419777745</v>
      </c>
      <c r="M590" s="26">
        <v>0</v>
      </c>
      <c r="N590" s="26">
        <v>397.42402141906507</v>
      </c>
      <c r="O590" s="26">
        <v>87.577714037356458</v>
      </c>
      <c r="P590" s="26">
        <v>44.406211904983067</v>
      </c>
      <c r="Q590" s="26">
        <v>272.28048890694919</v>
      </c>
      <c r="R590" s="27">
        <v>7.0883609594089209E-2</v>
      </c>
      <c r="S590" s="28">
        <f t="shared" si="217"/>
        <v>981.95369407572514</v>
      </c>
    </row>
    <row r="591" spans="1:19" x14ac:dyDescent="0.25">
      <c r="A591" s="29" t="s">
        <v>23</v>
      </c>
      <c r="B591" s="18">
        <v>657.13995863353853</v>
      </c>
      <c r="C591" s="18">
        <v>4.1661500683502446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216"/>
        <v>661.30610870188877</v>
      </c>
      <c r="J591" s="6"/>
      <c r="K591" s="31" t="s">
        <v>23</v>
      </c>
      <c r="L591" s="18">
        <v>657.13995863353853</v>
      </c>
      <c r="M591" s="18">
        <v>4.1661500683502446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217"/>
        <v>661.30610870188877</v>
      </c>
    </row>
    <row r="592" spans="1:19" x14ac:dyDescent="0.25">
      <c r="A592" s="21" t="s">
        <v>58</v>
      </c>
      <c r="B592" s="22">
        <v>4.6536823494724056</v>
      </c>
      <c r="C592" s="22">
        <v>0</v>
      </c>
      <c r="D592" s="22">
        <v>0.82728768078346604</v>
      </c>
      <c r="E592" s="22">
        <v>0</v>
      </c>
      <c r="F592" s="214"/>
      <c r="G592" s="22">
        <v>0</v>
      </c>
      <c r="H592" s="23">
        <v>0</v>
      </c>
      <c r="I592" s="24">
        <f t="shared" si="216"/>
        <v>5.4809700302558717</v>
      </c>
      <c r="J592" s="6"/>
      <c r="K592" s="25" t="s">
        <v>58</v>
      </c>
      <c r="L592" s="26">
        <v>4.6536823494724056</v>
      </c>
      <c r="M592" s="26">
        <v>0</v>
      </c>
      <c r="N592" s="26">
        <v>0.82728768078346604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217"/>
        <v>5.4809700302558717</v>
      </c>
    </row>
    <row r="593" spans="1:85" x14ac:dyDescent="0.25">
      <c r="A593" s="29" t="s">
        <v>21</v>
      </c>
      <c r="B593" s="18">
        <v>95.563348707652651</v>
      </c>
      <c r="C593" s="18">
        <v>0</v>
      </c>
      <c r="D593" s="18">
        <v>5.8942726345756506</v>
      </c>
      <c r="E593" s="18">
        <v>0</v>
      </c>
      <c r="F593" s="214"/>
      <c r="G593" s="18">
        <v>0</v>
      </c>
      <c r="H593" s="30">
        <v>0</v>
      </c>
      <c r="I593" s="16">
        <f t="shared" si="216"/>
        <v>101.45762134222831</v>
      </c>
      <c r="J593" s="6"/>
      <c r="K593" s="31" t="s">
        <v>21</v>
      </c>
      <c r="L593" s="18">
        <v>95.563348707652651</v>
      </c>
      <c r="M593" s="18">
        <v>0</v>
      </c>
      <c r="N593" s="18">
        <v>5.8942726345756506</v>
      </c>
      <c r="O593" s="18">
        <v>0</v>
      </c>
      <c r="P593" s="18">
        <v>45.784571415615332</v>
      </c>
      <c r="Q593" s="18">
        <v>0</v>
      </c>
      <c r="R593" s="19">
        <v>0</v>
      </c>
      <c r="S593" s="20">
        <f t="shared" si="217"/>
        <v>147.24219275784364</v>
      </c>
    </row>
    <row r="594" spans="1:85" x14ac:dyDescent="0.25">
      <c r="A594" s="21" t="s">
        <v>20</v>
      </c>
      <c r="B594" s="22">
        <v>0</v>
      </c>
      <c r="C594" s="22">
        <v>0</v>
      </c>
      <c r="D594" s="22">
        <v>0</v>
      </c>
      <c r="E594" s="22">
        <v>0</v>
      </c>
      <c r="F594" s="214"/>
      <c r="G594" s="22">
        <v>0</v>
      </c>
      <c r="H594" s="23">
        <v>0</v>
      </c>
      <c r="I594" s="24">
        <f t="shared" si="216"/>
        <v>0</v>
      </c>
      <c r="J594" s="6"/>
      <c r="K594" s="25" t="s">
        <v>20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217"/>
        <v>0</v>
      </c>
      <c r="V594"/>
    </row>
    <row r="595" spans="1:85" x14ac:dyDescent="0.25">
      <c r="A595" s="32" t="s">
        <v>62</v>
      </c>
      <c r="B595" s="18">
        <v>507.79450052972624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216"/>
        <v>507.79450052972624</v>
      </c>
      <c r="J595" s="6"/>
      <c r="K595" s="33" t="s">
        <v>62</v>
      </c>
      <c r="L595" s="18">
        <v>507.79450052972624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217"/>
        <v>507.79450052972624</v>
      </c>
    </row>
    <row r="596" spans="1:85" ht="14.4" x14ac:dyDescent="0.3">
      <c r="A596" s="34" t="s">
        <v>22</v>
      </c>
      <c r="B596" s="35">
        <v>507.79450052972624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216"/>
        <v>507.79450052972624</v>
      </c>
      <c r="J596" s="6"/>
      <c r="K596" s="38" t="s">
        <v>22</v>
      </c>
      <c r="L596" s="39">
        <v>507.79450052972624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217"/>
        <v>507.79450052972624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216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217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216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217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216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217"/>
        <v>0</v>
      </c>
    </row>
    <row r="600" spans="1:85" x14ac:dyDescent="0.25">
      <c r="A600" s="56" t="s">
        <v>25</v>
      </c>
      <c r="B600" s="57">
        <f>SUM(B579:B595)</f>
        <v>1755.9868547115611</v>
      </c>
      <c r="C600" s="57">
        <f t="shared" ref="C600:I600" si="218">SUM(C579:C595)</f>
        <v>30.125183976900871</v>
      </c>
      <c r="D600" s="57">
        <f t="shared" si="218"/>
        <v>412.64258607828111</v>
      </c>
      <c r="E600" s="57">
        <f t="shared" si="218"/>
        <v>129.70373901478794</v>
      </c>
      <c r="F600" s="57">
        <f t="shared" si="218"/>
        <v>0</v>
      </c>
      <c r="G600" s="57">
        <f t="shared" si="218"/>
        <v>272.28048890694919</v>
      </c>
      <c r="H600" s="58">
        <f t="shared" si="218"/>
        <v>7.0883609594089209E-2</v>
      </c>
      <c r="I600" s="16">
        <f t="shared" si="218"/>
        <v>2600.8097362980739</v>
      </c>
      <c r="J600" s="6"/>
      <c r="K600" s="59" t="s">
        <v>25</v>
      </c>
      <c r="L600" s="57">
        <f>SUM(L579:L595)</f>
        <v>1755.9868547115611</v>
      </c>
      <c r="M600" s="57">
        <f t="shared" ref="M600:S600" si="219">SUM(M579:M595)</f>
        <v>30.125183976900871</v>
      </c>
      <c r="N600" s="57">
        <f t="shared" si="219"/>
        <v>412.64258607828111</v>
      </c>
      <c r="O600" s="57">
        <f t="shared" si="219"/>
        <v>129.70373901478794</v>
      </c>
      <c r="P600" s="57">
        <f t="shared" si="219"/>
        <v>977.63663614712857</v>
      </c>
      <c r="Q600" s="57">
        <f t="shared" si="219"/>
        <v>272.28048890694919</v>
      </c>
      <c r="R600" s="58">
        <f t="shared" si="219"/>
        <v>7.0883609594089209E-2</v>
      </c>
      <c r="S600" s="60">
        <f t="shared" si="219"/>
        <v>3578.4463724452021</v>
      </c>
    </row>
    <row r="601" spans="1:85" s="1" customFormat="1" ht="15" thickBot="1" x14ac:dyDescent="0.35">
      <c r="A601" s="110" t="s">
        <v>86</v>
      </c>
      <c r="B601" s="98">
        <f>IF($I600=0,"-",B600/$I600)</f>
        <v>0.67516928678181121</v>
      </c>
      <c r="C601" s="98">
        <f t="shared" ref="C601:H601" si="220">IF($I600=0,"-",C600/$I600)</f>
        <v>1.1583001846102087E-2</v>
      </c>
      <c r="D601" s="98">
        <f t="shared" si="220"/>
        <v>0.15865927457870332</v>
      </c>
      <c r="E601" s="98">
        <f t="shared" si="220"/>
        <v>4.9870521939603674E-2</v>
      </c>
      <c r="F601" s="98">
        <f t="shared" si="220"/>
        <v>0</v>
      </c>
      <c r="G601" s="98">
        <f t="shared" si="220"/>
        <v>0.10469066041505454</v>
      </c>
      <c r="H601" s="99">
        <f t="shared" si="220"/>
        <v>2.7254438725296042E-5</v>
      </c>
      <c r="I601" s="100">
        <f>SUM(B601:H601)</f>
        <v>1</v>
      </c>
      <c r="K601" s="64" t="s">
        <v>86</v>
      </c>
      <c r="L601" s="65">
        <f t="shared" ref="L601:R601" si="221">IF($S600=0,"-",L600/$S600)</f>
        <v>0.49071207779807274</v>
      </c>
      <c r="M601" s="65">
        <f t="shared" si="221"/>
        <v>8.4185092751064249E-3</v>
      </c>
      <c r="N601" s="65">
        <f t="shared" si="221"/>
        <v>0.11531333521041891</v>
      </c>
      <c r="O601" s="65">
        <f t="shared" si="221"/>
        <v>3.6245824448714478E-2</v>
      </c>
      <c r="P601" s="65">
        <f t="shared" si="221"/>
        <v>0.27320142162116456</v>
      </c>
      <c r="Q601" s="65">
        <f t="shared" si="221"/>
        <v>7.6089023159203073E-2</v>
      </c>
      <c r="R601" s="66">
        <f t="shared" si="221"/>
        <v>1.9808487320058246E-5</v>
      </c>
      <c r="S601" s="67">
        <f>SUM(L601:R601)</f>
        <v>1.0000000000000002</v>
      </c>
      <c r="BA601" s="68"/>
      <c r="BR601" s="68"/>
    </row>
    <row r="602" spans="1:85" ht="14.4" hidden="1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3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121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0.93405429295621567</v>
      </c>
      <c r="C605" s="14">
        <v>0</v>
      </c>
      <c r="D605" s="14">
        <v>0</v>
      </c>
      <c r="E605" s="14">
        <v>0</v>
      </c>
      <c r="F605" s="213"/>
      <c r="G605" s="14">
        <v>0</v>
      </c>
      <c r="H605" s="15">
        <v>0</v>
      </c>
      <c r="I605" s="16">
        <f>SUM(B605:H605)</f>
        <v>0.93405429295621567</v>
      </c>
      <c r="J605" s="6"/>
      <c r="K605" s="72" t="s">
        <v>6</v>
      </c>
      <c r="L605" s="14">
        <v>0.93405429295621567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0.93405429295621567</v>
      </c>
      <c r="T605" s="160"/>
      <c r="U605" s="75" t="s">
        <v>6</v>
      </c>
      <c r="V605" s="76">
        <v>0.93405429295621567</v>
      </c>
      <c r="W605" s="76">
        <v>0</v>
      </c>
      <c r="X605" s="76">
        <v>0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222">+P605</f>
        <v>0</v>
      </c>
      <c r="AF605" s="79">
        <f t="shared" ref="AF605:AF625" si="223">SUM(V605:AE605)</f>
        <v>0.93405429295621567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2.9056001344759488</v>
      </c>
      <c r="C606" s="22">
        <v>0</v>
      </c>
      <c r="D606" s="22">
        <v>0.41901633370339542</v>
      </c>
      <c r="E606" s="22">
        <v>0</v>
      </c>
      <c r="F606" s="214"/>
      <c r="G606" s="22">
        <v>0</v>
      </c>
      <c r="H606" s="23">
        <v>0</v>
      </c>
      <c r="I606" s="24">
        <f t="shared" ref="I606:I625" si="224">SUM(B606:H606)</f>
        <v>3.324616468179344</v>
      </c>
      <c r="J606" s="6"/>
      <c r="K606" s="25" t="s">
        <v>7</v>
      </c>
      <c r="L606" s="26">
        <v>2.9056001344759488</v>
      </c>
      <c r="M606" s="26">
        <v>0</v>
      </c>
      <c r="N606" s="26">
        <v>0.41901633370339542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225">SUM(L606:R606)</f>
        <v>3.324616468179344</v>
      </c>
      <c r="T606" s="160"/>
      <c r="U606" s="80" t="s">
        <v>7</v>
      </c>
      <c r="V606" s="81">
        <v>2.9056001344759488</v>
      </c>
      <c r="W606" s="81">
        <v>0.39547030591452148</v>
      </c>
      <c r="X606" s="81">
        <v>2.3546027788873946E-2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222"/>
        <v>0</v>
      </c>
      <c r="AF606" s="83">
        <f t="shared" si="223"/>
        <v>3.324616468179344</v>
      </c>
      <c r="AG606" s="121" t="str">
        <f t="shared" ref="AG606:AG626" si="226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12.369153578431863</v>
      </c>
      <c r="C607" s="18">
        <v>0</v>
      </c>
      <c r="D607" s="18">
        <v>2.6373466199622912</v>
      </c>
      <c r="E607" s="18">
        <v>0</v>
      </c>
      <c r="F607" s="214"/>
      <c r="G607" s="18">
        <v>0</v>
      </c>
      <c r="H607" s="30">
        <v>0</v>
      </c>
      <c r="I607" s="16">
        <f t="shared" si="224"/>
        <v>15.006500198394154</v>
      </c>
      <c r="J607" s="6"/>
      <c r="K607" s="31" t="s">
        <v>9</v>
      </c>
      <c r="L607" s="18">
        <v>12.369153578431863</v>
      </c>
      <c r="M607" s="18">
        <v>0</v>
      </c>
      <c r="N607" s="18">
        <v>2.6373466199622912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225"/>
        <v>15.006500198394154</v>
      </c>
      <c r="T607" s="160"/>
      <c r="U607" s="162" t="s">
        <v>9</v>
      </c>
      <c r="V607" s="76">
        <v>12.369153578431863</v>
      </c>
      <c r="W607" s="76">
        <v>2.6373466199622912</v>
      </c>
      <c r="X607" s="76">
        <v>0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222"/>
        <v>0</v>
      </c>
      <c r="AF607" s="79">
        <f t="shared" si="223"/>
        <v>15.006500198394154</v>
      </c>
      <c r="AG607" s="121" t="str">
        <f t="shared" si="226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224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225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222"/>
        <v>0</v>
      </c>
      <c r="AF608" s="83">
        <f t="shared" si="223"/>
        <v>0</v>
      </c>
      <c r="AG608" s="121" t="str">
        <f t="shared" si="226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0</v>
      </c>
      <c r="C609" s="18">
        <v>0</v>
      </c>
      <c r="D609" s="18">
        <v>0</v>
      </c>
      <c r="E609" s="18">
        <v>0</v>
      </c>
      <c r="F609" s="214"/>
      <c r="G609" s="18">
        <v>0</v>
      </c>
      <c r="H609" s="30">
        <v>0</v>
      </c>
      <c r="I609" s="16">
        <f t="shared" si="224"/>
        <v>0</v>
      </c>
      <c r="J609" s="6"/>
      <c r="K609" s="31" t="s">
        <v>15</v>
      </c>
      <c r="L609" s="18">
        <v>0</v>
      </c>
      <c r="M609" s="18">
        <v>0</v>
      </c>
      <c r="N609" s="18">
        <v>0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225"/>
        <v>0</v>
      </c>
      <c r="T609" s="160"/>
      <c r="U609" s="162" t="s">
        <v>15</v>
      </c>
      <c r="V609" s="76">
        <v>0</v>
      </c>
      <c r="W609" s="76">
        <v>0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222"/>
        <v>0</v>
      </c>
      <c r="AF609" s="79">
        <f t="shared" si="223"/>
        <v>0</v>
      </c>
      <c r="AG609" s="121" t="str">
        <f t="shared" si="226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1379.6238034303078</v>
      </c>
      <c r="C610" s="22">
        <v>0</v>
      </c>
      <c r="D610" s="22">
        <v>164.77769314515655</v>
      </c>
      <c r="E610" s="22">
        <v>0</v>
      </c>
      <c r="F610" s="214"/>
      <c r="G610" s="22">
        <v>0</v>
      </c>
      <c r="H610" s="23">
        <v>0</v>
      </c>
      <c r="I610" s="24">
        <f t="shared" si="224"/>
        <v>1544.4014965754643</v>
      </c>
      <c r="J610" s="6"/>
      <c r="K610" s="25" t="s">
        <v>14</v>
      </c>
      <c r="L610" s="26">
        <v>1379.6238034303078</v>
      </c>
      <c r="M610" s="26">
        <v>0</v>
      </c>
      <c r="N610" s="26">
        <v>164.77769314515655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225"/>
        <v>1544.4014965754643</v>
      </c>
      <c r="T610" s="160"/>
      <c r="U610" s="80" t="s">
        <v>14</v>
      </c>
      <c r="V610" s="81">
        <v>1379.6238034303078</v>
      </c>
      <c r="W610" s="81">
        <v>164.77769314515655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222"/>
        <v>0</v>
      </c>
      <c r="AF610" s="83">
        <f t="shared" si="223"/>
        <v>1544.4014965754643</v>
      </c>
      <c r="AG610" s="121" t="str">
        <f t="shared" si="226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224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2874.5581549755129</v>
      </c>
      <c r="Q611" s="18">
        <v>0</v>
      </c>
      <c r="R611" s="19">
        <v>0</v>
      </c>
      <c r="S611" s="20">
        <f t="shared" si="225"/>
        <v>2874.5581549755129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2874.5581549755129</v>
      </c>
      <c r="AF611" s="124">
        <f t="shared" ref="AF611" si="227">SUM(V611:AE611)</f>
        <v>2874.5581549755129</v>
      </c>
      <c r="AG611" s="121" t="str">
        <f t="shared" si="226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224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1565.061448708077</v>
      </c>
      <c r="Q612" s="26">
        <v>0</v>
      </c>
      <c r="R612" s="27">
        <v>0</v>
      </c>
      <c r="S612" s="28">
        <f t="shared" si="225"/>
        <v>1565.061448708077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228">+P612</f>
        <v>1565.061448708077</v>
      </c>
      <c r="AF612" s="83">
        <f t="shared" si="223"/>
        <v>1565.061448708077</v>
      </c>
      <c r="AG612" s="121" t="str">
        <f t="shared" si="226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224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225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228"/>
        <v>0</v>
      </c>
      <c r="AF613" s="124">
        <f t="shared" si="223"/>
        <v>0</v>
      </c>
      <c r="AG613" s="121" t="str">
        <f t="shared" si="226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42.978450901035984</v>
      </c>
      <c r="C614" s="22">
        <v>0</v>
      </c>
      <c r="D614" s="22">
        <v>1.6127896107901476</v>
      </c>
      <c r="E614" s="22">
        <v>0</v>
      </c>
      <c r="F614" s="214"/>
      <c r="G614" s="22">
        <v>0</v>
      </c>
      <c r="H614" s="23">
        <v>0</v>
      </c>
      <c r="I614" s="24">
        <f t="shared" si="224"/>
        <v>44.591240511826129</v>
      </c>
      <c r="J614" s="6"/>
      <c r="K614" s="25" t="s">
        <v>16</v>
      </c>
      <c r="L614" s="26">
        <v>42.978450901035984</v>
      </c>
      <c r="M614" s="26">
        <v>0</v>
      </c>
      <c r="N614" s="26">
        <v>1.6127896107901476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225"/>
        <v>44.591240511826129</v>
      </c>
      <c r="T614" s="160"/>
      <c r="U614" s="80" t="s">
        <v>16</v>
      </c>
      <c r="V614" s="81">
        <v>42.978450901035984</v>
      </c>
      <c r="W614" s="81">
        <v>0.81312889882122841</v>
      </c>
      <c r="X614" s="81">
        <v>0.79966071196891919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228"/>
        <v>0</v>
      </c>
      <c r="AF614" s="83">
        <f t="shared" si="223"/>
        <v>44.591240511826129</v>
      </c>
      <c r="AG614" s="121" t="str">
        <f t="shared" si="226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2427.8049729323288</v>
      </c>
      <c r="C615" s="18">
        <v>0</v>
      </c>
      <c r="D615" s="18">
        <v>268.93471108534391</v>
      </c>
      <c r="E615" s="18">
        <v>0</v>
      </c>
      <c r="F615" s="214"/>
      <c r="G615" s="18">
        <v>0</v>
      </c>
      <c r="H615" s="30">
        <v>0</v>
      </c>
      <c r="I615" s="16">
        <f t="shared" si="224"/>
        <v>2696.7396840176725</v>
      </c>
      <c r="J615" s="6"/>
      <c r="K615" s="31" t="s">
        <v>136</v>
      </c>
      <c r="L615" s="18">
        <v>2427.8049729323288</v>
      </c>
      <c r="M615" s="18">
        <v>0</v>
      </c>
      <c r="N615" s="18">
        <v>268.93471108534391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225"/>
        <v>2696.7396840176725</v>
      </c>
      <c r="T615" s="160"/>
      <c r="U615" s="84" t="s">
        <v>136</v>
      </c>
      <c r="V615" s="76">
        <v>2427.8049729323288</v>
      </c>
      <c r="W615" s="76">
        <v>265.25695853994796</v>
      </c>
      <c r="X615" s="76">
        <v>3.6777525453959248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228"/>
        <v>0</v>
      </c>
      <c r="AF615" s="124">
        <f t="shared" si="223"/>
        <v>2696.7396840176725</v>
      </c>
      <c r="AG615" s="121" t="str">
        <f t="shared" si="226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575.71036739234603</v>
      </c>
      <c r="C616" s="22">
        <v>0</v>
      </c>
      <c r="D616" s="22">
        <v>619.41775754688786</v>
      </c>
      <c r="E616" s="22">
        <v>923.07839693267397</v>
      </c>
      <c r="F616" s="214"/>
      <c r="G616" s="22">
        <v>355.26757278048842</v>
      </c>
      <c r="H616" s="23">
        <v>0</v>
      </c>
      <c r="I616" s="24">
        <f t="shared" si="224"/>
        <v>2473.4740946523966</v>
      </c>
      <c r="J616" s="6"/>
      <c r="K616" s="25" t="s">
        <v>24</v>
      </c>
      <c r="L616" s="26">
        <v>575.71036739234603</v>
      </c>
      <c r="M616" s="26">
        <v>0</v>
      </c>
      <c r="N616" s="26">
        <v>619.41775754688786</v>
      </c>
      <c r="O616" s="26">
        <v>923.07839693267397</v>
      </c>
      <c r="P616" s="26">
        <v>0</v>
      </c>
      <c r="Q616" s="26">
        <v>355.26757278048842</v>
      </c>
      <c r="R616" s="27">
        <v>0</v>
      </c>
      <c r="S616" s="28">
        <f t="shared" si="225"/>
        <v>2473.4740946523966</v>
      </c>
      <c r="T616" s="160"/>
      <c r="U616" s="80" t="s">
        <v>24</v>
      </c>
      <c r="V616" s="81">
        <v>575.71036739234603</v>
      </c>
      <c r="W616" s="81">
        <v>399.63479531246571</v>
      </c>
      <c r="X616" s="81">
        <v>219.78296223442211</v>
      </c>
      <c r="Y616" s="81">
        <v>249.49869373697214</v>
      </c>
      <c r="Z616" s="81">
        <v>281.97636495095713</v>
      </c>
      <c r="AA616" s="81">
        <v>94.855293209694707</v>
      </c>
      <c r="AB616" s="81">
        <v>187.74194965383364</v>
      </c>
      <c r="AC616" s="81">
        <v>167.52562312665481</v>
      </c>
      <c r="AD616" s="81">
        <v>296.74804503504993</v>
      </c>
      <c r="AE616" s="122">
        <f t="shared" si="228"/>
        <v>0</v>
      </c>
      <c r="AF616" s="83">
        <f t="shared" si="223"/>
        <v>2473.4740946523962</v>
      </c>
      <c r="AG616" s="121" t="str">
        <f t="shared" si="226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240.7013735562436</v>
      </c>
      <c r="C617" s="18">
        <v>0</v>
      </c>
      <c r="D617" s="18">
        <v>26.861869959325709</v>
      </c>
      <c r="E617" s="18">
        <v>0</v>
      </c>
      <c r="F617" s="214"/>
      <c r="G617" s="18">
        <v>0</v>
      </c>
      <c r="H617" s="30">
        <v>0</v>
      </c>
      <c r="I617" s="16">
        <f t="shared" si="224"/>
        <v>267.5632435155693</v>
      </c>
      <c r="J617" s="6"/>
      <c r="K617" s="31" t="s">
        <v>23</v>
      </c>
      <c r="L617" s="18">
        <v>240.7013735562436</v>
      </c>
      <c r="M617" s="18">
        <v>0</v>
      </c>
      <c r="N617" s="18">
        <v>26.861869959325709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225"/>
        <v>267.5632435155693</v>
      </c>
      <c r="T617" s="160"/>
      <c r="U617" s="164" t="s">
        <v>23</v>
      </c>
      <c r="V617" s="76">
        <v>240.7013735562436</v>
      </c>
      <c r="W617" s="76">
        <v>26.861869959325709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228"/>
        <v>0</v>
      </c>
      <c r="AF617" s="124">
        <f t="shared" si="223"/>
        <v>267.5632435155693</v>
      </c>
      <c r="AG617" s="121" t="str">
        <f t="shared" si="226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3534.7579431500149</v>
      </c>
      <c r="C618" s="22">
        <v>0</v>
      </c>
      <c r="D618" s="22">
        <v>285.09989222520579</v>
      </c>
      <c r="E618" s="22">
        <v>0</v>
      </c>
      <c r="F618" s="214"/>
      <c r="G618" s="22">
        <v>0</v>
      </c>
      <c r="H618" s="23">
        <v>0</v>
      </c>
      <c r="I618" s="24">
        <f t="shared" si="224"/>
        <v>3819.8578353752205</v>
      </c>
      <c r="J618" s="6"/>
      <c r="K618" s="25" t="s">
        <v>58</v>
      </c>
      <c r="L618" s="26">
        <v>3534.7579431500149</v>
      </c>
      <c r="M618" s="26">
        <v>0</v>
      </c>
      <c r="N618" s="26">
        <v>285.09989222520579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225"/>
        <v>3819.8578353752205</v>
      </c>
      <c r="T618" s="160"/>
      <c r="U618" s="80" t="s">
        <v>58</v>
      </c>
      <c r="V618" s="81">
        <v>3534.7579431500149</v>
      </c>
      <c r="W618" s="81">
        <v>266.82932985424384</v>
      </c>
      <c r="X618" s="81">
        <v>18.270562370961958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228"/>
        <v>0</v>
      </c>
      <c r="AF618" s="83">
        <f t="shared" si="223"/>
        <v>3819.8578353752209</v>
      </c>
      <c r="AG618" s="121" t="str">
        <f t="shared" si="226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405.96827595005641</v>
      </c>
      <c r="C619" s="18">
        <v>0</v>
      </c>
      <c r="D619" s="18">
        <v>51.177888521180243</v>
      </c>
      <c r="E619" s="18">
        <v>0</v>
      </c>
      <c r="F619" s="214"/>
      <c r="G619" s="18">
        <v>0</v>
      </c>
      <c r="H619" s="30">
        <v>0</v>
      </c>
      <c r="I619" s="16">
        <f t="shared" si="224"/>
        <v>457.14616447123666</v>
      </c>
      <c r="J619" s="6"/>
      <c r="K619" s="31" t="s">
        <v>21</v>
      </c>
      <c r="L619" s="18">
        <v>405.96827595005641</v>
      </c>
      <c r="M619" s="18">
        <v>0</v>
      </c>
      <c r="N619" s="18">
        <v>51.177888521180243</v>
      </c>
      <c r="O619" s="18">
        <v>0</v>
      </c>
      <c r="P619" s="18">
        <v>237.43895489050715</v>
      </c>
      <c r="Q619" s="18">
        <v>0</v>
      </c>
      <c r="R619" s="19">
        <v>0</v>
      </c>
      <c r="S619" s="20">
        <f t="shared" si="225"/>
        <v>694.58511936174386</v>
      </c>
      <c r="T619" s="160"/>
      <c r="U619" s="164" t="s">
        <v>21</v>
      </c>
      <c r="V619" s="76">
        <v>405.96827595005641</v>
      </c>
      <c r="W619" s="76">
        <v>50.945350214745737</v>
      </c>
      <c r="X619" s="76">
        <v>0.23253830643450374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228"/>
        <v>237.43895489050715</v>
      </c>
      <c r="AF619" s="124">
        <f t="shared" si="223"/>
        <v>694.58511936174386</v>
      </c>
      <c r="AG619" s="121" t="str">
        <f t="shared" si="226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224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225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228"/>
        <v>0</v>
      </c>
      <c r="AF620" s="83">
        <f t="shared" si="223"/>
        <v>0</v>
      </c>
      <c r="AG620" s="121" t="str">
        <f t="shared" si="226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311.93105714685203</v>
      </c>
      <c r="C621" s="18">
        <v>0</v>
      </c>
      <c r="D621" s="18">
        <v>214.14422201453928</v>
      </c>
      <c r="E621" s="18">
        <v>0</v>
      </c>
      <c r="F621" s="214"/>
      <c r="G621" s="18">
        <v>0</v>
      </c>
      <c r="H621" s="30">
        <v>0</v>
      </c>
      <c r="I621" s="16">
        <f t="shared" si="224"/>
        <v>526.07527916139134</v>
      </c>
      <c r="J621" s="6"/>
      <c r="K621" s="33" t="s">
        <v>62</v>
      </c>
      <c r="L621" s="18">
        <v>311.93105714685203</v>
      </c>
      <c r="M621" s="18">
        <v>0</v>
      </c>
      <c r="N621" s="18">
        <v>214.14422201453928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225"/>
        <v>526.07527916139134</v>
      </c>
      <c r="T621" s="160"/>
      <c r="U621" s="165" t="s">
        <v>62</v>
      </c>
      <c r="V621" s="76">
        <v>311.93105714685203</v>
      </c>
      <c r="W621" s="76">
        <v>214.14422201453928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228"/>
        <v>0</v>
      </c>
      <c r="AF621" s="79">
        <f t="shared" si="223"/>
        <v>526.07527916139134</v>
      </c>
      <c r="AG621" s="121" t="str">
        <f t="shared" si="226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311.93105714685203</v>
      </c>
      <c r="C622" s="35">
        <v>0</v>
      </c>
      <c r="D622" s="35">
        <v>214.14422201453928</v>
      </c>
      <c r="E622" s="35">
        <v>0</v>
      </c>
      <c r="F622" s="214"/>
      <c r="G622" s="35">
        <v>0</v>
      </c>
      <c r="H622" s="36">
        <v>0</v>
      </c>
      <c r="I622" s="37">
        <f t="shared" si="224"/>
        <v>526.07527916139134</v>
      </c>
      <c r="J622" s="6"/>
      <c r="K622" s="38" t="s">
        <v>22</v>
      </c>
      <c r="L622" s="39">
        <v>311.93105714685203</v>
      </c>
      <c r="M622" s="39">
        <v>0</v>
      </c>
      <c r="N622" s="39">
        <v>214.14422201453928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225"/>
        <v>526.07527916139134</v>
      </c>
      <c r="T622" s="160"/>
      <c r="U622" s="166" t="s">
        <v>131</v>
      </c>
      <c r="V622" s="81">
        <v>311.93105714685203</v>
      </c>
      <c r="W622" s="81">
        <v>214.14422201453928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228"/>
        <v>0</v>
      </c>
      <c r="AF622" s="83">
        <f t="shared" si="223"/>
        <v>526.07527916139134</v>
      </c>
      <c r="AG622" s="125" t="str">
        <f t="shared" si="226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224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225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228"/>
        <v>0</v>
      </c>
      <c r="AF623" s="124">
        <f t="shared" si="223"/>
        <v>0</v>
      </c>
      <c r="AG623" s="125" t="str">
        <f t="shared" si="226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224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225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228"/>
        <v>0</v>
      </c>
      <c r="AF624" s="83">
        <f t="shared" si="223"/>
        <v>0</v>
      </c>
      <c r="AG624" s="125" t="str">
        <f t="shared" si="226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224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225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223"/>
        <v>0</v>
      </c>
      <c r="AG625" s="125" t="str">
        <f t="shared" si="226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8935.685052465049</v>
      </c>
      <c r="C626" s="57">
        <f t="shared" ref="C626:I626" si="229">SUM(C605:C621)</f>
        <v>0</v>
      </c>
      <c r="D626" s="57">
        <f t="shared" si="229"/>
        <v>1635.0831870620952</v>
      </c>
      <c r="E626" s="57">
        <f t="shared" si="229"/>
        <v>923.07839693267397</v>
      </c>
      <c r="F626" s="57">
        <f t="shared" si="229"/>
        <v>0</v>
      </c>
      <c r="G626" s="57">
        <f t="shared" si="229"/>
        <v>355.26757278048842</v>
      </c>
      <c r="H626" s="58">
        <f t="shared" si="229"/>
        <v>0</v>
      </c>
      <c r="I626" s="16">
        <f t="shared" si="229"/>
        <v>11849.114209240306</v>
      </c>
      <c r="J626" s="6"/>
      <c r="K626" s="59" t="s">
        <v>25</v>
      </c>
      <c r="L626" s="57">
        <f>SUM(L605:L621)</f>
        <v>8935.685052465049</v>
      </c>
      <c r="M626" s="57">
        <f t="shared" ref="M626:S626" si="230">SUM(M605:M621)</f>
        <v>0</v>
      </c>
      <c r="N626" s="57">
        <f t="shared" si="230"/>
        <v>1635.0831870620952</v>
      </c>
      <c r="O626" s="57">
        <f t="shared" si="230"/>
        <v>923.07839693267397</v>
      </c>
      <c r="P626" s="57">
        <f t="shared" si="230"/>
        <v>4677.0585585740973</v>
      </c>
      <c r="Q626" s="57">
        <f t="shared" si="230"/>
        <v>355.26757278048842</v>
      </c>
      <c r="R626" s="58">
        <f t="shared" si="230"/>
        <v>0</v>
      </c>
      <c r="S626" s="60">
        <f t="shared" si="230"/>
        <v>16526.172767814402</v>
      </c>
      <c r="T626" s="160"/>
      <c r="U626" s="158" t="s">
        <v>61</v>
      </c>
      <c r="V626" s="95">
        <f>SUM(V605:V621)</f>
        <v>8935.685052465049</v>
      </c>
      <c r="W626" s="95">
        <f t="shared" ref="W626:AE626" si="231">SUM(W605:W621)</f>
        <v>1392.2961648651228</v>
      </c>
      <c r="X626" s="95">
        <f t="shared" si="231"/>
        <v>242.78702219697229</v>
      </c>
      <c r="Y626" s="95">
        <f t="shared" si="231"/>
        <v>249.49869373697214</v>
      </c>
      <c r="Z626" s="95">
        <f t="shared" si="231"/>
        <v>281.97636495095713</v>
      </c>
      <c r="AA626" s="95">
        <f t="shared" si="231"/>
        <v>94.855293209694707</v>
      </c>
      <c r="AB626" s="95">
        <f t="shared" si="231"/>
        <v>187.74194965383364</v>
      </c>
      <c r="AC626" s="95">
        <f t="shared" si="231"/>
        <v>167.52562312665481</v>
      </c>
      <c r="AD626" s="95">
        <f t="shared" si="231"/>
        <v>296.74804503504993</v>
      </c>
      <c r="AE626" s="95">
        <f t="shared" si="231"/>
        <v>4677.0585585740973</v>
      </c>
      <c r="AF626" s="136">
        <f>SUM(AF605:AF621)</f>
        <v>16526.172767814402</v>
      </c>
      <c r="AG626" s="126" t="str">
        <f t="shared" si="226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0.75412262002645947</v>
      </c>
      <c r="C627" s="98">
        <f t="shared" ref="C627:H627" si="232">IF($I626=0,"-",C626/$I626)</f>
        <v>0</v>
      </c>
      <c r="D627" s="98">
        <f t="shared" si="232"/>
        <v>0.13799201849088488</v>
      </c>
      <c r="E627" s="98">
        <f t="shared" si="232"/>
        <v>7.7902734384383679E-2</v>
      </c>
      <c r="F627" s="98">
        <f t="shared" si="232"/>
        <v>0</v>
      </c>
      <c r="G627" s="98">
        <f t="shared" si="232"/>
        <v>2.9982627098272017E-2</v>
      </c>
      <c r="H627" s="99">
        <f t="shared" si="232"/>
        <v>0</v>
      </c>
      <c r="I627" s="100">
        <f>SUM(B627:H627)</f>
        <v>1</v>
      </c>
      <c r="K627" s="64" t="s">
        <v>86</v>
      </c>
      <c r="L627" s="65">
        <f t="shared" ref="L627:R627" si="233">IF($S626=0,"-",L626/$S626)</f>
        <v>0.54069899776600239</v>
      </c>
      <c r="M627" s="65">
        <f t="shared" si="233"/>
        <v>0</v>
      </c>
      <c r="N627" s="65">
        <f t="shared" si="233"/>
        <v>9.893901086684187E-2</v>
      </c>
      <c r="O627" s="65">
        <f t="shared" si="233"/>
        <v>5.5855545618548663E-2</v>
      </c>
      <c r="P627" s="65">
        <f t="shared" si="233"/>
        <v>0.28300917727805175</v>
      </c>
      <c r="Q627" s="65">
        <f t="shared" si="233"/>
        <v>2.1497268470555438E-2</v>
      </c>
      <c r="R627" s="66">
        <f t="shared" si="233"/>
        <v>0</v>
      </c>
      <c r="S627" s="67">
        <f>SUM(L627:R627)</f>
        <v>1</v>
      </c>
      <c r="T627" s="161"/>
      <c r="U627" s="159" t="s">
        <v>86</v>
      </c>
      <c r="V627" s="102">
        <f>V626/$AF626</f>
        <v>0.54069899776600239</v>
      </c>
      <c r="W627" s="102">
        <f t="shared" ref="W627:AF627" si="234">W626/$AF626</f>
        <v>8.4247949263648841E-2</v>
      </c>
      <c r="X627" s="102">
        <f t="shared" si="234"/>
        <v>1.4691061603193022E-2</v>
      </c>
      <c r="Y627" s="102">
        <f t="shared" si="234"/>
        <v>1.5097185370280292E-2</v>
      </c>
      <c r="Z627" s="102">
        <f t="shared" si="234"/>
        <v>1.7062411782365065E-2</v>
      </c>
      <c r="AA627" s="102">
        <f t="shared" si="234"/>
        <v>5.7397011723386085E-3</v>
      </c>
      <c r="AB627" s="102">
        <f t="shared" si="234"/>
        <v>1.1360279980823573E-2</v>
      </c>
      <c r="AC627" s="102">
        <f t="shared" si="234"/>
        <v>1.0136988489731866E-2</v>
      </c>
      <c r="AD627" s="137">
        <f t="shared" si="234"/>
        <v>1.7956247293564695E-2</v>
      </c>
      <c r="AE627" s="137">
        <f t="shared" si="234"/>
        <v>0.28300917727805175</v>
      </c>
      <c r="AF627" s="138">
        <f t="shared" si="234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2.6558611744456366E-3</v>
      </c>
      <c r="C631" s="14">
        <v>0</v>
      </c>
      <c r="D631" s="14">
        <v>3.9879539976502123E-3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6.6438151720958488E-3</v>
      </c>
      <c r="J631" s="6"/>
      <c r="K631" s="72" t="s">
        <v>6</v>
      </c>
      <c r="L631" s="14">
        <v>2.6558611744456366E-3</v>
      </c>
      <c r="M631" s="14">
        <v>0</v>
      </c>
      <c r="N631" s="14">
        <v>3.9879539976502123E-3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6.6438151720958488E-3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0.12280063088895164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235">SUM(B632:H632)</f>
        <v>0.12280063088895164</v>
      </c>
      <c r="J632" s="6"/>
      <c r="K632" s="25" t="s">
        <v>7</v>
      </c>
      <c r="L632" s="26">
        <v>0.12280063088895164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236">SUM(L632:R632)</f>
        <v>0.12280063088895164</v>
      </c>
    </row>
    <row r="633" spans="1:85" x14ac:dyDescent="0.25">
      <c r="A633" s="29" t="s">
        <v>9</v>
      </c>
      <c r="B633" s="18">
        <v>0.34555752153420166</v>
      </c>
      <c r="C633" s="18">
        <v>0</v>
      </c>
      <c r="D633" s="18">
        <v>1.1069746663556817E-3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235"/>
        <v>0.34666449620055734</v>
      </c>
      <c r="J633" s="6"/>
      <c r="K633" s="31" t="s">
        <v>9</v>
      </c>
      <c r="L633" s="18">
        <v>0.34555752153420166</v>
      </c>
      <c r="M633" s="18">
        <v>0</v>
      </c>
      <c r="N633" s="18">
        <v>1.1069746663556817E-3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236"/>
        <v>0.34666449620055734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235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236"/>
        <v>0</v>
      </c>
    </row>
    <row r="635" spans="1:85" x14ac:dyDescent="0.25">
      <c r="A635" s="29" t="s">
        <v>15</v>
      </c>
      <c r="B635" s="18">
        <v>3.263807677081306</v>
      </c>
      <c r="C635" s="18">
        <v>1.4106381348546684E-2</v>
      </c>
      <c r="D635" s="18">
        <v>0.2629967408105448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235"/>
        <v>3.5409107992403972</v>
      </c>
      <c r="J635" s="6"/>
      <c r="K635" s="31" t="s">
        <v>15</v>
      </c>
      <c r="L635" s="18">
        <v>3.263807677081306</v>
      </c>
      <c r="M635" s="18">
        <v>1.4106381348546684E-2</v>
      </c>
      <c r="N635" s="18">
        <v>0.2629967408105448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236"/>
        <v>3.5409107992403972</v>
      </c>
    </row>
    <row r="636" spans="1:85" x14ac:dyDescent="0.25">
      <c r="A636" s="21" t="s">
        <v>14</v>
      </c>
      <c r="B636" s="22">
        <v>1.4319696486900058</v>
      </c>
      <c r="C636" s="22">
        <v>3.2316413775848214E-2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235"/>
        <v>1.464286062465854</v>
      </c>
      <c r="J636" s="6"/>
      <c r="K636" s="25" t="s">
        <v>14</v>
      </c>
      <c r="L636" s="26">
        <v>1.4319696486900058</v>
      </c>
      <c r="M636" s="26">
        <v>3.2316413775848214E-2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236"/>
        <v>1.464286062465854</v>
      </c>
    </row>
    <row r="637" spans="1:85" x14ac:dyDescent="0.25">
      <c r="A637" s="29" t="s">
        <v>56</v>
      </c>
      <c r="B637" s="18">
        <v>0</v>
      </c>
      <c r="C637" s="18">
        <v>0.33055111248277946</v>
      </c>
      <c r="D637" s="18">
        <v>0</v>
      </c>
      <c r="E637" s="18">
        <v>16.043516646929419</v>
      </c>
      <c r="F637" s="18">
        <v>633.60306774755713</v>
      </c>
      <c r="G637" s="18">
        <v>0</v>
      </c>
      <c r="H637" s="30">
        <v>0</v>
      </c>
      <c r="I637" s="16">
        <f t="shared" si="235"/>
        <v>649.97713550696938</v>
      </c>
      <c r="J637" s="6"/>
      <c r="K637" s="31" t="s">
        <v>56</v>
      </c>
      <c r="L637" s="18">
        <v>0</v>
      </c>
      <c r="M637" s="18">
        <v>0.33055111248277946</v>
      </c>
      <c r="N637" s="18">
        <v>0</v>
      </c>
      <c r="O637" s="18">
        <v>16.043516646929419</v>
      </c>
      <c r="P637" s="18">
        <v>633.60306774755713</v>
      </c>
      <c r="Q637" s="18">
        <v>0</v>
      </c>
      <c r="R637" s="19">
        <v>0</v>
      </c>
      <c r="S637" s="20">
        <f t="shared" si="236"/>
        <v>649.97713550696938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2.1546617617051562</v>
      </c>
      <c r="F638" s="22">
        <v>0</v>
      </c>
      <c r="G638" s="22">
        <v>0</v>
      </c>
      <c r="H638" s="23">
        <v>0</v>
      </c>
      <c r="I638" s="24">
        <f t="shared" si="235"/>
        <v>2.1546617617051562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2.1546617617051562</v>
      </c>
      <c r="P638" s="26">
        <v>0</v>
      </c>
      <c r="Q638" s="26">
        <v>0</v>
      </c>
      <c r="R638" s="27">
        <v>0</v>
      </c>
      <c r="S638" s="28">
        <f t="shared" si="236"/>
        <v>2.1546617617051562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235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236"/>
        <v>0</v>
      </c>
    </row>
    <row r="640" spans="1:85" x14ac:dyDescent="0.25">
      <c r="A640" s="21" t="s">
        <v>16</v>
      </c>
      <c r="B640" s="22">
        <v>4.4112085891493402</v>
      </c>
      <c r="C640" s="22">
        <v>0</v>
      </c>
      <c r="D640" s="22">
        <v>2.1355683302162552E-2</v>
      </c>
      <c r="E640" s="22">
        <v>0.12994320872967094</v>
      </c>
      <c r="F640" s="22">
        <v>0</v>
      </c>
      <c r="G640" s="22">
        <v>0</v>
      </c>
      <c r="H640" s="23">
        <v>0</v>
      </c>
      <c r="I640" s="24">
        <f t="shared" si="235"/>
        <v>4.5625074811811732</v>
      </c>
      <c r="J640" s="6"/>
      <c r="K640" s="25" t="s">
        <v>16</v>
      </c>
      <c r="L640" s="26">
        <v>4.4112085891493402</v>
      </c>
      <c r="M640" s="26">
        <v>0</v>
      </c>
      <c r="N640" s="26">
        <v>2.1355683302162552E-2</v>
      </c>
      <c r="O640" s="26">
        <v>0.12994320872967094</v>
      </c>
      <c r="P640" s="26">
        <v>0</v>
      </c>
      <c r="Q640" s="26">
        <v>0</v>
      </c>
      <c r="R640" s="27">
        <v>0</v>
      </c>
      <c r="S640" s="28">
        <f t="shared" si="236"/>
        <v>4.5625074811811732</v>
      </c>
    </row>
    <row r="641" spans="1:70" x14ac:dyDescent="0.25">
      <c r="A641" s="29" t="s">
        <v>136</v>
      </c>
      <c r="B641" s="18">
        <v>36.216517160616213</v>
      </c>
      <c r="C641" s="18">
        <v>0</v>
      </c>
      <c r="D641" s="18">
        <v>9.3603883621348842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235"/>
        <v>45.576905522751098</v>
      </c>
      <c r="J641" s="6"/>
      <c r="K641" s="31" t="s">
        <v>136</v>
      </c>
      <c r="L641" s="18">
        <v>36.216517160616213</v>
      </c>
      <c r="M641" s="18">
        <v>0</v>
      </c>
      <c r="N641" s="18">
        <v>9.3603883621348842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236"/>
        <v>45.576905522751098</v>
      </c>
    </row>
    <row r="642" spans="1:70" x14ac:dyDescent="0.25">
      <c r="A642" s="21" t="s">
        <v>24</v>
      </c>
      <c r="B642" s="22">
        <v>59.912003080233447</v>
      </c>
      <c r="C642" s="22">
        <v>7.7845071599860316E-2</v>
      </c>
      <c r="D642" s="22">
        <v>1.2392379182272664</v>
      </c>
      <c r="E642" s="22">
        <v>99.554989088063962</v>
      </c>
      <c r="F642" s="22">
        <v>0</v>
      </c>
      <c r="G642" s="22">
        <v>33.571958650977201</v>
      </c>
      <c r="H642" s="23">
        <v>0.47101428364654524</v>
      </c>
      <c r="I642" s="24">
        <f t="shared" si="235"/>
        <v>194.8270480927483</v>
      </c>
      <c r="J642" s="6"/>
      <c r="K642" s="25" t="s">
        <v>24</v>
      </c>
      <c r="L642" s="26">
        <v>59.912003080233447</v>
      </c>
      <c r="M642" s="26">
        <v>7.7845071599860316E-2</v>
      </c>
      <c r="N642" s="26">
        <v>1.2392379182272664</v>
      </c>
      <c r="O642" s="26">
        <v>99.554989088063962</v>
      </c>
      <c r="P642" s="26">
        <v>0</v>
      </c>
      <c r="Q642" s="26">
        <v>33.571958650977201</v>
      </c>
      <c r="R642" s="27">
        <v>0.47101428364654524</v>
      </c>
      <c r="S642" s="28">
        <f t="shared" si="236"/>
        <v>194.8270480927483</v>
      </c>
    </row>
    <row r="643" spans="1:70" x14ac:dyDescent="0.25">
      <c r="A643" s="29" t="s">
        <v>23</v>
      </c>
      <c r="B643" s="18">
        <v>3.7823125186428372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235"/>
        <v>3.7823125186428372</v>
      </c>
      <c r="J643" s="6"/>
      <c r="K643" s="31" t="s">
        <v>23</v>
      </c>
      <c r="L643" s="18">
        <v>3.7823125186428372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236"/>
        <v>3.7823125186428372</v>
      </c>
    </row>
    <row r="644" spans="1:70" x14ac:dyDescent="0.25">
      <c r="A644" s="21" t="s">
        <v>58</v>
      </c>
      <c r="B644" s="22">
        <v>149.1310321073519</v>
      </c>
      <c r="C644" s="22">
        <v>6.7551296080178949</v>
      </c>
      <c r="D644" s="22">
        <v>84.916342617136337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235"/>
        <v>240.80250433250612</v>
      </c>
      <c r="J644" s="6"/>
      <c r="K644" s="25" t="s">
        <v>58</v>
      </c>
      <c r="L644" s="26">
        <v>149.1310321073519</v>
      </c>
      <c r="M644" s="26">
        <v>6.7551296080178949</v>
      </c>
      <c r="N644" s="26">
        <v>84.916342617136337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236"/>
        <v>240.80250433250612</v>
      </c>
    </row>
    <row r="645" spans="1:70" x14ac:dyDescent="0.25">
      <c r="A645" s="29" t="s">
        <v>21</v>
      </c>
      <c r="B645" s="18">
        <v>55.524839954800761</v>
      </c>
      <c r="C645" s="18">
        <v>0</v>
      </c>
      <c r="D645" s="18">
        <v>22.608432172742361</v>
      </c>
      <c r="E645" s="18">
        <v>0.99755462673375339</v>
      </c>
      <c r="F645" s="18">
        <v>40.215117354887262</v>
      </c>
      <c r="G645" s="18">
        <v>0</v>
      </c>
      <c r="H645" s="30">
        <v>0</v>
      </c>
      <c r="I645" s="16">
        <f t="shared" si="235"/>
        <v>119.34594410916415</v>
      </c>
      <c r="J645" s="6"/>
      <c r="K645" s="31" t="s">
        <v>21</v>
      </c>
      <c r="L645" s="18">
        <v>55.524839954800761</v>
      </c>
      <c r="M645" s="18">
        <v>0</v>
      </c>
      <c r="N645" s="18">
        <v>22.608432172742361</v>
      </c>
      <c r="O645" s="18">
        <v>0.99755462673375339</v>
      </c>
      <c r="P645" s="18">
        <v>40.215117354887262</v>
      </c>
      <c r="Q645" s="18">
        <v>0</v>
      </c>
      <c r="R645" s="19">
        <v>0</v>
      </c>
      <c r="S645" s="20">
        <f t="shared" si="236"/>
        <v>119.34594410916415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235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236"/>
        <v>0</v>
      </c>
    </row>
    <row r="647" spans="1:70" x14ac:dyDescent="0.25">
      <c r="A647" s="32" t="s">
        <v>62</v>
      </c>
      <c r="B647" s="18">
        <v>8.178359833136799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235"/>
        <v>8.178359833136799</v>
      </c>
      <c r="J647" s="6"/>
      <c r="K647" s="33" t="s">
        <v>62</v>
      </c>
      <c r="L647" s="18">
        <v>8.178359833136799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236"/>
        <v>8.178359833136799</v>
      </c>
    </row>
    <row r="648" spans="1:70" ht="14.4" x14ac:dyDescent="0.3">
      <c r="A648" s="34" t="s">
        <v>22</v>
      </c>
      <c r="B648" s="35">
        <v>8.178359833136799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235"/>
        <v>8.178359833136799</v>
      </c>
      <c r="J648" s="6"/>
      <c r="K648" s="38" t="s">
        <v>22</v>
      </c>
      <c r="L648" s="39">
        <v>8.178359833136799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236"/>
        <v>8.178359833136799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235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236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235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236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235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236"/>
        <v>0</v>
      </c>
    </row>
    <row r="652" spans="1:70" x14ac:dyDescent="0.25">
      <c r="A652" s="56" t="s">
        <v>25</v>
      </c>
      <c r="B652" s="57">
        <f>SUM(B631:B647)</f>
        <v>322.32306458330027</v>
      </c>
      <c r="C652" s="57">
        <f t="shared" ref="C652:I652" si="237">SUM(C631:C647)</f>
        <v>7.2099485872249298</v>
      </c>
      <c r="D652" s="57">
        <f t="shared" si="237"/>
        <v>118.41384842301755</v>
      </c>
      <c r="E652" s="57">
        <f t="shared" si="237"/>
        <v>118.88066533216197</v>
      </c>
      <c r="F652" s="57">
        <f t="shared" si="237"/>
        <v>673.81818510244443</v>
      </c>
      <c r="G652" s="57">
        <f t="shared" si="237"/>
        <v>33.571958650977201</v>
      </c>
      <c r="H652" s="58">
        <f t="shared" si="237"/>
        <v>0.47101428364654524</v>
      </c>
      <c r="I652" s="16">
        <f t="shared" si="237"/>
        <v>1274.6886849627726</v>
      </c>
      <c r="J652" s="6"/>
      <c r="K652" s="59" t="s">
        <v>25</v>
      </c>
      <c r="L652" s="57">
        <f>SUM(L631:L647)</f>
        <v>322.32306458330027</v>
      </c>
      <c r="M652" s="57">
        <f t="shared" ref="M652:S652" si="238">SUM(M631:M647)</f>
        <v>7.2099485872249298</v>
      </c>
      <c r="N652" s="57">
        <f t="shared" si="238"/>
        <v>118.41384842301755</v>
      </c>
      <c r="O652" s="57">
        <f t="shared" si="238"/>
        <v>118.88066533216197</v>
      </c>
      <c r="P652" s="57">
        <f t="shared" si="238"/>
        <v>673.81818510244443</v>
      </c>
      <c r="Q652" s="57">
        <f t="shared" si="238"/>
        <v>33.571958650977201</v>
      </c>
      <c r="R652" s="58">
        <f t="shared" si="238"/>
        <v>0.47101428364654524</v>
      </c>
      <c r="S652" s="60">
        <f t="shared" si="238"/>
        <v>1274.6886849627726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0.25286414509336741</v>
      </c>
      <c r="C653" s="98">
        <f t="shared" ref="C653:H653" si="239">IF($I652=0,"-",C652/$I652)</f>
        <v>5.6562427142243729E-3</v>
      </c>
      <c r="D653" s="98">
        <f t="shared" si="239"/>
        <v>9.2896288968373361E-2</v>
      </c>
      <c r="E653" s="98">
        <f t="shared" si="239"/>
        <v>9.326250929703192E-2</v>
      </c>
      <c r="F653" s="98">
        <f t="shared" si="239"/>
        <v>0.52861392201196433</v>
      </c>
      <c r="G653" s="98">
        <f t="shared" si="239"/>
        <v>2.6337378723933422E-2</v>
      </c>
      <c r="H653" s="99">
        <f t="shared" si="239"/>
        <v>3.695131911054041E-4</v>
      </c>
      <c r="I653" s="100">
        <f>SUM(B653:H653)</f>
        <v>1.0000000000000002</v>
      </c>
      <c r="K653" s="64" t="s">
        <v>86</v>
      </c>
      <c r="L653" s="65">
        <f t="shared" ref="L653:R653" si="240">IF($S652=0,"-",L652/$S652)</f>
        <v>0.25286414509336741</v>
      </c>
      <c r="M653" s="65">
        <f t="shared" si="240"/>
        <v>5.6562427142243729E-3</v>
      </c>
      <c r="N653" s="65">
        <f t="shared" si="240"/>
        <v>9.2896288968373361E-2</v>
      </c>
      <c r="O653" s="65">
        <f t="shared" si="240"/>
        <v>9.326250929703192E-2</v>
      </c>
      <c r="P653" s="65">
        <f t="shared" si="240"/>
        <v>0.52861392201196433</v>
      </c>
      <c r="Q653" s="65">
        <f t="shared" si="240"/>
        <v>2.6337378723933422E-2</v>
      </c>
      <c r="R653" s="66">
        <f t="shared" si="240"/>
        <v>3.695131911054041E-4</v>
      </c>
      <c r="S653" s="67">
        <f>SUM(L653:R653)</f>
        <v>1.0000000000000002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5.09765625" bestFit="1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148</v>
      </c>
      <c r="B1" s="249"/>
      <c r="C1" s="249"/>
      <c r="D1" s="249"/>
      <c r="E1" s="249"/>
      <c r="F1" s="249"/>
      <c r="G1" s="249"/>
      <c r="H1" s="249"/>
      <c r="I1" s="250"/>
      <c r="K1" s="257" t="s">
        <v>149</v>
      </c>
      <c r="L1" s="258"/>
      <c r="M1" s="258"/>
      <c r="N1" s="258"/>
      <c r="O1" s="258"/>
      <c r="P1" s="258"/>
      <c r="Q1" s="258"/>
      <c r="R1" s="258"/>
      <c r="S1" s="259"/>
      <c r="U1" s="266" t="s">
        <v>150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3.9983365494978074</v>
      </c>
      <c r="C7" s="14">
        <f>C33+C85</f>
        <v>0</v>
      </c>
      <c r="D7" s="14">
        <f>D33+D85</f>
        <v>1.6390033051915918E-2</v>
      </c>
      <c r="E7" s="14">
        <f>E33+E85</f>
        <v>0</v>
      </c>
      <c r="F7" s="14">
        <f>F59+F85</f>
        <v>0</v>
      </c>
      <c r="G7" s="14">
        <f>G33+G85</f>
        <v>0</v>
      </c>
      <c r="H7" s="14">
        <f>H33+H85</f>
        <v>0</v>
      </c>
      <c r="I7" s="16">
        <f>SUM(B7:H7)</f>
        <v>4.0147265825497236</v>
      </c>
      <c r="J7" s="6"/>
      <c r="K7" s="17" t="s">
        <v>6</v>
      </c>
      <c r="L7" s="18">
        <f>L33+L85</f>
        <v>3.9983365494978074</v>
      </c>
      <c r="M7" s="18">
        <f t="shared" ref="M7:N7" si="0">M33+M85</f>
        <v>0</v>
      </c>
      <c r="N7" s="18">
        <f t="shared" si="0"/>
        <v>1.6390033051915918E-2</v>
      </c>
      <c r="O7" s="18">
        <f>O33+O85</f>
        <v>0</v>
      </c>
      <c r="P7" s="18">
        <f>P33+P59+P85</f>
        <v>0</v>
      </c>
      <c r="Q7" s="18">
        <f t="shared" ref="Q7:R7" si="1">Q33+Q85</f>
        <v>0</v>
      </c>
      <c r="R7" s="18">
        <f t="shared" si="1"/>
        <v>0</v>
      </c>
      <c r="S7" s="20">
        <f>SUM(L7:R7)</f>
        <v>4.0147265825497236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E23" si="2">B34+B86</f>
        <v>4.9955658306864148</v>
      </c>
      <c r="C8" s="22">
        <f t="shared" si="2"/>
        <v>0</v>
      </c>
      <c r="D8" s="22">
        <f t="shared" si="2"/>
        <v>0.59932663906537265</v>
      </c>
      <c r="E8" s="22">
        <f t="shared" si="2"/>
        <v>0</v>
      </c>
      <c r="F8" s="22">
        <f t="shared" ref="F8:F27" si="3">F60+F86</f>
        <v>0</v>
      </c>
      <c r="G8" s="22">
        <f t="shared" ref="G8:H23" si="4">G34+G86</f>
        <v>0</v>
      </c>
      <c r="H8" s="22">
        <f t="shared" si="4"/>
        <v>0</v>
      </c>
      <c r="I8" s="24">
        <f t="shared" ref="I8:I27" si="5">SUM(B8:H8)</f>
        <v>5.5948924697517874</v>
      </c>
      <c r="J8" s="6"/>
      <c r="K8" s="25" t="s">
        <v>7</v>
      </c>
      <c r="L8" s="26">
        <f t="shared" ref="L8:R23" si="6">L34+L86</f>
        <v>4.9955658306864148</v>
      </c>
      <c r="M8" s="26">
        <f t="shared" si="6"/>
        <v>0</v>
      </c>
      <c r="N8" s="26">
        <f t="shared" si="6"/>
        <v>0.59932663906537265</v>
      </c>
      <c r="O8" s="26">
        <f t="shared" si="6"/>
        <v>0</v>
      </c>
      <c r="P8" s="26">
        <f t="shared" ref="P8:P27" si="7">P34+P60+P86</f>
        <v>0</v>
      </c>
      <c r="Q8" s="26">
        <f t="shared" si="6"/>
        <v>0</v>
      </c>
      <c r="R8" s="26">
        <f t="shared" si="6"/>
        <v>0</v>
      </c>
      <c r="S8" s="28">
        <f t="shared" ref="S8:S27" si="8">SUM(L8:R8)</f>
        <v>5.5948924697517874</v>
      </c>
      <c r="T8" s="6" t="str">
        <f t="shared" ref="T8:T24" si="9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2"/>
        <v>40.222166203797627</v>
      </c>
      <c r="C9" s="18">
        <f t="shared" si="2"/>
        <v>0</v>
      </c>
      <c r="D9" s="18">
        <f t="shared" si="2"/>
        <v>2.8308985540959677</v>
      </c>
      <c r="E9" s="18">
        <f t="shared" si="2"/>
        <v>0</v>
      </c>
      <c r="F9" s="18">
        <f t="shared" si="3"/>
        <v>0</v>
      </c>
      <c r="G9" s="18">
        <f t="shared" si="4"/>
        <v>0</v>
      </c>
      <c r="H9" s="18">
        <f t="shared" si="4"/>
        <v>0</v>
      </c>
      <c r="I9" s="16">
        <f t="shared" si="5"/>
        <v>43.053064757893594</v>
      </c>
      <c r="J9" s="6"/>
      <c r="K9" s="17" t="s">
        <v>9</v>
      </c>
      <c r="L9" s="18">
        <f t="shared" si="6"/>
        <v>40.222166203797627</v>
      </c>
      <c r="M9" s="18">
        <f t="shared" si="6"/>
        <v>0</v>
      </c>
      <c r="N9" s="18">
        <f t="shared" si="6"/>
        <v>2.8308985540959677</v>
      </c>
      <c r="O9" s="18">
        <f t="shared" si="6"/>
        <v>0</v>
      </c>
      <c r="P9" s="18">
        <f t="shared" si="7"/>
        <v>0</v>
      </c>
      <c r="Q9" s="18">
        <f t="shared" si="6"/>
        <v>0</v>
      </c>
      <c r="R9" s="18">
        <f t="shared" si="6"/>
        <v>0</v>
      </c>
      <c r="S9" s="20">
        <f t="shared" si="8"/>
        <v>43.053064757893594</v>
      </c>
      <c r="T9" s="6" t="str">
        <f t="shared" si="9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2"/>
        <v>0</v>
      </c>
      <c r="C10" s="22">
        <f t="shared" si="2"/>
        <v>0</v>
      </c>
      <c r="D10" s="22">
        <f t="shared" si="2"/>
        <v>0</v>
      </c>
      <c r="E10" s="22">
        <f t="shared" si="2"/>
        <v>0</v>
      </c>
      <c r="F10" s="22">
        <f t="shared" si="3"/>
        <v>0</v>
      </c>
      <c r="G10" s="22">
        <f t="shared" si="4"/>
        <v>0</v>
      </c>
      <c r="H10" s="22">
        <f t="shared" si="4"/>
        <v>0</v>
      </c>
      <c r="I10" s="24">
        <f t="shared" si="5"/>
        <v>0</v>
      </c>
      <c r="J10" s="6"/>
      <c r="K10" s="25" t="s">
        <v>54</v>
      </c>
      <c r="L10" s="26">
        <f t="shared" si="6"/>
        <v>0</v>
      </c>
      <c r="M10" s="26">
        <f t="shared" si="6"/>
        <v>0</v>
      </c>
      <c r="N10" s="26">
        <f t="shared" si="6"/>
        <v>0</v>
      </c>
      <c r="O10" s="26">
        <f t="shared" si="6"/>
        <v>0</v>
      </c>
      <c r="P10" s="26">
        <f t="shared" si="7"/>
        <v>0</v>
      </c>
      <c r="Q10" s="26">
        <f t="shared" si="6"/>
        <v>0</v>
      </c>
      <c r="R10" s="26">
        <f t="shared" si="6"/>
        <v>0</v>
      </c>
      <c r="S10" s="28">
        <f t="shared" si="8"/>
        <v>0</v>
      </c>
      <c r="T10" s="6" t="str">
        <f t="shared" si="9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2"/>
        <v>61.356325724468718</v>
      </c>
      <c r="C11" s="18">
        <f t="shared" si="2"/>
        <v>54.971614887117099</v>
      </c>
      <c r="D11" s="18">
        <f t="shared" si="2"/>
        <v>23.238264155393228</v>
      </c>
      <c r="E11" s="18">
        <f t="shared" si="2"/>
        <v>0.96868894380678194</v>
      </c>
      <c r="F11" s="18">
        <f t="shared" si="3"/>
        <v>0</v>
      </c>
      <c r="G11" s="18">
        <f t="shared" si="4"/>
        <v>0</v>
      </c>
      <c r="H11" s="18">
        <f t="shared" si="4"/>
        <v>0</v>
      </c>
      <c r="I11" s="16">
        <f t="shared" si="5"/>
        <v>140.53489371078581</v>
      </c>
      <c r="J11" s="6"/>
      <c r="K11" s="17" t="s">
        <v>15</v>
      </c>
      <c r="L11" s="18">
        <f t="shared" si="6"/>
        <v>61.356325724468718</v>
      </c>
      <c r="M11" s="18">
        <f t="shared" si="6"/>
        <v>54.971614887117099</v>
      </c>
      <c r="N11" s="18">
        <f t="shared" si="6"/>
        <v>23.238264155393228</v>
      </c>
      <c r="O11" s="18">
        <f t="shared" si="6"/>
        <v>0.96868894380678194</v>
      </c>
      <c r="P11" s="18">
        <f t="shared" si="7"/>
        <v>0</v>
      </c>
      <c r="Q11" s="18">
        <f t="shared" si="6"/>
        <v>0</v>
      </c>
      <c r="R11" s="18">
        <f t="shared" si="6"/>
        <v>0</v>
      </c>
      <c r="S11" s="20">
        <f t="shared" si="8"/>
        <v>140.53489371078581</v>
      </c>
      <c r="T11" s="6" t="str">
        <f t="shared" si="9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2"/>
        <v>1486.8062650737036</v>
      </c>
      <c r="C12" s="22">
        <f t="shared" si="2"/>
        <v>3.9501721485852581</v>
      </c>
      <c r="D12" s="22">
        <f t="shared" si="2"/>
        <v>171.92549892062007</v>
      </c>
      <c r="E12" s="22">
        <f t="shared" si="2"/>
        <v>0</v>
      </c>
      <c r="F12" s="22">
        <f t="shared" si="3"/>
        <v>0</v>
      </c>
      <c r="G12" s="22">
        <f t="shared" si="4"/>
        <v>0</v>
      </c>
      <c r="H12" s="22">
        <f t="shared" si="4"/>
        <v>0</v>
      </c>
      <c r="I12" s="24">
        <f t="shared" si="5"/>
        <v>1662.6819361429091</v>
      </c>
      <c r="J12" s="6"/>
      <c r="K12" s="25" t="s">
        <v>14</v>
      </c>
      <c r="L12" s="26">
        <f t="shared" si="6"/>
        <v>1486.8062650737036</v>
      </c>
      <c r="M12" s="26">
        <f t="shared" si="6"/>
        <v>3.9501721485852581</v>
      </c>
      <c r="N12" s="26">
        <f t="shared" si="6"/>
        <v>171.92549892062007</v>
      </c>
      <c r="O12" s="26">
        <f t="shared" si="6"/>
        <v>0</v>
      </c>
      <c r="P12" s="26">
        <f t="shared" si="7"/>
        <v>0</v>
      </c>
      <c r="Q12" s="26">
        <f t="shared" si="6"/>
        <v>0</v>
      </c>
      <c r="R12" s="26">
        <f t="shared" si="6"/>
        <v>0</v>
      </c>
      <c r="S12" s="28">
        <f t="shared" si="8"/>
        <v>1662.6819361429091</v>
      </c>
      <c r="T12" s="6" t="str">
        <f t="shared" si="9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2"/>
        <v>0</v>
      </c>
      <c r="C13" s="18">
        <f t="shared" si="2"/>
        <v>0.32930574129287049</v>
      </c>
      <c r="D13" s="18">
        <f t="shared" si="2"/>
        <v>7.1391330939077735E-2</v>
      </c>
      <c r="E13" s="18">
        <f t="shared" si="2"/>
        <v>192.95798964445856</v>
      </c>
      <c r="F13" s="18">
        <f t="shared" si="3"/>
        <v>10703.619326272277</v>
      </c>
      <c r="G13" s="18">
        <f t="shared" si="4"/>
        <v>0</v>
      </c>
      <c r="H13" s="18">
        <f t="shared" si="4"/>
        <v>0</v>
      </c>
      <c r="I13" s="16">
        <f t="shared" si="5"/>
        <v>10896.978012988968</v>
      </c>
      <c r="J13" s="6"/>
      <c r="K13" s="31" t="s">
        <v>56</v>
      </c>
      <c r="L13" s="18">
        <f t="shared" si="6"/>
        <v>0</v>
      </c>
      <c r="M13" s="18">
        <f t="shared" si="6"/>
        <v>0.32930574129287049</v>
      </c>
      <c r="N13" s="18">
        <f t="shared" si="6"/>
        <v>7.1391330939077735E-2</v>
      </c>
      <c r="O13" s="18">
        <f t="shared" si="6"/>
        <v>192.95798964445856</v>
      </c>
      <c r="P13" s="18">
        <f t="shared" si="7"/>
        <v>10703.619326272277</v>
      </c>
      <c r="Q13" s="18">
        <f t="shared" si="6"/>
        <v>0</v>
      </c>
      <c r="R13" s="18">
        <f t="shared" si="6"/>
        <v>0</v>
      </c>
      <c r="S13" s="20">
        <f t="shared" si="8"/>
        <v>10896.978012988968</v>
      </c>
      <c r="T13" s="6" t="str">
        <f t="shared" si="9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2"/>
        <v>0</v>
      </c>
      <c r="C14" s="22">
        <f t="shared" si="2"/>
        <v>0</v>
      </c>
      <c r="D14" s="22">
        <f t="shared" si="2"/>
        <v>4.0403233751867135E-2</v>
      </c>
      <c r="E14" s="22">
        <f t="shared" si="2"/>
        <v>4.5666559897014842</v>
      </c>
      <c r="F14" s="22">
        <f t="shared" si="3"/>
        <v>2451.2466741626486</v>
      </c>
      <c r="G14" s="22">
        <f t="shared" si="4"/>
        <v>0</v>
      </c>
      <c r="H14" s="22">
        <f t="shared" si="4"/>
        <v>0</v>
      </c>
      <c r="I14" s="24">
        <f t="shared" si="5"/>
        <v>2455.8537333861018</v>
      </c>
      <c r="J14" s="6"/>
      <c r="K14" s="25" t="s">
        <v>11</v>
      </c>
      <c r="L14" s="26">
        <f t="shared" si="6"/>
        <v>0</v>
      </c>
      <c r="M14" s="26">
        <f t="shared" si="6"/>
        <v>0</v>
      </c>
      <c r="N14" s="26">
        <f t="shared" si="6"/>
        <v>4.0403233751867135E-2</v>
      </c>
      <c r="O14" s="26">
        <f t="shared" si="6"/>
        <v>4.5666559897014842</v>
      </c>
      <c r="P14" s="26">
        <f t="shared" si="7"/>
        <v>2451.2466741626486</v>
      </c>
      <c r="Q14" s="26">
        <f t="shared" si="6"/>
        <v>0</v>
      </c>
      <c r="R14" s="26">
        <f t="shared" si="6"/>
        <v>0</v>
      </c>
      <c r="S14" s="28">
        <f t="shared" si="8"/>
        <v>2455.8537333861018</v>
      </c>
      <c r="T14" s="6" t="str">
        <f t="shared" si="9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2"/>
        <v>0</v>
      </c>
      <c r="C15" s="18">
        <f t="shared" si="2"/>
        <v>0</v>
      </c>
      <c r="D15" s="18">
        <f t="shared" si="2"/>
        <v>0</v>
      </c>
      <c r="E15" s="18">
        <f t="shared" si="2"/>
        <v>0</v>
      </c>
      <c r="F15" s="18">
        <f t="shared" si="3"/>
        <v>126.64996997471252</v>
      </c>
      <c r="G15" s="18">
        <f t="shared" si="4"/>
        <v>0</v>
      </c>
      <c r="H15" s="18">
        <f t="shared" si="4"/>
        <v>0</v>
      </c>
      <c r="I15" s="16">
        <f t="shared" si="5"/>
        <v>126.64996997471252</v>
      </c>
      <c r="J15" s="6"/>
      <c r="K15" s="31" t="s">
        <v>57</v>
      </c>
      <c r="L15" s="18">
        <f t="shared" si="6"/>
        <v>0</v>
      </c>
      <c r="M15" s="18">
        <f t="shared" si="6"/>
        <v>0</v>
      </c>
      <c r="N15" s="18">
        <f t="shared" si="6"/>
        <v>0</v>
      </c>
      <c r="O15" s="18">
        <f t="shared" si="6"/>
        <v>0</v>
      </c>
      <c r="P15" s="18">
        <f t="shared" si="7"/>
        <v>126.64996997471252</v>
      </c>
      <c r="Q15" s="18">
        <f t="shared" si="6"/>
        <v>0</v>
      </c>
      <c r="R15" s="18">
        <f t="shared" si="6"/>
        <v>0</v>
      </c>
      <c r="S15" s="20">
        <f t="shared" si="8"/>
        <v>126.64996997471252</v>
      </c>
      <c r="T15" s="6" t="str">
        <f t="shared" si="9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2"/>
        <v>22.878681603574044</v>
      </c>
      <c r="C16" s="22">
        <f t="shared" si="2"/>
        <v>0.72185175864088036</v>
      </c>
      <c r="D16" s="22">
        <f t="shared" si="2"/>
        <v>24.488240028865039</v>
      </c>
      <c r="E16" s="22">
        <f t="shared" si="2"/>
        <v>2.9955146155958667</v>
      </c>
      <c r="F16" s="22">
        <f t="shared" si="3"/>
        <v>6.6736255413471728</v>
      </c>
      <c r="G16" s="22">
        <f t="shared" si="4"/>
        <v>0</v>
      </c>
      <c r="H16" s="22">
        <f t="shared" si="4"/>
        <v>0</v>
      </c>
      <c r="I16" s="24">
        <f t="shared" si="5"/>
        <v>57.757913548023005</v>
      </c>
      <c r="J16" s="6"/>
      <c r="K16" s="25" t="s">
        <v>16</v>
      </c>
      <c r="L16" s="26">
        <f t="shared" si="6"/>
        <v>22.878681603574044</v>
      </c>
      <c r="M16" s="26">
        <f t="shared" si="6"/>
        <v>0.72185175864088036</v>
      </c>
      <c r="N16" s="26">
        <f t="shared" si="6"/>
        <v>24.488240028865039</v>
      </c>
      <c r="O16" s="26">
        <f t="shared" si="6"/>
        <v>2.9955146155958667</v>
      </c>
      <c r="P16" s="26">
        <f t="shared" si="7"/>
        <v>6.6736255413471728</v>
      </c>
      <c r="Q16" s="26">
        <f t="shared" si="6"/>
        <v>0</v>
      </c>
      <c r="R16" s="26">
        <f t="shared" si="6"/>
        <v>0</v>
      </c>
      <c r="S16" s="28">
        <f t="shared" si="8"/>
        <v>57.757913548023005</v>
      </c>
      <c r="T16" s="6" t="str">
        <f t="shared" si="9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2"/>
        <v>3108.7224182226346</v>
      </c>
      <c r="C17" s="18">
        <f t="shared" si="2"/>
        <v>1549.4580895339359</v>
      </c>
      <c r="D17" s="18">
        <f t="shared" si="2"/>
        <v>833.5963768522779</v>
      </c>
      <c r="E17" s="18">
        <f t="shared" si="2"/>
        <v>32.229553439888697</v>
      </c>
      <c r="F17" s="18">
        <f t="shared" si="3"/>
        <v>19.267966947945208</v>
      </c>
      <c r="G17" s="18">
        <f t="shared" si="4"/>
        <v>0.11133239109932141</v>
      </c>
      <c r="H17" s="18">
        <f t="shared" si="4"/>
        <v>0</v>
      </c>
      <c r="I17" s="16">
        <f t="shared" si="5"/>
        <v>5543.3857373877818</v>
      </c>
      <c r="J17" s="6"/>
      <c r="K17" s="31" t="s">
        <v>136</v>
      </c>
      <c r="L17" s="18">
        <f t="shared" si="6"/>
        <v>3108.7224182226346</v>
      </c>
      <c r="M17" s="18">
        <f t="shared" si="6"/>
        <v>1549.4580895339359</v>
      </c>
      <c r="N17" s="18">
        <f t="shared" si="6"/>
        <v>833.5963768522779</v>
      </c>
      <c r="O17" s="18">
        <f t="shared" si="6"/>
        <v>32.229553439888697</v>
      </c>
      <c r="P17" s="18">
        <f t="shared" si="7"/>
        <v>19.267966947945208</v>
      </c>
      <c r="Q17" s="18">
        <f t="shared" si="6"/>
        <v>0.11133239109932141</v>
      </c>
      <c r="R17" s="18">
        <f t="shared" si="6"/>
        <v>0</v>
      </c>
      <c r="S17" s="20">
        <f t="shared" si="8"/>
        <v>5543.3857373877818</v>
      </c>
      <c r="T17" s="6" t="str">
        <f t="shared" si="9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2"/>
        <v>886.93587284941657</v>
      </c>
      <c r="C18" s="22">
        <f t="shared" si="2"/>
        <v>48.197348960941348</v>
      </c>
      <c r="D18" s="22">
        <f t="shared" si="2"/>
        <v>1169.4867486564381</v>
      </c>
      <c r="E18" s="22">
        <f t="shared" si="2"/>
        <v>2505.3609281153122</v>
      </c>
      <c r="F18" s="22">
        <f t="shared" si="3"/>
        <v>52.380796682105604</v>
      </c>
      <c r="G18" s="22">
        <f t="shared" si="4"/>
        <v>781.97014966188965</v>
      </c>
      <c r="H18" s="22">
        <f t="shared" si="4"/>
        <v>7.0980710790902206</v>
      </c>
      <c r="I18" s="24">
        <f t="shared" si="5"/>
        <v>5451.4299160051942</v>
      </c>
      <c r="J18" s="6"/>
      <c r="K18" s="25" t="s">
        <v>24</v>
      </c>
      <c r="L18" s="26">
        <f t="shared" si="6"/>
        <v>886.93587284941657</v>
      </c>
      <c r="M18" s="26">
        <f t="shared" si="6"/>
        <v>48.197348960941348</v>
      </c>
      <c r="N18" s="26">
        <f t="shared" si="6"/>
        <v>1169.4867486564381</v>
      </c>
      <c r="O18" s="26">
        <f t="shared" si="6"/>
        <v>2505.3609281153122</v>
      </c>
      <c r="P18" s="26">
        <f t="shared" si="7"/>
        <v>52.380796682105604</v>
      </c>
      <c r="Q18" s="26">
        <f t="shared" si="6"/>
        <v>781.97014966188965</v>
      </c>
      <c r="R18" s="26">
        <f t="shared" si="6"/>
        <v>7.0980710790902206</v>
      </c>
      <c r="S18" s="28">
        <f t="shared" si="8"/>
        <v>5451.4299160051942</v>
      </c>
      <c r="T18" s="6" t="str">
        <f t="shared" si="9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2"/>
        <v>762.69850654206812</v>
      </c>
      <c r="C19" s="18">
        <f t="shared" si="2"/>
        <v>143.19120317804854</v>
      </c>
      <c r="D19" s="18">
        <f t="shared" si="2"/>
        <v>154.57306234359058</v>
      </c>
      <c r="E19" s="18">
        <f t="shared" si="2"/>
        <v>0</v>
      </c>
      <c r="F19" s="18">
        <f t="shared" si="3"/>
        <v>0</v>
      </c>
      <c r="G19" s="18">
        <f t="shared" si="4"/>
        <v>0</v>
      </c>
      <c r="H19" s="18">
        <f t="shared" si="4"/>
        <v>0</v>
      </c>
      <c r="I19" s="16">
        <f t="shared" si="5"/>
        <v>1060.4627720637072</v>
      </c>
      <c r="J19" s="6"/>
      <c r="K19" s="31" t="s">
        <v>23</v>
      </c>
      <c r="L19" s="18">
        <f t="shared" si="6"/>
        <v>762.69850654206812</v>
      </c>
      <c r="M19" s="18">
        <f t="shared" si="6"/>
        <v>143.19120317804854</v>
      </c>
      <c r="N19" s="18">
        <f t="shared" si="6"/>
        <v>154.57306234359058</v>
      </c>
      <c r="O19" s="18">
        <f t="shared" si="6"/>
        <v>0</v>
      </c>
      <c r="P19" s="18">
        <f t="shared" si="7"/>
        <v>0</v>
      </c>
      <c r="Q19" s="18">
        <f t="shared" si="6"/>
        <v>0</v>
      </c>
      <c r="R19" s="18">
        <f t="shared" si="6"/>
        <v>0</v>
      </c>
      <c r="S19" s="20">
        <f t="shared" si="8"/>
        <v>1060.4627720637072</v>
      </c>
      <c r="T19" s="6" t="str">
        <f t="shared" si="9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2"/>
        <v>3820.3390462289922</v>
      </c>
      <c r="C20" s="22">
        <f t="shared" si="2"/>
        <v>6.9892616895897497</v>
      </c>
      <c r="D20" s="22">
        <f t="shared" si="2"/>
        <v>374.44632680038529</v>
      </c>
      <c r="E20" s="22">
        <f t="shared" si="2"/>
        <v>0</v>
      </c>
      <c r="F20" s="22">
        <f t="shared" si="3"/>
        <v>0</v>
      </c>
      <c r="G20" s="22">
        <f t="shared" si="4"/>
        <v>0</v>
      </c>
      <c r="H20" s="22">
        <f t="shared" si="4"/>
        <v>0</v>
      </c>
      <c r="I20" s="24">
        <f t="shared" si="5"/>
        <v>4201.7746347189677</v>
      </c>
      <c r="J20" s="6"/>
      <c r="K20" s="25" t="s">
        <v>58</v>
      </c>
      <c r="L20" s="26">
        <f t="shared" si="6"/>
        <v>3820.3390462289922</v>
      </c>
      <c r="M20" s="26">
        <f t="shared" si="6"/>
        <v>6.9892616895897497</v>
      </c>
      <c r="N20" s="26">
        <f t="shared" si="6"/>
        <v>374.44632680038529</v>
      </c>
      <c r="O20" s="26">
        <f t="shared" si="6"/>
        <v>0</v>
      </c>
      <c r="P20" s="26">
        <f t="shared" si="7"/>
        <v>0</v>
      </c>
      <c r="Q20" s="26">
        <f t="shared" si="6"/>
        <v>0</v>
      </c>
      <c r="R20" s="26">
        <f t="shared" si="6"/>
        <v>0</v>
      </c>
      <c r="S20" s="28">
        <f t="shared" si="8"/>
        <v>4201.7746347189677</v>
      </c>
      <c r="T20" s="6" t="str">
        <f t="shared" si="9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2"/>
        <v>548.43139774370229</v>
      </c>
      <c r="C21" s="18">
        <f t="shared" si="2"/>
        <v>151.37749728104404</v>
      </c>
      <c r="D21" s="18">
        <f t="shared" si="2"/>
        <v>1088.6461227304924</v>
      </c>
      <c r="E21" s="18">
        <f t="shared" si="2"/>
        <v>2.0103301573168393</v>
      </c>
      <c r="F21" s="18">
        <f t="shared" si="3"/>
        <v>962.19328316568863</v>
      </c>
      <c r="G21" s="18">
        <f t="shared" si="4"/>
        <v>0</v>
      </c>
      <c r="H21" s="18">
        <f t="shared" si="4"/>
        <v>0</v>
      </c>
      <c r="I21" s="16">
        <f t="shared" si="5"/>
        <v>2752.6586310782441</v>
      </c>
      <c r="J21" s="6"/>
      <c r="K21" s="31" t="s">
        <v>21</v>
      </c>
      <c r="L21" s="18">
        <f t="shared" si="6"/>
        <v>548.43139774370229</v>
      </c>
      <c r="M21" s="18">
        <f t="shared" si="6"/>
        <v>151.37749728104404</v>
      </c>
      <c r="N21" s="18">
        <f t="shared" si="6"/>
        <v>1088.6461227304924</v>
      </c>
      <c r="O21" s="18">
        <f t="shared" si="6"/>
        <v>2.0103301573168393</v>
      </c>
      <c r="P21" s="18">
        <f t="shared" si="7"/>
        <v>962.19328316568863</v>
      </c>
      <c r="Q21" s="18">
        <f t="shared" si="6"/>
        <v>0</v>
      </c>
      <c r="R21" s="18">
        <f t="shared" si="6"/>
        <v>0</v>
      </c>
      <c r="S21" s="20">
        <f t="shared" si="8"/>
        <v>2752.6586310782441</v>
      </c>
      <c r="T21" s="6" t="str">
        <f t="shared" si="9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2"/>
        <v>21.954774197265877</v>
      </c>
      <c r="C22" s="22">
        <f t="shared" si="2"/>
        <v>0.11760897859857311</v>
      </c>
      <c r="D22" s="22">
        <f t="shared" si="2"/>
        <v>2.0191740058427454</v>
      </c>
      <c r="E22" s="22">
        <f t="shared" si="2"/>
        <v>0</v>
      </c>
      <c r="F22" s="22">
        <f t="shared" si="3"/>
        <v>0</v>
      </c>
      <c r="G22" s="22">
        <f t="shared" si="4"/>
        <v>0</v>
      </c>
      <c r="H22" s="22">
        <f t="shared" si="4"/>
        <v>0</v>
      </c>
      <c r="I22" s="24">
        <f t="shared" si="5"/>
        <v>24.091557181707195</v>
      </c>
      <c r="J22" s="6"/>
      <c r="K22" s="25" t="s">
        <v>20</v>
      </c>
      <c r="L22" s="26">
        <f t="shared" si="6"/>
        <v>21.954774197265877</v>
      </c>
      <c r="M22" s="26">
        <f t="shared" si="6"/>
        <v>0.11760897859857311</v>
      </c>
      <c r="N22" s="26">
        <f t="shared" si="6"/>
        <v>2.0191740058427454</v>
      </c>
      <c r="O22" s="26">
        <f t="shared" si="6"/>
        <v>0</v>
      </c>
      <c r="P22" s="26">
        <f t="shared" si="7"/>
        <v>0</v>
      </c>
      <c r="Q22" s="26">
        <f t="shared" si="6"/>
        <v>0</v>
      </c>
      <c r="R22" s="26">
        <f t="shared" si="6"/>
        <v>0</v>
      </c>
      <c r="S22" s="28">
        <f t="shared" si="8"/>
        <v>24.091557181707195</v>
      </c>
      <c r="T22" s="6" t="str">
        <f t="shared" si="9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2"/>
        <v>681.86065375634496</v>
      </c>
      <c r="C23" s="18">
        <f t="shared" si="2"/>
        <v>0</v>
      </c>
      <c r="D23" s="18">
        <f t="shared" si="2"/>
        <v>255.76545588160371</v>
      </c>
      <c r="E23" s="18">
        <f t="shared" si="2"/>
        <v>0</v>
      </c>
      <c r="F23" s="18">
        <f t="shared" si="3"/>
        <v>0</v>
      </c>
      <c r="G23" s="18">
        <f t="shared" si="4"/>
        <v>0</v>
      </c>
      <c r="H23" s="18">
        <f t="shared" si="4"/>
        <v>0</v>
      </c>
      <c r="I23" s="16">
        <f t="shared" si="5"/>
        <v>937.62610963794873</v>
      </c>
      <c r="J23" s="6"/>
      <c r="K23" s="33" t="s">
        <v>62</v>
      </c>
      <c r="L23" s="18">
        <f t="shared" si="6"/>
        <v>681.86065375634496</v>
      </c>
      <c r="M23" s="18">
        <f t="shared" si="6"/>
        <v>0</v>
      </c>
      <c r="N23" s="18">
        <f t="shared" si="6"/>
        <v>255.76545588160371</v>
      </c>
      <c r="O23" s="18">
        <f t="shared" si="6"/>
        <v>0</v>
      </c>
      <c r="P23" s="18">
        <f t="shared" si="7"/>
        <v>0</v>
      </c>
      <c r="Q23" s="18">
        <f t="shared" si="6"/>
        <v>0</v>
      </c>
      <c r="R23" s="18">
        <f t="shared" si="6"/>
        <v>0</v>
      </c>
      <c r="S23" s="20">
        <f t="shared" si="8"/>
        <v>937.62610963794873</v>
      </c>
      <c r="T23" s="6" t="str">
        <f t="shared" si="9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tr">
        <f>A50</f>
        <v>Umgebungswärme etc.</v>
      </c>
      <c r="B24" s="35">
        <f t="shared" ref="B24:E27" si="10">B50+B102</f>
        <v>681.86065375634496</v>
      </c>
      <c r="C24" s="35">
        <f t="shared" si="10"/>
        <v>0</v>
      </c>
      <c r="D24" s="35">
        <f t="shared" si="10"/>
        <v>255.76545588160371</v>
      </c>
      <c r="E24" s="35">
        <f t="shared" si="10"/>
        <v>0</v>
      </c>
      <c r="F24" s="35">
        <f t="shared" si="3"/>
        <v>0</v>
      </c>
      <c r="G24" s="35">
        <f t="shared" ref="G24:H27" si="11">G50+G102</f>
        <v>0</v>
      </c>
      <c r="H24" s="35">
        <f t="shared" si="11"/>
        <v>0</v>
      </c>
      <c r="I24" s="37">
        <f t="shared" si="5"/>
        <v>937.62610963794873</v>
      </c>
      <c r="J24" s="6"/>
      <c r="K24" s="38" t="s">
        <v>22</v>
      </c>
      <c r="L24" s="39">
        <f t="shared" ref="L24:R27" si="12">L50+L102</f>
        <v>681.86065375634496</v>
      </c>
      <c r="M24" s="39">
        <f t="shared" si="12"/>
        <v>0</v>
      </c>
      <c r="N24" s="39">
        <f t="shared" si="12"/>
        <v>255.76545588160371</v>
      </c>
      <c r="O24" s="39">
        <f t="shared" si="12"/>
        <v>0</v>
      </c>
      <c r="P24" s="39">
        <f t="shared" si="7"/>
        <v>0</v>
      </c>
      <c r="Q24" s="39">
        <f t="shared" si="12"/>
        <v>0</v>
      </c>
      <c r="R24" s="39">
        <f t="shared" si="12"/>
        <v>0</v>
      </c>
      <c r="S24" s="41">
        <f t="shared" si="8"/>
        <v>937.62610963794873</v>
      </c>
      <c r="T24" s="6" t="str">
        <f t="shared" si="9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tr">
        <f>A51</f>
        <v>Gichtgas</v>
      </c>
      <c r="B25" s="43">
        <f t="shared" si="10"/>
        <v>0</v>
      </c>
      <c r="C25" s="43">
        <f t="shared" si="10"/>
        <v>0</v>
      </c>
      <c r="D25" s="43">
        <f t="shared" si="10"/>
        <v>0</v>
      </c>
      <c r="E25" s="43">
        <f t="shared" si="10"/>
        <v>0</v>
      </c>
      <c r="F25" s="43">
        <f t="shared" si="3"/>
        <v>0</v>
      </c>
      <c r="G25" s="43">
        <f t="shared" si="11"/>
        <v>0</v>
      </c>
      <c r="H25" s="43">
        <f t="shared" si="11"/>
        <v>0</v>
      </c>
      <c r="I25" s="45">
        <f t="shared" si="5"/>
        <v>0</v>
      </c>
      <c r="J25" s="6"/>
      <c r="K25" s="46" t="s">
        <v>18</v>
      </c>
      <c r="L25" s="43">
        <f t="shared" si="12"/>
        <v>0</v>
      </c>
      <c r="M25" s="43">
        <f t="shared" si="12"/>
        <v>0</v>
      </c>
      <c r="N25" s="43">
        <f t="shared" si="12"/>
        <v>0</v>
      </c>
      <c r="O25" s="43">
        <f t="shared" si="12"/>
        <v>0</v>
      </c>
      <c r="P25" s="43">
        <f t="shared" si="7"/>
        <v>0</v>
      </c>
      <c r="Q25" s="43">
        <f t="shared" si="12"/>
        <v>0</v>
      </c>
      <c r="R25" s="43">
        <f t="shared" si="12"/>
        <v>0</v>
      </c>
      <c r="S25" s="48">
        <f t="shared" si="8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tr">
        <f>A52</f>
        <v>Kokereigas</v>
      </c>
      <c r="B26" s="35">
        <f t="shared" si="10"/>
        <v>0</v>
      </c>
      <c r="C26" s="35">
        <f t="shared" si="10"/>
        <v>0</v>
      </c>
      <c r="D26" s="35">
        <f t="shared" si="10"/>
        <v>0</v>
      </c>
      <c r="E26" s="35">
        <f t="shared" si="10"/>
        <v>0</v>
      </c>
      <c r="F26" s="35">
        <f t="shared" si="3"/>
        <v>0</v>
      </c>
      <c r="G26" s="35">
        <f t="shared" si="11"/>
        <v>0</v>
      </c>
      <c r="H26" s="35">
        <f t="shared" si="11"/>
        <v>0</v>
      </c>
      <c r="I26" s="37">
        <f t="shared" si="5"/>
        <v>0</v>
      </c>
      <c r="J26" s="6"/>
      <c r="K26" s="38" t="s">
        <v>19</v>
      </c>
      <c r="L26" s="39">
        <f t="shared" si="12"/>
        <v>0</v>
      </c>
      <c r="M26" s="39">
        <f t="shared" si="12"/>
        <v>0</v>
      </c>
      <c r="N26" s="39">
        <f t="shared" si="12"/>
        <v>0</v>
      </c>
      <c r="O26" s="39">
        <f t="shared" si="12"/>
        <v>0</v>
      </c>
      <c r="P26" s="39">
        <f t="shared" si="7"/>
        <v>0</v>
      </c>
      <c r="Q26" s="39">
        <f t="shared" si="12"/>
        <v>0</v>
      </c>
      <c r="R26" s="39">
        <f t="shared" si="12"/>
        <v>0</v>
      </c>
      <c r="S26" s="41">
        <f t="shared" si="8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tr">
        <f>A53</f>
        <v>Brenntorf</v>
      </c>
      <c r="B27" s="50">
        <f t="shared" si="10"/>
        <v>0</v>
      </c>
      <c r="C27" s="50">
        <f t="shared" si="10"/>
        <v>0</v>
      </c>
      <c r="D27" s="50">
        <f t="shared" si="10"/>
        <v>0</v>
      </c>
      <c r="E27" s="50">
        <f t="shared" si="10"/>
        <v>0</v>
      </c>
      <c r="F27" s="50">
        <f t="shared" si="3"/>
        <v>0</v>
      </c>
      <c r="G27" s="50">
        <f t="shared" si="11"/>
        <v>0</v>
      </c>
      <c r="H27" s="50">
        <f t="shared" si="11"/>
        <v>0</v>
      </c>
      <c r="I27" s="52">
        <f t="shared" si="5"/>
        <v>0</v>
      </c>
      <c r="J27" s="6"/>
      <c r="K27" s="53" t="s">
        <v>64</v>
      </c>
      <c r="L27" s="50">
        <f t="shared" si="12"/>
        <v>0</v>
      </c>
      <c r="M27" s="50">
        <f t="shared" si="12"/>
        <v>0</v>
      </c>
      <c r="N27" s="50">
        <f t="shared" si="12"/>
        <v>0</v>
      </c>
      <c r="O27" s="50">
        <f t="shared" si="12"/>
        <v>0</v>
      </c>
      <c r="P27" s="50">
        <f t="shared" si="7"/>
        <v>0</v>
      </c>
      <c r="Q27" s="50">
        <f t="shared" si="12"/>
        <v>0</v>
      </c>
      <c r="R27" s="50">
        <f t="shared" si="12"/>
        <v>0</v>
      </c>
      <c r="S27" s="55">
        <f t="shared" si="8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11451.20001052615</v>
      </c>
      <c r="C28" s="57">
        <f t="shared" ref="C28:I28" si="13">SUM(C7:C23)</f>
        <v>1959.3039541577941</v>
      </c>
      <c r="D28" s="57">
        <f t="shared" si="13"/>
        <v>4101.7436801664135</v>
      </c>
      <c r="E28" s="57">
        <f t="shared" si="13"/>
        <v>2741.0896609060801</v>
      </c>
      <c r="F28" s="57">
        <f t="shared" si="13"/>
        <v>14322.031642746726</v>
      </c>
      <c r="G28" s="57">
        <f t="shared" si="13"/>
        <v>782.08148205298892</v>
      </c>
      <c r="H28" s="57">
        <f t="shared" si="13"/>
        <v>7.0980710790902206</v>
      </c>
      <c r="I28" s="57">
        <f t="shared" si="13"/>
        <v>35364.548501635247</v>
      </c>
      <c r="J28" s="201"/>
      <c r="K28" s="59" t="s">
        <v>25</v>
      </c>
      <c r="L28" s="57">
        <f>SUM(L7:L23)</f>
        <v>11451.20001052615</v>
      </c>
      <c r="M28" s="57">
        <f t="shared" ref="M28:S28" si="14">SUM(M7:M23)</f>
        <v>1959.3039541577941</v>
      </c>
      <c r="N28" s="57">
        <f t="shared" si="14"/>
        <v>4101.7436801664135</v>
      </c>
      <c r="O28" s="57">
        <f t="shared" si="14"/>
        <v>2741.0896609060801</v>
      </c>
      <c r="P28" s="57">
        <f t="shared" si="14"/>
        <v>14322.031642746726</v>
      </c>
      <c r="Q28" s="57">
        <f t="shared" si="14"/>
        <v>782.08148205298892</v>
      </c>
      <c r="R28" s="57">
        <f t="shared" si="14"/>
        <v>7.0980710790902206</v>
      </c>
      <c r="S28" s="57">
        <f t="shared" si="14"/>
        <v>35364.548501635247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0.3238045018444573</v>
      </c>
      <c r="C29" s="62">
        <f t="shared" ref="C29:H29" si="15">IF($I28=0,"-",C28/$I28)</f>
        <v>5.5403052977396179E-2</v>
      </c>
      <c r="D29" s="62">
        <f t="shared" si="15"/>
        <v>0.11598461888964171</v>
      </c>
      <c r="E29" s="62">
        <f t="shared" si="15"/>
        <v>7.7509533616110862E-2</v>
      </c>
      <c r="F29" s="62">
        <f t="shared" si="15"/>
        <v>0.4049827369373733</v>
      </c>
      <c r="G29" s="62">
        <f t="shared" si="15"/>
        <v>2.21148442490882E-2</v>
      </c>
      <c r="H29" s="62">
        <f t="shared" si="15"/>
        <v>2.0071148593235984E-4</v>
      </c>
      <c r="I29" s="63">
        <f>SUM(B29:H29)</f>
        <v>0.99999999999999989</v>
      </c>
      <c r="K29" s="64" t="s">
        <v>86</v>
      </c>
      <c r="L29" s="65">
        <f>IF($I28=0,"-",L28/$I28)</f>
        <v>0.3238045018444573</v>
      </c>
      <c r="M29" s="65">
        <f t="shared" ref="M29:R29" si="16">IF($I28=0,"-",M28/$I28)</f>
        <v>5.5403052977396179E-2</v>
      </c>
      <c r="N29" s="65">
        <f t="shared" si="16"/>
        <v>0.11598461888964171</v>
      </c>
      <c r="O29" s="65">
        <f t="shared" si="16"/>
        <v>7.7509533616110862E-2</v>
      </c>
      <c r="P29" s="65">
        <f t="shared" si="16"/>
        <v>0.4049827369373733</v>
      </c>
      <c r="Q29" s="65">
        <f t="shared" si="16"/>
        <v>2.21148442490882E-2</v>
      </c>
      <c r="R29" s="66">
        <f t="shared" si="16"/>
        <v>2.0071148593235984E-4</v>
      </c>
      <c r="S29" s="67">
        <f>SUM(L29:R29)</f>
        <v>0.99999999999999989</v>
      </c>
      <c r="BA29" s="68"/>
      <c r="BR29" s="68"/>
    </row>
    <row r="30" spans="1:85" ht="14.4" thickBot="1" x14ac:dyDescent="0.3"/>
    <row r="31" spans="1:85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1.1625974004623658E-2</v>
      </c>
      <c r="C33" s="14">
        <f t="shared" ref="C33:E33" si="17">C111+C137+C163+C189+C215+C241+C267+C293+C319+C345+C371+C397+C423</f>
        <v>0</v>
      </c>
      <c r="D33" s="14">
        <f t="shared" si="17"/>
        <v>0</v>
      </c>
      <c r="E33" s="14">
        <f t="shared" si="17"/>
        <v>0</v>
      </c>
      <c r="F33" s="213">
        <v>0</v>
      </c>
      <c r="G33" s="14">
        <f t="shared" ref="G33:H48" si="18">G111+G137+G163+G189+G215+G241+G267+G293+G319+G345+G371+G397+G423</f>
        <v>0</v>
      </c>
      <c r="H33" s="14">
        <f t="shared" si="18"/>
        <v>0</v>
      </c>
      <c r="I33" s="16">
        <f>SUM(B33:H33)</f>
        <v>1.1625974004623658E-2</v>
      </c>
      <c r="J33" s="6"/>
      <c r="K33" s="72" t="s">
        <v>6</v>
      </c>
      <c r="L33" s="14">
        <f t="shared" ref="L33:R48" si="19">L111+L137+L163+L189+L215+L241+L267+L293+L319+L345+L371+L397+L423</f>
        <v>1.1625974004623658E-2</v>
      </c>
      <c r="M33" s="14">
        <f t="shared" si="19"/>
        <v>0</v>
      </c>
      <c r="N33" s="14">
        <f t="shared" si="19"/>
        <v>0</v>
      </c>
      <c r="O33" s="14">
        <f t="shared" si="19"/>
        <v>0</v>
      </c>
      <c r="P33" s="14">
        <f t="shared" si="19"/>
        <v>0</v>
      </c>
      <c r="Q33" s="14">
        <f t="shared" si="19"/>
        <v>0</v>
      </c>
      <c r="R33" s="14">
        <f t="shared" si="19"/>
        <v>0</v>
      </c>
      <c r="S33" s="74">
        <f>SUM(L33:R33)</f>
        <v>1.1625974004623658E-2</v>
      </c>
      <c r="T33" s="6"/>
      <c r="U33" s="75" t="s">
        <v>6</v>
      </c>
      <c r="V33" s="76">
        <f t="shared" ref="V33:AH48" si="20">V111+V137+V163+V189+V215+V241+V267+V293+V319+V345+V371+V397+V423</f>
        <v>1.1625974004623658E-2</v>
      </c>
      <c r="W33" s="76">
        <f t="shared" si="20"/>
        <v>0</v>
      </c>
      <c r="X33" s="76">
        <f t="shared" si="20"/>
        <v>0</v>
      </c>
      <c r="Y33" s="76">
        <f t="shared" si="20"/>
        <v>0</v>
      </c>
      <c r="Z33" s="76">
        <f t="shared" si="20"/>
        <v>0</v>
      </c>
      <c r="AA33" s="76">
        <f t="shared" si="20"/>
        <v>0</v>
      </c>
      <c r="AB33" s="76">
        <f t="shared" si="20"/>
        <v>0</v>
      </c>
      <c r="AC33" s="77">
        <f t="shared" si="20"/>
        <v>0</v>
      </c>
      <c r="AD33" s="76">
        <f t="shared" si="20"/>
        <v>0</v>
      </c>
      <c r="AE33" s="76">
        <f t="shared" si="20"/>
        <v>0</v>
      </c>
      <c r="AF33" s="76">
        <f t="shared" si="20"/>
        <v>0</v>
      </c>
      <c r="AG33" s="76">
        <f t="shared" si="20"/>
        <v>0</v>
      </c>
      <c r="AH33" s="76">
        <f t="shared" si="20"/>
        <v>0</v>
      </c>
      <c r="AI33" s="79">
        <f>SUM(V33:AC33)</f>
        <v>1.1625974004623658E-2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49" si="21">B112+B138+B164+B190+B216+B242+B268+B294+B320+B346+B372+B398+B424</f>
        <v>0</v>
      </c>
      <c r="C34" s="22">
        <f t="shared" si="21"/>
        <v>0</v>
      </c>
      <c r="D34" s="22">
        <f t="shared" si="21"/>
        <v>0</v>
      </c>
      <c r="E34" s="22">
        <f t="shared" si="21"/>
        <v>0</v>
      </c>
      <c r="F34" s="214"/>
      <c r="G34" s="22">
        <f t="shared" si="18"/>
        <v>0</v>
      </c>
      <c r="H34" s="22">
        <f t="shared" si="18"/>
        <v>0</v>
      </c>
      <c r="I34" s="24">
        <f t="shared" ref="I34:I53" si="22">SUM(B34:H34)</f>
        <v>0</v>
      </c>
      <c r="J34" s="6"/>
      <c r="K34" s="25" t="s">
        <v>7</v>
      </c>
      <c r="L34" s="26">
        <f t="shared" si="19"/>
        <v>0</v>
      </c>
      <c r="M34" s="26">
        <f t="shared" si="19"/>
        <v>0</v>
      </c>
      <c r="N34" s="26">
        <f t="shared" si="19"/>
        <v>0</v>
      </c>
      <c r="O34" s="26">
        <f t="shared" si="19"/>
        <v>0</v>
      </c>
      <c r="P34" s="26">
        <f t="shared" si="19"/>
        <v>0</v>
      </c>
      <c r="Q34" s="26">
        <f t="shared" si="19"/>
        <v>0</v>
      </c>
      <c r="R34" s="26">
        <f t="shared" si="19"/>
        <v>0</v>
      </c>
      <c r="S34" s="28">
        <f t="shared" ref="S34:S53" si="23">SUM(L34:R34)</f>
        <v>0</v>
      </c>
      <c r="T34" s="6"/>
      <c r="U34" s="80" t="s">
        <v>7</v>
      </c>
      <c r="V34" s="81">
        <f t="shared" si="20"/>
        <v>0</v>
      </c>
      <c r="W34" s="81">
        <f t="shared" si="20"/>
        <v>0</v>
      </c>
      <c r="X34" s="81">
        <f t="shared" si="20"/>
        <v>0</v>
      </c>
      <c r="Y34" s="81">
        <f t="shared" si="20"/>
        <v>0</v>
      </c>
      <c r="Z34" s="81">
        <f t="shared" si="20"/>
        <v>0</v>
      </c>
      <c r="AA34" s="81">
        <f t="shared" si="20"/>
        <v>0</v>
      </c>
      <c r="AB34" s="81">
        <f t="shared" si="20"/>
        <v>0</v>
      </c>
      <c r="AC34" s="82">
        <f t="shared" si="20"/>
        <v>0</v>
      </c>
      <c r="AD34" s="81">
        <f t="shared" si="20"/>
        <v>0</v>
      </c>
      <c r="AE34" s="81">
        <f t="shared" si="20"/>
        <v>0</v>
      </c>
      <c r="AF34" s="81">
        <f t="shared" si="20"/>
        <v>0</v>
      </c>
      <c r="AG34" s="81">
        <f t="shared" si="20"/>
        <v>0</v>
      </c>
      <c r="AH34" s="81">
        <f t="shared" si="20"/>
        <v>0</v>
      </c>
      <c r="AI34" s="83">
        <f t="shared" ref="AI34:AI53" si="24">SUM(V34:AC34)</f>
        <v>0</v>
      </c>
      <c r="AJ34" t="str">
        <f t="shared" ref="AJ34:AJ55" si="25">IF(ABS(S34-AI34)&gt;0.001,S34-AI34,"")</f>
        <v/>
      </c>
    </row>
    <row r="35" spans="1:36" x14ac:dyDescent="0.25">
      <c r="A35" s="29" t="s">
        <v>9</v>
      </c>
      <c r="B35" s="18">
        <f t="shared" si="21"/>
        <v>0</v>
      </c>
      <c r="C35" s="18">
        <f t="shared" si="21"/>
        <v>0</v>
      </c>
      <c r="D35" s="18">
        <f t="shared" si="21"/>
        <v>2.321186047565814E-3</v>
      </c>
      <c r="E35" s="18">
        <f t="shared" si="21"/>
        <v>0</v>
      </c>
      <c r="F35" s="214"/>
      <c r="G35" s="18">
        <f t="shared" si="18"/>
        <v>0</v>
      </c>
      <c r="H35" s="18">
        <f t="shared" si="18"/>
        <v>0</v>
      </c>
      <c r="I35" s="16">
        <f t="shared" si="22"/>
        <v>2.321186047565814E-3</v>
      </c>
      <c r="J35" s="6"/>
      <c r="K35" s="31" t="s">
        <v>9</v>
      </c>
      <c r="L35" s="18">
        <f t="shared" si="19"/>
        <v>0</v>
      </c>
      <c r="M35" s="18">
        <f t="shared" si="19"/>
        <v>0</v>
      </c>
      <c r="N35" s="18">
        <f t="shared" si="19"/>
        <v>2.321186047565814E-3</v>
      </c>
      <c r="O35" s="18">
        <f t="shared" si="19"/>
        <v>0</v>
      </c>
      <c r="P35" s="18">
        <f t="shared" si="19"/>
        <v>0</v>
      </c>
      <c r="Q35" s="18">
        <f t="shared" si="19"/>
        <v>0</v>
      </c>
      <c r="R35" s="18">
        <f t="shared" si="19"/>
        <v>0</v>
      </c>
      <c r="S35" s="20">
        <f t="shared" si="23"/>
        <v>2.321186047565814E-3</v>
      </c>
      <c r="T35" s="6"/>
      <c r="U35" s="84" t="s">
        <v>9</v>
      </c>
      <c r="V35" s="76">
        <f t="shared" si="20"/>
        <v>0</v>
      </c>
      <c r="W35" s="76">
        <f t="shared" si="20"/>
        <v>0</v>
      </c>
      <c r="X35" s="76">
        <f t="shared" si="20"/>
        <v>0</v>
      </c>
      <c r="Y35" s="76">
        <f t="shared" si="20"/>
        <v>0</v>
      </c>
      <c r="Z35" s="76">
        <f t="shared" si="20"/>
        <v>2.321186047565814E-3</v>
      </c>
      <c r="AA35" s="76">
        <f t="shared" si="20"/>
        <v>0</v>
      </c>
      <c r="AB35" s="76">
        <f t="shared" si="20"/>
        <v>0</v>
      </c>
      <c r="AC35" s="77">
        <f t="shared" si="20"/>
        <v>0</v>
      </c>
      <c r="AD35" s="76">
        <f t="shared" si="20"/>
        <v>0</v>
      </c>
      <c r="AE35" s="76">
        <f t="shared" si="20"/>
        <v>0</v>
      </c>
      <c r="AF35" s="76">
        <f t="shared" si="20"/>
        <v>0</v>
      </c>
      <c r="AG35" s="76">
        <f t="shared" si="20"/>
        <v>0</v>
      </c>
      <c r="AH35" s="76">
        <f t="shared" si="20"/>
        <v>0</v>
      </c>
      <c r="AI35" s="79">
        <f t="shared" si="24"/>
        <v>2.321186047565814E-3</v>
      </c>
      <c r="AJ35" t="str">
        <f t="shared" si="25"/>
        <v/>
      </c>
    </row>
    <row r="36" spans="1:36" x14ac:dyDescent="0.25">
      <c r="A36" s="21" t="s">
        <v>54</v>
      </c>
      <c r="B36" s="22">
        <f t="shared" si="21"/>
        <v>0</v>
      </c>
      <c r="C36" s="22">
        <f t="shared" si="21"/>
        <v>0</v>
      </c>
      <c r="D36" s="22">
        <f t="shared" si="21"/>
        <v>0</v>
      </c>
      <c r="E36" s="22">
        <f t="shared" si="21"/>
        <v>0</v>
      </c>
      <c r="F36" s="214"/>
      <c r="G36" s="22">
        <f t="shared" si="18"/>
        <v>0</v>
      </c>
      <c r="H36" s="22">
        <f t="shared" si="18"/>
        <v>0</v>
      </c>
      <c r="I36" s="24">
        <f t="shared" si="22"/>
        <v>0</v>
      </c>
      <c r="J36" s="6"/>
      <c r="K36" s="25" t="s">
        <v>54</v>
      </c>
      <c r="L36" s="26">
        <f t="shared" si="19"/>
        <v>0</v>
      </c>
      <c r="M36" s="26">
        <f t="shared" si="19"/>
        <v>0</v>
      </c>
      <c r="N36" s="26">
        <f t="shared" si="19"/>
        <v>0</v>
      </c>
      <c r="O36" s="26">
        <f t="shared" si="19"/>
        <v>0</v>
      </c>
      <c r="P36" s="26">
        <f t="shared" si="19"/>
        <v>0</v>
      </c>
      <c r="Q36" s="26">
        <f t="shared" si="19"/>
        <v>0</v>
      </c>
      <c r="R36" s="26">
        <f t="shared" si="19"/>
        <v>0</v>
      </c>
      <c r="S36" s="28">
        <f t="shared" si="23"/>
        <v>0</v>
      </c>
      <c r="T36" s="6"/>
      <c r="U36" s="80" t="s">
        <v>54</v>
      </c>
      <c r="V36" s="81">
        <f t="shared" si="20"/>
        <v>0</v>
      </c>
      <c r="W36" s="81">
        <f t="shared" si="20"/>
        <v>0</v>
      </c>
      <c r="X36" s="81">
        <f t="shared" si="20"/>
        <v>0</v>
      </c>
      <c r="Y36" s="81">
        <f t="shared" si="20"/>
        <v>0</v>
      </c>
      <c r="Z36" s="81">
        <f t="shared" si="20"/>
        <v>0</v>
      </c>
      <c r="AA36" s="81">
        <f t="shared" si="20"/>
        <v>0</v>
      </c>
      <c r="AB36" s="81">
        <f t="shared" si="20"/>
        <v>0</v>
      </c>
      <c r="AC36" s="82">
        <f t="shared" si="20"/>
        <v>0</v>
      </c>
      <c r="AD36" s="81">
        <f t="shared" si="20"/>
        <v>0</v>
      </c>
      <c r="AE36" s="81">
        <f t="shared" si="20"/>
        <v>0</v>
      </c>
      <c r="AF36" s="81">
        <f t="shared" si="20"/>
        <v>0</v>
      </c>
      <c r="AG36" s="81">
        <f t="shared" si="20"/>
        <v>0</v>
      </c>
      <c r="AH36" s="81">
        <f t="shared" si="20"/>
        <v>0</v>
      </c>
      <c r="AI36" s="83">
        <f t="shared" si="24"/>
        <v>0</v>
      </c>
      <c r="AJ36" t="str">
        <f t="shared" si="25"/>
        <v/>
      </c>
    </row>
    <row r="37" spans="1:36" x14ac:dyDescent="0.25">
      <c r="A37" s="29" t="s">
        <v>15</v>
      </c>
      <c r="B37" s="18">
        <f t="shared" si="21"/>
        <v>29.336175185782256</v>
      </c>
      <c r="C37" s="18">
        <f t="shared" si="21"/>
        <v>52.89076564319938</v>
      </c>
      <c r="D37" s="18">
        <f t="shared" si="21"/>
        <v>21.563814005225229</v>
      </c>
      <c r="E37" s="18">
        <f t="shared" si="21"/>
        <v>0</v>
      </c>
      <c r="F37" s="214"/>
      <c r="G37" s="18">
        <f t="shared" si="18"/>
        <v>0</v>
      </c>
      <c r="H37" s="18">
        <f t="shared" si="18"/>
        <v>0</v>
      </c>
      <c r="I37" s="16">
        <f t="shared" si="22"/>
        <v>103.79075483420687</v>
      </c>
      <c r="J37" s="6"/>
      <c r="K37" s="31" t="s">
        <v>15</v>
      </c>
      <c r="L37" s="18">
        <f t="shared" si="19"/>
        <v>29.336175185782256</v>
      </c>
      <c r="M37" s="18">
        <f t="shared" si="19"/>
        <v>52.89076564319938</v>
      </c>
      <c r="N37" s="18">
        <f t="shared" si="19"/>
        <v>21.563814005225229</v>
      </c>
      <c r="O37" s="18">
        <f t="shared" si="19"/>
        <v>0</v>
      </c>
      <c r="P37" s="18">
        <f t="shared" si="19"/>
        <v>0</v>
      </c>
      <c r="Q37" s="18">
        <f t="shared" si="19"/>
        <v>0</v>
      </c>
      <c r="R37" s="18">
        <f t="shared" si="19"/>
        <v>0</v>
      </c>
      <c r="S37" s="20">
        <f t="shared" si="23"/>
        <v>103.79075483420687</v>
      </c>
      <c r="T37" s="6"/>
      <c r="U37" s="84" t="s">
        <v>15</v>
      </c>
      <c r="V37" s="76">
        <f t="shared" si="20"/>
        <v>27.911525985129284</v>
      </c>
      <c r="W37" s="76">
        <f t="shared" si="20"/>
        <v>0</v>
      </c>
      <c r="X37" s="76">
        <f t="shared" si="20"/>
        <v>0</v>
      </c>
      <c r="Y37" s="76">
        <f t="shared" si="20"/>
        <v>52.89076564319938</v>
      </c>
      <c r="Z37" s="76">
        <f t="shared" si="20"/>
        <v>21.416730941880292</v>
      </c>
      <c r="AA37" s="76">
        <f t="shared" si="20"/>
        <v>0</v>
      </c>
      <c r="AB37" s="76">
        <f t="shared" si="20"/>
        <v>0</v>
      </c>
      <c r="AC37" s="77">
        <f t="shared" si="20"/>
        <v>1.571732263997903</v>
      </c>
      <c r="AD37" s="76">
        <f t="shared" si="20"/>
        <v>1.4246492006529701</v>
      </c>
      <c r="AE37" s="76">
        <f t="shared" si="20"/>
        <v>0</v>
      </c>
      <c r="AF37" s="76">
        <f t="shared" si="20"/>
        <v>0</v>
      </c>
      <c r="AG37" s="76">
        <f t="shared" si="20"/>
        <v>0.14708306334493293</v>
      </c>
      <c r="AH37" s="76">
        <f t="shared" si="20"/>
        <v>0</v>
      </c>
      <c r="AI37" s="79">
        <f t="shared" si="24"/>
        <v>103.79075483420685</v>
      </c>
      <c r="AJ37" t="str">
        <f t="shared" si="25"/>
        <v/>
      </c>
    </row>
    <row r="38" spans="1:36" x14ac:dyDescent="0.25">
      <c r="A38" s="21" t="s">
        <v>14</v>
      </c>
      <c r="B38" s="22">
        <f t="shared" si="21"/>
        <v>2.1180572589158606</v>
      </c>
      <c r="C38" s="22">
        <f t="shared" si="21"/>
        <v>2.3624385433422028</v>
      </c>
      <c r="D38" s="22">
        <f t="shared" si="21"/>
        <v>10.610433782825879</v>
      </c>
      <c r="E38" s="22">
        <f t="shared" si="21"/>
        <v>0</v>
      </c>
      <c r="F38" s="214"/>
      <c r="G38" s="22">
        <f t="shared" si="18"/>
        <v>0</v>
      </c>
      <c r="H38" s="22">
        <f t="shared" si="18"/>
        <v>0</v>
      </c>
      <c r="I38" s="24">
        <f t="shared" si="22"/>
        <v>15.090929585083943</v>
      </c>
      <c r="J38" s="6"/>
      <c r="K38" s="25" t="s">
        <v>14</v>
      </c>
      <c r="L38" s="26">
        <f t="shared" si="19"/>
        <v>2.1180572589158606</v>
      </c>
      <c r="M38" s="26">
        <f t="shared" si="19"/>
        <v>2.3624385433422028</v>
      </c>
      <c r="N38" s="26">
        <f t="shared" si="19"/>
        <v>10.610433782825879</v>
      </c>
      <c r="O38" s="26">
        <f t="shared" si="19"/>
        <v>0</v>
      </c>
      <c r="P38" s="26">
        <f t="shared" si="19"/>
        <v>0</v>
      </c>
      <c r="Q38" s="26">
        <f t="shared" si="19"/>
        <v>0</v>
      </c>
      <c r="R38" s="26">
        <f t="shared" si="19"/>
        <v>0</v>
      </c>
      <c r="S38" s="28">
        <f t="shared" si="23"/>
        <v>15.090929585083943</v>
      </c>
      <c r="T38" s="6"/>
      <c r="U38" s="80" t="s">
        <v>55</v>
      </c>
      <c r="V38" s="81">
        <f t="shared" si="20"/>
        <v>2.1060909077701351</v>
      </c>
      <c r="W38" s="81">
        <f t="shared" si="20"/>
        <v>0</v>
      </c>
      <c r="X38" s="81">
        <f t="shared" si="20"/>
        <v>0</v>
      </c>
      <c r="Y38" s="81">
        <f t="shared" si="20"/>
        <v>2.3624385433422028</v>
      </c>
      <c r="Z38" s="81">
        <f t="shared" si="20"/>
        <v>10.610433782825879</v>
      </c>
      <c r="AA38" s="81">
        <f t="shared" si="20"/>
        <v>0</v>
      </c>
      <c r="AB38" s="81">
        <f t="shared" si="20"/>
        <v>0</v>
      </c>
      <c r="AC38" s="82">
        <f t="shared" si="20"/>
        <v>1.1966351145725678E-2</v>
      </c>
      <c r="AD38" s="81">
        <f t="shared" si="20"/>
        <v>1.1966351145725678E-2</v>
      </c>
      <c r="AE38" s="81">
        <f t="shared" si="20"/>
        <v>0</v>
      </c>
      <c r="AF38" s="81">
        <f t="shared" si="20"/>
        <v>0</v>
      </c>
      <c r="AG38" s="81">
        <f t="shared" si="20"/>
        <v>0</v>
      </c>
      <c r="AH38" s="81">
        <f t="shared" si="20"/>
        <v>0</v>
      </c>
      <c r="AI38" s="83">
        <f t="shared" si="24"/>
        <v>15.090929585083943</v>
      </c>
      <c r="AJ38" t="str">
        <f t="shared" si="25"/>
        <v/>
      </c>
    </row>
    <row r="39" spans="1:36" x14ac:dyDescent="0.25">
      <c r="A39" s="29" t="s">
        <v>56</v>
      </c>
      <c r="B39" s="18">
        <f t="shared" si="21"/>
        <v>0</v>
      </c>
      <c r="C39" s="18">
        <f t="shared" si="21"/>
        <v>0</v>
      </c>
      <c r="D39" s="18">
        <f t="shared" si="21"/>
        <v>0</v>
      </c>
      <c r="E39" s="18">
        <f t="shared" si="21"/>
        <v>143.67195754113899</v>
      </c>
      <c r="F39" s="214"/>
      <c r="G39" s="18">
        <f t="shared" si="18"/>
        <v>0</v>
      </c>
      <c r="H39" s="18">
        <f t="shared" si="18"/>
        <v>0</v>
      </c>
      <c r="I39" s="16">
        <f t="shared" si="22"/>
        <v>143.67195754113899</v>
      </c>
      <c r="J39" s="6"/>
      <c r="K39" s="31" t="s">
        <v>56</v>
      </c>
      <c r="L39" s="18">
        <f t="shared" si="19"/>
        <v>0</v>
      </c>
      <c r="M39" s="18">
        <f t="shared" si="19"/>
        <v>0</v>
      </c>
      <c r="N39" s="18">
        <f t="shared" si="19"/>
        <v>0</v>
      </c>
      <c r="O39" s="18">
        <f t="shared" si="19"/>
        <v>143.67195754113899</v>
      </c>
      <c r="P39" s="18">
        <f t="shared" si="19"/>
        <v>244.78484649760301</v>
      </c>
      <c r="Q39" s="18">
        <f t="shared" si="19"/>
        <v>0</v>
      </c>
      <c r="R39" s="18">
        <f t="shared" si="19"/>
        <v>0</v>
      </c>
      <c r="S39" s="20">
        <f t="shared" si="23"/>
        <v>388.45680403874201</v>
      </c>
      <c r="T39" s="6"/>
      <c r="U39" s="84" t="s">
        <v>56</v>
      </c>
      <c r="V39" s="76">
        <f t="shared" si="20"/>
        <v>0</v>
      </c>
      <c r="W39" s="76">
        <f t="shared" si="20"/>
        <v>0</v>
      </c>
      <c r="X39" s="76">
        <f t="shared" si="20"/>
        <v>0</v>
      </c>
      <c r="Y39" s="76">
        <f t="shared" si="20"/>
        <v>0</v>
      </c>
      <c r="Z39" s="76">
        <f t="shared" si="20"/>
        <v>0</v>
      </c>
      <c r="AA39" s="76">
        <f t="shared" si="20"/>
        <v>130.00134401039918</v>
      </c>
      <c r="AB39" s="76">
        <f t="shared" si="20"/>
        <v>244.78484649760301</v>
      </c>
      <c r="AC39" s="77">
        <f t="shared" si="20"/>
        <v>13.670613530739836</v>
      </c>
      <c r="AD39" s="76">
        <f t="shared" si="20"/>
        <v>0</v>
      </c>
      <c r="AE39" s="76">
        <f t="shared" si="20"/>
        <v>0</v>
      </c>
      <c r="AF39" s="76">
        <f t="shared" si="20"/>
        <v>0</v>
      </c>
      <c r="AG39" s="76">
        <f t="shared" si="20"/>
        <v>0</v>
      </c>
      <c r="AH39" s="76">
        <f t="shared" si="20"/>
        <v>13.670613530739836</v>
      </c>
      <c r="AI39" s="79">
        <f t="shared" si="24"/>
        <v>388.45680403874201</v>
      </c>
      <c r="AJ39" t="str">
        <f t="shared" si="25"/>
        <v/>
      </c>
    </row>
    <row r="40" spans="1:36" x14ac:dyDescent="0.25">
      <c r="A40" s="21" t="s">
        <v>11</v>
      </c>
      <c r="B40" s="22">
        <f t="shared" si="21"/>
        <v>0</v>
      </c>
      <c r="C40" s="22">
        <f t="shared" si="21"/>
        <v>0</v>
      </c>
      <c r="D40" s="22">
        <f t="shared" si="21"/>
        <v>0</v>
      </c>
      <c r="E40" s="22">
        <f t="shared" si="21"/>
        <v>0.82591966686945006</v>
      </c>
      <c r="F40" s="214"/>
      <c r="G40" s="22">
        <f t="shared" si="18"/>
        <v>0</v>
      </c>
      <c r="H40" s="22">
        <f t="shared" si="18"/>
        <v>0</v>
      </c>
      <c r="I40" s="24">
        <f t="shared" si="22"/>
        <v>0.82591966686945006</v>
      </c>
      <c r="J40" s="6"/>
      <c r="K40" s="25" t="s">
        <v>11</v>
      </c>
      <c r="L40" s="26">
        <f t="shared" si="19"/>
        <v>0</v>
      </c>
      <c r="M40" s="26">
        <f t="shared" si="19"/>
        <v>0</v>
      </c>
      <c r="N40" s="26">
        <f t="shared" si="19"/>
        <v>0</v>
      </c>
      <c r="O40" s="26">
        <f t="shared" si="19"/>
        <v>0.82591966686945006</v>
      </c>
      <c r="P40" s="26">
        <f t="shared" si="19"/>
        <v>8.2695501400153688</v>
      </c>
      <c r="Q40" s="26">
        <f t="shared" si="19"/>
        <v>0</v>
      </c>
      <c r="R40" s="26">
        <f t="shared" si="19"/>
        <v>0</v>
      </c>
      <c r="S40" s="28">
        <f t="shared" si="23"/>
        <v>9.0954698068848181</v>
      </c>
      <c r="T40" s="6"/>
      <c r="U40" s="80" t="s">
        <v>11</v>
      </c>
      <c r="V40" s="81">
        <f t="shared" si="20"/>
        <v>0</v>
      </c>
      <c r="W40" s="81">
        <f t="shared" si="20"/>
        <v>0</v>
      </c>
      <c r="X40" s="81">
        <f t="shared" si="20"/>
        <v>0</v>
      </c>
      <c r="Y40" s="81">
        <f t="shared" si="20"/>
        <v>0</v>
      </c>
      <c r="Z40" s="81">
        <f t="shared" si="20"/>
        <v>0</v>
      </c>
      <c r="AA40" s="81">
        <f t="shared" si="20"/>
        <v>0.10364012289635609</v>
      </c>
      <c r="AB40" s="81">
        <f t="shared" si="20"/>
        <v>8.2695501400153688</v>
      </c>
      <c r="AC40" s="82">
        <f t="shared" si="20"/>
        <v>0.72227954397309402</v>
      </c>
      <c r="AD40" s="81">
        <f t="shared" si="20"/>
        <v>0</v>
      </c>
      <c r="AE40" s="81">
        <f t="shared" si="20"/>
        <v>0</v>
      </c>
      <c r="AF40" s="81">
        <f t="shared" si="20"/>
        <v>0</v>
      </c>
      <c r="AG40" s="81">
        <f t="shared" si="20"/>
        <v>0</v>
      </c>
      <c r="AH40" s="81">
        <f t="shared" si="20"/>
        <v>0.72227954397309402</v>
      </c>
      <c r="AI40" s="83">
        <f t="shared" si="24"/>
        <v>9.0954698068848199</v>
      </c>
      <c r="AJ40" t="str">
        <f t="shared" si="25"/>
        <v/>
      </c>
    </row>
    <row r="41" spans="1:36" x14ac:dyDescent="0.25">
      <c r="A41" s="29" t="s">
        <v>57</v>
      </c>
      <c r="B41" s="18">
        <f t="shared" si="21"/>
        <v>0</v>
      </c>
      <c r="C41" s="18">
        <f t="shared" si="21"/>
        <v>0</v>
      </c>
      <c r="D41" s="18">
        <f t="shared" si="21"/>
        <v>0</v>
      </c>
      <c r="E41" s="18">
        <f t="shared" si="21"/>
        <v>0</v>
      </c>
      <c r="F41" s="214"/>
      <c r="G41" s="18">
        <f t="shared" si="18"/>
        <v>0</v>
      </c>
      <c r="H41" s="18">
        <f t="shared" si="18"/>
        <v>0</v>
      </c>
      <c r="I41" s="16">
        <f t="shared" si="22"/>
        <v>0</v>
      </c>
      <c r="J41" s="6"/>
      <c r="K41" s="31" t="s">
        <v>57</v>
      </c>
      <c r="L41" s="18">
        <f t="shared" si="19"/>
        <v>0</v>
      </c>
      <c r="M41" s="18">
        <f t="shared" si="19"/>
        <v>0</v>
      </c>
      <c r="N41" s="18">
        <f t="shared" si="19"/>
        <v>0</v>
      </c>
      <c r="O41" s="18">
        <f t="shared" si="19"/>
        <v>0</v>
      </c>
      <c r="P41" s="18">
        <f t="shared" si="19"/>
        <v>0</v>
      </c>
      <c r="Q41" s="18">
        <f t="shared" si="19"/>
        <v>0</v>
      </c>
      <c r="R41" s="18">
        <f t="shared" si="19"/>
        <v>0</v>
      </c>
      <c r="S41" s="20">
        <f t="shared" si="23"/>
        <v>0</v>
      </c>
      <c r="T41" s="6"/>
      <c r="U41" s="84" t="s">
        <v>57</v>
      </c>
      <c r="V41" s="76">
        <f t="shared" si="20"/>
        <v>0</v>
      </c>
      <c r="W41" s="76">
        <f t="shared" si="20"/>
        <v>0</v>
      </c>
      <c r="X41" s="76">
        <f t="shared" si="20"/>
        <v>0</v>
      </c>
      <c r="Y41" s="76">
        <f t="shared" si="20"/>
        <v>0</v>
      </c>
      <c r="Z41" s="76">
        <f t="shared" si="20"/>
        <v>0</v>
      </c>
      <c r="AA41" s="76">
        <f t="shared" si="20"/>
        <v>0</v>
      </c>
      <c r="AB41" s="76">
        <f t="shared" si="20"/>
        <v>0</v>
      </c>
      <c r="AC41" s="77">
        <f t="shared" si="20"/>
        <v>0</v>
      </c>
      <c r="AD41" s="76">
        <f t="shared" si="20"/>
        <v>0</v>
      </c>
      <c r="AE41" s="76">
        <f t="shared" si="20"/>
        <v>0</v>
      </c>
      <c r="AF41" s="76">
        <f t="shared" si="20"/>
        <v>0</v>
      </c>
      <c r="AG41" s="76">
        <f t="shared" si="20"/>
        <v>0</v>
      </c>
      <c r="AH41" s="76">
        <f t="shared" si="20"/>
        <v>0</v>
      </c>
      <c r="AI41" s="79">
        <f t="shared" si="24"/>
        <v>0</v>
      </c>
      <c r="AJ41" t="str">
        <f t="shared" si="25"/>
        <v/>
      </c>
    </row>
    <row r="42" spans="1:36" x14ac:dyDescent="0.25">
      <c r="A42" s="21" t="s">
        <v>16</v>
      </c>
      <c r="B42" s="22">
        <f t="shared" si="21"/>
        <v>2.7104673225075562</v>
      </c>
      <c r="C42" s="22">
        <f t="shared" si="21"/>
        <v>0.71093454940318668</v>
      </c>
      <c r="D42" s="22">
        <f t="shared" si="21"/>
        <v>22.714630027483441</v>
      </c>
      <c r="E42" s="22">
        <f t="shared" si="21"/>
        <v>2.9085145505003611</v>
      </c>
      <c r="F42" s="214"/>
      <c r="G42" s="22">
        <f t="shared" si="18"/>
        <v>0</v>
      </c>
      <c r="H42" s="22">
        <f t="shared" si="18"/>
        <v>0</v>
      </c>
      <c r="I42" s="24">
        <f t="shared" si="22"/>
        <v>29.044546449894543</v>
      </c>
      <c r="J42" s="6"/>
      <c r="K42" s="25" t="s">
        <v>16</v>
      </c>
      <c r="L42" s="26">
        <f t="shared" si="19"/>
        <v>2.7104673225075562</v>
      </c>
      <c r="M42" s="26">
        <f t="shared" si="19"/>
        <v>0.71093454940318668</v>
      </c>
      <c r="N42" s="26">
        <f t="shared" si="19"/>
        <v>22.714630027483441</v>
      </c>
      <c r="O42" s="26">
        <f t="shared" si="19"/>
        <v>2.9085145505003611</v>
      </c>
      <c r="P42" s="26">
        <f t="shared" si="19"/>
        <v>3.0723110471882031</v>
      </c>
      <c r="Q42" s="26">
        <f t="shared" si="19"/>
        <v>0</v>
      </c>
      <c r="R42" s="26">
        <f t="shared" si="19"/>
        <v>0</v>
      </c>
      <c r="S42" s="28">
        <f t="shared" si="23"/>
        <v>32.116857497082748</v>
      </c>
      <c r="T42" s="6"/>
      <c r="U42" s="80" t="s">
        <v>16</v>
      </c>
      <c r="V42" s="81">
        <f t="shared" si="20"/>
        <v>2.7104673225075562</v>
      </c>
      <c r="W42" s="81">
        <f t="shared" si="20"/>
        <v>0</v>
      </c>
      <c r="X42" s="81">
        <f t="shared" si="20"/>
        <v>0</v>
      </c>
      <c r="Y42" s="81">
        <f t="shared" si="20"/>
        <v>0.71093454940318668</v>
      </c>
      <c r="Z42" s="81">
        <f t="shared" si="20"/>
        <v>22.714630027483441</v>
      </c>
      <c r="AA42" s="81">
        <f t="shared" si="20"/>
        <v>1.0584457070000495</v>
      </c>
      <c r="AB42" s="81">
        <f t="shared" si="20"/>
        <v>3.0723110471882031</v>
      </c>
      <c r="AC42" s="82">
        <f t="shared" si="20"/>
        <v>1.8500688435003116</v>
      </c>
      <c r="AD42" s="81">
        <f t="shared" si="20"/>
        <v>0</v>
      </c>
      <c r="AE42" s="81">
        <f t="shared" si="20"/>
        <v>0</v>
      </c>
      <c r="AF42" s="81">
        <f t="shared" si="20"/>
        <v>0</v>
      </c>
      <c r="AG42" s="81">
        <f t="shared" si="20"/>
        <v>0</v>
      </c>
      <c r="AH42" s="81">
        <f t="shared" si="20"/>
        <v>1.8500688435003116</v>
      </c>
      <c r="AI42" s="83">
        <f t="shared" si="24"/>
        <v>32.116857497082748</v>
      </c>
      <c r="AJ42" t="str">
        <f t="shared" si="25"/>
        <v/>
      </c>
    </row>
    <row r="43" spans="1:36" x14ac:dyDescent="0.25">
      <c r="A43" s="29" t="s">
        <v>136</v>
      </c>
      <c r="B43" s="18">
        <f t="shared" si="21"/>
        <v>413.11703194594634</v>
      </c>
      <c r="C43" s="18">
        <f t="shared" si="21"/>
        <v>1520.7634822005257</v>
      </c>
      <c r="D43" s="18">
        <f t="shared" si="21"/>
        <v>550.18175020980823</v>
      </c>
      <c r="E43" s="18">
        <f t="shared" si="21"/>
        <v>27.822883748789845</v>
      </c>
      <c r="F43" s="214"/>
      <c r="G43" s="18">
        <f t="shared" si="18"/>
        <v>0.11133239109932141</v>
      </c>
      <c r="H43" s="18">
        <f t="shared" si="18"/>
        <v>0</v>
      </c>
      <c r="I43" s="16">
        <f t="shared" si="22"/>
        <v>2511.9964804961696</v>
      </c>
      <c r="J43" s="6"/>
      <c r="K43" s="31" t="s">
        <v>136</v>
      </c>
      <c r="L43" s="18">
        <f t="shared" si="19"/>
        <v>413.11703194594634</v>
      </c>
      <c r="M43" s="18">
        <f t="shared" si="19"/>
        <v>1520.7634822005257</v>
      </c>
      <c r="N43" s="18">
        <f t="shared" si="19"/>
        <v>550.18175020980823</v>
      </c>
      <c r="O43" s="18">
        <f t="shared" si="19"/>
        <v>27.822883748789845</v>
      </c>
      <c r="P43" s="18">
        <f t="shared" si="19"/>
        <v>4.8248219026163026</v>
      </c>
      <c r="Q43" s="18">
        <f t="shared" si="19"/>
        <v>0.11133239109932141</v>
      </c>
      <c r="R43" s="18">
        <f t="shared" si="19"/>
        <v>0</v>
      </c>
      <c r="S43" s="20">
        <f t="shared" si="23"/>
        <v>2516.821302398786</v>
      </c>
      <c r="T43" s="6"/>
      <c r="U43" s="84" t="s">
        <v>136</v>
      </c>
      <c r="V43" s="76">
        <f t="shared" si="20"/>
        <v>402.06198817533669</v>
      </c>
      <c r="W43" s="76">
        <f t="shared" si="20"/>
        <v>2.8692812354171133</v>
      </c>
      <c r="X43" s="76">
        <f t="shared" si="20"/>
        <v>0.11133239109932141</v>
      </c>
      <c r="Y43" s="76">
        <f t="shared" si="20"/>
        <v>1520.7634822005257</v>
      </c>
      <c r="Z43" s="76">
        <f t="shared" si="20"/>
        <v>532.44097110786402</v>
      </c>
      <c r="AA43" s="76">
        <f t="shared" si="20"/>
        <v>19.272754370761827</v>
      </c>
      <c r="AB43" s="76">
        <f t="shared" si="20"/>
        <v>4.8248219026163026</v>
      </c>
      <c r="AC43" s="77">
        <f t="shared" si="20"/>
        <v>34.476671015164655</v>
      </c>
      <c r="AD43" s="76">
        <f t="shared" si="20"/>
        <v>8.1857625351925378</v>
      </c>
      <c r="AE43" s="76">
        <f t="shared" si="20"/>
        <v>0</v>
      </c>
      <c r="AF43" s="76">
        <f t="shared" si="20"/>
        <v>0</v>
      </c>
      <c r="AG43" s="76">
        <f t="shared" si="20"/>
        <v>17.740779101944085</v>
      </c>
      <c r="AH43" s="76">
        <f t="shared" si="20"/>
        <v>8.5501293780280179</v>
      </c>
      <c r="AI43" s="79">
        <f t="shared" si="24"/>
        <v>2516.821302398786</v>
      </c>
      <c r="AJ43" t="str">
        <f t="shared" si="25"/>
        <v/>
      </c>
    </row>
    <row r="44" spans="1:36" x14ac:dyDescent="0.25">
      <c r="A44" s="21" t="s">
        <v>24</v>
      </c>
      <c r="B44" s="22">
        <f t="shared" si="21"/>
        <v>100.61090891811435</v>
      </c>
      <c r="C44" s="22">
        <f t="shared" si="21"/>
        <v>48.119507177784051</v>
      </c>
      <c r="D44" s="22">
        <f t="shared" si="21"/>
        <v>197.05268825604026</v>
      </c>
      <c r="E44" s="22">
        <f t="shared" si="21"/>
        <v>1417.3930589280681</v>
      </c>
      <c r="F44" s="214"/>
      <c r="G44" s="22">
        <f t="shared" si="18"/>
        <v>151.05478565034818</v>
      </c>
      <c r="H44" s="22">
        <f t="shared" si="18"/>
        <v>6.5626238203475644</v>
      </c>
      <c r="I44" s="24">
        <f t="shared" si="22"/>
        <v>1920.7935727507024</v>
      </c>
      <c r="J44" s="6"/>
      <c r="K44" s="25" t="s">
        <v>24</v>
      </c>
      <c r="L44" s="26">
        <f t="shared" si="19"/>
        <v>100.61090891811435</v>
      </c>
      <c r="M44" s="26">
        <f t="shared" si="19"/>
        <v>48.119507177784051</v>
      </c>
      <c r="N44" s="26">
        <f t="shared" si="19"/>
        <v>197.05268825604026</v>
      </c>
      <c r="O44" s="26">
        <f t="shared" si="19"/>
        <v>1417.3930589280681</v>
      </c>
      <c r="P44" s="26">
        <f t="shared" si="19"/>
        <v>8.332735658532135</v>
      </c>
      <c r="Q44" s="26">
        <f t="shared" si="19"/>
        <v>151.05478565034818</v>
      </c>
      <c r="R44" s="26">
        <f t="shared" si="19"/>
        <v>6.5626238203475644</v>
      </c>
      <c r="S44" s="28">
        <f t="shared" si="23"/>
        <v>1929.1263084092345</v>
      </c>
      <c r="T44" s="6"/>
      <c r="U44" s="80" t="s">
        <v>24</v>
      </c>
      <c r="V44" s="81">
        <f t="shared" si="20"/>
        <v>20.702458739933299</v>
      </c>
      <c r="W44" s="81">
        <f t="shared" si="20"/>
        <v>78.540059022317564</v>
      </c>
      <c r="X44" s="81">
        <f t="shared" si="20"/>
        <v>151.05478565034818</v>
      </c>
      <c r="Y44" s="81">
        <f t="shared" si="20"/>
        <v>48.119507177784051</v>
      </c>
      <c r="Z44" s="81">
        <f t="shared" si="20"/>
        <v>190.32650244331123</v>
      </c>
      <c r="AA44" s="81">
        <f t="shared" si="20"/>
        <v>1400.4260896203264</v>
      </c>
      <c r="AB44" s="81">
        <f t="shared" si="20"/>
        <v>8.332735658532135</v>
      </c>
      <c r="AC44" s="82">
        <f t="shared" si="20"/>
        <v>31.624170096681649</v>
      </c>
      <c r="AD44" s="81">
        <f t="shared" si="20"/>
        <v>1.3683911558634807</v>
      </c>
      <c r="AE44" s="81">
        <f t="shared" si="20"/>
        <v>11.068154787330307</v>
      </c>
      <c r="AF44" s="81">
        <f t="shared" si="20"/>
        <v>6.5626238203475644</v>
      </c>
      <c r="AG44" s="81">
        <f t="shared" si="20"/>
        <v>6.7261858127290006</v>
      </c>
      <c r="AH44" s="81">
        <f t="shared" si="20"/>
        <v>5.8988145204112943</v>
      </c>
      <c r="AI44" s="83">
        <f t="shared" si="24"/>
        <v>1929.1263084092345</v>
      </c>
      <c r="AJ44" t="str">
        <f t="shared" si="25"/>
        <v/>
      </c>
    </row>
    <row r="45" spans="1:36" x14ac:dyDescent="0.25">
      <c r="A45" s="29" t="s">
        <v>23</v>
      </c>
      <c r="B45" s="18">
        <f t="shared" si="21"/>
        <v>76.068324721976282</v>
      </c>
      <c r="C45" s="18">
        <f t="shared" si="21"/>
        <v>140.36565888569322</v>
      </c>
      <c r="D45" s="18">
        <f t="shared" si="21"/>
        <v>129.94638530582191</v>
      </c>
      <c r="E45" s="18">
        <f t="shared" si="21"/>
        <v>0</v>
      </c>
      <c r="F45" s="214"/>
      <c r="G45" s="18">
        <f t="shared" si="18"/>
        <v>0</v>
      </c>
      <c r="H45" s="18">
        <f t="shared" si="18"/>
        <v>0</v>
      </c>
      <c r="I45" s="16">
        <f t="shared" si="22"/>
        <v>346.38036891349145</v>
      </c>
      <c r="J45" s="6"/>
      <c r="K45" s="31" t="s">
        <v>23</v>
      </c>
      <c r="L45" s="18">
        <f t="shared" si="19"/>
        <v>76.068324721976282</v>
      </c>
      <c r="M45" s="18">
        <f t="shared" si="19"/>
        <v>140.36565888569322</v>
      </c>
      <c r="N45" s="18">
        <f t="shared" si="19"/>
        <v>129.94638530582191</v>
      </c>
      <c r="O45" s="18">
        <f t="shared" si="19"/>
        <v>0</v>
      </c>
      <c r="P45" s="18">
        <f t="shared" si="19"/>
        <v>0</v>
      </c>
      <c r="Q45" s="18">
        <f t="shared" si="19"/>
        <v>0</v>
      </c>
      <c r="R45" s="18">
        <f t="shared" si="19"/>
        <v>0</v>
      </c>
      <c r="S45" s="20">
        <f t="shared" si="23"/>
        <v>346.38036891349145</v>
      </c>
      <c r="T45" s="6"/>
      <c r="U45" s="84" t="s">
        <v>23</v>
      </c>
      <c r="V45" s="76">
        <f t="shared" si="20"/>
        <v>75.407641583684665</v>
      </c>
      <c r="W45" s="76">
        <f t="shared" si="20"/>
        <v>4.5362411576562508E-3</v>
      </c>
      <c r="X45" s="76">
        <f t="shared" si="20"/>
        <v>0</v>
      </c>
      <c r="Y45" s="76">
        <f t="shared" si="20"/>
        <v>140.36565888569322</v>
      </c>
      <c r="Z45" s="76">
        <f t="shared" si="20"/>
        <v>89.237592947493511</v>
      </c>
      <c r="AA45" s="76">
        <f t="shared" si="20"/>
        <v>0</v>
      </c>
      <c r="AB45" s="76">
        <f t="shared" si="20"/>
        <v>0</v>
      </c>
      <c r="AC45" s="77">
        <f t="shared" si="20"/>
        <v>41.364939255462374</v>
      </c>
      <c r="AD45" s="76">
        <f t="shared" si="20"/>
        <v>0.65614689713395891</v>
      </c>
      <c r="AE45" s="76">
        <f t="shared" si="20"/>
        <v>0</v>
      </c>
      <c r="AF45" s="76">
        <f t="shared" si="20"/>
        <v>0</v>
      </c>
      <c r="AG45" s="76">
        <f t="shared" si="20"/>
        <v>40.708792358328402</v>
      </c>
      <c r="AH45" s="76">
        <f t="shared" si="20"/>
        <v>0</v>
      </c>
      <c r="AI45" s="79">
        <f t="shared" si="24"/>
        <v>346.38036891349145</v>
      </c>
      <c r="AJ45" t="str">
        <f t="shared" si="25"/>
        <v/>
      </c>
    </row>
    <row r="46" spans="1:36" x14ac:dyDescent="0.25">
      <c r="A46" s="21" t="s">
        <v>58</v>
      </c>
      <c r="B46" s="22">
        <f t="shared" si="21"/>
        <v>0.48151603937144571</v>
      </c>
      <c r="C46" s="22">
        <f t="shared" si="21"/>
        <v>4.4072070832609116E-4</v>
      </c>
      <c r="D46" s="22">
        <f t="shared" si="21"/>
        <v>2.4599293052384015E-5</v>
      </c>
      <c r="E46" s="22">
        <f t="shared" si="21"/>
        <v>0</v>
      </c>
      <c r="F46" s="214"/>
      <c r="G46" s="22">
        <f t="shared" si="18"/>
        <v>0</v>
      </c>
      <c r="H46" s="22">
        <f t="shared" si="18"/>
        <v>0</v>
      </c>
      <c r="I46" s="24">
        <f t="shared" si="22"/>
        <v>0.48198135937282416</v>
      </c>
      <c r="J46" s="6"/>
      <c r="K46" s="25" t="s">
        <v>58</v>
      </c>
      <c r="L46" s="26">
        <f t="shared" si="19"/>
        <v>0.48151603937144571</v>
      </c>
      <c r="M46" s="26">
        <f t="shared" si="19"/>
        <v>4.4072070832609116E-4</v>
      </c>
      <c r="N46" s="26">
        <f t="shared" si="19"/>
        <v>2.4599293052384015E-5</v>
      </c>
      <c r="O46" s="26">
        <f t="shared" si="19"/>
        <v>0</v>
      </c>
      <c r="P46" s="26">
        <f t="shared" si="19"/>
        <v>0</v>
      </c>
      <c r="Q46" s="26">
        <f t="shared" si="19"/>
        <v>0</v>
      </c>
      <c r="R46" s="26">
        <f t="shared" si="19"/>
        <v>0</v>
      </c>
      <c r="S46" s="28">
        <f t="shared" si="23"/>
        <v>0.48198135937282416</v>
      </c>
      <c r="T46" s="6"/>
      <c r="U46" s="80" t="s">
        <v>58</v>
      </c>
      <c r="V46" s="81">
        <f t="shared" si="20"/>
        <v>0.48151603937144571</v>
      </c>
      <c r="W46" s="81">
        <f t="shared" si="20"/>
        <v>0</v>
      </c>
      <c r="X46" s="81">
        <f t="shared" si="20"/>
        <v>0</v>
      </c>
      <c r="Y46" s="81">
        <f t="shared" si="20"/>
        <v>4.4072070832609116E-4</v>
      </c>
      <c r="Z46" s="81">
        <f t="shared" si="20"/>
        <v>2.4599293052384015E-5</v>
      </c>
      <c r="AA46" s="81">
        <f t="shared" si="20"/>
        <v>0</v>
      </c>
      <c r="AB46" s="81">
        <f t="shared" si="20"/>
        <v>0</v>
      </c>
      <c r="AC46" s="82">
        <f t="shared" si="20"/>
        <v>0</v>
      </c>
      <c r="AD46" s="81">
        <f t="shared" si="20"/>
        <v>0</v>
      </c>
      <c r="AE46" s="81">
        <f t="shared" si="20"/>
        <v>0</v>
      </c>
      <c r="AF46" s="81">
        <f t="shared" si="20"/>
        <v>0</v>
      </c>
      <c r="AG46" s="81">
        <f t="shared" si="20"/>
        <v>0</v>
      </c>
      <c r="AH46" s="81">
        <f t="shared" si="20"/>
        <v>0</v>
      </c>
      <c r="AI46" s="83">
        <f t="shared" si="24"/>
        <v>0.48198135937282416</v>
      </c>
      <c r="AJ46" t="str">
        <f t="shared" si="25"/>
        <v/>
      </c>
    </row>
    <row r="47" spans="1:36" x14ac:dyDescent="0.25">
      <c r="A47" s="29" t="s">
        <v>21</v>
      </c>
      <c r="B47" s="18">
        <f t="shared" si="21"/>
        <v>177.48958308706139</v>
      </c>
      <c r="C47" s="18">
        <f t="shared" si="21"/>
        <v>151.37749728104404</v>
      </c>
      <c r="D47" s="18">
        <f t="shared" si="21"/>
        <v>1014.5276807694602</v>
      </c>
      <c r="E47" s="18">
        <f t="shared" si="21"/>
        <v>0.98532433621610005</v>
      </c>
      <c r="F47" s="214"/>
      <c r="G47" s="18">
        <f t="shared" si="18"/>
        <v>0</v>
      </c>
      <c r="H47" s="18">
        <f t="shared" si="18"/>
        <v>0</v>
      </c>
      <c r="I47" s="16">
        <f t="shared" si="22"/>
        <v>1344.3800854737817</v>
      </c>
      <c r="J47" s="6"/>
      <c r="K47" s="31" t="s">
        <v>21</v>
      </c>
      <c r="L47" s="18">
        <f t="shared" si="19"/>
        <v>177.48958308706139</v>
      </c>
      <c r="M47" s="18">
        <f t="shared" si="19"/>
        <v>151.37749728104404</v>
      </c>
      <c r="N47" s="18">
        <f t="shared" si="19"/>
        <v>1014.5276807694602</v>
      </c>
      <c r="O47" s="18">
        <f t="shared" si="19"/>
        <v>0.98532433621610005</v>
      </c>
      <c r="P47" s="18">
        <f t="shared" si="19"/>
        <v>22.202509856171559</v>
      </c>
      <c r="Q47" s="18">
        <f t="shared" si="19"/>
        <v>0</v>
      </c>
      <c r="R47" s="18">
        <f t="shared" si="19"/>
        <v>0</v>
      </c>
      <c r="S47" s="20">
        <f t="shared" si="23"/>
        <v>1366.5825953299532</v>
      </c>
      <c r="T47" s="6"/>
      <c r="U47" s="84" t="s">
        <v>21</v>
      </c>
      <c r="V47" s="76">
        <f t="shared" si="20"/>
        <v>177.48958308706139</v>
      </c>
      <c r="W47" s="76">
        <f t="shared" si="20"/>
        <v>0</v>
      </c>
      <c r="X47" s="76">
        <f t="shared" si="20"/>
        <v>0</v>
      </c>
      <c r="Y47" s="76">
        <f t="shared" si="20"/>
        <v>151.37749728104404</v>
      </c>
      <c r="Z47" s="76">
        <f t="shared" si="20"/>
        <v>515.00548063349106</v>
      </c>
      <c r="AA47" s="76">
        <f t="shared" si="20"/>
        <v>0</v>
      </c>
      <c r="AB47" s="76">
        <f t="shared" si="20"/>
        <v>22.202509856171559</v>
      </c>
      <c r="AC47" s="77">
        <f t="shared" si="20"/>
        <v>500.50752447218531</v>
      </c>
      <c r="AD47" s="76">
        <f t="shared" si="20"/>
        <v>0</v>
      </c>
      <c r="AE47" s="76">
        <f t="shared" si="20"/>
        <v>0</v>
      </c>
      <c r="AF47" s="76">
        <f t="shared" si="20"/>
        <v>0</v>
      </c>
      <c r="AG47" s="76">
        <f t="shared" si="20"/>
        <v>499.52220013596917</v>
      </c>
      <c r="AH47" s="76">
        <f t="shared" si="20"/>
        <v>0.98532433621610005</v>
      </c>
      <c r="AI47" s="79">
        <f t="shared" si="24"/>
        <v>1366.5825953299534</v>
      </c>
      <c r="AJ47" t="str">
        <f t="shared" si="25"/>
        <v/>
      </c>
    </row>
    <row r="48" spans="1:36" x14ac:dyDescent="0.25">
      <c r="A48" s="21" t="s">
        <v>20</v>
      </c>
      <c r="B48" s="22">
        <f t="shared" si="21"/>
        <v>21.954774197265877</v>
      </c>
      <c r="C48" s="22">
        <f t="shared" si="21"/>
        <v>0.11760897859857311</v>
      </c>
      <c r="D48" s="22">
        <f t="shared" si="21"/>
        <v>2.0191740058427454</v>
      </c>
      <c r="E48" s="22">
        <f t="shared" si="21"/>
        <v>0</v>
      </c>
      <c r="F48" s="214"/>
      <c r="G48" s="22">
        <f t="shared" si="18"/>
        <v>0</v>
      </c>
      <c r="H48" s="22">
        <f t="shared" si="18"/>
        <v>0</v>
      </c>
      <c r="I48" s="24">
        <f t="shared" si="22"/>
        <v>24.091557181707195</v>
      </c>
      <c r="J48" s="6"/>
      <c r="K48" s="25" t="s">
        <v>20</v>
      </c>
      <c r="L48" s="26">
        <f t="shared" si="19"/>
        <v>21.954774197265877</v>
      </c>
      <c r="M48" s="26">
        <f t="shared" si="19"/>
        <v>0.11760897859857311</v>
      </c>
      <c r="N48" s="26">
        <f t="shared" si="19"/>
        <v>2.0191740058427454</v>
      </c>
      <c r="O48" s="26">
        <f t="shared" si="19"/>
        <v>0</v>
      </c>
      <c r="P48" s="26">
        <f t="shared" si="19"/>
        <v>0</v>
      </c>
      <c r="Q48" s="26">
        <f t="shared" si="19"/>
        <v>0</v>
      </c>
      <c r="R48" s="26">
        <f t="shared" si="19"/>
        <v>0</v>
      </c>
      <c r="S48" s="28">
        <f t="shared" si="23"/>
        <v>24.091557181707195</v>
      </c>
      <c r="T48" s="6"/>
      <c r="U48" s="80" t="s">
        <v>59</v>
      </c>
      <c r="V48" s="81">
        <f t="shared" si="20"/>
        <v>21.954774197265877</v>
      </c>
      <c r="W48" s="81">
        <f t="shared" si="20"/>
        <v>0</v>
      </c>
      <c r="X48" s="81">
        <f t="shared" si="20"/>
        <v>0</v>
      </c>
      <c r="Y48" s="81">
        <f t="shared" si="20"/>
        <v>0.11760897859857311</v>
      </c>
      <c r="Z48" s="81">
        <f t="shared" si="20"/>
        <v>9.0475859782761551E-5</v>
      </c>
      <c r="AA48" s="81">
        <f t="shared" si="20"/>
        <v>0</v>
      </c>
      <c r="AB48" s="81">
        <f t="shared" si="20"/>
        <v>0</v>
      </c>
      <c r="AC48" s="82">
        <f t="shared" si="20"/>
        <v>2.0190835299829626</v>
      </c>
      <c r="AD48" s="81">
        <f t="shared" si="20"/>
        <v>0</v>
      </c>
      <c r="AE48" s="81">
        <f t="shared" si="20"/>
        <v>0</v>
      </c>
      <c r="AF48" s="81">
        <f t="shared" si="20"/>
        <v>0</v>
      </c>
      <c r="AG48" s="81">
        <f t="shared" si="20"/>
        <v>2.0190835299829626</v>
      </c>
      <c r="AH48" s="81">
        <f t="shared" si="20"/>
        <v>0</v>
      </c>
      <c r="AI48" s="83">
        <f t="shared" si="24"/>
        <v>24.091557181707195</v>
      </c>
      <c r="AJ48" t="str">
        <f t="shared" si="25"/>
        <v/>
      </c>
    </row>
    <row r="49" spans="1:36" x14ac:dyDescent="0.25">
      <c r="A49" s="32" t="s">
        <v>62</v>
      </c>
      <c r="B49" s="18">
        <f t="shared" si="21"/>
        <v>0.2824098957697217</v>
      </c>
      <c r="C49" s="18">
        <f t="shared" si="21"/>
        <v>0</v>
      </c>
      <c r="D49" s="18">
        <f t="shared" si="21"/>
        <v>0</v>
      </c>
      <c r="E49" s="18">
        <f t="shared" si="21"/>
        <v>0</v>
      </c>
      <c r="F49" s="214"/>
      <c r="G49" s="18">
        <f t="shared" ref="G49:H53" si="26">G127+G153+G179+G205+G231+G257+G283+G309+G335+G361+G387+G413+G439</f>
        <v>0</v>
      </c>
      <c r="H49" s="18">
        <f t="shared" si="26"/>
        <v>0</v>
      </c>
      <c r="I49" s="16">
        <f t="shared" si="22"/>
        <v>0.2824098957697217</v>
      </c>
      <c r="J49" s="6"/>
      <c r="K49" s="33" t="s">
        <v>62</v>
      </c>
      <c r="L49" s="18">
        <f t="shared" ref="L49:R53" si="27">L127+L153+L179+L205+L231+L257+L283+L309+L335+L361+L387+L413+L439</f>
        <v>0.2824098957697217</v>
      </c>
      <c r="M49" s="18">
        <f t="shared" si="27"/>
        <v>0</v>
      </c>
      <c r="N49" s="18">
        <f t="shared" si="27"/>
        <v>0</v>
      </c>
      <c r="O49" s="18">
        <f t="shared" si="27"/>
        <v>0</v>
      </c>
      <c r="P49" s="18">
        <f t="shared" si="27"/>
        <v>0</v>
      </c>
      <c r="Q49" s="18">
        <f t="shared" si="27"/>
        <v>0</v>
      </c>
      <c r="R49" s="18">
        <f t="shared" si="27"/>
        <v>0</v>
      </c>
      <c r="S49" s="20">
        <f t="shared" si="23"/>
        <v>0.2824098957697217</v>
      </c>
      <c r="T49" s="6"/>
      <c r="U49" s="85" t="s">
        <v>60</v>
      </c>
      <c r="V49" s="76">
        <f t="shared" ref="V49:AH53" si="28">V127+V153+V179+V205+V231+V257+V283+V309+V335+V361+V387+V413+V439</f>
        <v>0.23565195598300429</v>
      </c>
      <c r="W49" s="76">
        <f t="shared" si="28"/>
        <v>1.3024494793989639E-2</v>
      </c>
      <c r="X49" s="76">
        <f t="shared" si="28"/>
        <v>0</v>
      </c>
      <c r="Y49" s="76">
        <f t="shared" si="28"/>
        <v>0</v>
      </c>
      <c r="Z49" s="76">
        <f t="shared" si="28"/>
        <v>0</v>
      </c>
      <c r="AA49" s="76">
        <f t="shared" si="28"/>
        <v>0</v>
      </c>
      <c r="AB49" s="76">
        <f t="shared" si="28"/>
        <v>0</v>
      </c>
      <c r="AC49" s="77">
        <f t="shared" si="28"/>
        <v>3.3733444992727749E-2</v>
      </c>
      <c r="AD49" s="76">
        <f t="shared" si="28"/>
        <v>3.3733444992727749E-2</v>
      </c>
      <c r="AE49" s="76">
        <f t="shared" si="28"/>
        <v>0</v>
      </c>
      <c r="AF49" s="76">
        <f t="shared" si="28"/>
        <v>0</v>
      </c>
      <c r="AG49" s="76">
        <f t="shared" si="28"/>
        <v>0</v>
      </c>
      <c r="AH49" s="76">
        <f t="shared" si="28"/>
        <v>0</v>
      </c>
      <c r="AI49" s="79">
        <f t="shared" si="24"/>
        <v>0.2824098957697217</v>
      </c>
      <c r="AJ49" t="str">
        <f t="shared" si="25"/>
        <v/>
      </c>
    </row>
    <row r="50" spans="1:36" ht="14.4" x14ac:dyDescent="0.3">
      <c r="A50" s="34" t="s">
        <v>22</v>
      </c>
      <c r="B50" s="35">
        <f t="shared" ref="B50:E53" si="29">B128+B154+B180+B206+B232+B258+B284+B310+B336+B362+B388+B414+B440</f>
        <v>0.2824098957697217</v>
      </c>
      <c r="C50" s="35">
        <f t="shared" si="29"/>
        <v>0</v>
      </c>
      <c r="D50" s="35">
        <f t="shared" si="29"/>
        <v>0</v>
      </c>
      <c r="E50" s="35">
        <f t="shared" si="29"/>
        <v>0</v>
      </c>
      <c r="F50" s="214"/>
      <c r="G50" s="35">
        <f t="shared" si="26"/>
        <v>0</v>
      </c>
      <c r="H50" s="35">
        <f t="shared" si="26"/>
        <v>0</v>
      </c>
      <c r="I50" s="37">
        <f t="shared" si="22"/>
        <v>0.2824098957697217</v>
      </c>
      <c r="J50" s="6"/>
      <c r="K50" s="38" t="s">
        <v>22</v>
      </c>
      <c r="L50" s="39">
        <f t="shared" si="27"/>
        <v>0.2824098957697217</v>
      </c>
      <c r="M50" s="39">
        <f t="shared" si="27"/>
        <v>0</v>
      </c>
      <c r="N50" s="39">
        <f t="shared" si="27"/>
        <v>0</v>
      </c>
      <c r="O50" s="39">
        <f t="shared" si="27"/>
        <v>0</v>
      </c>
      <c r="P50" s="39">
        <f t="shared" si="27"/>
        <v>0</v>
      </c>
      <c r="Q50" s="39">
        <f t="shared" si="27"/>
        <v>0</v>
      </c>
      <c r="R50" s="39">
        <f t="shared" si="27"/>
        <v>0</v>
      </c>
      <c r="S50" s="41">
        <f t="shared" si="23"/>
        <v>0.2824098957697217</v>
      </c>
      <c r="T50" s="6"/>
      <c r="U50" s="86" t="s">
        <v>63</v>
      </c>
      <c r="V50" s="87">
        <f t="shared" si="28"/>
        <v>0.23565195598300429</v>
      </c>
      <c r="W50" s="87">
        <f t="shared" si="28"/>
        <v>1.3024494793989639E-2</v>
      </c>
      <c r="X50" s="87">
        <f t="shared" si="28"/>
        <v>0</v>
      </c>
      <c r="Y50" s="87">
        <f t="shared" si="28"/>
        <v>0</v>
      </c>
      <c r="Z50" s="87">
        <f t="shared" si="28"/>
        <v>0</v>
      </c>
      <c r="AA50" s="87">
        <f t="shared" si="28"/>
        <v>0</v>
      </c>
      <c r="AB50" s="87">
        <f t="shared" si="28"/>
        <v>0</v>
      </c>
      <c r="AC50" s="171">
        <f t="shared" si="28"/>
        <v>3.3733444992727749E-2</v>
      </c>
      <c r="AD50" s="87">
        <f t="shared" si="28"/>
        <v>3.3733444992727749E-2</v>
      </c>
      <c r="AE50" s="87">
        <f t="shared" si="28"/>
        <v>0</v>
      </c>
      <c r="AF50" s="87">
        <f t="shared" si="28"/>
        <v>0</v>
      </c>
      <c r="AG50" s="87">
        <f t="shared" si="28"/>
        <v>0</v>
      </c>
      <c r="AH50" s="87">
        <f t="shared" si="28"/>
        <v>0</v>
      </c>
      <c r="AI50" s="89">
        <f t="shared" si="24"/>
        <v>0.2824098957697217</v>
      </c>
      <c r="AJ50" t="str">
        <f t="shared" si="25"/>
        <v/>
      </c>
    </row>
    <row r="51" spans="1:36" ht="14.4" x14ac:dyDescent="0.3">
      <c r="A51" s="42" t="s">
        <v>18</v>
      </c>
      <c r="B51" s="43">
        <f t="shared" si="29"/>
        <v>0</v>
      </c>
      <c r="C51" s="43">
        <f t="shared" si="29"/>
        <v>0</v>
      </c>
      <c r="D51" s="43">
        <f t="shared" si="29"/>
        <v>0</v>
      </c>
      <c r="E51" s="43">
        <f t="shared" si="29"/>
        <v>0</v>
      </c>
      <c r="F51" s="214"/>
      <c r="G51" s="43">
        <f t="shared" si="26"/>
        <v>0</v>
      </c>
      <c r="H51" s="43">
        <f t="shared" si="26"/>
        <v>0</v>
      </c>
      <c r="I51" s="45">
        <f t="shared" si="22"/>
        <v>0</v>
      </c>
      <c r="J51" s="6"/>
      <c r="K51" s="46" t="s">
        <v>18</v>
      </c>
      <c r="L51" s="43">
        <f t="shared" si="27"/>
        <v>0</v>
      </c>
      <c r="M51" s="43">
        <f t="shared" si="27"/>
        <v>0</v>
      </c>
      <c r="N51" s="43">
        <f t="shared" si="27"/>
        <v>0</v>
      </c>
      <c r="O51" s="43">
        <f t="shared" si="27"/>
        <v>0</v>
      </c>
      <c r="P51" s="43">
        <f t="shared" si="27"/>
        <v>0</v>
      </c>
      <c r="Q51" s="43">
        <f t="shared" si="27"/>
        <v>0</v>
      </c>
      <c r="R51" s="43">
        <f t="shared" si="27"/>
        <v>0</v>
      </c>
      <c r="S51" s="48">
        <f t="shared" si="23"/>
        <v>0</v>
      </c>
      <c r="T51" s="6"/>
      <c r="U51" s="90" t="s">
        <v>18</v>
      </c>
      <c r="V51" s="91">
        <f t="shared" si="28"/>
        <v>0</v>
      </c>
      <c r="W51" s="91">
        <f t="shared" si="28"/>
        <v>0</v>
      </c>
      <c r="X51" s="91">
        <f t="shared" si="28"/>
        <v>0</v>
      </c>
      <c r="Y51" s="91">
        <f t="shared" si="28"/>
        <v>0</v>
      </c>
      <c r="Z51" s="91">
        <f t="shared" si="28"/>
        <v>0</v>
      </c>
      <c r="AA51" s="91">
        <f t="shared" si="28"/>
        <v>0</v>
      </c>
      <c r="AB51" s="91">
        <f t="shared" si="28"/>
        <v>0</v>
      </c>
      <c r="AC51" s="172">
        <f t="shared" si="28"/>
        <v>0</v>
      </c>
      <c r="AD51" s="91">
        <f t="shared" si="28"/>
        <v>0</v>
      </c>
      <c r="AE51" s="91">
        <f t="shared" si="28"/>
        <v>0</v>
      </c>
      <c r="AF51" s="91">
        <f t="shared" si="28"/>
        <v>0</v>
      </c>
      <c r="AG51" s="91">
        <f t="shared" si="28"/>
        <v>0</v>
      </c>
      <c r="AH51" s="91">
        <f t="shared" si="28"/>
        <v>0</v>
      </c>
      <c r="AI51" s="93">
        <f t="shared" si="24"/>
        <v>0</v>
      </c>
      <c r="AJ51" t="str">
        <f t="shared" si="25"/>
        <v/>
      </c>
    </row>
    <row r="52" spans="1:36" ht="14.4" x14ac:dyDescent="0.3">
      <c r="A52" s="34" t="s">
        <v>19</v>
      </c>
      <c r="B52" s="35">
        <f t="shared" si="29"/>
        <v>0</v>
      </c>
      <c r="C52" s="35">
        <f t="shared" si="29"/>
        <v>0</v>
      </c>
      <c r="D52" s="35">
        <f t="shared" si="29"/>
        <v>0</v>
      </c>
      <c r="E52" s="35">
        <f t="shared" si="29"/>
        <v>0</v>
      </c>
      <c r="F52" s="214"/>
      <c r="G52" s="35">
        <f t="shared" si="26"/>
        <v>0</v>
      </c>
      <c r="H52" s="35">
        <f t="shared" si="26"/>
        <v>0</v>
      </c>
      <c r="I52" s="37">
        <f t="shared" si="22"/>
        <v>0</v>
      </c>
      <c r="J52" s="6"/>
      <c r="K52" s="38" t="s">
        <v>19</v>
      </c>
      <c r="L52" s="39">
        <f t="shared" si="27"/>
        <v>0</v>
      </c>
      <c r="M52" s="39">
        <f t="shared" si="27"/>
        <v>0</v>
      </c>
      <c r="N52" s="39">
        <f t="shared" si="27"/>
        <v>0</v>
      </c>
      <c r="O52" s="39">
        <f t="shared" si="27"/>
        <v>0</v>
      </c>
      <c r="P52" s="39">
        <f t="shared" si="27"/>
        <v>0</v>
      </c>
      <c r="Q52" s="39">
        <f t="shared" si="27"/>
        <v>0</v>
      </c>
      <c r="R52" s="39">
        <f t="shared" si="27"/>
        <v>0</v>
      </c>
      <c r="S52" s="41">
        <f t="shared" si="23"/>
        <v>0</v>
      </c>
      <c r="T52" s="6"/>
      <c r="U52" s="86" t="s">
        <v>19</v>
      </c>
      <c r="V52" s="87">
        <f t="shared" si="28"/>
        <v>0</v>
      </c>
      <c r="W52" s="87">
        <f t="shared" si="28"/>
        <v>0</v>
      </c>
      <c r="X52" s="87">
        <f t="shared" si="28"/>
        <v>0</v>
      </c>
      <c r="Y52" s="87">
        <f t="shared" si="28"/>
        <v>0</v>
      </c>
      <c r="Z52" s="87">
        <f t="shared" si="28"/>
        <v>0</v>
      </c>
      <c r="AA52" s="87">
        <f t="shared" si="28"/>
        <v>0</v>
      </c>
      <c r="AB52" s="87">
        <f t="shared" si="28"/>
        <v>0</v>
      </c>
      <c r="AC52" s="171">
        <f t="shared" si="28"/>
        <v>0</v>
      </c>
      <c r="AD52" s="87">
        <f t="shared" si="28"/>
        <v>0</v>
      </c>
      <c r="AE52" s="87">
        <f t="shared" si="28"/>
        <v>0</v>
      </c>
      <c r="AF52" s="87">
        <f t="shared" si="28"/>
        <v>0</v>
      </c>
      <c r="AG52" s="87">
        <f t="shared" si="28"/>
        <v>0</v>
      </c>
      <c r="AH52" s="87">
        <f t="shared" si="28"/>
        <v>0</v>
      </c>
      <c r="AI52" s="89">
        <f t="shared" si="24"/>
        <v>0</v>
      </c>
      <c r="AJ52" t="str">
        <f t="shared" si="25"/>
        <v/>
      </c>
    </row>
    <row r="53" spans="1:36" ht="15" thickBot="1" x14ac:dyDescent="0.35">
      <c r="A53" s="49" t="s">
        <v>10</v>
      </c>
      <c r="B53" s="50">
        <f t="shared" si="29"/>
        <v>0</v>
      </c>
      <c r="C53" s="50">
        <f t="shared" si="29"/>
        <v>0</v>
      </c>
      <c r="D53" s="50">
        <f t="shared" si="29"/>
        <v>0</v>
      </c>
      <c r="E53" s="50">
        <f t="shared" si="29"/>
        <v>0</v>
      </c>
      <c r="F53" s="215"/>
      <c r="G53" s="50">
        <f t="shared" si="26"/>
        <v>0</v>
      </c>
      <c r="H53" s="50">
        <f t="shared" si="26"/>
        <v>0</v>
      </c>
      <c r="I53" s="52">
        <f t="shared" si="22"/>
        <v>0</v>
      </c>
      <c r="J53" s="6"/>
      <c r="K53" s="53" t="s">
        <v>10</v>
      </c>
      <c r="L53" s="50">
        <f t="shared" si="27"/>
        <v>0</v>
      </c>
      <c r="M53" s="50">
        <f t="shared" si="27"/>
        <v>0</v>
      </c>
      <c r="N53" s="50">
        <f t="shared" si="27"/>
        <v>0</v>
      </c>
      <c r="O53" s="50">
        <f t="shared" si="27"/>
        <v>0</v>
      </c>
      <c r="P53" s="50">
        <f t="shared" si="27"/>
        <v>0</v>
      </c>
      <c r="Q53" s="50">
        <f t="shared" si="27"/>
        <v>0</v>
      </c>
      <c r="R53" s="50">
        <f t="shared" si="27"/>
        <v>0</v>
      </c>
      <c r="S53" s="55">
        <f t="shared" si="23"/>
        <v>0</v>
      </c>
      <c r="T53" s="6"/>
      <c r="U53" s="90" t="s">
        <v>10</v>
      </c>
      <c r="V53" s="91">
        <f t="shared" si="28"/>
        <v>0</v>
      </c>
      <c r="W53" s="91">
        <f t="shared" si="28"/>
        <v>0</v>
      </c>
      <c r="X53" s="91">
        <f t="shared" si="28"/>
        <v>0</v>
      </c>
      <c r="Y53" s="91">
        <f t="shared" si="28"/>
        <v>0</v>
      </c>
      <c r="Z53" s="91">
        <f t="shared" si="28"/>
        <v>0</v>
      </c>
      <c r="AA53" s="91">
        <f t="shared" si="28"/>
        <v>0</v>
      </c>
      <c r="AB53" s="91">
        <f t="shared" si="28"/>
        <v>0</v>
      </c>
      <c r="AC53" s="172">
        <f t="shared" si="28"/>
        <v>0</v>
      </c>
      <c r="AD53" s="91">
        <f t="shared" si="28"/>
        <v>0</v>
      </c>
      <c r="AE53" s="91">
        <f t="shared" si="28"/>
        <v>0</v>
      </c>
      <c r="AF53" s="91">
        <f t="shared" si="28"/>
        <v>0</v>
      </c>
      <c r="AG53" s="91">
        <f t="shared" si="28"/>
        <v>0</v>
      </c>
      <c r="AH53" s="91">
        <f t="shared" si="28"/>
        <v>0</v>
      </c>
      <c r="AI53" s="93">
        <f t="shared" si="24"/>
        <v>0</v>
      </c>
      <c r="AJ53" t="str">
        <f t="shared" si="25"/>
        <v/>
      </c>
    </row>
    <row r="54" spans="1:36" x14ac:dyDescent="0.25">
      <c r="A54" s="56" t="s">
        <v>25</v>
      </c>
      <c r="B54" s="57">
        <f>SUM(B33:B49)</f>
        <v>824.18087454671581</v>
      </c>
      <c r="C54" s="57">
        <f t="shared" ref="C54:I54" si="30">SUM(C33:C49)</f>
        <v>1916.7083339802987</v>
      </c>
      <c r="D54" s="57">
        <f t="shared" si="30"/>
        <v>1948.6189021478485</v>
      </c>
      <c r="E54" s="57">
        <f t="shared" si="30"/>
        <v>1593.6076587715827</v>
      </c>
      <c r="F54" s="57">
        <f t="shared" si="30"/>
        <v>0</v>
      </c>
      <c r="G54" s="57">
        <f t="shared" si="30"/>
        <v>151.1661180414475</v>
      </c>
      <c r="H54" s="57">
        <f t="shared" si="30"/>
        <v>6.5626238203475644</v>
      </c>
      <c r="I54" s="57">
        <f t="shared" si="30"/>
        <v>6440.8445113082407</v>
      </c>
      <c r="J54" s="6"/>
      <c r="K54" s="59" t="s">
        <v>25</v>
      </c>
      <c r="L54" s="57">
        <f>SUM(L33:L49)</f>
        <v>824.18087454671581</v>
      </c>
      <c r="M54" s="57">
        <f t="shared" ref="M54:S54" si="31">SUM(M33:M49)</f>
        <v>1916.7083339802987</v>
      </c>
      <c r="N54" s="57">
        <f t="shared" si="31"/>
        <v>1948.6189021478485</v>
      </c>
      <c r="O54" s="57">
        <f t="shared" si="31"/>
        <v>1593.6076587715827</v>
      </c>
      <c r="P54" s="57">
        <f t="shared" si="31"/>
        <v>291.48677510212656</v>
      </c>
      <c r="Q54" s="57">
        <f t="shared" si="31"/>
        <v>151.1661180414475</v>
      </c>
      <c r="R54" s="58">
        <f t="shared" si="31"/>
        <v>6.5626238203475644</v>
      </c>
      <c r="S54" s="60">
        <f t="shared" si="31"/>
        <v>6732.3312864103673</v>
      </c>
      <c r="T54" s="6" t="str">
        <f>IF(ABS(S54-AI54)&gt;0.01,S54-AI54,"")</f>
        <v/>
      </c>
      <c r="U54" s="94" t="s">
        <v>61</v>
      </c>
      <c r="V54" s="95">
        <f>SUM(V33:V49)</f>
        <v>731.07332396804804</v>
      </c>
      <c r="W54" s="95">
        <f t="shared" ref="W54:AH54" si="32">SUM(W33:W49)</f>
        <v>81.426900993686331</v>
      </c>
      <c r="X54" s="95">
        <f t="shared" si="32"/>
        <v>151.1661180414475</v>
      </c>
      <c r="Y54" s="95">
        <f t="shared" si="32"/>
        <v>1916.7083339802987</v>
      </c>
      <c r="Z54" s="95">
        <f t="shared" si="32"/>
        <v>1381.7547781455498</v>
      </c>
      <c r="AA54" s="95">
        <f t="shared" si="32"/>
        <v>1550.8622738313838</v>
      </c>
      <c r="AB54" s="95">
        <f t="shared" si="32"/>
        <v>291.48677510212656</v>
      </c>
      <c r="AC54" s="95">
        <f t="shared" si="32"/>
        <v>627.85278234782663</v>
      </c>
      <c r="AD54" s="96">
        <f t="shared" si="32"/>
        <v>11.680649584981401</v>
      </c>
      <c r="AE54" s="96">
        <f t="shared" si="32"/>
        <v>11.068154787330307</v>
      </c>
      <c r="AF54" s="96">
        <f t="shared" si="32"/>
        <v>6.5626238203475644</v>
      </c>
      <c r="AG54" s="96">
        <f t="shared" si="32"/>
        <v>566.86412400229847</v>
      </c>
      <c r="AH54" s="96">
        <f t="shared" si="32"/>
        <v>31.677230152868649</v>
      </c>
      <c r="AI54" s="97">
        <f>SUM(V54:AC54)</f>
        <v>6732.3312864103682</v>
      </c>
      <c r="AJ54" t="str">
        <f t="shared" si="25"/>
        <v/>
      </c>
    </row>
    <row r="55" spans="1:36" ht="15" thickBot="1" x14ac:dyDescent="0.35">
      <c r="A55" s="61" t="s">
        <v>86</v>
      </c>
      <c r="B55" s="98">
        <f>IF($I54=0,"-",B54/$I54)</f>
        <v>0.12796161638426376</v>
      </c>
      <c r="C55" s="98">
        <f t="shared" ref="C55:H55" si="33">IF($I54=0,"-",C54/$I54)</f>
        <v>0.29758649360578709</v>
      </c>
      <c r="D55" s="98">
        <f t="shared" si="33"/>
        <v>0.30254090107696952</v>
      </c>
      <c r="E55" s="98">
        <f t="shared" si="33"/>
        <v>0.24742215962109834</v>
      </c>
      <c r="F55" s="98">
        <f t="shared" si="33"/>
        <v>0</v>
      </c>
      <c r="G55" s="98">
        <f t="shared" si="33"/>
        <v>2.3469921960706235E-2</v>
      </c>
      <c r="H55" s="99">
        <f t="shared" si="33"/>
        <v>1.0189073511750694E-3</v>
      </c>
      <c r="I55" s="100">
        <f>SUM(B55:H55)</f>
        <v>1</v>
      </c>
      <c r="K55" s="64" t="s">
        <v>86</v>
      </c>
      <c r="L55" s="65">
        <f>IF($S54=0,"-",L54/$S54)</f>
        <v>0.12242131878007498</v>
      </c>
      <c r="M55" s="65">
        <f t="shared" ref="M55:R55" si="34">IF($S54=0,"-",M54/$S54)</f>
        <v>0.28470202258900934</v>
      </c>
      <c r="N55" s="65">
        <f t="shared" si="34"/>
        <v>0.28944192126748991</v>
      </c>
      <c r="O55" s="65">
        <f t="shared" si="34"/>
        <v>0.23670963162320602</v>
      </c>
      <c r="P55" s="65">
        <f t="shared" si="34"/>
        <v>4.3296558458213556E-2</v>
      </c>
      <c r="Q55" s="65">
        <f t="shared" si="34"/>
        <v>2.2453755112524808E-2</v>
      </c>
      <c r="R55" s="66">
        <f t="shared" si="34"/>
        <v>9.7479216948141451E-4</v>
      </c>
      <c r="S55" s="67">
        <f>SUM(L55:R55)</f>
        <v>1</v>
      </c>
      <c r="U55" s="101" t="s">
        <v>86</v>
      </c>
      <c r="V55" s="102">
        <f>+V54/$AI54</f>
        <v>0.10859140658211001</v>
      </c>
      <c r="W55" s="102">
        <f t="shared" ref="W55:AH55" si="35">+W54/$AI54</f>
        <v>1.2094904057685282E-2</v>
      </c>
      <c r="X55" s="102">
        <f t="shared" si="35"/>
        <v>2.2453755112524804E-2</v>
      </c>
      <c r="Y55" s="102">
        <f t="shared" si="35"/>
        <v>0.28470202258900928</v>
      </c>
      <c r="Z55" s="102">
        <f t="shared" si="35"/>
        <v>0.20524164949141885</v>
      </c>
      <c r="AA55" s="102">
        <f t="shared" si="35"/>
        <v>0.23036036223616868</v>
      </c>
      <c r="AB55" s="102">
        <f t="shared" si="35"/>
        <v>4.3296558458213556E-2</v>
      </c>
      <c r="AC55" s="102">
        <f t="shared" si="35"/>
        <v>9.3259341472869392E-2</v>
      </c>
      <c r="AD55" s="102">
        <f t="shared" si="35"/>
        <v>1.7350081402796565E-3</v>
      </c>
      <c r="AE55" s="102">
        <f t="shared" si="35"/>
        <v>1.6440300271129066E-3</v>
      </c>
      <c r="AF55" s="102">
        <f t="shared" si="35"/>
        <v>9.747921694814144E-4</v>
      </c>
      <c r="AG55" s="102">
        <f t="shared" si="35"/>
        <v>8.4200271776070965E-2</v>
      </c>
      <c r="AH55" s="102">
        <f t="shared" si="35"/>
        <v>4.7052393599244175E-3</v>
      </c>
      <c r="AI55" s="103">
        <f>SUM(V55:AC55)</f>
        <v>1</v>
      </c>
      <c r="AJ55" t="str">
        <f t="shared" si="25"/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0</v>
      </c>
      <c r="G59" s="224"/>
      <c r="H59" s="226"/>
      <c r="I59" s="16">
        <f>SUM(B59:H59)</f>
        <v>0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36">F450+F476+F502+F528+F554</f>
        <v>0</v>
      </c>
      <c r="G60" s="227"/>
      <c r="H60" s="229"/>
      <c r="I60" s="24">
        <f t="shared" ref="I60:I79" si="37">SUM(B60:H60)</f>
        <v>0</v>
      </c>
      <c r="J60" s="6"/>
      <c r="K60" s="25" t="s">
        <v>7</v>
      </c>
      <c r="L60" s="227"/>
      <c r="M60" s="228"/>
      <c r="N60" s="228"/>
      <c r="O60" s="229"/>
      <c r="P60" s="26">
        <f t="shared" ref="P60:P79" si="38">P450+P476+P502+P528+P554</f>
        <v>0</v>
      </c>
      <c r="Q60" s="227"/>
      <c r="R60" s="234"/>
      <c r="S60" s="28">
        <f t="shared" ref="S60:S79" si="39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36"/>
        <v>0</v>
      </c>
      <c r="G61" s="227"/>
      <c r="H61" s="229"/>
      <c r="I61" s="16">
        <f t="shared" si="37"/>
        <v>0</v>
      </c>
      <c r="J61" s="6"/>
      <c r="K61" s="31" t="s">
        <v>9</v>
      </c>
      <c r="L61" s="227"/>
      <c r="M61" s="228"/>
      <c r="N61" s="228"/>
      <c r="O61" s="229"/>
      <c r="P61" s="18">
        <f t="shared" si="38"/>
        <v>0</v>
      </c>
      <c r="Q61" s="227"/>
      <c r="R61" s="234"/>
      <c r="S61" s="20">
        <f t="shared" si="39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36"/>
        <v>0</v>
      </c>
      <c r="G62" s="227"/>
      <c r="H62" s="229"/>
      <c r="I62" s="24">
        <f t="shared" si="37"/>
        <v>0</v>
      </c>
      <c r="J62" s="6"/>
      <c r="K62" s="25" t="s">
        <v>54</v>
      </c>
      <c r="L62" s="227"/>
      <c r="M62" s="228"/>
      <c r="N62" s="228"/>
      <c r="O62" s="229"/>
      <c r="P62" s="26">
        <f t="shared" si="38"/>
        <v>0</v>
      </c>
      <c r="Q62" s="227"/>
      <c r="R62" s="234"/>
      <c r="S62" s="28">
        <f t="shared" si="39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36"/>
        <v>0</v>
      </c>
      <c r="G63" s="227"/>
      <c r="H63" s="229"/>
      <c r="I63" s="16">
        <f t="shared" si="37"/>
        <v>0</v>
      </c>
      <c r="J63" s="6"/>
      <c r="K63" s="31" t="s">
        <v>15</v>
      </c>
      <c r="L63" s="227"/>
      <c r="M63" s="228"/>
      <c r="N63" s="228"/>
      <c r="O63" s="229"/>
      <c r="P63" s="18">
        <f t="shared" si="38"/>
        <v>0</v>
      </c>
      <c r="Q63" s="227"/>
      <c r="R63" s="234"/>
      <c r="S63" s="20">
        <f t="shared" si="39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36"/>
        <v>0</v>
      </c>
      <c r="G64" s="227"/>
      <c r="H64" s="229"/>
      <c r="I64" s="24">
        <f t="shared" si="37"/>
        <v>0</v>
      </c>
      <c r="J64" s="6"/>
      <c r="K64" s="25" t="s">
        <v>14</v>
      </c>
      <c r="L64" s="227"/>
      <c r="M64" s="228"/>
      <c r="N64" s="228"/>
      <c r="O64" s="229"/>
      <c r="P64" s="26">
        <f t="shared" si="38"/>
        <v>0</v>
      </c>
      <c r="Q64" s="227"/>
      <c r="R64" s="234"/>
      <c r="S64" s="28">
        <f t="shared" si="39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36"/>
        <v>10072.403396176396</v>
      </c>
      <c r="G65" s="227"/>
      <c r="H65" s="229"/>
      <c r="I65" s="16">
        <f t="shared" si="37"/>
        <v>10072.403396176396</v>
      </c>
      <c r="J65" s="6"/>
      <c r="K65" s="31" t="s">
        <v>56</v>
      </c>
      <c r="L65" s="227"/>
      <c r="M65" s="228"/>
      <c r="N65" s="228"/>
      <c r="O65" s="229"/>
      <c r="P65" s="18">
        <f t="shared" si="38"/>
        <v>6299.3347378513608</v>
      </c>
      <c r="Q65" s="227"/>
      <c r="R65" s="234"/>
      <c r="S65" s="20">
        <f t="shared" si="39"/>
        <v>6299.3347378513608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36"/>
        <v>2451.2466741626486</v>
      </c>
      <c r="G66" s="227"/>
      <c r="H66" s="229"/>
      <c r="I66" s="24">
        <f t="shared" si="37"/>
        <v>2451.2466741626486</v>
      </c>
      <c r="J66" s="6"/>
      <c r="K66" s="25" t="s">
        <v>11</v>
      </c>
      <c r="L66" s="227"/>
      <c r="M66" s="228"/>
      <c r="N66" s="228"/>
      <c r="O66" s="229"/>
      <c r="P66" s="26">
        <f t="shared" si="38"/>
        <v>785.76977597791119</v>
      </c>
      <c r="Q66" s="227"/>
      <c r="R66" s="234"/>
      <c r="S66" s="28">
        <f t="shared" si="39"/>
        <v>785.76977597791119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36"/>
        <v>126.64996997471252</v>
      </c>
      <c r="G67" s="227"/>
      <c r="H67" s="229"/>
      <c r="I67" s="16">
        <f t="shared" si="37"/>
        <v>126.64996997471252</v>
      </c>
      <c r="J67" s="6"/>
      <c r="K67" s="31" t="s">
        <v>57</v>
      </c>
      <c r="L67" s="227"/>
      <c r="M67" s="228"/>
      <c r="N67" s="228"/>
      <c r="O67" s="229"/>
      <c r="P67" s="18">
        <f t="shared" si="38"/>
        <v>0</v>
      </c>
      <c r="Q67" s="227"/>
      <c r="R67" s="234"/>
      <c r="S67" s="20">
        <f t="shared" si="39"/>
        <v>0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36"/>
        <v>6.6736255413471728</v>
      </c>
      <c r="G68" s="227"/>
      <c r="H68" s="229"/>
      <c r="I68" s="24">
        <f t="shared" si="37"/>
        <v>6.6736255413471728</v>
      </c>
      <c r="J68" s="6"/>
      <c r="K68" s="25" t="s">
        <v>16</v>
      </c>
      <c r="L68" s="227"/>
      <c r="M68" s="228"/>
      <c r="N68" s="228"/>
      <c r="O68" s="229"/>
      <c r="P68" s="26">
        <f t="shared" si="38"/>
        <v>3.6013144941589696</v>
      </c>
      <c r="Q68" s="227"/>
      <c r="R68" s="234"/>
      <c r="S68" s="28">
        <f t="shared" si="39"/>
        <v>3.6013144941589696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36"/>
        <v>19.267966947945208</v>
      </c>
      <c r="G69" s="227"/>
      <c r="H69" s="229"/>
      <c r="I69" s="16">
        <f t="shared" si="37"/>
        <v>19.267966947945208</v>
      </c>
      <c r="J69" s="6"/>
      <c r="K69" s="31" t="s">
        <v>136</v>
      </c>
      <c r="L69" s="227"/>
      <c r="M69" s="228"/>
      <c r="N69" s="228"/>
      <c r="O69" s="229"/>
      <c r="P69" s="18">
        <f t="shared" si="38"/>
        <v>14.443145045328905</v>
      </c>
      <c r="Q69" s="227"/>
      <c r="R69" s="234"/>
      <c r="S69" s="20">
        <f t="shared" si="39"/>
        <v>14.443145045328905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36"/>
        <v>52.380796682105604</v>
      </c>
      <c r="G70" s="227"/>
      <c r="H70" s="229"/>
      <c r="I70" s="24">
        <f t="shared" si="37"/>
        <v>52.380796682105604</v>
      </c>
      <c r="J70" s="6"/>
      <c r="K70" s="25" t="s">
        <v>24</v>
      </c>
      <c r="L70" s="227"/>
      <c r="M70" s="228"/>
      <c r="N70" s="228"/>
      <c r="O70" s="229"/>
      <c r="P70" s="26">
        <f t="shared" si="38"/>
        <v>0</v>
      </c>
      <c r="Q70" s="227"/>
      <c r="R70" s="234"/>
      <c r="S70" s="28">
        <f t="shared" si="39"/>
        <v>0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36"/>
        <v>0</v>
      </c>
      <c r="G71" s="227"/>
      <c r="H71" s="229"/>
      <c r="I71" s="16">
        <f t="shared" si="37"/>
        <v>0</v>
      </c>
      <c r="J71" s="6"/>
      <c r="K71" s="31" t="s">
        <v>23</v>
      </c>
      <c r="L71" s="227"/>
      <c r="M71" s="228"/>
      <c r="N71" s="228"/>
      <c r="O71" s="229"/>
      <c r="P71" s="18">
        <f t="shared" si="38"/>
        <v>0</v>
      </c>
      <c r="Q71" s="227"/>
      <c r="R71" s="234"/>
      <c r="S71" s="20">
        <f t="shared" si="39"/>
        <v>0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36"/>
        <v>0</v>
      </c>
      <c r="G72" s="227"/>
      <c r="H72" s="229"/>
      <c r="I72" s="24">
        <f t="shared" si="37"/>
        <v>0</v>
      </c>
      <c r="J72" s="6"/>
      <c r="K72" s="25" t="s">
        <v>58</v>
      </c>
      <c r="L72" s="227"/>
      <c r="M72" s="228"/>
      <c r="N72" s="228"/>
      <c r="O72" s="229"/>
      <c r="P72" s="26">
        <f t="shared" si="38"/>
        <v>0</v>
      </c>
      <c r="Q72" s="227"/>
      <c r="R72" s="234"/>
      <c r="S72" s="28">
        <f t="shared" si="39"/>
        <v>0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36"/>
        <v>920.8099257878655</v>
      </c>
      <c r="G73" s="227"/>
      <c r="H73" s="229"/>
      <c r="I73" s="16">
        <f t="shared" si="37"/>
        <v>920.8099257878655</v>
      </c>
      <c r="J73" s="6"/>
      <c r="K73" s="31" t="s">
        <v>21</v>
      </c>
      <c r="L73" s="227"/>
      <c r="M73" s="228"/>
      <c r="N73" s="228"/>
      <c r="O73" s="229"/>
      <c r="P73" s="18">
        <f t="shared" si="38"/>
        <v>609.89495744227065</v>
      </c>
      <c r="Q73" s="227"/>
      <c r="R73" s="234"/>
      <c r="S73" s="20">
        <f t="shared" si="39"/>
        <v>609.89495744227065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36"/>
        <v>0</v>
      </c>
      <c r="G74" s="227"/>
      <c r="H74" s="229"/>
      <c r="I74" s="24">
        <f t="shared" si="37"/>
        <v>0</v>
      </c>
      <c r="J74" s="6"/>
      <c r="K74" s="25" t="s">
        <v>20</v>
      </c>
      <c r="L74" s="227"/>
      <c r="M74" s="228"/>
      <c r="N74" s="228"/>
      <c r="O74" s="229"/>
      <c r="P74" s="26">
        <f t="shared" si="38"/>
        <v>0</v>
      </c>
      <c r="Q74" s="227"/>
      <c r="R74" s="234"/>
      <c r="S74" s="28">
        <f t="shared" si="39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36"/>
        <v>0</v>
      </c>
      <c r="G75" s="227"/>
      <c r="H75" s="229"/>
      <c r="I75" s="16">
        <f t="shared" si="37"/>
        <v>0</v>
      </c>
      <c r="J75" s="6"/>
      <c r="K75" s="33" t="s">
        <v>62</v>
      </c>
      <c r="L75" s="227"/>
      <c r="M75" s="228"/>
      <c r="N75" s="228"/>
      <c r="O75" s="229"/>
      <c r="P75" s="18">
        <f t="shared" si="38"/>
        <v>0</v>
      </c>
      <c r="Q75" s="227"/>
      <c r="R75" s="234"/>
      <c r="S75" s="20">
        <f t="shared" si="39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36"/>
        <v>0</v>
      </c>
      <c r="G76" s="227"/>
      <c r="H76" s="229"/>
      <c r="I76" s="37">
        <f t="shared" si="37"/>
        <v>0</v>
      </c>
      <c r="J76" s="6"/>
      <c r="K76" s="38" t="s">
        <v>22</v>
      </c>
      <c r="L76" s="227"/>
      <c r="M76" s="228"/>
      <c r="N76" s="228"/>
      <c r="O76" s="229"/>
      <c r="P76" s="39">
        <f t="shared" si="38"/>
        <v>0</v>
      </c>
      <c r="Q76" s="227"/>
      <c r="R76" s="234"/>
      <c r="S76" s="41">
        <f t="shared" si="39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36"/>
        <v>0</v>
      </c>
      <c r="G77" s="227"/>
      <c r="H77" s="229"/>
      <c r="I77" s="45">
        <f t="shared" si="37"/>
        <v>0</v>
      </c>
      <c r="J77" s="6"/>
      <c r="K77" s="46" t="s">
        <v>18</v>
      </c>
      <c r="L77" s="227"/>
      <c r="M77" s="228"/>
      <c r="N77" s="228"/>
      <c r="O77" s="229"/>
      <c r="P77" s="43">
        <f t="shared" si="38"/>
        <v>0</v>
      </c>
      <c r="Q77" s="227"/>
      <c r="R77" s="234"/>
      <c r="S77" s="48">
        <f t="shared" si="39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36"/>
        <v>0</v>
      </c>
      <c r="G78" s="227"/>
      <c r="H78" s="229"/>
      <c r="I78" s="37">
        <f t="shared" si="37"/>
        <v>0</v>
      </c>
      <c r="J78" s="6"/>
      <c r="K78" s="38" t="s">
        <v>19</v>
      </c>
      <c r="L78" s="227"/>
      <c r="M78" s="228"/>
      <c r="N78" s="228"/>
      <c r="O78" s="229"/>
      <c r="P78" s="39">
        <f t="shared" si="38"/>
        <v>0</v>
      </c>
      <c r="Q78" s="227"/>
      <c r="R78" s="234"/>
      <c r="S78" s="41">
        <f t="shared" si="39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36"/>
        <v>0</v>
      </c>
      <c r="G79" s="230"/>
      <c r="H79" s="232"/>
      <c r="I79" s="52">
        <f t="shared" si="37"/>
        <v>0</v>
      </c>
      <c r="J79" s="6"/>
      <c r="K79" s="53" t="s">
        <v>10</v>
      </c>
      <c r="L79" s="230"/>
      <c r="M79" s="231"/>
      <c r="N79" s="231"/>
      <c r="O79" s="232"/>
      <c r="P79" s="50">
        <f t="shared" si="38"/>
        <v>0</v>
      </c>
      <c r="Q79" s="230"/>
      <c r="R79" s="235"/>
      <c r="S79" s="55">
        <f t="shared" si="39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I80" si="40">SUM(C59:C75)</f>
        <v>0</v>
      </c>
      <c r="D80" s="57">
        <f t="shared" si="40"/>
        <v>0</v>
      </c>
      <c r="E80" s="57">
        <f t="shared" si="40"/>
        <v>0</v>
      </c>
      <c r="F80" s="57">
        <f t="shared" si="40"/>
        <v>13649.432355273022</v>
      </c>
      <c r="G80" s="57">
        <f t="shared" si="40"/>
        <v>0</v>
      </c>
      <c r="H80" s="58">
        <f t="shared" si="40"/>
        <v>0</v>
      </c>
      <c r="I80" s="57">
        <f t="shared" si="40"/>
        <v>13649.432355273022</v>
      </c>
      <c r="J80" s="6"/>
      <c r="K80" s="59" t="s">
        <v>25</v>
      </c>
      <c r="L80" s="57">
        <f>SUM(L59:L75)</f>
        <v>0</v>
      </c>
      <c r="M80" s="57">
        <f t="shared" ref="M80:S80" si="41">SUM(M59:M75)</f>
        <v>0</v>
      </c>
      <c r="N80" s="57">
        <f t="shared" si="41"/>
        <v>0</v>
      </c>
      <c r="O80" s="57">
        <f t="shared" si="41"/>
        <v>0</v>
      </c>
      <c r="P80" s="57">
        <f t="shared" si="41"/>
        <v>7713.0439308110299</v>
      </c>
      <c r="Q80" s="57">
        <f t="shared" si="41"/>
        <v>0</v>
      </c>
      <c r="R80" s="58">
        <f t="shared" si="41"/>
        <v>0</v>
      </c>
      <c r="S80" s="60">
        <f t="shared" si="41"/>
        <v>7713.0439308110299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42">IF($I80=0,"-",C80/$I80)</f>
        <v>0</v>
      </c>
      <c r="D81" s="98">
        <f t="shared" si="42"/>
        <v>0</v>
      </c>
      <c r="E81" s="98">
        <f t="shared" si="42"/>
        <v>0</v>
      </c>
      <c r="F81" s="98">
        <f t="shared" si="42"/>
        <v>1</v>
      </c>
      <c r="G81" s="98">
        <f t="shared" si="42"/>
        <v>0</v>
      </c>
      <c r="H81" s="98">
        <f t="shared" si="42"/>
        <v>0</v>
      </c>
      <c r="I81" s="100">
        <f>SUM(B81:H81)</f>
        <v>1</v>
      </c>
      <c r="K81" s="64" t="s">
        <v>86</v>
      </c>
      <c r="L81" s="65">
        <f t="shared" ref="L81:R81" si="43">IF($S80=0,"-",L80/$S80)</f>
        <v>0</v>
      </c>
      <c r="M81" s="65">
        <f t="shared" si="43"/>
        <v>0</v>
      </c>
      <c r="N81" s="65">
        <f t="shared" si="43"/>
        <v>0</v>
      </c>
      <c r="O81" s="65">
        <f t="shared" si="43"/>
        <v>0</v>
      </c>
      <c r="P81" s="65">
        <f t="shared" si="43"/>
        <v>1</v>
      </c>
      <c r="Q81" s="65">
        <f t="shared" si="43"/>
        <v>0</v>
      </c>
      <c r="R81" s="66">
        <f t="shared" si="43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>B579+B605+B631</f>
        <v>3.9867105754931838</v>
      </c>
      <c r="C85" s="14">
        <f>C579+C605+C631</f>
        <v>0</v>
      </c>
      <c r="D85" s="14">
        <f t="shared" ref="D85:H100" si="44">D579+D605+D631</f>
        <v>1.6390033051915918E-2</v>
      </c>
      <c r="E85" s="14">
        <f t="shared" si="44"/>
        <v>0</v>
      </c>
      <c r="F85" s="14">
        <f t="shared" si="44"/>
        <v>0</v>
      </c>
      <c r="G85" s="14">
        <f>G579+G605+G631</f>
        <v>0</v>
      </c>
      <c r="H85" s="14">
        <f>H579+H605+H631</f>
        <v>0</v>
      </c>
      <c r="I85" s="16">
        <f>SUM(B85:H85)</f>
        <v>4.0031006085450995</v>
      </c>
      <c r="J85" s="6"/>
      <c r="K85" s="72" t="s">
        <v>6</v>
      </c>
      <c r="L85" s="14">
        <f>L579+L605+L631</f>
        <v>3.9867105754931838</v>
      </c>
      <c r="M85" s="14">
        <f t="shared" ref="M85:O85" si="45">M579+M605+M631</f>
        <v>0</v>
      </c>
      <c r="N85" s="14">
        <f t="shared" si="45"/>
        <v>1.6390033051915918E-2</v>
      </c>
      <c r="O85" s="14">
        <f t="shared" si="45"/>
        <v>0</v>
      </c>
      <c r="P85" s="14">
        <f>P579+P605+P631</f>
        <v>0</v>
      </c>
      <c r="Q85" s="14">
        <f t="shared" ref="Q85:R85" si="46">Q579+Q605+Q631</f>
        <v>0</v>
      </c>
      <c r="R85" s="14">
        <f t="shared" si="46"/>
        <v>0</v>
      </c>
      <c r="S85" s="74">
        <f>SUM(L85:R85)</f>
        <v>4.0031006085450995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H101" si="47">B580+B606+B632</f>
        <v>4.9955658306864148</v>
      </c>
      <c r="C86" s="22">
        <f t="shared" si="47"/>
        <v>0</v>
      </c>
      <c r="D86" s="22">
        <f t="shared" si="44"/>
        <v>0.59932663906537265</v>
      </c>
      <c r="E86" s="22">
        <f t="shared" si="44"/>
        <v>0</v>
      </c>
      <c r="F86" s="22">
        <f t="shared" si="44"/>
        <v>0</v>
      </c>
      <c r="G86" s="22">
        <f t="shared" si="44"/>
        <v>0</v>
      </c>
      <c r="H86" s="22">
        <f t="shared" si="44"/>
        <v>0</v>
      </c>
      <c r="I86" s="24">
        <f t="shared" ref="I86:I105" si="48">SUM(B86:H86)</f>
        <v>5.5948924697517874</v>
      </c>
      <c r="J86" s="6"/>
      <c r="K86" s="25" t="s">
        <v>7</v>
      </c>
      <c r="L86" s="26">
        <f t="shared" ref="L86:R101" si="49">L580+L606+L632</f>
        <v>4.9955658306864148</v>
      </c>
      <c r="M86" s="26">
        <f t="shared" si="49"/>
        <v>0</v>
      </c>
      <c r="N86" s="26">
        <f t="shared" si="49"/>
        <v>0.59932663906537265</v>
      </c>
      <c r="O86" s="26">
        <f t="shared" si="49"/>
        <v>0</v>
      </c>
      <c r="P86" s="26">
        <f t="shared" si="49"/>
        <v>0</v>
      </c>
      <c r="Q86" s="26">
        <f t="shared" si="49"/>
        <v>0</v>
      </c>
      <c r="R86" s="26">
        <f t="shared" si="49"/>
        <v>0</v>
      </c>
      <c r="S86" s="28">
        <f t="shared" ref="S86:S105" si="50">SUM(L86:R86)</f>
        <v>5.5948924697517874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47"/>
        <v>40.222166203797627</v>
      </c>
      <c r="C87" s="18">
        <f t="shared" si="47"/>
        <v>0</v>
      </c>
      <c r="D87" s="18">
        <f t="shared" si="44"/>
        <v>2.8285773680484021</v>
      </c>
      <c r="E87" s="18">
        <f t="shared" si="44"/>
        <v>0</v>
      </c>
      <c r="F87" s="18">
        <f t="shared" si="44"/>
        <v>0</v>
      </c>
      <c r="G87" s="18">
        <f t="shared" si="44"/>
        <v>0</v>
      </c>
      <c r="H87" s="18">
        <f t="shared" si="44"/>
        <v>0</v>
      </c>
      <c r="I87" s="16">
        <f t="shared" si="48"/>
        <v>43.050743571846027</v>
      </c>
      <c r="J87" s="6"/>
      <c r="K87" s="31" t="s">
        <v>9</v>
      </c>
      <c r="L87" s="18">
        <f t="shared" si="49"/>
        <v>40.222166203797627</v>
      </c>
      <c r="M87" s="18">
        <f t="shared" si="49"/>
        <v>0</v>
      </c>
      <c r="N87" s="18">
        <f t="shared" si="49"/>
        <v>2.8285773680484021</v>
      </c>
      <c r="O87" s="18">
        <f t="shared" si="49"/>
        <v>0</v>
      </c>
      <c r="P87" s="18">
        <f t="shared" si="49"/>
        <v>0</v>
      </c>
      <c r="Q87" s="18">
        <f t="shared" si="49"/>
        <v>0</v>
      </c>
      <c r="R87" s="18">
        <f t="shared" si="49"/>
        <v>0</v>
      </c>
      <c r="S87" s="20">
        <f t="shared" si="50"/>
        <v>43.050743571846027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47"/>
        <v>0</v>
      </c>
      <c r="C88" s="22">
        <f t="shared" si="47"/>
        <v>0</v>
      </c>
      <c r="D88" s="22">
        <f t="shared" si="44"/>
        <v>0</v>
      </c>
      <c r="E88" s="22">
        <f t="shared" si="44"/>
        <v>0</v>
      </c>
      <c r="F88" s="22">
        <f t="shared" si="44"/>
        <v>0</v>
      </c>
      <c r="G88" s="22">
        <f t="shared" si="44"/>
        <v>0</v>
      </c>
      <c r="H88" s="22">
        <f t="shared" si="44"/>
        <v>0</v>
      </c>
      <c r="I88" s="24">
        <f t="shared" si="48"/>
        <v>0</v>
      </c>
      <c r="J88" s="6"/>
      <c r="K88" s="25" t="s">
        <v>54</v>
      </c>
      <c r="L88" s="26">
        <f t="shared" si="49"/>
        <v>0</v>
      </c>
      <c r="M88" s="26">
        <f t="shared" si="49"/>
        <v>0</v>
      </c>
      <c r="N88" s="26">
        <f t="shared" si="49"/>
        <v>0</v>
      </c>
      <c r="O88" s="26">
        <f t="shared" si="49"/>
        <v>0</v>
      </c>
      <c r="P88" s="26">
        <f t="shared" si="49"/>
        <v>0</v>
      </c>
      <c r="Q88" s="26">
        <f t="shared" si="49"/>
        <v>0</v>
      </c>
      <c r="R88" s="26">
        <f t="shared" si="49"/>
        <v>0</v>
      </c>
      <c r="S88" s="28">
        <f t="shared" si="50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47"/>
        <v>32.020150538686465</v>
      </c>
      <c r="C89" s="18">
        <f t="shared" si="47"/>
        <v>2.0808492439177217</v>
      </c>
      <c r="D89" s="18">
        <f t="shared" si="44"/>
        <v>1.6744501501679998</v>
      </c>
      <c r="E89" s="18">
        <f t="shared" si="44"/>
        <v>0.96868894380678194</v>
      </c>
      <c r="F89" s="18">
        <f t="shared" si="44"/>
        <v>0</v>
      </c>
      <c r="G89" s="18">
        <f t="shared" si="44"/>
        <v>0</v>
      </c>
      <c r="H89" s="18">
        <f t="shared" si="44"/>
        <v>0</v>
      </c>
      <c r="I89" s="16">
        <f t="shared" si="48"/>
        <v>36.744138876578965</v>
      </c>
      <c r="J89" s="6"/>
      <c r="K89" s="31" t="s">
        <v>15</v>
      </c>
      <c r="L89" s="18">
        <f t="shared" si="49"/>
        <v>32.020150538686465</v>
      </c>
      <c r="M89" s="18">
        <f t="shared" si="49"/>
        <v>2.0808492439177217</v>
      </c>
      <c r="N89" s="18">
        <f t="shared" si="49"/>
        <v>1.6744501501679998</v>
      </c>
      <c r="O89" s="18">
        <f t="shared" si="49"/>
        <v>0.96868894380678194</v>
      </c>
      <c r="P89" s="18">
        <f t="shared" si="49"/>
        <v>0</v>
      </c>
      <c r="Q89" s="18">
        <f t="shared" si="49"/>
        <v>0</v>
      </c>
      <c r="R89" s="18">
        <f t="shared" si="49"/>
        <v>0</v>
      </c>
      <c r="S89" s="20">
        <f t="shared" si="50"/>
        <v>36.744138876578965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47"/>
        <v>1484.6882078147878</v>
      </c>
      <c r="C90" s="22">
        <f t="shared" si="47"/>
        <v>1.5877336052430555</v>
      </c>
      <c r="D90" s="22">
        <f t="shared" si="44"/>
        <v>161.31506513779419</v>
      </c>
      <c r="E90" s="22">
        <f t="shared" si="44"/>
        <v>0</v>
      </c>
      <c r="F90" s="22">
        <f t="shared" si="44"/>
        <v>0</v>
      </c>
      <c r="G90" s="22">
        <f t="shared" si="44"/>
        <v>0</v>
      </c>
      <c r="H90" s="22">
        <f t="shared" si="44"/>
        <v>0</v>
      </c>
      <c r="I90" s="24">
        <f t="shared" si="48"/>
        <v>1647.591006557825</v>
      </c>
      <c r="J90" s="6"/>
      <c r="K90" s="25" t="s">
        <v>14</v>
      </c>
      <c r="L90" s="26">
        <f t="shared" si="49"/>
        <v>1484.6882078147878</v>
      </c>
      <c r="M90" s="26">
        <f t="shared" si="49"/>
        <v>1.5877336052430555</v>
      </c>
      <c r="N90" s="26">
        <f t="shared" si="49"/>
        <v>161.31506513779419</v>
      </c>
      <c r="O90" s="26">
        <f t="shared" si="49"/>
        <v>0</v>
      </c>
      <c r="P90" s="26">
        <f t="shared" si="49"/>
        <v>0</v>
      </c>
      <c r="Q90" s="26">
        <f t="shared" si="49"/>
        <v>0</v>
      </c>
      <c r="R90" s="26">
        <f t="shared" si="49"/>
        <v>0</v>
      </c>
      <c r="S90" s="28">
        <f t="shared" si="50"/>
        <v>1647.591006557825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47"/>
        <v>0</v>
      </c>
      <c r="C91" s="18">
        <f t="shared" si="47"/>
        <v>0.32930574129287049</v>
      </c>
      <c r="D91" s="18">
        <f t="shared" si="44"/>
        <v>7.1391330939077735E-2</v>
      </c>
      <c r="E91" s="18">
        <f t="shared" si="44"/>
        <v>49.286032103319556</v>
      </c>
      <c r="F91" s="18">
        <f t="shared" si="44"/>
        <v>631.21593009588196</v>
      </c>
      <c r="G91" s="18">
        <f t="shared" si="44"/>
        <v>0</v>
      </c>
      <c r="H91" s="18">
        <f t="shared" si="44"/>
        <v>0</v>
      </c>
      <c r="I91" s="16">
        <f t="shared" si="48"/>
        <v>680.90265927143344</v>
      </c>
      <c r="J91" s="6"/>
      <c r="K91" s="31" t="s">
        <v>56</v>
      </c>
      <c r="L91" s="18">
        <f t="shared" si="49"/>
        <v>0</v>
      </c>
      <c r="M91" s="18">
        <f t="shared" si="49"/>
        <v>0.32930574129287049</v>
      </c>
      <c r="N91" s="18">
        <f t="shared" si="49"/>
        <v>7.1391330939077735E-2</v>
      </c>
      <c r="O91" s="18">
        <f t="shared" si="49"/>
        <v>49.286032103319556</v>
      </c>
      <c r="P91" s="18">
        <f t="shared" si="49"/>
        <v>4159.4997419233132</v>
      </c>
      <c r="Q91" s="18">
        <f t="shared" si="49"/>
        <v>0</v>
      </c>
      <c r="R91" s="18">
        <f t="shared" si="49"/>
        <v>0</v>
      </c>
      <c r="S91" s="20">
        <f t="shared" si="50"/>
        <v>4209.1864710988648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47"/>
        <v>0</v>
      </c>
      <c r="C92" s="22">
        <f t="shared" si="47"/>
        <v>0</v>
      </c>
      <c r="D92" s="22">
        <f t="shared" si="44"/>
        <v>4.0403233751867135E-2</v>
      </c>
      <c r="E92" s="22">
        <f t="shared" si="44"/>
        <v>3.7407363228320341</v>
      </c>
      <c r="F92" s="22">
        <f t="shared" si="44"/>
        <v>0</v>
      </c>
      <c r="G92" s="22">
        <f t="shared" si="44"/>
        <v>0</v>
      </c>
      <c r="H92" s="22">
        <f t="shared" si="44"/>
        <v>0</v>
      </c>
      <c r="I92" s="24">
        <f t="shared" si="48"/>
        <v>3.7811395565839012</v>
      </c>
      <c r="J92" s="6"/>
      <c r="K92" s="25" t="s">
        <v>11</v>
      </c>
      <c r="L92" s="26">
        <f t="shared" si="49"/>
        <v>0</v>
      </c>
      <c r="M92" s="26">
        <f t="shared" si="49"/>
        <v>0</v>
      </c>
      <c r="N92" s="26">
        <f t="shared" si="49"/>
        <v>4.0403233751867135E-2</v>
      </c>
      <c r="O92" s="26">
        <f t="shared" si="49"/>
        <v>3.7407363228320341</v>
      </c>
      <c r="P92" s="26">
        <f t="shared" si="49"/>
        <v>1657.2073480447218</v>
      </c>
      <c r="Q92" s="26">
        <f t="shared" si="49"/>
        <v>0</v>
      </c>
      <c r="R92" s="26">
        <f t="shared" si="49"/>
        <v>0</v>
      </c>
      <c r="S92" s="28">
        <f t="shared" si="50"/>
        <v>1660.9884876013057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47"/>
        <v>0</v>
      </c>
      <c r="C93" s="18">
        <f t="shared" si="47"/>
        <v>0</v>
      </c>
      <c r="D93" s="18">
        <f t="shared" si="44"/>
        <v>0</v>
      </c>
      <c r="E93" s="18">
        <f t="shared" si="44"/>
        <v>0</v>
      </c>
      <c r="F93" s="18">
        <f t="shared" si="44"/>
        <v>0</v>
      </c>
      <c r="G93" s="18">
        <f t="shared" si="44"/>
        <v>0</v>
      </c>
      <c r="H93" s="18">
        <f t="shared" si="44"/>
        <v>0</v>
      </c>
      <c r="I93" s="16">
        <f t="shared" si="48"/>
        <v>0</v>
      </c>
      <c r="J93" s="6"/>
      <c r="K93" s="31" t="s">
        <v>57</v>
      </c>
      <c r="L93" s="18">
        <f t="shared" si="49"/>
        <v>0</v>
      </c>
      <c r="M93" s="18">
        <f t="shared" si="49"/>
        <v>0</v>
      </c>
      <c r="N93" s="18">
        <f t="shared" si="49"/>
        <v>0</v>
      </c>
      <c r="O93" s="18">
        <f t="shared" si="49"/>
        <v>0</v>
      </c>
      <c r="P93" s="18">
        <f t="shared" si="49"/>
        <v>126.64996997471252</v>
      </c>
      <c r="Q93" s="18">
        <f t="shared" si="49"/>
        <v>0</v>
      </c>
      <c r="R93" s="18">
        <f t="shared" si="49"/>
        <v>0</v>
      </c>
      <c r="S93" s="20">
        <f t="shared" si="50"/>
        <v>126.64996997471252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47"/>
        <v>20.16821428106649</v>
      </c>
      <c r="C94" s="22">
        <f t="shared" si="47"/>
        <v>1.09172092376937E-2</v>
      </c>
      <c r="D94" s="22">
        <f t="shared" si="44"/>
        <v>1.7736100013815994</v>
      </c>
      <c r="E94" s="22">
        <f t="shared" si="44"/>
        <v>8.7000065095505508E-2</v>
      </c>
      <c r="F94" s="22">
        <f t="shared" si="44"/>
        <v>0</v>
      </c>
      <c r="G94" s="22">
        <f t="shared" si="44"/>
        <v>0</v>
      </c>
      <c r="H94" s="22">
        <f t="shared" si="44"/>
        <v>0</v>
      </c>
      <c r="I94" s="24">
        <f t="shared" si="48"/>
        <v>22.039741556781287</v>
      </c>
      <c r="J94" s="6"/>
      <c r="K94" s="25" t="s">
        <v>16</v>
      </c>
      <c r="L94" s="26">
        <f t="shared" si="49"/>
        <v>20.16821428106649</v>
      </c>
      <c r="M94" s="26">
        <f t="shared" si="49"/>
        <v>1.09172092376937E-2</v>
      </c>
      <c r="N94" s="26">
        <f t="shared" si="49"/>
        <v>1.7736100013815994</v>
      </c>
      <c r="O94" s="26">
        <f t="shared" si="49"/>
        <v>8.7000065095505508E-2</v>
      </c>
      <c r="P94" s="26">
        <f t="shared" si="49"/>
        <v>0</v>
      </c>
      <c r="Q94" s="26">
        <f t="shared" si="49"/>
        <v>0</v>
      </c>
      <c r="R94" s="26">
        <f t="shared" si="49"/>
        <v>0</v>
      </c>
      <c r="S94" s="28">
        <f t="shared" si="50"/>
        <v>22.039741556781287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47"/>
        <v>2695.6053862766885</v>
      </c>
      <c r="C95" s="18">
        <f t="shared" si="47"/>
        <v>28.694607333410126</v>
      </c>
      <c r="D95" s="18">
        <f t="shared" si="44"/>
        <v>283.41462664246961</v>
      </c>
      <c r="E95" s="18">
        <f t="shared" si="44"/>
        <v>4.4066696910988536</v>
      </c>
      <c r="F95" s="18">
        <f t="shared" si="44"/>
        <v>0</v>
      </c>
      <c r="G95" s="18">
        <f t="shared" si="44"/>
        <v>0</v>
      </c>
      <c r="H95" s="18">
        <f t="shared" si="44"/>
        <v>0</v>
      </c>
      <c r="I95" s="16">
        <f t="shared" si="48"/>
        <v>3012.1212899436673</v>
      </c>
      <c r="J95" s="6"/>
      <c r="K95" s="31" t="s">
        <v>136</v>
      </c>
      <c r="L95" s="18">
        <f t="shared" si="49"/>
        <v>2695.6053862766885</v>
      </c>
      <c r="M95" s="18">
        <f t="shared" si="49"/>
        <v>28.694607333410126</v>
      </c>
      <c r="N95" s="18">
        <f t="shared" si="49"/>
        <v>283.41462664246961</v>
      </c>
      <c r="O95" s="18">
        <f t="shared" si="49"/>
        <v>4.4066696910988536</v>
      </c>
      <c r="P95" s="18">
        <f t="shared" si="49"/>
        <v>0</v>
      </c>
      <c r="Q95" s="18">
        <f t="shared" si="49"/>
        <v>0</v>
      </c>
      <c r="R95" s="18">
        <f t="shared" si="49"/>
        <v>0</v>
      </c>
      <c r="S95" s="20">
        <f t="shared" si="50"/>
        <v>3012.1212899436673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47"/>
        <v>786.32496393130225</v>
      </c>
      <c r="C96" s="22">
        <f t="shared" si="47"/>
        <v>7.7841783157296243E-2</v>
      </c>
      <c r="D96" s="22">
        <f t="shared" si="44"/>
        <v>972.43406040039793</v>
      </c>
      <c r="E96" s="22">
        <f t="shared" si="44"/>
        <v>1087.9678691872441</v>
      </c>
      <c r="F96" s="22">
        <f t="shared" si="44"/>
        <v>0</v>
      </c>
      <c r="G96" s="22">
        <f t="shared" si="44"/>
        <v>630.91536401154144</v>
      </c>
      <c r="H96" s="22">
        <f t="shared" si="44"/>
        <v>0.5354472587426562</v>
      </c>
      <c r="I96" s="24">
        <f t="shared" si="48"/>
        <v>3478.2555465723858</v>
      </c>
      <c r="J96" s="6"/>
      <c r="K96" s="25" t="s">
        <v>24</v>
      </c>
      <c r="L96" s="26">
        <f t="shared" si="49"/>
        <v>786.32496393130225</v>
      </c>
      <c r="M96" s="26">
        <f t="shared" si="49"/>
        <v>7.7841783157296243E-2</v>
      </c>
      <c r="N96" s="26">
        <f t="shared" si="49"/>
        <v>972.43406040039793</v>
      </c>
      <c r="O96" s="26">
        <f t="shared" si="49"/>
        <v>1087.9678691872441</v>
      </c>
      <c r="P96" s="26">
        <f t="shared" si="49"/>
        <v>44.048061023573467</v>
      </c>
      <c r="Q96" s="26">
        <f t="shared" si="49"/>
        <v>630.91536401154144</v>
      </c>
      <c r="R96" s="26">
        <f t="shared" si="49"/>
        <v>0.5354472587426562</v>
      </c>
      <c r="S96" s="28">
        <f t="shared" si="50"/>
        <v>3522.3036075959594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47"/>
        <v>686.63018182009182</v>
      </c>
      <c r="C97" s="18">
        <f t="shared" si="47"/>
        <v>2.8255442923553131</v>
      </c>
      <c r="D97" s="18">
        <f t="shared" si="44"/>
        <v>24.626677037768665</v>
      </c>
      <c r="E97" s="18">
        <f t="shared" si="44"/>
        <v>0</v>
      </c>
      <c r="F97" s="18">
        <f t="shared" si="44"/>
        <v>0</v>
      </c>
      <c r="G97" s="18">
        <f t="shared" si="44"/>
        <v>0</v>
      </c>
      <c r="H97" s="18">
        <f t="shared" si="44"/>
        <v>0</v>
      </c>
      <c r="I97" s="16">
        <f t="shared" si="48"/>
        <v>714.08240315021578</v>
      </c>
      <c r="J97" s="6"/>
      <c r="K97" s="31" t="s">
        <v>23</v>
      </c>
      <c r="L97" s="18">
        <f t="shared" si="49"/>
        <v>686.63018182009182</v>
      </c>
      <c r="M97" s="18">
        <f t="shared" si="49"/>
        <v>2.8255442923553131</v>
      </c>
      <c r="N97" s="18">
        <f t="shared" si="49"/>
        <v>24.626677037768665</v>
      </c>
      <c r="O97" s="18">
        <f t="shared" si="49"/>
        <v>0</v>
      </c>
      <c r="P97" s="18">
        <f t="shared" si="49"/>
        <v>0</v>
      </c>
      <c r="Q97" s="18">
        <f t="shared" si="49"/>
        <v>0</v>
      </c>
      <c r="R97" s="18">
        <f t="shared" si="49"/>
        <v>0</v>
      </c>
      <c r="S97" s="20">
        <f t="shared" si="50"/>
        <v>714.08240315021578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47"/>
        <v>3819.8575301896208</v>
      </c>
      <c r="C98" s="22">
        <f t="shared" si="47"/>
        <v>6.9888209688814236</v>
      </c>
      <c r="D98" s="22">
        <f t="shared" si="44"/>
        <v>374.44630220109224</v>
      </c>
      <c r="E98" s="22">
        <f t="shared" si="44"/>
        <v>0</v>
      </c>
      <c r="F98" s="22">
        <f t="shared" si="44"/>
        <v>0</v>
      </c>
      <c r="G98" s="22">
        <f t="shared" si="44"/>
        <v>0</v>
      </c>
      <c r="H98" s="22">
        <f t="shared" si="44"/>
        <v>0</v>
      </c>
      <c r="I98" s="24">
        <f t="shared" si="48"/>
        <v>4201.2926533595946</v>
      </c>
      <c r="J98" s="6"/>
      <c r="K98" s="25" t="s">
        <v>58</v>
      </c>
      <c r="L98" s="26">
        <f t="shared" si="49"/>
        <v>3819.8575301896208</v>
      </c>
      <c r="M98" s="26">
        <f t="shared" si="49"/>
        <v>6.9888209688814236</v>
      </c>
      <c r="N98" s="26">
        <f t="shared" si="49"/>
        <v>374.44630220109224</v>
      </c>
      <c r="O98" s="26">
        <f t="shared" si="49"/>
        <v>0</v>
      </c>
      <c r="P98" s="26">
        <f t="shared" si="49"/>
        <v>0</v>
      </c>
      <c r="Q98" s="26">
        <f t="shared" si="49"/>
        <v>0</v>
      </c>
      <c r="R98" s="26">
        <f t="shared" si="49"/>
        <v>0</v>
      </c>
      <c r="S98" s="28">
        <f t="shared" si="50"/>
        <v>4201.2926533595946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47"/>
        <v>370.94181465664087</v>
      </c>
      <c r="C99" s="18">
        <f t="shared" si="47"/>
        <v>0</v>
      </c>
      <c r="D99" s="18">
        <f t="shared" si="44"/>
        <v>74.118441961032232</v>
      </c>
      <c r="E99" s="18">
        <f t="shared" si="44"/>
        <v>1.0250058211007391</v>
      </c>
      <c r="F99" s="18">
        <f t="shared" si="44"/>
        <v>41.38335737782316</v>
      </c>
      <c r="G99" s="18">
        <f t="shared" si="44"/>
        <v>0</v>
      </c>
      <c r="H99" s="18">
        <f t="shared" si="44"/>
        <v>0</v>
      </c>
      <c r="I99" s="16">
        <f t="shared" si="48"/>
        <v>487.46861981659697</v>
      </c>
      <c r="J99" s="6"/>
      <c r="K99" s="31" t="s">
        <v>21</v>
      </c>
      <c r="L99" s="18">
        <f t="shared" si="49"/>
        <v>370.94181465664087</v>
      </c>
      <c r="M99" s="18">
        <f t="shared" si="49"/>
        <v>0</v>
      </c>
      <c r="N99" s="18">
        <f t="shared" si="49"/>
        <v>74.118441961032232</v>
      </c>
      <c r="O99" s="18">
        <f t="shared" si="49"/>
        <v>1.0250058211007391</v>
      </c>
      <c r="P99" s="18">
        <f t="shared" si="49"/>
        <v>330.09581586724642</v>
      </c>
      <c r="Q99" s="18">
        <f t="shared" si="49"/>
        <v>0</v>
      </c>
      <c r="R99" s="18">
        <f t="shared" si="49"/>
        <v>0</v>
      </c>
      <c r="S99" s="20">
        <f t="shared" si="50"/>
        <v>776.18107830602025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47"/>
        <v>0</v>
      </c>
      <c r="C100" s="22">
        <f t="shared" si="47"/>
        <v>0</v>
      </c>
      <c r="D100" s="22">
        <f t="shared" si="44"/>
        <v>0</v>
      </c>
      <c r="E100" s="22">
        <f t="shared" si="44"/>
        <v>0</v>
      </c>
      <c r="F100" s="22">
        <f t="shared" si="44"/>
        <v>0</v>
      </c>
      <c r="G100" s="22">
        <f t="shared" si="44"/>
        <v>0</v>
      </c>
      <c r="H100" s="22">
        <f t="shared" si="44"/>
        <v>0</v>
      </c>
      <c r="I100" s="24">
        <f t="shared" si="48"/>
        <v>0</v>
      </c>
      <c r="J100" s="6"/>
      <c r="K100" s="25" t="s">
        <v>20</v>
      </c>
      <c r="L100" s="26">
        <f t="shared" si="49"/>
        <v>0</v>
      </c>
      <c r="M100" s="26">
        <f t="shared" si="49"/>
        <v>0</v>
      </c>
      <c r="N100" s="26">
        <f t="shared" si="49"/>
        <v>0</v>
      </c>
      <c r="O100" s="26">
        <f t="shared" si="49"/>
        <v>0</v>
      </c>
      <c r="P100" s="26">
        <f t="shared" si="49"/>
        <v>0</v>
      </c>
      <c r="Q100" s="26">
        <f t="shared" si="49"/>
        <v>0</v>
      </c>
      <c r="R100" s="26">
        <f t="shared" si="49"/>
        <v>0</v>
      </c>
      <c r="S100" s="28">
        <f t="shared" si="50"/>
        <v>0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47"/>
        <v>681.57824386057518</v>
      </c>
      <c r="C101" s="18">
        <f t="shared" si="47"/>
        <v>0</v>
      </c>
      <c r="D101" s="18">
        <f t="shared" si="47"/>
        <v>255.76545588160371</v>
      </c>
      <c r="E101" s="18">
        <f t="shared" si="47"/>
        <v>0</v>
      </c>
      <c r="F101" s="18">
        <f t="shared" si="47"/>
        <v>0</v>
      </c>
      <c r="G101" s="18">
        <f t="shared" si="47"/>
        <v>0</v>
      </c>
      <c r="H101" s="18">
        <f t="shared" si="47"/>
        <v>0</v>
      </c>
      <c r="I101" s="16">
        <f t="shared" si="48"/>
        <v>937.34369974217884</v>
      </c>
      <c r="J101" s="6"/>
      <c r="K101" s="33" t="s">
        <v>62</v>
      </c>
      <c r="L101" s="18">
        <f t="shared" si="49"/>
        <v>681.57824386057518</v>
      </c>
      <c r="M101" s="18">
        <f t="shared" si="49"/>
        <v>0</v>
      </c>
      <c r="N101" s="18">
        <f t="shared" si="49"/>
        <v>255.76545588160371</v>
      </c>
      <c r="O101" s="18">
        <f t="shared" si="49"/>
        <v>0</v>
      </c>
      <c r="P101" s="18">
        <f t="shared" si="49"/>
        <v>0</v>
      </c>
      <c r="Q101" s="18">
        <f t="shared" si="49"/>
        <v>0</v>
      </c>
      <c r="R101" s="18">
        <f t="shared" si="49"/>
        <v>0</v>
      </c>
      <c r="S101" s="20">
        <f t="shared" si="50"/>
        <v>937.34369974217884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ref="B102:H105" si="51">B596+B622+B648</f>
        <v>681.57824386057518</v>
      </c>
      <c r="C102" s="35">
        <f t="shared" si="51"/>
        <v>0</v>
      </c>
      <c r="D102" s="35">
        <f t="shared" si="51"/>
        <v>255.76545588160371</v>
      </c>
      <c r="E102" s="35">
        <f t="shared" si="51"/>
        <v>0</v>
      </c>
      <c r="F102" s="35">
        <f t="shared" si="51"/>
        <v>0</v>
      </c>
      <c r="G102" s="35">
        <f t="shared" si="51"/>
        <v>0</v>
      </c>
      <c r="H102" s="35">
        <f t="shared" si="51"/>
        <v>0</v>
      </c>
      <c r="I102" s="37">
        <f t="shared" si="48"/>
        <v>937.34369974217884</v>
      </c>
      <c r="J102" s="6"/>
      <c r="K102" s="38" t="s">
        <v>22</v>
      </c>
      <c r="L102" s="39">
        <f t="shared" ref="L102:R105" si="52">L596+L622+L648</f>
        <v>681.57824386057518</v>
      </c>
      <c r="M102" s="39">
        <f t="shared" si="52"/>
        <v>0</v>
      </c>
      <c r="N102" s="39">
        <f t="shared" si="52"/>
        <v>255.76545588160371</v>
      </c>
      <c r="O102" s="39">
        <f t="shared" si="52"/>
        <v>0</v>
      </c>
      <c r="P102" s="39">
        <f t="shared" si="52"/>
        <v>0</v>
      </c>
      <c r="Q102" s="39">
        <f t="shared" si="52"/>
        <v>0</v>
      </c>
      <c r="R102" s="39">
        <f t="shared" si="52"/>
        <v>0</v>
      </c>
      <c r="S102" s="41">
        <f t="shared" si="50"/>
        <v>937.34369974217884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51"/>
        <v>0</v>
      </c>
      <c r="C103" s="43">
        <f t="shared" si="51"/>
        <v>0</v>
      </c>
      <c r="D103" s="43">
        <f t="shared" si="51"/>
        <v>0</v>
      </c>
      <c r="E103" s="43">
        <f t="shared" si="51"/>
        <v>0</v>
      </c>
      <c r="F103" s="43">
        <f t="shared" si="51"/>
        <v>0</v>
      </c>
      <c r="G103" s="43">
        <f t="shared" si="51"/>
        <v>0</v>
      </c>
      <c r="H103" s="43">
        <f t="shared" si="51"/>
        <v>0</v>
      </c>
      <c r="I103" s="45">
        <f t="shared" si="48"/>
        <v>0</v>
      </c>
      <c r="J103" s="6"/>
      <c r="K103" s="46" t="s">
        <v>18</v>
      </c>
      <c r="L103" s="43">
        <f t="shared" si="52"/>
        <v>0</v>
      </c>
      <c r="M103" s="43">
        <f t="shared" si="52"/>
        <v>0</v>
      </c>
      <c r="N103" s="43">
        <f t="shared" si="52"/>
        <v>0</v>
      </c>
      <c r="O103" s="43">
        <f t="shared" si="52"/>
        <v>0</v>
      </c>
      <c r="P103" s="43">
        <f t="shared" si="52"/>
        <v>0</v>
      </c>
      <c r="Q103" s="43">
        <f t="shared" si="52"/>
        <v>0</v>
      </c>
      <c r="R103" s="43">
        <f t="shared" si="52"/>
        <v>0</v>
      </c>
      <c r="S103" s="48">
        <f t="shared" si="50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51"/>
        <v>0</v>
      </c>
      <c r="C104" s="35">
        <f t="shared" si="51"/>
        <v>0</v>
      </c>
      <c r="D104" s="35">
        <f t="shared" si="51"/>
        <v>0</v>
      </c>
      <c r="E104" s="35">
        <f t="shared" si="51"/>
        <v>0</v>
      </c>
      <c r="F104" s="35">
        <f t="shared" si="51"/>
        <v>0</v>
      </c>
      <c r="G104" s="35">
        <f t="shared" si="51"/>
        <v>0</v>
      </c>
      <c r="H104" s="35">
        <f t="shared" si="51"/>
        <v>0</v>
      </c>
      <c r="I104" s="37">
        <f t="shared" si="48"/>
        <v>0</v>
      </c>
      <c r="J104" s="6"/>
      <c r="K104" s="38" t="s">
        <v>19</v>
      </c>
      <c r="L104" s="39">
        <f t="shared" si="52"/>
        <v>0</v>
      </c>
      <c r="M104" s="39">
        <f t="shared" si="52"/>
        <v>0</v>
      </c>
      <c r="N104" s="39">
        <f t="shared" si="52"/>
        <v>0</v>
      </c>
      <c r="O104" s="39">
        <f t="shared" si="52"/>
        <v>0</v>
      </c>
      <c r="P104" s="39">
        <f t="shared" si="52"/>
        <v>0</v>
      </c>
      <c r="Q104" s="39">
        <f t="shared" si="52"/>
        <v>0</v>
      </c>
      <c r="R104" s="39">
        <f t="shared" si="52"/>
        <v>0</v>
      </c>
      <c r="S104" s="41">
        <f t="shared" si="50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51"/>
        <v>0</v>
      </c>
      <c r="C105" s="50">
        <f t="shared" si="51"/>
        <v>0</v>
      </c>
      <c r="D105" s="50">
        <f t="shared" si="51"/>
        <v>0</v>
      </c>
      <c r="E105" s="50">
        <f t="shared" si="51"/>
        <v>0</v>
      </c>
      <c r="F105" s="50">
        <f t="shared" si="51"/>
        <v>0</v>
      </c>
      <c r="G105" s="50">
        <f t="shared" si="51"/>
        <v>0</v>
      </c>
      <c r="H105" s="50">
        <f t="shared" si="51"/>
        <v>0</v>
      </c>
      <c r="I105" s="52">
        <f t="shared" si="48"/>
        <v>0</v>
      </c>
      <c r="J105" s="6"/>
      <c r="K105" s="53" t="s">
        <v>10</v>
      </c>
      <c r="L105" s="50">
        <f t="shared" si="52"/>
        <v>0</v>
      </c>
      <c r="M105" s="50">
        <f t="shared" si="52"/>
        <v>0</v>
      </c>
      <c r="N105" s="50">
        <f t="shared" si="52"/>
        <v>0</v>
      </c>
      <c r="O105" s="50">
        <f t="shared" si="52"/>
        <v>0</v>
      </c>
      <c r="P105" s="50">
        <f t="shared" si="52"/>
        <v>0</v>
      </c>
      <c r="Q105" s="50">
        <f t="shared" si="52"/>
        <v>0</v>
      </c>
      <c r="R105" s="50">
        <f t="shared" si="52"/>
        <v>0</v>
      </c>
      <c r="S105" s="55">
        <f t="shared" si="50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10627.019135979437</v>
      </c>
      <c r="C106" s="57">
        <f t="shared" ref="C106:I106" si="53">SUM(C85:C101)</f>
        <v>42.595620177495491</v>
      </c>
      <c r="D106" s="57">
        <f t="shared" si="53"/>
        <v>2153.1247780185649</v>
      </c>
      <c r="E106" s="57">
        <f t="shared" si="53"/>
        <v>1147.4820021344974</v>
      </c>
      <c r="F106" s="57">
        <f t="shared" si="53"/>
        <v>672.59928747370509</v>
      </c>
      <c r="G106" s="57">
        <f t="shared" si="53"/>
        <v>630.91536401154144</v>
      </c>
      <c r="H106" s="57">
        <f t="shared" si="53"/>
        <v>0.5354472587426562</v>
      </c>
      <c r="I106" s="57">
        <f t="shared" si="53"/>
        <v>15274.271635053985</v>
      </c>
      <c r="J106" s="6"/>
      <c r="K106" s="59" t="s">
        <v>25</v>
      </c>
      <c r="L106" s="57">
        <f>SUM(L85:L101)</f>
        <v>10627.019135979437</v>
      </c>
      <c r="M106" s="57">
        <f t="shared" ref="M106:S106" si="54">SUM(M85:M101)</f>
        <v>42.595620177495491</v>
      </c>
      <c r="N106" s="57">
        <f t="shared" si="54"/>
        <v>2153.1247780185649</v>
      </c>
      <c r="O106" s="57">
        <f t="shared" si="54"/>
        <v>1147.4820021344974</v>
      </c>
      <c r="P106" s="57">
        <f t="shared" si="54"/>
        <v>6317.5009368335677</v>
      </c>
      <c r="Q106" s="57">
        <f t="shared" si="54"/>
        <v>630.91536401154144</v>
      </c>
      <c r="R106" s="58">
        <f t="shared" si="54"/>
        <v>0.5354472587426562</v>
      </c>
      <c r="S106" s="60">
        <f t="shared" si="54"/>
        <v>20919.17328441385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0.69574637599024713</v>
      </c>
      <c r="C107" s="98">
        <f t="shared" ref="C107:H107" si="55">IF($I106=0,"-",C106/$I106)</f>
        <v>2.7887169480304286E-3</v>
      </c>
      <c r="D107" s="98">
        <f t="shared" si="55"/>
        <v>0.14096415393564232</v>
      </c>
      <c r="E107" s="98">
        <f t="shared" si="55"/>
        <v>7.5125153562220368E-2</v>
      </c>
      <c r="F107" s="98">
        <f t="shared" si="55"/>
        <v>4.4034786308900668E-2</v>
      </c>
      <c r="G107" s="98">
        <f t="shared" si="55"/>
        <v>4.130575775303158E-2</v>
      </c>
      <c r="H107" s="99">
        <f t="shared" si="55"/>
        <v>3.5055501927425535E-5</v>
      </c>
      <c r="I107" s="100">
        <f>SUM(B107:H107)</f>
        <v>0.99999999999999989</v>
      </c>
      <c r="K107" s="64" t="s">
        <v>86</v>
      </c>
      <c r="L107" s="65">
        <f t="shared" ref="L107:R107" si="56">IF($S106=0,"-",L106/$S106)</f>
        <v>0.50800378157856074</v>
      </c>
      <c r="M107" s="65">
        <f t="shared" si="56"/>
        <v>2.0361999778084924E-3</v>
      </c>
      <c r="N107" s="65">
        <f t="shared" si="56"/>
        <v>0.10292590193431704</v>
      </c>
      <c r="O107" s="65">
        <f t="shared" si="56"/>
        <v>5.4853123808169153E-2</v>
      </c>
      <c r="P107" s="65">
        <f t="shared" si="56"/>
        <v>0.30199572664472923</v>
      </c>
      <c r="Q107" s="65">
        <f t="shared" si="56"/>
        <v>3.0159670051665692E-2</v>
      </c>
      <c r="R107" s="66">
        <f t="shared" si="56"/>
        <v>2.5596004749461079E-5</v>
      </c>
      <c r="S107" s="67">
        <f>SUM(L107:R107)</f>
        <v>0.99999999999999989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AJ111" t="str">
        <f>IF(ABS(S111-AI111)&gt;0.001,S111-AI111,"")</f>
        <v/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57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58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59">SUM(V112:AC112)</f>
        <v>0</v>
      </c>
      <c r="AJ112" t="str">
        <f t="shared" ref="AJ112:AJ133" si="60">IF(ABS(S112-AI112)&gt;0.001,S112-AI112,"")</f>
        <v/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57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58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59"/>
        <v>0</v>
      </c>
      <c r="AJ113" t="str">
        <f t="shared" si="60"/>
        <v/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57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58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59"/>
        <v>0</v>
      </c>
      <c r="AJ114" t="str">
        <f t="shared" si="60"/>
        <v/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57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58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59"/>
        <v>0</v>
      </c>
      <c r="AJ115" t="str">
        <f t="shared" si="60"/>
        <v/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57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58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59"/>
        <v>0</v>
      </c>
      <c r="AJ116" t="str">
        <f t="shared" si="60"/>
        <v/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57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58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59"/>
        <v>0</v>
      </c>
      <c r="AJ117" t="str">
        <f t="shared" si="60"/>
        <v/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57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58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59"/>
        <v>0</v>
      </c>
      <c r="AJ118" t="str">
        <f t="shared" si="60"/>
        <v/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57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58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59"/>
        <v>0</v>
      </c>
      <c r="AJ119" t="str">
        <f t="shared" si="60"/>
        <v/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57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58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59"/>
        <v>0</v>
      </c>
      <c r="AJ120" t="str">
        <f t="shared" si="60"/>
        <v/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57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58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59"/>
        <v>0</v>
      </c>
      <c r="AJ121" t="str">
        <f t="shared" si="60"/>
        <v/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57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58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59"/>
        <v>0</v>
      </c>
      <c r="AJ122" t="str">
        <f t="shared" si="60"/>
        <v/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57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58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59"/>
        <v>0</v>
      </c>
      <c r="AJ123" t="str">
        <f t="shared" si="60"/>
        <v/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57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58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59"/>
        <v>0</v>
      </c>
      <c r="AJ124" t="str">
        <f t="shared" si="60"/>
        <v/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57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58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59"/>
        <v>0</v>
      </c>
      <c r="AJ125" t="str">
        <f t="shared" si="60"/>
        <v/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57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58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59"/>
        <v>0</v>
      </c>
      <c r="AJ126" t="str">
        <f t="shared" si="60"/>
        <v/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57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58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59"/>
        <v>0</v>
      </c>
      <c r="AJ127" t="str">
        <f t="shared" si="60"/>
        <v/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57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58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59"/>
        <v>0</v>
      </c>
      <c r="AJ128" t="str">
        <f t="shared" si="60"/>
        <v/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57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58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59"/>
        <v>0</v>
      </c>
      <c r="AJ129" t="str">
        <f t="shared" si="60"/>
        <v/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57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58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59"/>
        <v>0</v>
      </c>
      <c r="AJ130" t="str">
        <f t="shared" si="60"/>
        <v/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57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58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59"/>
        <v>0</v>
      </c>
      <c r="AJ131" t="str">
        <f t="shared" si="60"/>
        <v/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I132" si="61">SUM(C111:C127)</f>
        <v>0</v>
      </c>
      <c r="D132" s="57">
        <f t="shared" si="61"/>
        <v>0</v>
      </c>
      <c r="E132" s="57">
        <f t="shared" si="61"/>
        <v>0</v>
      </c>
      <c r="F132" s="57">
        <f t="shared" si="61"/>
        <v>0</v>
      </c>
      <c r="G132" s="57">
        <f t="shared" si="61"/>
        <v>0</v>
      </c>
      <c r="H132" s="58">
        <f t="shared" si="61"/>
        <v>0</v>
      </c>
      <c r="I132" s="16">
        <f t="shared" si="61"/>
        <v>0</v>
      </c>
      <c r="J132" s="6"/>
      <c r="K132" s="59" t="s">
        <v>25</v>
      </c>
      <c r="L132" s="57">
        <f>SUM(L111:L127)</f>
        <v>0</v>
      </c>
      <c r="M132" s="57">
        <f t="shared" ref="M132:S132" si="62">SUM(M111:M127)</f>
        <v>0</v>
      </c>
      <c r="N132" s="57">
        <f t="shared" si="62"/>
        <v>0</v>
      </c>
      <c r="O132" s="57">
        <f t="shared" si="62"/>
        <v>0</v>
      </c>
      <c r="P132" s="57">
        <f t="shared" si="62"/>
        <v>0</v>
      </c>
      <c r="Q132" s="57">
        <f t="shared" si="62"/>
        <v>0</v>
      </c>
      <c r="R132" s="58">
        <f t="shared" si="62"/>
        <v>0</v>
      </c>
      <c r="S132" s="60">
        <f t="shared" si="62"/>
        <v>0</v>
      </c>
      <c r="T132" t="str">
        <f>IF(ABS(S132-AI132)&gt;0.01,S132-AI132,"")</f>
        <v/>
      </c>
      <c r="U132" s="94" t="s">
        <v>61</v>
      </c>
      <c r="V132" s="95">
        <f>SUM(V111:V127)</f>
        <v>0</v>
      </c>
      <c r="W132" s="95">
        <f t="shared" ref="W132:AH132" si="63">SUM(W111:W127)</f>
        <v>0</v>
      </c>
      <c r="X132" s="95">
        <f t="shared" si="63"/>
        <v>0</v>
      </c>
      <c r="Y132" s="95">
        <f t="shared" si="63"/>
        <v>0</v>
      </c>
      <c r="Z132" s="95">
        <f t="shared" si="63"/>
        <v>0</v>
      </c>
      <c r="AA132" s="95">
        <f t="shared" si="63"/>
        <v>0</v>
      </c>
      <c r="AB132" s="95">
        <f t="shared" si="63"/>
        <v>0</v>
      </c>
      <c r="AC132" s="95">
        <f t="shared" si="63"/>
        <v>0</v>
      </c>
      <c r="AD132" s="96">
        <f t="shared" si="63"/>
        <v>0</v>
      </c>
      <c r="AE132" s="96">
        <f t="shared" si="63"/>
        <v>0</v>
      </c>
      <c r="AF132" s="96">
        <f t="shared" si="63"/>
        <v>0</v>
      </c>
      <c r="AG132" s="96">
        <f t="shared" si="63"/>
        <v>0</v>
      </c>
      <c r="AH132" s="96">
        <f t="shared" si="63"/>
        <v>0</v>
      </c>
      <c r="AI132" s="97">
        <f>SUM(V132:AC132)</f>
        <v>0</v>
      </c>
      <c r="AJ132" t="str">
        <f t="shared" si="60"/>
        <v/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64">IF($I132=0,"-",C132/$I132)</f>
        <v>-</v>
      </c>
      <c r="D133" s="98" t="str">
        <f t="shared" si="64"/>
        <v>-</v>
      </c>
      <c r="E133" s="98" t="str">
        <f t="shared" si="64"/>
        <v>-</v>
      </c>
      <c r="F133" s="98" t="str">
        <f t="shared" si="64"/>
        <v>-</v>
      </c>
      <c r="G133" s="98" t="str">
        <f t="shared" si="64"/>
        <v>-</v>
      </c>
      <c r="H133" s="99" t="str">
        <f t="shared" si="64"/>
        <v>-</v>
      </c>
      <c r="I133" s="100">
        <f>SUM(B133:H133)</f>
        <v>0</v>
      </c>
      <c r="J133"/>
      <c r="K133" s="64" t="s">
        <v>86</v>
      </c>
      <c r="L133" s="65" t="str">
        <f t="shared" ref="L133:R133" si="65">IF($S132=0,"-",L132/$S132)</f>
        <v>-</v>
      </c>
      <c r="M133" s="65" t="str">
        <f t="shared" si="65"/>
        <v>-</v>
      </c>
      <c r="N133" s="65" t="str">
        <f t="shared" si="65"/>
        <v>-</v>
      </c>
      <c r="O133" s="65" t="str">
        <f t="shared" si="65"/>
        <v>-</v>
      </c>
      <c r="P133" s="65" t="str">
        <f t="shared" si="65"/>
        <v>-</v>
      </c>
      <c r="Q133" s="65" t="str">
        <f t="shared" si="65"/>
        <v>-</v>
      </c>
      <c r="R133" s="66" t="str">
        <f t="shared" si="65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  <c r="AJ133" s="1" t="str">
        <f t="shared" si="60"/>
        <v/>
      </c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AJ137" t="str">
        <f>IF(ABS(S137-AI137)&gt;0.001,S137-AI137,"")</f>
        <v/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66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67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68">SUM(V138:AC138)</f>
        <v>0</v>
      </c>
      <c r="AJ138" t="str">
        <f t="shared" ref="AJ138:AJ159" si="69">IF(ABS(S138-AI138)&gt;0.001,S138-AI138,"")</f>
        <v/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66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67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68"/>
        <v>0</v>
      </c>
      <c r="AJ139" t="str">
        <f t="shared" si="69"/>
        <v/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66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67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68"/>
        <v>0</v>
      </c>
      <c r="AJ140" t="str">
        <f t="shared" si="69"/>
        <v/>
      </c>
      <c r="BA140"/>
      <c r="BR140"/>
      <c r="CG140"/>
    </row>
    <row r="141" spans="1:85" x14ac:dyDescent="0.25">
      <c r="A141" s="29" t="s">
        <v>15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66"/>
        <v>0</v>
      </c>
      <c r="J141" s="6"/>
      <c r="K141" s="31" t="s">
        <v>15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67"/>
        <v>0</v>
      </c>
      <c r="U141" s="84" t="s">
        <v>15</v>
      </c>
      <c r="V141" s="76">
        <v>0</v>
      </c>
      <c r="W141" s="76">
        <v>0</v>
      </c>
      <c r="X141" s="76">
        <v>0</v>
      </c>
      <c r="Y141" s="76">
        <v>0</v>
      </c>
      <c r="Z141" s="76">
        <v>0</v>
      </c>
      <c r="AA141" s="76">
        <v>0</v>
      </c>
      <c r="AB141" s="76">
        <v>0</v>
      </c>
      <c r="AC141" s="77">
        <v>0</v>
      </c>
      <c r="AD141" s="78">
        <v>0</v>
      </c>
      <c r="AE141" s="78">
        <v>0</v>
      </c>
      <c r="AF141" s="78">
        <v>0</v>
      </c>
      <c r="AG141" s="78">
        <v>0</v>
      </c>
      <c r="AH141" s="78">
        <v>0</v>
      </c>
      <c r="AI141" s="79">
        <f t="shared" si="68"/>
        <v>0</v>
      </c>
      <c r="AJ141" t="str">
        <f t="shared" si="69"/>
        <v/>
      </c>
      <c r="BA141"/>
      <c r="BR141"/>
      <c r="CG141"/>
    </row>
    <row r="142" spans="1:85" x14ac:dyDescent="0.25">
      <c r="A142" s="21" t="s">
        <v>14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66"/>
        <v>0</v>
      </c>
      <c r="J142" s="6"/>
      <c r="K142" s="25" t="s">
        <v>14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67"/>
        <v>0</v>
      </c>
      <c r="U142" s="80" t="s">
        <v>55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2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3">
        <f t="shared" si="68"/>
        <v>0</v>
      </c>
      <c r="AJ142" t="str">
        <f t="shared" si="69"/>
        <v/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2.4550159794995736E-4</v>
      </c>
      <c r="F143" s="214"/>
      <c r="G143" s="18">
        <v>0</v>
      </c>
      <c r="H143" s="30">
        <v>0</v>
      </c>
      <c r="I143" s="16">
        <f t="shared" si="66"/>
        <v>2.4550159794995736E-4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2.4550159794995736E-4</v>
      </c>
      <c r="P143" s="18">
        <v>3.9396475361368893E-2</v>
      </c>
      <c r="Q143" s="18">
        <v>0</v>
      </c>
      <c r="R143" s="19">
        <v>0</v>
      </c>
      <c r="S143" s="20">
        <f t="shared" si="67"/>
        <v>3.9641976959318849E-2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2.4550159794995736E-4</v>
      </c>
      <c r="AB143" s="76">
        <v>3.9396475361368893E-2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68"/>
        <v>3.9641976959318849E-2</v>
      </c>
      <c r="AJ143" t="str">
        <f t="shared" si="69"/>
        <v/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66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0.56597354828141688</v>
      </c>
      <c r="Q144" s="26">
        <v>0</v>
      </c>
      <c r="R144" s="27">
        <v>0</v>
      </c>
      <c r="S144" s="28">
        <f t="shared" si="67"/>
        <v>0.56597354828141688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0.56597354828141688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68"/>
        <v>0.56597354828141688</v>
      </c>
      <c r="AJ144" t="str">
        <f t="shared" si="69"/>
        <v/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66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67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68"/>
        <v>0</v>
      </c>
      <c r="AJ145" t="str">
        <f t="shared" si="69"/>
        <v/>
      </c>
      <c r="BA145"/>
      <c r="BR145"/>
      <c r="CG145"/>
    </row>
    <row r="146" spans="1:85" x14ac:dyDescent="0.25">
      <c r="A146" s="21" t="s">
        <v>16</v>
      </c>
      <c r="B146" s="22">
        <v>0</v>
      </c>
      <c r="C146" s="22">
        <v>0</v>
      </c>
      <c r="D146" s="22">
        <v>0</v>
      </c>
      <c r="E146" s="22">
        <v>0</v>
      </c>
      <c r="F146" s="214"/>
      <c r="G146" s="22">
        <v>0</v>
      </c>
      <c r="H146" s="23">
        <v>0</v>
      </c>
      <c r="I146" s="24">
        <f t="shared" si="66"/>
        <v>0</v>
      </c>
      <c r="J146" s="6"/>
      <c r="K146" s="25" t="s">
        <v>16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67"/>
        <v>0</v>
      </c>
      <c r="U146" s="80" t="s">
        <v>16</v>
      </c>
      <c r="V146" s="81">
        <v>0</v>
      </c>
      <c r="W146" s="81">
        <v>0</v>
      </c>
      <c r="X146" s="81">
        <v>0</v>
      </c>
      <c r="Y146" s="81">
        <v>0</v>
      </c>
      <c r="Z146" s="81">
        <v>0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68"/>
        <v>0</v>
      </c>
      <c r="AJ146" t="str">
        <f t="shared" si="69"/>
        <v/>
      </c>
      <c r="BA146"/>
      <c r="BR146"/>
      <c r="CG146"/>
    </row>
    <row r="147" spans="1:85" x14ac:dyDescent="0.25">
      <c r="A147" s="29" t="s">
        <v>136</v>
      </c>
      <c r="B147" s="18">
        <v>142.41377757468078</v>
      </c>
      <c r="C147" s="18">
        <v>905.22724439075364</v>
      </c>
      <c r="D147" s="18">
        <v>77.954009510147358</v>
      </c>
      <c r="E147" s="18">
        <v>0</v>
      </c>
      <c r="F147" s="214"/>
      <c r="G147" s="18">
        <v>0</v>
      </c>
      <c r="H147" s="30">
        <v>0</v>
      </c>
      <c r="I147" s="16">
        <f t="shared" si="66"/>
        <v>1125.5950314755819</v>
      </c>
      <c r="J147" s="6"/>
      <c r="K147" s="31" t="s">
        <v>136</v>
      </c>
      <c r="L147" s="18">
        <v>142.41377757468078</v>
      </c>
      <c r="M147" s="18">
        <v>905.22724439075364</v>
      </c>
      <c r="N147" s="18">
        <v>77.954009510147358</v>
      </c>
      <c r="O147" s="18">
        <v>0</v>
      </c>
      <c r="P147" s="18">
        <v>0</v>
      </c>
      <c r="Q147" s="18">
        <v>0</v>
      </c>
      <c r="R147" s="19">
        <v>0</v>
      </c>
      <c r="S147" s="20">
        <f t="shared" si="67"/>
        <v>1125.5950314755819</v>
      </c>
      <c r="U147" s="84" t="s">
        <v>136</v>
      </c>
      <c r="V147" s="76">
        <v>134.12683276378615</v>
      </c>
      <c r="W147" s="76">
        <v>0.69109461648751191</v>
      </c>
      <c r="X147" s="76">
        <v>0</v>
      </c>
      <c r="Y147" s="76">
        <v>905.22724439075364</v>
      </c>
      <c r="Z147" s="76">
        <v>77.909437284067707</v>
      </c>
      <c r="AA147" s="76">
        <v>0</v>
      </c>
      <c r="AB147" s="76">
        <v>0</v>
      </c>
      <c r="AC147" s="77">
        <v>7.6404224204867841</v>
      </c>
      <c r="AD147" s="76">
        <v>7.5958501944071317</v>
      </c>
      <c r="AE147" s="76">
        <v>0</v>
      </c>
      <c r="AF147" s="76">
        <v>0</v>
      </c>
      <c r="AG147" s="76">
        <v>4.4572226079650605E-2</v>
      </c>
      <c r="AH147" s="76">
        <v>0</v>
      </c>
      <c r="AI147" s="79">
        <f t="shared" si="68"/>
        <v>1125.5950314755819</v>
      </c>
      <c r="AJ147" t="str">
        <f t="shared" si="69"/>
        <v/>
      </c>
      <c r="BA147"/>
      <c r="BR147"/>
      <c r="CG147"/>
    </row>
    <row r="148" spans="1:85" x14ac:dyDescent="0.25">
      <c r="A148" s="21" t="s">
        <v>24</v>
      </c>
      <c r="B148" s="22">
        <v>1.2594923658557329</v>
      </c>
      <c r="C148" s="22">
        <v>0.17619842887723677</v>
      </c>
      <c r="D148" s="22">
        <v>9.7003661999888049</v>
      </c>
      <c r="E148" s="22">
        <v>36.645151329684118</v>
      </c>
      <c r="F148" s="214"/>
      <c r="G148" s="22">
        <v>2.8307082331652476</v>
      </c>
      <c r="H148" s="23">
        <v>0</v>
      </c>
      <c r="I148" s="24">
        <f t="shared" si="66"/>
        <v>50.611916557571142</v>
      </c>
      <c r="J148" s="6"/>
      <c r="K148" s="25" t="s">
        <v>24</v>
      </c>
      <c r="L148" s="26">
        <v>1.2594923658557329</v>
      </c>
      <c r="M148" s="26">
        <v>0.17619842887723677</v>
      </c>
      <c r="N148" s="26">
        <v>9.7003661999888049</v>
      </c>
      <c r="O148" s="26">
        <v>36.645151329684118</v>
      </c>
      <c r="P148" s="26">
        <v>1.2717821696842089E-4</v>
      </c>
      <c r="Q148" s="26">
        <v>2.8307082331652476</v>
      </c>
      <c r="R148" s="27">
        <v>0</v>
      </c>
      <c r="S148" s="28">
        <f t="shared" si="67"/>
        <v>50.612043735788113</v>
      </c>
      <c r="U148" s="80" t="s">
        <v>24</v>
      </c>
      <c r="V148" s="81">
        <v>3.3879876220110385E-2</v>
      </c>
      <c r="W148" s="81">
        <v>1.2256124896356224</v>
      </c>
      <c r="X148" s="81">
        <v>2.8307082331652476</v>
      </c>
      <c r="Y148" s="81">
        <v>0.17619842887723677</v>
      </c>
      <c r="Z148" s="81">
        <v>9.7003661999888049</v>
      </c>
      <c r="AA148" s="81">
        <v>36.600134725005155</v>
      </c>
      <c r="AB148" s="81">
        <v>1.2717821696842089E-4</v>
      </c>
      <c r="AC148" s="82">
        <v>4.501660467896864E-2</v>
      </c>
      <c r="AD148" s="81">
        <v>0</v>
      </c>
      <c r="AE148" s="81">
        <v>4.4942442966851862E-2</v>
      </c>
      <c r="AF148" s="81">
        <v>0</v>
      </c>
      <c r="AG148" s="81">
        <v>0</v>
      </c>
      <c r="AH148" s="81">
        <v>7.4161712116782585E-5</v>
      </c>
      <c r="AI148" s="83">
        <f t="shared" si="68"/>
        <v>50.61204373578812</v>
      </c>
      <c r="AJ148" t="str">
        <f t="shared" si="69"/>
        <v/>
      </c>
      <c r="BA148"/>
      <c r="BR148"/>
      <c r="CG148"/>
    </row>
    <row r="149" spans="1:85" x14ac:dyDescent="0.25">
      <c r="A149" s="29" t="s">
        <v>23</v>
      </c>
      <c r="B149" s="18">
        <v>36.262687573738177</v>
      </c>
      <c r="C149" s="18">
        <v>135.34062680763432</v>
      </c>
      <c r="D149" s="18">
        <v>38.782390805316886</v>
      </c>
      <c r="E149" s="18">
        <v>0</v>
      </c>
      <c r="F149" s="214"/>
      <c r="G149" s="18">
        <v>0</v>
      </c>
      <c r="H149" s="30">
        <v>0</v>
      </c>
      <c r="I149" s="16">
        <f t="shared" si="66"/>
        <v>210.38570518668939</v>
      </c>
      <c r="J149" s="6"/>
      <c r="K149" s="31" t="s">
        <v>23</v>
      </c>
      <c r="L149" s="18">
        <v>36.262687573738177</v>
      </c>
      <c r="M149" s="18">
        <v>135.34062680763432</v>
      </c>
      <c r="N149" s="18">
        <v>38.782390805316886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67"/>
        <v>210.38570518668939</v>
      </c>
      <c r="U149" s="84" t="s">
        <v>23</v>
      </c>
      <c r="V149" s="76">
        <v>35.753504107891665</v>
      </c>
      <c r="W149" s="76">
        <v>0</v>
      </c>
      <c r="X149" s="76">
        <v>0</v>
      </c>
      <c r="Y149" s="76">
        <v>135.34062680763432</v>
      </c>
      <c r="Z149" s="76">
        <v>38.782390805316886</v>
      </c>
      <c r="AA149" s="76">
        <v>0</v>
      </c>
      <c r="AB149" s="76">
        <v>0</v>
      </c>
      <c r="AC149" s="77">
        <v>0.50918346584651419</v>
      </c>
      <c r="AD149" s="76">
        <v>0.50918346584651419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68"/>
        <v>210.38570518668939</v>
      </c>
      <c r="AJ149" t="str">
        <f t="shared" si="69"/>
        <v/>
      </c>
      <c r="BA149"/>
      <c r="BR149"/>
      <c r="CG149"/>
    </row>
    <row r="150" spans="1:85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66"/>
        <v>0</v>
      </c>
      <c r="J150" s="6"/>
      <c r="K150" s="25" t="s">
        <v>58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67"/>
        <v>0</v>
      </c>
      <c r="U150" s="80" t="s">
        <v>58</v>
      </c>
      <c r="V150" s="81">
        <v>0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68"/>
        <v>0</v>
      </c>
      <c r="AJ150" t="str">
        <f t="shared" si="69"/>
        <v/>
      </c>
      <c r="BA150"/>
      <c r="BR150"/>
      <c r="CG150"/>
    </row>
    <row r="151" spans="1:85" x14ac:dyDescent="0.25">
      <c r="A151" s="29" t="s">
        <v>21</v>
      </c>
      <c r="B151" s="18">
        <v>0</v>
      </c>
      <c r="C151" s="18">
        <v>1.5736186219062007E-5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66"/>
        <v>1.5736186219062007E-5</v>
      </c>
      <c r="J151" s="6"/>
      <c r="K151" s="31" t="s">
        <v>21</v>
      </c>
      <c r="L151" s="18">
        <v>0</v>
      </c>
      <c r="M151" s="18">
        <v>1.5736186219062007E-5</v>
      </c>
      <c r="N151" s="18">
        <v>0</v>
      </c>
      <c r="O151" s="18">
        <v>0</v>
      </c>
      <c r="P151" s="18">
        <v>2.3968406590322497E-3</v>
      </c>
      <c r="Q151" s="18">
        <v>0</v>
      </c>
      <c r="R151" s="19">
        <v>0</v>
      </c>
      <c r="S151" s="20">
        <f t="shared" si="67"/>
        <v>2.4125768452513117E-3</v>
      </c>
      <c r="U151" s="84" t="s">
        <v>21</v>
      </c>
      <c r="V151" s="76">
        <v>0</v>
      </c>
      <c r="W151" s="76">
        <v>0</v>
      </c>
      <c r="X151" s="76">
        <v>0</v>
      </c>
      <c r="Y151" s="76">
        <v>1.5736186219062007E-5</v>
      </c>
      <c r="Z151" s="76">
        <v>0</v>
      </c>
      <c r="AA151" s="76">
        <v>0</v>
      </c>
      <c r="AB151" s="76">
        <v>2.3968406590322497E-3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68"/>
        <v>2.4125768452513117E-3</v>
      </c>
      <c r="AJ151" t="str">
        <f t="shared" si="69"/>
        <v/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66"/>
        <v>0</v>
      </c>
      <c r="J152" s="6"/>
      <c r="K152" s="25" t="s">
        <v>20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67"/>
        <v>0</v>
      </c>
      <c r="U152" s="80" t="s">
        <v>59</v>
      </c>
      <c r="V152" s="81">
        <v>0</v>
      </c>
      <c r="W152" s="81">
        <v>0</v>
      </c>
      <c r="X152" s="81">
        <v>0</v>
      </c>
      <c r="Y152" s="81">
        <v>0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68"/>
        <v>0</v>
      </c>
      <c r="AJ152" t="str">
        <f t="shared" si="69"/>
        <v/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66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67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68"/>
        <v>0</v>
      </c>
      <c r="AJ153" t="str">
        <f t="shared" si="69"/>
        <v/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66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67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68"/>
        <v>0</v>
      </c>
      <c r="AJ154" t="str">
        <f t="shared" si="69"/>
        <v/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66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67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68"/>
        <v>0</v>
      </c>
      <c r="AJ155" t="str">
        <f t="shared" si="69"/>
        <v/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66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67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68"/>
        <v>0</v>
      </c>
      <c r="AJ156" t="str">
        <f t="shared" si="69"/>
        <v/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66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67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68"/>
        <v>0</v>
      </c>
      <c r="AJ157" t="str">
        <f t="shared" si="69"/>
        <v/>
      </c>
      <c r="BA157"/>
      <c r="BR157"/>
      <c r="CG157"/>
    </row>
    <row r="158" spans="1:85" x14ac:dyDescent="0.25">
      <c r="A158" s="56" t="s">
        <v>25</v>
      </c>
      <c r="B158" s="57">
        <f>SUM(B137:B153)</f>
        <v>179.93595751427466</v>
      </c>
      <c r="C158" s="57">
        <f t="shared" ref="C158:I158" si="70">SUM(C137:C153)</f>
        <v>1040.7440853634514</v>
      </c>
      <c r="D158" s="57">
        <f t="shared" si="70"/>
        <v>126.43676651545306</v>
      </c>
      <c r="E158" s="57">
        <f t="shared" si="70"/>
        <v>36.645396831282071</v>
      </c>
      <c r="F158" s="57">
        <f t="shared" si="70"/>
        <v>0</v>
      </c>
      <c r="G158" s="57">
        <f t="shared" si="70"/>
        <v>2.8307082331652476</v>
      </c>
      <c r="H158" s="58">
        <f t="shared" si="70"/>
        <v>0</v>
      </c>
      <c r="I158" s="16">
        <f t="shared" si="70"/>
        <v>1386.5929144576266</v>
      </c>
      <c r="J158" s="6"/>
      <c r="K158" s="59" t="s">
        <v>25</v>
      </c>
      <c r="L158" s="57">
        <f>SUM(L137:L153)</f>
        <v>179.93595751427466</v>
      </c>
      <c r="M158" s="57">
        <f t="shared" ref="M158:S158" si="71">SUM(M137:M153)</f>
        <v>1040.7440853634514</v>
      </c>
      <c r="N158" s="57">
        <f t="shared" si="71"/>
        <v>126.43676651545306</v>
      </c>
      <c r="O158" s="57">
        <f t="shared" si="71"/>
        <v>36.645396831282071</v>
      </c>
      <c r="P158" s="57">
        <f t="shared" si="71"/>
        <v>0.60789404251878643</v>
      </c>
      <c r="Q158" s="57">
        <f t="shared" si="71"/>
        <v>2.8307082331652476</v>
      </c>
      <c r="R158" s="58">
        <f t="shared" si="71"/>
        <v>0</v>
      </c>
      <c r="S158" s="60">
        <f t="shared" si="71"/>
        <v>1387.2008085001453</v>
      </c>
      <c r="T158" t="str">
        <f>IF(ABS(S158-AI158)&gt;0.01,S158-AI158,"")</f>
        <v/>
      </c>
      <c r="U158" s="94" t="s">
        <v>61</v>
      </c>
      <c r="V158" s="95">
        <f>SUM(V137:V153)</f>
        <v>169.91421674789794</v>
      </c>
      <c r="W158" s="95">
        <f t="shared" ref="W158:AH158" si="72">SUM(W137:W153)</f>
        <v>1.9167071061231344</v>
      </c>
      <c r="X158" s="95">
        <f t="shared" si="72"/>
        <v>2.8307082331652476</v>
      </c>
      <c r="Y158" s="95">
        <f t="shared" si="72"/>
        <v>1040.7440853634514</v>
      </c>
      <c r="Z158" s="95">
        <f t="shared" si="72"/>
        <v>126.39219428937341</v>
      </c>
      <c r="AA158" s="95">
        <f t="shared" si="72"/>
        <v>36.600380226603107</v>
      </c>
      <c r="AB158" s="95">
        <f t="shared" si="72"/>
        <v>0.60789404251878643</v>
      </c>
      <c r="AC158" s="95">
        <f t="shared" si="72"/>
        <v>8.1946224910122663</v>
      </c>
      <c r="AD158" s="96">
        <f t="shared" si="72"/>
        <v>8.1050336602536461</v>
      </c>
      <c r="AE158" s="96">
        <f t="shared" si="72"/>
        <v>4.4942442966851862E-2</v>
      </c>
      <c r="AF158" s="96">
        <f t="shared" si="72"/>
        <v>0</v>
      </c>
      <c r="AG158" s="96">
        <f t="shared" si="72"/>
        <v>4.4572226079650605E-2</v>
      </c>
      <c r="AH158" s="96">
        <f t="shared" si="72"/>
        <v>7.4161712116782585E-5</v>
      </c>
      <c r="AI158" s="97">
        <f>SUM(V158:AC158)</f>
        <v>1387.2008085001455</v>
      </c>
      <c r="AJ158" t="str">
        <f t="shared" si="69"/>
        <v/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0.12976840977487439</v>
      </c>
      <c r="C159" s="98">
        <f t="shared" ref="C159:H159" si="73">IF($I158=0,"-",C158/$I158)</f>
        <v>0.75057652070185576</v>
      </c>
      <c r="D159" s="98">
        <f t="shared" si="73"/>
        <v>9.1185210307316106E-2</v>
      </c>
      <c r="E159" s="98">
        <f t="shared" si="73"/>
        <v>2.6428374506454272E-2</v>
      </c>
      <c r="F159" s="98">
        <f t="shared" si="73"/>
        <v>0</v>
      </c>
      <c r="G159" s="98">
        <f t="shared" si="73"/>
        <v>2.0414847094992507E-3</v>
      </c>
      <c r="H159" s="99">
        <f t="shared" si="73"/>
        <v>0</v>
      </c>
      <c r="I159" s="100">
        <f>SUM(B159:H159)</f>
        <v>0.99999999999999978</v>
      </c>
      <c r="J159"/>
      <c r="K159" s="64" t="s">
        <v>86</v>
      </c>
      <c r="L159" s="65">
        <f t="shared" ref="L159:R159" si="74">IF($S158=0,"-",L158/$S158)</f>
        <v>0.12971154313903777</v>
      </c>
      <c r="M159" s="65">
        <f t="shared" si="74"/>
        <v>0.75024760581614269</v>
      </c>
      <c r="N159" s="65">
        <f t="shared" si="74"/>
        <v>9.1145251459417542E-2</v>
      </c>
      <c r="O159" s="65">
        <f t="shared" si="74"/>
        <v>2.6416793161260787E-2</v>
      </c>
      <c r="P159" s="65">
        <f t="shared" si="74"/>
        <v>4.3821632657210406E-4</v>
      </c>
      <c r="Q159" s="65">
        <f t="shared" si="74"/>
        <v>2.0405900975691013E-3</v>
      </c>
      <c r="R159" s="66">
        <f t="shared" si="74"/>
        <v>0</v>
      </c>
      <c r="S159" s="67">
        <f>SUM(L159:R159)</f>
        <v>1</v>
      </c>
      <c r="U159" s="101" t="s">
        <v>86</v>
      </c>
      <c r="V159" s="102">
        <f>+V158/$AI158</f>
        <v>0.12248710908092014</v>
      </c>
      <c r="W159" s="102">
        <f t="shared" ref="W159:AH159" si="75">+W158/$AI158</f>
        <v>1.381708469587396E-3</v>
      </c>
      <c r="X159" s="102">
        <f t="shared" si="75"/>
        <v>2.0405900975691009E-3</v>
      </c>
      <c r="Y159" s="102">
        <f t="shared" si="75"/>
        <v>0.75024760581614258</v>
      </c>
      <c r="Z159" s="102">
        <f t="shared" si="75"/>
        <v>9.1113120403980896E-2</v>
      </c>
      <c r="AA159" s="102">
        <f t="shared" si="75"/>
        <v>2.6384341763883327E-2</v>
      </c>
      <c r="AB159" s="102">
        <f t="shared" si="75"/>
        <v>4.3821632657210395E-4</v>
      </c>
      <c r="AC159" s="102">
        <f t="shared" si="75"/>
        <v>5.9073080413443307E-3</v>
      </c>
      <c r="AD159" s="102">
        <f t="shared" si="75"/>
        <v>5.8427255885302462E-3</v>
      </c>
      <c r="AE159" s="102">
        <f t="shared" si="75"/>
        <v>3.2397935966779065E-5</v>
      </c>
      <c r="AF159" s="102">
        <f t="shared" si="75"/>
        <v>0</v>
      </c>
      <c r="AG159" s="102">
        <f t="shared" si="75"/>
        <v>3.2131055436626014E-5</v>
      </c>
      <c r="AH159" s="102">
        <f t="shared" si="75"/>
        <v>5.3461410678506541E-8</v>
      </c>
      <c r="AI159" s="103">
        <f>SUM(V159:AC159)</f>
        <v>1</v>
      </c>
      <c r="AJ159" s="1" t="str">
        <f t="shared" si="69"/>
        <v/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AJ163" t="str">
        <f>IF(ABS(S163-AI163)&gt;0.001,S163-AI163,"")</f>
        <v/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76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77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78">SUM(V164:AC164)</f>
        <v>0</v>
      </c>
      <c r="AJ164" t="str">
        <f t="shared" ref="AJ164:AJ185" si="79">IF(ABS(S164-AI164)&gt;0.001,S164-AI164,"")</f>
        <v/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76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77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78"/>
        <v>0</v>
      </c>
      <c r="AJ165" t="str">
        <f t="shared" si="79"/>
        <v/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76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77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78"/>
        <v>0</v>
      </c>
      <c r="AJ166" t="str">
        <f t="shared" si="79"/>
        <v/>
      </c>
      <c r="BA166"/>
      <c r="BR166"/>
      <c r="CG166"/>
    </row>
    <row r="167" spans="1:85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76"/>
        <v>0</v>
      </c>
      <c r="J167" s="6"/>
      <c r="K167" s="31" t="s">
        <v>15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77"/>
        <v>0</v>
      </c>
      <c r="U167" s="84" t="s">
        <v>15</v>
      </c>
      <c r="V167" s="76">
        <v>0</v>
      </c>
      <c r="W167" s="76">
        <v>0</v>
      </c>
      <c r="X167" s="76">
        <v>0</v>
      </c>
      <c r="Y167" s="76">
        <v>0</v>
      </c>
      <c r="Z167" s="76">
        <v>0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78"/>
        <v>0</v>
      </c>
      <c r="AJ167" t="str">
        <f t="shared" si="79"/>
        <v/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76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77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78"/>
        <v>0</v>
      </c>
      <c r="AJ168" t="str">
        <f t="shared" si="79"/>
        <v/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76"/>
        <v>0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9">
        <v>0</v>
      </c>
      <c r="S169" s="20">
        <f t="shared" si="77"/>
        <v>0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0</v>
      </c>
      <c r="AB169" s="76">
        <v>0</v>
      </c>
      <c r="AC169" s="77">
        <v>0</v>
      </c>
      <c r="AD169" s="76">
        <v>0</v>
      </c>
      <c r="AE169" s="76">
        <v>0</v>
      </c>
      <c r="AF169" s="76">
        <v>0</v>
      </c>
      <c r="AG169" s="76">
        <v>0</v>
      </c>
      <c r="AH169" s="76">
        <v>0</v>
      </c>
      <c r="AI169" s="79">
        <f t="shared" si="78"/>
        <v>0</v>
      </c>
      <c r="AJ169" t="str">
        <f t="shared" si="79"/>
        <v/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76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7">
        <v>0</v>
      </c>
      <c r="S170" s="28">
        <f t="shared" si="77"/>
        <v>0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0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78"/>
        <v>0</v>
      </c>
      <c r="AJ170" t="str">
        <f t="shared" si="79"/>
        <v/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76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77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78"/>
        <v>0</v>
      </c>
      <c r="AJ171" t="str">
        <f t="shared" si="79"/>
        <v/>
      </c>
      <c r="BA171"/>
      <c r="BR171"/>
      <c r="CG171"/>
    </row>
    <row r="172" spans="1:85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76"/>
        <v>0</v>
      </c>
      <c r="J172" s="6"/>
      <c r="K172" s="25" t="s">
        <v>16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7">
        <v>0</v>
      </c>
      <c r="S172" s="28">
        <f t="shared" si="77"/>
        <v>0</v>
      </c>
      <c r="U172" s="80" t="s">
        <v>16</v>
      </c>
      <c r="V172" s="81">
        <v>0</v>
      </c>
      <c r="W172" s="81">
        <v>0</v>
      </c>
      <c r="X172" s="81">
        <v>0</v>
      </c>
      <c r="Y172" s="81">
        <v>0</v>
      </c>
      <c r="Z172" s="81">
        <v>0</v>
      </c>
      <c r="AA172" s="81">
        <v>0</v>
      </c>
      <c r="AB172" s="81">
        <v>0</v>
      </c>
      <c r="AC172" s="82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3">
        <f t="shared" si="78"/>
        <v>0</v>
      </c>
      <c r="AJ172" t="str">
        <f t="shared" si="79"/>
        <v/>
      </c>
      <c r="BA172"/>
      <c r="BR172"/>
      <c r="CG172"/>
    </row>
    <row r="173" spans="1:85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76"/>
        <v>0</v>
      </c>
      <c r="J173" s="6"/>
      <c r="K173" s="31" t="s">
        <v>136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77"/>
        <v>0</v>
      </c>
      <c r="U173" s="84" t="s">
        <v>136</v>
      </c>
      <c r="V173" s="76">
        <v>0</v>
      </c>
      <c r="W173" s="76">
        <v>0</v>
      </c>
      <c r="X173" s="76">
        <v>0</v>
      </c>
      <c r="Y173" s="76">
        <v>0</v>
      </c>
      <c r="Z173" s="76">
        <v>0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78"/>
        <v>0</v>
      </c>
      <c r="AJ173" t="str">
        <f t="shared" si="79"/>
        <v/>
      </c>
      <c r="BA173"/>
      <c r="BR173"/>
      <c r="CG173"/>
    </row>
    <row r="174" spans="1:85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76"/>
        <v>0</v>
      </c>
      <c r="J174" s="6"/>
      <c r="K174" s="25" t="s">
        <v>24</v>
      </c>
      <c r="L174" s="26">
        <v>0</v>
      </c>
      <c r="M174" s="26">
        <v>0</v>
      </c>
      <c r="N174" s="26">
        <v>0</v>
      </c>
      <c r="O174" s="26">
        <v>0</v>
      </c>
      <c r="P174" s="26">
        <v>4.1499099888264764E-5</v>
      </c>
      <c r="Q174" s="26">
        <v>0</v>
      </c>
      <c r="R174" s="27">
        <v>0</v>
      </c>
      <c r="S174" s="28">
        <f t="shared" si="77"/>
        <v>4.1499099888264764E-5</v>
      </c>
      <c r="U174" s="80" t="s">
        <v>24</v>
      </c>
      <c r="V174" s="81">
        <v>0</v>
      </c>
      <c r="W174" s="81">
        <v>0</v>
      </c>
      <c r="X174" s="81">
        <v>0</v>
      </c>
      <c r="Y174" s="81">
        <v>0</v>
      </c>
      <c r="Z174" s="81">
        <v>0</v>
      </c>
      <c r="AA174" s="81">
        <v>0</v>
      </c>
      <c r="AB174" s="81">
        <v>4.1499099888264764E-5</v>
      </c>
      <c r="AC174" s="82">
        <v>0</v>
      </c>
      <c r="AD174" s="81">
        <v>0</v>
      </c>
      <c r="AE174" s="81">
        <v>0</v>
      </c>
      <c r="AF174" s="81">
        <v>0</v>
      </c>
      <c r="AG174" s="81">
        <v>0</v>
      </c>
      <c r="AH174" s="81">
        <v>0</v>
      </c>
      <c r="AI174" s="83">
        <f t="shared" si="78"/>
        <v>4.1499099888264764E-5</v>
      </c>
      <c r="AJ174" t="str">
        <f t="shared" si="79"/>
        <v/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76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77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78"/>
        <v>0</v>
      </c>
      <c r="AJ175" t="str">
        <f t="shared" si="79"/>
        <v/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76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77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78"/>
        <v>0</v>
      </c>
      <c r="AJ176" t="str">
        <f t="shared" si="79"/>
        <v/>
      </c>
      <c r="BA176"/>
      <c r="BR176"/>
      <c r="CG176"/>
    </row>
    <row r="177" spans="1:85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76"/>
        <v>0</v>
      </c>
      <c r="J177" s="6"/>
      <c r="K177" s="31" t="s">
        <v>21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9">
        <v>0</v>
      </c>
      <c r="S177" s="20">
        <f t="shared" si="77"/>
        <v>0</v>
      </c>
      <c r="U177" s="84" t="s">
        <v>21</v>
      </c>
      <c r="V177" s="76">
        <v>0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0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78"/>
        <v>0</v>
      </c>
      <c r="AJ177" t="str">
        <f t="shared" si="79"/>
        <v/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76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77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78"/>
        <v>0</v>
      </c>
      <c r="AJ178" t="str">
        <f t="shared" si="79"/>
        <v/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76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77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78"/>
        <v>0</v>
      </c>
      <c r="AJ179" t="str">
        <f t="shared" si="79"/>
        <v/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76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77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78"/>
        <v>0</v>
      </c>
      <c r="AJ180" t="str">
        <f t="shared" si="79"/>
        <v/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76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77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78"/>
        <v>0</v>
      </c>
      <c r="AJ181" t="str">
        <f t="shared" si="79"/>
        <v/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76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77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78"/>
        <v>0</v>
      </c>
      <c r="AJ182" t="str">
        <f t="shared" si="79"/>
        <v/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76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77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78"/>
        <v>0</v>
      </c>
      <c r="AJ183" t="str">
        <f t="shared" si="79"/>
        <v/>
      </c>
      <c r="BA183"/>
      <c r="BR183"/>
      <c r="CG183"/>
    </row>
    <row r="184" spans="1:85" x14ac:dyDescent="0.25">
      <c r="A184" s="56" t="s">
        <v>25</v>
      </c>
      <c r="B184" s="57">
        <f>SUM(B163:B179)</f>
        <v>0</v>
      </c>
      <c r="C184" s="57">
        <f t="shared" ref="C184:I184" si="80">SUM(C163:C179)</f>
        <v>0</v>
      </c>
      <c r="D184" s="57">
        <f t="shared" si="80"/>
        <v>0</v>
      </c>
      <c r="E184" s="57">
        <f t="shared" si="80"/>
        <v>0</v>
      </c>
      <c r="F184" s="57">
        <f t="shared" si="80"/>
        <v>0</v>
      </c>
      <c r="G184" s="57">
        <f t="shared" si="80"/>
        <v>0</v>
      </c>
      <c r="H184" s="58">
        <f t="shared" si="80"/>
        <v>0</v>
      </c>
      <c r="I184" s="16">
        <f t="shared" si="80"/>
        <v>0</v>
      </c>
      <c r="J184" s="6"/>
      <c r="K184" s="59" t="s">
        <v>25</v>
      </c>
      <c r="L184" s="57">
        <f>SUM(L163:L179)</f>
        <v>0</v>
      </c>
      <c r="M184" s="57">
        <f t="shared" ref="M184:S184" si="81">SUM(M163:M179)</f>
        <v>0</v>
      </c>
      <c r="N184" s="57">
        <f t="shared" si="81"/>
        <v>0</v>
      </c>
      <c r="O184" s="57">
        <f t="shared" si="81"/>
        <v>0</v>
      </c>
      <c r="P184" s="57">
        <f t="shared" si="81"/>
        <v>4.1499099888264764E-5</v>
      </c>
      <c r="Q184" s="57">
        <f t="shared" si="81"/>
        <v>0</v>
      </c>
      <c r="R184" s="58">
        <f t="shared" si="81"/>
        <v>0</v>
      </c>
      <c r="S184" s="60">
        <f t="shared" si="81"/>
        <v>4.1499099888264764E-5</v>
      </c>
      <c r="T184" t="str">
        <f>IF(ABS(S184-AI184)&gt;0.01,S184-AI184,"")</f>
        <v/>
      </c>
      <c r="U184" s="94" t="s">
        <v>61</v>
      </c>
      <c r="V184" s="95">
        <f>SUM(V163:V179)</f>
        <v>0</v>
      </c>
      <c r="W184" s="95">
        <f t="shared" ref="W184:AH184" si="82">SUM(W163:W179)</f>
        <v>0</v>
      </c>
      <c r="X184" s="95">
        <f t="shared" si="82"/>
        <v>0</v>
      </c>
      <c r="Y184" s="95">
        <f t="shared" si="82"/>
        <v>0</v>
      </c>
      <c r="Z184" s="95">
        <f t="shared" si="82"/>
        <v>0</v>
      </c>
      <c r="AA184" s="95">
        <f t="shared" si="82"/>
        <v>0</v>
      </c>
      <c r="AB184" s="95">
        <f t="shared" si="82"/>
        <v>4.1499099888264764E-5</v>
      </c>
      <c r="AC184" s="95">
        <f t="shared" si="82"/>
        <v>0</v>
      </c>
      <c r="AD184" s="96">
        <f t="shared" si="82"/>
        <v>0</v>
      </c>
      <c r="AE184" s="96">
        <f t="shared" si="82"/>
        <v>0</v>
      </c>
      <c r="AF184" s="96">
        <f t="shared" si="82"/>
        <v>0</v>
      </c>
      <c r="AG184" s="96">
        <f t="shared" si="82"/>
        <v>0</v>
      </c>
      <c r="AH184" s="96">
        <f t="shared" si="82"/>
        <v>0</v>
      </c>
      <c r="AI184" s="97">
        <f>SUM(V184:AC184)</f>
        <v>4.1499099888264764E-5</v>
      </c>
      <c r="AJ184" t="str">
        <f t="shared" si="79"/>
        <v/>
      </c>
      <c r="BA184"/>
      <c r="BR184"/>
      <c r="CG184"/>
    </row>
    <row r="185" spans="1:85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83">IF($I184=0,"-",C184/$I184)</f>
        <v>-</v>
      </c>
      <c r="D185" s="98" t="str">
        <f t="shared" si="83"/>
        <v>-</v>
      </c>
      <c r="E185" s="98" t="str">
        <f t="shared" si="83"/>
        <v>-</v>
      </c>
      <c r="F185" s="98" t="str">
        <f t="shared" si="83"/>
        <v>-</v>
      </c>
      <c r="G185" s="98" t="str">
        <f t="shared" si="83"/>
        <v>-</v>
      </c>
      <c r="H185" s="99" t="str">
        <f t="shared" si="83"/>
        <v>-</v>
      </c>
      <c r="I185" s="100">
        <f>SUM(B185:H185)</f>
        <v>0</v>
      </c>
      <c r="J185"/>
      <c r="K185" s="64" t="s">
        <v>86</v>
      </c>
      <c r="L185" s="65">
        <f t="shared" ref="L185:R185" si="84">IF($S184=0,"-",L184/$S184)</f>
        <v>0</v>
      </c>
      <c r="M185" s="65">
        <f t="shared" si="84"/>
        <v>0</v>
      </c>
      <c r="N185" s="65">
        <f t="shared" si="84"/>
        <v>0</v>
      </c>
      <c r="O185" s="65">
        <f t="shared" si="84"/>
        <v>0</v>
      </c>
      <c r="P185" s="65">
        <f t="shared" si="84"/>
        <v>1</v>
      </c>
      <c r="Q185" s="65">
        <f t="shared" si="84"/>
        <v>0</v>
      </c>
      <c r="R185" s="66">
        <f t="shared" si="84"/>
        <v>0</v>
      </c>
      <c r="S185" s="67">
        <f>SUM(L185:R185)</f>
        <v>1</v>
      </c>
      <c r="U185" s="101" t="s">
        <v>86</v>
      </c>
      <c r="V185" s="102">
        <f>+V184/$AI184</f>
        <v>0</v>
      </c>
      <c r="W185" s="102">
        <f t="shared" ref="W185:AH185" si="85">+W184/$AI184</f>
        <v>0</v>
      </c>
      <c r="X185" s="102">
        <f t="shared" si="85"/>
        <v>0</v>
      </c>
      <c r="Y185" s="102">
        <f t="shared" si="85"/>
        <v>0</v>
      </c>
      <c r="Z185" s="102">
        <f t="shared" si="85"/>
        <v>0</v>
      </c>
      <c r="AA185" s="102">
        <f t="shared" si="85"/>
        <v>0</v>
      </c>
      <c r="AB185" s="102">
        <f t="shared" si="85"/>
        <v>1</v>
      </c>
      <c r="AC185" s="102">
        <f t="shared" si="85"/>
        <v>0</v>
      </c>
      <c r="AD185" s="102">
        <f t="shared" si="85"/>
        <v>0</v>
      </c>
      <c r="AE185" s="102">
        <f t="shared" si="85"/>
        <v>0</v>
      </c>
      <c r="AF185" s="102">
        <f t="shared" si="85"/>
        <v>0</v>
      </c>
      <c r="AG185" s="102">
        <f t="shared" si="85"/>
        <v>0</v>
      </c>
      <c r="AH185" s="102">
        <f t="shared" si="85"/>
        <v>0</v>
      </c>
      <c r="AI185" s="103">
        <f>SUM(V185:AC185)</f>
        <v>1</v>
      </c>
      <c r="AJ185" s="1" t="str">
        <f t="shared" si="79"/>
        <v/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  <c r="J189" s="6"/>
      <c r="K189" s="72" t="s">
        <v>6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0</v>
      </c>
      <c r="U189" s="75" t="s">
        <v>6</v>
      </c>
      <c r="V189" s="76">
        <v>0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0</v>
      </c>
      <c r="AJ189" t="str">
        <f>IF(ABS(S189-AI189)&gt;0.001,S189-AI189,"")</f>
        <v/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86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87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88">SUM(V190:AC190)</f>
        <v>0</v>
      </c>
      <c r="AJ190" t="str">
        <f t="shared" ref="AJ190:AJ211" si="89">IF(ABS(S190-AI190)&gt;0.001,S190-AI190,"")</f>
        <v/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2.321186047565814E-3</v>
      </c>
      <c r="E191" s="18">
        <v>0</v>
      </c>
      <c r="F191" s="214"/>
      <c r="G191" s="18">
        <v>0</v>
      </c>
      <c r="H191" s="30">
        <v>0</v>
      </c>
      <c r="I191" s="16">
        <f t="shared" si="86"/>
        <v>2.321186047565814E-3</v>
      </c>
      <c r="J191" s="6"/>
      <c r="K191" s="31" t="s">
        <v>9</v>
      </c>
      <c r="L191" s="18">
        <v>0</v>
      </c>
      <c r="M191" s="18">
        <v>0</v>
      </c>
      <c r="N191" s="18">
        <v>2.321186047565814E-3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87"/>
        <v>2.321186047565814E-3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2.321186047565814E-3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88"/>
        <v>2.321186047565814E-3</v>
      </c>
      <c r="AJ191" t="str">
        <f t="shared" si="89"/>
        <v/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86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87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88"/>
        <v>0</v>
      </c>
      <c r="AJ192" t="str">
        <f t="shared" si="89"/>
        <v/>
      </c>
      <c r="BA192"/>
      <c r="BR192"/>
      <c r="CG192"/>
    </row>
    <row r="193" spans="1:85" x14ac:dyDescent="0.25">
      <c r="A193" s="29" t="s">
        <v>15</v>
      </c>
      <c r="B193" s="18">
        <v>8.0430657399275587E-2</v>
      </c>
      <c r="C193" s="18">
        <v>3.0054975460785723E-2</v>
      </c>
      <c r="D193" s="18">
        <v>10.540399014427139</v>
      </c>
      <c r="E193" s="18">
        <v>0</v>
      </c>
      <c r="F193" s="214"/>
      <c r="G193" s="18">
        <v>0</v>
      </c>
      <c r="H193" s="30">
        <v>0</v>
      </c>
      <c r="I193" s="16">
        <f t="shared" si="86"/>
        <v>10.650884647287201</v>
      </c>
      <c r="J193" s="6"/>
      <c r="K193" s="31" t="s">
        <v>15</v>
      </c>
      <c r="L193" s="18">
        <v>8.0430657399275587E-2</v>
      </c>
      <c r="M193" s="18">
        <v>3.0054975460785723E-2</v>
      </c>
      <c r="N193" s="18">
        <v>10.540399014427139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87"/>
        <v>10.650884647287201</v>
      </c>
      <c r="U193" s="84" t="s">
        <v>15</v>
      </c>
      <c r="V193" s="76">
        <v>8.0430657399275587E-2</v>
      </c>
      <c r="W193" s="76">
        <v>0</v>
      </c>
      <c r="X193" s="76">
        <v>0</v>
      </c>
      <c r="Y193" s="76">
        <v>3.0054975460785723E-2</v>
      </c>
      <c r="Z193" s="76">
        <v>10.393315951082206</v>
      </c>
      <c r="AA193" s="76">
        <v>0</v>
      </c>
      <c r="AB193" s="76">
        <v>0</v>
      </c>
      <c r="AC193" s="77">
        <v>0.14708306334493293</v>
      </c>
      <c r="AD193" s="78">
        <v>0</v>
      </c>
      <c r="AE193" s="78">
        <v>0</v>
      </c>
      <c r="AF193" s="78">
        <v>0</v>
      </c>
      <c r="AG193" s="78">
        <v>0.14708306334493293</v>
      </c>
      <c r="AH193" s="78">
        <v>0</v>
      </c>
      <c r="AI193" s="79">
        <f t="shared" si="88"/>
        <v>10.650884647287201</v>
      </c>
      <c r="AJ193" t="str">
        <f t="shared" si="89"/>
        <v/>
      </c>
      <c r="BA193"/>
      <c r="BR193"/>
      <c r="CG193"/>
    </row>
    <row r="194" spans="1:85" x14ac:dyDescent="0.25">
      <c r="A194" s="21" t="s">
        <v>14</v>
      </c>
      <c r="B194" s="22">
        <v>0.31088322278140162</v>
      </c>
      <c r="C194" s="22">
        <v>0</v>
      </c>
      <c r="D194" s="22">
        <v>0.48579029911939559</v>
      </c>
      <c r="E194" s="22">
        <v>0</v>
      </c>
      <c r="F194" s="214"/>
      <c r="G194" s="22">
        <v>0</v>
      </c>
      <c r="H194" s="23">
        <v>0</v>
      </c>
      <c r="I194" s="24">
        <f t="shared" si="86"/>
        <v>0.79667352190079721</v>
      </c>
      <c r="J194" s="6"/>
      <c r="K194" s="25" t="s">
        <v>14</v>
      </c>
      <c r="L194" s="26">
        <v>0.31088322278140162</v>
      </c>
      <c r="M194" s="26">
        <v>0</v>
      </c>
      <c r="N194" s="26">
        <v>0.48579029911939559</v>
      </c>
      <c r="O194" s="26">
        <v>0</v>
      </c>
      <c r="P194" s="26">
        <v>0</v>
      </c>
      <c r="Q194" s="26">
        <v>0</v>
      </c>
      <c r="R194" s="27">
        <v>0</v>
      </c>
      <c r="S194" s="28">
        <f t="shared" si="87"/>
        <v>0.79667352190079721</v>
      </c>
      <c r="U194" s="80" t="s">
        <v>55</v>
      </c>
      <c r="V194" s="81">
        <v>0.31088322278140162</v>
      </c>
      <c r="W194" s="81">
        <v>0</v>
      </c>
      <c r="X194" s="81">
        <v>0</v>
      </c>
      <c r="Y194" s="81">
        <v>0</v>
      </c>
      <c r="Z194" s="81">
        <v>0.48579029911939559</v>
      </c>
      <c r="AA194" s="81">
        <v>0</v>
      </c>
      <c r="AB194" s="81">
        <v>0</v>
      </c>
      <c r="AC194" s="82">
        <v>0</v>
      </c>
      <c r="AD194" s="81">
        <v>0</v>
      </c>
      <c r="AE194" s="81">
        <v>0</v>
      </c>
      <c r="AF194" s="81">
        <v>0</v>
      </c>
      <c r="AG194" s="81">
        <v>0</v>
      </c>
      <c r="AH194" s="81">
        <v>0</v>
      </c>
      <c r="AI194" s="83">
        <f t="shared" si="88"/>
        <v>0.79667352190079721</v>
      </c>
      <c r="AJ194" t="str">
        <f t="shared" si="89"/>
        <v/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0</v>
      </c>
      <c r="E195" s="18">
        <v>2.185096036445707</v>
      </c>
      <c r="F195" s="214"/>
      <c r="G195" s="18">
        <v>0</v>
      </c>
      <c r="H195" s="30">
        <v>0</v>
      </c>
      <c r="I195" s="16">
        <f t="shared" si="86"/>
        <v>2.185096036445707</v>
      </c>
      <c r="J195" s="6"/>
      <c r="K195" s="31" t="s">
        <v>56</v>
      </c>
      <c r="L195" s="18">
        <v>0</v>
      </c>
      <c r="M195" s="18">
        <v>0</v>
      </c>
      <c r="N195" s="18">
        <v>0</v>
      </c>
      <c r="O195" s="18">
        <v>2.185096036445707</v>
      </c>
      <c r="P195" s="18">
        <v>37.568517233572258</v>
      </c>
      <c r="Q195" s="18">
        <v>0</v>
      </c>
      <c r="R195" s="19">
        <v>0</v>
      </c>
      <c r="S195" s="20">
        <f t="shared" si="87"/>
        <v>39.753613270017965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0.1205655757064953</v>
      </c>
      <c r="AB195" s="76">
        <v>37.568517233572258</v>
      </c>
      <c r="AC195" s="77">
        <v>2.0645304607392116</v>
      </c>
      <c r="AD195" s="76">
        <v>0</v>
      </c>
      <c r="AE195" s="76">
        <v>0</v>
      </c>
      <c r="AF195" s="76">
        <v>0</v>
      </c>
      <c r="AG195" s="76">
        <v>0</v>
      </c>
      <c r="AH195" s="76">
        <v>2.0645304607392116</v>
      </c>
      <c r="AI195" s="79">
        <f t="shared" si="88"/>
        <v>39.753613270017965</v>
      </c>
      <c r="AJ195" t="str">
        <f t="shared" si="89"/>
        <v/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86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4.075676955382531E-2</v>
      </c>
      <c r="Q196" s="26">
        <v>0</v>
      </c>
      <c r="R196" s="27">
        <v>0</v>
      </c>
      <c r="S196" s="28">
        <f t="shared" si="87"/>
        <v>4.075676955382531E-2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4.075676955382531E-2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88"/>
        <v>4.075676955382531E-2</v>
      </c>
      <c r="AJ196" t="str">
        <f t="shared" si="89"/>
        <v/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86"/>
        <v>0</v>
      </c>
      <c r="J197" s="6"/>
      <c r="K197" s="31" t="s">
        <v>57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87"/>
        <v>0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88"/>
        <v>0</v>
      </c>
      <c r="AJ197" t="str">
        <f t="shared" si="89"/>
        <v/>
      </c>
      <c r="BA197"/>
      <c r="BR197"/>
      <c r="CG197"/>
    </row>
    <row r="198" spans="1:85" x14ac:dyDescent="0.25">
      <c r="A198" s="21" t="s">
        <v>16</v>
      </c>
      <c r="B198" s="22">
        <v>0.10651169319289291</v>
      </c>
      <c r="C198" s="22">
        <v>0</v>
      </c>
      <c r="D198" s="22">
        <v>0.64718284340546228</v>
      </c>
      <c r="E198" s="22">
        <v>3.7946426321792216E-2</v>
      </c>
      <c r="F198" s="214"/>
      <c r="G198" s="22">
        <v>0</v>
      </c>
      <c r="H198" s="23">
        <v>0</v>
      </c>
      <c r="I198" s="24">
        <f t="shared" si="86"/>
        <v>0.79164096292014741</v>
      </c>
      <c r="J198" s="6"/>
      <c r="K198" s="25" t="s">
        <v>16</v>
      </c>
      <c r="L198" s="26">
        <v>0.10651169319289291</v>
      </c>
      <c r="M198" s="26">
        <v>0</v>
      </c>
      <c r="N198" s="26">
        <v>0.64718284340546228</v>
      </c>
      <c r="O198" s="26">
        <v>3.7946426321792216E-2</v>
      </c>
      <c r="P198" s="26">
        <v>0</v>
      </c>
      <c r="Q198" s="26">
        <v>0</v>
      </c>
      <c r="R198" s="27">
        <v>0</v>
      </c>
      <c r="S198" s="28">
        <f t="shared" si="87"/>
        <v>0.79164096292014741</v>
      </c>
      <c r="U198" s="80" t="s">
        <v>16</v>
      </c>
      <c r="V198" s="81">
        <v>0.10651169319289291</v>
      </c>
      <c r="W198" s="81">
        <v>0</v>
      </c>
      <c r="X198" s="81">
        <v>0</v>
      </c>
      <c r="Y198" s="81">
        <v>0</v>
      </c>
      <c r="Z198" s="81">
        <v>0.64718284340546228</v>
      </c>
      <c r="AA198" s="81">
        <v>3.7946426321792216E-2</v>
      </c>
      <c r="AB198" s="81">
        <v>0</v>
      </c>
      <c r="AC198" s="82">
        <v>0</v>
      </c>
      <c r="AD198" s="81">
        <v>0</v>
      </c>
      <c r="AE198" s="81">
        <v>0</v>
      </c>
      <c r="AF198" s="81">
        <v>0</v>
      </c>
      <c r="AG198" s="81">
        <v>0</v>
      </c>
      <c r="AH198" s="81">
        <v>0</v>
      </c>
      <c r="AI198" s="83">
        <f t="shared" si="88"/>
        <v>0.79164096292014741</v>
      </c>
      <c r="AJ198" t="str">
        <f t="shared" si="89"/>
        <v/>
      </c>
      <c r="BA198"/>
      <c r="BR198"/>
      <c r="CG198"/>
    </row>
    <row r="199" spans="1:85" x14ac:dyDescent="0.25">
      <c r="A199" s="29" t="s">
        <v>136</v>
      </c>
      <c r="B199" s="18">
        <v>22.26001725911674</v>
      </c>
      <c r="C199" s="18">
        <v>11.687252960699</v>
      </c>
      <c r="D199" s="18">
        <v>237.21376079042849</v>
      </c>
      <c r="E199" s="18">
        <v>0</v>
      </c>
      <c r="F199" s="214"/>
      <c r="G199" s="18">
        <v>0</v>
      </c>
      <c r="H199" s="30">
        <v>0</v>
      </c>
      <c r="I199" s="16">
        <f t="shared" si="86"/>
        <v>271.16103101024424</v>
      </c>
      <c r="J199" s="6"/>
      <c r="K199" s="31" t="s">
        <v>136</v>
      </c>
      <c r="L199" s="18">
        <v>22.26001725911674</v>
      </c>
      <c r="M199" s="18">
        <v>11.687252960699</v>
      </c>
      <c r="N199" s="18">
        <v>237.21376079042849</v>
      </c>
      <c r="O199" s="18">
        <v>0</v>
      </c>
      <c r="P199" s="18">
        <v>1.5895699852532292</v>
      </c>
      <c r="Q199" s="18">
        <v>0</v>
      </c>
      <c r="R199" s="19">
        <v>0</v>
      </c>
      <c r="S199" s="20">
        <f t="shared" si="87"/>
        <v>272.75060099549745</v>
      </c>
      <c r="U199" s="84" t="s">
        <v>136</v>
      </c>
      <c r="V199" s="76">
        <v>22.257282573266991</v>
      </c>
      <c r="W199" s="76">
        <v>0</v>
      </c>
      <c r="X199" s="76">
        <v>0</v>
      </c>
      <c r="Y199" s="76">
        <v>11.687252960699</v>
      </c>
      <c r="Z199" s="76">
        <v>223.46975060213336</v>
      </c>
      <c r="AA199" s="76">
        <v>0</v>
      </c>
      <c r="AB199" s="76">
        <v>1.5895699852532292</v>
      </c>
      <c r="AC199" s="77">
        <v>13.746744874144897</v>
      </c>
      <c r="AD199" s="76">
        <v>2.7346858497489003E-3</v>
      </c>
      <c r="AE199" s="76">
        <v>0</v>
      </c>
      <c r="AF199" s="76">
        <v>0</v>
      </c>
      <c r="AG199" s="76">
        <v>13.744010188295139</v>
      </c>
      <c r="AH199" s="76">
        <v>0</v>
      </c>
      <c r="AI199" s="79">
        <f t="shared" si="88"/>
        <v>272.75060099549745</v>
      </c>
      <c r="AJ199" t="str">
        <f t="shared" si="89"/>
        <v/>
      </c>
      <c r="BA199"/>
      <c r="BR199"/>
      <c r="CG199"/>
    </row>
    <row r="200" spans="1:85" x14ac:dyDescent="0.25">
      <c r="A200" s="21" t="s">
        <v>24</v>
      </c>
      <c r="B200" s="22">
        <v>2.3247866405174675</v>
      </c>
      <c r="C200" s="22">
        <v>0.24351561712603945</v>
      </c>
      <c r="D200" s="22">
        <v>31.368520776790813</v>
      </c>
      <c r="E200" s="22">
        <v>68.466355106051836</v>
      </c>
      <c r="F200" s="214"/>
      <c r="G200" s="22">
        <v>4.2899081789884734</v>
      </c>
      <c r="H200" s="23">
        <v>0</v>
      </c>
      <c r="I200" s="24">
        <f t="shared" si="86"/>
        <v>106.69308631947462</v>
      </c>
      <c r="J200" s="6"/>
      <c r="K200" s="25" t="s">
        <v>24</v>
      </c>
      <c r="L200" s="26">
        <v>2.3247866405174675</v>
      </c>
      <c r="M200" s="26">
        <v>0.24351561712603945</v>
      </c>
      <c r="N200" s="26">
        <v>31.368520776790813</v>
      </c>
      <c r="O200" s="26">
        <v>68.466355106051836</v>
      </c>
      <c r="P200" s="26">
        <v>7.5633633165820297E-3</v>
      </c>
      <c r="Q200" s="26">
        <v>4.2899081789884734</v>
      </c>
      <c r="R200" s="27">
        <v>0</v>
      </c>
      <c r="S200" s="28">
        <f t="shared" si="87"/>
        <v>106.70064968279119</v>
      </c>
      <c r="U200" s="80" t="s">
        <v>24</v>
      </c>
      <c r="V200" s="81">
        <v>0.3231255529955524</v>
      </c>
      <c r="W200" s="81">
        <v>2.001661087521915</v>
      </c>
      <c r="X200" s="81">
        <v>4.2899081789884734</v>
      </c>
      <c r="Y200" s="81">
        <v>0.24351561712603945</v>
      </c>
      <c r="Z200" s="81">
        <v>31.368520776790813</v>
      </c>
      <c r="AA200" s="81">
        <v>68.454865477441757</v>
      </c>
      <c r="AB200" s="81">
        <v>7.5633633165820297E-3</v>
      </c>
      <c r="AC200" s="82">
        <v>1.1489628610072362E-2</v>
      </c>
      <c r="AD200" s="81">
        <v>0</v>
      </c>
      <c r="AE200" s="81">
        <v>0</v>
      </c>
      <c r="AF200" s="81">
        <v>0</v>
      </c>
      <c r="AG200" s="81">
        <v>0</v>
      </c>
      <c r="AH200" s="81">
        <v>1.1489628610072362E-2</v>
      </c>
      <c r="AI200" s="83">
        <f t="shared" si="88"/>
        <v>106.70064968279121</v>
      </c>
      <c r="AJ200" t="str">
        <f t="shared" si="89"/>
        <v/>
      </c>
      <c r="BA200"/>
      <c r="BR200"/>
      <c r="CG200"/>
    </row>
    <row r="201" spans="1:85" x14ac:dyDescent="0.25">
      <c r="A201" s="29" t="s">
        <v>23</v>
      </c>
      <c r="B201" s="18">
        <v>0.18577512912226621</v>
      </c>
      <c r="C201" s="18">
        <v>0</v>
      </c>
      <c r="D201" s="18">
        <v>0</v>
      </c>
      <c r="E201" s="18">
        <v>0</v>
      </c>
      <c r="F201" s="214"/>
      <c r="G201" s="18">
        <v>0</v>
      </c>
      <c r="H201" s="30">
        <v>0</v>
      </c>
      <c r="I201" s="16">
        <f t="shared" si="86"/>
        <v>0.18577512912226621</v>
      </c>
      <c r="J201" s="6"/>
      <c r="K201" s="31" t="s">
        <v>23</v>
      </c>
      <c r="L201" s="18">
        <v>0.18577512912226621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87"/>
        <v>0.18577512912226621</v>
      </c>
      <c r="U201" s="84" t="s">
        <v>23</v>
      </c>
      <c r="V201" s="76">
        <v>0.18577512912226621</v>
      </c>
      <c r="W201" s="76">
        <v>0</v>
      </c>
      <c r="X201" s="76">
        <v>0</v>
      </c>
      <c r="Y201" s="76">
        <v>0</v>
      </c>
      <c r="Z201" s="76">
        <v>0</v>
      </c>
      <c r="AA201" s="76">
        <v>0</v>
      </c>
      <c r="AB201" s="76">
        <v>0</v>
      </c>
      <c r="AC201" s="77">
        <v>0</v>
      </c>
      <c r="AD201" s="76">
        <v>0</v>
      </c>
      <c r="AE201" s="76">
        <v>0</v>
      </c>
      <c r="AF201" s="76">
        <v>0</v>
      </c>
      <c r="AG201" s="76">
        <v>0</v>
      </c>
      <c r="AH201" s="76">
        <v>0</v>
      </c>
      <c r="AI201" s="79">
        <f t="shared" si="88"/>
        <v>0.18577512912226621</v>
      </c>
      <c r="AJ201" t="str">
        <f t="shared" si="89"/>
        <v/>
      </c>
      <c r="BA201"/>
      <c r="BR201"/>
      <c r="CG201"/>
    </row>
    <row r="202" spans="1:85" x14ac:dyDescent="0.25">
      <c r="A202" s="21" t="s">
        <v>58</v>
      </c>
      <c r="B202" s="22">
        <v>3.7783922070880208E-4</v>
      </c>
      <c r="C202" s="22">
        <v>0</v>
      </c>
      <c r="D202" s="22">
        <v>0</v>
      </c>
      <c r="E202" s="22">
        <v>0</v>
      </c>
      <c r="F202" s="214"/>
      <c r="G202" s="22">
        <v>0</v>
      </c>
      <c r="H202" s="23">
        <v>0</v>
      </c>
      <c r="I202" s="24">
        <f t="shared" si="86"/>
        <v>3.7783922070880208E-4</v>
      </c>
      <c r="J202" s="6"/>
      <c r="K202" s="25" t="s">
        <v>58</v>
      </c>
      <c r="L202" s="26">
        <v>3.7783922070880208E-4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87"/>
        <v>3.7783922070880208E-4</v>
      </c>
      <c r="U202" s="80" t="s">
        <v>58</v>
      </c>
      <c r="V202" s="81">
        <v>3.7783922070880208E-4</v>
      </c>
      <c r="W202" s="81">
        <v>0</v>
      </c>
      <c r="X202" s="81">
        <v>0</v>
      </c>
      <c r="Y202" s="81">
        <v>0</v>
      </c>
      <c r="Z202" s="81">
        <v>0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88"/>
        <v>3.7783922070880208E-4</v>
      </c>
      <c r="AJ202" t="str">
        <f t="shared" si="89"/>
        <v/>
      </c>
      <c r="BA202"/>
      <c r="BR202"/>
      <c r="CG202"/>
    </row>
    <row r="203" spans="1:85" x14ac:dyDescent="0.25">
      <c r="A203" s="29" t="s">
        <v>21</v>
      </c>
      <c r="B203" s="18">
        <v>0.14746680541357726</v>
      </c>
      <c r="C203" s="18">
        <v>0</v>
      </c>
      <c r="D203" s="18">
        <v>9.1749543026532656</v>
      </c>
      <c r="E203" s="18">
        <v>0.55733006174099275</v>
      </c>
      <c r="F203" s="214"/>
      <c r="G203" s="18">
        <v>0</v>
      </c>
      <c r="H203" s="30">
        <v>0</v>
      </c>
      <c r="I203" s="16">
        <f t="shared" si="86"/>
        <v>9.879751169807836</v>
      </c>
      <c r="J203" s="6"/>
      <c r="K203" s="31" t="s">
        <v>21</v>
      </c>
      <c r="L203" s="18">
        <v>0.14746680541357726</v>
      </c>
      <c r="M203" s="18">
        <v>0</v>
      </c>
      <c r="N203" s="18">
        <v>9.1749543026532656</v>
      </c>
      <c r="O203" s="18">
        <v>0.55733006174099275</v>
      </c>
      <c r="P203" s="18">
        <v>2.3868593828257052</v>
      </c>
      <c r="Q203" s="18">
        <v>0</v>
      </c>
      <c r="R203" s="19">
        <v>0</v>
      </c>
      <c r="S203" s="20">
        <f t="shared" si="87"/>
        <v>12.266610552633541</v>
      </c>
      <c r="U203" s="84" t="s">
        <v>21</v>
      </c>
      <c r="V203" s="76">
        <v>0.14746680541357726</v>
      </c>
      <c r="W203" s="76">
        <v>0</v>
      </c>
      <c r="X203" s="76">
        <v>0</v>
      </c>
      <c r="Y203" s="76">
        <v>0</v>
      </c>
      <c r="Z203" s="76">
        <v>9.1287725272924298</v>
      </c>
      <c r="AA203" s="76">
        <v>0</v>
      </c>
      <c r="AB203" s="76">
        <v>2.3868593828257052</v>
      </c>
      <c r="AC203" s="77">
        <v>0.60351183710182832</v>
      </c>
      <c r="AD203" s="76">
        <v>0</v>
      </c>
      <c r="AE203" s="76">
        <v>0</v>
      </c>
      <c r="AF203" s="76">
        <v>0</v>
      </c>
      <c r="AG203" s="76">
        <v>4.6181775360835516E-2</v>
      </c>
      <c r="AH203" s="76">
        <v>0.55733006174099275</v>
      </c>
      <c r="AI203" s="79">
        <f t="shared" si="88"/>
        <v>12.266610552633541</v>
      </c>
      <c r="AJ203" t="str">
        <f t="shared" si="89"/>
        <v/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86"/>
        <v>0</v>
      </c>
      <c r="J204" s="6"/>
      <c r="K204" s="25" t="s">
        <v>20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87"/>
        <v>0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0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88"/>
        <v>0</v>
      </c>
      <c r="AJ204" t="str">
        <f t="shared" si="89"/>
        <v/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86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87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88"/>
        <v>0</v>
      </c>
      <c r="AJ205" t="str">
        <f t="shared" si="89"/>
        <v/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86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87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88"/>
        <v>0</v>
      </c>
      <c r="AJ206" t="str">
        <f t="shared" si="89"/>
        <v/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86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87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88"/>
        <v>0</v>
      </c>
      <c r="AJ207" t="str">
        <f t="shared" si="89"/>
        <v/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86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87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88"/>
        <v>0</v>
      </c>
      <c r="AJ208" t="str">
        <f t="shared" si="89"/>
        <v/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86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87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88"/>
        <v>0</v>
      </c>
      <c r="AJ209" t="str">
        <f t="shared" si="89"/>
        <v/>
      </c>
      <c r="BA209"/>
      <c r="BR209"/>
      <c r="CG209"/>
    </row>
    <row r="210" spans="1:85" x14ac:dyDescent="0.25">
      <c r="A210" s="56" t="s">
        <v>25</v>
      </c>
      <c r="B210" s="57">
        <f>SUM(B189:B205)</f>
        <v>25.41624924676433</v>
      </c>
      <c r="C210" s="57">
        <f t="shared" ref="C210:I210" si="90">SUM(C189:C205)</f>
        <v>11.960823553285826</v>
      </c>
      <c r="D210" s="57">
        <f t="shared" si="90"/>
        <v>289.43292921287212</v>
      </c>
      <c r="E210" s="57">
        <f t="shared" si="90"/>
        <v>71.246727630560329</v>
      </c>
      <c r="F210" s="57">
        <f t="shared" si="90"/>
        <v>0</v>
      </c>
      <c r="G210" s="57">
        <f t="shared" si="90"/>
        <v>4.2899081789884734</v>
      </c>
      <c r="H210" s="58">
        <f t="shared" si="90"/>
        <v>0</v>
      </c>
      <c r="I210" s="16">
        <f t="shared" si="90"/>
        <v>402.34663782247111</v>
      </c>
      <c r="J210" s="6"/>
      <c r="K210" s="59" t="s">
        <v>25</v>
      </c>
      <c r="L210" s="57">
        <f>SUM(L189:L205)</f>
        <v>25.41624924676433</v>
      </c>
      <c r="M210" s="57">
        <f t="shared" ref="M210:S210" si="91">SUM(M189:M205)</f>
        <v>11.960823553285826</v>
      </c>
      <c r="N210" s="57">
        <f t="shared" si="91"/>
        <v>289.43292921287212</v>
      </c>
      <c r="O210" s="57">
        <f t="shared" si="91"/>
        <v>71.246727630560329</v>
      </c>
      <c r="P210" s="57">
        <f t="shared" si="91"/>
        <v>41.593266734521599</v>
      </c>
      <c r="Q210" s="57">
        <f t="shared" si="91"/>
        <v>4.2899081789884734</v>
      </c>
      <c r="R210" s="58">
        <f t="shared" si="91"/>
        <v>0</v>
      </c>
      <c r="S210" s="60">
        <f t="shared" si="91"/>
        <v>443.9399045569927</v>
      </c>
      <c r="T210" t="str">
        <f>IF(ABS(S210-AI210)&gt;0.01,S210-AI210,"")</f>
        <v/>
      </c>
      <c r="U210" s="94" t="s">
        <v>61</v>
      </c>
      <c r="V210" s="95">
        <f>SUM(V189:V205)</f>
        <v>23.411853473392668</v>
      </c>
      <c r="W210" s="95">
        <f t="shared" ref="W210:AH210" si="92">SUM(W189:W205)</f>
        <v>2.001661087521915</v>
      </c>
      <c r="X210" s="95">
        <f t="shared" si="92"/>
        <v>4.2899081789884734</v>
      </c>
      <c r="Y210" s="95">
        <f t="shared" si="92"/>
        <v>11.960823553285826</v>
      </c>
      <c r="Z210" s="95">
        <f t="shared" si="92"/>
        <v>275.49565418587122</v>
      </c>
      <c r="AA210" s="95">
        <f t="shared" si="92"/>
        <v>68.613377479470046</v>
      </c>
      <c r="AB210" s="95">
        <f t="shared" si="92"/>
        <v>41.593266734521599</v>
      </c>
      <c r="AC210" s="95">
        <f t="shared" si="92"/>
        <v>16.57335986394094</v>
      </c>
      <c r="AD210" s="96">
        <f t="shared" si="92"/>
        <v>2.7346858497489003E-3</v>
      </c>
      <c r="AE210" s="96">
        <f t="shared" si="92"/>
        <v>0</v>
      </c>
      <c r="AF210" s="96">
        <f t="shared" si="92"/>
        <v>0</v>
      </c>
      <c r="AG210" s="96">
        <f t="shared" si="92"/>
        <v>13.937275027000908</v>
      </c>
      <c r="AH210" s="96">
        <f t="shared" si="92"/>
        <v>2.6333501510902768</v>
      </c>
      <c r="AI210" s="97">
        <f>SUM(V210:AC210)</f>
        <v>443.93990455699264</v>
      </c>
      <c r="AJ210" t="str">
        <f t="shared" si="89"/>
        <v/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6.317003016184973E-2</v>
      </c>
      <c r="C211" s="98">
        <f t="shared" ref="C211:H211" si="93">IF($I210=0,"-",C210/$I210)</f>
        <v>2.9727658762152609E-2</v>
      </c>
      <c r="D211" s="98">
        <f t="shared" si="93"/>
        <v>0.71936211715177723</v>
      </c>
      <c r="E211" s="98">
        <f t="shared" si="93"/>
        <v>0.17707797439579148</v>
      </c>
      <c r="F211" s="98">
        <f t="shared" si="93"/>
        <v>0</v>
      </c>
      <c r="G211" s="98">
        <f t="shared" si="93"/>
        <v>1.066221952842893E-2</v>
      </c>
      <c r="H211" s="99">
        <f t="shared" si="93"/>
        <v>0</v>
      </c>
      <c r="I211" s="100">
        <f>SUM(B211:H211)</f>
        <v>1</v>
      </c>
      <c r="J211"/>
      <c r="K211" s="64" t="s">
        <v>86</v>
      </c>
      <c r="L211" s="65">
        <f t="shared" ref="L211:R211" si="94">IF($S210=0,"-",L210/$S210)</f>
        <v>5.7251553613156689E-2</v>
      </c>
      <c r="M211" s="65">
        <f t="shared" si="94"/>
        <v>2.6942438448333501E-2</v>
      </c>
      <c r="N211" s="65">
        <f t="shared" si="94"/>
        <v>0.65196421011464833</v>
      </c>
      <c r="O211" s="65">
        <f t="shared" si="94"/>
        <v>0.16048732474648203</v>
      </c>
      <c r="P211" s="65">
        <f t="shared" si="94"/>
        <v>9.3691209795676036E-2</v>
      </c>
      <c r="Q211" s="65">
        <f t="shared" si="94"/>
        <v>9.6632632817033413E-3</v>
      </c>
      <c r="R211" s="66">
        <f t="shared" si="94"/>
        <v>0</v>
      </c>
      <c r="S211" s="67">
        <f>SUM(L211:R211)</f>
        <v>0.99999999999999989</v>
      </c>
      <c r="U211" s="101" t="s">
        <v>86</v>
      </c>
      <c r="V211" s="102">
        <f>+V210/$AI210</f>
        <v>5.2736537610322147E-2</v>
      </c>
      <c r="W211" s="102">
        <f t="shared" ref="W211:AH211" si="95">+W210/$AI210</f>
        <v>4.5088559667087625E-3</v>
      </c>
      <c r="X211" s="102">
        <f t="shared" si="95"/>
        <v>9.663263281703343E-3</v>
      </c>
      <c r="Y211" s="102">
        <f t="shared" si="95"/>
        <v>2.6942438448333505E-2</v>
      </c>
      <c r="Z211" s="102">
        <f t="shared" si="95"/>
        <v>0.62056970179508453</v>
      </c>
      <c r="AA211" s="102">
        <f t="shared" si="95"/>
        <v>0.15455555307184943</v>
      </c>
      <c r="AB211" s="102">
        <f t="shared" si="95"/>
        <v>9.369120979567605E-2</v>
      </c>
      <c r="AC211" s="102">
        <f t="shared" si="95"/>
        <v>3.7332440030322316E-2</v>
      </c>
      <c r="AD211" s="102">
        <f t="shared" si="95"/>
        <v>6.1600361257856323E-6</v>
      </c>
      <c r="AE211" s="102">
        <f t="shared" si="95"/>
        <v>0</v>
      </c>
      <c r="AF211" s="102">
        <f t="shared" si="95"/>
        <v>0</v>
      </c>
      <c r="AG211" s="102">
        <f t="shared" si="95"/>
        <v>3.1394508319563898E-2</v>
      </c>
      <c r="AH211" s="102">
        <f t="shared" si="95"/>
        <v>5.9317716746326177E-3</v>
      </c>
      <c r="AI211" s="103">
        <f>SUM(V211:AC211)</f>
        <v>1</v>
      </c>
      <c r="AJ211" s="1" t="str">
        <f t="shared" si="89"/>
        <v/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AJ215" t="str">
        <f>IF(ABS(S215-AI215)&gt;0.001,S215-AI215,"")</f>
        <v/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96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97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98">SUM(V216:AC216)</f>
        <v>0</v>
      </c>
      <c r="AJ216" t="str">
        <f t="shared" ref="AJ216:AJ237" si="99">IF(ABS(S216-AI216)&gt;0.001,S216-AI216,"")</f>
        <v/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96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97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98"/>
        <v>0</v>
      </c>
      <c r="AJ217" t="str">
        <f t="shared" si="99"/>
        <v/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96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97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98"/>
        <v>0</v>
      </c>
      <c r="AJ218" t="str">
        <f t="shared" si="99"/>
        <v/>
      </c>
      <c r="BA218"/>
      <c r="BR218"/>
      <c r="CG218"/>
    </row>
    <row r="219" spans="1:85" x14ac:dyDescent="0.25">
      <c r="A219" s="29" t="s">
        <v>15</v>
      </c>
      <c r="B219" s="18">
        <v>3.9906662433937155E-6</v>
      </c>
      <c r="C219" s="18">
        <v>0</v>
      </c>
      <c r="D219" s="18">
        <v>4.4372751009576416E-6</v>
      </c>
      <c r="E219" s="18">
        <v>0</v>
      </c>
      <c r="F219" s="214"/>
      <c r="G219" s="18">
        <v>0</v>
      </c>
      <c r="H219" s="30">
        <v>0</v>
      </c>
      <c r="I219" s="16">
        <f t="shared" si="96"/>
        <v>8.427941344351358E-6</v>
      </c>
      <c r="J219" s="6"/>
      <c r="K219" s="31" t="s">
        <v>15</v>
      </c>
      <c r="L219" s="18">
        <v>3.9906662433937155E-6</v>
      </c>
      <c r="M219" s="18">
        <v>0</v>
      </c>
      <c r="N219" s="18">
        <v>4.4372751009576416E-6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97"/>
        <v>8.427941344351358E-6</v>
      </c>
      <c r="U219" s="84" t="s">
        <v>15</v>
      </c>
      <c r="V219" s="76">
        <v>3.9906662433937155E-6</v>
      </c>
      <c r="W219" s="76">
        <v>0</v>
      </c>
      <c r="X219" s="76">
        <v>0</v>
      </c>
      <c r="Y219" s="76">
        <v>0</v>
      </c>
      <c r="Z219" s="76">
        <v>4.4372751009576416E-6</v>
      </c>
      <c r="AA219" s="76">
        <v>0</v>
      </c>
      <c r="AB219" s="76">
        <v>0</v>
      </c>
      <c r="AC219" s="77">
        <v>0</v>
      </c>
      <c r="AD219" s="78">
        <v>0</v>
      </c>
      <c r="AE219" s="78">
        <v>0</v>
      </c>
      <c r="AF219" s="78">
        <v>0</v>
      </c>
      <c r="AG219" s="78">
        <v>0</v>
      </c>
      <c r="AH219" s="78">
        <v>0</v>
      </c>
      <c r="AI219" s="79">
        <f t="shared" si="98"/>
        <v>8.427941344351358E-6</v>
      </c>
      <c r="AJ219" t="str">
        <f t="shared" si="99"/>
        <v/>
      </c>
      <c r="BA219"/>
      <c r="BR219"/>
      <c r="CG219"/>
    </row>
    <row r="220" spans="1:85" x14ac:dyDescent="0.25">
      <c r="A220" s="21" t="s">
        <v>14</v>
      </c>
      <c r="B220" s="22">
        <v>1.7939454445848897E-7</v>
      </c>
      <c r="C220" s="22">
        <v>0</v>
      </c>
      <c r="D220" s="22">
        <v>1.9947119022821193E-7</v>
      </c>
      <c r="E220" s="22">
        <v>0</v>
      </c>
      <c r="F220" s="214"/>
      <c r="G220" s="22">
        <v>0</v>
      </c>
      <c r="H220" s="23">
        <v>0</v>
      </c>
      <c r="I220" s="24">
        <f t="shared" si="96"/>
        <v>3.7886573468670093E-7</v>
      </c>
      <c r="J220" s="6"/>
      <c r="K220" s="25" t="s">
        <v>14</v>
      </c>
      <c r="L220" s="26">
        <v>1.7939454445848897E-7</v>
      </c>
      <c r="M220" s="26">
        <v>0</v>
      </c>
      <c r="N220" s="26">
        <v>1.9947119022821193E-7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97"/>
        <v>3.7886573468670093E-7</v>
      </c>
      <c r="U220" s="80" t="s">
        <v>55</v>
      </c>
      <c r="V220" s="81">
        <v>1.7939454445848897E-7</v>
      </c>
      <c r="W220" s="81">
        <v>0</v>
      </c>
      <c r="X220" s="81">
        <v>0</v>
      </c>
      <c r="Y220" s="81">
        <v>0</v>
      </c>
      <c r="Z220" s="81">
        <v>1.9947119022821193E-7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98"/>
        <v>3.7886573468670093E-7</v>
      </c>
      <c r="AJ220" t="str">
        <f t="shared" si="99"/>
        <v/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0.20573806571325115</v>
      </c>
      <c r="F221" s="214"/>
      <c r="G221" s="18">
        <v>0</v>
      </c>
      <c r="H221" s="30">
        <v>0</v>
      </c>
      <c r="I221" s="16">
        <f t="shared" si="96"/>
        <v>0.20573806571325115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0.20573806571325115</v>
      </c>
      <c r="P221" s="18">
        <v>1.8161175115929025</v>
      </c>
      <c r="Q221" s="18">
        <v>0</v>
      </c>
      <c r="R221" s="19">
        <v>0</v>
      </c>
      <c r="S221" s="20">
        <f t="shared" si="97"/>
        <v>2.0218555773061535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2.100793276503192E-2</v>
      </c>
      <c r="AB221" s="76">
        <v>1.8161175115929025</v>
      </c>
      <c r="AC221" s="77">
        <v>0.18473013294821922</v>
      </c>
      <c r="AD221" s="76">
        <v>0</v>
      </c>
      <c r="AE221" s="76">
        <v>0</v>
      </c>
      <c r="AF221" s="76">
        <v>0</v>
      </c>
      <c r="AG221" s="76">
        <v>0</v>
      </c>
      <c r="AH221" s="76">
        <v>0.18473013294821922</v>
      </c>
      <c r="AI221" s="79">
        <f t="shared" si="98"/>
        <v>2.0218555773061535</v>
      </c>
      <c r="AJ221" t="str">
        <f t="shared" si="99"/>
        <v/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96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4.0431663228677799E-2</v>
      </c>
      <c r="Q222" s="26">
        <v>0</v>
      </c>
      <c r="R222" s="27">
        <v>0</v>
      </c>
      <c r="S222" s="28">
        <f t="shared" si="97"/>
        <v>4.0431663228677799E-2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4.0431663228677799E-2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98"/>
        <v>4.0431663228677799E-2</v>
      </c>
      <c r="AJ222" t="str">
        <f t="shared" si="99"/>
        <v/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96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97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98"/>
        <v>0</v>
      </c>
      <c r="AJ223" t="str">
        <f t="shared" si="99"/>
        <v/>
      </c>
      <c r="BA223"/>
      <c r="BR223"/>
      <c r="CG223"/>
    </row>
    <row r="224" spans="1:85" x14ac:dyDescent="0.25">
      <c r="A224" s="21" t="s">
        <v>16</v>
      </c>
      <c r="B224" s="22">
        <v>3.7372330304878382E-6</v>
      </c>
      <c r="C224" s="22">
        <v>0</v>
      </c>
      <c r="D224" s="22">
        <v>0</v>
      </c>
      <c r="E224" s="22">
        <v>0</v>
      </c>
      <c r="F224" s="214"/>
      <c r="G224" s="22">
        <v>0</v>
      </c>
      <c r="H224" s="23">
        <v>0</v>
      </c>
      <c r="I224" s="24">
        <f t="shared" si="96"/>
        <v>3.7372330304878382E-6</v>
      </c>
      <c r="J224" s="6"/>
      <c r="K224" s="25" t="s">
        <v>16</v>
      </c>
      <c r="L224" s="26">
        <v>3.7372330304878382E-6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7">
        <v>0</v>
      </c>
      <c r="S224" s="28">
        <f t="shared" si="97"/>
        <v>3.7372330304878382E-6</v>
      </c>
      <c r="U224" s="80" t="s">
        <v>16</v>
      </c>
      <c r="V224" s="81">
        <v>3.7372330304878382E-6</v>
      </c>
      <c r="W224" s="81">
        <v>0</v>
      </c>
      <c r="X224" s="81">
        <v>0</v>
      </c>
      <c r="Y224" s="81">
        <v>0</v>
      </c>
      <c r="Z224" s="81">
        <v>0</v>
      </c>
      <c r="AA224" s="81">
        <v>0</v>
      </c>
      <c r="AB224" s="81">
        <v>0</v>
      </c>
      <c r="AC224" s="82">
        <v>0</v>
      </c>
      <c r="AD224" s="81">
        <v>0</v>
      </c>
      <c r="AE224" s="81">
        <v>0</v>
      </c>
      <c r="AF224" s="81">
        <v>0</v>
      </c>
      <c r="AG224" s="81">
        <v>0</v>
      </c>
      <c r="AH224" s="81">
        <v>0</v>
      </c>
      <c r="AI224" s="83">
        <f t="shared" si="98"/>
        <v>3.7372330304878382E-6</v>
      </c>
      <c r="AJ224" t="str">
        <f t="shared" si="99"/>
        <v/>
      </c>
      <c r="BA224"/>
      <c r="BR224"/>
      <c r="CG224"/>
    </row>
    <row r="225" spans="1:85" x14ac:dyDescent="0.25">
      <c r="A225" s="29" t="s">
        <v>136</v>
      </c>
      <c r="B225" s="18">
        <v>9.5881727112034234</v>
      </c>
      <c r="C225" s="18">
        <v>0</v>
      </c>
      <c r="D225" s="18">
        <v>1.0378022099885595</v>
      </c>
      <c r="E225" s="18">
        <v>0</v>
      </c>
      <c r="F225" s="214"/>
      <c r="G225" s="18">
        <v>0</v>
      </c>
      <c r="H225" s="30">
        <v>0</v>
      </c>
      <c r="I225" s="16">
        <f t="shared" si="96"/>
        <v>10.625974921191983</v>
      </c>
      <c r="J225" s="6"/>
      <c r="K225" s="31" t="s">
        <v>136</v>
      </c>
      <c r="L225" s="18">
        <v>9.5881727112034234</v>
      </c>
      <c r="M225" s="18">
        <v>0</v>
      </c>
      <c r="N225" s="18">
        <v>1.0378022099885595</v>
      </c>
      <c r="O225" s="18">
        <v>0</v>
      </c>
      <c r="P225" s="18">
        <v>0</v>
      </c>
      <c r="Q225" s="18">
        <v>0</v>
      </c>
      <c r="R225" s="19">
        <v>0</v>
      </c>
      <c r="S225" s="20">
        <f t="shared" si="97"/>
        <v>10.625974921191983</v>
      </c>
      <c r="U225" s="84" t="s">
        <v>136</v>
      </c>
      <c r="V225" s="76">
        <v>9.3654575858207565</v>
      </c>
      <c r="W225" s="76">
        <v>0</v>
      </c>
      <c r="X225" s="76">
        <v>0</v>
      </c>
      <c r="Y225" s="76">
        <v>0</v>
      </c>
      <c r="Z225" s="76">
        <v>0.92357901250110641</v>
      </c>
      <c r="AA225" s="76">
        <v>0</v>
      </c>
      <c r="AB225" s="76">
        <v>0</v>
      </c>
      <c r="AC225" s="77">
        <v>0.33693832287012082</v>
      </c>
      <c r="AD225" s="76">
        <v>0.22271512538266663</v>
      </c>
      <c r="AE225" s="76">
        <v>0</v>
      </c>
      <c r="AF225" s="76">
        <v>0</v>
      </c>
      <c r="AG225" s="76">
        <v>0.11422319748745313</v>
      </c>
      <c r="AH225" s="76">
        <v>0</v>
      </c>
      <c r="AI225" s="79">
        <f t="shared" si="98"/>
        <v>10.625974921191983</v>
      </c>
      <c r="AJ225" t="str">
        <f t="shared" si="99"/>
        <v/>
      </c>
      <c r="BA225"/>
      <c r="BR225"/>
      <c r="CG225"/>
    </row>
    <row r="226" spans="1:85" x14ac:dyDescent="0.25">
      <c r="A226" s="21" t="s">
        <v>24</v>
      </c>
      <c r="B226" s="22">
        <v>11.069250345664544</v>
      </c>
      <c r="C226" s="22">
        <v>0.29219746569340477</v>
      </c>
      <c r="D226" s="22">
        <v>4.610154387370379</v>
      </c>
      <c r="E226" s="22">
        <v>38.868035907395267</v>
      </c>
      <c r="F226" s="214"/>
      <c r="G226" s="22">
        <v>11.070386011927987</v>
      </c>
      <c r="H226" s="23">
        <v>1.4219488006618351E-2</v>
      </c>
      <c r="I226" s="24">
        <f t="shared" si="96"/>
        <v>65.924243606058198</v>
      </c>
      <c r="J226" s="6"/>
      <c r="K226" s="25" t="s">
        <v>24</v>
      </c>
      <c r="L226" s="26">
        <v>11.069250345664544</v>
      </c>
      <c r="M226" s="26">
        <v>0.29219746569340477</v>
      </c>
      <c r="N226" s="26">
        <v>4.610154387370379</v>
      </c>
      <c r="O226" s="26">
        <v>38.868035907395267</v>
      </c>
      <c r="P226" s="26">
        <v>0.43722939608000411</v>
      </c>
      <c r="Q226" s="26">
        <v>11.070386011927987</v>
      </c>
      <c r="R226" s="27">
        <v>1.4219488006618351E-2</v>
      </c>
      <c r="S226" s="28">
        <f t="shared" si="97"/>
        <v>66.361473002138197</v>
      </c>
      <c r="U226" s="80" t="s">
        <v>24</v>
      </c>
      <c r="V226" s="81">
        <v>0.7333978941050795</v>
      </c>
      <c r="W226" s="81">
        <v>10.335852451559465</v>
      </c>
      <c r="X226" s="81">
        <v>11.070386011927987</v>
      </c>
      <c r="Y226" s="81">
        <v>0.29219746569340477</v>
      </c>
      <c r="Z226" s="81">
        <v>4.610154387370379</v>
      </c>
      <c r="AA226" s="81">
        <v>38.200252314645162</v>
      </c>
      <c r="AB226" s="81">
        <v>0.43722939608000411</v>
      </c>
      <c r="AC226" s="82">
        <v>0.68200308075672311</v>
      </c>
      <c r="AD226" s="81">
        <v>0</v>
      </c>
      <c r="AE226" s="81">
        <v>0.28844148612426929</v>
      </c>
      <c r="AF226" s="81">
        <v>1.4219488006618351E-2</v>
      </c>
      <c r="AG226" s="81">
        <v>0</v>
      </c>
      <c r="AH226" s="81">
        <v>0.37934210662583551</v>
      </c>
      <c r="AI226" s="83">
        <f t="shared" si="98"/>
        <v>66.361473002138197</v>
      </c>
      <c r="AJ226" t="str">
        <f t="shared" si="99"/>
        <v/>
      </c>
      <c r="BA226"/>
      <c r="BR226"/>
      <c r="CG226"/>
    </row>
    <row r="227" spans="1:85" x14ac:dyDescent="0.25">
      <c r="A227" s="29" t="s">
        <v>23</v>
      </c>
      <c r="B227" s="18">
        <v>7.7670946699777321E-5</v>
      </c>
      <c r="C227" s="18">
        <v>0</v>
      </c>
      <c r="D227" s="18">
        <v>0</v>
      </c>
      <c r="E227" s="18">
        <v>0</v>
      </c>
      <c r="F227" s="214"/>
      <c r="G227" s="18">
        <v>0</v>
      </c>
      <c r="H227" s="30">
        <v>0</v>
      </c>
      <c r="I227" s="16">
        <f t="shared" si="96"/>
        <v>7.7670946699777321E-5</v>
      </c>
      <c r="J227" s="6"/>
      <c r="K227" s="31" t="s">
        <v>23</v>
      </c>
      <c r="L227" s="18">
        <v>7.7670946699777321E-5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97"/>
        <v>7.7670946699777321E-5</v>
      </c>
      <c r="U227" s="84" t="s">
        <v>23</v>
      </c>
      <c r="V227" s="76">
        <v>7.7670946699777321E-5</v>
      </c>
      <c r="W227" s="76">
        <v>0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0</v>
      </c>
      <c r="AD227" s="76">
        <v>0</v>
      </c>
      <c r="AE227" s="76">
        <v>0</v>
      </c>
      <c r="AF227" s="76">
        <v>0</v>
      </c>
      <c r="AG227" s="76">
        <v>0</v>
      </c>
      <c r="AH227" s="76">
        <v>0</v>
      </c>
      <c r="AI227" s="79">
        <f t="shared" si="98"/>
        <v>7.7670946699777321E-5</v>
      </c>
      <c r="AJ227" t="str">
        <f t="shared" si="99"/>
        <v/>
      </c>
      <c r="BA227"/>
      <c r="BR227"/>
      <c r="CG227"/>
    </row>
    <row r="228" spans="1:85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96"/>
        <v>0</v>
      </c>
      <c r="J228" s="6"/>
      <c r="K228" s="25" t="s">
        <v>58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97"/>
        <v>0</v>
      </c>
      <c r="U228" s="80" t="s">
        <v>58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98"/>
        <v>0</v>
      </c>
      <c r="AJ228" t="str">
        <f t="shared" si="99"/>
        <v/>
      </c>
      <c r="BA228"/>
      <c r="BR228"/>
      <c r="CG228"/>
    </row>
    <row r="229" spans="1:85" x14ac:dyDescent="0.25">
      <c r="A229" s="29" t="s">
        <v>21</v>
      </c>
      <c r="B229" s="18">
        <v>0</v>
      </c>
      <c r="C229" s="18">
        <v>0</v>
      </c>
      <c r="D229" s="18">
        <v>0</v>
      </c>
      <c r="E229" s="18">
        <v>1.319146578491516E-2</v>
      </c>
      <c r="F229" s="214"/>
      <c r="G229" s="18">
        <v>0</v>
      </c>
      <c r="H229" s="30">
        <v>0</v>
      </c>
      <c r="I229" s="16">
        <f t="shared" si="96"/>
        <v>1.319146578491516E-2</v>
      </c>
      <c r="J229" s="6"/>
      <c r="K229" s="31" t="s">
        <v>21</v>
      </c>
      <c r="L229" s="18">
        <v>0</v>
      </c>
      <c r="M229" s="18">
        <v>0</v>
      </c>
      <c r="N229" s="18">
        <v>0</v>
      </c>
      <c r="O229" s="18">
        <v>1.319146578491516E-2</v>
      </c>
      <c r="P229" s="18">
        <v>0.12215860669798682</v>
      </c>
      <c r="Q229" s="18">
        <v>0</v>
      </c>
      <c r="R229" s="19">
        <v>0</v>
      </c>
      <c r="S229" s="20">
        <f t="shared" si="97"/>
        <v>0.13535007248290198</v>
      </c>
      <c r="U229" s="84" t="s">
        <v>21</v>
      </c>
      <c r="V229" s="76">
        <v>0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0.12215860669798682</v>
      </c>
      <c r="AC229" s="77">
        <v>1.319146578491516E-2</v>
      </c>
      <c r="AD229" s="76">
        <v>0</v>
      </c>
      <c r="AE229" s="76">
        <v>0</v>
      </c>
      <c r="AF229" s="76">
        <v>0</v>
      </c>
      <c r="AG229" s="76">
        <v>0</v>
      </c>
      <c r="AH229" s="76">
        <v>1.319146578491516E-2</v>
      </c>
      <c r="AI229" s="79">
        <f t="shared" si="98"/>
        <v>0.13535007248290198</v>
      </c>
      <c r="AJ229" t="str">
        <f t="shared" si="99"/>
        <v/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96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97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98"/>
        <v>0</v>
      </c>
      <c r="AJ230" t="str">
        <f t="shared" si="99"/>
        <v/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96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97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98"/>
        <v>0</v>
      </c>
      <c r="AJ231" t="str">
        <f t="shared" si="99"/>
        <v/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96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97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98"/>
        <v>0</v>
      </c>
      <c r="AJ232" t="str">
        <f t="shared" si="99"/>
        <v/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96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97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98"/>
        <v>0</v>
      </c>
      <c r="AJ233" t="str">
        <f t="shared" si="99"/>
        <v/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96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97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98"/>
        <v>0</v>
      </c>
      <c r="AJ234" t="str">
        <f t="shared" si="99"/>
        <v/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96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97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98"/>
        <v>0</v>
      </c>
      <c r="AJ235" t="str">
        <f t="shared" si="99"/>
        <v/>
      </c>
      <c r="BA235"/>
      <c r="BR235"/>
      <c r="CG235"/>
    </row>
    <row r="236" spans="1:85" x14ac:dyDescent="0.25">
      <c r="A236" s="56" t="s">
        <v>25</v>
      </c>
      <c r="B236" s="57">
        <f>SUM(B215:B231)</f>
        <v>20.657508635108485</v>
      </c>
      <c r="C236" s="57">
        <f t="shared" ref="C236:I236" si="100">SUM(C215:C231)</f>
        <v>0.29219746569340477</v>
      </c>
      <c r="D236" s="57">
        <f t="shared" si="100"/>
        <v>5.6479612341052299</v>
      </c>
      <c r="E236" s="57">
        <f t="shared" si="100"/>
        <v>39.086965438893429</v>
      </c>
      <c r="F236" s="57">
        <f t="shared" si="100"/>
        <v>0</v>
      </c>
      <c r="G236" s="57">
        <f t="shared" si="100"/>
        <v>11.070386011927987</v>
      </c>
      <c r="H236" s="58">
        <f t="shared" si="100"/>
        <v>1.4219488006618351E-2</v>
      </c>
      <c r="I236" s="16">
        <f t="shared" si="100"/>
        <v>76.769238273735155</v>
      </c>
      <c r="J236" s="6"/>
      <c r="K236" s="59" t="s">
        <v>25</v>
      </c>
      <c r="L236" s="57">
        <f>SUM(L215:L231)</f>
        <v>20.657508635108485</v>
      </c>
      <c r="M236" s="57">
        <f t="shared" ref="M236:S236" si="101">SUM(M215:M231)</f>
        <v>0.29219746569340477</v>
      </c>
      <c r="N236" s="57">
        <f t="shared" si="101"/>
        <v>5.6479612341052299</v>
      </c>
      <c r="O236" s="57">
        <f t="shared" si="101"/>
        <v>39.086965438893429</v>
      </c>
      <c r="P236" s="57">
        <f t="shared" si="101"/>
        <v>2.4159371775995711</v>
      </c>
      <c r="Q236" s="57">
        <f t="shared" si="101"/>
        <v>11.070386011927987</v>
      </c>
      <c r="R236" s="58">
        <f t="shared" si="101"/>
        <v>1.4219488006618351E-2</v>
      </c>
      <c r="S236" s="60">
        <f t="shared" si="101"/>
        <v>79.185175451334729</v>
      </c>
      <c r="T236" t="str">
        <f>IF(ABS(S236-AI236)&gt;0.01,S236-AI236,"")</f>
        <v/>
      </c>
      <c r="U236" s="94" t="s">
        <v>61</v>
      </c>
      <c r="V236" s="95">
        <f>SUM(V215:V231)</f>
        <v>10.098941058166355</v>
      </c>
      <c r="W236" s="95">
        <f t="shared" ref="W236:AH236" si="102">SUM(W215:W231)</f>
        <v>10.335852451559465</v>
      </c>
      <c r="X236" s="95">
        <f t="shared" si="102"/>
        <v>11.070386011927987</v>
      </c>
      <c r="Y236" s="95">
        <f t="shared" si="102"/>
        <v>0.29219746569340477</v>
      </c>
      <c r="Z236" s="95">
        <f t="shared" si="102"/>
        <v>5.5337380366177769</v>
      </c>
      <c r="AA236" s="95">
        <f t="shared" si="102"/>
        <v>38.221260247410193</v>
      </c>
      <c r="AB236" s="95">
        <f t="shared" si="102"/>
        <v>2.4159371775995711</v>
      </c>
      <c r="AC236" s="95">
        <f t="shared" si="102"/>
        <v>1.2168630023599782</v>
      </c>
      <c r="AD236" s="96">
        <f t="shared" si="102"/>
        <v>0.22271512538266663</v>
      </c>
      <c r="AE236" s="96">
        <f t="shared" si="102"/>
        <v>0.28844148612426929</v>
      </c>
      <c r="AF236" s="96">
        <f t="shared" si="102"/>
        <v>1.4219488006618351E-2</v>
      </c>
      <c r="AG236" s="96">
        <f t="shared" si="102"/>
        <v>0.11422319748745313</v>
      </c>
      <c r="AH236" s="96">
        <f t="shared" si="102"/>
        <v>0.57726370535896987</v>
      </c>
      <c r="AI236" s="97">
        <f>SUM(V236:AC236)</f>
        <v>79.185175451334729</v>
      </c>
      <c r="AJ236" t="str">
        <f t="shared" si="99"/>
        <v/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0.26908575751983177</v>
      </c>
      <c r="C237" s="98">
        <f t="shared" ref="C237:H237" si="103">IF($I236=0,"-",C236/$I236)</f>
        <v>3.806179040770468E-3</v>
      </c>
      <c r="D237" s="98">
        <f t="shared" si="103"/>
        <v>7.3570630126175832E-2</v>
      </c>
      <c r="E237" s="98">
        <f t="shared" si="103"/>
        <v>0.50914879863105456</v>
      </c>
      <c r="F237" s="98">
        <f t="shared" si="103"/>
        <v>0</v>
      </c>
      <c r="G237" s="98">
        <f t="shared" si="103"/>
        <v>0.14420341090860436</v>
      </c>
      <c r="H237" s="99">
        <f t="shared" si="103"/>
        <v>1.8522377356300048E-4</v>
      </c>
      <c r="I237" s="100">
        <f>SUM(B237:H237)</f>
        <v>0.99999999999999989</v>
      </c>
      <c r="J237"/>
      <c r="K237" s="64" t="s">
        <v>86</v>
      </c>
      <c r="L237" s="65">
        <f t="shared" ref="L237:R237" si="104">IF($S236=0,"-",L236/$S236)</f>
        <v>0.26087595963974447</v>
      </c>
      <c r="M237" s="65">
        <f t="shared" si="104"/>
        <v>3.6900526396254837E-3</v>
      </c>
      <c r="N237" s="65">
        <f t="shared" si="104"/>
        <v>7.1325992547384434E-2</v>
      </c>
      <c r="O237" s="65">
        <f t="shared" si="104"/>
        <v>0.49361468502289702</v>
      </c>
      <c r="P237" s="65">
        <f t="shared" si="104"/>
        <v>3.0509968107405999E-2</v>
      </c>
      <c r="Q237" s="65">
        <f t="shared" si="104"/>
        <v>0.13980376944080367</v>
      </c>
      <c r="R237" s="66">
        <f t="shared" si="104"/>
        <v>1.7957260213885995E-4</v>
      </c>
      <c r="S237" s="67">
        <f>SUM(L237:R237)</f>
        <v>0.99999999999999989</v>
      </c>
      <c r="U237" s="101" t="s">
        <v>86</v>
      </c>
      <c r="V237" s="102">
        <f>+V236/$AI236</f>
        <v>0.12753575401715081</v>
      </c>
      <c r="W237" s="102">
        <f t="shared" ref="W237:AH237" si="105">+W236/$AI236</f>
        <v>0.13052761950261291</v>
      </c>
      <c r="X237" s="102">
        <f t="shared" si="105"/>
        <v>0.13980376944080367</v>
      </c>
      <c r="Y237" s="102">
        <f t="shared" si="105"/>
        <v>3.6900526396254837E-3</v>
      </c>
      <c r="Z237" s="102">
        <f t="shared" si="105"/>
        <v>6.9883510456053441E-2</v>
      </c>
      <c r="AA237" s="102">
        <f t="shared" si="105"/>
        <v>0.4826820175564307</v>
      </c>
      <c r="AB237" s="102">
        <f t="shared" si="105"/>
        <v>3.0509968107405999E-2</v>
      </c>
      <c r="AC237" s="102">
        <f t="shared" si="105"/>
        <v>1.5367308279917022E-2</v>
      </c>
      <c r="AD237" s="102">
        <f t="shared" si="105"/>
        <v>2.8125861199807772E-3</v>
      </c>
      <c r="AE237" s="102">
        <f t="shared" si="105"/>
        <v>3.6426197767477114E-3</v>
      </c>
      <c r="AF237" s="102">
        <f t="shared" si="105"/>
        <v>1.7957260213885995E-4</v>
      </c>
      <c r="AG237" s="102">
        <f t="shared" si="105"/>
        <v>1.4424820913309956E-3</v>
      </c>
      <c r="AH237" s="102">
        <f t="shared" si="105"/>
        <v>7.290047689718665E-3</v>
      </c>
      <c r="AI237" s="103">
        <f>SUM(V237:AC237)</f>
        <v>1</v>
      </c>
      <c r="AJ237" s="1" t="str">
        <f t="shared" si="99"/>
        <v/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AJ241" t="str">
        <f>IF(ABS(S241-AI241)&gt;0.001,S241-AI241,"")</f>
        <v/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106">SUM(B242:H242)</f>
        <v>0</v>
      </c>
      <c r="J242" s="6"/>
      <c r="K242" s="25" t="s">
        <v>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107">SUM(L242:R242)</f>
        <v>0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108">SUM(V242:AC242)</f>
        <v>0</v>
      </c>
      <c r="AJ242" t="str">
        <f t="shared" ref="AJ242:AJ263" si="109">IF(ABS(S242-AI242)&gt;0.001,S242-AI242,"")</f>
        <v/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106"/>
        <v>0</v>
      </c>
      <c r="J243" s="6"/>
      <c r="K243" s="31" t="s">
        <v>9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107"/>
        <v>0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0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108"/>
        <v>0</v>
      </c>
      <c r="AJ243" t="str">
        <f t="shared" si="109"/>
        <v/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106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107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108"/>
        <v>0</v>
      </c>
      <c r="AJ244" t="str">
        <f t="shared" si="109"/>
        <v/>
      </c>
      <c r="BA244"/>
      <c r="BR244"/>
      <c r="CG244"/>
    </row>
    <row r="245" spans="1:85" x14ac:dyDescent="0.25">
      <c r="A245" s="29" t="s">
        <v>15</v>
      </c>
      <c r="B245" s="18">
        <v>0.90187586468338243</v>
      </c>
      <c r="C245" s="18">
        <v>4.6039661639822989E-4</v>
      </c>
      <c r="D245" s="18">
        <v>0.49611846100984247</v>
      </c>
      <c r="E245" s="18">
        <v>0</v>
      </c>
      <c r="F245" s="214"/>
      <c r="G245" s="18">
        <v>0</v>
      </c>
      <c r="H245" s="30">
        <v>0</v>
      </c>
      <c r="I245" s="16">
        <f t="shared" si="106"/>
        <v>1.3984547223096231</v>
      </c>
      <c r="J245" s="6"/>
      <c r="K245" s="31" t="s">
        <v>15</v>
      </c>
      <c r="L245" s="18">
        <v>0.90187586468338243</v>
      </c>
      <c r="M245" s="18">
        <v>4.6039661639822989E-4</v>
      </c>
      <c r="N245" s="18">
        <v>0.49611846100984247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107"/>
        <v>1.3984547223096231</v>
      </c>
      <c r="U245" s="84" t="s">
        <v>15</v>
      </c>
      <c r="V245" s="76">
        <v>0.89225686394791948</v>
      </c>
      <c r="W245" s="76">
        <v>0</v>
      </c>
      <c r="X245" s="76">
        <v>0</v>
      </c>
      <c r="Y245" s="76">
        <v>4.6039661639822989E-4</v>
      </c>
      <c r="Z245" s="76">
        <v>0.49611846100984247</v>
      </c>
      <c r="AA245" s="76">
        <v>0</v>
      </c>
      <c r="AB245" s="76">
        <v>0</v>
      </c>
      <c r="AC245" s="77">
        <v>9.6190007354630125E-3</v>
      </c>
      <c r="AD245" s="78">
        <v>9.6190007354630125E-3</v>
      </c>
      <c r="AE245" s="78">
        <v>0</v>
      </c>
      <c r="AF245" s="78">
        <v>0</v>
      </c>
      <c r="AG245" s="78">
        <v>0</v>
      </c>
      <c r="AH245" s="78">
        <v>0</v>
      </c>
      <c r="AI245" s="79">
        <f t="shared" si="108"/>
        <v>1.3984547223096233</v>
      </c>
      <c r="AJ245" t="str">
        <f t="shared" si="109"/>
        <v/>
      </c>
      <c r="BA245"/>
      <c r="BR245"/>
      <c r="CG245"/>
    </row>
    <row r="246" spans="1:85" x14ac:dyDescent="0.25">
      <c r="A246" s="21" t="s">
        <v>14</v>
      </c>
      <c r="B246" s="22">
        <v>7.0555633618641908E-2</v>
      </c>
      <c r="C246" s="22">
        <v>0</v>
      </c>
      <c r="D246" s="22">
        <v>0</v>
      </c>
      <c r="E246" s="22">
        <v>0</v>
      </c>
      <c r="F246" s="214"/>
      <c r="G246" s="22">
        <v>0</v>
      </c>
      <c r="H246" s="23">
        <v>0</v>
      </c>
      <c r="I246" s="24">
        <f t="shared" si="106"/>
        <v>7.0555633618641908E-2</v>
      </c>
      <c r="J246" s="6"/>
      <c r="K246" s="25" t="s">
        <v>14</v>
      </c>
      <c r="L246" s="26">
        <v>7.0555633618641908E-2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7">
        <v>0</v>
      </c>
      <c r="S246" s="28">
        <f t="shared" si="107"/>
        <v>7.0555633618641908E-2</v>
      </c>
      <c r="U246" s="80" t="s">
        <v>55</v>
      </c>
      <c r="V246" s="81">
        <v>7.0555633618641908E-2</v>
      </c>
      <c r="W246" s="81">
        <v>0</v>
      </c>
      <c r="X246" s="81">
        <v>0</v>
      </c>
      <c r="Y246" s="81">
        <v>0</v>
      </c>
      <c r="Z246" s="81">
        <v>0</v>
      </c>
      <c r="AA246" s="81">
        <v>0</v>
      </c>
      <c r="AB246" s="81">
        <v>0</v>
      </c>
      <c r="AC246" s="82">
        <v>0</v>
      </c>
      <c r="AD246" s="81">
        <v>0</v>
      </c>
      <c r="AE246" s="81">
        <v>0</v>
      </c>
      <c r="AF246" s="81">
        <v>0</v>
      </c>
      <c r="AG246" s="81">
        <v>0</v>
      </c>
      <c r="AH246" s="81">
        <v>0</v>
      </c>
      <c r="AI246" s="83">
        <f t="shared" si="108"/>
        <v>7.0555633618641908E-2</v>
      </c>
      <c r="AJ246" t="str">
        <f t="shared" si="109"/>
        <v/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4.9119759289403238</v>
      </c>
      <c r="F247" s="214"/>
      <c r="G247" s="18">
        <v>0</v>
      </c>
      <c r="H247" s="30">
        <v>0</v>
      </c>
      <c r="I247" s="16">
        <f t="shared" si="106"/>
        <v>4.9119759289403238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4.9119759289403238</v>
      </c>
      <c r="P247" s="18">
        <v>18.167236016450289</v>
      </c>
      <c r="Q247" s="18">
        <v>0</v>
      </c>
      <c r="R247" s="19">
        <v>0</v>
      </c>
      <c r="S247" s="20">
        <f t="shared" si="107"/>
        <v>23.079211945390611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1.0493467063814328</v>
      </c>
      <c r="AB247" s="76">
        <v>18.167236016450289</v>
      </c>
      <c r="AC247" s="77">
        <v>3.862629222558891</v>
      </c>
      <c r="AD247" s="76">
        <v>0</v>
      </c>
      <c r="AE247" s="76">
        <v>0</v>
      </c>
      <c r="AF247" s="76">
        <v>0</v>
      </c>
      <c r="AG247" s="76">
        <v>0</v>
      </c>
      <c r="AH247" s="76">
        <v>3.862629222558891</v>
      </c>
      <c r="AI247" s="79">
        <f t="shared" si="108"/>
        <v>23.079211945390611</v>
      </c>
      <c r="AJ247" t="str">
        <f t="shared" si="109"/>
        <v/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3.5061908138299479E-2</v>
      </c>
      <c r="F248" s="214"/>
      <c r="G248" s="22">
        <v>0</v>
      </c>
      <c r="H248" s="23">
        <v>0</v>
      </c>
      <c r="I248" s="24">
        <f t="shared" si="106"/>
        <v>3.5061908138299479E-2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3.5061908138299479E-2</v>
      </c>
      <c r="P248" s="26">
        <v>0.15618620415374876</v>
      </c>
      <c r="Q248" s="26">
        <v>0</v>
      </c>
      <c r="R248" s="27">
        <v>0</v>
      </c>
      <c r="S248" s="28">
        <f t="shared" si="107"/>
        <v>0.19124811229204824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1.3581379484243533E-2</v>
      </c>
      <c r="AB248" s="81">
        <v>0.15618620415374876</v>
      </c>
      <c r="AC248" s="82">
        <v>2.1480528654055944E-2</v>
      </c>
      <c r="AD248" s="81">
        <v>0</v>
      </c>
      <c r="AE248" s="81">
        <v>0</v>
      </c>
      <c r="AF248" s="81">
        <v>0</v>
      </c>
      <c r="AG248" s="81">
        <v>0</v>
      </c>
      <c r="AH248" s="81">
        <v>2.1480528654055944E-2</v>
      </c>
      <c r="AI248" s="83">
        <f t="shared" si="108"/>
        <v>0.19124811229204824</v>
      </c>
      <c r="AJ248" t="str">
        <f t="shared" si="109"/>
        <v/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0</v>
      </c>
      <c r="E249" s="18">
        <v>0</v>
      </c>
      <c r="F249" s="214"/>
      <c r="G249" s="18">
        <v>0</v>
      </c>
      <c r="H249" s="30">
        <v>0</v>
      </c>
      <c r="I249" s="16">
        <f t="shared" si="106"/>
        <v>0</v>
      </c>
      <c r="J249" s="6"/>
      <c r="K249" s="31" t="s">
        <v>57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107"/>
        <v>0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0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108"/>
        <v>0</v>
      </c>
      <c r="AJ249" t="str">
        <f t="shared" si="109"/>
        <v/>
      </c>
      <c r="BA249"/>
      <c r="BR249"/>
      <c r="CG249"/>
    </row>
    <row r="250" spans="1:85" x14ac:dyDescent="0.25">
      <c r="A250" s="21" t="s">
        <v>16</v>
      </c>
      <c r="B250" s="22">
        <v>2.1447732220180873</v>
      </c>
      <c r="C250" s="22">
        <v>0</v>
      </c>
      <c r="D250" s="22">
        <v>4.0827976409772173</v>
      </c>
      <c r="E250" s="22">
        <v>0.64404326190485728</v>
      </c>
      <c r="F250" s="214"/>
      <c r="G250" s="22">
        <v>0</v>
      </c>
      <c r="H250" s="23">
        <v>0</v>
      </c>
      <c r="I250" s="24">
        <f t="shared" si="106"/>
        <v>6.8716141249001623</v>
      </c>
      <c r="J250" s="6"/>
      <c r="K250" s="25" t="s">
        <v>16</v>
      </c>
      <c r="L250" s="26">
        <v>2.1447732220180873</v>
      </c>
      <c r="M250" s="26">
        <v>0</v>
      </c>
      <c r="N250" s="26">
        <v>4.0827976409772173</v>
      </c>
      <c r="O250" s="26">
        <v>0.64404326190485728</v>
      </c>
      <c r="P250" s="26">
        <v>9.4996028594122331E-2</v>
      </c>
      <c r="Q250" s="26">
        <v>0</v>
      </c>
      <c r="R250" s="27">
        <v>0</v>
      </c>
      <c r="S250" s="28">
        <f t="shared" si="107"/>
        <v>6.966610153494285</v>
      </c>
      <c r="U250" s="80" t="s">
        <v>16</v>
      </c>
      <c r="V250" s="81">
        <v>2.1447732220180873</v>
      </c>
      <c r="W250" s="81">
        <v>0</v>
      </c>
      <c r="X250" s="81">
        <v>0</v>
      </c>
      <c r="Y250" s="81">
        <v>0</v>
      </c>
      <c r="Z250" s="81">
        <v>4.0827976409772173</v>
      </c>
      <c r="AA250" s="81">
        <v>0.50759341828094917</v>
      </c>
      <c r="AB250" s="81">
        <v>9.4996028594122331E-2</v>
      </c>
      <c r="AC250" s="82">
        <v>0.13644984362390808</v>
      </c>
      <c r="AD250" s="81">
        <v>0</v>
      </c>
      <c r="AE250" s="81">
        <v>0</v>
      </c>
      <c r="AF250" s="81">
        <v>0</v>
      </c>
      <c r="AG250" s="81">
        <v>0</v>
      </c>
      <c r="AH250" s="81">
        <v>0.13644984362390808</v>
      </c>
      <c r="AI250" s="83">
        <f t="shared" si="108"/>
        <v>6.966610153494285</v>
      </c>
      <c r="AJ250" t="str">
        <f t="shared" si="109"/>
        <v/>
      </c>
      <c r="BA250"/>
      <c r="BR250"/>
      <c r="CG250"/>
    </row>
    <row r="251" spans="1:85" x14ac:dyDescent="0.25">
      <c r="A251" s="29" t="s">
        <v>136</v>
      </c>
      <c r="B251" s="18">
        <v>32.759601146505595</v>
      </c>
      <c r="C251" s="18">
        <v>0</v>
      </c>
      <c r="D251" s="18">
        <v>36.156490502226049</v>
      </c>
      <c r="E251" s="18">
        <v>2.230093675847975</v>
      </c>
      <c r="F251" s="214"/>
      <c r="G251" s="18">
        <v>3.5988762873478478E-3</v>
      </c>
      <c r="H251" s="30">
        <v>0</v>
      </c>
      <c r="I251" s="16">
        <f t="shared" si="106"/>
        <v>71.149784200866961</v>
      </c>
      <c r="J251" s="6"/>
      <c r="K251" s="31" t="s">
        <v>136</v>
      </c>
      <c r="L251" s="18">
        <v>32.759601146505595</v>
      </c>
      <c r="M251" s="18">
        <v>0</v>
      </c>
      <c r="N251" s="18">
        <v>36.156490502226049</v>
      </c>
      <c r="O251" s="18">
        <v>2.230093675847975</v>
      </c>
      <c r="P251" s="18">
        <v>2.3579549228541516</v>
      </c>
      <c r="Q251" s="18">
        <v>3.5988762873478478E-3</v>
      </c>
      <c r="R251" s="19">
        <v>0</v>
      </c>
      <c r="S251" s="20">
        <f t="shared" si="107"/>
        <v>73.507739123721109</v>
      </c>
      <c r="U251" s="84" t="s">
        <v>136</v>
      </c>
      <c r="V251" s="76">
        <v>31.415600796995541</v>
      </c>
      <c r="W251" s="76">
        <v>1.2010249921165839</v>
      </c>
      <c r="X251" s="76">
        <v>3.5988762873478478E-3</v>
      </c>
      <c r="Y251" s="76">
        <v>0</v>
      </c>
      <c r="Z251" s="76">
        <v>36.069717596186663</v>
      </c>
      <c r="AA251" s="76">
        <v>1.4352618540300484</v>
      </c>
      <c r="AB251" s="76">
        <v>2.3579549228541516</v>
      </c>
      <c r="AC251" s="77">
        <v>1.0245800852507838</v>
      </c>
      <c r="AD251" s="76">
        <v>0.14297535739346953</v>
      </c>
      <c r="AE251" s="76">
        <v>0</v>
      </c>
      <c r="AF251" s="76">
        <v>0</v>
      </c>
      <c r="AG251" s="76">
        <v>8.6772906039387337E-2</v>
      </c>
      <c r="AH251" s="76">
        <v>0.79483182181792689</v>
      </c>
      <c r="AI251" s="79">
        <f t="shared" si="108"/>
        <v>73.507739123721123</v>
      </c>
      <c r="AJ251" t="str">
        <f t="shared" si="109"/>
        <v/>
      </c>
      <c r="BA251"/>
      <c r="BR251"/>
      <c r="CG251"/>
    </row>
    <row r="252" spans="1:85" x14ac:dyDescent="0.25">
      <c r="A252" s="21" t="s">
        <v>24</v>
      </c>
      <c r="B252" s="22">
        <v>18.965758953379073</v>
      </c>
      <c r="C252" s="22">
        <v>0.27798346021581899</v>
      </c>
      <c r="D252" s="22">
        <v>35.289857836837186</v>
      </c>
      <c r="E252" s="22">
        <v>88.788769039029731</v>
      </c>
      <c r="F252" s="214"/>
      <c r="G252" s="22">
        <v>21.046778761230922</v>
      </c>
      <c r="H252" s="23">
        <v>6.5466609855251185</v>
      </c>
      <c r="I252" s="24">
        <f t="shared" si="106"/>
        <v>170.91580903621781</v>
      </c>
      <c r="J252" s="6"/>
      <c r="K252" s="25" t="s">
        <v>24</v>
      </c>
      <c r="L252" s="26">
        <v>18.965758953379073</v>
      </c>
      <c r="M252" s="26">
        <v>0.27798346021581899</v>
      </c>
      <c r="N252" s="26">
        <v>35.289857836837186</v>
      </c>
      <c r="O252" s="26">
        <v>88.788769039029731</v>
      </c>
      <c r="P252" s="26">
        <v>0.34209079480675902</v>
      </c>
      <c r="Q252" s="26">
        <v>21.046778761230922</v>
      </c>
      <c r="R252" s="27">
        <v>6.5466609855251185</v>
      </c>
      <c r="S252" s="28">
        <f t="shared" si="107"/>
        <v>171.25789983102456</v>
      </c>
      <c r="U252" s="80" t="s">
        <v>24</v>
      </c>
      <c r="V252" s="81">
        <v>2.8288434064587249</v>
      </c>
      <c r="W252" s="81">
        <v>15.820734733339185</v>
      </c>
      <c r="X252" s="81">
        <v>21.046778761230922</v>
      </c>
      <c r="Y252" s="81">
        <v>0.27798346021581899</v>
      </c>
      <c r="Z252" s="81">
        <v>35.289857836837186</v>
      </c>
      <c r="AA252" s="81">
        <v>88.547103219584855</v>
      </c>
      <c r="AB252" s="81">
        <v>0.34209079480675902</v>
      </c>
      <c r="AC252" s="82">
        <v>7.104507618551164</v>
      </c>
      <c r="AD252" s="81">
        <v>0.3161808135811639</v>
      </c>
      <c r="AE252" s="81">
        <v>0</v>
      </c>
      <c r="AF252" s="81">
        <v>6.5466609855251185</v>
      </c>
      <c r="AG252" s="81">
        <v>0</v>
      </c>
      <c r="AH252" s="81">
        <v>0.24166581944488147</v>
      </c>
      <c r="AI252" s="83">
        <f t="shared" si="108"/>
        <v>171.25789983102462</v>
      </c>
      <c r="AJ252" t="str">
        <f t="shared" si="109"/>
        <v/>
      </c>
      <c r="BA252"/>
      <c r="BR252"/>
      <c r="CG252"/>
    </row>
    <row r="253" spans="1:85" x14ac:dyDescent="0.25">
      <c r="A253" s="29" t="s">
        <v>23</v>
      </c>
      <c r="B253" s="18">
        <v>8.1486752030420462</v>
      </c>
      <c r="C253" s="18">
        <v>0</v>
      </c>
      <c r="D253" s="18">
        <v>0.27431094063179606</v>
      </c>
      <c r="E253" s="18">
        <v>0</v>
      </c>
      <c r="F253" s="214"/>
      <c r="G253" s="18">
        <v>0</v>
      </c>
      <c r="H253" s="30">
        <v>0</v>
      </c>
      <c r="I253" s="16">
        <f t="shared" si="106"/>
        <v>8.4229861436738425</v>
      </c>
      <c r="J253" s="6"/>
      <c r="K253" s="31" t="s">
        <v>23</v>
      </c>
      <c r="L253" s="18">
        <v>8.1486752030420462</v>
      </c>
      <c r="M253" s="18">
        <v>0</v>
      </c>
      <c r="N253" s="18">
        <v>0.27431094063179606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107"/>
        <v>8.4229861436738425</v>
      </c>
      <c r="U253" s="84" t="s">
        <v>23</v>
      </c>
      <c r="V253" s="76">
        <v>8.0877254178592839</v>
      </c>
      <c r="W253" s="76">
        <v>0</v>
      </c>
      <c r="X253" s="76">
        <v>0</v>
      </c>
      <c r="Y253" s="76">
        <v>0</v>
      </c>
      <c r="Z253" s="76">
        <v>0.26575371733148268</v>
      </c>
      <c r="AA253" s="76">
        <v>0</v>
      </c>
      <c r="AB253" s="76">
        <v>0</v>
      </c>
      <c r="AC253" s="77">
        <v>6.9507008483075436E-2</v>
      </c>
      <c r="AD253" s="76">
        <v>6.0949785182762048E-2</v>
      </c>
      <c r="AE253" s="76">
        <v>0</v>
      </c>
      <c r="AF253" s="76">
        <v>0</v>
      </c>
      <c r="AG253" s="76">
        <v>8.5572233003133776E-3</v>
      </c>
      <c r="AH253" s="76">
        <v>0</v>
      </c>
      <c r="AI253" s="79">
        <f t="shared" si="108"/>
        <v>8.4229861436738425</v>
      </c>
      <c r="AJ253" t="str">
        <f t="shared" si="109"/>
        <v/>
      </c>
      <c r="BA253"/>
      <c r="BR253"/>
      <c r="CG253"/>
    </row>
    <row r="254" spans="1:85" x14ac:dyDescent="0.25">
      <c r="A254" s="21" t="s">
        <v>58</v>
      </c>
      <c r="B254" s="22">
        <v>1.3693606465827114E-3</v>
      </c>
      <c r="C254" s="22">
        <v>0</v>
      </c>
      <c r="D254" s="22">
        <v>2.4599293052384015E-5</v>
      </c>
      <c r="E254" s="22">
        <v>0</v>
      </c>
      <c r="F254" s="214"/>
      <c r="G254" s="22">
        <v>0</v>
      </c>
      <c r="H254" s="23">
        <v>0</v>
      </c>
      <c r="I254" s="24">
        <f t="shared" si="106"/>
        <v>1.3939599396350954E-3</v>
      </c>
      <c r="J254" s="6"/>
      <c r="K254" s="25" t="s">
        <v>58</v>
      </c>
      <c r="L254" s="26">
        <v>1.3693606465827114E-3</v>
      </c>
      <c r="M254" s="26">
        <v>0</v>
      </c>
      <c r="N254" s="26">
        <v>2.4599293052384015E-5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107"/>
        <v>1.3939599396350954E-3</v>
      </c>
      <c r="U254" s="80" t="s">
        <v>58</v>
      </c>
      <c r="V254" s="81">
        <v>1.3693606465827114E-3</v>
      </c>
      <c r="W254" s="81">
        <v>0</v>
      </c>
      <c r="X254" s="81">
        <v>0</v>
      </c>
      <c r="Y254" s="81">
        <v>0</v>
      </c>
      <c r="Z254" s="81">
        <v>2.4599293052384015E-5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108"/>
        <v>1.3939599396350954E-3</v>
      </c>
      <c r="AJ254" t="str">
        <f t="shared" si="109"/>
        <v/>
      </c>
      <c r="BA254"/>
      <c r="BR254"/>
      <c r="CG254"/>
    </row>
    <row r="255" spans="1:85" x14ac:dyDescent="0.25">
      <c r="A255" s="29" t="s">
        <v>21</v>
      </c>
      <c r="B255" s="18">
        <v>6.1622552492426674</v>
      </c>
      <c r="C255" s="18">
        <v>0</v>
      </c>
      <c r="D255" s="18">
        <v>0.59879097680203297</v>
      </c>
      <c r="E255" s="18">
        <v>0</v>
      </c>
      <c r="F255" s="214"/>
      <c r="G255" s="18">
        <v>0</v>
      </c>
      <c r="H255" s="30">
        <v>0</v>
      </c>
      <c r="I255" s="16">
        <f t="shared" si="106"/>
        <v>6.7610462260447006</v>
      </c>
      <c r="J255" s="6"/>
      <c r="K255" s="31" t="s">
        <v>21</v>
      </c>
      <c r="L255" s="18">
        <v>6.1622552492426674</v>
      </c>
      <c r="M255" s="18">
        <v>0</v>
      </c>
      <c r="N255" s="18">
        <v>0.59879097680203297</v>
      </c>
      <c r="O255" s="18">
        <v>0</v>
      </c>
      <c r="P255" s="18">
        <v>1.3874726922717247</v>
      </c>
      <c r="Q255" s="18">
        <v>0</v>
      </c>
      <c r="R255" s="19">
        <v>0</v>
      </c>
      <c r="S255" s="20">
        <f t="shared" si="107"/>
        <v>8.1485189183164248</v>
      </c>
      <c r="U255" s="84" t="s">
        <v>21</v>
      </c>
      <c r="V255" s="76">
        <v>6.1622552492426674</v>
      </c>
      <c r="W255" s="76">
        <v>0</v>
      </c>
      <c r="X255" s="76">
        <v>0</v>
      </c>
      <c r="Y255" s="76">
        <v>0</v>
      </c>
      <c r="Z255" s="76">
        <v>0.59879097680203297</v>
      </c>
      <c r="AA255" s="76">
        <v>0</v>
      </c>
      <c r="AB255" s="76">
        <v>1.3874726922717247</v>
      </c>
      <c r="AC255" s="77">
        <v>0</v>
      </c>
      <c r="AD255" s="76">
        <v>0</v>
      </c>
      <c r="AE255" s="76">
        <v>0</v>
      </c>
      <c r="AF255" s="76">
        <v>0</v>
      </c>
      <c r="AG255" s="76">
        <v>0</v>
      </c>
      <c r="AH255" s="76">
        <v>0</v>
      </c>
      <c r="AI255" s="79">
        <f t="shared" si="108"/>
        <v>8.1485189183164248</v>
      </c>
      <c r="AJ255" t="str">
        <f t="shared" si="109"/>
        <v/>
      </c>
      <c r="BA255"/>
      <c r="BR255"/>
      <c r="CG255"/>
    </row>
    <row r="256" spans="1:85" x14ac:dyDescent="0.25">
      <c r="A256" s="21" t="s">
        <v>20</v>
      </c>
      <c r="B256" s="22">
        <v>9.1289570267796567E-4</v>
      </c>
      <c r="C256" s="22">
        <v>0</v>
      </c>
      <c r="D256" s="22">
        <v>8.8706761958959389E-5</v>
      </c>
      <c r="E256" s="22">
        <v>0</v>
      </c>
      <c r="F256" s="214"/>
      <c r="G256" s="22">
        <v>0</v>
      </c>
      <c r="H256" s="23">
        <v>0</v>
      </c>
      <c r="I256" s="24">
        <f t="shared" si="106"/>
        <v>1.0016024646369252E-3</v>
      </c>
      <c r="J256" s="6"/>
      <c r="K256" s="25" t="s">
        <v>20</v>
      </c>
      <c r="L256" s="26">
        <v>9.1289570267796567E-4</v>
      </c>
      <c r="M256" s="26">
        <v>0</v>
      </c>
      <c r="N256" s="26">
        <v>8.8706761958959389E-5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107"/>
        <v>1.0016024646369252E-3</v>
      </c>
      <c r="U256" s="80" t="s">
        <v>59</v>
      </c>
      <c r="V256" s="81">
        <v>9.1289570267796567E-4</v>
      </c>
      <c r="W256" s="81">
        <v>0</v>
      </c>
      <c r="X256" s="81">
        <v>0</v>
      </c>
      <c r="Y256" s="81">
        <v>0</v>
      </c>
      <c r="Z256" s="81">
        <v>8.8706761958959389E-5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108"/>
        <v>1.0016024646369252E-3</v>
      </c>
      <c r="AJ256" t="str">
        <f t="shared" si="109"/>
        <v/>
      </c>
      <c r="BA256"/>
      <c r="BR256"/>
      <c r="CG256"/>
    </row>
    <row r="257" spans="1:85" x14ac:dyDescent="0.25">
      <c r="A257" s="32" t="s">
        <v>62</v>
      </c>
      <c r="B257" s="18">
        <v>0.11243573951595703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106"/>
        <v>0.11243573951595703</v>
      </c>
      <c r="J257" s="6"/>
      <c r="K257" s="33" t="s">
        <v>62</v>
      </c>
      <c r="L257" s="18">
        <v>0.11243573951595703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107"/>
        <v>0.11243573951595703</v>
      </c>
      <c r="U257" s="85" t="s">
        <v>60</v>
      </c>
      <c r="V257" s="76">
        <v>0.10177716294275016</v>
      </c>
      <c r="W257" s="76">
        <v>1.0554714604792173E-2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1.0386196841470349E-4</v>
      </c>
      <c r="AD257" s="78">
        <v>1.0386196841470349E-4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108"/>
        <v>0.11243573951595703</v>
      </c>
      <c r="AJ257" t="str">
        <f t="shared" si="109"/>
        <v/>
      </c>
      <c r="BA257"/>
      <c r="BR257"/>
      <c r="CG257"/>
    </row>
    <row r="258" spans="1:85" ht="14.4" x14ac:dyDescent="0.3">
      <c r="A258" s="34" t="s">
        <v>22</v>
      </c>
      <c r="B258" s="35">
        <v>0.11243573951595703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106"/>
        <v>0.11243573951595703</v>
      </c>
      <c r="J258" s="6"/>
      <c r="K258" s="38" t="s">
        <v>22</v>
      </c>
      <c r="L258" s="39">
        <v>0.11243573951595703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107"/>
        <v>0.11243573951595703</v>
      </c>
      <c r="U258" s="86" t="s">
        <v>63</v>
      </c>
      <c r="V258" s="87">
        <v>0.10177716294275016</v>
      </c>
      <c r="W258" s="87">
        <v>1.0554714604792173E-2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1.0386196841470349E-4</v>
      </c>
      <c r="AD258" s="87">
        <v>1.0386196841470349E-4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108"/>
        <v>0.11243573951595703</v>
      </c>
      <c r="AJ258" t="str">
        <f t="shared" si="109"/>
        <v/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106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107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108"/>
        <v>0</v>
      </c>
      <c r="AJ259" t="str">
        <f t="shared" si="109"/>
        <v/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106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107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108"/>
        <v>0</v>
      </c>
      <c r="AJ260" t="str">
        <f t="shared" si="109"/>
        <v/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106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107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108"/>
        <v>0</v>
      </c>
      <c r="AJ261" t="str">
        <f t="shared" si="109"/>
        <v/>
      </c>
      <c r="BA261"/>
      <c r="BR261"/>
      <c r="CG261"/>
    </row>
    <row r="262" spans="1:85" x14ac:dyDescent="0.25">
      <c r="A262" s="56" t="s">
        <v>25</v>
      </c>
      <c r="B262" s="57">
        <f>SUM(B241:B257)</f>
        <v>69.268213268354714</v>
      </c>
      <c r="C262" s="57">
        <f t="shared" ref="C262:I262" si="110">SUM(C241:C257)</f>
        <v>0.27844385683221723</v>
      </c>
      <c r="D262" s="57">
        <f t="shared" si="110"/>
        <v>76.898479664539138</v>
      </c>
      <c r="E262" s="57">
        <f t="shared" si="110"/>
        <v>96.609943813861179</v>
      </c>
      <c r="F262" s="57">
        <f t="shared" si="110"/>
        <v>0</v>
      </c>
      <c r="G262" s="57">
        <f t="shared" si="110"/>
        <v>21.05037763751827</v>
      </c>
      <c r="H262" s="58">
        <f t="shared" si="110"/>
        <v>6.5466609855251185</v>
      </c>
      <c r="I262" s="16">
        <f t="shared" si="110"/>
        <v>270.65211922663059</v>
      </c>
      <c r="J262" s="6"/>
      <c r="K262" s="59" t="s">
        <v>25</v>
      </c>
      <c r="L262" s="57">
        <f>SUM(L241:L257)</f>
        <v>69.268213268354714</v>
      </c>
      <c r="M262" s="57">
        <f t="shared" ref="M262:S262" si="111">SUM(M241:M257)</f>
        <v>0.27844385683221723</v>
      </c>
      <c r="N262" s="57">
        <f t="shared" si="111"/>
        <v>76.898479664539138</v>
      </c>
      <c r="O262" s="57">
        <f t="shared" si="111"/>
        <v>96.609943813861179</v>
      </c>
      <c r="P262" s="57">
        <f t="shared" si="111"/>
        <v>22.505936659130793</v>
      </c>
      <c r="Q262" s="57">
        <f t="shared" si="111"/>
        <v>21.05037763751827</v>
      </c>
      <c r="R262" s="58">
        <f t="shared" si="111"/>
        <v>6.5466609855251185</v>
      </c>
      <c r="S262" s="60">
        <f t="shared" si="111"/>
        <v>293.15805588576137</v>
      </c>
      <c r="T262" t="str">
        <f>IF(ABS(S262-AI262)&gt;0.01,S262-AI262,"")</f>
        <v/>
      </c>
      <c r="U262" s="94" t="s">
        <v>61</v>
      </c>
      <c r="V262" s="95">
        <f>SUM(V241:V257)</f>
        <v>51.706070009432878</v>
      </c>
      <c r="W262" s="95">
        <f t="shared" ref="W262:AH262" si="112">SUM(W241:W257)</f>
        <v>17.03231444006056</v>
      </c>
      <c r="X262" s="95">
        <f t="shared" si="112"/>
        <v>21.05037763751827</v>
      </c>
      <c r="Y262" s="95">
        <f t="shared" si="112"/>
        <v>0.27844385683221723</v>
      </c>
      <c r="Z262" s="95">
        <f t="shared" si="112"/>
        <v>76.803149535199438</v>
      </c>
      <c r="AA262" s="95">
        <f t="shared" si="112"/>
        <v>91.552886577761527</v>
      </c>
      <c r="AB262" s="95">
        <f t="shared" si="112"/>
        <v>22.505936659130793</v>
      </c>
      <c r="AC262" s="95">
        <f t="shared" si="112"/>
        <v>12.228877169825756</v>
      </c>
      <c r="AD262" s="96">
        <f t="shared" si="112"/>
        <v>0.5298288188612732</v>
      </c>
      <c r="AE262" s="96">
        <f t="shared" si="112"/>
        <v>0</v>
      </c>
      <c r="AF262" s="96">
        <f t="shared" si="112"/>
        <v>6.5466609855251185</v>
      </c>
      <c r="AG262" s="96">
        <f t="shared" si="112"/>
        <v>9.5330129339700712E-2</v>
      </c>
      <c r="AH262" s="96">
        <f t="shared" si="112"/>
        <v>5.0570572360996628</v>
      </c>
      <c r="AI262" s="97">
        <f>SUM(V262:AC262)</f>
        <v>293.15805588576143</v>
      </c>
      <c r="AJ262" t="str">
        <f t="shared" si="109"/>
        <v/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0.25593079953071773</v>
      </c>
      <c r="C263" s="98">
        <f t="shared" ref="C263:H263" si="113">IF($I262=0,"-",C262/$I262)</f>
        <v>1.0287887552029927E-3</v>
      </c>
      <c r="D263" s="98">
        <f t="shared" si="113"/>
        <v>0.28412295416075495</v>
      </c>
      <c r="E263" s="98">
        <f t="shared" si="113"/>
        <v>0.35695247497014732</v>
      </c>
      <c r="F263" s="98">
        <f t="shared" si="113"/>
        <v>0</v>
      </c>
      <c r="G263" s="98">
        <f t="shared" si="113"/>
        <v>7.7776511403894577E-2</v>
      </c>
      <c r="H263" s="99">
        <f t="shared" si="113"/>
        <v>2.4188471179282623E-2</v>
      </c>
      <c r="I263" s="100">
        <f>SUM(B263:H263)</f>
        <v>1.0000000000000002</v>
      </c>
      <c r="J263"/>
      <c r="K263" s="64" t="s">
        <v>86</v>
      </c>
      <c r="L263" s="65">
        <f t="shared" ref="L263:R263" si="114">IF($S262=0,"-",L262/$S262)</f>
        <v>0.23628282381346988</v>
      </c>
      <c r="M263" s="65">
        <f t="shared" si="114"/>
        <v>9.4980796618709322E-4</v>
      </c>
      <c r="N263" s="65">
        <f t="shared" si="114"/>
        <v>0.26231064820031808</v>
      </c>
      <c r="O263" s="65">
        <f t="shared" si="114"/>
        <v>0.32954899882235678</v>
      </c>
      <c r="P263" s="65">
        <f t="shared" si="114"/>
        <v>7.6770657354546537E-2</v>
      </c>
      <c r="Q263" s="65">
        <f t="shared" si="114"/>
        <v>7.1805557496674208E-2</v>
      </c>
      <c r="R263" s="66">
        <f t="shared" si="114"/>
        <v>2.2331506346447594E-2</v>
      </c>
      <c r="S263" s="67">
        <f>SUM(L263:R263)</f>
        <v>1.0000000000000002</v>
      </c>
      <c r="U263" s="101" t="s">
        <v>86</v>
      </c>
      <c r="V263" s="102">
        <f>+V262/$AI262</f>
        <v>0.17637608440677419</v>
      </c>
      <c r="W263" s="102">
        <f t="shared" ref="W263:AH263" si="115">+W262/$AI262</f>
        <v>5.8099424860075327E-2</v>
      </c>
      <c r="X263" s="102">
        <f t="shared" si="115"/>
        <v>7.1805557496674194E-2</v>
      </c>
      <c r="Y263" s="102">
        <f t="shared" si="115"/>
        <v>9.4980796618709311E-4</v>
      </c>
      <c r="Z263" s="102">
        <f t="shared" si="115"/>
        <v>0.26198546481399876</v>
      </c>
      <c r="AA263" s="102">
        <f t="shared" si="115"/>
        <v>0.31229872329839059</v>
      </c>
      <c r="AB263" s="102">
        <f t="shared" si="115"/>
        <v>7.6770657354546523E-2</v>
      </c>
      <c r="AC263" s="102">
        <f t="shared" si="115"/>
        <v>4.171427980335337E-2</v>
      </c>
      <c r="AD263" s="102">
        <f t="shared" si="115"/>
        <v>1.8073145466203332E-3</v>
      </c>
      <c r="AE263" s="102">
        <f t="shared" si="115"/>
        <v>0</v>
      </c>
      <c r="AF263" s="102">
        <f t="shared" si="115"/>
        <v>2.233150634644759E-2</v>
      </c>
      <c r="AG263" s="102">
        <f t="shared" si="115"/>
        <v>3.2518338631925295E-4</v>
      </c>
      <c r="AH263" s="102">
        <f t="shared" si="115"/>
        <v>1.7250275523966189E-2</v>
      </c>
      <c r="AI263" s="103">
        <f>SUM(V263:AC263)</f>
        <v>1</v>
      </c>
      <c r="AJ263" s="1" t="str">
        <f t="shared" si="109"/>
        <v/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1.1625974004623658E-2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1.1625974004623658E-2</v>
      </c>
      <c r="J267" s="6"/>
      <c r="K267" s="72" t="s">
        <v>6</v>
      </c>
      <c r="L267" s="14">
        <v>1.1625974004623658E-2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1.1625974004623658E-2</v>
      </c>
      <c r="U267" s="75" t="s">
        <v>6</v>
      </c>
      <c r="V267" s="76">
        <v>1.1625974004623658E-2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1.1625974004623658E-2</v>
      </c>
      <c r="AJ267" t="str">
        <f>IF(ABS(S267-AI267)&gt;0.001,S267-AI267,"")</f>
        <v/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116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117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118">SUM(V268:AC268)</f>
        <v>0</v>
      </c>
      <c r="AJ268" t="str">
        <f t="shared" ref="AJ268:AJ289" si="119">IF(ABS(S268-AI268)&gt;0.001,S268-AI268,"")</f>
        <v/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116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117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118"/>
        <v>0</v>
      </c>
      <c r="AJ269" t="str">
        <f t="shared" si="119"/>
        <v/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116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117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118"/>
        <v>0</v>
      </c>
      <c r="AJ270" t="str">
        <f t="shared" si="119"/>
        <v/>
      </c>
      <c r="BA270"/>
      <c r="BR270"/>
      <c r="CG270"/>
    </row>
    <row r="271" spans="1:85" x14ac:dyDescent="0.25">
      <c r="A271" s="29" t="s">
        <v>15</v>
      </c>
      <c r="B271" s="18">
        <v>1.9574058111102266</v>
      </c>
      <c r="C271" s="18">
        <v>1.4191192130549142</v>
      </c>
      <c r="D271" s="18">
        <v>0.53828659805531232</v>
      </c>
      <c r="E271" s="18">
        <v>0</v>
      </c>
      <c r="F271" s="214"/>
      <c r="G271" s="18">
        <v>0</v>
      </c>
      <c r="H271" s="30">
        <v>0</v>
      </c>
      <c r="I271" s="16">
        <f t="shared" si="116"/>
        <v>3.9148116222204532</v>
      </c>
      <c r="J271" s="6"/>
      <c r="K271" s="31" t="s">
        <v>15</v>
      </c>
      <c r="L271" s="18">
        <v>1.9574058111102266</v>
      </c>
      <c r="M271" s="18">
        <v>1.4191192130549142</v>
      </c>
      <c r="N271" s="18">
        <v>0.53828659805531232</v>
      </c>
      <c r="O271" s="18">
        <v>0</v>
      </c>
      <c r="P271" s="18">
        <v>0</v>
      </c>
      <c r="Q271" s="18">
        <v>0</v>
      </c>
      <c r="R271" s="19">
        <v>0</v>
      </c>
      <c r="S271" s="20">
        <f t="shared" si="117"/>
        <v>3.9148116222204532</v>
      </c>
      <c r="U271" s="84" t="s">
        <v>15</v>
      </c>
      <c r="V271" s="76">
        <v>1.9574058111102266</v>
      </c>
      <c r="W271" s="76">
        <v>0</v>
      </c>
      <c r="X271" s="76">
        <v>0</v>
      </c>
      <c r="Y271" s="76">
        <v>1.4191192130549142</v>
      </c>
      <c r="Z271" s="76">
        <v>0.53828659805531232</v>
      </c>
      <c r="AA271" s="76">
        <v>0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118"/>
        <v>3.9148116222204532</v>
      </c>
      <c r="AJ271" t="str">
        <f t="shared" si="119"/>
        <v/>
      </c>
      <c r="BA271"/>
      <c r="BR271"/>
      <c r="CG271"/>
    </row>
    <row r="272" spans="1:85" x14ac:dyDescent="0.25">
      <c r="A272" s="21" t="s">
        <v>14</v>
      </c>
      <c r="B272" s="22">
        <v>0.70408947578630487</v>
      </c>
      <c r="C272" s="22">
        <v>0</v>
      </c>
      <c r="D272" s="22">
        <v>2.0643768997696257</v>
      </c>
      <c r="E272" s="22">
        <v>0</v>
      </c>
      <c r="F272" s="214"/>
      <c r="G272" s="22">
        <v>0</v>
      </c>
      <c r="H272" s="23">
        <v>0</v>
      </c>
      <c r="I272" s="24">
        <f t="shared" si="116"/>
        <v>2.7684663755559304</v>
      </c>
      <c r="J272" s="6"/>
      <c r="K272" s="25" t="s">
        <v>14</v>
      </c>
      <c r="L272" s="26">
        <v>0.70408947578630487</v>
      </c>
      <c r="M272" s="26">
        <v>0</v>
      </c>
      <c r="N272" s="26">
        <v>2.0643768997696257</v>
      </c>
      <c r="O272" s="26">
        <v>0</v>
      </c>
      <c r="P272" s="26">
        <v>0</v>
      </c>
      <c r="Q272" s="26">
        <v>0</v>
      </c>
      <c r="R272" s="27">
        <v>0</v>
      </c>
      <c r="S272" s="28">
        <f t="shared" si="117"/>
        <v>2.7684663755559304</v>
      </c>
      <c r="U272" s="80" t="s">
        <v>55</v>
      </c>
      <c r="V272" s="81">
        <v>0.70408947578630487</v>
      </c>
      <c r="W272" s="81">
        <v>0</v>
      </c>
      <c r="X272" s="81">
        <v>0</v>
      </c>
      <c r="Y272" s="81">
        <v>0</v>
      </c>
      <c r="Z272" s="81">
        <v>2.0643768997696257</v>
      </c>
      <c r="AA272" s="81">
        <v>0</v>
      </c>
      <c r="AB272" s="81">
        <v>0</v>
      </c>
      <c r="AC272" s="82">
        <v>0</v>
      </c>
      <c r="AD272" s="81">
        <v>0</v>
      </c>
      <c r="AE272" s="81">
        <v>0</v>
      </c>
      <c r="AF272" s="81">
        <v>0</v>
      </c>
      <c r="AG272" s="81">
        <v>0</v>
      </c>
      <c r="AH272" s="81">
        <v>0</v>
      </c>
      <c r="AI272" s="83">
        <f t="shared" si="118"/>
        <v>2.7684663755559304</v>
      </c>
      <c r="AJ272" t="str">
        <f t="shared" si="119"/>
        <v/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6.2824683267806094</v>
      </c>
      <c r="F273" s="214"/>
      <c r="G273" s="18">
        <v>0</v>
      </c>
      <c r="H273" s="30">
        <v>0</v>
      </c>
      <c r="I273" s="16">
        <f t="shared" si="116"/>
        <v>6.2824683267806094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6.2824683267806094</v>
      </c>
      <c r="P273" s="18">
        <v>59.516084532277127</v>
      </c>
      <c r="Q273" s="18">
        <v>0</v>
      </c>
      <c r="R273" s="19">
        <v>0</v>
      </c>
      <c r="S273" s="20">
        <f t="shared" si="117"/>
        <v>65.798552859057736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0.60440970462272037</v>
      </c>
      <c r="AB273" s="76">
        <v>59.516084532277127</v>
      </c>
      <c r="AC273" s="77">
        <v>5.6780586221578888</v>
      </c>
      <c r="AD273" s="76">
        <v>0</v>
      </c>
      <c r="AE273" s="76">
        <v>0</v>
      </c>
      <c r="AF273" s="76">
        <v>0</v>
      </c>
      <c r="AG273" s="76">
        <v>0</v>
      </c>
      <c r="AH273" s="76">
        <v>5.6780586221578888</v>
      </c>
      <c r="AI273" s="79">
        <f t="shared" si="118"/>
        <v>65.798552859057736</v>
      </c>
      <c r="AJ273" t="str">
        <f t="shared" si="119"/>
        <v/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0</v>
      </c>
      <c r="F274" s="214"/>
      <c r="G274" s="22">
        <v>0</v>
      </c>
      <c r="H274" s="23">
        <v>0</v>
      </c>
      <c r="I274" s="24">
        <f t="shared" si="116"/>
        <v>0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0</v>
      </c>
      <c r="P274" s="26">
        <v>6.8041952862987642E-2</v>
      </c>
      <c r="Q274" s="26">
        <v>0</v>
      </c>
      <c r="R274" s="27">
        <v>0</v>
      </c>
      <c r="S274" s="28">
        <f t="shared" si="117"/>
        <v>6.8041952862987642E-2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0</v>
      </c>
      <c r="AB274" s="81">
        <v>6.8041952862987642E-2</v>
      </c>
      <c r="AC274" s="82">
        <v>0</v>
      </c>
      <c r="AD274" s="81">
        <v>0</v>
      </c>
      <c r="AE274" s="81">
        <v>0</v>
      </c>
      <c r="AF274" s="81">
        <v>0</v>
      </c>
      <c r="AG274" s="81">
        <v>0</v>
      </c>
      <c r="AH274" s="81">
        <v>0</v>
      </c>
      <c r="AI274" s="83">
        <f t="shared" si="118"/>
        <v>6.8041952862987642E-2</v>
      </c>
      <c r="AJ274" t="str">
        <f t="shared" si="119"/>
        <v/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116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117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118"/>
        <v>0</v>
      </c>
      <c r="AJ275" t="str">
        <f t="shared" si="119"/>
        <v/>
      </c>
      <c r="BA275"/>
      <c r="BR275"/>
      <c r="CG275"/>
    </row>
    <row r="276" spans="1:85" x14ac:dyDescent="0.25">
      <c r="A276" s="21" t="s">
        <v>16</v>
      </c>
      <c r="B276" s="22">
        <v>0.1147341948978534</v>
      </c>
      <c r="C276" s="22">
        <v>0</v>
      </c>
      <c r="D276" s="22">
        <v>3.5012434959151362</v>
      </c>
      <c r="E276" s="22">
        <v>0</v>
      </c>
      <c r="F276" s="214"/>
      <c r="G276" s="22">
        <v>0</v>
      </c>
      <c r="H276" s="23">
        <v>0</v>
      </c>
      <c r="I276" s="24">
        <f t="shared" si="116"/>
        <v>3.6159776908129895</v>
      </c>
      <c r="J276" s="6"/>
      <c r="K276" s="25" t="s">
        <v>16</v>
      </c>
      <c r="L276" s="26">
        <v>0.1147341948978534</v>
      </c>
      <c r="M276" s="26">
        <v>0</v>
      </c>
      <c r="N276" s="26">
        <v>3.5012434959151362</v>
      </c>
      <c r="O276" s="26">
        <v>0</v>
      </c>
      <c r="P276" s="26">
        <v>0</v>
      </c>
      <c r="Q276" s="26">
        <v>0</v>
      </c>
      <c r="R276" s="27">
        <v>0</v>
      </c>
      <c r="S276" s="28">
        <f t="shared" si="117"/>
        <v>3.6159776908129895</v>
      </c>
      <c r="U276" s="80" t="s">
        <v>16</v>
      </c>
      <c r="V276" s="81">
        <v>0.1147341948978534</v>
      </c>
      <c r="W276" s="81">
        <v>0</v>
      </c>
      <c r="X276" s="81">
        <v>0</v>
      </c>
      <c r="Y276" s="81">
        <v>0</v>
      </c>
      <c r="Z276" s="81">
        <v>3.5012434959151362</v>
      </c>
      <c r="AA276" s="81">
        <v>0</v>
      </c>
      <c r="AB276" s="81">
        <v>0</v>
      </c>
      <c r="AC276" s="82">
        <v>0</v>
      </c>
      <c r="AD276" s="81">
        <v>0</v>
      </c>
      <c r="AE276" s="81">
        <v>0</v>
      </c>
      <c r="AF276" s="81">
        <v>0</v>
      </c>
      <c r="AG276" s="81">
        <v>0</v>
      </c>
      <c r="AH276" s="81">
        <v>0</v>
      </c>
      <c r="AI276" s="83">
        <f t="shared" si="118"/>
        <v>3.6159776908129895</v>
      </c>
      <c r="AJ276" t="str">
        <f t="shared" si="119"/>
        <v/>
      </c>
      <c r="BA276"/>
      <c r="BR276"/>
      <c r="CG276"/>
    </row>
    <row r="277" spans="1:85" x14ac:dyDescent="0.25">
      <c r="A277" s="29" t="s">
        <v>136</v>
      </c>
      <c r="B277" s="18">
        <v>12.373931237704092</v>
      </c>
      <c r="C277" s="18">
        <v>253.28130188283723</v>
      </c>
      <c r="D277" s="18">
        <v>25.92168194773048</v>
      </c>
      <c r="E277" s="18">
        <v>0</v>
      </c>
      <c r="F277" s="214"/>
      <c r="G277" s="18">
        <v>0</v>
      </c>
      <c r="H277" s="30">
        <v>0</v>
      </c>
      <c r="I277" s="16">
        <f t="shared" si="116"/>
        <v>291.57691506827177</v>
      </c>
      <c r="J277" s="6"/>
      <c r="K277" s="31" t="s">
        <v>136</v>
      </c>
      <c r="L277" s="18">
        <v>12.373931237704092</v>
      </c>
      <c r="M277" s="18">
        <v>253.28130188283723</v>
      </c>
      <c r="N277" s="18">
        <v>25.92168194773048</v>
      </c>
      <c r="O277" s="18">
        <v>0</v>
      </c>
      <c r="P277" s="18">
        <v>0</v>
      </c>
      <c r="Q277" s="18">
        <v>0</v>
      </c>
      <c r="R277" s="19">
        <v>0</v>
      </c>
      <c r="S277" s="20">
        <f t="shared" si="117"/>
        <v>291.57691506827177</v>
      </c>
      <c r="U277" s="84" t="s">
        <v>136</v>
      </c>
      <c r="V277" s="76">
        <v>12.373931237704092</v>
      </c>
      <c r="W277" s="76">
        <v>0</v>
      </c>
      <c r="X277" s="76">
        <v>0</v>
      </c>
      <c r="Y277" s="76">
        <v>253.28130188283723</v>
      </c>
      <c r="Z277" s="76">
        <v>25.92168194773048</v>
      </c>
      <c r="AA277" s="76">
        <v>0</v>
      </c>
      <c r="AB277" s="76">
        <v>0</v>
      </c>
      <c r="AC277" s="77">
        <v>0</v>
      </c>
      <c r="AD277" s="76">
        <v>0</v>
      </c>
      <c r="AE277" s="76">
        <v>0</v>
      </c>
      <c r="AF277" s="76">
        <v>0</v>
      </c>
      <c r="AG277" s="76">
        <v>0</v>
      </c>
      <c r="AH277" s="76">
        <v>0</v>
      </c>
      <c r="AI277" s="79">
        <f t="shared" si="118"/>
        <v>291.57691506827177</v>
      </c>
      <c r="AJ277" t="str">
        <f t="shared" si="119"/>
        <v/>
      </c>
      <c r="BA277"/>
      <c r="BR277"/>
      <c r="CG277"/>
    </row>
    <row r="278" spans="1:85" x14ac:dyDescent="0.25">
      <c r="A278" s="21" t="s">
        <v>24</v>
      </c>
      <c r="B278" s="22">
        <v>0.67122618229237208</v>
      </c>
      <c r="C278" s="22">
        <v>6.2483381792946824E-2</v>
      </c>
      <c r="D278" s="22">
        <v>62.746956494064591</v>
      </c>
      <c r="E278" s="22">
        <v>227.53771999226385</v>
      </c>
      <c r="F278" s="214"/>
      <c r="G278" s="22">
        <v>10.28699796003265</v>
      </c>
      <c r="H278" s="23">
        <v>0</v>
      </c>
      <c r="I278" s="24">
        <f t="shared" si="116"/>
        <v>301.3053840104464</v>
      </c>
      <c r="J278" s="6"/>
      <c r="K278" s="25" t="s">
        <v>24</v>
      </c>
      <c r="L278" s="26">
        <v>0.67122618229237208</v>
      </c>
      <c r="M278" s="26">
        <v>6.2483381792946824E-2</v>
      </c>
      <c r="N278" s="26">
        <v>62.746956494064591</v>
      </c>
      <c r="O278" s="26">
        <v>227.53771999226385</v>
      </c>
      <c r="P278" s="26">
        <v>3.3893326357847543E-4</v>
      </c>
      <c r="Q278" s="26">
        <v>10.28699796003265</v>
      </c>
      <c r="R278" s="27">
        <v>0</v>
      </c>
      <c r="S278" s="28">
        <f t="shared" si="117"/>
        <v>301.30572294371001</v>
      </c>
      <c r="U278" s="80" t="s">
        <v>24</v>
      </c>
      <c r="V278" s="81">
        <v>0.58796243619818678</v>
      </c>
      <c r="W278" s="81">
        <v>8.3263746094185284E-2</v>
      </c>
      <c r="X278" s="81">
        <v>10.28699796003265</v>
      </c>
      <c r="Y278" s="81">
        <v>6.2483381792946824E-2</v>
      </c>
      <c r="Z278" s="81">
        <v>62.746956494064591</v>
      </c>
      <c r="AA278" s="81">
        <v>227.53673015651273</v>
      </c>
      <c r="AB278" s="81">
        <v>3.3893326357847543E-4</v>
      </c>
      <c r="AC278" s="82">
        <v>9.8983575110092809E-4</v>
      </c>
      <c r="AD278" s="81">
        <v>0</v>
      </c>
      <c r="AE278" s="81">
        <v>0</v>
      </c>
      <c r="AF278" s="81">
        <v>0</v>
      </c>
      <c r="AG278" s="81">
        <v>0</v>
      </c>
      <c r="AH278" s="81">
        <v>9.8983575110092809E-4</v>
      </c>
      <c r="AI278" s="83">
        <f t="shared" si="118"/>
        <v>301.30572294371001</v>
      </c>
      <c r="AJ278" t="str">
        <f t="shared" si="119"/>
        <v/>
      </c>
      <c r="BA278"/>
      <c r="BR278"/>
      <c r="CG278"/>
    </row>
    <row r="279" spans="1:85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116"/>
        <v>0</v>
      </c>
      <c r="J279" s="6"/>
      <c r="K279" s="31" t="s">
        <v>23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117"/>
        <v>0</v>
      </c>
      <c r="U279" s="84" t="s">
        <v>23</v>
      </c>
      <c r="V279" s="76">
        <v>0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118"/>
        <v>0</v>
      </c>
      <c r="AJ279" t="str">
        <f t="shared" si="119"/>
        <v/>
      </c>
      <c r="BA279"/>
      <c r="BR279"/>
      <c r="CG279"/>
    </row>
    <row r="280" spans="1:85" x14ac:dyDescent="0.25">
      <c r="A280" s="21" t="s">
        <v>58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116"/>
        <v>0</v>
      </c>
      <c r="J280" s="6"/>
      <c r="K280" s="25" t="s">
        <v>58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117"/>
        <v>0</v>
      </c>
      <c r="U280" s="80" t="s">
        <v>58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118"/>
        <v>0</v>
      </c>
      <c r="AJ280" t="str">
        <f t="shared" si="119"/>
        <v/>
      </c>
      <c r="BA280"/>
      <c r="BR280"/>
      <c r="CG280"/>
    </row>
    <row r="281" spans="1:85" x14ac:dyDescent="0.25">
      <c r="A281" s="29" t="s">
        <v>21</v>
      </c>
      <c r="B281" s="18">
        <v>0</v>
      </c>
      <c r="C281" s="18">
        <v>0</v>
      </c>
      <c r="D281" s="18">
        <v>0</v>
      </c>
      <c r="E281" s="18">
        <v>0.40269428928821249</v>
      </c>
      <c r="F281" s="214"/>
      <c r="G281" s="18">
        <v>0</v>
      </c>
      <c r="H281" s="30">
        <v>0</v>
      </c>
      <c r="I281" s="16">
        <f t="shared" si="116"/>
        <v>0.40269428928821249</v>
      </c>
      <c r="J281" s="6"/>
      <c r="K281" s="31" t="s">
        <v>21</v>
      </c>
      <c r="L281" s="18">
        <v>0</v>
      </c>
      <c r="M281" s="18">
        <v>0</v>
      </c>
      <c r="N281" s="18">
        <v>0</v>
      </c>
      <c r="O281" s="18">
        <v>0.40269428928821249</v>
      </c>
      <c r="P281" s="18">
        <v>3.6896139814244844</v>
      </c>
      <c r="Q281" s="18">
        <v>0</v>
      </c>
      <c r="R281" s="19">
        <v>0</v>
      </c>
      <c r="S281" s="20">
        <f t="shared" si="117"/>
        <v>4.0923082707126968</v>
      </c>
      <c r="U281" s="84" t="s">
        <v>21</v>
      </c>
      <c r="V281" s="76">
        <v>0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3.6896139814244844</v>
      </c>
      <c r="AC281" s="77">
        <v>0.40269428928821249</v>
      </c>
      <c r="AD281" s="76">
        <v>0</v>
      </c>
      <c r="AE281" s="76">
        <v>0</v>
      </c>
      <c r="AF281" s="76">
        <v>0</v>
      </c>
      <c r="AG281" s="76">
        <v>0</v>
      </c>
      <c r="AH281" s="76">
        <v>0.40269428928821249</v>
      </c>
      <c r="AI281" s="79">
        <f t="shared" si="118"/>
        <v>4.0923082707126968</v>
      </c>
      <c r="AJ281" t="str">
        <f t="shared" si="119"/>
        <v/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116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117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118"/>
        <v>0</v>
      </c>
      <c r="AJ282" t="str">
        <f t="shared" si="119"/>
        <v/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116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117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118"/>
        <v>0</v>
      </c>
      <c r="AJ283" t="str">
        <f t="shared" si="119"/>
        <v/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116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117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118"/>
        <v>0</v>
      </c>
      <c r="AJ284" t="str">
        <f t="shared" si="119"/>
        <v/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116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117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118"/>
        <v>0</v>
      </c>
      <c r="AJ285" t="str">
        <f t="shared" si="119"/>
        <v/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116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117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118"/>
        <v>0</v>
      </c>
      <c r="AJ286" t="str">
        <f t="shared" si="119"/>
        <v/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116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117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118"/>
        <v>0</v>
      </c>
      <c r="AJ287" t="str">
        <f t="shared" si="119"/>
        <v/>
      </c>
      <c r="BA287"/>
      <c r="BR287"/>
      <c r="CG287"/>
    </row>
    <row r="288" spans="1:85" x14ac:dyDescent="0.25">
      <c r="A288" s="56" t="s">
        <v>25</v>
      </c>
      <c r="B288" s="57">
        <f>SUM(B267:B283)</f>
        <v>15.833012875795472</v>
      </c>
      <c r="C288" s="57">
        <f t="shared" ref="C288:I288" si="120">SUM(C267:C283)</f>
        <v>254.76290447768511</v>
      </c>
      <c r="D288" s="57">
        <f t="shared" si="120"/>
        <v>94.772545435535136</v>
      </c>
      <c r="E288" s="57">
        <f t="shared" si="120"/>
        <v>234.22288260833267</v>
      </c>
      <c r="F288" s="57">
        <f t="shared" si="120"/>
        <v>0</v>
      </c>
      <c r="G288" s="57">
        <f t="shared" si="120"/>
        <v>10.28699796003265</v>
      </c>
      <c r="H288" s="58">
        <f t="shared" si="120"/>
        <v>0</v>
      </c>
      <c r="I288" s="16">
        <f t="shared" si="120"/>
        <v>609.87834335738091</v>
      </c>
      <c r="J288" s="6"/>
      <c r="K288" s="59" t="s">
        <v>25</v>
      </c>
      <c r="L288" s="57">
        <f>SUM(L267:L283)</f>
        <v>15.833012875795472</v>
      </c>
      <c r="M288" s="57">
        <f t="shared" ref="M288:S288" si="121">SUM(M267:M283)</f>
        <v>254.76290447768511</v>
      </c>
      <c r="N288" s="57">
        <f t="shared" si="121"/>
        <v>94.772545435535136</v>
      </c>
      <c r="O288" s="57">
        <f t="shared" si="121"/>
        <v>234.22288260833267</v>
      </c>
      <c r="P288" s="57">
        <f t="shared" si="121"/>
        <v>63.274079399828182</v>
      </c>
      <c r="Q288" s="57">
        <f t="shared" si="121"/>
        <v>10.28699796003265</v>
      </c>
      <c r="R288" s="58">
        <f t="shared" si="121"/>
        <v>0</v>
      </c>
      <c r="S288" s="60">
        <f t="shared" si="121"/>
        <v>673.15242275720925</v>
      </c>
      <c r="T288" t="str">
        <f>IF(ABS(S288-AI288)&gt;0.01,S288-AI288,"")</f>
        <v/>
      </c>
      <c r="U288" s="94" t="s">
        <v>61</v>
      </c>
      <c r="V288" s="95">
        <f>SUM(V267:V283)</f>
        <v>15.749749129701286</v>
      </c>
      <c r="W288" s="95">
        <f t="shared" ref="W288:AH288" si="122">SUM(W267:W283)</f>
        <v>8.3263746094185284E-2</v>
      </c>
      <c r="X288" s="95">
        <f t="shared" si="122"/>
        <v>10.28699796003265</v>
      </c>
      <c r="Y288" s="95">
        <f t="shared" si="122"/>
        <v>254.76290447768511</v>
      </c>
      <c r="Z288" s="95">
        <f t="shared" si="122"/>
        <v>94.772545435535136</v>
      </c>
      <c r="AA288" s="95">
        <f t="shared" si="122"/>
        <v>228.14113986113546</v>
      </c>
      <c r="AB288" s="95">
        <f t="shared" si="122"/>
        <v>63.274079399828182</v>
      </c>
      <c r="AC288" s="95">
        <f t="shared" si="122"/>
        <v>6.0817427471972021</v>
      </c>
      <c r="AD288" s="96">
        <f t="shared" si="122"/>
        <v>0</v>
      </c>
      <c r="AE288" s="96">
        <f t="shared" si="122"/>
        <v>0</v>
      </c>
      <c r="AF288" s="96">
        <f t="shared" si="122"/>
        <v>0</v>
      </c>
      <c r="AG288" s="96">
        <f t="shared" si="122"/>
        <v>0</v>
      </c>
      <c r="AH288" s="96">
        <f t="shared" si="122"/>
        <v>6.0817427471972021</v>
      </c>
      <c r="AI288" s="97">
        <f>SUM(V288:AC288)</f>
        <v>673.15242275720925</v>
      </c>
      <c r="AJ288" t="str">
        <f t="shared" si="119"/>
        <v/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2.5960936387140292E-2</v>
      </c>
      <c r="C289" s="98">
        <f t="shared" ref="C289:H289" si="123">IF($I288=0,"-",C288/$I288)</f>
        <v>0.41772741605352809</v>
      </c>
      <c r="D289" s="98">
        <f t="shared" si="123"/>
        <v>0.15539582027755269</v>
      </c>
      <c r="E289" s="98">
        <f t="shared" si="123"/>
        <v>0.38404853223502816</v>
      </c>
      <c r="F289" s="98">
        <f t="shared" si="123"/>
        <v>0</v>
      </c>
      <c r="G289" s="98">
        <f t="shared" si="123"/>
        <v>1.6867295046750989E-2</v>
      </c>
      <c r="H289" s="99">
        <f t="shared" si="123"/>
        <v>0</v>
      </c>
      <c r="I289" s="100">
        <f>SUM(B289:H289)</f>
        <v>1.0000000000000002</v>
      </c>
      <c r="J289"/>
      <c r="K289" s="64" t="s">
        <v>86</v>
      </c>
      <c r="L289" s="65">
        <f t="shared" ref="L289:R289" si="124">IF($S288=0,"-",L288/$S288)</f>
        <v>2.3520695076672225E-2</v>
      </c>
      <c r="M289" s="65">
        <f t="shared" si="124"/>
        <v>0.37846243416043129</v>
      </c>
      <c r="N289" s="65">
        <f t="shared" si="124"/>
        <v>0.14078913219587036</v>
      </c>
      <c r="O289" s="65">
        <f t="shared" si="124"/>
        <v>0.3479492529328852</v>
      </c>
      <c r="P289" s="65">
        <f t="shared" si="124"/>
        <v>9.3996659984762032E-2</v>
      </c>
      <c r="Q289" s="65">
        <f t="shared" si="124"/>
        <v>1.5281825649378872E-2</v>
      </c>
      <c r="R289" s="66">
        <f t="shared" si="124"/>
        <v>0</v>
      </c>
      <c r="S289" s="67">
        <f>SUM(L289:R289)</f>
        <v>1</v>
      </c>
      <c r="U289" s="101" t="s">
        <v>86</v>
      </c>
      <c r="V289" s="102">
        <f>+V288/$AI288</f>
        <v>2.3397002814297026E-2</v>
      </c>
      <c r="W289" s="102">
        <f t="shared" ref="W289:AH289" si="125">+W288/$AI288</f>
        <v>1.2369226237519853E-4</v>
      </c>
      <c r="X289" s="102">
        <f t="shared" si="125"/>
        <v>1.5281825649378872E-2</v>
      </c>
      <c r="Y289" s="102">
        <f t="shared" si="125"/>
        <v>0.37846243416043129</v>
      </c>
      <c r="Z289" s="102">
        <f t="shared" si="125"/>
        <v>0.14078913219587036</v>
      </c>
      <c r="AA289" s="102">
        <f t="shared" si="125"/>
        <v>0.3389145342843411</v>
      </c>
      <c r="AB289" s="102">
        <f t="shared" si="125"/>
        <v>9.3996659984762032E-2</v>
      </c>
      <c r="AC289" s="102">
        <f t="shared" si="125"/>
        <v>9.0347186485441027E-3</v>
      </c>
      <c r="AD289" s="102">
        <f t="shared" si="125"/>
        <v>0</v>
      </c>
      <c r="AE289" s="102">
        <f t="shared" si="125"/>
        <v>0</v>
      </c>
      <c r="AF289" s="102">
        <f t="shared" si="125"/>
        <v>0</v>
      </c>
      <c r="AG289" s="102">
        <f t="shared" si="125"/>
        <v>0</v>
      </c>
      <c r="AH289" s="102">
        <f t="shared" si="125"/>
        <v>9.0347186485441027E-3</v>
      </c>
      <c r="AI289" s="103">
        <f>SUM(V289:AC289)</f>
        <v>1</v>
      </c>
      <c r="AJ289" s="1" t="str">
        <f t="shared" si="119"/>
        <v/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AJ293" t="str">
        <f>IF(ABS(S293-AI293)&gt;0.001,S293-AI293,"")</f>
        <v/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126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127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128">SUM(V294:AC294)</f>
        <v>0</v>
      </c>
      <c r="AJ294" t="str">
        <f t="shared" ref="AJ294:AJ315" si="129">IF(ABS(S294-AI294)&gt;0.001,S294-AI294,"")</f>
        <v/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126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127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128"/>
        <v>0</v>
      </c>
      <c r="AJ295" t="str">
        <f t="shared" si="129"/>
        <v/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126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127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128"/>
        <v>0</v>
      </c>
      <c r="AJ296" t="str">
        <f t="shared" si="129"/>
        <v/>
      </c>
      <c r="BA296"/>
      <c r="BR296"/>
      <c r="CG296"/>
    </row>
    <row r="297" spans="1:85" x14ac:dyDescent="0.25">
      <c r="A297" s="29" t="s">
        <v>15</v>
      </c>
      <c r="B297" s="18">
        <v>16.152651274735685</v>
      </c>
      <c r="C297" s="18">
        <v>48.779253152642056</v>
      </c>
      <c r="D297" s="18">
        <v>6.4444130957775903</v>
      </c>
      <c r="E297" s="18">
        <v>0</v>
      </c>
      <c r="F297" s="214"/>
      <c r="G297" s="18">
        <v>0</v>
      </c>
      <c r="H297" s="30">
        <v>0</v>
      </c>
      <c r="I297" s="16">
        <f t="shared" si="126"/>
        <v>71.376317523155336</v>
      </c>
      <c r="J297" s="6"/>
      <c r="K297" s="31" t="s">
        <v>15</v>
      </c>
      <c r="L297" s="18">
        <v>16.152651274735685</v>
      </c>
      <c r="M297" s="18">
        <v>48.779253152642056</v>
      </c>
      <c r="N297" s="18">
        <v>6.4444130957775903</v>
      </c>
      <c r="O297" s="18">
        <v>0</v>
      </c>
      <c r="P297" s="18">
        <v>0</v>
      </c>
      <c r="Q297" s="18">
        <v>0</v>
      </c>
      <c r="R297" s="19">
        <v>0</v>
      </c>
      <c r="S297" s="20">
        <f t="shared" si="127"/>
        <v>71.376317523155336</v>
      </c>
      <c r="U297" s="84" t="s">
        <v>15</v>
      </c>
      <c r="V297" s="76">
        <v>14.737621074818177</v>
      </c>
      <c r="W297" s="76">
        <v>0</v>
      </c>
      <c r="X297" s="76">
        <v>0</v>
      </c>
      <c r="Y297" s="76">
        <v>48.779253152642056</v>
      </c>
      <c r="Z297" s="76">
        <v>6.4444130957775903</v>
      </c>
      <c r="AA297" s="76">
        <v>0</v>
      </c>
      <c r="AB297" s="76">
        <v>0</v>
      </c>
      <c r="AC297" s="77">
        <v>1.415030199917507</v>
      </c>
      <c r="AD297" s="78">
        <v>1.415030199917507</v>
      </c>
      <c r="AE297" s="78">
        <v>0</v>
      </c>
      <c r="AF297" s="78">
        <v>0</v>
      </c>
      <c r="AG297" s="78">
        <v>0</v>
      </c>
      <c r="AH297" s="78">
        <v>0</v>
      </c>
      <c r="AI297" s="79">
        <f t="shared" si="128"/>
        <v>71.376317523155336</v>
      </c>
      <c r="AJ297" t="str">
        <f t="shared" si="129"/>
        <v/>
      </c>
      <c r="BA297"/>
      <c r="BR297"/>
      <c r="CG297"/>
    </row>
    <row r="298" spans="1:85" x14ac:dyDescent="0.25">
      <c r="A298" s="21" t="s">
        <v>14</v>
      </c>
      <c r="B298" s="22">
        <v>0.85550177247331316</v>
      </c>
      <c r="C298" s="22">
        <v>2.3623514853524474</v>
      </c>
      <c r="D298" s="22">
        <v>7.7675672296156453</v>
      </c>
      <c r="E298" s="22">
        <v>0</v>
      </c>
      <c r="F298" s="214"/>
      <c r="G298" s="22">
        <v>0</v>
      </c>
      <c r="H298" s="23">
        <v>0</v>
      </c>
      <c r="I298" s="24">
        <f t="shared" si="126"/>
        <v>10.985420487441406</v>
      </c>
      <c r="J298" s="6"/>
      <c r="K298" s="25" t="s">
        <v>14</v>
      </c>
      <c r="L298" s="26">
        <v>0.85550177247331316</v>
      </c>
      <c r="M298" s="26">
        <v>2.3623514853524474</v>
      </c>
      <c r="N298" s="26">
        <v>7.7675672296156453</v>
      </c>
      <c r="O298" s="26">
        <v>0</v>
      </c>
      <c r="P298" s="26">
        <v>0</v>
      </c>
      <c r="Q298" s="26">
        <v>0</v>
      </c>
      <c r="R298" s="27">
        <v>0</v>
      </c>
      <c r="S298" s="28">
        <f t="shared" si="127"/>
        <v>10.985420487441406</v>
      </c>
      <c r="U298" s="80" t="s">
        <v>55</v>
      </c>
      <c r="V298" s="81">
        <v>0.85550177247331316</v>
      </c>
      <c r="W298" s="81">
        <v>0</v>
      </c>
      <c r="X298" s="81">
        <v>0</v>
      </c>
      <c r="Y298" s="81">
        <v>2.3623514853524474</v>
      </c>
      <c r="Z298" s="81">
        <v>7.7675672296156453</v>
      </c>
      <c r="AA298" s="81">
        <v>0</v>
      </c>
      <c r="AB298" s="81">
        <v>0</v>
      </c>
      <c r="AC298" s="82">
        <v>0</v>
      </c>
      <c r="AD298" s="81">
        <v>0</v>
      </c>
      <c r="AE298" s="81">
        <v>0</v>
      </c>
      <c r="AF298" s="81">
        <v>0</v>
      </c>
      <c r="AG298" s="81">
        <v>0</v>
      </c>
      <c r="AH298" s="81">
        <v>0</v>
      </c>
      <c r="AI298" s="83">
        <f t="shared" si="128"/>
        <v>10.985420487441406</v>
      </c>
      <c r="AJ298" t="str">
        <f t="shared" si="129"/>
        <v/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2.1316963879942551E-2</v>
      </c>
      <c r="F299" s="214"/>
      <c r="G299" s="18">
        <v>0</v>
      </c>
      <c r="H299" s="30">
        <v>0</v>
      </c>
      <c r="I299" s="16">
        <f t="shared" si="126"/>
        <v>2.1316963879942551E-2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2.1316963879942551E-2</v>
      </c>
      <c r="P299" s="18">
        <v>13.346306731565804</v>
      </c>
      <c r="Q299" s="18">
        <v>0</v>
      </c>
      <c r="R299" s="19">
        <v>0</v>
      </c>
      <c r="S299" s="20">
        <f t="shared" si="127"/>
        <v>13.367623695445745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3.411563572717636E-5</v>
      </c>
      <c r="AB299" s="76">
        <v>13.346306731565804</v>
      </c>
      <c r="AC299" s="77">
        <v>2.1282848244215374E-2</v>
      </c>
      <c r="AD299" s="76">
        <v>0</v>
      </c>
      <c r="AE299" s="76">
        <v>0</v>
      </c>
      <c r="AF299" s="76">
        <v>0</v>
      </c>
      <c r="AG299" s="76">
        <v>0</v>
      </c>
      <c r="AH299" s="76">
        <v>2.1282848244215374E-2</v>
      </c>
      <c r="AI299" s="79">
        <f t="shared" si="128"/>
        <v>13.367623695445747</v>
      </c>
      <c r="AJ299" t="str">
        <f t="shared" si="129"/>
        <v/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126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4.2749769541005428E-2</v>
      </c>
      <c r="Q300" s="26">
        <v>0</v>
      </c>
      <c r="R300" s="27">
        <v>0</v>
      </c>
      <c r="S300" s="28">
        <f t="shared" si="127"/>
        <v>4.2749769541005428E-2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4.2749769541005428E-2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128"/>
        <v>4.2749769541005428E-2</v>
      </c>
      <c r="AJ300" t="str">
        <f t="shared" si="129"/>
        <v/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126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127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128"/>
        <v>0</v>
      </c>
      <c r="AJ301" t="str">
        <f t="shared" si="129"/>
        <v/>
      </c>
      <c r="BA301"/>
      <c r="BR301"/>
      <c r="CG301"/>
    </row>
    <row r="302" spans="1:85" x14ac:dyDescent="0.25">
      <c r="A302" s="21" t="s">
        <v>16</v>
      </c>
      <c r="B302" s="22">
        <v>2.4514984462178816E-2</v>
      </c>
      <c r="C302" s="22">
        <v>0.71093454940318668</v>
      </c>
      <c r="D302" s="22">
        <v>4.7804219701248742</v>
      </c>
      <c r="E302" s="22">
        <v>1.8386238346634127</v>
      </c>
      <c r="F302" s="214"/>
      <c r="G302" s="22">
        <v>0</v>
      </c>
      <c r="H302" s="23">
        <v>0</v>
      </c>
      <c r="I302" s="24">
        <f t="shared" si="126"/>
        <v>7.3544953386536527</v>
      </c>
      <c r="J302" s="6"/>
      <c r="K302" s="25" t="s">
        <v>16</v>
      </c>
      <c r="L302" s="26">
        <v>2.4514984462178816E-2</v>
      </c>
      <c r="M302" s="26">
        <v>0.71093454940318668</v>
      </c>
      <c r="N302" s="26">
        <v>4.7804219701248742</v>
      </c>
      <c r="O302" s="26">
        <v>1.8386238346634127</v>
      </c>
      <c r="P302" s="26">
        <v>2.7725327410066209</v>
      </c>
      <c r="Q302" s="26">
        <v>0</v>
      </c>
      <c r="R302" s="27">
        <v>0</v>
      </c>
      <c r="S302" s="28">
        <f t="shared" si="127"/>
        <v>10.127028079660274</v>
      </c>
      <c r="U302" s="80" t="s">
        <v>16</v>
      </c>
      <c r="V302" s="81">
        <v>2.4514984462178816E-2</v>
      </c>
      <c r="W302" s="81">
        <v>0</v>
      </c>
      <c r="X302" s="81">
        <v>0</v>
      </c>
      <c r="Y302" s="81">
        <v>0.71093454940318668</v>
      </c>
      <c r="Z302" s="81">
        <v>4.7804219701248742</v>
      </c>
      <c r="AA302" s="81">
        <v>0.34320978247050399</v>
      </c>
      <c r="AB302" s="81">
        <v>2.7725327410066209</v>
      </c>
      <c r="AC302" s="82">
        <v>1.4954140521929087</v>
      </c>
      <c r="AD302" s="81">
        <v>0</v>
      </c>
      <c r="AE302" s="81">
        <v>0</v>
      </c>
      <c r="AF302" s="81">
        <v>0</v>
      </c>
      <c r="AG302" s="81">
        <v>0</v>
      </c>
      <c r="AH302" s="81">
        <v>1.4954140521929087</v>
      </c>
      <c r="AI302" s="83">
        <f t="shared" si="128"/>
        <v>10.127028079660272</v>
      </c>
      <c r="AJ302" t="str">
        <f t="shared" si="129"/>
        <v/>
      </c>
      <c r="BA302"/>
      <c r="BR302"/>
      <c r="CG302"/>
    </row>
    <row r="303" spans="1:85" x14ac:dyDescent="0.25">
      <c r="A303" s="29" t="s">
        <v>136</v>
      </c>
      <c r="B303" s="18">
        <v>15.69001335361656</v>
      </c>
      <c r="C303" s="18">
        <v>170.94733604648428</v>
      </c>
      <c r="D303" s="18">
        <v>68.957910305027028</v>
      </c>
      <c r="E303" s="18">
        <v>0.62525618612418876</v>
      </c>
      <c r="F303" s="214"/>
      <c r="G303" s="18">
        <v>0</v>
      </c>
      <c r="H303" s="30">
        <v>0</v>
      </c>
      <c r="I303" s="16">
        <f t="shared" si="126"/>
        <v>256.22051589125209</v>
      </c>
      <c r="J303" s="6"/>
      <c r="K303" s="31" t="s">
        <v>136</v>
      </c>
      <c r="L303" s="18">
        <v>15.69001335361656</v>
      </c>
      <c r="M303" s="18">
        <v>170.94733604648428</v>
      </c>
      <c r="N303" s="18">
        <v>68.957910305027028</v>
      </c>
      <c r="O303" s="18">
        <v>0.62525618612418876</v>
      </c>
      <c r="P303" s="18">
        <v>0.7652931108144041</v>
      </c>
      <c r="Q303" s="18">
        <v>0</v>
      </c>
      <c r="R303" s="19">
        <v>0</v>
      </c>
      <c r="S303" s="20">
        <f t="shared" si="127"/>
        <v>256.9858090020665</v>
      </c>
      <c r="U303" s="84" t="s">
        <v>136</v>
      </c>
      <c r="V303" s="76">
        <v>15.450870336890301</v>
      </c>
      <c r="W303" s="76">
        <v>7.4869845362321191E-2</v>
      </c>
      <c r="X303" s="76">
        <v>0</v>
      </c>
      <c r="Y303" s="76">
        <v>170.94733604648428</v>
      </c>
      <c r="Z303" s="76">
        <v>68.957910305027028</v>
      </c>
      <c r="AA303" s="76">
        <v>3.1519980696837632E-2</v>
      </c>
      <c r="AB303" s="76">
        <v>0.7652931108144041</v>
      </c>
      <c r="AC303" s="77">
        <v>0.75800937679128833</v>
      </c>
      <c r="AD303" s="76">
        <v>0.16427317136393721</v>
      </c>
      <c r="AE303" s="76">
        <v>0</v>
      </c>
      <c r="AF303" s="76">
        <v>0</v>
      </c>
      <c r="AG303" s="76">
        <v>0</v>
      </c>
      <c r="AH303" s="76">
        <v>0.59373620542735117</v>
      </c>
      <c r="AI303" s="79">
        <f t="shared" si="128"/>
        <v>256.98580900206645</v>
      </c>
      <c r="AJ303" t="str">
        <f t="shared" si="129"/>
        <v/>
      </c>
      <c r="BA303"/>
      <c r="BR303"/>
      <c r="CG303"/>
    </row>
    <row r="304" spans="1:85" x14ac:dyDescent="0.25">
      <c r="A304" s="21" t="s">
        <v>24</v>
      </c>
      <c r="B304" s="22">
        <v>16.768382857857336</v>
      </c>
      <c r="C304" s="22">
        <v>10.011207034578689</v>
      </c>
      <c r="D304" s="22">
        <v>21.357743336136117</v>
      </c>
      <c r="E304" s="22">
        <v>193.21821938649938</v>
      </c>
      <c r="F304" s="214"/>
      <c r="G304" s="22">
        <v>18.685038874879151</v>
      </c>
      <c r="H304" s="23">
        <v>0</v>
      </c>
      <c r="I304" s="24">
        <f t="shared" si="126"/>
        <v>260.04059148995066</v>
      </c>
      <c r="J304" s="6"/>
      <c r="K304" s="25" t="s">
        <v>24</v>
      </c>
      <c r="L304" s="26">
        <v>16.768382857857336</v>
      </c>
      <c r="M304" s="26">
        <v>10.011207034578689</v>
      </c>
      <c r="N304" s="26">
        <v>21.357743336136117</v>
      </c>
      <c r="O304" s="26">
        <v>193.21821938649938</v>
      </c>
      <c r="P304" s="26">
        <v>4.0926942505189992</v>
      </c>
      <c r="Q304" s="26">
        <v>18.685038874879151</v>
      </c>
      <c r="R304" s="27">
        <v>0</v>
      </c>
      <c r="S304" s="28">
        <f t="shared" si="127"/>
        <v>264.13328574046966</v>
      </c>
      <c r="U304" s="80" t="s">
        <v>24</v>
      </c>
      <c r="V304" s="81">
        <v>1.6131403404953317</v>
      </c>
      <c r="W304" s="81">
        <v>14.875315910270782</v>
      </c>
      <c r="X304" s="81">
        <v>18.685038874879151</v>
      </c>
      <c r="Y304" s="81">
        <v>10.011207034578689</v>
      </c>
      <c r="Z304" s="81">
        <v>15.964253879114093</v>
      </c>
      <c r="AA304" s="81">
        <v>179.88926902548124</v>
      </c>
      <c r="AB304" s="81">
        <v>4.0926942505189992</v>
      </c>
      <c r="AC304" s="82">
        <v>19.002366425131378</v>
      </c>
      <c r="AD304" s="81">
        <v>0.27992660709122219</v>
      </c>
      <c r="AE304" s="81">
        <v>10.723105212909068</v>
      </c>
      <c r="AF304" s="81">
        <v>0</v>
      </c>
      <c r="AG304" s="81">
        <v>5.3934894570220253</v>
      </c>
      <c r="AH304" s="81">
        <v>2.6058451481090601</v>
      </c>
      <c r="AI304" s="83">
        <f t="shared" si="128"/>
        <v>264.13328574046966</v>
      </c>
      <c r="AJ304" t="str">
        <f t="shared" si="129"/>
        <v/>
      </c>
      <c r="BA304"/>
      <c r="BR304"/>
      <c r="CG304"/>
    </row>
    <row r="305" spans="1:85" x14ac:dyDescent="0.25">
      <c r="A305" s="29" t="s">
        <v>23</v>
      </c>
      <c r="B305" s="18">
        <v>0.60471896482277443</v>
      </c>
      <c r="C305" s="18">
        <v>0</v>
      </c>
      <c r="D305" s="18">
        <v>32.440702456158832</v>
      </c>
      <c r="E305" s="18">
        <v>0</v>
      </c>
      <c r="F305" s="214"/>
      <c r="G305" s="18">
        <v>0</v>
      </c>
      <c r="H305" s="30">
        <v>0</v>
      </c>
      <c r="I305" s="16">
        <f t="shared" si="126"/>
        <v>33.045421420981604</v>
      </c>
      <c r="J305" s="6"/>
      <c r="K305" s="31" t="s">
        <v>23</v>
      </c>
      <c r="L305" s="18">
        <v>0.60471896482277443</v>
      </c>
      <c r="M305" s="18">
        <v>0</v>
      </c>
      <c r="N305" s="18">
        <v>32.440702456158832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127"/>
        <v>33.045421420981604</v>
      </c>
      <c r="U305" s="84" t="s">
        <v>23</v>
      </c>
      <c r="V305" s="76">
        <v>0.58934710345000463</v>
      </c>
      <c r="W305" s="76">
        <v>0</v>
      </c>
      <c r="X305" s="76">
        <v>0</v>
      </c>
      <c r="Y305" s="76">
        <v>0</v>
      </c>
      <c r="Z305" s="76">
        <v>28.540769553695672</v>
      </c>
      <c r="AA305" s="76">
        <v>0</v>
      </c>
      <c r="AB305" s="76">
        <v>0</v>
      </c>
      <c r="AC305" s="77">
        <v>3.9153047638359384</v>
      </c>
      <c r="AD305" s="76">
        <v>1.5371861372769819E-2</v>
      </c>
      <c r="AE305" s="76">
        <v>0</v>
      </c>
      <c r="AF305" s="76">
        <v>0</v>
      </c>
      <c r="AG305" s="76">
        <v>3.8999329024631608</v>
      </c>
      <c r="AH305" s="76">
        <v>0</v>
      </c>
      <c r="AI305" s="79">
        <f t="shared" si="128"/>
        <v>33.045421420981619</v>
      </c>
      <c r="AJ305" t="str">
        <f t="shared" si="129"/>
        <v/>
      </c>
      <c r="BA305"/>
      <c r="BR305"/>
      <c r="CG305"/>
    </row>
    <row r="306" spans="1:85" x14ac:dyDescent="0.25">
      <c r="A306" s="21" t="s">
        <v>58</v>
      </c>
      <c r="B306" s="22">
        <v>0</v>
      </c>
      <c r="C306" s="22">
        <v>4.4072070832609116E-4</v>
      </c>
      <c r="D306" s="22">
        <v>0</v>
      </c>
      <c r="E306" s="22">
        <v>0</v>
      </c>
      <c r="F306" s="214"/>
      <c r="G306" s="22">
        <v>0</v>
      </c>
      <c r="H306" s="23">
        <v>0</v>
      </c>
      <c r="I306" s="24">
        <f t="shared" si="126"/>
        <v>4.4072070832609116E-4</v>
      </c>
      <c r="J306" s="6"/>
      <c r="K306" s="25" t="s">
        <v>58</v>
      </c>
      <c r="L306" s="26">
        <v>0</v>
      </c>
      <c r="M306" s="26">
        <v>4.4072070832609116E-4</v>
      </c>
      <c r="N306" s="26">
        <v>0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127"/>
        <v>4.4072070832609116E-4</v>
      </c>
      <c r="U306" s="80" t="s">
        <v>58</v>
      </c>
      <c r="V306" s="81">
        <v>0</v>
      </c>
      <c r="W306" s="81">
        <v>0</v>
      </c>
      <c r="X306" s="81">
        <v>0</v>
      </c>
      <c r="Y306" s="81">
        <v>4.4072070832609116E-4</v>
      </c>
      <c r="Z306" s="81">
        <v>0</v>
      </c>
      <c r="AA306" s="81">
        <v>0</v>
      </c>
      <c r="AB306" s="81">
        <v>0</v>
      </c>
      <c r="AC306" s="82">
        <v>0</v>
      </c>
      <c r="AD306" s="81">
        <v>0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128"/>
        <v>4.4072070832609116E-4</v>
      </c>
      <c r="AJ306" t="str">
        <f t="shared" si="129"/>
        <v/>
      </c>
      <c r="BA306"/>
      <c r="BR306"/>
      <c r="CG306"/>
    </row>
    <row r="307" spans="1:85" x14ac:dyDescent="0.25">
      <c r="A307" s="29" t="s">
        <v>21</v>
      </c>
      <c r="B307" s="18">
        <v>1.1007942830447086</v>
      </c>
      <c r="C307" s="18">
        <v>0.55522142617494641</v>
      </c>
      <c r="D307" s="18">
        <v>2.7593217599933734E-2</v>
      </c>
      <c r="E307" s="18">
        <v>0</v>
      </c>
      <c r="F307" s="214"/>
      <c r="G307" s="18">
        <v>0</v>
      </c>
      <c r="H307" s="30">
        <v>0</v>
      </c>
      <c r="I307" s="16">
        <f t="shared" si="126"/>
        <v>1.6836089268195888</v>
      </c>
      <c r="J307" s="6"/>
      <c r="K307" s="31" t="s">
        <v>21</v>
      </c>
      <c r="L307" s="18">
        <v>1.1007942830447086</v>
      </c>
      <c r="M307" s="18">
        <v>0.55522142617494641</v>
      </c>
      <c r="N307" s="18">
        <v>2.7593217599933734E-2</v>
      </c>
      <c r="O307" s="18">
        <v>0</v>
      </c>
      <c r="P307" s="18">
        <v>0.80593472880430839</v>
      </c>
      <c r="Q307" s="18">
        <v>0</v>
      </c>
      <c r="R307" s="19">
        <v>0</v>
      </c>
      <c r="S307" s="20">
        <f t="shared" si="127"/>
        <v>2.4895436556238972</v>
      </c>
      <c r="U307" s="84" t="s">
        <v>21</v>
      </c>
      <c r="V307" s="76">
        <v>1.1007942830447086</v>
      </c>
      <c r="W307" s="76">
        <v>0</v>
      </c>
      <c r="X307" s="76">
        <v>0</v>
      </c>
      <c r="Y307" s="76">
        <v>0.55522142617494641</v>
      </c>
      <c r="Z307" s="76">
        <v>2.7593217599933734E-2</v>
      </c>
      <c r="AA307" s="76">
        <v>0</v>
      </c>
      <c r="AB307" s="76">
        <v>0.80593472880430839</v>
      </c>
      <c r="AC307" s="77">
        <v>0</v>
      </c>
      <c r="AD307" s="76">
        <v>0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128"/>
        <v>2.4895436556238972</v>
      </c>
      <c r="AJ307" t="str">
        <f t="shared" si="129"/>
        <v/>
      </c>
      <c r="BA307"/>
      <c r="BR307"/>
      <c r="CG307"/>
    </row>
    <row r="308" spans="1:85" x14ac:dyDescent="0.25">
      <c r="A308" s="21" t="s">
        <v>20</v>
      </c>
      <c r="B308" s="22">
        <v>7.0575776947191731E-5</v>
      </c>
      <c r="C308" s="22">
        <v>3.5597190259420345E-5</v>
      </c>
      <c r="D308" s="22">
        <v>1.7690978238021558E-6</v>
      </c>
      <c r="E308" s="22">
        <v>0</v>
      </c>
      <c r="F308" s="214"/>
      <c r="G308" s="22">
        <v>0</v>
      </c>
      <c r="H308" s="23">
        <v>0</v>
      </c>
      <c r="I308" s="24">
        <f t="shared" si="126"/>
        <v>1.0794206503041424E-4</v>
      </c>
      <c r="J308" s="6"/>
      <c r="K308" s="25" t="s">
        <v>20</v>
      </c>
      <c r="L308" s="26">
        <v>7.0575776947191731E-5</v>
      </c>
      <c r="M308" s="26">
        <v>3.5597190259420345E-5</v>
      </c>
      <c r="N308" s="26">
        <v>1.7690978238021558E-6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127"/>
        <v>1.0794206503041424E-4</v>
      </c>
      <c r="U308" s="80" t="s">
        <v>59</v>
      </c>
      <c r="V308" s="81">
        <v>7.0575776947191731E-5</v>
      </c>
      <c r="W308" s="81">
        <v>0</v>
      </c>
      <c r="X308" s="81">
        <v>0</v>
      </c>
      <c r="Y308" s="81">
        <v>3.5597190259420345E-5</v>
      </c>
      <c r="Z308" s="81">
        <v>1.7690978238021558E-6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128"/>
        <v>1.0794206503041424E-4</v>
      </c>
      <c r="AJ308" t="str">
        <f t="shared" si="129"/>
        <v/>
      </c>
      <c r="BA308"/>
      <c r="BR308"/>
      <c r="CG308"/>
    </row>
    <row r="309" spans="1:85" x14ac:dyDescent="0.25">
      <c r="A309" s="32" t="s">
        <v>62</v>
      </c>
      <c r="B309" s="18">
        <v>1.8828074313666579E-2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126"/>
        <v>1.8828074313666579E-2</v>
      </c>
      <c r="J309" s="6"/>
      <c r="K309" s="33" t="s">
        <v>62</v>
      </c>
      <c r="L309" s="18">
        <v>1.8828074313666579E-2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127"/>
        <v>1.8828074313666579E-2</v>
      </c>
      <c r="U309" s="85" t="s">
        <v>60</v>
      </c>
      <c r="V309" s="76">
        <v>1.6011939364102865E-2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2.8161349495637138E-3</v>
      </c>
      <c r="AD309" s="78">
        <v>2.8161349495637138E-3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128"/>
        <v>1.8828074313666579E-2</v>
      </c>
      <c r="AJ309" t="str">
        <f t="shared" si="129"/>
        <v/>
      </c>
      <c r="BA309"/>
      <c r="BR309"/>
      <c r="CG309"/>
    </row>
    <row r="310" spans="1:85" ht="14.4" x14ac:dyDescent="0.3">
      <c r="A310" s="34" t="s">
        <v>22</v>
      </c>
      <c r="B310" s="35">
        <v>1.8828074313666579E-2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126"/>
        <v>1.8828074313666579E-2</v>
      </c>
      <c r="J310" s="6"/>
      <c r="K310" s="38" t="s">
        <v>22</v>
      </c>
      <c r="L310" s="39">
        <v>1.8828074313666579E-2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127"/>
        <v>1.8828074313666579E-2</v>
      </c>
      <c r="U310" s="86" t="s">
        <v>63</v>
      </c>
      <c r="V310" s="87">
        <v>1.6011939364102865E-2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2.8161349495637138E-3</v>
      </c>
      <c r="AD310" s="87">
        <v>2.8161349495637138E-3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128"/>
        <v>1.8828074313666579E-2</v>
      </c>
      <c r="AJ310" t="str">
        <f t="shared" si="129"/>
        <v/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126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127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128"/>
        <v>0</v>
      </c>
      <c r="AJ311" t="str">
        <f t="shared" si="129"/>
        <v/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126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127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128"/>
        <v>0</v>
      </c>
      <c r="AJ312" t="str">
        <f t="shared" si="129"/>
        <v/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126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127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128"/>
        <v>0</v>
      </c>
      <c r="AJ313" t="str">
        <f t="shared" si="129"/>
        <v/>
      </c>
      <c r="BA313"/>
      <c r="BR313"/>
      <c r="CG313"/>
    </row>
    <row r="314" spans="1:85" x14ac:dyDescent="0.25">
      <c r="A314" s="56" t="s">
        <v>25</v>
      </c>
      <c r="B314" s="57">
        <f>SUM(B293:B309)</f>
        <v>51.215476141103167</v>
      </c>
      <c r="C314" s="57">
        <f t="shared" ref="C314:I314" si="130">SUM(C293:C309)</f>
        <v>233.36678001253418</v>
      </c>
      <c r="D314" s="57">
        <f t="shared" si="130"/>
        <v>141.77635337953785</v>
      </c>
      <c r="E314" s="57">
        <f t="shared" si="130"/>
        <v>195.70341637116692</v>
      </c>
      <c r="F314" s="57">
        <f t="shared" si="130"/>
        <v>0</v>
      </c>
      <c r="G314" s="57">
        <f t="shared" si="130"/>
        <v>18.685038874879151</v>
      </c>
      <c r="H314" s="58">
        <f t="shared" si="130"/>
        <v>0</v>
      </c>
      <c r="I314" s="16">
        <f t="shared" si="130"/>
        <v>640.74706477922132</v>
      </c>
      <c r="J314" s="6"/>
      <c r="K314" s="59" t="s">
        <v>25</v>
      </c>
      <c r="L314" s="57">
        <f>SUM(L293:L309)</f>
        <v>51.215476141103167</v>
      </c>
      <c r="M314" s="57">
        <f t="shared" ref="M314:S314" si="131">SUM(M293:M309)</f>
        <v>233.36678001253418</v>
      </c>
      <c r="N314" s="57">
        <f t="shared" si="131"/>
        <v>141.77635337953785</v>
      </c>
      <c r="O314" s="57">
        <f t="shared" si="131"/>
        <v>195.70341637116692</v>
      </c>
      <c r="P314" s="57">
        <f t="shared" si="131"/>
        <v>21.825511332251143</v>
      </c>
      <c r="Q314" s="57">
        <f t="shared" si="131"/>
        <v>18.685038874879151</v>
      </c>
      <c r="R314" s="58">
        <f t="shared" si="131"/>
        <v>0</v>
      </c>
      <c r="S314" s="60">
        <f t="shared" si="131"/>
        <v>662.57257611147247</v>
      </c>
      <c r="T314" t="str">
        <f>IF(ABS(S314-AI314)&gt;0.01,S314-AI314,"")</f>
        <v/>
      </c>
      <c r="U314" s="94" t="s">
        <v>61</v>
      </c>
      <c r="V314" s="95">
        <f>SUM(V293:V309)</f>
        <v>34.38787241077506</v>
      </c>
      <c r="W314" s="95">
        <f t="shared" ref="W314:AH314" si="132">SUM(W293:W309)</f>
        <v>14.950185755633104</v>
      </c>
      <c r="X314" s="95">
        <f t="shared" si="132"/>
        <v>18.685038874879151</v>
      </c>
      <c r="Y314" s="95">
        <f t="shared" si="132"/>
        <v>233.36678001253418</v>
      </c>
      <c r="Z314" s="95">
        <f t="shared" si="132"/>
        <v>132.48293102005266</v>
      </c>
      <c r="AA314" s="95">
        <f t="shared" si="132"/>
        <v>180.26403290428431</v>
      </c>
      <c r="AB314" s="95">
        <f t="shared" si="132"/>
        <v>21.825511332251143</v>
      </c>
      <c r="AC314" s="95">
        <f t="shared" si="132"/>
        <v>26.610223801062801</v>
      </c>
      <c r="AD314" s="96">
        <f t="shared" si="132"/>
        <v>1.8774179746949999</v>
      </c>
      <c r="AE314" s="96">
        <f t="shared" si="132"/>
        <v>10.723105212909068</v>
      </c>
      <c r="AF314" s="96">
        <f t="shared" si="132"/>
        <v>0</v>
      </c>
      <c r="AG314" s="96">
        <f t="shared" si="132"/>
        <v>9.2934223594851861</v>
      </c>
      <c r="AH314" s="96">
        <f t="shared" si="132"/>
        <v>4.7162782539735346</v>
      </c>
      <c r="AI314" s="97">
        <f>SUM(V314:AC314)</f>
        <v>662.57257611147247</v>
      </c>
      <c r="AJ314" t="str">
        <f t="shared" si="129"/>
        <v/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7.9930879057167753E-2</v>
      </c>
      <c r="C315" s="98">
        <f t="shared" ref="C315:H315" si="133">IF($I314=0,"-",C314/$I314)</f>
        <v>0.36421045501463839</v>
      </c>
      <c r="D315" s="98">
        <f t="shared" si="133"/>
        <v>0.22126726936843472</v>
      </c>
      <c r="E315" s="98">
        <f t="shared" si="133"/>
        <v>0.30543006301339731</v>
      </c>
      <c r="F315" s="98">
        <f t="shared" si="133"/>
        <v>0</v>
      </c>
      <c r="G315" s="98">
        <f t="shared" si="133"/>
        <v>2.916133354636178E-2</v>
      </c>
      <c r="H315" s="99">
        <f t="shared" si="133"/>
        <v>0</v>
      </c>
      <c r="I315" s="100">
        <f>SUM(B315:H315)</f>
        <v>0.99999999999999989</v>
      </c>
      <c r="J315"/>
      <c r="K315" s="64" t="s">
        <v>86</v>
      </c>
      <c r="L315" s="65">
        <f t="shared" ref="L315:R315" si="134">IF($S314=0,"-",L314/$S314)</f>
        <v>7.729791118382566E-2</v>
      </c>
      <c r="M315" s="65">
        <f t="shared" si="134"/>
        <v>0.35221315886951549</v>
      </c>
      <c r="N315" s="65">
        <f t="shared" si="134"/>
        <v>0.21397860172782812</v>
      </c>
      <c r="O315" s="65">
        <f t="shared" si="134"/>
        <v>0.29536902586538899</v>
      </c>
      <c r="P315" s="65">
        <f t="shared" si="134"/>
        <v>3.2940559448357214E-2</v>
      </c>
      <c r="Q315" s="65">
        <f t="shared" si="134"/>
        <v>2.8200742905084477E-2</v>
      </c>
      <c r="R315" s="66">
        <f t="shared" si="134"/>
        <v>0</v>
      </c>
      <c r="S315" s="67">
        <f>SUM(L315:R315)</f>
        <v>0.99999999999999989</v>
      </c>
      <c r="U315" s="101" t="s">
        <v>86</v>
      </c>
      <c r="V315" s="102">
        <f>+V314/$AI314</f>
        <v>5.1900536862832032E-2</v>
      </c>
      <c r="W315" s="102">
        <f t="shared" ref="W315:AH315" si="135">+W314/$AI314</f>
        <v>2.2563846278355257E-2</v>
      </c>
      <c r="X315" s="102">
        <f t="shared" si="135"/>
        <v>2.8200742905084477E-2</v>
      </c>
      <c r="Y315" s="102">
        <f t="shared" si="135"/>
        <v>0.35221315886951549</v>
      </c>
      <c r="Z315" s="102">
        <f t="shared" si="135"/>
        <v>0.19995233095455414</v>
      </c>
      <c r="AA315" s="102">
        <f t="shared" si="135"/>
        <v>0.27206684883069526</v>
      </c>
      <c r="AB315" s="102">
        <f t="shared" si="135"/>
        <v>3.2940559448357214E-2</v>
      </c>
      <c r="AC315" s="102">
        <f t="shared" si="135"/>
        <v>4.016197585060606E-2</v>
      </c>
      <c r="AD315" s="102">
        <f t="shared" si="135"/>
        <v>2.8335280426383651E-3</v>
      </c>
      <c r="AE315" s="102">
        <f t="shared" si="135"/>
        <v>1.6184046245682517E-2</v>
      </c>
      <c r="AF315" s="102">
        <f t="shared" si="135"/>
        <v>0</v>
      </c>
      <c r="AG315" s="102">
        <f t="shared" si="135"/>
        <v>1.4026270773273964E-2</v>
      </c>
      <c r="AH315" s="102">
        <f t="shared" si="135"/>
        <v>7.1181307890111935E-3</v>
      </c>
      <c r="AI315" s="103">
        <f>SUM(V315:AC315)</f>
        <v>0.99999999999999989</v>
      </c>
      <c r="AJ315" s="1" t="str">
        <f t="shared" si="129"/>
        <v/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AJ319" t="str">
        <f>IF(ABS(S319-AI319)&gt;0.001,S319-AI319,"")</f>
        <v/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136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137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138">SUM(V320:AC320)</f>
        <v>0</v>
      </c>
      <c r="AJ320" t="str">
        <f t="shared" ref="AJ320:AJ341" si="139">IF(ABS(S320-AI320)&gt;0.001,S320-AI320,"")</f>
        <v/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136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137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138"/>
        <v>0</v>
      </c>
      <c r="AJ321" t="str">
        <f t="shared" si="139"/>
        <v/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136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137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138"/>
        <v>0</v>
      </c>
      <c r="AJ322" t="str">
        <f t="shared" si="139"/>
        <v/>
      </c>
      <c r="BA322"/>
      <c r="BR322"/>
      <c r="CG322"/>
    </row>
    <row r="323" spans="1:85" x14ac:dyDescent="0.25">
      <c r="A323" s="29" t="s">
        <v>15</v>
      </c>
      <c r="B323" s="18">
        <v>0.43106826999564751</v>
      </c>
      <c r="C323" s="18">
        <v>2.5471085313072339</v>
      </c>
      <c r="D323" s="18">
        <v>2.9102704898725237E-2</v>
      </c>
      <c r="E323" s="18">
        <v>0</v>
      </c>
      <c r="F323" s="214"/>
      <c r="G323" s="18">
        <v>0</v>
      </c>
      <c r="H323" s="30">
        <v>0</v>
      </c>
      <c r="I323" s="16">
        <f t="shared" si="136"/>
        <v>3.0072795062016064</v>
      </c>
      <c r="J323" s="6"/>
      <c r="K323" s="31" t="s">
        <v>15</v>
      </c>
      <c r="L323" s="18">
        <v>0.43106826999564751</v>
      </c>
      <c r="M323" s="18">
        <v>2.5471085313072339</v>
      </c>
      <c r="N323" s="18">
        <v>2.9102704898725237E-2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137"/>
        <v>3.0072795062016064</v>
      </c>
      <c r="U323" s="84" t="s">
        <v>15</v>
      </c>
      <c r="V323" s="76">
        <v>0.43106826999564751</v>
      </c>
      <c r="W323" s="76">
        <v>0</v>
      </c>
      <c r="X323" s="76">
        <v>0</v>
      </c>
      <c r="Y323" s="76">
        <v>2.5471085313072339</v>
      </c>
      <c r="Z323" s="76">
        <v>2.9102704898725237E-2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138"/>
        <v>3.0072795062016064</v>
      </c>
      <c r="AJ323" t="str">
        <f t="shared" si="139"/>
        <v/>
      </c>
      <c r="BA323"/>
      <c r="BR323"/>
      <c r="CG323"/>
    </row>
    <row r="324" spans="1:85" x14ac:dyDescent="0.25">
      <c r="A324" s="21" t="s">
        <v>14</v>
      </c>
      <c r="B324" s="22">
        <v>2.4954863537351549E-2</v>
      </c>
      <c r="C324" s="22">
        <v>0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136"/>
        <v>2.4954863537351549E-2</v>
      </c>
      <c r="J324" s="6"/>
      <c r="K324" s="25" t="s">
        <v>14</v>
      </c>
      <c r="L324" s="26">
        <v>2.4954863537351549E-2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137"/>
        <v>2.4954863537351549E-2</v>
      </c>
      <c r="U324" s="80" t="s">
        <v>55</v>
      </c>
      <c r="V324" s="81">
        <v>2.4954863537351549E-2</v>
      </c>
      <c r="W324" s="81">
        <v>0</v>
      </c>
      <c r="X324" s="81">
        <v>0</v>
      </c>
      <c r="Y324" s="81">
        <v>0</v>
      </c>
      <c r="Z324" s="81">
        <v>0</v>
      </c>
      <c r="AA324" s="81">
        <v>0</v>
      </c>
      <c r="AB324" s="81">
        <v>0</v>
      </c>
      <c r="AC324" s="82">
        <v>0</v>
      </c>
      <c r="AD324" s="81">
        <v>0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138"/>
        <v>2.4954863537351549E-2</v>
      </c>
      <c r="AJ324" t="str">
        <f t="shared" si="139"/>
        <v/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2.299731527742948E-3</v>
      </c>
      <c r="F325" s="214"/>
      <c r="G325" s="18">
        <v>0</v>
      </c>
      <c r="H325" s="30">
        <v>0</v>
      </c>
      <c r="I325" s="16">
        <f t="shared" si="136"/>
        <v>2.299731527742948E-3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2.299731527742948E-3</v>
      </c>
      <c r="P325" s="18">
        <v>1.6822748308353235</v>
      </c>
      <c r="Q325" s="18">
        <v>0</v>
      </c>
      <c r="R325" s="19">
        <v>0</v>
      </c>
      <c r="S325" s="20">
        <f t="shared" si="137"/>
        <v>1.6845745623630664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3.1618673616997401E-6</v>
      </c>
      <c r="AB325" s="76">
        <v>1.6822748308353235</v>
      </c>
      <c r="AC325" s="77">
        <v>2.2965696603812484E-3</v>
      </c>
      <c r="AD325" s="76">
        <v>0</v>
      </c>
      <c r="AE325" s="76">
        <v>0</v>
      </c>
      <c r="AF325" s="76">
        <v>0</v>
      </c>
      <c r="AG325" s="76">
        <v>0</v>
      </c>
      <c r="AH325" s="76">
        <v>2.2965696603812484E-3</v>
      </c>
      <c r="AI325" s="79">
        <f t="shared" si="138"/>
        <v>1.6845745623630664</v>
      </c>
      <c r="AJ325" t="str">
        <f t="shared" si="139"/>
        <v/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136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0.115354960181887</v>
      </c>
      <c r="Q326" s="26">
        <v>0</v>
      </c>
      <c r="R326" s="27">
        <v>0</v>
      </c>
      <c r="S326" s="28">
        <f t="shared" si="137"/>
        <v>0.115354960181887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0.115354960181887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138"/>
        <v>0.115354960181887</v>
      </c>
      <c r="AJ326" t="str">
        <f t="shared" si="139"/>
        <v/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136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137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138"/>
        <v>0</v>
      </c>
      <c r="AJ327" t="str">
        <f t="shared" si="139"/>
        <v/>
      </c>
      <c r="BA327"/>
      <c r="BR327"/>
      <c r="CG327"/>
    </row>
    <row r="328" spans="1:85" x14ac:dyDescent="0.25">
      <c r="A328" s="21" t="s">
        <v>16</v>
      </c>
      <c r="B328" s="22">
        <v>1.9588986646524083E-3</v>
      </c>
      <c r="C328" s="22">
        <v>0</v>
      </c>
      <c r="D328" s="22">
        <v>2.1663114644391333E-2</v>
      </c>
      <c r="E328" s="22">
        <v>0</v>
      </c>
      <c r="F328" s="214"/>
      <c r="G328" s="22">
        <v>0</v>
      </c>
      <c r="H328" s="23">
        <v>0</v>
      </c>
      <c r="I328" s="24">
        <f t="shared" si="136"/>
        <v>2.3622013309043739E-2</v>
      </c>
      <c r="J328" s="6"/>
      <c r="K328" s="25" t="s">
        <v>16</v>
      </c>
      <c r="L328" s="26">
        <v>1.9588986646524083E-3</v>
      </c>
      <c r="M328" s="26">
        <v>0</v>
      </c>
      <c r="N328" s="26">
        <v>2.1663114644391333E-2</v>
      </c>
      <c r="O328" s="26">
        <v>0</v>
      </c>
      <c r="P328" s="26">
        <v>0</v>
      </c>
      <c r="Q328" s="26">
        <v>0</v>
      </c>
      <c r="R328" s="27">
        <v>0</v>
      </c>
      <c r="S328" s="28">
        <f t="shared" si="137"/>
        <v>2.3622013309043739E-2</v>
      </c>
      <c r="U328" s="80" t="s">
        <v>16</v>
      </c>
      <c r="V328" s="81">
        <v>1.9588986646524083E-3</v>
      </c>
      <c r="W328" s="81">
        <v>0</v>
      </c>
      <c r="X328" s="81">
        <v>0</v>
      </c>
      <c r="Y328" s="81">
        <v>0</v>
      </c>
      <c r="Z328" s="81">
        <v>2.1663114644391333E-2</v>
      </c>
      <c r="AA328" s="81">
        <v>0</v>
      </c>
      <c r="AB328" s="81">
        <v>0</v>
      </c>
      <c r="AC328" s="82">
        <v>0</v>
      </c>
      <c r="AD328" s="81">
        <v>0</v>
      </c>
      <c r="AE328" s="81">
        <v>0</v>
      </c>
      <c r="AF328" s="81">
        <v>0</v>
      </c>
      <c r="AG328" s="81">
        <v>0</v>
      </c>
      <c r="AH328" s="81">
        <v>0</v>
      </c>
      <c r="AI328" s="83">
        <f t="shared" si="138"/>
        <v>2.3622013309043739E-2</v>
      </c>
      <c r="AJ328" t="str">
        <f t="shared" si="139"/>
        <v/>
      </c>
      <c r="BA328"/>
      <c r="BR328"/>
      <c r="CG328"/>
    </row>
    <row r="329" spans="1:85" x14ac:dyDescent="0.25">
      <c r="A329" s="29" t="s">
        <v>136</v>
      </c>
      <c r="B329" s="18">
        <v>8.386433333817628</v>
      </c>
      <c r="C329" s="18">
        <v>104.27084565531139</v>
      </c>
      <c r="D329" s="18">
        <v>14.32636388230978</v>
      </c>
      <c r="E329" s="18">
        <v>7.4833928920012429</v>
      </c>
      <c r="F329" s="214"/>
      <c r="G329" s="18">
        <v>0</v>
      </c>
      <c r="H329" s="30">
        <v>0</v>
      </c>
      <c r="I329" s="16">
        <f t="shared" si="136"/>
        <v>134.46703576344004</v>
      </c>
      <c r="J329" s="6"/>
      <c r="K329" s="31" t="s">
        <v>136</v>
      </c>
      <c r="L329" s="18">
        <v>8.386433333817628</v>
      </c>
      <c r="M329" s="18">
        <v>104.27084565531139</v>
      </c>
      <c r="N329" s="18">
        <v>14.32636388230978</v>
      </c>
      <c r="O329" s="18">
        <v>7.4833928920012429</v>
      </c>
      <c r="P329" s="18">
        <v>3.7529812511856754E-2</v>
      </c>
      <c r="Q329" s="18">
        <v>0</v>
      </c>
      <c r="R329" s="19">
        <v>0</v>
      </c>
      <c r="S329" s="20">
        <f t="shared" si="137"/>
        <v>134.50456557595189</v>
      </c>
      <c r="U329" s="84" t="s">
        <v>136</v>
      </c>
      <c r="V329" s="76">
        <v>8.386433333817628</v>
      </c>
      <c r="W329" s="76">
        <v>0</v>
      </c>
      <c r="X329" s="76">
        <v>0</v>
      </c>
      <c r="Y329" s="76">
        <v>104.27084565531139</v>
      </c>
      <c r="Z329" s="76">
        <v>13.916152203955434</v>
      </c>
      <c r="AA329" s="76">
        <v>0.34680045399020198</v>
      </c>
      <c r="AB329" s="76">
        <v>3.7529812511856754E-2</v>
      </c>
      <c r="AC329" s="77">
        <v>7.5468041163653865</v>
      </c>
      <c r="AD329" s="76">
        <v>0</v>
      </c>
      <c r="AE329" s="76">
        <v>0</v>
      </c>
      <c r="AF329" s="76">
        <v>0</v>
      </c>
      <c r="AG329" s="76">
        <v>0.41021167835434552</v>
      </c>
      <c r="AH329" s="76">
        <v>7.136592438011041</v>
      </c>
      <c r="AI329" s="79">
        <f t="shared" si="138"/>
        <v>134.50456557595191</v>
      </c>
      <c r="AJ329" t="str">
        <f t="shared" si="139"/>
        <v/>
      </c>
      <c r="BA329"/>
      <c r="BR329"/>
      <c r="CG329"/>
    </row>
    <row r="330" spans="1:85" x14ac:dyDescent="0.25">
      <c r="A330" s="21" t="s">
        <v>24</v>
      </c>
      <c r="B330" s="22">
        <v>3.6173096632294106</v>
      </c>
      <c r="C330" s="22">
        <v>23.866671874979549</v>
      </c>
      <c r="D330" s="22">
        <v>0.15877224942367871</v>
      </c>
      <c r="E330" s="22">
        <v>122.23981859516645</v>
      </c>
      <c r="F330" s="214"/>
      <c r="G330" s="22">
        <v>5.5405348133178478</v>
      </c>
      <c r="H330" s="23">
        <v>0</v>
      </c>
      <c r="I330" s="24">
        <f t="shared" si="136"/>
        <v>155.42310719611692</v>
      </c>
      <c r="J330" s="6"/>
      <c r="K330" s="25" t="s">
        <v>24</v>
      </c>
      <c r="L330" s="26">
        <v>3.6173096632294106</v>
      </c>
      <c r="M330" s="26">
        <v>23.866671874979549</v>
      </c>
      <c r="N330" s="26">
        <v>0.15877224942367871</v>
      </c>
      <c r="O330" s="26">
        <v>122.23981859516645</v>
      </c>
      <c r="P330" s="26">
        <v>0.14721401701920631</v>
      </c>
      <c r="Q330" s="26">
        <v>5.5405348133178478</v>
      </c>
      <c r="R330" s="27">
        <v>0</v>
      </c>
      <c r="S330" s="28">
        <f t="shared" si="137"/>
        <v>155.57032121313614</v>
      </c>
      <c r="U330" s="80" t="s">
        <v>24</v>
      </c>
      <c r="V330" s="81">
        <v>1.3250965930344847</v>
      </c>
      <c r="W330" s="81">
        <v>2.2922130701949257</v>
      </c>
      <c r="X330" s="81">
        <v>5.5405348133178478</v>
      </c>
      <c r="Y330" s="81">
        <v>23.866671874979549</v>
      </c>
      <c r="Z330" s="81">
        <v>2.042204953543264E-2</v>
      </c>
      <c r="AA330" s="81">
        <v>122.09042227447209</v>
      </c>
      <c r="AB330" s="81">
        <v>0.14721401701920631</v>
      </c>
      <c r="AC330" s="82">
        <v>0.28774652058261579</v>
      </c>
      <c r="AD330" s="81">
        <v>0</v>
      </c>
      <c r="AE330" s="81">
        <v>0</v>
      </c>
      <c r="AF330" s="81">
        <v>0</v>
      </c>
      <c r="AG330" s="81">
        <v>0.13835019988824607</v>
      </c>
      <c r="AH330" s="81">
        <v>0.1493963206943697</v>
      </c>
      <c r="AI330" s="83">
        <f t="shared" si="138"/>
        <v>155.57032121313617</v>
      </c>
      <c r="AJ330" t="str">
        <f t="shared" si="139"/>
        <v/>
      </c>
      <c r="BA330"/>
      <c r="BR330"/>
      <c r="CG330"/>
    </row>
    <row r="331" spans="1:85" x14ac:dyDescent="0.25">
      <c r="A331" s="29" t="s">
        <v>23</v>
      </c>
      <c r="B331" s="18">
        <v>0.11848767019112859</v>
      </c>
      <c r="C331" s="18">
        <v>1.3852371806830375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136"/>
        <v>1.5037248508741661</v>
      </c>
      <c r="J331" s="6"/>
      <c r="K331" s="31" t="s">
        <v>23</v>
      </c>
      <c r="L331" s="18">
        <v>0.11848767019112859</v>
      </c>
      <c r="M331" s="18">
        <v>1.3852371806830375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137"/>
        <v>1.5037248508741661</v>
      </c>
      <c r="U331" s="84" t="s">
        <v>23</v>
      </c>
      <c r="V331" s="76">
        <v>0.11848767019112859</v>
      </c>
      <c r="W331" s="76">
        <v>0</v>
      </c>
      <c r="X331" s="76">
        <v>0</v>
      </c>
      <c r="Y331" s="76">
        <v>1.3852371806830375</v>
      </c>
      <c r="Z331" s="76">
        <v>0</v>
      </c>
      <c r="AA331" s="76">
        <v>0</v>
      </c>
      <c r="AB331" s="76">
        <v>0</v>
      </c>
      <c r="AC331" s="77">
        <v>0</v>
      </c>
      <c r="AD331" s="76">
        <v>0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138"/>
        <v>1.5037248508741661</v>
      </c>
      <c r="AJ331" t="str">
        <f t="shared" si="139"/>
        <v/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136"/>
        <v>0</v>
      </c>
      <c r="J332" s="6"/>
      <c r="K332" s="25" t="s">
        <v>58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137"/>
        <v>0</v>
      </c>
      <c r="U332" s="80" t="s">
        <v>58</v>
      </c>
      <c r="V332" s="81">
        <v>0</v>
      </c>
      <c r="W332" s="81">
        <v>0</v>
      </c>
      <c r="X332" s="81">
        <v>0</v>
      </c>
      <c r="Y332" s="81">
        <v>0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138"/>
        <v>0</v>
      </c>
      <c r="AJ332" t="str">
        <f t="shared" si="139"/>
        <v/>
      </c>
      <c r="BA332"/>
      <c r="BR332"/>
      <c r="CG332"/>
    </row>
    <row r="333" spans="1:85" x14ac:dyDescent="0.25">
      <c r="A333" s="29" t="s">
        <v>21</v>
      </c>
      <c r="B333" s="18">
        <v>5.0925385896119502E-4</v>
      </c>
      <c r="C333" s="18">
        <v>3.1365103217721026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136"/>
        <v>3.1370195756310637</v>
      </c>
      <c r="J333" s="6"/>
      <c r="K333" s="31" t="s">
        <v>21</v>
      </c>
      <c r="L333" s="18">
        <v>5.0925385896119502E-4</v>
      </c>
      <c r="M333" s="18">
        <v>3.1365103217721026</v>
      </c>
      <c r="N333" s="18">
        <v>0</v>
      </c>
      <c r="O333" s="18">
        <v>0</v>
      </c>
      <c r="P333" s="18">
        <v>9.5311895667303692E-2</v>
      </c>
      <c r="Q333" s="18">
        <v>0</v>
      </c>
      <c r="R333" s="19">
        <v>0</v>
      </c>
      <c r="S333" s="20">
        <f t="shared" si="137"/>
        <v>3.2323314712983673</v>
      </c>
      <c r="U333" s="84" t="s">
        <v>21</v>
      </c>
      <c r="V333" s="76">
        <v>5.0925385896119502E-4</v>
      </c>
      <c r="W333" s="76">
        <v>0</v>
      </c>
      <c r="X333" s="76">
        <v>0</v>
      </c>
      <c r="Y333" s="76">
        <v>3.1365103217721026</v>
      </c>
      <c r="Z333" s="76">
        <v>0</v>
      </c>
      <c r="AA333" s="76">
        <v>0</v>
      </c>
      <c r="AB333" s="76">
        <v>9.5311895667303692E-2</v>
      </c>
      <c r="AC333" s="77">
        <v>0</v>
      </c>
      <c r="AD333" s="76">
        <v>0</v>
      </c>
      <c r="AE333" s="76">
        <v>0</v>
      </c>
      <c r="AF333" s="76">
        <v>0</v>
      </c>
      <c r="AG333" s="76">
        <v>0</v>
      </c>
      <c r="AH333" s="76">
        <v>0</v>
      </c>
      <c r="AI333" s="79">
        <f t="shared" si="138"/>
        <v>3.2323314712983673</v>
      </c>
      <c r="AJ333" t="str">
        <f t="shared" si="139"/>
        <v/>
      </c>
      <c r="BA333"/>
      <c r="BR333"/>
      <c r="CG333"/>
    </row>
    <row r="334" spans="1:85" x14ac:dyDescent="0.25">
      <c r="A334" s="21" t="s">
        <v>20</v>
      </c>
      <c r="B334" s="22">
        <v>0</v>
      </c>
      <c r="C334" s="22">
        <v>0.11757338140831369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136"/>
        <v>0.11757338140831369</v>
      </c>
      <c r="J334" s="6"/>
      <c r="K334" s="25" t="s">
        <v>20</v>
      </c>
      <c r="L334" s="26">
        <v>0</v>
      </c>
      <c r="M334" s="26">
        <v>0.11757338140831369</v>
      </c>
      <c r="N334" s="26">
        <v>0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137"/>
        <v>0.11757338140831369</v>
      </c>
      <c r="U334" s="80" t="s">
        <v>59</v>
      </c>
      <c r="V334" s="81">
        <v>0</v>
      </c>
      <c r="W334" s="81">
        <v>0</v>
      </c>
      <c r="X334" s="81">
        <v>0</v>
      </c>
      <c r="Y334" s="81">
        <v>0.11757338140831369</v>
      </c>
      <c r="Z334" s="81">
        <v>0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138"/>
        <v>0.11757338140831369</v>
      </c>
      <c r="AJ334" t="str">
        <f t="shared" si="139"/>
        <v/>
      </c>
      <c r="BA334"/>
      <c r="BR334"/>
      <c r="CG334"/>
    </row>
    <row r="335" spans="1:85" x14ac:dyDescent="0.25">
      <c r="A335" s="32" t="s">
        <v>62</v>
      </c>
      <c r="B335" s="18">
        <v>2.9807875230948716E-2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136"/>
        <v>2.9807875230948716E-2</v>
      </c>
      <c r="J335" s="6"/>
      <c r="K335" s="33" t="s">
        <v>62</v>
      </c>
      <c r="L335" s="18">
        <v>2.9807875230948716E-2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137"/>
        <v>2.9807875230948716E-2</v>
      </c>
      <c r="U335" s="85" t="s">
        <v>60</v>
      </c>
      <c r="V335" s="76">
        <v>2.9807875230948716E-2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138"/>
        <v>2.9807875230948716E-2</v>
      </c>
      <c r="AJ335" t="str">
        <f t="shared" si="139"/>
        <v/>
      </c>
      <c r="BA335"/>
      <c r="BR335"/>
      <c r="CG335"/>
    </row>
    <row r="336" spans="1:85" ht="14.4" x14ac:dyDescent="0.3">
      <c r="A336" s="34" t="s">
        <v>22</v>
      </c>
      <c r="B336" s="35">
        <v>2.9807875230948716E-2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136"/>
        <v>2.9807875230948716E-2</v>
      </c>
      <c r="J336" s="6"/>
      <c r="K336" s="38" t="s">
        <v>22</v>
      </c>
      <c r="L336" s="39">
        <v>2.9807875230948716E-2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137"/>
        <v>2.9807875230948716E-2</v>
      </c>
      <c r="U336" s="86" t="s">
        <v>63</v>
      </c>
      <c r="V336" s="87">
        <v>2.9807875230948716E-2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138"/>
        <v>2.9807875230948716E-2</v>
      </c>
      <c r="AJ336" t="str">
        <f t="shared" si="139"/>
        <v/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136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137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138"/>
        <v>0</v>
      </c>
      <c r="AJ337" t="str">
        <f t="shared" si="139"/>
        <v/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136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137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138"/>
        <v>0</v>
      </c>
      <c r="AJ338" t="str">
        <f t="shared" si="139"/>
        <v/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136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137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138"/>
        <v>0</v>
      </c>
      <c r="AJ339" t="str">
        <f t="shared" si="139"/>
        <v/>
      </c>
      <c r="BA339"/>
      <c r="BR339"/>
      <c r="CG339"/>
    </row>
    <row r="340" spans="1:85" x14ac:dyDescent="0.25">
      <c r="A340" s="56" t="s">
        <v>25</v>
      </c>
      <c r="B340" s="57">
        <f>SUM(B319:B335)</f>
        <v>12.610529828525729</v>
      </c>
      <c r="C340" s="57">
        <f t="shared" ref="C340:I340" si="140">SUM(C319:C335)</f>
        <v>135.32394694546164</v>
      </c>
      <c r="D340" s="57">
        <f t="shared" si="140"/>
        <v>14.535901951276575</v>
      </c>
      <c r="E340" s="57">
        <f t="shared" si="140"/>
        <v>129.72551121869543</v>
      </c>
      <c r="F340" s="57">
        <f t="shared" si="140"/>
        <v>0</v>
      </c>
      <c r="G340" s="57">
        <f t="shared" si="140"/>
        <v>5.5405348133178478</v>
      </c>
      <c r="H340" s="58">
        <f t="shared" si="140"/>
        <v>0</v>
      </c>
      <c r="I340" s="16">
        <f t="shared" si="140"/>
        <v>297.73642475727723</v>
      </c>
      <c r="J340" s="6"/>
      <c r="K340" s="59" t="s">
        <v>25</v>
      </c>
      <c r="L340" s="57">
        <f>SUM(L319:L335)</f>
        <v>12.610529828525729</v>
      </c>
      <c r="M340" s="57">
        <f t="shared" ref="M340:S340" si="141">SUM(M319:M335)</f>
        <v>135.32394694546164</v>
      </c>
      <c r="N340" s="57">
        <f t="shared" si="141"/>
        <v>14.535901951276575</v>
      </c>
      <c r="O340" s="57">
        <f t="shared" si="141"/>
        <v>129.72551121869543</v>
      </c>
      <c r="P340" s="57">
        <f t="shared" si="141"/>
        <v>2.0776855162155772</v>
      </c>
      <c r="Q340" s="57">
        <f t="shared" si="141"/>
        <v>5.5405348133178478</v>
      </c>
      <c r="R340" s="58">
        <f t="shared" si="141"/>
        <v>0</v>
      </c>
      <c r="S340" s="60">
        <f t="shared" si="141"/>
        <v>299.81411027349282</v>
      </c>
      <c r="T340" t="str">
        <f>IF(ABS(S340-AI340)&gt;0.01,S340-AI340,"")</f>
        <v/>
      </c>
      <c r="U340" s="94" t="s">
        <v>61</v>
      </c>
      <c r="V340" s="95">
        <f>SUM(V319:V335)</f>
        <v>10.318316758330804</v>
      </c>
      <c r="W340" s="95">
        <f t="shared" ref="W340:AH340" si="142">SUM(W319:W335)</f>
        <v>2.2922130701949257</v>
      </c>
      <c r="X340" s="95">
        <f t="shared" si="142"/>
        <v>5.5405348133178478</v>
      </c>
      <c r="Y340" s="95">
        <f t="shared" si="142"/>
        <v>135.32394694546164</v>
      </c>
      <c r="Z340" s="95">
        <f t="shared" si="142"/>
        <v>13.987340073033984</v>
      </c>
      <c r="AA340" s="95">
        <f t="shared" si="142"/>
        <v>122.43722589032966</v>
      </c>
      <c r="AB340" s="95">
        <f t="shared" si="142"/>
        <v>2.0776855162155772</v>
      </c>
      <c r="AC340" s="95">
        <f t="shared" si="142"/>
        <v>7.8368472066083834</v>
      </c>
      <c r="AD340" s="96">
        <f t="shared" si="142"/>
        <v>0</v>
      </c>
      <c r="AE340" s="96">
        <f t="shared" si="142"/>
        <v>0</v>
      </c>
      <c r="AF340" s="96">
        <f t="shared" si="142"/>
        <v>0</v>
      </c>
      <c r="AG340" s="96">
        <f t="shared" si="142"/>
        <v>0.54856187824259162</v>
      </c>
      <c r="AH340" s="96">
        <f t="shared" si="142"/>
        <v>7.2882853283657925</v>
      </c>
      <c r="AI340" s="97">
        <f>SUM(V340:AC340)</f>
        <v>299.81411027349287</v>
      </c>
      <c r="AJ340" t="str">
        <f t="shared" si="139"/>
        <v/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4.2354676082397957E-2</v>
      </c>
      <c r="C341" s="98">
        <f t="shared" ref="C341:H341" si="143">IF($I340=0,"-",C340/$I340)</f>
        <v>0.45450920912945525</v>
      </c>
      <c r="D341" s="98">
        <f t="shared" si="143"/>
        <v>4.8821376031255276E-2</v>
      </c>
      <c r="E341" s="98">
        <f t="shared" si="143"/>
        <v>0.43570588087920775</v>
      </c>
      <c r="F341" s="98">
        <f t="shared" si="143"/>
        <v>0</v>
      </c>
      <c r="G341" s="98">
        <f t="shared" si="143"/>
        <v>1.8608857877683731E-2</v>
      </c>
      <c r="H341" s="99">
        <f t="shared" si="143"/>
        <v>0</v>
      </c>
      <c r="I341" s="100">
        <f>SUM(B341:H341)</f>
        <v>1</v>
      </c>
      <c r="J341"/>
      <c r="K341" s="64" t="s">
        <v>86</v>
      </c>
      <c r="L341" s="65">
        <f t="shared" ref="L341:R341" si="144">IF($S340=0,"-",L340/$S340)</f>
        <v>4.2061161888018894E-2</v>
      </c>
      <c r="M341" s="65">
        <f t="shared" si="144"/>
        <v>0.45135950013165843</v>
      </c>
      <c r="N341" s="65">
        <f t="shared" si="144"/>
        <v>4.8483048172805507E-2</v>
      </c>
      <c r="O341" s="65">
        <f t="shared" si="144"/>
        <v>0.43268647729874615</v>
      </c>
      <c r="P341" s="65">
        <f t="shared" si="144"/>
        <v>6.9299123857789616E-3</v>
      </c>
      <c r="Q341" s="65">
        <f t="shared" si="144"/>
        <v>1.8479900122991971E-2</v>
      </c>
      <c r="R341" s="66">
        <f t="shared" si="144"/>
        <v>0</v>
      </c>
      <c r="S341" s="67">
        <f>SUM(L341:R341)</f>
        <v>1</v>
      </c>
      <c r="U341" s="101" t="s">
        <v>86</v>
      </c>
      <c r="V341" s="102">
        <f>+V340/$AI340</f>
        <v>3.4415714286823766E-2</v>
      </c>
      <c r="W341" s="102">
        <f t="shared" ref="W341:AH341" si="145">+W340/$AI340</f>
        <v>7.6454476011951211E-3</v>
      </c>
      <c r="X341" s="102">
        <f t="shared" si="145"/>
        <v>1.8479900122991968E-2</v>
      </c>
      <c r="Y341" s="102">
        <f t="shared" si="145"/>
        <v>0.45135950013165838</v>
      </c>
      <c r="Z341" s="102">
        <f t="shared" si="145"/>
        <v>4.665337485375394E-2</v>
      </c>
      <c r="AA341" s="102">
        <f t="shared" si="145"/>
        <v>0.40837713001113063</v>
      </c>
      <c r="AB341" s="102">
        <f t="shared" si="145"/>
        <v>6.9299123857789599E-3</v>
      </c>
      <c r="AC341" s="102">
        <f t="shared" si="145"/>
        <v>2.613902060666707E-2</v>
      </c>
      <c r="AD341" s="102">
        <f t="shared" si="145"/>
        <v>0</v>
      </c>
      <c r="AE341" s="102">
        <f t="shared" si="145"/>
        <v>0</v>
      </c>
      <c r="AF341" s="102">
        <f t="shared" si="145"/>
        <v>0</v>
      </c>
      <c r="AG341" s="102">
        <f t="shared" si="145"/>
        <v>1.8296733190515584E-3</v>
      </c>
      <c r="AH341" s="102">
        <f t="shared" si="145"/>
        <v>2.4309347287615513E-2</v>
      </c>
      <c r="AI341" s="103">
        <f>SUM(V341:AC341)</f>
        <v>0.99999999999999989</v>
      </c>
      <c r="AJ341" s="1" t="str">
        <f t="shared" si="139"/>
        <v/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AJ345" t="str">
        <f>IF(ABS(S345-AI345)&gt;0.001,S345-AI345,"")</f>
        <v/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146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147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148">SUM(V346:AC346)</f>
        <v>0</v>
      </c>
      <c r="AJ346" t="str">
        <f t="shared" ref="AJ346:AJ367" si="149">IF(ABS(S346-AI346)&gt;0.001,S346-AI346,"")</f>
        <v/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146"/>
        <v>0</v>
      </c>
      <c r="J347" s="6"/>
      <c r="K347" s="31" t="s">
        <v>9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147"/>
        <v>0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148"/>
        <v>0</v>
      </c>
      <c r="AJ347" t="str">
        <f t="shared" si="149"/>
        <v/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146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147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148"/>
        <v>0</v>
      </c>
      <c r="AJ348" t="str">
        <f t="shared" si="149"/>
        <v/>
      </c>
      <c r="BA348"/>
      <c r="BR348"/>
      <c r="CG348"/>
    </row>
    <row r="349" spans="1:85" x14ac:dyDescent="0.25">
      <c r="A349" s="29" t="s">
        <v>15</v>
      </c>
      <c r="B349" s="18">
        <v>1.4603425111440604</v>
      </c>
      <c r="C349" s="18">
        <v>0</v>
      </c>
      <c r="D349" s="18">
        <v>0.17524110133728699</v>
      </c>
      <c r="E349" s="18">
        <v>0</v>
      </c>
      <c r="F349" s="214"/>
      <c r="G349" s="18">
        <v>0</v>
      </c>
      <c r="H349" s="30">
        <v>0</v>
      </c>
      <c r="I349" s="16">
        <f t="shared" si="146"/>
        <v>1.6355836124813474</v>
      </c>
      <c r="J349" s="6"/>
      <c r="K349" s="31" t="s">
        <v>15</v>
      </c>
      <c r="L349" s="18">
        <v>1.4603425111440604</v>
      </c>
      <c r="M349" s="18">
        <v>0</v>
      </c>
      <c r="N349" s="18">
        <v>0.17524110133728699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147"/>
        <v>1.6355836124813474</v>
      </c>
      <c r="U349" s="84" t="s">
        <v>15</v>
      </c>
      <c r="V349" s="76">
        <v>1.4603425111440604</v>
      </c>
      <c r="W349" s="76">
        <v>0</v>
      </c>
      <c r="X349" s="76">
        <v>0</v>
      </c>
      <c r="Y349" s="76">
        <v>0</v>
      </c>
      <c r="Z349" s="76">
        <v>0.17524110133728699</v>
      </c>
      <c r="AA349" s="76">
        <v>0</v>
      </c>
      <c r="AB349" s="76">
        <v>0</v>
      </c>
      <c r="AC349" s="77">
        <v>0</v>
      </c>
      <c r="AD349" s="78">
        <v>0</v>
      </c>
      <c r="AE349" s="78">
        <v>0</v>
      </c>
      <c r="AF349" s="78">
        <v>0</v>
      </c>
      <c r="AG349" s="78">
        <v>0</v>
      </c>
      <c r="AH349" s="78">
        <v>0</v>
      </c>
      <c r="AI349" s="79">
        <f t="shared" si="148"/>
        <v>1.6355836124813474</v>
      </c>
      <c r="AJ349" t="str">
        <f t="shared" si="149"/>
        <v/>
      </c>
      <c r="BA349"/>
      <c r="BR349"/>
      <c r="CG349"/>
    </row>
    <row r="350" spans="1:85" x14ac:dyDescent="0.25">
      <c r="A350" s="21" t="s">
        <v>14</v>
      </c>
      <c r="B350" s="22">
        <v>5.8937645708103843E-3</v>
      </c>
      <c r="C350" s="22">
        <v>0</v>
      </c>
      <c r="D350" s="22">
        <v>7.0725174849724508E-4</v>
      </c>
      <c r="E350" s="22">
        <v>0</v>
      </c>
      <c r="F350" s="214"/>
      <c r="G350" s="22">
        <v>0</v>
      </c>
      <c r="H350" s="23">
        <v>0</v>
      </c>
      <c r="I350" s="24">
        <f t="shared" si="146"/>
        <v>6.6010163193076293E-3</v>
      </c>
      <c r="J350" s="6"/>
      <c r="K350" s="25" t="s">
        <v>14</v>
      </c>
      <c r="L350" s="26">
        <v>5.8937645708103843E-3</v>
      </c>
      <c r="M350" s="26">
        <v>0</v>
      </c>
      <c r="N350" s="26">
        <v>7.0725174849724508E-4</v>
      </c>
      <c r="O350" s="26">
        <v>0</v>
      </c>
      <c r="P350" s="26">
        <v>0</v>
      </c>
      <c r="Q350" s="26">
        <v>0</v>
      </c>
      <c r="R350" s="27">
        <v>0</v>
      </c>
      <c r="S350" s="28">
        <f t="shared" si="147"/>
        <v>6.6010163193076293E-3</v>
      </c>
      <c r="U350" s="80" t="s">
        <v>55</v>
      </c>
      <c r="V350" s="81">
        <v>5.8937645708103843E-3</v>
      </c>
      <c r="W350" s="81">
        <v>0</v>
      </c>
      <c r="X350" s="81">
        <v>0</v>
      </c>
      <c r="Y350" s="81">
        <v>0</v>
      </c>
      <c r="Z350" s="81">
        <v>7.0725174849724508E-4</v>
      </c>
      <c r="AA350" s="81">
        <v>0</v>
      </c>
      <c r="AB350" s="81">
        <v>0</v>
      </c>
      <c r="AC350" s="82">
        <v>0</v>
      </c>
      <c r="AD350" s="81">
        <v>0</v>
      </c>
      <c r="AE350" s="81">
        <v>0</v>
      </c>
      <c r="AF350" s="81">
        <v>0</v>
      </c>
      <c r="AG350" s="81">
        <v>0</v>
      </c>
      <c r="AH350" s="81">
        <v>0</v>
      </c>
      <c r="AI350" s="83">
        <f t="shared" si="148"/>
        <v>6.6010163193076293E-3</v>
      </c>
      <c r="AJ350" t="str">
        <f t="shared" si="149"/>
        <v/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</v>
      </c>
      <c r="E351" s="18">
        <v>1.4542857159315474</v>
      </c>
      <c r="F351" s="214"/>
      <c r="G351" s="18">
        <v>0</v>
      </c>
      <c r="H351" s="30">
        <v>0</v>
      </c>
      <c r="I351" s="16">
        <f t="shared" si="146"/>
        <v>1.4542857159315474</v>
      </c>
      <c r="J351" s="6"/>
      <c r="K351" s="31" t="s">
        <v>56</v>
      </c>
      <c r="L351" s="18">
        <v>0</v>
      </c>
      <c r="M351" s="18">
        <v>0</v>
      </c>
      <c r="N351" s="18">
        <v>0</v>
      </c>
      <c r="O351" s="18">
        <v>1.4542857159315474</v>
      </c>
      <c r="P351" s="18">
        <v>16.369838852748252</v>
      </c>
      <c r="Q351" s="18">
        <v>0</v>
      </c>
      <c r="R351" s="19">
        <v>0</v>
      </c>
      <c r="S351" s="20">
        <f t="shared" si="147"/>
        <v>17.8241245686798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0.11918590221170561</v>
      </c>
      <c r="AB351" s="76">
        <v>16.369838852748252</v>
      </c>
      <c r="AC351" s="77">
        <v>1.3350998137198418</v>
      </c>
      <c r="AD351" s="76">
        <v>0</v>
      </c>
      <c r="AE351" s="76">
        <v>0</v>
      </c>
      <c r="AF351" s="76">
        <v>0</v>
      </c>
      <c r="AG351" s="76">
        <v>0</v>
      </c>
      <c r="AH351" s="76">
        <v>1.3350998137198418</v>
      </c>
      <c r="AI351" s="79">
        <f t="shared" si="148"/>
        <v>17.8241245686798</v>
      </c>
      <c r="AJ351" t="str">
        <f t="shared" si="149"/>
        <v/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146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0.33179861505236613</v>
      </c>
      <c r="Q352" s="26">
        <v>0</v>
      </c>
      <c r="R352" s="27">
        <v>0</v>
      </c>
      <c r="S352" s="28">
        <f t="shared" si="147"/>
        <v>0.33179861505236613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0.33179861505236613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148"/>
        <v>0.33179861505236613</v>
      </c>
      <c r="AJ352" t="str">
        <f t="shared" si="149"/>
        <v/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146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147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148"/>
        <v>0</v>
      </c>
      <c r="AJ353" t="str">
        <f t="shared" si="149"/>
        <v/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0</v>
      </c>
      <c r="D354" s="22">
        <v>0</v>
      </c>
      <c r="E354" s="22">
        <v>6.8297546918050345E-2</v>
      </c>
      <c r="F354" s="214"/>
      <c r="G354" s="22">
        <v>0</v>
      </c>
      <c r="H354" s="23">
        <v>0</v>
      </c>
      <c r="I354" s="24">
        <f t="shared" si="146"/>
        <v>6.8297546918050345E-2</v>
      </c>
      <c r="J354" s="6"/>
      <c r="K354" s="25" t="s">
        <v>16</v>
      </c>
      <c r="L354" s="26">
        <v>0</v>
      </c>
      <c r="M354" s="26">
        <v>0</v>
      </c>
      <c r="N354" s="26">
        <v>0</v>
      </c>
      <c r="O354" s="26">
        <v>6.8297546918050345E-2</v>
      </c>
      <c r="P354" s="26">
        <v>0</v>
      </c>
      <c r="Q354" s="26">
        <v>0</v>
      </c>
      <c r="R354" s="27">
        <v>0</v>
      </c>
      <c r="S354" s="28">
        <f t="shared" si="147"/>
        <v>6.8297546918050345E-2</v>
      </c>
      <c r="U354" s="80" t="s">
        <v>16</v>
      </c>
      <c r="V354" s="81">
        <v>0</v>
      </c>
      <c r="W354" s="81">
        <v>0</v>
      </c>
      <c r="X354" s="81">
        <v>0</v>
      </c>
      <c r="Y354" s="81">
        <v>0</v>
      </c>
      <c r="Z354" s="81">
        <v>0</v>
      </c>
      <c r="AA354" s="81">
        <v>6.8297546918050345E-2</v>
      </c>
      <c r="AB354" s="81">
        <v>0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148"/>
        <v>6.8297546918050345E-2</v>
      </c>
      <c r="AJ354" t="str">
        <f t="shared" si="149"/>
        <v/>
      </c>
      <c r="BA354"/>
      <c r="BR354"/>
      <c r="CG354"/>
    </row>
    <row r="355" spans="1:85" x14ac:dyDescent="0.25">
      <c r="A355" s="29" t="s">
        <v>136</v>
      </c>
      <c r="B355" s="18">
        <v>125.70798019594342</v>
      </c>
      <c r="C355" s="18">
        <v>0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16">
        <f t="shared" si="146"/>
        <v>125.70798019594342</v>
      </c>
      <c r="J355" s="6"/>
      <c r="K355" s="31" t="s">
        <v>136</v>
      </c>
      <c r="L355" s="18">
        <v>125.70798019594342</v>
      </c>
      <c r="M355" s="18">
        <v>0</v>
      </c>
      <c r="N355" s="18">
        <v>0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147"/>
        <v>125.70798019594342</v>
      </c>
      <c r="U355" s="84" t="s">
        <v>136</v>
      </c>
      <c r="V355" s="76">
        <v>125.70798019594342</v>
      </c>
      <c r="W355" s="76">
        <v>0</v>
      </c>
      <c r="X355" s="76">
        <v>0</v>
      </c>
      <c r="Y355" s="76">
        <v>0</v>
      </c>
      <c r="Z355" s="76">
        <v>0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148"/>
        <v>125.70798019594342</v>
      </c>
      <c r="AJ355" t="str">
        <f t="shared" si="149"/>
        <v/>
      </c>
      <c r="BA355"/>
      <c r="BR355"/>
      <c r="CG355"/>
    </row>
    <row r="356" spans="1:85" x14ac:dyDescent="0.25">
      <c r="A356" s="21" t="s">
        <v>24</v>
      </c>
      <c r="B356" s="22">
        <v>17.364669087395939</v>
      </c>
      <c r="C356" s="22">
        <v>9.7511085091277927</v>
      </c>
      <c r="D356" s="22">
        <v>3.3476513379082684</v>
      </c>
      <c r="E356" s="22">
        <v>331.70304295736946</v>
      </c>
      <c r="F356" s="214"/>
      <c r="G356" s="22">
        <v>29.334216524862761</v>
      </c>
      <c r="H356" s="23">
        <v>0</v>
      </c>
      <c r="I356" s="24">
        <f t="shared" si="146"/>
        <v>391.50068841666422</v>
      </c>
      <c r="J356" s="6"/>
      <c r="K356" s="25" t="s">
        <v>24</v>
      </c>
      <c r="L356" s="26">
        <v>17.364669087395939</v>
      </c>
      <c r="M356" s="26">
        <v>9.7511085091277927</v>
      </c>
      <c r="N356" s="26">
        <v>3.3476513379082684</v>
      </c>
      <c r="O356" s="26">
        <v>331.70304295736946</v>
      </c>
      <c r="P356" s="26">
        <v>1.211350284395343</v>
      </c>
      <c r="Q356" s="26">
        <v>29.334216524862761</v>
      </c>
      <c r="R356" s="27">
        <v>0</v>
      </c>
      <c r="S356" s="28">
        <f t="shared" si="147"/>
        <v>392.71203870105956</v>
      </c>
      <c r="U356" s="80" t="s">
        <v>24</v>
      </c>
      <c r="V356" s="81">
        <v>5.799792597683461</v>
      </c>
      <c r="W356" s="81">
        <v>11.564876489712479</v>
      </c>
      <c r="X356" s="81">
        <v>29.334216524862761</v>
      </c>
      <c r="Y356" s="81">
        <v>9.7511085091277927</v>
      </c>
      <c r="Z356" s="81">
        <v>2.2355219463581837</v>
      </c>
      <c r="AA356" s="81">
        <v>330.52661275374845</v>
      </c>
      <c r="AB356" s="81">
        <v>1.211350284395343</v>
      </c>
      <c r="AC356" s="82">
        <v>2.28855959517109</v>
      </c>
      <c r="AD356" s="81">
        <v>0</v>
      </c>
      <c r="AE356" s="81">
        <v>0</v>
      </c>
      <c r="AF356" s="81">
        <v>0</v>
      </c>
      <c r="AG356" s="81">
        <v>1.1121293915500845</v>
      </c>
      <c r="AH356" s="81">
        <v>1.1764302036210057</v>
      </c>
      <c r="AI356" s="83">
        <f t="shared" si="148"/>
        <v>392.71203870105956</v>
      </c>
      <c r="AJ356" t="str">
        <f t="shared" si="149"/>
        <v/>
      </c>
      <c r="BA356"/>
      <c r="BR356"/>
      <c r="CG356"/>
    </row>
    <row r="357" spans="1:85" x14ac:dyDescent="0.25">
      <c r="A357" s="29" t="s">
        <v>23</v>
      </c>
      <c r="B357" s="18">
        <v>8.4997835273633626</v>
      </c>
      <c r="C357" s="18">
        <v>2.1179047347137172</v>
      </c>
      <c r="D357" s="18">
        <v>35.357858147244436</v>
      </c>
      <c r="E357" s="18">
        <v>0</v>
      </c>
      <c r="F357" s="214"/>
      <c r="G357" s="18">
        <v>0</v>
      </c>
      <c r="H357" s="30">
        <v>0</v>
      </c>
      <c r="I357" s="16">
        <f t="shared" si="146"/>
        <v>45.975546409321517</v>
      </c>
      <c r="J357" s="6"/>
      <c r="K357" s="31" t="s">
        <v>23</v>
      </c>
      <c r="L357" s="18">
        <v>8.4997835273633626</v>
      </c>
      <c r="M357" s="18">
        <v>2.1179047347137172</v>
      </c>
      <c r="N357" s="18">
        <v>35.357858147244436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147"/>
        <v>45.975546409321517</v>
      </c>
      <c r="U357" s="84" t="s">
        <v>23</v>
      </c>
      <c r="V357" s="76">
        <v>8.4997835273633626</v>
      </c>
      <c r="W357" s="76">
        <v>0</v>
      </c>
      <c r="X357" s="76">
        <v>0</v>
      </c>
      <c r="Y357" s="76">
        <v>2.1179047347137172</v>
      </c>
      <c r="Z357" s="76">
        <v>0.19087437893997727</v>
      </c>
      <c r="AA357" s="76">
        <v>0</v>
      </c>
      <c r="AB357" s="76">
        <v>0</v>
      </c>
      <c r="AC357" s="77">
        <v>35.166983768304455</v>
      </c>
      <c r="AD357" s="76">
        <v>0</v>
      </c>
      <c r="AE357" s="76">
        <v>0</v>
      </c>
      <c r="AF357" s="76">
        <v>0</v>
      </c>
      <c r="AG357" s="76">
        <v>35.166983768304455</v>
      </c>
      <c r="AH357" s="76">
        <v>0</v>
      </c>
      <c r="AI357" s="79">
        <f t="shared" si="148"/>
        <v>45.97554640932151</v>
      </c>
      <c r="AJ357" t="str">
        <f t="shared" si="149"/>
        <v/>
      </c>
      <c r="BA357"/>
      <c r="BR357"/>
      <c r="CG357"/>
    </row>
    <row r="358" spans="1:85" x14ac:dyDescent="0.25">
      <c r="A358" s="21" t="s">
        <v>58</v>
      </c>
      <c r="B358" s="22">
        <v>0</v>
      </c>
      <c r="C358" s="22">
        <v>0</v>
      </c>
      <c r="D358" s="22">
        <v>0</v>
      </c>
      <c r="E358" s="22">
        <v>0</v>
      </c>
      <c r="F358" s="214"/>
      <c r="G358" s="22">
        <v>0</v>
      </c>
      <c r="H358" s="23">
        <v>0</v>
      </c>
      <c r="I358" s="24">
        <f t="shared" si="146"/>
        <v>0</v>
      </c>
      <c r="J358" s="6"/>
      <c r="K358" s="25" t="s">
        <v>58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147"/>
        <v>0</v>
      </c>
      <c r="U358" s="80" t="s">
        <v>58</v>
      </c>
      <c r="V358" s="81">
        <v>0</v>
      </c>
      <c r="W358" s="81">
        <v>0</v>
      </c>
      <c r="X358" s="81">
        <v>0</v>
      </c>
      <c r="Y358" s="81">
        <v>0</v>
      </c>
      <c r="Z358" s="81">
        <v>0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148"/>
        <v>0</v>
      </c>
      <c r="AJ358" t="str">
        <f t="shared" si="149"/>
        <v/>
      </c>
      <c r="BA358"/>
      <c r="BR358"/>
      <c r="CG358"/>
    </row>
    <row r="359" spans="1:85" x14ac:dyDescent="0.25">
      <c r="A359" s="29" t="s">
        <v>21</v>
      </c>
      <c r="B359" s="18">
        <v>147.71742318162791</v>
      </c>
      <c r="C359" s="18">
        <v>147.68574979691078</v>
      </c>
      <c r="D359" s="18">
        <v>1003.9544672655862</v>
      </c>
      <c r="E359" s="18">
        <v>0</v>
      </c>
      <c r="F359" s="214"/>
      <c r="G359" s="18">
        <v>0</v>
      </c>
      <c r="H359" s="30">
        <v>0</v>
      </c>
      <c r="I359" s="16">
        <f t="shared" si="146"/>
        <v>1299.3576402441249</v>
      </c>
      <c r="J359" s="6"/>
      <c r="K359" s="31" t="s">
        <v>21</v>
      </c>
      <c r="L359" s="18">
        <v>147.71742318162791</v>
      </c>
      <c r="M359" s="18">
        <v>147.68574979691078</v>
      </c>
      <c r="N359" s="18">
        <v>1003.9544672655862</v>
      </c>
      <c r="O359" s="18">
        <v>0</v>
      </c>
      <c r="P359" s="18">
        <v>1.0582347085605042</v>
      </c>
      <c r="Q359" s="18">
        <v>0</v>
      </c>
      <c r="R359" s="19">
        <v>0</v>
      </c>
      <c r="S359" s="20">
        <f t="shared" si="147"/>
        <v>1300.4158749526855</v>
      </c>
      <c r="U359" s="84" t="s">
        <v>21</v>
      </c>
      <c r="V359" s="76">
        <v>147.71742318162791</v>
      </c>
      <c r="W359" s="76">
        <v>0</v>
      </c>
      <c r="X359" s="76">
        <v>0</v>
      </c>
      <c r="Y359" s="76">
        <v>147.68574979691078</v>
      </c>
      <c r="Z359" s="76">
        <v>504.47844890497788</v>
      </c>
      <c r="AA359" s="76">
        <v>0</v>
      </c>
      <c r="AB359" s="76">
        <v>1.0582347085605042</v>
      </c>
      <c r="AC359" s="77">
        <v>499.47601836060835</v>
      </c>
      <c r="AD359" s="76">
        <v>0</v>
      </c>
      <c r="AE359" s="76">
        <v>0</v>
      </c>
      <c r="AF359" s="76">
        <v>0</v>
      </c>
      <c r="AG359" s="76">
        <v>499.47601836060835</v>
      </c>
      <c r="AH359" s="76">
        <v>0</v>
      </c>
      <c r="AI359" s="79">
        <f t="shared" si="148"/>
        <v>1300.4158749526855</v>
      </c>
      <c r="AJ359" t="str">
        <f t="shared" si="149"/>
        <v/>
      </c>
      <c r="BA359"/>
      <c r="BR359"/>
      <c r="CG359"/>
    </row>
    <row r="360" spans="1:85" x14ac:dyDescent="0.25">
      <c r="A360" s="21" t="s">
        <v>20</v>
      </c>
      <c r="B360" s="22">
        <v>14.133584709880738</v>
      </c>
      <c r="C360" s="22">
        <v>0</v>
      </c>
      <c r="D360" s="22">
        <v>2.0190835299829626</v>
      </c>
      <c r="E360" s="22">
        <v>0</v>
      </c>
      <c r="F360" s="214"/>
      <c r="G360" s="22">
        <v>0</v>
      </c>
      <c r="H360" s="23">
        <v>0</v>
      </c>
      <c r="I360" s="24">
        <f t="shared" si="146"/>
        <v>16.152668239863701</v>
      </c>
      <c r="J360" s="6"/>
      <c r="K360" s="25" t="s">
        <v>20</v>
      </c>
      <c r="L360" s="26">
        <v>14.133584709880738</v>
      </c>
      <c r="M360" s="26">
        <v>0</v>
      </c>
      <c r="N360" s="26">
        <v>2.0190835299829626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147"/>
        <v>16.152668239863701</v>
      </c>
      <c r="U360" s="80" t="s">
        <v>59</v>
      </c>
      <c r="V360" s="81">
        <v>14.133584709880738</v>
      </c>
      <c r="W360" s="81">
        <v>0</v>
      </c>
      <c r="X360" s="81">
        <v>0</v>
      </c>
      <c r="Y360" s="81">
        <v>0</v>
      </c>
      <c r="Z360" s="81">
        <v>0</v>
      </c>
      <c r="AA360" s="81">
        <v>0</v>
      </c>
      <c r="AB360" s="81">
        <v>0</v>
      </c>
      <c r="AC360" s="82">
        <v>2.0190835299829626</v>
      </c>
      <c r="AD360" s="81">
        <v>0</v>
      </c>
      <c r="AE360" s="81">
        <v>0</v>
      </c>
      <c r="AF360" s="81">
        <v>0</v>
      </c>
      <c r="AG360" s="81">
        <v>2.0190835299829626</v>
      </c>
      <c r="AH360" s="81">
        <v>0</v>
      </c>
      <c r="AI360" s="83">
        <f t="shared" si="148"/>
        <v>16.152668239863701</v>
      </c>
      <c r="AJ360" t="str">
        <f t="shared" si="149"/>
        <v/>
      </c>
      <c r="BA360"/>
      <c r="BR360"/>
      <c r="CG360"/>
    </row>
    <row r="361" spans="1:85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146"/>
        <v>0</v>
      </c>
      <c r="J361" s="6"/>
      <c r="K361" s="33" t="s">
        <v>62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147"/>
        <v>0</v>
      </c>
      <c r="U361" s="85" t="s">
        <v>60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148"/>
        <v>0</v>
      </c>
      <c r="AJ361" t="str">
        <f t="shared" si="149"/>
        <v/>
      </c>
      <c r="BA361"/>
      <c r="BR361"/>
      <c r="CG361"/>
    </row>
    <row r="362" spans="1:85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146"/>
        <v>0</v>
      </c>
      <c r="J362" s="6"/>
      <c r="K362" s="38" t="s">
        <v>22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147"/>
        <v>0</v>
      </c>
      <c r="U362" s="86" t="s">
        <v>63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148"/>
        <v>0</v>
      </c>
      <c r="AJ362" t="str">
        <f t="shared" si="149"/>
        <v/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146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147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148"/>
        <v>0</v>
      </c>
      <c r="AJ363" t="str">
        <f t="shared" si="149"/>
        <v/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146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147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148"/>
        <v>0</v>
      </c>
      <c r="AJ364" t="str">
        <f t="shared" si="149"/>
        <v/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146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147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148"/>
        <v>0</v>
      </c>
      <c r="AJ365" t="str">
        <f t="shared" si="149"/>
        <v/>
      </c>
      <c r="BA365"/>
      <c r="BR365"/>
      <c r="CG365"/>
    </row>
    <row r="366" spans="1:85" x14ac:dyDescent="0.25">
      <c r="A366" s="56" t="s">
        <v>25</v>
      </c>
      <c r="B366" s="57">
        <f>SUM(B345:B361)</f>
        <v>314.88967697792623</v>
      </c>
      <c r="C366" s="57">
        <f t="shared" ref="C366:I366" si="150">SUM(C345:C361)</f>
        <v>159.55476304075231</v>
      </c>
      <c r="D366" s="57">
        <f t="shared" si="150"/>
        <v>1044.8550086338078</v>
      </c>
      <c r="E366" s="57">
        <f t="shared" si="150"/>
        <v>333.22562622021906</v>
      </c>
      <c r="F366" s="57">
        <f t="shared" si="150"/>
        <v>0</v>
      </c>
      <c r="G366" s="57">
        <f t="shared" si="150"/>
        <v>29.334216524862761</v>
      </c>
      <c r="H366" s="58">
        <f t="shared" si="150"/>
        <v>0</v>
      </c>
      <c r="I366" s="16">
        <f t="shared" si="150"/>
        <v>1881.8592913975679</v>
      </c>
      <c r="J366" s="6"/>
      <c r="K366" s="59" t="s">
        <v>25</v>
      </c>
      <c r="L366" s="57">
        <f>SUM(L345:L361)</f>
        <v>314.88967697792623</v>
      </c>
      <c r="M366" s="57">
        <f t="shared" ref="M366:S366" si="151">SUM(M345:M361)</f>
        <v>159.55476304075231</v>
      </c>
      <c r="N366" s="57">
        <f t="shared" si="151"/>
        <v>1044.8550086338078</v>
      </c>
      <c r="O366" s="57">
        <f t="shared" si="151"/>
        <v>333.22562622021906</v>
      </c>
      <c r="P366" s="57">
        <f t="shared" si="151"/>
        <v>18.971222460756469</v>
      </c>
      <c r="Q366" s="57">
        <f t="shared" si="151"/>
        <v>29.334216524862761</v>
      </c>
      <c r="R366" s="58">
        <f t="shared" si="151"/>
        <v>0</v>
      </c>
      <c r="S366" s="60">
        <f t="shared" si="151"/>
        <v>1900.8305138583246</v>
      </c>
      <c r="T366" t="str">
        <f>IF(ABS(S366-AI366)&gt;0.01,S366-AI366,"")</f>
        <v/>
      </c>
      <c r="U366" s="94" t="s">
        <v>61</v>
      </c>
      <c r="V366" s="95">
        <f>SUM(V345:V361)</f>
        <v>303.32480048821373</v>
      </c>
      <c r="W366" s="95">
        <f t="shared" ref="W366:AH366" si="152">SUM(W345:W361)</f>
        <v>11.564876489712479</v>
      </c>
      <c r="X366" s="95">
        <f t="shared" si="152"/>
        <v>29.334216524862761</v>
      </c>
      <c r="Y366" s="95">
        <f t="shared" si="152"/>
        <v>159.55476304075231</v>
      </c>
      <c r="Z366" s="95">
        <f t="shared" si="152"/>
        <v>507.08079358336181</v>
      </c>
      <c r="AA366" s="95">
        <f t="shared" si="152"/>
        <v>330.71409620287818</v>
      </c>
      <c r="AB366" s="95">
        <f t="shared" si="152"/>
        <v>18.971222460756469</v>
      </c>
      <c r="AC366" s="95">
        <f t="shared" si="152"/>
        <v>540.28574506778671</v>
      </c>
      <c r="AD366" s="96">
        <f t="shared" si="152"/>
        <v>0</v>
      </c>
      <c r="AE366" s="96">
        <f t="shared" si="152"/>
        <v>0</v>
      </c>
      <c r="AF366" s="96">
        <f t="shared" si="152"/>
        <v>0</v>
      </c>
      <c r="AG366" s="96">
        <f t="shared" si="152"/>
        <v>537.77421505044583</v>
      </c>
      <c r="AH366" s="96">
        <f t="shared" si="152"/>
        <v>2.5115300173408475</v>
      </c>
      <c r="AI366" s="97">
        <f>SUM(V366:AC366)</f>
        <v>1900.8305138583246</v>
      </c>
      <c r="AJ366" t="str">
        <f t="shared" si="149"/>
        <v/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0.16732902317264781</v>
      </c>
      <c r="C367" s="98">
        <f t="shared" ref="C367:H367" si="153">IF($I366=0,"-",C366/$I366)</f>
        <v>8.4785703038540425E-2</v>
      </c>
      <c r="D367" s="98">
        <f t="shared" si="153"/>
        <v>0.55522483185118654</v>
      </c>
      <c r="E367" s="98">
        <f t="shared" si="153"/>
        <v>0.17707255146198958</v>
      </c>
      <c r="F367" s="98">
        <f t="shared" si="153"/>
        <v>0</v>
      </c>
      <c r="G367" s="98">
        <f t="shared" si="153"/>
        <v>1.5587890475635734E-2</v>
      </c>
      <c r="H367" s="99">
        <f t="shared" si="153"/>
        <v>0</v>
      </c>
      <c r="I367" s="100">
        <f>SUM(B367:H367)</f>
        <v>1</v>
      </c>
      <c r="J367"/>
      <c r="K367" s="64" t="s">
        <v>86</v>
      </c>
      <c r="L367" s="65">
        <f t="shared" ref="L367:R367" si="154">IF($S366=0,"-",L366/$S366)</f>
        <v>0.16565899730784522</v>
      </c>
      <c r="M367" s="65">
        <f t="shared" si="154"/>
        <v>8.3939500064572542E-2</v>
      </c>
      <c r="N367" s="65">
        <f t="shared" si="154"/>
        <v>0.54968341523145625</v>
      </c>
      <c r="O367" s="65">
        <f t="shared" si="154"/>
        <v>0.17530528039758494</v>
      </c>
      <c r="P367" s="65">
        <f t="shared" si="154"/>
        <v>9.9804913286290278E-3</v>
      </c>
      <c r="Q367" s="65">
        <f t="shared" si="154"/>
        <v>1.5432315669912031E-2</v>
      </c>
      <c r="R367" s="66">
        <f t="shared" si="154"/>
        <v>0</v>
      </c>
      <c r="S367" s="67">
        <f>SUM(L367:R367)</f>
        <v>1</v>
      </c>
      <c r="U367" s="101" t="s">
        <v>86</v>
      </c>
      <c r="V367" s="102">
        <f>+V366/$AI366</f>
        <v>0.15957487965222214</v>
      </c>
      <c r="W367" s="102">
        <f t="shared" ref="W367:AH367" si="155">+W366/$AI366</f>
        <v>6.0841176556230558E-3</v>
      </c>
      <c r="X367" s="102">
        <f t="shared" si="155"/>
        <v>1.5432315669912031E-2</v>
      </c>
      <c r="Y367" s="102">
        <f t="shared" si="155"/>
        <v>8.3939500064572542E-2</v>
      </c>
      <c r="Z367" s="102">
        <f t="shared" si="155"/>
        <v>0.2667680205501774</v>
      </c>
      <c r="AA367" s="102">
        <f t="shared" si="155"/>
        <v>0.17398400004195611</v>
      </c>
      <c r="AB367" s="102">
        <f t="shared" si="155"/>
        <v>9.9804913286290278E-3</v>
      </c>
      <c r="AC367" s="102">
        <f t="shared" si="155"/>
        <v>0.28423667503690758</v>
      </c>
      <c r="AD367" s="102">
        <f t="shared" si="155"/>
        <v>0</v>
      </c>
      <c r="AE367" s="102">
        <f t="shared" si="155"/>
        <v>0</v>
      </c>
      <c r="AF367" s="102">
        <f t="shared" si="155"/>
        <v>0</v>
      </c>
      <c r="AG367" s="102">
        <f t="shared" si="155"/>
        <v>0.28291539468127874</v>
      </c>
      <c r="AH367" s="102">
        <f t="shared" si="155"/>
        <v>1.3212803556288241E-3</v>
      </c>
      <c r="AI367" s="103">
        <f>SUM(V367:AC367)</f>
        <v>1</v>
      </c>
      <c r="AJ367" s="1" t="str">
        <f t="shared" si="149"/>
        <v/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AJ371" t="str">
        <f>IF(ABS(S371-AI371)&gt;0.001,S371-AI371,"")</f>
        <v/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156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157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158">SUM(V372:AC372)</f>
        <v>0</v>
      </c>
      <c r="AJ372" t="str">
        <f t="shared" ref="AJ372:AJ393" si="159">IF(ABS(S372-AI372)&gt;0.001,S372-AI372,"")</f>
        <v/>
      </c>
      <c r="BA372"/>
      <c r="BR372"/>
      <c r="CG372"/>
    </row>
    <row r="373" spans="1:85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156"/>
        <v>0</v>
      </c>
      <c r="J373" s="6"/>
      <c r="K373" s="31" t="s">
        <v>9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157"/>
        <v>0</v>
      </c>
      <c r="U373" s="84" t="s">
        <v>9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158"/>
        <v>0</v>
      </c>
      <c r="AJ373" t="str">
        <f t="shared" si="159"/>
        <v/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156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157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158"/>
        <v>0</v>
      </c>
      <c r="AJ374" t="str">
        <f t="shared" si="159"/>
        <v/>
      </c>
      <c r="BA374"/>
      <c r="BR374"/>
      <c r="CG374"/>
    </row>
    <row r="375" spans="1:85" x14ac:dyDescent="0.25">
      <c r="A375" s="29" t="s">
        <v>15</v>
      </c>
      <c r="B375" s="18">
        <v>5.5030547344431771</v>
      </c>
      <c r="C375" s="18">
        <v>8.5639549751417396E-2</v>
      </c>
      <c r="D375" s="18">
        <v>2.4471501341467632</v>
      </c>
      <c r="E375" s="18">
        <v>0</v>
      </c>
      <c r="F375" s="214"/>
      <c r="G375" s="18">
        <v>0</v>
      </c>
      <c r="H375" s="30">
        <v>0</v>
      </c>
      <c r="I375" s="16">
        <f t="shared" si="156"/>
        <v>8.0358444183413571</v>
      </c>
      <c r="J375" s="6"/>
      <c r="K375" s="31" t="s">
        <v>15</v>
      </c>
      <c r="L375" s="18">
        <v>5.5030547344431771</v>
      </c>
      <c r="M375" s="18">
        <v>8.5639549751417396E-2</v>
      </c>
      <c r="N375" s="18">
        <v>2.4471501341467632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157"/>
        <v>8.0358444183413571</v>
      </c>
      <c r="U375" s="84" t="s">
        <v>15</v>
      </c>
      <c r="V375" s="76">
        <v>5.5030547344431771</v>
      </c>
      <c r="W375" s="76">
        <v>0</v>
      </c>
      <c r="X375" s="76">
        <v>0</v>
      </c>
      <c r="Y375" s="76">
        <v>8.5639549751417396E-2</v>
      </c>
      <c r="Z375" s="76">
        <v>2.4471501341467632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158"/>
        <v>8.0358444183413571</v>
      </c>
      <c r="AJ375" t="str">
        <f t="shared" si="159"/>
        <v/>
      </c>
      <c r="BA375"/>
      <c r="BR375"/>
      <c r="CG375"/>
    </row>
    <row r="376" spans="1:85" x14ac:dyDescent="0.25">
      <c r="A376" s="21" t="s">
        <v>14</v>
      </c>
      <c r="B376" s="22">
        <v>6.4769464560847742E-2</v>
      </c>
      <c r="C376" s="22">
        <v>0</v>
      </c>
      <c r="D376" s="22">
        <v>0.29146259052381446</v>
      </c>
      <c r="E376" s="22">
        <v>0</v>
      </c>
      <c r="F376" s="214"/>
      <c r="G376" s="22">
        <v>0</v>
      </c>
      <c r="H376" s="23">
        <v>0</v>
      </c>
      <c r="I376" s="24">
        <f t="shared" si="156"/>
        <v>0.35623205508466221</v>
      </c>
      <c r="J376" s="6"/>
      <c r="K376" s="25" t="s">
        <v>14</v>
      </c>
      <c r="L376" s="26">
        <v>6.4769464560847742E-2</v>
      </c>
      <c r="M376" s="26">
        <v>0</v>
      </c>
      <c r="N376" s="26">
        <v>0.29146259052381446</v>
      </c>
      <c r="O376" s="26">
        <v>0</v>
      </c>
      <c r="P376" s="26">
        <v>0</v>
      </c>
      <c r="Q376" s="26">
        <v>0</v>
      </c>
      <c r="R376" s="27">
        <v>0</v>
      </c>
      <c r="S376" s="28">
        <f t="shared" si="157"/>
        <v>0.35623205508466221</v>
      </c>
      <c r="U376" s="80" t="s">
        <v>55</v>
      </c>
      <c r="V376" s="81">
        <v>6.4769464560847742E-2</v>
      </c>
      <c r="W376" s="81">
        <v>0</v>
      </c>
      <c r="X376" s="81">
        <v>0</v>
      </c>
      <c r="Y376" s="81">
        <v>0</v>
      </c>
      <c r="Z376" s="81">
        <v>0.29146259052381446</v>
      </c>
      <c r="AA376" s="81">
        <v>0</v>
      </c>
      <c r="AB376" s="81">
        <v>0</v>
      </c>
      <c r="AC376" s="82">
        <v>0</v>
      </c>
      <c r="AD376" s="81">
        <v>0</v>
      </c>
      <c r="AE376" s="81">
        <v>0</v>
      </c>
      <c r="AF376" s="81">
        <v>0</v>
      </c>
      <c r="AG376" s="81">
        <v>0</v>
      </c>
      <c r="AH376" s="81">
        <v>0</v>
      </c>
      <c r="AI376" s="83">
        <f t="shared" si="158"/>
        <v>0.35623205508466221</v>
      </c>
      <c r="AJ376" t="str">
        <f t="shared" si="159"/>
        <v/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127.92718306105998</v>
      </c>
      <c r="F377" s="214"/>
      <c r="G377" s="18">
        <v>0</v>
      </c>
      <c r="H377" s="30">
        <v>0</v>
      </c>
      <c r="I377" s="16">
        <f t="shared" si="156"/>
        <v>127.92718306105998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127.92718306105998</v>
      </c>
      <c r="P377" s="18">
        <v>76.033514857505267</v>
      </c>
      <c r="Q377" s="18">
        <v>0</v>
      </c>
      <c r="R377" s="19">
        <v>0</v>
      </c>
      <c r="S377" s="20">
        <f t="shared" si="157"/>
        <v>203.96069791856524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127.92718306105998</v>
      </c>
      <c r="AB377" s="76">
        <v>76.033514857505267</v>
      </c>
      <c r="AC377" s="77">
        <v>0</v>
      </c>
      <c r="AD377" s="76">
        <v>0</v>
      </c>
      <c r="AE377" s="76">
        <v>0</v>
      </c>
      <c r="AF377" s="76">
        <v>0</v>
      </c>
      <c r="AG377" s="76">
        <v>0</v>
      </c>
      <c r="AH377" s="76">
        <v>0</v>
      </c>
      <c r="AI377" s="79">
        <f t="shared" si="158"/>
        <v>203.96069791856524</v>
      </c>
      <c r="AJ377" t="str">
        <f t="shared" si="159"/>
        <v/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0.79085775873115061</v>
      </c>
      <c r="F378" s="214"/>
      <c r="G378" s="22">
        <v>0</v>
      </c>
      <c r="H378" s="23">
        <v>0</v>
      </c>
      <c r="I378" s="24">
        <f t="shared" si="156"/>
        <v>0.79085775873115061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0.79085775873115061</v>
      </c>
      <c r="P378" s="26">
        <v>6.771239217682794</v>
      </c>
      <c r="Q378" s="26">
        <v>0</v>
      </c>
      <c r="R378" s="27">
        <v>0</v>
      </c>
      <c r="S378" s="28">
        <f t="shared" si="157"/>
        <v>7.5620969764139447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9.0058743412112549E-2</v>
      </c>
      <c r="AB378" s="81">
        <v>6.771239217682794</v>
      </c>
      <c r="AC378" s="82">
        <v>0.7007990153190381</v>
      </c>
      <c r="AD378" s="81">
        <v>0</v>
      </c>
      <c r="AE378" s="81">
        <v>0</v>
      </c>
      <c r="AF378" s="81">
        <v>0</v>
      </c>
      <c r="AG378" s="81">
        <v>0</v>
      </c>
      <c r="AH378" s="81">
        <v>0.7007990153190381</v>
      </c>
      <c r="AI378" s="83">
        <f t="shared" si="158"/>
        <v>7.5620969764139447</v>
      </c>
      <c r="AJ378" t="str">
        <f t="shared" si="159"/>
        <v/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0</v>
      </c>
      <c r="F379" s="214"/>
      <c r="G379" s="18">
        <v>0</v>
      </c>
      <c r="H379" s="30">
        <v>0</v>
      </c>
      <c r="I379" s="16">
        <f t="shared" si="156"/>
        <v>0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9">
        <v>0</v>
      </c>
      <c r="S379" s="20">
        <f t="shared" si="157"/>
        <v>0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0</v>
      </c>
      <c r="AD379" s="76">
        <v>0</v>
      </c>
      <c r="AE379" s="76">
        <v>0</v>
      </c>
      <c r="AF379" s="76">
        <v>0</v>
      </c>
      <c r="AG379" s="76">
        <v>0</v>
      </c>
      <c r="AH379" s="76">
        <v>0</v>
      </c>
      <c r="AI379" s="79">
        <f t="shared" si="158"/>
        <v>0</v>
      </c>
      <c r="AJ379" t="str">
        <f t="shared" si="159"/>
        <v/>
      </c>
      <c r="BA379"/>
      <c r="BR379"/>
      <c r="CG379"/>
    </row>
    <row r="380" spans="1:85" x14ac:dyDescent="0.25">
      <c r="A380" s="21" t="s">
        <v>16</v>
      </c>
      <c r="B380" s="22">
        <v>0.14071998901013477</v>
      </c>
      <c r="C380" s="22">
        <v>0</v>
      </c>
      <c r="D380" s="22">
        <v>7.359015788916361</v>
      </c>
      <c r="E380" s="22">
        <v>9.5945447052363936E-2</v>
      </c>
      <c r="F380" s="214"/>
      <c r="G380" s="22">
        <v>0</v>
      </c>
      <c r="H380" s="23">
        <v>0</v>
      </c>
      <c r="I380" s="24">
        <f t="shared" si="156"/>
        <v>7.5956812249788594</v>
      </c>
      <c r="J380" s="6"/>
      <c r="K380" s="25" t="s">
        <v>16</v>
      </c>
      <c r="L380" s="26">
        <v>0.14071998901013477</v>
      </c>
      <c r="M380" s="26">
        <v>0</v>
      </c>
      <c r="N380" s="26">
        <v>7.359015788916361</v>
      </c>
      <c r="O380" s="26">
        <v>9.5945447052363936E-2</v>
      </c>
      <c r="P380" s="26">
        <v>8.4575438596490946E-3</v>
      </c>
      <c r="Q380" s="26">
        <v>0</v>
      </c>
      <c r="R380" s="27">
        <v>0</v>
      </c>
      <c r="S380" s="28">
        <f t="shared" si="157"/>
        <v>7.6041387688385083</v>
      </c>
      <c r="U380" s="80" t="s">
        <v>16</v>
      </c>
      <c r="V380" s="81">
        <v>0.14071998901013477</v>
      </c>
      <c r="W380" s="81">
        <v>0</v>
      </c>
      <c r="X380" s="81">
        <v>0</v>
      </c>
      <c r="Y380" s="81">
        <v>0</v>
      </c>
      <c r="Z380" s="81">
        <v>7.359015788916361</v>
      </c>
      <c r="AA380" s="81">
        <v>8.5284841824324067E-2</v>
      </c>
      <c r="AB380" s="81">
        <v>8.4575438596490946E-3</v>
      </c>
      <c r="AC380" s="82">
        <v>1.0660605228039863E-2</v>
      </c>
      <c r="AD380" s="81">
        <v>0</v>
      </c>
      <c r="AE380" s="81">
        <v>0</v>
      </c>
      <c r="AF380" s="81">
        <v>0</v>
      </c>
      <c r="AG380" s="81">
        <v>0</v>
      </c>
      <c r="AH380" s="81">
        <v>1.0660605228039863E-2</v>
      </c>
      <c r="AI380" s="83">
        <f t="shared" si="158"/>
        <v>7.6041387688385083</v>
      </c>
      <c r="AJ380" t="str">
        <f t="shared" si="159"/>
        <v/>
      </c>
      <c r="BA380"/>
      <c r="BR380"/>
      <c r="CG380"/>
    </row>
    <row r="381" spans="1:85" x14ac:dyDescent="0.25">
      <c r="A381" s="29" t="s">
        <v>136</v>
      </c>
      <c r="B381" s="18">
        <v>13.98281146608331</v>
      </c>
      <c r="C381" s="18">
        <v>0</v>
      </c>
      <c r="D381" s="18">
        <v>13.903718762980043</v>
      </c>
      <c r="E381" s="18">
        <v>0.15451350726953275</v>
      </c>
      <c r="F381" s="214"/>
      <c r="G381" s="18">
        <v>0.10773351481197356</v>
      </c>
      <c r="H381" s="30">
        <v>0</v>
      </c>
      <c r="I381" s="16">
        <f t="shared" si="156"/>
        <v>28.14877725114486</v>
      </c>
      <c r="J381" s="6"/>
      <c r="K381" s="31" t="s">
        <v>136</v>
      </c>
      <c r="L381" s="18">
        <v>13.98281146608331</v>
      </c>
      <c r="M381" s="18">
        <v>0</v>
      </c>
      <c r="N381" s="18">
        <v>13.903718762980043</v>
      </c>
      <c r="O381" s="18">
        <v>0.15451350726953275</v>
      </c>
      <c r="P381" s="18">
        <v>7.447407118266032E-2</v>
      </c>
      <c r="Q381" s="18">
        <v>0.10773351481197356</v>
      </c>
      <c r="R381" s="19">
        <v>0</v>
      </c>
      <c r="S381" s="20">
        <f t="shared" si="157"/>
        <v>28.223251322327521</v>
      </c>
      <c r="U381" s="84" t="s">
        <v>136</v>
      </c>
      <c r="V381" s="76">
        <v>13.912825072343834</v>
      </c>
      <c r="W381" s="76">
        <v>2.115013787719729E-2</v>
      </c>
      <c r="X381" s="76">
        <v>0.10773351481197356</v>
      </c>
      <c r="Y381" s="76">
        <v>0</v>
      </c>
      <c r="Z381" s="76">
        <v>13.573247858648834</v>
      </c>
      <c r="AA381" s="76">
        <v>0.12954459449783332</v>
      </c>
      <c r="AB381" s="76">
        <v>7.447407118266032E-2</v>
      </c>
      <c r="AC381" s="77">
        <v>0.40427607296518636</v>
      </c>
      <c r="AD381" s="76">
        <v>4.8836255862278521E-2</v>
      </c>
      <c r="AE381" s="76">
        <v>0</v>
      </c>
      <c r="AF381" s="76">
        <v>0</v>
      </c>
      <c r="AG381" s="76">
        <v>0.3304709043312084</v>
      </c>
      <c r="AH381" s="76">
        <v>2.4968912771699433E-2</v>
      </c>
      <c r="AI381" s="79">
        <f t="shared" si="158"/>
        <v>28.223251322327517</v>
      </c>
      <c r="AJ381" t="str">
        <f t="shared" si="159"/>
        <v/>
      </c>
      <c r="BA381"/>
      <c r="BR381"/>
      <c r="CG381"/>
    </row>
    <row r="382" spans="1:85" x14ac:dyDescent="0.25">
      <c r="A382" s="21" t="s">
        <v>24</v>
      </c>
      <c r="B382" s="22">
        <v>5.4823283008194847</v>
      </c>
      <c r="C382" s="22">
        <v>4.1375431095640154E-3</v>
      </c>
      <c r="D382" s="22">
        <v>0.42168537673720791</v>
      </c>
      <c r="E382" s="22">
        <v>17.939029437015659</v>
      </c>
      <c r="F382" s="214"/>
      <c r="G382" s="22">
        <v>12.792506924323297</v>
      </c>
      <c r="H382" s="23">
        <v>1.7433468158275355E-3</v>
      </c>
      <c r="I382" s="24">
        <f t="shared" si="156"/>
        <v>36.641430928821038</v>
      </c>
      <c r="J382" s="6"/>
      <c r="K382" s="25" t="s">
        <v>24</v>
      </c>
      <c r="L382" s="26">
        <v>5.4823283008194847</v>
      </c>
      <c r="M382" s="26">
        <v>4.1375431095640154E-3</v>
      </c>
      <c r="N382" s="26">
        <v>0.42168537673720791</v>
      </c>
      <c r="O382" s="26">
        <v>17.939029437015659</v>
      </c>
      <c r="P382" s="26">
        <v>1.1263525666039289</v>
      </c>
      <c r="Q382" s="26">
        <v>12.792506924323297</v>
      </c>
      <c r="R382" s="27">
        <v>1.7433468158275355E-3</v>
      </c>
      <c r="S382" s="28">
        <f t="shared" si="157"/>
        <v>37.767783495424972</v>
      </c>
      <c r="U382" s="80" t="s">
        <v>24</v>
      </c>
      <c r="V382" s="81">
        <v>3.1778376608382226</v>
      </c>
      <c r="W382" s="81">
        <v>2.3019476780925747</v>
      </c>
      <c r="X382" s="81">
        <v>12.792506924323297</v>
      </c>
      <c r="Y382" s="81">
        <v>4.1375431095640154E-3</v>
      </c>
      <c r="Z382" s="81">
        <v>0.42168537673720791</v>
      </c>
      <c r="AA382" s="81">
        <v>17.389308021199223</v>
      </c>
      <c r="AB382" s="81">
        <v>1.1263525666039289</v>
      </c>
      <c r="AC382" s="82">
        <v>0.55400772452095082</v>
      </c>
      <c r="AD382" s="81">
        <v>2.5429618886870999E-3</v>
      </c>
      <c r="AE382" s="81">
        <v>0</v>
      </c>
      <c r="AF382" s="81">
        <v>1.7433468158275355E-3</v>
      </c>
      <c r="AG382" s="81">
        <v>0</v>
      </c>
      <c r="AH382" s="81">
        <v>0.54972141581643619</v>
      </c>
      <c r="AI382" s="83">
        <f t="shared" si="158"/>
        <v>37.767783495424972</v>
      </c>
      <c r="AJ382" t="str">
        <f t="shared" si="159"/>
        <v/>
      </c>
      <c r="BA382"/>
      <c r="BR382"/>
      <c r="CG382"/>
    </row>
    <row r="383" spans="1:85" x14ac:dyDescent="0.25">
      <c r="A383" s="29" t="s">
        <v>23</v>
      </c>
      <c r="B383" s="18">
        <v>3.1065691528015789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156"/>
        <v>3.1065691528015789</v>
      </c>
      <c r="J383" s="6"/>
      <c r="K383" s="31" t="s">
        <v>23</v>
      </c>
      <c r="L383" s="18">
        <v>3.1065691528015789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157"/>
        <v>3.1065691528015789</v>
      </c>
      <c r="U383" s="84" t="s">
        <v>23</v>
      </c>
      <c r="V383" s="76">
        <v>3.0880461680744826</v>
      </c>
      <c r="W383" s="76">
        <v>4.5362411576562508E-3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1.398674356944005E-2</v>
      </c>
      <c r="AD383" s="76">
        <v>1.398674356944005E-2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158"/>
        <v>3.1065691528015789</v>
      </c>
      <c r="AJ383" t="str">
        <f t="shared" si="159"/>
        <v/>
      </c>
      <c r="BA383"/>
      <c r="BR383"/>
      <c r="CG383"/>
    </row>
    <row r="384" spans="1:85" x14ac:dyDescent="0.25">
      <c r="A384" s="21" t="s">
        <v>58</v>
      </c>
      <c r="B384" s="22">
        <v>4.9953651585485939E-2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156"/>
        <v>4.9953651585485939E-2</v>
      </c>
      <c r="J384" s="6"/>
      <c r="K384" s="25" t="s">
        <v>58</v>
      </c>
      <c r="L384" s="26">
        <v>4.9953651585485939E-2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157"/>
        <v>4.9953651585485939E-2</v>
      </c>
      <c r="U384" s="80" t="s">
        <v>58</v>
      </c>
      <c r="V384" s="81">
        <v>4.9953651585485939E-2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158"/>
        <v>4.9953651585485939E-2</v>
      </c>
      <c r="AJ384" t="str">
        <f t="shared" si="159"/>
        <v/>
      </c>
      <c r="BA384"/>
      <c r="BR384"/>
      <c r="CG384"/>
    </row>
    <row r="385" spans="1:85" x14ac:dyDescent="0.25">
      <c r="A385" s="29" t="s">
        <v>21</v>
      </c>
      <c r="B385" s="18">
        <v>12.444791776604305</v>
      </c>
      <c r="C385" s="18">
        <v>0</v>
      </c>
      <c r="D385" s="18">
        <v>0.7718750068187652</v>
      </c>
      <c r="E385" s="18">
        <v>0</v>
      </c>
      <c r="F385" s="214"/>
      <c r="G385" s="18">
        <v>0</v>
      </c>
      <c r="H385" s="30">
        <v>0</v>
      </c>
      <c r="I385" s="16">
        <f t="shared" si="156"/>
        <v>13.21666678342307</v>
      </c>
      <c r="J385" s="6"/>
      <c r="K385" s="31" t="s">
        <v>21</v>
      </c>
      <c r="L385" s="18">
        <v>12.444791776604305</v>
      </c>
      <c r="M385" s="18">
        <v>0</v>
      </c>
      <c r="N385" s="18">
        <v>0.7718750068187652</v>
      </c>
      <c r="O385" s="18">
        <v>0</v>
      </c>
      <c r="P385" s="18">
        <v>11.3893499484688</v>
      </c>
      <c r="Q385" s="18">
        <v>0</v>
      </c>
      <c r="R385" s="19">
        <v>0</v>
      </c>
      <c r="S385" s="20">
        <f t="shared" si="157"/>
        <v>24.60601673189187</v>
      </c>
      <c r="U385" s="84" t="s">
        <v>21</v>
      </c>
      <c r="V385" s="76">
        <v>12.444791776604305</v>
      </c>
      <c r="W385" s="76">
        <v>0</v>
      </c>
      <c r="X385" s="76">
        <v>0</v>
      </c>
      <c r="Y385" s="76">
        <v>0</v>
      </c>
      <c r="Z385" s="76">
        <v>0.7718750068187652</v>
      </c>
      <c r="AA385" s="76">
        <v>0</v>
      </c>
      <c r="AB385" s="76">
        <v>11.3893499484688</v>
      </c>
      <c r="AC385" s="77">
        <v>0</v>
      </c>
      <c r="AD385" s="76">
        <v>0</v>
      </c>
      <c r="AE385" s="76">
        <v>0</v>
      </c>
      <c r="AF385" s="76">
        <v>0</v>
      </c>
      <c r="AG385" s="76">
        <v>0</v>
      </c>
      <c r="AH385" s="76">
        <v>0</v>
      </c>
      <c r="AI385" s="79">
        <f t="shared" si="158"/>
        <v>24.60601673189187</v>
      </c>
      <c r="AJ385" t="str">
        <f t="shared" si="159"/>
        <v/>
      </c>
      <c r="BA385"/>
      <c r="BR385"/>
      <c r="CG385"/>
    </row>
    <row r="386" spans="1:85" x14ac:dyDescent="0.25">
      <c r="A386" s="21" t="s">
        <v>20</v>
      </c>
      <c r="B386" s="22">
        <v>1.6184611386346574E-2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156"/>
        <v>1.6184611386346574E-2</v>
      </c>
      <c r="J386" s="6"/>
      <c r="K386" s="25" t="s">
        <v>20</v>
      </c>
      <c r="L386" s="26">
        <v>1.6184611386346574E-2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157"/>
        <v>1.6184611386346574E-2</v>
      </c>
      <c r="U386" s="80" t="s">
        <v>59</v>
      </c>
      <c r="V386" s="81">
        <v>1.6184611386346574E-2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158"/>
        <v>1.6184611386346574E-2</v>
      </c>
      <c r="AJ386" t="str">
        <f t="shared" si="159"/>
        <v/>
      </c>
      <c r="BA386"/>
      <c r="BR386"/>
      <c r="CG386"/>
    </row>
    <row r="387" spans="1:85" x14ac:dyDescent="0.25">
      <c r="A387" s="32" t="s">
        <v>62</v>
      </c>
      <c r="B387" s="18">
        <v>8.389412071242186E-2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156"/>
        <v>8.389412071242186E-2</v>
      </c>
      <c r="J387" s="6"/>
      <c r="K387" s="33" t="s">
        <v>62</v>
      </c>
      <c r="L387" s="18">
        <v>8.389412071242186E-2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157"/>
        <v>8.389412071242186E-2</v>
      </c>
      <c r="U387" s="85" t="s">
        <v>60</v>
      </c>
      <c r="V387" s="76">
        <v>5.0610892448475053E-2</v>
      </c>
      <c r="W387" s="76">
        <v>2.4697801891974671E-3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3.0813448074749332E-2</v>
      </c>
      <c r="AD387" s="78">
        <v>3.0813448074749332E-2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158"/>
        <v>8.389412071242186E-2</v>
      </c>
      <c r="AJ387" t="str">
        <f t="shared" si="159"/>
        <v/>
      </c>
      <c r="BA387"/>
      <c r="BR387"/>
      <c r="CG387"/>
    </row>
    <row r="388" spans="1:85" ht="14.4" x14ac:dyDescent="0.3">
      <c r="A388" s="34" t="s">
        <v>22</v>
      </c>
      <c r="B388" s="35">
        <v>8.389412071242186E-2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156"/>
        <v>8.389412071242186E-2</v>
      </c>
      <c r="J388" s="6"/>
      <c r="K388" s="38" t="s">
        <v>22</v>
      </c>
      <c r="L388" s="39">
        <v>8.389412071242186E-2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157"/>
        <v>8.389412071242186E-2</v>
      </c>
      <c r="U388" s="86" t="s">
        <v>63</v>
      </c>
      <c r="V388" s="87">
        <v>5.0610892448475053E-2</v>
      </c>
      <c r="W388" s="87">
        <v>2.4697801891974671E-3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3.0813448074749332E-2</v>
      </c>
      <c r="AD388" s="87">
        <v>3.0813448074749332E-2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158"/>
        <v>8.389412071242186E-2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156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157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158"/>
        <v>0</v>
      </c>
      <c r="AJ389" t="str">
        <f t="shared" si="159"/>
        <v/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156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157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158"/>
        <v>0</v>
      </c>
      <c r="AJ390" t="str">
        <f t="shared" si="159"/>
        <v/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156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157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158"/>
        <v>0</v>
      </c>
      <c r="AJ391" t="str">
        <f t="shared" si="159"/>
        <v/>
      </c>
      <c r="BA391"/>
      <c r="BR391"/>
      <c r="CG391"/>
    </row>
    <row r="392" spans="1:85" x14ac:dyDescent="0.25">
      <c r="A392" s="56" t="s">
        <v>25</v>
      </c>
      <c r="B392" s="57">
        <f>SUM(B371:B387)</f>
        <v>40.87507726800709</v>
      </c>
      <c r="C392" s="57">
        <f t="shared" ref="C392:I392" si="160">SUM(C371:C387)</f>
        <v>8.9777092860981414E-2</v>
      </c>
      <c r="D392" s="57">
        <f t="shared" si="160"/>
        <v>25.194907660122954</v>
      </c>
      <c r="E392" s="57">
        <f t="shared" si="160"/>
        <v>146.90752921112869</v>
      </c>
      <c r="F392" s="57">
        <f t="shared" si="160"/>
        <v>0</v>
      </c>
      <c r="G392" s="57">
        <f t="shared" si="160"/>
        <v>12.900240439135271</v>
      </c>
      <c r="H392" s="58">
        <f t="shared" si="160"/>
        <v>1.7433468158275355E-3</v>
      </c>
      <c r="I392" s="16">
        <f t="shared" si="160"/>
        <v>225.96927501807082</v>
      </c>
      <c r="J392" s="6"/>
      <c r="K392" s="59" t="s">
        <v>25</v>
      </c>
      <c r="L392" s="57">
        <f>SUM(L371:L387)</f>
        <v>40.87507726800709</v>
      </c>
      <c r="M392" s="57">
        <f t="shared" ref="M392:S392" si="161">SUM(M371:M387)</f>
        <v>8.9777092860981414E-2</v>
      </c>
      <c r="N392" s="57">
        <f t="shared" si="161"/>
        <v>25.194907660122954</v>
      </c>
      <c r="O392" s="57">
        <f t="shared" si="161"/>
        <v>146.90752921112869</v>
      </c>
      <c r="P392" s="57">
        <f t="shared" si="161"/>
        <v>95.403388205303102</v>
      </c>
      <c r="Q392" s="57">
        <f t="shared" si="161"/>
        <v>12.900240439135271</v>
      </c>
      <c r="R392" s="58">
        <f t="shared" si="161"/>
        <v>1.7433468158275355E-3</v>
      </c>
      <c r="S392" s="60">
        <f t="shared" si="161"/>
        <v>321.37266322337393</v>
      </c>
      <c r="T392" t="str">
        <f>IF(ABS(S392-AI392)&gt;0.01,S392-AI392,"")</f>
        <v/>
      </c>
      <c r="U392" s="94" t="s">
        <v>61</v>
      </c>
      <c r="V392" s="95">
        <f>SUM(V371:V387)</f>
        <v>38.448794021295306</v>
      </c>
      <c r="W392" s="95">
        <f t="shared" ref="W392:AH392" si="162">SUM(W371:W387)</f>
        <v>2.3301038373166256</v>
      </c>
      <c r="X392" s="95">
        <f t="shared" si="162"/>
        <v>12.900240439135271</v>
      </c>
      <c r="Y392" s="95">
        <f t="shared" si="162"/>
        <v>8.9777092860981414E-2</v>
      </c>
      <c r="Z392" s="95">
        <f t="shared" si="162"/>
        <v>24.864436755791747</v>
      </c>
      <c r="AA392" s="95">
        <f t="shared" si="162"/>
        <v>145.62137926199347</v>
      </c>
      <c r="AB392" s="95">
        <f t="shared" si="162"/>
        <v>95.403388205303102</v>
      </c>
      <c r="AC392" s="95">
        <f t="shared" si="162"/>
        <v>1.7145436096774045</v>
      </c>
      <c r="AD392" s="96">
        <f t="shared" si="162"/>
        <v>9.6179409395155013E-2</v>
      </c>
      <c r="AE392" s="96">
        <f t="shared" si="162"/>
        <v>0</v>
      </c>
      <c r="AF392" s="96">
        <f t="shared" si="162"/>
        <v>1.7433468158275355E-3</v>
      </c>
      <c r="AG392" s="96">
        <f t="shared" si="162"/>
        <v>0.3304709043312084</v>
      </c>
      <c r="AH392" s="96">
        <f t="shared" si="162"/>
        <v>1.2861499491352135</v>
      </c>
      <c r="AI392" s="97">
        <f>SUM(V392:AC392)</f>
        <v>321.37266322337388</v>
      </c>
      <c r="AJ392" t="str">
        <f t="shared" si="159"/>
        <v/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0.18088776566963938</v>
      </c>
      <c r="C393" s="98">
        <f t="shared" ref="C393:H393" si="163">IF($I392=0,"-",C392/$I392)</f>
        <v>3.9729778685089782E-4</v>
      </c>
      <c r="D393" s="98">
        <f t="shared" si="163"/>
        <v>0.11149705046452936</v>
      </c>
      <c r="E393" s="98">
        <f t="shared" si="163"/>
        <v>0.650121699949608</v>
      </c>
      <c r="F393" s="98">
        <f t="shared" si="163"/>
        <v>0</v>
      </c>
      <c r="G393" s="98">
        <f t="shared" si="163"/>
        <v>5.7088471156548318E-2</v>
      </c>
      <c r="H393" s="99">
        <f t="shared" si="163"/>
        <v>7.7149728240183081E-6</v>
      </c>
      <c r="I393" s="100">
        <f>SUM(B393:H393)</f>
        <v>1</v>
      </c>
      <c r="J393"/>
      <c r="K393" s="64" t="s">
        <v>86</v>
      </c>
      <c r="L393" s="65">
        <f t="shared" ref="L393:R393" si="164">IF($S392=0,"-",L392/$S392)</f>
        <v>0.1271890298883212</v>
      </c>
      <c r="M393" s="65">
        <f t="shared" si="164"/>
        <v>2.7935510121027552E-4</v>
      </c>
      <c r="N393" s="65">
        <f t="shared" si="164"/>
        <v>7.8397793413470668E-2</v>
      </c>
      <c r="O393" s="65">
        <f t="shared" si="164"/>
        <v>0.45712515724779879</v>
      </c>
      <c r="P393" s="65">
        <f t="shared" si="164"/>
        <v>0.29686217629217526</v>
      </c>
      <c r="Q393" s="65">
        <f t="shared" si="164"/>
        <v>4.0141063367822305E-2</v>
      </c>
      <c r="R393" s="66">
        <f t="shared" si="164"/>
        <v>5.4246892014452437E-6</v>
      </c>
      <c r="S393" s="67">
        <f>SUM(L393:R393)</f>
        <v>0.99999999999999989</v>
      </c>
      <c r="U393" s="101" t="s">
        <v>86</v>
      </c>
      <c r="V393" s="102">
        <f>+V392/$AI392</f>
        <v>0.1196392799426472</v>
      </c>
      <c r="W393" s="102">
        <f t="shared" ref="W393:AH393" si="165">+W392/$AI392</f>
        <v>7.250473061229416E-3</v>
      </c>
      <c r="X393" s="102">
        <f t="shared" si="165"/>
        <v>4.0141063367822312E-2</v>
      </c>
      <c r="Y393" s="102">
        <f t="shared" si="165"/>
        <v>2.7935510121027558E-4</v>
      </c>
      <c r="Z393" s="102">
        <f t="shared" si="165"/>
        <v>7.7369482850224339E-2</v>
      </c>
      <c r="AA393" s="102">
        <f t="shared" si="165"/>
        <v>0.45312310574710457</v>
      </c>
      <c r="AB393" s="102">
        <f t="shared" si="165"/>
        <v>0.29686217629217532</v>
      </c>
      <c r="AC393" s="102">
        <f t="shared" si="165"/>
        <v>5.3350636375866563E-3</v>
      </c>
      <c r="AD393" s="102">
        <f t="shared" si="165"/>
        <v>2.9927688444459998E-4</v>
      </c>
      <c r="AE393" s="102">
        <f t="shared" si="165"/>
        <v>0</v>
      </c>
      <c r="AF393" s="102">
        <f t="shared" si="165"/>
        <v>5.4246892014452446E-6</v>
      </c>
      <c r="AG393" s="102">
        <f t="shared" si="165"/>
        <v>1.028310563246354E-3</v>
      </c>
      <c r="AH393" s="102">
        <f t="shared" si="165"/>
        <v>4.0020515006942573E-3</v>
      </c>
      <c r="AI393" s="103">
        <f>SUM(V393:AC393)</f>
        <v>1</v>
      </c>
      <c r="AJ393" s="1" t="str">
        <f t="shared" si="159"/>
        <v/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AJ397" t="str">
        <f>IF(ABS(S397-AI397)&gt;0.001,S397-AI397,"")</f>
        <v/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166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167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168">SUM(V398:AC398)</f>
        <v>0</v>
      </c>
      <c r="AJ398" t="str">
        <f t="shared" ref="AJ398:AJ419" si="169">IF(ABS(S398-AI398)&gt;0.001,S398-AI398,"")</f>
        <v/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166"/>
        <v>0</v>
      </c>
      <c r="J399" s="6"/>
      <c r="K399" s="31" t="s">
        <v>9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167"/>
        <v>0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0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168"/>
        <v>0</v>
      </c>
      <c r="AJ399" t="str">
        <f t="shared" si="169"/>
        <v/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166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167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168"/>
        <v>0</v>
      </c>
      <c r="AJ400" t="str">
        <f t="shared" si="169"/>
        <v/>
      </c>
      <c r="BA400"/>
      <c r="BR400"/>
      <c r="CG400"/>
    </row>
    <row r="401" spans="1:85" x14ac:dyDescent="0.25">
      <c r="A401" s="29" t="s">
        <v>15</v>
      </c>
      <c r="B401" s="18">
        <v>0.54647550511694565</v>
      </c>
      <c r="C401" s="18">
        <v>2.9129824366574953E-2</v>
      </c>
      <c r="D401" s="18">
        <v>0.17710933214877578</v>
      </c>
      <c r="E401" s="18">
        <v>0</v>
      </c>
      <c r="F401" s="214"/>
      <c r="G401" s="18">
        <v>0</v>
      </c>
      <c r="H401" s="30">
        <v>0</v>
      </c>
      <c r="I401" s="16">
        <f t="shared" si="166"/>
        <v>0.75271466163229639</v>
      </c>
      <c r="J401" s="6"/>
      <c r="K401" s="31" t="s">
        <v>15</v>
      </c>
      <c r="L401" s="18">
        <v>0.54647550511694565</v>
      </c>
      <c r="M401" s="18">
        <v>2.9129824366574953E-2</v>
      </c>
      <c r="N401" s="18">
        <v>0.17710933214877578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167"/>
        <v>0.75271466163229639</v>
      </c>
      <c r="U401" s="84" t="s">
        <v>15</v>
      </c>
      <c r="V401" s="76">
        <v>0.54647550511694565</v>
      </c>
      <c r="W401" s="76">
        <v>0</v>
      </c>
      <c r="X401" s="76">
        <v>0</v>
      </c>
      <c r="Y401" s="76">
        <v>2.9129824366574953E-2</v>
      </c>
      <c r="Z401" s="76">
        <v>0.17710933214877578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168"/>
        <v>0.75271466163229639</v>
      </c>
      <c r="AJ401" t="str">
        <f t="shared" si="169"/>
        <v/>
      </c>
      <c r="BA401"/>
      <c r="BR401"/>
      <c r="CG401"/>
    </row>
    <row r="402" spans="1:85" x14ac:dyDescent="0.25">
      <c r="A402" s="21" t="s">
        <v>14</v>
      </c>
      <c r="B402" s="22">
        <v>1.6332078878071535E-3</v>
      </c>
      <c r="C402" s="22">
        <v>8.7057989755178847E-5</v>
      </c>
      <c r="D402" s="22">
        <v>5.2931257771148747E-4</v>
      </c>
      <c r="E402" s="22">
        <v>0</v>
      </c>
      <c r="F402" s="214"/>
      <c r="G402" s="22">
        <v>0</v>
      </c>
      <c r="H402" s="23">
        <v>0</v>
      </c>
      <c r="I402" s="24">
        <f t="shared" si="166"/>
        <v>2.2495784552738199E-3</v>
      </c>
      <c r="J402" s="6"/>
      <c r="K402" s="25" t="s">
        <v>14</v>
      </c>
      <c r="L402" s="26">
        <v>1.6332078878071535E-3</v>
      </c>
      <c r="M402" s="26">
        <v>8.7057989755178847E-5</v>
      </c>
      <c r="N402" s="26">
        <v>5.2931257771148747E-4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167"/>
        <v>2.2495784552738199E-3</v>
      </c>
      <c r="U402" s="80" t="s">
        <v>55</v>
      </c>
      <c r="V402" s="81">
        <v>1.6332078878071535E-3</v>
      </c>
      <c r="W402" s="81">
        <v>0</v>
      </c>
      <c r="X402" s="81">
        <v>0</v>
      </c>
      <c r="Y402" s="81">
        <v>8.7057989755178847E-5</v>
      </c>
      <c r="Z402" s="81">
        <v>5.2931257771148747E-4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168"/>
        <v>2.2495784552738199E-3</v>
      </c>
      <c r="AJ402" t="str">
        <f t="shared" si="169"/>
        <v/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0.14464595421391804</v>
      </c>
      <c r="F403" s="214"/>
      <c r="G403" s="18">
        <v>0</v>
      </c>
      <c r="H403" s="30">
        <v>0</v>
      </c>
      <c r="I403" s="16">
        <f t="shared" si="166"/>
        <v>0.14464595421391804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0.14464595421391804</v>
      </c>
      <c r="P403" s="18">
        <v>1.1416871582999761</v>
      </c>
      <c r="Q403" s="18">
        <v>0</v>
      </c>
      <c r="R403" s="19">
        <v>0</v>
      </c>
      <c r="S403" s="20">
        <f t="shared" si="167"/>
        <v>1.2863331125138942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0.14464595421391804</v>
      </c>
      <c r="AB403" s="76">
        <v>1.1416871582999761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168"/>
        <v>1.2863331125138942</v>
      </c>
      <c r="AJ403" t="str">
        <f t="shared" si="169"/>
        <v/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0</v>
      </c>
      <c r="D404" s="22">
        <v>0</v>
      </c>
      <c r="E404" s="22">
        <v>0</v>
      </c>
      <c r="F404" s="214"/>
      <c r="G404" s="22">
        <v>0</v>
      </c>
      <c r="H404" s="23">
        <v>0</v>
      </c>
      <c r="I404" s="24">
        <f t="shared" si="166"/>
        <v>0</v>
      </c>
      <c r="J404" s="6"/>
      <c r="K404" s="25" t="s">
        <v>11</v>
      </c>
      <c r="L404" s="26">
        <v>0</v>
      </c>
      <c r="M404" s="26">
        <v>0</v>
      </c>
      <c r="N404" s="26">
        <v>0</v>
      </c>
      <c r="O404" s="26">
        <v>0</v>
      </c>
      <c r="P404" s="26">
        <v>2.2090705067988679E-2</v>
      </c>
      <c r="Q404" s="26">
        <v>0</v>
      </c>
      <c r="R404" s="27">
        <v>0</v>
      </c>
      <c r="S404" s="28">
        <f t="shared" si="167"/>
        <v>2.2090705067988679E-2</v>
      </c>
      <c r="U404" s="80" t="s">
        <v>11</v>
      </c>
      <c r="V404" s="81">
        <v>0</v>
      </c>
      <c r="W404" s="81">
        <v>0</v>
      </c>
      <c r="X404" s="81">
        <v>0</v>
      </c>
      <c r="Y404" s="81">
        <v>0</v>
      </c>
      <c r="Z404" s="81">
        <v>0</v>
      </c>
      <c r="AA404" s="81">
        <v>0</v>
      </c>
      <c r="AB404" s="81">
        <v>2.2090705067988679E-2</v>
      </c>
      <c r="AC404" s="82">
        <v>0</v>
      </c>
      <c r="AD404" s="81">
        <v>0</v>
      </c>
      <c r="AE404" s="81">
        <v>0</v>
      </c>
      <c r="AF404" s="81">
        <v>0</v>
      </c>
      <c r="AG404" s="81">
        <v>0</v>
      </c>
      <c r="AH404" s="81">
        <v>0</v>
      </c>
      <c r="AI404" s="83">
        <f t="shared" si="168"/>
        <v>2.2090705067988679E-2</v>
      </c>
      <c r="AJ404" t="str">
        <f t="shared" si="169"/>
        <v/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166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167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168"/>
        <v>0</v>
      </c>
      <c r="AJ405" t="str">
        <f t="shared" si="169"/>
        <v/>
      </c>
      <c r="BA405"/>
      <c r="BR405"/>
      <c r="CG405"/>
    </row>
    <row r="406" spans="1:85" x14ac:dyDescent="0.25">
      <c r="A406" s="21" t="s">
        <v>16</v>
      </c>
      <c r="B406" s="22">
        <v>0</v>
      </c>
      <c r="C406" s="22">
        <v>0</v>
      </c>
      <c r="D406" s="22">
        <v>0</v>
      </c>
      <c r="E406" s="22">
        <v>0</v>
      </c>
      <c r="F406" s="214"/>
      <c r="G406" s="22">
        <v>0</v>
      </c>
      <c r="H406" s="23">
        <v>0</v>
      </c>
      <c r="I406" s="24">
        <f t="shared" si="166"/>
        <v>0</v>
      </c>
      <c r="J406" s="6"/>
      <c r="K406" s="25" t="s">
        <v>16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7">
        <v>0</v>
      </c>
      <c r="S406" s="28">
        <f t="shared" si="167"/>
        <v>0</v>
      </c>
      <c r="U406" s="80" t="s">
        <v>16</v>
      </c>
      <c r="V406" s="81">
        <v>0</v>
      </c>
      <c r="W406" s="81">
        <v>0</v>
      </c>
      <c r="X406" s="81">
        <v>0</v>
      </c>
      <c r="Y406" s="81">
        <v>0</v>
      </c>
      <c r="Z406" s="81">
        <v>0</v>
      </c>
      <c r="AA406" s="81">
        <v>0</v>
      </c>
      <c r="AB406" s="81">
        <v>0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168"/>
        <v>0</v>
      </c>
      <c r="AJ406" t="str">
        <f t="shared" si="169"/>
        <v/>
      </c>
      <c r="BA406"/>
      <c r="BR406"/>
      <c r="CG406"/>
    </row>
    <row r="407" spans="1:85" x14ac:dyDescent="0.25">
      <c r="A407" s="29" t="s">
        <v>136</v>
      </c>
      <c r="B407" s="18">
        <v>7.0711733138876474</v>
      </c>
      <c r="C407" s="18">
        <v>58.419695166194316</v>
      </c>
      <c r="D407" s="18">
        <v>40.094067146070103</v>
      </c>
      <c r="E407" s="18">
        <v>12.992912463247803</v>
      </c>
      <c r="F407" s="214"/>
      <c r="G407" s="18">
        <v>0</v>
      </c>
      <c r="H407" s="30">
        <v>0</v>
      </c>
      <c r="I407" s="16">
        <f t="shared" si="166"/>
        <v>118.57784808939986</v>
      </c>
      <c r="J407" s="6"/>
      <c r="K407" s="31" t="s">
        <v>136</v>
      </c>
      <c r="L407" s="18">
        <v>7.0711733138876474</v>
      </c>
      <c r="M407" s="18">
        <v>58.419695166194316</v>
      </c>
      <c r="N407" s="18">
        <v>40.094067146070103</v>
      </c>
      <c r="O407" s="18">
        <v>12.992912463247803</v>
      </c>
      <c r="P407" s="18">
        <v>0</v>
      </c>
      <c r="Q407" s="18">
        <v>0</v>
      </c>
      <c r="R407" s="19">
        <v>0</v>
      </c>
      <c r="S407" s="20">
        <f t="shared" si="167"/>
        <v>118.57784808939986</v>
      </c>
      <c r="U407" s="84" t="s">
        <v>136</v>
      </c>
      <c r="V407" s="76">
        <v>7.0711733138876474</v>
      </c>
      <c r="W407" s="76">
        <v>0</v>
      </c>
      <c r="X407" s="76">
        <v>0</v>
      </c>
      <c r="Y407" s="76">
        <v>58.419695166194316</v>
      </c>
      <c r="Z407" s="76">
        <v>40.094067146070103</v>
      </c>
      <c r="AA407" s="76">
        <v>12.992912463247803</v>
      </c>
      <c r="AB407" s="76">
        <v>0</v>
      </c>
      <c r="AC407" s="77">
        <v>0</v>
      </c>
      <c r="AD407" s="76">
        <v>0</v>
      </c>
      <c r="AE407" s="76">
        <v>0</v>
      </c>
      <c r="AF407" s="76">
        <v>0</v>
      </c>
      <c r="AG407" s="76">
        <v>0</v>
      </c>
      <c r="AH407" s="76">
        <v>0</v>
      </c>
      <c r="AI407" s="79">
        <f t="shared" si="168"/>
        <v>118.57784808939986</v>
      </c>
      <c r="AJ407" t="str">
        <f t="shared" si="169"/>
        <v/>
      </c>
      <c r="BA407"/>
      <c r="BR407"/>
      <c r="CG407"/>
    </row>
    <row r="408" spans="1:85" x14ac:dyDescent="0.25">
      <c r="A408" s="21" t="s">
        <v>24</v>
      </c>
      <c r="B408" s="22">
        <v>3.7528798767658933</v>
      </c>
      <c r="C408" s="22">
        <v>0.44084592086761409</v>
      </c>
      <c r="D408" s="22">
        <v>2.5952495202281383</v>
      </c>
      <c r="E408" s="22">
        <v>56.838135350908281</v>
      </c>
      <c r="F408" s="214"/>
      <c r="G408" s="22">
        <v>8.384123687375725</v>
      </c>
      <c r="H408" s="23">
        <v>0</v>
      </c>
      <c r="I408" s="24">
        <f t="shared" si="166"/>
        <v>72.01123435614565</v>
      </c>
      <c r="J408" s="6"/>
      <c r="K408" s="25" t="s">
        <v>24</v>
      </c>
      <c r="L408" s="26">
        <v>3.7528798767658933</v>
      </c>
      <c r="M408" s="26">
        <v>0.44084592086761409</v>
      </c>
      <c r="N408" s="26">
        <v>2.5952495202281383</v>
      </c>
      <c r="O408" s="26">
        <v>56.838135350908281</v>
      </c>
      <c r="P408" s="26">
        <v>0.10324941914084798</v>
      </c>
      <c r="Q408" s="26">
        <v>8.384123687375725</v>
      </c>
      <c r="R408" s="27">
        <v>0</v>
      </c>
      <c r="S408" s="28">
        <f t="shared" si="167"/>
        <v>72.114483775286502</v>
      </c>
      <c r="U408" s="80" t="s">
        <v>24</v>
      </c>
      <c r="V408" s="81">
        <v>0.94740413057983541</v>
      </c>
      <c r="W408" s="81">
        <v>2.0357349728836502</v>
      </c>
      <c r="X408" s="81">
        <v>8.384123687375725</v>
      </c>
      <c r="Y408" s="81">
        <v>0.44084592086761409</v>
      </c>
      <c r="Z408" s="81">
        <v>2.5952495202281383</v>
      </c>
      <c r="AA408" s="81">
        <v>56.745416996912262</v>
      </c>
      <c r="AB408" s="81">
        <v>0.10324941914084798</v>
      </c>
      <c r="AC408" s="82">
        <v>0.86245912729842655</v>
      </c>
      <c r="AD408" s="81">
        <v>0.76974077330240764</v>
      </c>
      <c r="AE408" s="81">
        <v>0</v>
      </c>
      <c r="AF408" s="81">
        <v>0</v>
      </c>
      <c r="AG408" s="81">
        <v>0</v>
      </c>
      <c r="AH408" s="81">
        <v>9.2718353996018882E-2</v>
      </c>
      <c r="AI408" s="83">
        <f t="shared" si="168"/>
        <v>72.114483775286502</v>
      </c>
      <c r="AJ408" t="str">
        <f t="shared" si="169"/>
        <v/>
      </c>
      <c r="BA408"/>
      <c r="BR408"/>
      <c r="CG408"/>
    </row>
    <row r="409" spans="1:85" x14ac:dyDescent="0.25">
      <c r="A409" s="29" t="s">
        <v>23</v>
      </c>
      <c r="B409" s="18">
        <v>0.32507997209144224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166"/>
        <v>0.32507997209144224</v>
      </c>
      <c r="J409" s="6"/>
      <c r="K409" s="31" t="s">
        <v>23</v>
      </c>
      <c r="L409" s="18">
        <v>0.32507997209144224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167"/>
        <v>0.32507997209144224</v>
      </c>
      <c r="U409" s="84" t="s">
        <v>23</v>
      </c>
      <c r="V409" s="76">
        <v>0.32507997209144224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0</v>
      </c>
      <c r="AD409" s="76">
        <v>0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168"/>
        <v>0.32507997209144224</v>
      </c>
      <c r="AJ409" t="str">
        <f t="shared" si="169"/>
        <v/>
      </c>
      <c r="BA409"/>
      <c r="BR409"/>
      <c r="CG409"/>
    </row>
    <row r="410" spans="1:85" x14ac:dyDescent="0.25">
      <c r="A410" s="21" t="s">
        <v>58</v>
      </c>
      <c r="B410" s="22">
        <v>0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166"/>
        <v>0</v>
      </c>
      <c r="J410" s="6"/>
      <c r="K410" s="25" t="s">
        <v>58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167"/>
        <v>0</v>
      </c>
      <c r="U410" s="80" t="s">
        <v>58</v>
      </c>
      <c r="V410" s="81">
        <v>0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168"/>
        <v>0</v>
      </c>
      <c r="AJ410" t="str">
        <f t="shared" si="169"/>
        <v/>
      </c>
      <c r="BA410"/>
      <c r="BR410"/>
      <c r="CG410"/>
    </row>
    <row r="411" spans="1:85" x14ac:dyDescent="0.25">
      <c r="A411" s="29" t="s">
        <v>21</v>
      </c>
      <c r="B411" s="18">
        <v>0.13045731148828582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166"/>
        <v>0.13045731148828582</v>
      </c>
      <c r="J411" s="6"/>
      <c r="K411" s="31" t="s">
        <v>21</v>
      </c>
      <c r="L411" s="18">
        <v>0.13045731148828582</v>
      </c>
      <c r="M411" s="18">
        <v>0</v>
      </c>
      <c r="N411" s="18">
        <v>0</v>
      </c>
      <c r="O411" s="18">
        <v>0</v>
      </c>
      <c r="P411" s="18">
        <v>7.7774514331027542E-2</v>
      </c>
      <c r="Q411" s="18">
        <v>0</v>
      </c>
      <c r="R411" s="19">
        <v>0</v>
      </c>
      <c r="S411" s="20">
        <f t="shared" si="167"/>
        <v>0.20823182581931338</v>
      </c>
      <c r="U411" s="84" t="s">
        <v>21</v>
      </c>
      <c r="V411" s="76">
        <v>0.13045731148828582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7.7774514331027542E-2</v>
      </c>
      <c r="AC411" s="77">
        <v>0</v>
      </c>
      <c r="AD411" s="76">
        <v>0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168"/>
        <v>0.20823182581931338</v>
      </c>
      <c r="AJ411" t="str">
        <f t="shared" si="169"/>
        <v/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166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167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168"/>
        <v>0</v>
      </c>
      <c r="AJ412" t="str">
        <f t="shared" si="169"/>
        <v/>
      </c>
      <c r="BA412"/>
      <c r="BR412"/>
      <c r="CG412"/>
    </row>
    <row r="413" spans="1:85" x14ac:dyDescent="0.25">
      <c r="A413" s="32" t="s">
        <v>62</v>
      </c>
      <c r="B413" s="18">
        <v>1.5908793934776809E-3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166"/>
        <v>1.5908793934776809E-3</v>
      </c>
      <c r="J413" s="6"/>
      <c r="K413" s="33" t="s">
        <v>62</v>
      </c>
      <c r="L413" s="18">
        <v>1.5908793934776809E-3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167"/>
        <v>1.5908793934776809E-3</v>
      </c>
      <c r="U413" s="85" t="s">
        <v>60</v>
      </c>
      <c r="V413" s="76">
        <v>1.5908793934776809E-3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168"/>
        <v>1.5908793934776809E-3</v>
      </c>
      <c r="AJ413" t="str">
        <f t="shared" si="169"/>
        <v/>
      </c>
      <c r="BA413"/>
      <c r="BR413"/>
      <c r="CG413"/>
    </row>
    <row r="414" spans="1:85" ht="14.4" x14ac:dyDescent="0.3">
      <c r="A414" s="34" t="s">
        <v>22</v>
      </c>
      <c r="B414" s="35">
        <v>1.5908793934776809E-3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166"/>
        <v>1.5908793934776809E-3</v>
      </c>
      <c r="J414" s="6"/>
      <c r="K414" s="38" t="s">
        <v>22</v>
      </c>
      <c r="L414" s="39">
        <v>1.5908793934776809E-3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167"/>
        <v>1.5908793934776809E-3</v>
      </c>
      <c r="U414" s="86" t="s">
        <v>63</v>
      </c>
      <c r="V414" s="87">
        <v>1.5908793934776809E-3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168"/>
        <v>1.5908793934776809E-3</v>
      </c>
      <c r="AJ414" t="str">
        <f t="shared" si="169"/>
        <v/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166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167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168"/>
        <v>0</v>
      </c>
      <c r="AJ415" t="str">
        <f t="shared" si="169"/>
        <v/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166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167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168"/>
        <v>0</v>
      </c>
      <c r="AJ416" t="str">
        <f t="shared" si="169"/>
        <v/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166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167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168"/>
        <v>0</v>
      </c>
      <c r="AJ417" t="str">
        <f t="shared" si="169"/>
        <v/>
      </c>
      <c r="BA417"/>
      <c r="BR417"/>
      <c r="CG417"/>
    </row>
    <row r="418" spans="1:85" x14ac:dyDescent="0.25">
      <c r="A418" s="56" t="s">
        <v>25</v>
      </c>
      <c r="B418" s="57">
        <f>SUM(B397:B413)</f>
        <v>11.829290066631499</v>
      </c>
      <c r="C418" s="57">
        <f t="shared" ref="C418:I418" si="170">SUM(C397:C413)</f>
        <v>58.889757969418262</v>
      </c>
      <c r="D418" s="57">
        <f t="shared" si="170"/>
        <v>42.866955311024725</v>
      </c>
      <c r="E418" s="57">
        <f t="shared" si="170"/>
        <v>69.975693768370007</v>
      </c>
      <c r="F418" s="57">
        <f t="shared" si="170"/>
        <v>0</v>
      </c>
      <c r="G418" s="57">
        <f t="shared" si="170"/>
        <v>8.384123687375725</v>
      </c>
      <c r="H418" s="58">
        <f t="shared" si="170"/>
        <v>0</v>
      </c>
      <c r="I418" s="16">
        <f t="shared" si="170"/>
        <v>191.94582080282021</v>
      </c>
      <c r="J418" s="6"/>
      <c r="K418" s="59" t="s">
        <v>25</v>
      </c>
      <c r="L418" s="57">
        <f>SUM(L397:L413)</f>
        <v>11.829290066631499</v>
      </c>
      <c r="M418" s="57">
        <f t="shared" ref="M418:S418" si="171">SUM(M397:M413)</f>
        <v>58.889757969418262</v>
      </c>
      <c r="N418" s="57">
        <f t="shared" si="171"/>
        <v>42.866955311024725</v>
      </c>
      <c r="O418" s="57">
        <f t="shared" si="171"/>
        <v>69.975693768370007</v>
      </c>
      <c r="P418" s="57">
        <f t="shared" si="171"/>
        <v>1.3448017968398402</v>
      </c>
      <c r="Q418" s="57">
        <f t="shared" si="171"/>
        <v>8.384123687375725</v>
      </c>
      <c r="R418" s="58">
        <f t="shared" si="171"/>
        <v>0</v>
      </c>
      <c r="S418" s="60">
        <f t="shared" si="171"/>
        <v>193.29062259966005</v>
      </c>
      <c r="T418" t="str">
        <f>IF(ABS(S418-AI418)&gt;0.01,S418-AI418,"")</f>
        <v/>
      </c>
      <c r="U418" s="94" t="s">
        <v>61</v>
      </c>
      <c r="V418" s="95">
        <f>SUM(V397:V413)</f>
        <v>9.0238143204454406</v>
      </c>
      <c r="W418" s="95">
        <f t="shared" ref="W418:AH418" si="172">SUM(W397:W413)</f>
        <v>2.0357349728836502</v>
      </c>
      <c r="X418" s="95">
        <f t="shared" si="172"/>
        <v>8.384123687375725</v>
      </c>
      <c r="Y418" s="95">
        <f t="shared" si="172"/>
        <v>58.889757969418262</v>
      </c>
      <c r="Z418" s="95">
        <f t="shared" si="172"/>
        <v>42.866955311024725</v>
      </c>
      <c r="AA418" s="95">
        <f t="shared" si="172"/>
        <v>69.882975414373988</v>
      </c>
      <c r="AB418" s="95">
        <f t="shared" si="172"/>
        <v>1.3448017968398402</v>
      </c>
      <c r="AC418" s="95">
        <f t="shared" si="172"/>
        <v>0.86245912729842655</v>
      </c>
      <c r="AD418" s="96">
        <f t="shared" si="172"/>
        <v>0.76974077330240764</v>
      </c>
      <c r="AE418" s="96">
        <f t="shared" si="172"/>
        <v>0</v>
      </c>
      <c r="AF418" s="96">
        <f t="shared" si="172"/>
        <v>0</v>
      </c>
      <c r="AG418" s="96">
        <f t="shared" si="172"/>
        <v>0</v>
      </c>
      <c r="AH418" s="96">
        <f t="shared" si="172"/>
        <v>9.2718353996018882E-2</v>
      </c>
      <c r="AI418" s="97">
        <f>SUM(V418:AC418)</f>
        <v>193.29062259966005</v>
      </c>
      <c r="AJ418" t="str">
        <f t="shared" si="169"/>
        <v/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6.1628276235216134E-2</v>
      </c>
      <c r="C419" s="98">
        <f t="shared" ref="C419:H419" si="173">IF($I418=0,"-",C418/$I418)</f>
        <v>0.30680406441312325</v>
      </c>
      <c r="D419" s="98">
        <f t="shared" si="173"/>
        <v>0.22332841179730906</v>
      </c>
      <c r="E419" s="98">
        <f t="shared" si="173"/>
        <v>0.36455961101780798</v>
      </c>
      <c r="F419" s="98">
        <f t="shared" si="173"/>
        <v>0</v>
      </c>
      <c r="G419" s="98">
        <f t="shared" si="173"/>
        <v>4.3679636536543644E-2</v>
      </c>
      <c r="H419" s="99">
        <f t="shared" si="173"/>
        <v>0</v>
      </c>
      <c r="I419" s="100">
        <f>SUM(B419:H419)</f>
        <v>1.0000000000000002</v>
      </c>
      <c r="J419"/>
      <c r="K419" s="64" t="s">
        <v>86</v>
      </c>
      <c r="L419" s="65">
        <f t="shared" ref="L419:R419" si="174">IF($S418=0,"-",L418/$S418)</f>
        <v>6.1199503149886918E-2</v>
      </c>
      <c r="M419" s="65">
        <f t="shared" si="174"/>
        <v>0.30466950324532627</v>
      </c>
      <c r="N419" s="65">
        <f t="shared" si="174"/>
        <v>0.2217746248342837</v>
      </c>
      <c r="O419" s="65">
        <f t="shared" si="174"/>
        <v>0.3620232209262545</v>
      </c>
      <c r="P419" s="65">
        <f t="shared" si="174"/>
        <v>6.9574083768417921E-3</v>
      </c>
      <c r="Q419" s="65">
        <f t="shared" si="174"/>
        <v>4.3375739467406894E-2</v>
      </c>
      <c r="R419" s="66">
        <f t="shared" si="174"/>
        <v>0</v>
      </c>
      <c r="S419" s="67">
        <f>SUM(L419:R419)</f>
        <v>1</v>
      </c>
      <c r="U419" s="101" t="s">
        <v>86</v>
      </c>
      <c r="V419" s="102">
        <f>+V418/$AI418</f>
        <v>4.6685215242621453E-2</v>
      </c>
      <c r="W419" s="102">
        <f t="shared" ref="W419:AH419" si="175">+W418/$AI418</f>
        <v>1.0531990354752111E-2</v>
      </c>
      <c r="X419" s="102">
        <f t="shared" si="175"/>
        <v>4.3375739467406894E-2</v>
      </c>
      <c r="Y419" s="102">
        <f t="shared" si="175"/>
        <v>0.30466950324532627</v>
      </c>
      <c r="Z419" s="102">
        <f t="shared" si="175"/>
        <v>0.2217746248342837</v>
      </c>
      <c r="AA419" s="102">
        <f t="shared" si="175"/>
        <v>0.36154353726261368</v>
      </c>
      <c r="AB419" s="102">
        <f t="shared" si="175"/>
        <v>6.9574083768417921E-3</v>
      </c>
      <c r="AC419" s="102">
        <f t="shared" si="175"/>
        <v>4.4619812161541634E-3</v>
      </c>
      <c r="AD419" s="102">
        <f t="shared" si="175"/>
        <v>3.9822975525133485E-3</v>
      </c>
      <c r="AE419" s="102">
        <f t="shared" si="175"/>
        <v>0</v>
      </c>
      <c r="AF419" s="102">
        <f t="shared" si="175"/>
        <v>0</v>
      </c>
      <c r="AG419" s="102">
        <f t="shared" si="175"/>
        <v>0</v>
      </c>
      <c r="AH419" s="102">
        <f t="shared" si="175"/>
        <v>4.7968366364081413E-4</v>
      </c>
      <c r="AI419" s="103">
        <f>SUM(V419:AC419)</f>
        <v>1</v>
      </c>
      <c r="AJ419" s="1" t="str">
        <f t="shared" si="169"/>
        <v/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AJ423" t="str">
        <f>IF(ABS(S423-AI423)&gt;0.001,S423-AI423,"")</f>
        <v/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176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177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178">SUM(V424:AC424)</f>
        <v>0</v>
      </c>
      <c r="AJ424" t="str">
        <f t="shared" ref="AJ424:AJ445" si="179">IF(ABS(S424-AI424)&gt;0.001,S424-AI424,"")</f>
        <v/>
      </c>
      <c r="BA424"/>
      <c r="BR424"/>
      <c r="CG424"/>
    </row>
    <row r="425" spans="1:85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176"/>
        <v>0</v>
      </c>
      <c r="J425" s="6"/>
      <c r="K425" s="31" t="s">
        <v>9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177"/>
        <v>0</v>
      </c>
      <c r="U425" s="84" t="s">
        <v>9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178"/>
        <v>0</v>
      </c>
      <c r="AJ425" t="str">
        <f t="shared" si="179"/>
        <v/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176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177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178"/>
        <v>0</v>
      </c>
      <c r="AJ426" t="str">
        <f t="shared" si="179"/>
        <v/>
      </c>
      <c r="BA426"/>
      <c r="BR426"/>
      <c r="CG426"/>
    </row>
    <row r="427" spans="1:85" x14ac:dyDescent="0.25">
      <c r="A427" s="29" t="s">
        <v>15</v>
      </c>
      <c r="B427" s="18">
        <v>2.3028665664876136</v>
      </c>
      <c r="C427" s="18">
        <v>0</v>
      </c>
      <c r="D427" s="18">
        <v>0.71598912614868826</v>
      </c>
      <c r="E427" s="18">
        <v>0</v>
      </c>
      <c r="F427" s="214"/>
      <c r="G427" s="18">
        <v>0</v>
      </c>
      <c r="H427" s="30">
        <v>0</v>
      </c>
      <c r="I427" s="16">
        <f t="shared" si="176"/>
        <v>3.0188556926363019</v>
      </c>
      <c r="J427" s="6"/>
      <c r="K427" s="31" t="s">
        <v>15</v>
      </c>
      <c r="L427" s="18">
        <v>2.3028665664876136</v>
      </c>
      <c r="M427" s="18">
        <v>0</v>
      </c>
      <c r="N427" s="18">
        <v>0.71598912614868826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177"/>
        <v>3.0188556926363019</v>
      </c>
      <c r="U427" s="84" t="s">
        <v>15</v>
      </c>
      <c r="V427" s="76">
        <v>2.3028665664876136</v>
      </c>
      <c r="W427" s="76">
        <v>0</v>
      </c>
      <c r="X427" s="76">
        <v>0</v>
      </c>
      <c r="Y427" s="76">
        <v>0</v>
      </c>
      <c r="Z427" s="76">
        <v>0.71598912614868826</v>
      </c>
      <c r="AA427" s="76">
        <v>0</v>
      </c>
      <c r="AB427" s="76">
        <v>0</v>
      </c>
      <c r="AC427" s="77">
        <v>0</v>
      </c>
      <c r="AD427" s="78">
        <v>0</v>
      </c>
      <c r="AE427" s="78">
        <v>0</v>
      </c>
      <c r="AF427" s="78">
        <v>0</v>
      </c>
      <c r="AG427" s="78">
        <v>0</v>
      </c>
      <c r="AH427" s="78">
        <v>0</v>
      </c>
      <c r="AI427" s="79">
        <f t="shared" si="178"/>
        <v>3.0188556926363019</v>
      </c>
      <c r="AJ427" t="str">
        <f t="shared" si="179"/>
        <v/>
      </c>
      <c r="BA427"/>
      <c r="BR427"/>
      <c r="CG427"/>
    </row>
    <row r="428" spans="1:85" x14ac:dyDescent="0.25">
      <c r="A428" s="21" t="s">
        <v>14</v>
      </c>
      <c r="B428" s="22">
        <v>7.9775674304837854E-2</v>
      </c>
      <c r="C428" s="22">
        <v>0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24">
        <f t="shared" si="176"/>
        <v>7.9775674304837854E-2</v>
      </c>
      <c r="J428" s="6"/>
      <c r="K428" s="25" t="s">
        <v>14</v>
      </c>
      <c r="L428" s="26">
        <v>7.9775674304837854E-2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7">
        <v>0</v>
      </c>
      <c r="S428" s="28">
        <f t="shared" si="177"/>
        <v>7.9775674304837854E-2</v>
      </c>
      <c r="U428" s="80" t="s">
        <v>55</v>
      </c>
      <c r="V428" s="81">
        <v>6.7809323159112173E-2</v>
      </c>
      <c r="W428" s="81">
        <v>0</v>
      </c>
      <c r="X428" s="81">
        <v>0</v>
      </c>
      <c r="Y428" s="81">
        <v>0</v>
      </c>
      <c r="Z428" s="81">
        <v>0</v>
      </c>
      <c r="AA428" s="81">
        <v>0</v>
      </c>
      <c r="AB428" s="81">
        <v>0</v>
      </c>
      <c r="AC428" s="82">
        <v>1.1966351145725678E-2</v>
      </c>
      <c r="AD428" s="81">
        <v>1.1966351145725678E-2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178"/>
        <v>7.9775674304837854E-2</v>
      </c>
      <c r="AJ428" t="str">
        <f t="shared" si="179"/>
        <v/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0.53670225504803537</v>
      </c>
      <c r="F429" s="214"/>
      <c r="G429" s="18">
        <v>0</v>
      </c>
      <c r="H429" s="30">
        <v>0</v>
      </c>
      <c r="I429" s="16">
        <f t="shared" si="176"/>
        <v>0.53670225504803537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0.53670225504803537</v>
      </c>
      <c r="P429" s="18">
        <v>19.103872297394425</v>
      </c>
      <c r="Q429" s="18">
        <v>0</v>
      </c>
      <c r="R429" s="19">
        <v>0</v>
      </c>
      <c r="S429" s="20">
        <f t="shared" si="177"/>
        <v>19.640574552442459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1.4716394336846716E-2</v>
      </c>
      <c r="AB429" s="76">
        <v>19.103872297394425</v>
      </c>
      <c r="AC429" s="77">
        <v>0.52198586071118869</v>
      </c>
      <c r="AD429" s="76">
        <v>0</v>
      </c>
      <c r="AE429" s="76">
        <v>0</v>
      </c>
      <c r="AF429" s="76">
        <v>0</v>
      </c>
      <c r="AG429" s="76">
        <v>0</v>
      </c>
      <c r="AH429" s="76">
        <v>0.52198586071118869</v>
      </c>
      <c r="AI429" s="79">
        <f t="shared" si="178"/>
        <v>19.640574552442462</v>
      </c>
      <c r="AJ429" t="str">
        <f t="shared" si="179"/>
        <v/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176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0.11492673440867202</v>
      </c>
      <c r="Q430" s="26">
        <v>0</v>
      </c>
      <c r="R430" s="27">
        <v>0</v>
      </c>
      <c r="S430" s="28">
        <f t="shared" si="177"/>
        <v>0.11492673440867202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0.11492673440867202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178"/>
        <v>0.11492673440867202</v>
      </c>
      <c r="AJ430" t="str">
        <f t="shared" si="179"/>
        <v/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176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177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178"/>
        <v>0</v>
      </c>
      <c r="AJ431" t="str">
        <f t="shared" si="179"/>
        <v/>
      </c>
      <c r="BA431"/>
      <c r="BR431"/>
      <c r="CG431"/>
    </row>
    <row r="432" spans="1:85" x14ac:dyDescent="0.25">
      <c r="A432" s="21" t="s">
        <v>16</v>
      </c>
      <c r="B432" s="22">
        <v>0.17725060302872608</v>
      </c>
      <c r="C432" s="22">
        <v>0</v>
      </c>
      <c r="D432" s="22">
        <v>2.3223051734999993</v>
      </c>
      <c r="E432" s="22">
        <v>0.2236580336398846</v>
      </c>
      <c r="F432" s="214"/>
      <c r="G432" s="22">
        <v>0</v>
      </c>
      <c r="H432" s="23">
        <v>0</v>
      </c>
      <c r="I432" s="24">
        <f t="shared" si="176"/>
        <v>2.7232138101686099</v>
      </c>
      <c r="J432" s="6"/>
      <c r="K432" s="25" t="s">
        <v>16</v>
      </c>
      <c r="L432" s="26">
        <v>0.17725060302872608</v>
      </c>
      <c r="M432" s="26">
        <v>0</v>
      </c>
      <c r="N432" s="26">
        <v>2.3223051734999993</v>
      </c>
      <c r="O432" s="26">
        <v>0.2236580336398846</v>
      </c>
      <c r="P432" s="26">
        <v>0.1963247337278107</v>
      </c>
      <c r="Q432" s="26">
        <v>0</v>
      </c>
      <c r="R432" s="27">
        <v>0</v>
      </c>
      <c r="S432" s="28">
        <f t="shared" si="177"/>
        <v>2.9195385438964205</v>
      </c>
      <c r="U432" s="80" t="s">
        <v>16</v>
      </c>
      <c r="V432" s="81">
        <v>0.17725060302872608</v>
      </c>
      <c r="W432" s="81">
        <v>0</v>
      </c>
      <c r="X432" s="81">
        <v>0</v>
      </c>
      <c r="Y432" s="81">
        <v>0</v>
      </c>
      <c r="Z432" s="81">
        <v>2.3223051734999993</v>
      </c>
      <c r="AA432" s="81">
        <v>1.6113691184429645E-2</v>
      </c>
      <c r="AB432" s="81">
        <v>0.1963247337278107</v>
      </c>
      <c r="AC432" s="82">
        <v>0.20754434245545494</v>
      </c>
      <c r="AD432" s="81">
        <v>0</v>
      </c>
      <c r="AE432" s="81">
        <v>0</v>
      </c>
      <c r="AF432" s="81">
        <v>0</v>
      </c>
      <c r="AG432" s="81">
        <v>0</v>
      </c>
      <c r="AH432" s="81">
        <v>0.20754434245545494</v>
      </c>
      <c r="AI432" s="83">
        <f t="shared" si="178"/>
        <v>2.9195385438964205</v>
      </c>
      <c r="AJ432" t="str">
        <f t="shared" si="179"/>
        <v/>
      </c>
      <c r="BA432"/>
      <c r="BR432"/>
      <c r="CG432"/>
    </row>
    <row r="433" spans="1:85" x14ac:dyDescent="0.25">
      <c r="A433" s="29" t="s">
        <v>136</v>
      </c>
      <c r="B433" s="18">
        <v>22.883120353387167</v>
      </c>
      <c r="C433" s="18">
        <v>16.929806098245962</v>
      </c>
      <c r="D433" s="18">
        <v>34.615945152900245</v>
      </c>
      <c r="E433" s="18">
        <v>4.3367150242991039</v>
      </c>
      <c r="F433" s="214"/>
      <c r="G433" s="18">
        <v>0</v>
      </c>
      <c r="H433" s="30">
        <v>0</v>
      </c>
      <c r="I433" s="16">
        <f t="shared" si="176"/>
        <v>78.765586628832494</v>
      </c>
      <c r="J433" s="6"/>
      <c r="K433" s="31" t="s">
        <v>136</v>
      </c>
      <c r="L433" s="18">
        <v>22.883120353387167</v>
      </c>
      <c r="M433" s="18">
        <v>16.929806098245962</v>
      </c>
      <c r="N433" s="18">
        <v>34.615945152900245</v>
      </c>
      <c r="O433" s="18">
        <v>4.3367150242991039</v>
      </c>
      <c r="P433" s="18">
        <v>0</v>
      </c>
      <c r="Q433" s="18">
        <v>0</v>
      </c>
      <c r="R433" s="19">
        <v>0</v>
      </c>
      <c r="S433" s="20">
        <f t="shared" si="177"/>
        <v>78.765586628832494</v>
      </c>
      <c r="U433" s="84" t="s">
        <v>136</v>
      </c>
      <c r="V433" s="76">
        <v>21.993600964880361</v>
      </c>
      <c r="W433" s="76">
        <v>0.88114164357349956</v>
      </c>
      <c r="X433" s="76">
        <v>0</v>
      </c>
      <c r="Y433" s="76">
        <v>16.929806098245962</v>
      </c>
      <c r="Z433" s="76">
        <v>31.605427151543342</v>
      </c>
      <c r="AA433" s="76">
        <v>4.3367150242991039</v>
      </c>
      <c r="AB433" s="76">
        <v>0</v>
      </c>
      <c r="AC433" s="77">
        <v>3.0188957462902115</v>
      </c>
      <c r="AD433" s="76">
        <v>8.3777449333051184E-3</v>
      </c>
      <c r="AE433" s="76">
        <v>0</v>
      </c>
      <c r="AF433" s="76">
        <v>0</v>
      </c>
      <c r="AG433" s="76">
        <v>3.0105180013569033</v>
      </c>
      <c r="AH433" s="76">
        <v>0</v>
      </c>
      <c r="AI433" s="79">
        <f t="shared" si="178"/>
        <v>78.76558662883248</v>
      </c>
      <c r="AJ433" t="str">
        <f t="shared" si="179"/>
        <v/>
      </c>
      <c r="BA433"/>
      <c r="BR433"/>
      <c r="CG433"/>
    </row>
    <row r="434" spans="1:85" x14ac:dyDescent="0.25">
      <c r="A434" s="21" t="s">
        <v>24</v>
      </c>
      <c r="B434" s="22">
        <v>19.334824644337086</v>
      </c>
      <c r="C434" s="22">
        <v>2.9931579414153973</v>
      </c>
      <c r="D434" s="22">
        <v>25.455730740555058</v>
      </c>
      <c r="E434" s="22">
        <v>235.14878182668386</v>
      </c>
      <c r="F434" s="214"/>
      <c r="G434" s="22">
        <v>26.793585680244114</v>
      </c>
      <c r="H434" s="23">
        <v>0</v>
      </c>
      <c r="I434" s="24">
        <f t="shared" si="176"/>
        <v>309.72608083323553</v>
      </c>
      <c r="J434" s="6"/>
      <c r="K434" s="25" t="s">
        <v>24</v>
      </c>
      <c r="L434" s="26">
        <v>19.334824644337086</v>
      </c>
      <c r="M434" s="26">
        <v>2.9931579414153973</v>
      </c>
      <c r="N434" s="26">
        <v>25.455730740555058</v>
      </c>
      <c r="O434" s="26">
        <v>235.14878182668386</v>
      </c>
      <c r="P434" s="26">
        <v>0.86448395607002915</v>
      </c>
      <c r="Q434" s="26">
        <v>26.793585680244114</v>
      </c>
      <c r="R434" s="27">
        <v>0</v>
      </c>
      <c r="S434" s="28">
        <f t="shared" si="177"/>
        <v>310.59056478930557</v>
      </c>
      <c r="U434" s="80" t="s">
        <v>24</v>
      </c>
      <c r="V434" s="81">
        <v>3.331978251324311</v>
      </c>
      <c r="W434" s="81">
        <v>16.002846393012774</v>
      </c>
      <c r="X434" s="81">
        <v>26.793585680244114</v>
      </c>
      <c r="Y434" s="81">
        <v>2.9931579414153973</v>
      </c>
      <c r="Z434" s="81">
        <v>25.373513976286414</v>
      </c>
      <c r="AA434" s="81">
        <v>234.44597465532334</v>
      </c>
      <c r="AB434" s="81">
        <v>0.86448395607002915</v>
      </c>
      <c r="AC434" s="82">
        <v>0.78502393562915929</v>
      </c>
      <c r="AD434" s="81">
        <v>0</v>
      </c>
      <c r="AE434" s="81">
        <v>1.1665645330117718E-2</v>
      </c>
      <c r="AF434" s="81">
        <v>0</v>
      </c>
      <c r="AG434" s="81">
        <v>8.2216764268644701E-2</v>
      </c>
      <c r="AH434" s="81">
        <v>0.69114152603039691</v>
      </c>
      <c r="AI434" s="83">
        <f t="shared" si="178"/>
        <v>310.59056478930557</v>
      </c>
      <c r="AJ434" t="str">
        <f t="shared" si="179"/>
        <v/>
      </c>
      <c r="BA434"/>
      <c r="BR434"/>
      <c r="CG434"/>
    </row>
    <row r="435" spans="1:85" x14ac:dyDescent="0.25">
      <c r="A435" s="29" t="s">
        <v>23</v>
      </c>
      <c r="B435" s="18">
        <v>18.816469857856809</v>
      </c>
      <c r="C435" s="18">
        <v>1.5218901626621593</v>
      </c>
      <c r="D435" s="18">
        <v>23.091122956469963</v>
      </c>
      <c r="E435" s="18">
        <v>0</v>
      </c>
      <c r="F435" s="214"/>
      <c r="G435" s="18">
        <v>0</v>
      </c>
      <c r="H435" s="30">
        <v>0</v>
      </c>
      <c r="I435" s="16">
        <f t="shared" si="176"/>
        <v>43.429482976988936</v>
      </c>
      <c r="J435" s="6"/>
      <c r="K435" s="31" t="s">
        <v>23</v>
      </c>
      <c r="L435" s="18">
        <v>18.816469857856809</v>
      </c>
      <c r="M435" s="18">
        <v>1.5218901626621593</v>
      </c>
      <c r="N435" s="18">
        <v>23.091122956469963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177"/>
        <v>43.429482976988936</v>
      </c>
      <c r="U435" s="84" t="s">
        <v>23</v>
      </c>
      <c r="V435" s="76">
        <v>18.759814816694337</v>
      </c>
      <c r="W435" s="76">
        <v>0</v>
      </c>
      <c r="X435" s="76">
        <v>0</v>
      </c>
      <c r="Y435" s="76">
        <v>1.5218901626621593</v>
      </c>
      <c r="Z435" s="76">
        <v>21.457804492209487</v>
      </c>
      <c r="AA435" s="76">
        <v>0</v>
      </c>
      <c r="AB435" s="76">
        <v>0</v>
      </c>
      <c r="AC435" s="77">
        <v>1.6899735054229468</v>
      </c>
      <c r="AD435" s="76">
        <v>5.6655041162472816E-2</v>
      </c>
      <c r="AE435" s="76">
        <v>0</v>
      </c>
      <c r="AF435" s="76">
        <v>0</v>
      </c>
      <c r="AG435" s="76">
        <v>1.6333184642604766</v>
      </c>
      <c r="AH435" s="76">
        <v>0</v>
      </c>
      <c r="AI435" s="79">
        <f t="shared" si="178"/>
        <v>43.429482976988929</v>
      </c>
      <c r="AJ435" t="str">
        <f t="shared" si="179"/>
        <v/>
      </c>
      <c r="BA435"/>
      <c r="BR435"/>
      <c r="CG435"/>
    </row>
    <row r="436" spans="1:85" x14ac:dyDescent="0.25">
      <c r="A436" s="21" t="s">
        <v>58</v>
      </c>
      <c r="B436" s="22">
        <v>0.42981518791866824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24">
        <f t="shared" si="176"/>
        <v>0.42981518791866824</v>
      </c>
      <c r="J436" s="6"/>
      <c r="K436" s="25" t="s">
        <v>58</v>
      </c>
      <c r="L436" s="26">
        <v>0.42981518791866824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177"/>
        <v>0.42981518791866824</v>
      </c>
      <c r="U436" s="80" t="s">
        <v>58</v>
      </c>
      <c r="V436" s="81">
        <v>0.42981518791866824</v>
      </c>
      <c r="W436" s="81">
        <v>0</v>
      </c>
      <c r="X436" s="81">
        <v>0</v>
      </c>
      <c r="Y436" s="81">
        <v>0</v>
      </c>
      <c r="Z436" s="81">
        <v>0</v>
      </c>
      <c r="AA436" s="81">
        <v>0</v>
      </c>
      <c r="AB436" s="81">
        <v>0</v>
      </c>
      <c r="AC436" s="82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178"/>
        <v>0.42981518791866824</v>
      </c>
      <c r="AJ436" t="str">
        <f t="shared" si="179"/>
        <v/>
      </c>
      <c r="BA436"/>
      <c r="BR436"/>
      <c r="CG436"/>
    </row>
    <row r="437" spans="1:85" x14ac:dyDescent="0.25">
      <c r="A437" s="29" t="s">
        <v>21</v>
      </c>
      <c r="B437" s="18">
        <v>9.7858852257809783</v>
      </c>
      <c r="C437" s="18">
        <v>0</v>
      </c>
      <c r="D437" s="18">
        <v>0</v>
      </c>
      <c r="E437" s="18">
        <v>1.2108519401979602E-2</v>
      </c>
      <c r="F437" s="214"/>
      <c r="G437" s="18">
        <v>0</v>
      </c>
      <c r="H437" s="30">
        <v>0</v>
      </c>
      <c r="I437" s="16">
        <f t="shared" si="176"/>
        <v>9.7979937451829571</v>
      </c>
      <c r="J437" s="6"/>
      <c r="K437" s="31" t="s">
        <v>21</v>
      </c>
      <c r="L437" s="18">
        <v>9.7858852257809783</v>
      </c>
      <c r="M437" s="18">
        <v>0</v>
      </c>
      <c r="N437" s="18">
        <v>0</v>
      </c>
      <c r="O437" s="18">
        <v>1.2108519401979602E-2</v>
      </c>
      <c r="P437" s="18">
        <v>1.1874025564606796</v>
      </c>
      <c r="Q437" s="18">
        <v>0</v>
      </c>
      <c r="R437" s="19">
        <v>0</v>
      </c>
      <c r="S437" s="20">
        <f t="shared" si="177"/>
        <v>10.985396301643636</v>
      </c>
      <c r="U437" s="84" t="s">
        <v>21</v>
      </c>
      <c r="V437" s="76">
        <v>9.7858852257809783</v>
      </c>
      <c r="W437" s="76">
        <v>0</v>
      </c>
      <c r="X437" s="76">
        <v>0</v>
      </c>
      <c r="Y437" s="76">
        <v>0</v>
      </c>
      <c r="Z437" s="76">
        <v>0</v>
      </c>
      <c r="AA437" s="76">
        <v>0</v>
      </c>
      <c r="AB437" s="76">
        <v>1.1874025564606796</v>
      </c>
      <c r="AC437" s="77">
        <v>1.2108519401979602E-2</v>
      </c>
      <c r="AD437" s="76">
        <v>0</v>
      </c>
      <c r="AE437" s="76">
        <v>0</v>
      </c>
      <c r="AF437" s="76">
        <v>0</v>
      </c>
      <c r="AG437" s="76">
        <v>0</v>
      </c>
      <c r="AH437" s="76">
        <v>1.2108519401979602E-2</v>
      </c>
      <c r="AI437" s="79">
        <f t="shared" si="178"/>
        <v>10.985396301643636</v>
      </c>
      <c r="AJ437" t="str">
        <f t="shared" si="179"/>
        <v/>
      </c>
      <c r="BA437"/>
      <c r="BR437"/>
      <c r="CG437"/>
    </row>
    <row r="438" spans="1:85" x14ac:dyDescent="0.25">
      <c r="A438" s="21" t="s">
        <v>20</v>
      </c>
      <c r="B438" s="22">
        <v>7.8040214045191671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176"/>
        <v>7.8040214045191671</v>
      </c>
      <c r="J438" s="6"/>
      <c r="K438" s="25" t="s">
        <v>20</v>
      </c>
      <c r="L438" s="26">
        <v>7.8040214045191671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177"/>
        <v>7.8040214045191671</v>
      </c>
      <c r="U438" s="80" t="s">
        <v>59</v>
      </c>
      <c r="V438" s="81">
        <v>7.8040214045191671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178"/>
        <v>7.8040214045191671</v>
      </c>
      <c r="AJ438" t="str">
        <f t="shared" si="179"/>
        <v/>
      </c>
      <c r="BA438"/>
      <c r="BR438"/>
      <c r="CG438"/>
    </row>
    <row r="439" spans="1:85" x14ac:dyDescent="0.25">
      <c r="A439" s="32" t="s">
        <v>62</v>
      </c>
      <c r="B439" s="18">
        <v>3.5853206603249817E-2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176"/>
        <v>3.5853206603249817E-2</v>
      </c>
      <c r="J439" s="6"/>
      <c r="K439" s="33" t="s">
        <v>62</v>
      </c>
      <c r="L439" s="18">
        <v>3.5853206603249817E-2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177"/>
        <v>3.5853206603249817E-2</v>
      </c>
      <c r="U439" s="85" t="s">
        <v>60</v>
      </c>
      <c r="V439" s="76">
        <v>3.5853206603249817E-2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178"/>
        <v>3.5853206603249817E-2</v>
      </c>
      <c r="AJ439" t="str">
        <f t="shared" si="179"/>
        <v/>
      </c>
      <c r="BA439"/>
      <c r="BR439"/>
      <c r="CG439"/>
    </row>
    <row r="440" spans="1:85" ht="14.4" x14ac:dyDescent="0.3">
      <c r="A440" s="34" t="s">
        <v>22</v>
      </c>
      <c r="B440" s="35">
        <v>3.5853206603249817E-2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176"/>
        <v>3.5853206603249817E-2</v>
      </c>
      <c r="J440" s="6"/>
      <c r="K440" s="38" t="s">
        <v>22</v>
      </c>
      <c r="L440" s="39">
        <v>3.5853206603249817E-2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177"/>
        <v>3.5853206603249817E-2</v>
      </c>
      <c r="U440" s="86" t="s">
        <v>63</v>
      </c>
      <c r="V440" s="87">
        <v>3.5853206603249817E-2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178"/>
        <v>3.5853206603249817E-2</v>
      </c>
      <c r="AJ440" t="str">
        <f t="shared" si="179"/>
        <v/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176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177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178"/>
        <v>0</v>
      </c>
      <c r="AJ441" t="str">
        <f t="shared" si="179"/>
        <v/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176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177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178"/>
        <v>0</v>
      </c>
      <c r="AJ442" t="str">
        <f t="shared" si="179"/>
        <v/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176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177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178"/>
        <v>0</v>
      </c>
      <c r="AJ443" s="12" t="str">
        <f t="shared" si="179"/>
        <v/>
      </c>
    </row>
    <row r="444" spans="1:85" x14ac:dyDescent="0.25">
      <c r="A444" s="56" t="s">
        <v>25</v>
      </c>
      <c r="B444" s="57">
        <f>SUM(B423:B439)</f>
        <v>81.649882724224298</v>
      </c>
      <c r="C444" s="57">
        <f t="shared" ref="C444:I444" si="180">SUM(C423:C439)</f>
        <v>21.444854202323519</v>
      </c>
      <c r="D444" s="57">
        <f t="shared" si="180"/>
        <v>86.20109314957395</v>
      </c>
      <c r="E444" s="57">
        <f t="shared" si="180"/>
        <v>240.25796565907285</v>
      </c>
      <c r="F444" s="57">
        <f t="shared" si="180"/>
        <v>0</v>
      </c>
      <c r="G444" s="57">
        <f t="shared" si="180"/>
        <v>26.793585680244114</v>
      </c>
      <c r="H444" s="58">
        <f t="shared" si="180"/>
        <v>0</v>
      </c>
      <c r="I444" s="16">
        <f t="shared" si="180"/>
        <v>456.3473814154388</v>
      </c>
      <c r="J444" s="6"/>
      <c r="K444" s="59" t="s">
        <v>25</v>
      </c>
      <c r="L444" s="57">
        <f>SUM(L423:L439)</f>
        <v>81.649882724224298</v>
      </c>
      <c r="M444" s="57">
        <f t="shared" ref="M444:S444" si="181">SUM(M423:M439)</f>
        <v>21.444854202323519</v>
      </c>
      <c r="N444" s="57">
        <f t="shared" si="181"/>
        <v>86.20109314957395</v>
      </c>
      <c r="O444" s="57">
        <f t="shared" si="181"/>
        <v>240.25796565907285</v>
      </c>
      <c r="P444" s="57">
        <f t="shared" si="181"/>
        <v>21.467010278061615</v>
      </c>
      <c r="Q444" s="57">
        <f t="shared" si="181"/>
        <v>26.793585680244114</v>
      </c>
      <c r="R444" s="58">
        <f t="shared" si="181"/>
        <v>0</v>
      </c>
      <c r="S444" s="60">
        <f t="shared" si="181"/>
        <v>477.8143916935004</v>
      </c>
      <c r="T444" t="str">
        <f>IF(ABS(S444-AI444)&gt;0.01,S444-AI444,"")</f>
        <v/>
      </c>
      <c r="U444" s="94" t="s">
        <v>61</v>
      </c>
      <c r="V444" s="95">
        <f>SUM(V423:V439)</f>
        <v>64.688895550396524</v>
      </c>
      <c r="W444" s="95">
        <f t="shared" ref="W444:AH444" si="182">SUM(W423:W439)</f>
        <v>16.883988036586274</v>
      </c>
      <c r="X444" s="95">
        <f t="shared" si="182"/>
        <v>26.793585680244114</v>
      </c>
      <c r="Y444" s="95">
        <f t="shared" si="182"/>
        <v>21.444854202323519</v>
      </c>
      <c r="Z444" s="95">
        <f t="shared" si="182"/>
        <v>81.47503991968793</v>
      </c>
      <c r="AA444" s="95">
        <f t="shared" si="182"/>
        <v>238.81351976514372</v>
      </c>
      <c r="AB444" s="95">
        <f t="shared" si="182"/>
        <v>21.467010278061615</v>
      </c>
      <c r="AC444" s="95">
        <f t="shared" si="182"/>
        <v>6.2474982610566654</v>
      </c>
      <c r="AD444" s="96">
        <f t="shared" si="182"/>
        <v>7.6999137241503618E-2</v>
      </c>
      <c r="AE444" s="96">
        <f t="shared" si="182"/>
        <v>1.1665645330117718E-2</v>
      </c>
      <c r="AF444" s="96">
        <f t="shared" si="182"/>
        <v>0</v>
      </c>
      <c r="AG444" s="96">
        <f t="shared" si="182"/>
        <v>4.7260532298860243</v>
      </c>
      <c r="AH444" s="96">
        <f t="shared" si="182"/>
        <v>1.4327802485990202</v>
      </c>
      <c r="AI444" s="97">
        <f>SUM(V444:AC444)</f>
        <v>477.81439169350028</v>
      </c>
      <c r="AJ444" t="str">
        <f>IF(ABS(S444-AI444)&gt;0.001,S444-AI444,"")</f>
        <v/>
      </c>
    </row>
    <row r="445" spans="1:85" s="1" customFormat="1" ht="15" thickBot="1" x14ac:dyDescent="0.35">
      <c r="A445" s="61" t="s">
        <v>86</v>
      </c>
      <c r="B445" s="98">
        <f>IF($I444=0,"-",B444/$I444)</f>
        <v>0.17892045851336616</v>
      </c>
      <c r="C445" s="98">
        <f t="shared" ref="C445:H445" si="183">IF($I444=0,"-",C444/$I444)</f>
        <v>4.6992390173925543E-2</v>
      </c>
      <c r="D445" s="98">
        <f t="shared" si="183"/>
        <v>0.18889358558869482</v>
      </c>
      <c r="E445" s="98">
        <f t="shared" si="183"/>
        <v>0.52648043013607748</v>
      </c>
      <c r="F445" s="98">
        <f t="shared" si="183"/>
        <v>0</v>
      </c>
      <c r="G445" s="98">
        <f t="shared" si="183"/>
        <v>5.8713135587935804E-2</v>
      </c>
      <c r="H445" s="99">
        <f t="shared" si="183"/>
        <v>0</v>
      </c>
      <c r="I445" s="100">
        <f>SUM(B445:H445)</f>
        <v>0.99999999999999978</v>
      </c>
      <c r="J445"/>
      <c r="K445" s="64" t="s">
        <v>86</v>
      </c>
      <c r="L445" s="65">
        <f t="shared" ref="L445:R445" si="184">IF($S444=0,"-",L444/$S444)</f>
        <v>0.17088200804256973</v>
      </c>
      <c r="M445" s="65">
        <f t="shared" si="184"/>
        <v>4.4881139151789241E-2</v>
      </c>
      <c r="N445" s="65">
        <f t="shared" si="184"/>
        <v>0.18040706736365664</v>
      </c>
      <c r="O445" s="65">
        <f t="shared" si="184"/>
        <v>0.50282697598859505</v>
      </c>
      <c r="P445" s="65">
        <f t="shared" si="184"/>
        <v>4.4927508780086889E-2</v>
      </c>
      <c r="Q445" s="65">
        <f t="shared" si="184"/>
        <v>5.6075300673302388E-2</v>
      </c>
      <c r="R445" s="66">
        <f t="shared" si="184"/>
        <v>0</v>
      </c>
      <c r="S445" s="67">
        <f>SUM(L445:R445)</f>
        <v>0.99999999999999989</v>
      </c>
      <c r="U445" s="101" t="s">
        <v>86</v>
      </c>
      <c r="V445" s="102">
        <f>+V444/$AI444</f>
        <v>0.13538498771692917</v>
      </c>
      <c r="W445" s="102">
        <f t="shared" ref="W445:AH445" si="185">+W444/$AI444</f>
        <v>3.5335871690145133E-2</v>
      </c>
      <c r="X445" s="102">
        <f t="shared" si="185"/>
        <v>5.6075300673302401E-2</v>
      </c>
      <c r="Y445" s="102">
        <f t="shared" si="185"/>
        <v>4.4881139151789248E-2</v>
      </c>
      <c r="Z445" s="102">
        <f t="shared" si="185"/>
        <v>0.17051608602854948</v>
      </c>
      <c r="AA445" s="102">
        <f t="shared" si="185"/>
        <v>0.49980394880682766</v>
      </c>
      <c r="AB445" s="102">
        <f t="shared" si="185"/>
        <v>4.4927508780086896E-2</v>
      </c>
      <c r="AC445" s="102">
        <f t="shared" si="185"/>
        <v>1.3075157152370155E-2</v>
      </c>
      <c r="AD445" s="102">
        <f t="shared" si="185"/>
        <v>1.6114863549546583E-4</v>
      </c>
      <c r="AE445" s="102">
        <f t="shared" si="185"/>
        <v>2.4414595987307107E-5</v>
      </c>
      <c r="AF445" s="102">
        <f t="shared" si="185"/>
        <v>0</v>
      </c>
      <c r="AG445" s="102">
        <f t="shared" si="185"/>
        <v>9.890981335107225E-3</v>
      </c>
      <c r="AH445" s="102">
        <f t="shared" si="185"/>
        <v>2.9986125857801582E-3</v>
      </c>
      <c r="AI445" s="103">
        <f>SUM(V445:AC445)</f>
        <v>1</v>
      </c>
      <c r="AJ445" t="str">
        <f t="shared" si="179"/>
        <v/>
      </c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0</v>
      </c>
      <c r="G449" s="224"/>
      <c r="H449" s="226"/>
      <c r="I449" s="16">
        <f>SUM(B449:H449)</f>
        <v>0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186">SUM(B450:H450)</f>
        <v>0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187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186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187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186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187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186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187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186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187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10.968580090864481</v>
      </c>
      <c r="G455" s="227"/>
      <c r="H455" s="229"/>
      <c r="I455" s="16">
        <f t="shared" si="186"/>
        <v>10.968580090864481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187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186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187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186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187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186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187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186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187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41.692031060671447</v>
      </c>
      <c r="G460" s="227"/>
      <c r="H460" s="229"/>
      <c r="I460" s="24">
        <f t="shared" si="186"/>
        <v>41.692031060671447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187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186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187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186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187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0.70306515440165407</v>
      </c>
      <c r="G463" s="227"/>
      <c r="H463" s="229"/>
      <c r="I463" s="16">
        <f t="shared" si="186"/>
        <v>0.70306515440165407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187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186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187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186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187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186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187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186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187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186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187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186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187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I470" si="188">SUM(C449:C465)</f>
        <v>0</v>
      </c>
      <c r="D470" s="57">
        <f t="shared" si="188"/>
        <v>0</v>
      </c>
      <c r="E470" s="57">
        <f t="shared" si="188"/>
        <v>0</v>
      </c>
      <c r="F470" s="57">
        <f t="shared" si="188"/>
        <v>53.363676305937588</v>
      </c>
      <c r="G470" s="57">
        <f t="shared" si="188"/>
        <v>0</v>
      </c>
      <c r="H470" s="58">
        <f t="shared" si="188"/>
        <v>0</v>
      </c>
      <c r="I470" s="16">
        <f t="shared" si="188"/>
        <v>53.363676305937588</v>
      </c>
      <c r="J470" s="6"/>
      <c r="K470" s="59" t="s">
        <v>25</v>
      </c>
      <c r="L470" s="57">
        <f>SUM(L449:L465)</f>
        <v>0</v>
      </c>
      <c r="M470" s="57">
        <f t="shared" ref="M470:S470" si="189">SUM(M449:M465)</f>
        <v>0</v>
      </c>
      <c r="N470" s="57">
        <f t="shared" si="189"/>
        <v>0</v>
      </c>
      <c r="O470" s="57">
        <f t="shared" si="189"/>
        <v>0</v>
      </c>
      <c r="P470" s="57">
        <f t="shared" si="189"/>
        <v>0</v>
      </c>
      <c r="Q470" s="57">
        <f t="shared" si="189"/>
        <v>0</v>
      </c>
      <c r="R470" s="58">
        <f t="shared" si="189"/>
        <v>0</v>
      </c>
      <c r="S470" s="60">
        <f t="shared" si="189"/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190">IF($I470=0,"-",C470/$I470)</f>
        <v>0</v>
      </c>
      <c r="D471" s="98">
        <f t="shared" si="190"/>
        <v>0</v>
      </c>
      <c r="E471" s="98">
        <f t="shared" si="190"/>
        <v>0</v>
      </c>
      <c r="F471" s="98">
        <f t="shared" si="190"/>
        <v>1</v>
      </c>
      <c r="G471" s="98">
        <f t="shared" si="190"/>
        <v>0</v>
      </c>
      <c r="H471" s="99">
        <f t="shared" si="190"/>
        <v>0</v>
      </c>
      <c r="I471" s="100">
        <f>SUM(B471:H471)</f>
        <v>1</v>
      </c>
      <c r="J471" s="1"/>
      <c r="K471" s="64" t="s">
        <v>86</v>
      </c>
      <c r="L471" s="65" t="str">
        <f t="shared" ref="L471:R471" si="191">IF($S470=0,"-",L470/$S470)</f>
        <v>-</v>
      </c>
      <c r="M471" s="65" t="str">
        <f t="shared" si="191"/>
        <v>-</v>
      </c>
      <c r="N471" s="65" t="str">
        <f t="shared" si="191"/>
        <v>-</v>
      </c>
      <c r="O471" s="65" t="str">
        <f t="shared" si="191"/>
        <v>-</v>
      </c>
      <c r="P471" s="65" t="str">
        <f t="shared" si="191"/>
        <v>-</v>
      </c>
      <c r="Q471" s="65" t="str">
        <f t="shared" si="191"/>
        <v>-</v>
      </c>
      <c r="R471" s="66" t="str">
        <f t="shared" si="191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192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193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192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193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192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193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192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193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192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193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10057.009909839286</v>
      </c>
      <c r="G481" s="227"/>
      <c r="H481" s="229"/>
      <c r="I481" s="16">
        <f t="shared" si="192"/>
        <v>10057.009909839286</v>
      </c>
      <c r="J481" s="6"/>
      <c r="K481" s="31" t="s">
        <v>56</v>
      </c>
      <c r="L481" s="227"/>
      <c r="M481" s="228"/>
      <c r="N481" s="228"/>
      <c r="O481" s="229"/>
      <c r="P481" s="18">
        <v>6299.3347378513608</v>
      </c>
      <c r="Q481" s="227"/>
      <c r="R481" s="234"/>
      <c r="S481" s="20">
        <f t="shared" si="193"/>
        <v>6299.3347378513608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2435.1603762690743</v>
      </c>
      <c r="G482" s="227"/>
      <c r="H482" s="229"/>
      <c r="I482" s="24">
        <f t="shared" si="192"/>
        <v>2435.1603762690743</v>
      </c>
      <c r="J482" s="6"/>
      <c r="K482" s="25" t="s">
        <v>11</v>
      </c>
      <c r="L482" s="227"/>
      <c r="M482" s="228"/>
      <c r="N482" s="228"/>
      <c r="O482" s="229"/>
      <c r="P482" s="26">
        <v>785.76977597791119</v>
      </c>
      <c r="Q482" s="227"/>
      <c r="R482" s="234"/>
      <c r="S482" s="28">
        <f t="shared" si="193"/>
        <v>785.76977597791119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192"/>
        <v>0</v>
      </c>
      <c r="J483" s="6"/>
      <c r="K483" s="31" t="s">
        <v>57</v>
      </c>
      <c r="L483" s="227"/>
      <c r="M483" s="228"/>
      <c r="N483" s="228"/>
      <c r="O483" s="229"/>
      <c r="P483" s="18">
        <v>0</v>
      </c>
      <c r="Q483" s="227"/>
      <c r="R483" s="234"/>
      <c r="S483" s="20">
        <f t="shared" si="193"/>
        <v>0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6.6736255413471728</v>
      </c>
      <c r="G484" s="227"/>
      <c r="H484" s="229"/>
      <c r="I484" s="24">
        <f t="shared" si="192"/>
        <v>6.6736255413471728</v>
      </c>
      <c r="J484" s="6"/>
      <c r="K484" s="25" t="s">
        <v>16</v>
      </c>
      <c r="L484" s="227"/>
      <c r="M484" s="228"/>
      <c r="N484" s="228"/>
      <c r="O484" s="229"/>
      <c r="P484" s="26">
        <v>3.6013144941589696</v>
      </c>
      <c r="Q484" s="227"/>
      <c r="R484" s="234"/>
      <c r="S484" s="28">
        <f t="shared" si="193"/>
        <v>3.6013144941589696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19.267966947945208</v>
      </c>
      <c r="G485" s="227"/>
      <c r="H485" s="229"/>
      <c r="I485" s="16">
        <f t="shared" si="192"/>
        <v>19.267966947945208</v>
      </c>
      <c r="J485" s="6"/>
      <c r="K485" s="31" t="s">
        <v>136</v>
      </c>
      <c r="L485" s="227"/>
      <c r="M485" s="228"/>
      <c r="N485" s="228"/>
      <c r="O485" s="229"/>
      <c r="P485" s="18">
        <v>14.443145045328905</v>
      </c>
      <c r="Q485" s="227"/>
      <c r="R485" s="234"/>
      <c r="S485" s="20">
        <f t="shared" si="193"/>
        <v>14.443145045328905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10.688765621434159</v>
      </c>
      <c r="G486" s="227"/>
      <c r="H486" s="229"/>
      <c r="I486" s="24">
        <f t="shared" si="192"/>
        <v>10.688765621434159</v>
      </c>
      <c r="J486" s="6"/>
      <c r="K486" s="25" t="s">
        <v>24</v>
      </c>
      <c r="L486" s="227"/>
      <c r="M486" s="228"/>
      <c r="N486" s="228"/>
      <c r="O486" s="229"/>
      <c r="P486" s="26">
        <v>0</v>
      </c>
      <c r="Q486" s="227"/>
      <c r="R486" s="234"/>
      <c r="S486" s="28">
        <f t="shared" si="193"/>
        <v>0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192"/>
        <v>0</v>
      </c>
      <c r="J487" s="6"/>
      <c r="K487" s="31" t="s">
        <v>23</v>
      </c>
      <c r="L487" s="227"/>
      <c r="M487" s="228"/>
      <c r="N487" s="228"/>
      <c r="O487" s="229"/>
      <c r="P487" s="18">
        <v>0</v>
      </c>
      <c r="Q487" s="227"/>
      <c r="R487" s="234"/>
      <c r="S487" s="20">
        <f t="shared" si="193"/>
        <v>0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192"/>
        <v>0</v>
      </c>
      <c r="J488" s="6"/>
      <c r="K488" s="25" t="s">
        <v>58</v>
      </c>
      <c r="L488" s="227"/>
      <c r="M488" s="228"/>
      <c r="N488" s="228"/>
      <c r="O488" s="229"/>
      <c r="P488" s="26">
        <v>0</v>
      </c>
      <c r="Q488" s="227"/>
      <c r="R488" s="234"/>
      <c r="S488" s="28">
        <f t="shared" si="193"/>
        <v>0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920.10686063346384</v>
      </c>
      <c r="G489" s="227"/>
      <c r="H489" s="229"/>
      <c r="I489" s="16">
        <f t="shared" si="192"/>
        <v>920.10686063346384</v>
      </c>
      <c r="J489" s="6"/>
      <c r="K489" s="31" t="s">
        <v>21</v>
      </c>
      <c r="L489" s="227"/>
      <c r="M489" s="228"/>
      <c r="N489" s="228"/>
      <c r="O489" s="229"/>
      <c r="P489" s="18">
        <v>609.89495744227065</v>
      </c>
      <c r="Q489" s="227"/>
      <c r="R489" s="234"/>
      <c r="S489" s="20">
        <f t="shared" si="193"/>
        <v>609.89495744227065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192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193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192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193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192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193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192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193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192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193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192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193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I496" si="194">SUM(C475:C491)</f>
        <v>0</v>
      </c>
      <c r="D496" s="57">
        <f t="shared" si="194"/>
        <v>0</v>
      </c>
      <c r="E496" s="57">
        <f t="shared" si="194"/>
        <v>0</v>
      </c>
      <c r="F496" s="57">
        <f t="shared" si="194"/>
        <v>13448.907504852552</v>
      </c>
      <c r="G496" s="57">
        <f t="shared" si="194"/>
        <v>0</v>
      </c>
      <c r="H496" s="58">
        <f t="shared" si="194"/>
        <v>0</v>
      </c>
      <c r="I496" s="16">
        <f t="shared" si="194"/>
        <v>13448.907504852552</v>
      </c>
      <c r="J496" s="6"/>
      <c r="K496" s="59" t="s">
        <v>25</v>
      </c>
      <c r="L496" s="57">
        <f>SUM(L475:L491)</f>
        <v>0</v>
      </c>
      <c r="M496" s="57">
        <f t="shared" ref="M496:S496" si="195">SUM(M475:M491)</f>
        <v>0</v>
      </c>
      <c r="N496" s="57">
        <f t="shared" si="195"/>
        <v>0</v>
      </c>
      <c r="O496" s="57">
        <f t="shared" si="195"/>
        <v>0</v>
      </c>
      <c r="P496" s="57">
        <f t="shared" si="195"/>
        <v>7713.0439308110299</v>
      </c>
      <c r="Q496" s="57">
        <f t="shared" si="195"/>
        <v>0</v>
      </c>
      <c r="R496" s="58">
        <f t="shared" si="195"/>
        <v>0</v>
      </c>
      <c r="S496" s="60">
        <f t="shared" si="195"/>
        <v>7713.0439308110299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196">IF($I496=0,"-",C496/$I496)</f>
        <v>0</v>
      </c>
      <c r="D497" s="98">
        <f t="shared" si="196"/>
        <v>0</v>
      </c>
      <c r="E497" s="98">
        <f t="shared" si="196"/>
        <v>0</v>
      </c>
      <c r="F497" s="98">
        <f t="shared" si="196"/>
        <v>1</v>
      </c>
      <c r="G497" s="98">
        <f t="shared" si="196"/>
        <v>0</v>
      </c>
      <c r="H497" s="99">
        <f t="shared" si="196"/>
        <v>0</v>
      </c>
      <c r="I497" s="100">
        <f>SUM(B497:H497)</f>
        <v>1</v>
      </c>
      <c r="J497" s="1"/>
      <c r="K497" s="64" t="s">
        <v>86</v>
      </c>
      <c r="L497" s="65">
        <f t="shared" ref="L497:R497" si="197">IF($S496=0,"-",L496/$S496)</f>
        <v>0</v>
      </c>
      <c r="M497" s="65">
        <f t="shared" si="197"/>
        <v>0</v>
      </c>
      <c r="N497" s="65">
        <f t="shared" si="197"/>
        <v>0</v>
      </c>
      <c r="O497" s="65">
        <f t="shared" si="197"/>
        <v>0</v>
      </c>
      <c r="P497" s="65">
        <f t="shared" si="197"/>
        <v>1</v>
      </c>
      <c r="Q497" s="65">
        <f t="shared" si="197"/>
        <v>0</v>
      </c>
      <c r="R497" s="66">
        <f t="shared" si="197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198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199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198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199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198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199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198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199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198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199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198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199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198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199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198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199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198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199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198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199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198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199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198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199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198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199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198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199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198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199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198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199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198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199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198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199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198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199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198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199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I522" si="200">SUM(C501:C517)</f>
        <v>0</v>
      </c>
      <c r="D522" s="57">
        <f t="shared" si="200"/>
        <v>0</v>
      </c>
      <c r="E522" s="57">
        <f t="shared" si="200"/>
        <v>0</v>
      </c>
      <c r="F522" s="57">
        <f t="shared" si="200"/>
        <v>0</v>
      </c>
      <c r="G522" s="57">
        <f t="shared" si="200"/>
        <v>0</v>
      </c>
      <c r="H522" s="58">
        <f t="shared" si="200"/>
        <v>0</v>
      </c>
      <c r="I522" s="16">
        <f t="shared" si="200"/>
        <v>0</v>
      </c>
      <c r="J522" s="6"/>
      <c r="K522" s="59" t="s">
        <v>25</v>
      </c>
      <c r="L522" s="57">
        <f>SUM(L501:L517)</f>
        <v>0</v>
      </c>
      <c r="M522" s="57">
        <f t="shared" ref="M522:S522" si="201">SUM(M501:M517)</f>
        <v>0</v>
      </c>
      <c r="N522" s="57">
        <f t="shared" si="201"/>
        <v>0</v>
      </c>
      <c r="O522" s="57">
        <f t="shared" si="201"/>
        <v>0</v>
      </c>
      <c r="P522" s="57">
        <f t="shared" si="201"/>
        <v>0</v>
      </c>
      <c r="Q522" s="57">
        <f t="shared" si="201"/>
        <v>0</v>
      </c>
      <c r="R522" s="58">
        <f t="shared" si="201"/>
        <v>0</v>
      </c>
      <c r="S522" s="60">
        <f t="shared" si="201"/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202">IF($I522=0,"-",C522/$I522)</f>
        <v>-</v>
      </c>
      <c r="D523" s="98" t="str">
        <f t="shared" si="202"/>
        <v>-</v>
      </c>
      <c r="E523" s="98" t="str">
        <f t="shared" si="202"/>
        <v>-</v>
      </c>
      <c r="F523" s="98" t="str">
        <f t="shared" si="202"/>
        <v>-</v>
      </c>
      <c r="G523" s="98" t="str">
        <f t="shared" si="202"/>
        <v>-</v>
      </c>
      <c r="H523" s="99" t="str">
        <f t="shared" si="202"/>
        <v>-</v>
      </c>
      <c r="I523" s="100">
        <f>SUM(B523:H523)</f>
        <v>0</v>
      </c>
      <c r="J523" s="1"/>
      <c r="K523" s="64" t="s">
        <v>86</v>
      </c>
      <c r="L523" s="65" t="str">
        <f t="shared" ref="L523:R523" si="203">IF($S522=0,"-",L522/$S522)</f>
        <v>-</v>
      </c>
      <c r="M523" s="65" t="str">
        <f t="shared" si="203"/>
        <v>-</v>
      </c>
      <c r="N523" s="65" t="str">
        <f t="shared" si="203"/>
        <v>-</v>
      </c>
      <c r="O523" s="65" t="str">
        <f t="shared" si="203"/>
        <v>-</v>
      </c>
      <c r="P523" s="65" t="str">
        <f t="shared" si="203"/>
        <v>-</v>
      </c>
      <c r="Q523" s="65" t="str">
        <f t="shared" si="203"/>
        <v>-</v>
      </c>
      <c r="R523" s="66" t="str">
        <f t="shared" si="203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204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205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204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205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204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205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204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205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204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205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4.4249062462462465</v>
      </c>
      <c r="G533" s="227"/>
      <c r="H533" s="229"/>
      <c r="I533" s="16">
        <f t="shared" si="204"/>
        <v>4.4249062462462465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205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0.44562291655661068</v>
      </c>
      <c r="G534" s="227"/>
      <c r="H534" s="229"/>
      <c r="I534" s="24">
        <f t="shared" si="204"/>
        <v>0.44562291655661068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205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204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205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204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205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204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205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204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205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204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205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204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205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204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205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204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205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204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205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204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205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204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205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204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205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204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205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I548" si="206">SUM(C527:C543)</f>
        <v>0</v>
      </c>
      <c r="D548" s="57">
        <f t="shared" si="206"/>
        <v>0</v>
      </c>
      <c r="E548" s="57">
        <f t="shared" si="206"/>
        <v>0</v>
      </c>
      <c r="F548" s="57">
        <f t="shared" si="206"/>
        <v>4.8705291628028569</v>
      </c>
      <c r="G548" s="57">
        <f t="shared" si="206"/>
        <v>0</v>
      </c>
      <c r="H548" s="58">
        <f t="shared" si="206"/>
        <v>0</v>
      </c>
      <c r="I548" s="16">
        <f t="shared" si="206"/>
        <v>4.8705291628028569</v>
      </c>
      <c r="J548" s="6"/>
      <c r="K548" s="59" t="s">
        <v>25</v>
      </c>
      <c r="L548" s="57">
        <f>SUM(L527:L543)</f>
        <v>0</v>
      </c>
      <c r="M548" s="57">
        <f t="shared" ref="M548:S548" si="207">SUM(M527:M543)</f>
        <v>0</v>
      </c>
      <c r="N548" s="57">
        <f t="shared" si="207"/>
        <v>0</v>
      </c>
      <c r="O548" s="57">
        <f t="shared" si="207"/>
        <v>0</v>
      </c>
      <c r="P548" s="57">
        <f t="shared" si="207"/>
        <v>0</v>
      </c>
      <c r="Q548" s="57">
        <f t="shared" si="207"/>
        <v>0</v>
      </c>
      <c r="R548" s="58">
        <f t="shared" si="207"/>
        <v>0</v>
      </c>
      <c r="S548" s="60">
        <f t="shared" si="207"/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208">IF($I548=0,"-",C548/$I548)</f>
        <v>0</v>
      </c>
      <c r="D549" s="98">
        <f t="shared" si="208"/>
        <v>0</v>
      </c>
      <c r="E549" s="98">
        <f t="shared" si="208"/>
        <v>0</v>
      </c>
      <c r="F549" s="98">
        <f t="shared" si="208"/>
        <v>1</v>
      </c>
      <c r="G549" s="98">
        <f t="shared" si="208"/>
        <v>0</v>
      </c>
      <c r="H549" s="99">
        <f t="shared" si="208"/>
        <v>0</v>
      </c>
      <c r="I549" s="100">
        <f>SUM(B549:H549)</f>
        <v>1</v>
      </c>
      <c r="J549" s="1"/>
      <c r="K549" s="64" t="s">
        <v>86</v>
      </c>
      <c r="L549" s="65" t="str">
        <f t="shared" ref="L549:R549" si="209">IF($S548=0,"-",L548/$S548)</f>
        <v>-</v>
      </c>
      <c r="M549" s="65" t="str">
        <f t="shared" si="209"/>
        <v>-</v>
      </c>
      <c r="N549" s="65" t="str">
        <f t="shared" si="209"/>
        <v>-</v>
      </c>
      <c r="O549" s="65" t="str">
        <f t="shared" si="209"/>
        <v>-</v>
      </c>
      <c r="P549" s="65" t="str">
        <f t="shared" si="209"/>
        <v>-</v>
      </c>
      <c r="Q549" s="65" t="str">
        <f t="shared" si="209"/>
        <v>-</v>
      </c>
      <c r="R549" s="66" t="str">
        <f t="shared" si="209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210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211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210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211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210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211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210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211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210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211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210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211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15.640674977017827</v>
      </c>
      <c r="G560" s="227"/>
      <c r="H560" s="229"/>
      <c r="I560" s="24">
        <f t="shared" si="210"/>
        <v>15.640674977017827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211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126.64996997471252</v>
      </c>
      <c r="G561" s="227"/>
      <c r="H561" s="229"/>
      <c r="I561" s="16">
        <f t="shared" si="210"/>
        <v>126.64996997471252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211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210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211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210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211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210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211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210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211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210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211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210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211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210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211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210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211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210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211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210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211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210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211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210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211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I574" si="212">SUM(C553:C569)</f>
        <v>0</v>
      </c>
      <c r="D574" s="57">
        <f t="shared" si="212"/>
        <v>0</v>
      </c>
      <c r="E574" s="57">
        <f t="shared" si="212"/>
        <v>0</v>
      </c>
      <c r="F574" s="57">
        <f t="shared" si="212"/>
        <v>142.29064495173034</v>
      </c>
      <c r="G574" s="57">
        <f t="shared" si="212"/>
        <v>0</v>
      </c>
      <c r="H574" s="58">
        <f t="shared" si="212"/>
        <v>0</v>
      </c>
      <c r="I574" s="16">
        <f t="shared" si="212"/>
        <v>142.29064495173034</v>
      </c>
      <c r="J574" s="6"/>
      <c r="K574" s="59" t="s">
        <v>25</v>
      </c>
      <c r="L574" s="57">
        <f>SUM(L553:L569)</f>
        <v>0</v>
      </c>
      <c r="M574" s="57">
        <f t="shared" ref="M574:S574" si="213">SUM(M553:M569)</f>
        <v>0</v>
      </c>
      <c r="N574" s="57">
        <f t="shared" si="213"/>
        <v>0</v>
      </c>
      <c r="O574" s="57">
        <f t="shared" si="213"/>
        <v>0</v>
      </c>
      <c r="P574" s="57">
        <f t="shared" si="213"/>
        <v>0</v>
      </c>
      <c r="Q574" s="57">
        <f t="shared" si="213"/>
        <v>0</v>
      </c>
      <c r="R574" s="58">
        <f t="shared" si="213"/>
        <v>0</v>
      </c>
      <c r="S574" s="60">
        <f t="shared" si="213"/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214">IF($I574=0,"-",C574/$I574)</f>
        <v>0</v>
      </c>
      <c r="D575" s="98">
        <f t="shared" si="214"/>
        <v>0</v>
      </c>
      <c r="E575" s="98">
        <f t="shared" si="214"/>
        <v>0</v>
      </c>
      <c r="F575" s="98">
        <f t="shared" si="214"/>
        <v>1</v>
      </c>
      <c r="G575" s="98">
        <f t="shared" si="214"/>
        <v>0</v>
      </c>
      <c r="H575" s="99">
        <f t="shared" si="214"/>
        <v>0</v>
      </c>
      <c r="I575" s="100">
        <f>SUM(B575:H575)</f>
        <v>1</v>
      </c>
      <c r="J575" s="1"/>
      <c r="K575" s="64" t="s">
        <v>86</v>
      </c>
      <c r="L575" s="65" t="str">
        <f t="shared" ref="L575:R575" si="215">IF($S574=0,"-",L574/$S574)</f>
        <v>-</v>
      </c>
      <c r="M575" s="65" t="str">
        <f t="shared" si="215"/>
        <v>-</v>
      </c>
      <c r="N575" s="65" t="str">
        <f t="shared" si="215"/>
        <v>-</v>
      </c>
      <c r="O575" s="65" t="str">
        <f t="shared" si="215"/>
        <v>-</v>
      </c>
      <c r="P575" s="65" t="str">
        <f t="shared" si="215"/>
        <v>-</v>
      </c>
      <c r="Q575" s="65" t="str">
        <f t="shared" si="215"/>
        <v>-</v>
      </c>
      <c r="R575" s="66" t="str">
        <f t="shared" si="215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0</v>
      </c>
      <c r="C579" s="14">
        <v>0</v>
      </c>
      <c r="D579" s="14">
        <v>0</v>
      </c>
      <c r="E579" s="14">
        <v>0</v>
      </c>
      <c r="F579" s="213"/>
      <c r="G579" s="14">
        <v>0</v>
      </c>
      <c r="H579" s="15">
        <v>0</v>
      </c>
      <c r="I579" s="16">
        <f>SUM(B579:H579)</f>
        <v>0</v>
      </c>
      <c r="J579" s="6"/>
      <c r="K579" s="72" t="s">
        <v>6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73">
        <v>0</v>
      </c>
      <c r="S579" s="74">
        <f>SUM(L579:R579)</f>
        <v>0</v>
      </c>
    </row>
    <row r="580" spans="1:19" x14ac:dyDescent="0.25">
      <c r="A580" s="21" t="s">
        <v>7</v>
      </c>
      <c r="B580" s="22">
        <v>0</v>
      </c>
      <c r="C580" s="22">
        <v>0</v>
      </c>
      <c r="D580" s="22">
        <v>0</v>
      </c>
      <c r="E580" s="22">
        <v>0</v>
      </c>
      <c r="F580" s="214"/>
      <c r="G580" s="22">
        <v>0</v>
      </c>
      <c r="H580" s="23">
        <v>0</v>
      </c>
      <c r="I580" s="24">
        <f t="shared" ref="I580:I599" si="216">SUM(B580:H580)</f>
        <v>0</v>
      </c>
      <c r="J580" s="6"/>
      <c r="K580" s="25" t="s">
        <v>7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7">
        <v>0</v>
      </c>
      <c r="S580" s="28">
        <f t="shared" ref="S580:S599" si="217">SUM(L580:R580)</f>
        <v>0</v>
      </c>
    </row>
    <row r="581" spans="1:19" x14ac:dyDescent="0.25">
      <c r="A581" s="29" t="s">
        <v>9</v>
      </c>
      <c r="B581" s="18">
        <v>0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216"/>
        <v>0</v>
      </c>
      <c r="J581" s="6"/>
      <c r="K581" s="31" t="s">
        <v>9</v>
      </c>
      <c r="L581" s="18">
        <v>0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217"/>
        <v>0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216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217"/>
        <v>0</v>
      </c>
    </row>
    <row r="583" spans="1:19" x14ac:dyDescent="0.25">
      <c r="A583" s="29" t="s">
        <v>15</v>
      </c>
      <c r="B583" s="18">
        <v>16.630228086852309</v>
      </c>
      <c r="C583" s="18">
        <v>2.0143330344748072</v>
      </c>
      <c r="D583" s="18">
        <v>0.43433435701595657</v>
      </c>
      <c r="E583" s="18">
        <v>0.96868894380678194</v>
      </c>
      <c r="F583" s="214"/>
      <c r="G583" s="18">
        <v>0</v>
      </c>
      <c r="H583" s="30">
        <v>0</v>
      </c>
      <c r="I583" s="16">
        <f t="shared" si="216"/>
        <v>20.047584422149853</v>
      </c>
      <c r="J583" s="6"/>
      <c r="K583" s="31" t="s">
        <v>15</v>
      </c>
      <c r="L583" s="18">
        <v>16.630228086852309</v>
      </c>
      <c r="M583" s="18">
        <v>2.0143330344748072</v>
      </c>
      <c r="N583" s="18">
        <v>0.43433435701595657</v>
      </c>
      <c r="O583" s="18">
        <v>0.96868894380678194</v>
      </c>
      <c r="P583" s="18">
        <v>0</v>
      </c>
      <c r="Q583" s="18">
        <v>0</v>
      </c>
      <c r="R583" s="19">
        <v>0</v>
      </c>
      <c r="S583" s="20">
        <f t="shared" si="217"/>
        <v>20.047584422149853</v>
      </c>
    </row>
    <row r="584" spans="1:19" x14ac:dyDescent="0.25">
      <c r="A584" s="21" t="s">
        <v>14</v>
      </c>
      <c r="B584" s="22">
        <v>102.49869690529556</v>
      </c>
      <c r="C584" s="22">
        <v>1.5555043279677356</v>
      </c>
      <c r="D584" s="22">
        <v>1.8392245025848855</v>
      </c>
      <c r="E584" s="22">
        <v>0</v>
      </c>
      <c r="F584" s="214"/>
      <c r="G584" s="22">
        <v>0</v>
      </c>
      <c r="H584" s="23">
        <v>0</v>
      </c>
      <c r="I584" s="24">
        <f t="shared" si="216"/>
        <v>105.89342573584818</v>
      </c>
      <c r="J584" s="6"/>
      <c r="K584" s="25" t="s">
        <v>14</v>
      </c>
      <c r="L584" s="26">
        <v>102.49869690529556</v>
      </c>
      <c r="M584" s="26">
        <v>1.5555043279677356</v>
      </c>
      <c r="N584" s="26">
        <v>1.8392245025848855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217"/>
        <v>105.89342573584818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7.1391330939077735E-2</v>
      </c>
      <c r="E585" s="18">
        <v>33.302960369937217</v>
      </c>
      <c r="F585" s="214"/>
      <c r="G585" s="18">
        <v>0</v>
      </c>
      <c r="H585" s="30">
        <v>0</v>
      </c>
      <c r="I585" s="16">
        <f t="shared" si="216"/>
        <v>33.374351700876296</v>
      </c>
      <c r="J585" s="6"/>
      <c r="K585" s="31" t="s">
        <v>56</v>
      </c>
      <c r="L585" s="18">
        <v>0</v>
      </c>
      <c r="M585" s="18">
        <v>0</v>
      </c>
      <c r="N585" s="18">
        <v>7.1391330939077735E-2</v>
      </c>
      <c r="O585" s="18">
        <v>33.302960369937217</v>
      </c>
      <c r="P585" s="18">
        <v>654.4488287286008</v>
      </c>
      <c r="Q585" s="18">
        <v>0</v>
      </c>
      <c r="R585" s="19">
        <v>0</v>
      </c>
      <c r="S585" s="20">
        <f t="shared" si="217"/>
        <v>687.82318042947713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4.0403233751867135E-2</v>
      </c>
      <c r="E586" s="22">
        <v>1.1812899119744944</v>
      </c>
      <c r="F586" s="214"/>
      <c r="G586" s="22">
        <v>0</v>
      </c>
      <c r="H586" s="23">
        <v>0</v>
      </c>
      <c r="I586" s="24">
        <f t="shared" si="216"/>
        <v>1.2216931457263616</v>
      </c>
      <c r="J586" s="6"/>
      <c r="K586" s="25" t="s">
        <v>11</v>
      </c>
      <c r="L586" s="26">
        <v>0</v>
      </c>
      <c r="M586" s="26">
        <v>0</v>
      </c>
      <c r="N586" s="26">
        <v>4.0403233751867135E-2</v>
      </c>
      <c r="O586" s="26">
        <v>1.1812899119744944</v>
      </c>
      <c r="P586" s="26">
        <v>92.367364309016978</v>
      </c>
      <c r="Q586" s="26">
        <v>0</v>
      </c>
      <c r="R586" s="27">
        <v>0</v>
      </c>
      <c r="S586" s="28">
        <f t="shared" si="217"/>
        <v>93.58905745474334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216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126.64996997471252</v>
      </c>
      <c r="Q587" s="18">
        <v>0</v>
      </c>
      <c r="R587" s="19">
        <v>0</v>
      </c>
      <c r="S587" s="20">
        <f t="shared" si="217"/>
        <v>126.64996997471252</v>
      </c>
    </row>
    <row r="588" spans="1:19" x14ac:dyDescent="0.25">
      <c r="A588" s="21" t="s">
        <v>16</v>
      </c>
      <c r="B588" s="22">
        <v>2.0148791887575981</v>
      </c>
      <c r="C588" s="22">
        <v>1.09172092376937E-2</v>
      </c>
      <c r="D588" s="22">
        <v>0.25572123326477009</v>
      </c>
      <c r="E588" s="22">
        <v>3.4859233527834925E-2</v>
      </c>
      <c r="F588" s="214"/>
      <c r="G588" s="22">
        <v>0</v>
      </c>
      <c r="H588" s="23">
        <v>0</v>
      </c>
      <c r="I588" s="24">
        <f t="shared" si="216"/>
        <v>2.3163768647878968</v>
      </c>
      <c r="J588" s="6"/>
      <c r="K588" s="25" t="s">
        <v>16</v>
      </c>
      <c r="L588" s="26">
        <v>2.0148791887575981</v>
      </c>
      <c r="M588" s="26">
        <v>1.09172092376937E-2</v>
      </c>
      <c r="N588" s="26">
        <v>0.25572123326477009</v>
      </c>
      <c r="O588" s="26">
        <v>3.4859233527834925E-2</v>
      </c>
      <c r="P588" s="26">
        <v>0</v>
      </c>
      <c r="Q588" s="26">
        <v>0</v>
      </c>
      <c r="R588" s="27">
        <v>0</v>
      </c>
      <c r="S588" s="28">
        <f t="shared" si="217"/>
        <v>2.3163768647878968</v>
      </c>
    </row>
    <row r="589" spans="1:19" x14ac:dyDescent="0.25">
      <c r="A589" s="29" t="s">
        <v>136</v>
      </c>
      <c r="B589" s="18">
        <v>182.0876515131956</v>
      </c>
      <c r="C589" s="18">
        <v>28.694607333410126</v>
      </c>
      <c r="D589" s="18">
        <v>5.5963436231629125</v>
      </c>
      <c r="E589" s="18">
        <v>4.4066696910988536</v>
      </c>
      <c r="F589" s="214"/>
      <c r="G589" s="18">
        <v>0</v>
      </c>
      <c r="H589" s="30">
        <v>0</v>
      </c>
      <c r="I589" s="16">
        <f t="shared" si="216"/>
        <v>220.78527216086746</v>
      </c>
      <c r="J589" s="6"/>
      <c r="K589" s="31" t="s">
        <v>136</v>
      </c>
      <c r="L589" s="18">
        <v>182.0876515131956</v>
      </c>
      <c r="M589" s="18">
        <v>28.694607333410126</v>
      </c>
      <c r="N589" s="18">
        <v>5.5963436231629125</v>
      </c>
      <c r="O589" s="18">
        <v>4.4066696910988536</v>
      </c>
      <c r="P589" s="18">
        <v>0</v>
      </c>
      <c r="Q589" s="18">
        <v>0</v>
      </c>
      <c r="R589" s="19">
        <v>0</v>
      </c>
      <c r="S589" s="20">
        <f t="shared" si="217"/>
        <v>220.78527216086746</v>
      </c>
    </row>
    <row r="590" spans="1:19" x14ac:dyDescent="0.25">
      <c r="A590" s="21" t="s">
        <v>24</v>
      </c>
      <c r="B590" s="22">
        <v>163.84669270481641</v>
      </c>
      <c r="C590" s="22">
        <v>0</v>
      </c>
      <c r="D590" s="22">
        <v>361.3687264147955</v>
      </c>
      <c r="E590" s="22">
        <v>79.63244614906526</v>
      </c>
      <c r="F590" s="214"/>
      <c r="G590" s="22">
        <v>247.57852621130459</v>
      </c>
      <c r="H590" s="23">
        <v>6.4452872353404245E-2</v>
      </c>
      <c r="I590" s="24">
        <f t="shared" si="216"/>
        <v>852.4908443523351</v>
      </c>
      <c r="J590" s="6"/>
      <c r="K590" s="25" t="s">
        <v>24</v>
      </c>
      <c r="L590" s="26">
        <v>163.84669270481641</v>
      </c>
      <c r="M590" s="26">
        <v>0</v>
      </c>
      <c r="N590" s="26">
        <v>361.3687264147955</v>
      </c>
      <c r="O590" s="26">
        <v>79.63244614906526</v>
      </c>
      <c r="P590" s="26">
        <v>44.048061023573467</v>
      </c>
      <c r="Q590" s="26">
        <v>247.57852621130459</v>
      </c>
      <c r="R590" s="27">
        <v>6.4452872353404245E-2</v>
      </c>
      <c r="S590" s="28">
        <f t="shared" si="217"/>
        <v>896.5389053759086</v>
      </c>
    </row>
    <row r="591" spans="1:19" x14ac:dyDescent="0.25">
      <c r="A591" s="29" t="s">
        <v>23</v>
      </c>
      <c r="B591" s="18">
        <v>445.68199151089817</v>
      </c>
      <c r="C591" s="18">
        <v>2.8255442923553131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216"/>
        <v>448.50753580325346</v>
      </c>
      <c r="J591" s="6"/>
      <c r="K591" s="31" t="s">
        <v>23</v>
      </c>
      <c r="L591" s="18">
        <v>445.68199151089817</v>
      </c>
      <c r="M591" s="18">
        <v>2.8255442923553131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217"/>
        <v>448.50753580325346</v>
      </c>
    </row>
    <row r="592" spans="1:19" x14ac:dyDescent="0.25">
      <c r="A592" s="21" t="s">
        <v>58</v>
      </c>
      <c r="B592" s="22">
        <v>0.13175791365434691</v>
      </c>
      <c r="C592" s="22">
        <v>0</v>
      </c>
      <c r="D592" s="22">
        <v>2.3422677060098551E-2</v>
      </c>
      <c r="E592" s="22">
        <v>0</v>
      </c>
      <c r="F592" s="214"/>
      <c r="G592" s="22">
        <v>0</v>
      </c>
      <c r="H592" s="23">
        <v>0</v>
      </c>
      <c r="I592" s="24">
        <f t="shared" si="216"/>
        <v>0.15518059071444545</v>
      </c>
      <c r="J592" s="6"/>
      <c r="K592" s="25" t="s">
        <v>58</v>
      </c>
      <c r="L592" s="26">
        <v>0.13175791365434691</v>
      </c>
      <c r="M592" s="26">
        <v>0</v>
      </c>
      <c r="N592" s="26">
        <v>2.3422677060098551E-2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217"/>
        <v>0.15518059071444545</v>
      </c>
    </row>
    <row r="593" spans="1:85" x14ac:dyDescent="0.25">
      <c r="A593" s="29" t="s">
        <v>21</v>
      </c>
      <c r="B593" s="18">
        <v>31.939109927008445</v>
      </c>
      <c r="C593" s="18">
        <v>0</v>
      </c>
      <c r="D593" s="18">
        <v>1.9699793295375996</v>
      </c>
      <c r="E593" s="18">
        <v>0</v>
      </c>
      <c r="F593" s="214"/>
      <c r="G593" s="18">
        <v>0</v>
      </c>
      <c r="H593" s="30">
        <v>0</v>
      </c>
      <c r="I593" s="16">
        <f t="shared" si="216"/>
        <v>33.909089256546046</v>
      </c>
      <c r="J593" s="6"/>
      <c r="K593" s="31" t="s">
        <v>21</v>
      </c>
      <c r="L593" s="18">
        <v>31.939109927008445</v>
      </c>
      <c r="M593" s="18">
        <v>0</v>
      </c>
      <c r="N593" s="18">
        <v>1.9699793295375996</v>
      </c>
      <c r="O593" s="18">
        <v>0</v>
      </c>
      <c r="P593" s="18">
        <v>45.321769041196326</v>
      </c>
      <c r="Q593" s="18">
        <v>0</v>
      </c>
      <c r="R593" s="19">
        <v>0</v>
      </c>
      <c r="S593" s="20">
        <f t="shared" si="217"/>
        <v>79.230858297742373</v>
      </c>
    </row>
    <row r="594" spans="1:85" x14ac:dyDescent="0.25">
      <c r="A594" s="21" t="s">
        <v>20</v>
      </c>
      <c r="B594" s="22">
        <v>0</v>
      </c>
      <c r="C594" s="22">
        <v>0</v>
      </c>
      <c r="D594" s="22">
        <v>0</v>
      </c>
      <c r="E594" s="22">
        <v>0</v>
      </c>
      <c r="F594" s="214"/>
      <c r="G594" s="22">
        <v>0</v>
      </c>
      <c r="H594" s="23">
        <v>0</v>
      </c>
      <c r="I594" s="24">
        <f t="shared" si="216"/>
        <v>0</v>
      </c>
      <c r="J594" s="6"/>
      <c r="K594" s="25" t="s">
        <v>20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217"/>
        <v>0</v>
      </c>
      <c r="V594"/>
    </row>
    <row r="595" spans="1:85" x14ac:dyDescent="0.25">
      <c r="A595" s="32" t="s">
        <v>62</v>
      </c>
      <c r="B595" s="18">
        <v>409.08629626283118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216"/>
        <v>409.08629626283118</v>
      </c>
      <c r="J595" s="6"/>
      <c r="K595" s="33" t="s">
        <v>62</v>
      </c>
      <c r="L595" s="18">
        <v>409.08629626283118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217"/>
        <v>409.08629626283118</v>
      </c>
    </row>
    <row r="596" spans="1:85" ht="14.4" x14ac:dyDescent="0.3">
      <c r="A596" s="34" t="s">
        <v>22</v>
      </c>
      <c r="B596" s="35">
        <v>409.08629626283118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216"/>
        <v>409.08629626283118</v>
      </c>
      <c r="J596" s="6"/>
      <c r="K596" s="38" t="s">
        <v>22</v>
      </c>
      <c r="L596" s="39">
        <v>409.08629626283118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217"/>
        <v>409.08629626283118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216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217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216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217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216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217"/>
        <v>0</v>
      </c>
    </row>
    <row r="600" spans="1:85" x14ac:dyDescent="0.25">
      <c r="A600" s="56" t="s">
        <v>25</v>
      </c>
      <c r="B600" s="57">
        <f>SUM(B579:B595)</f>
        <v>1353.9173040133096</v>
      </c>
      <c r="C600" s="57">
        <f t="shared" ref="C600:I600" si="218">SUM(C579:C595)</f>
        <v>35.100906197445674</v>
      </c>
      <c r="D600" s="57">
        <f t="shared" si="218"/>
        <v>371.59954670211266</v>
      </c>
      <c r="E600" s="57">
        <f t="shared" si="218"/>
        <v>119.52691429941044</v>
      </c>
      <c r="F600" s="57">
        <f t="shared" si="218"/>
        <v>0</v>
      </c>
      <c r="G600" s="57">
        <f t="shared" si="218"/>
        <v>247.57852621130459</v>
      </c>
      <c r="H600" s="58">
        <f t="shared" si="218"/>
        <v>6.4452872353404245E-2</v>
      </c>
      <c r="I600" s="16">
        <f t="shared" si="218"/>
        <v>2127.7876502959361</v>
      </c>
      <c r="J600" s="6"/>
      <c r="K600" s="59" t="s">
        <v>25</v>
      </c>
      <c r="L600" s="57">
        <f>SUM(L579:L595)</f>
        <v>1353.9173040133096</v>
      </c>
      <c r="M600" s="57">
        <f t="shared" ref="M600:S600" si="219">SUM(M579:M595)</f>
        <v>35.100906197445674</v>
      </c>
      <c r="N600" s="57">
        <f t="shared" si="219"/>
        <v>371.59954670211266</v>
      </c>
      <c r="O600" s="57">
        <f t="shared" si="219"/>
        <v>119.52691429941044</v>
      </c>
      <c r="P600" s="57">
        <f t="shared" si="219"/>
        <v>962.83599307710017</v>
      </c>
      <c r="Q600" s="57">
        <f t="shared" si="219"/>
        <v>247.57852621130459</v>
      </c>
      <c r="R600" s="58">
        <f t="shared" si="219"/>
        <v>6.4452872353404245E-2</v>
      </c>
      <c r="S600" s="60">
        <f t="shared" si="219"/>
        <v>3090.6236433730364</v>
      </c>
    </row>
    <row r="601" spans="1:85" s="1" customFormat="1" ht="15" thickBot="1" x14ac:dyDescent="0.35">
      <c r="A601" s="110" t="s">
        <v>86</v>
      </c>
      <c r="B601" s="98">
        <f>IF($I600=0,"-",B600/$I600)</f>
        <v>0.63630283023073497</v>
      </c>
      <c r="C601" s="98">
        <f t="shared" ref="C601:H601" si="220">IF($I600=0,"-",C600/$I600)</f>
        <v>1.6496432899478379E-2</v>
      </c>
      <c r="D601" s="98">
        <f t="shared" si="220"/>
        <v>0.17464127430687457</v>
      </c>
      <c r="E601" s="98">
        <f t="shared" si="220"/>
        <v>5.6174268274743692E-2</v>
      </c>
      <c r="F601" s="98">
        <f t="shared" si="220"/>
        <v>0</v>
      </c>
      <c r="G601" s="98">
        <f t="shared" si="220"/>
        <v>0.11635490326155007</v>
      </c>
      <c r="H601" s="99">
        <f t="shared" si="220"/>
        <v>3.0291026618394007E-5</v>
      </c>
      <c r="I601" s="100">
        <f>SUM(B601:H601)</f>
        <v>1</v>
      </c>
      <c r="K601" s="64" t="s">
        <v>86</v>
      </c>
      <c r="L601" s="65">
        <f t="shared" ref="L601:R601" si="221">IF($S600=0,"-",L600/$S600)</f>
        <v>0.43807252523819917</v>
      </c>
      <c r="M601" s="65">
        <f t="shared" si="221"/>
        <v>1.1357224381787665E-2</v>
      </c>
      <c r="N601" s="65">
        <f t="shared" si="221"/>
        <v>0.12023448649236287</v>
      </c>
      <c r="O601" s="65">
        <f t="shared" si="221"/>
        <v>3.867404384733221E-2</v>
      </c>
      <c r="P601" s="65">
        <f t="shared" si="221"/>
        <v>0.31153453289002953</v>
      </c>
      <c r="Q601" s="65">
        <f t="shared" si="221"/>
        <v>8.01063328244985E-2</v>
      </c>
      <c r="R601" s="66">
        <f t="shared" si="221"/>
        <v>2.085432579007318E-5</v>
      </c>
      <c r="S601" s="67">
        <f>SUM(L601:R601)</f>
        <v>1</v>
      </c>
      <c r="BA601" s="68"/>
      <c r="BR601" s="68"/>
    </row>
    <row r="602" spans="1:85" ht="14.4" hidden="1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3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121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3.9757952909999039</v>
      </c>
      <c r="C605" s="14">
        <v>0</v>
      </c>
      <c r="D605" s="14">
        <v>0</v>
      </c>
      <c r="E605" s="14">
        <v>0</v>
      </c>
      <c r="F605" s="213"/>
      <c r="G605" s="14">
        <v>0</v>
      </c>
      <c r="H605" s="15">
        <v>0</v>
      </c>
      <c r="I605" s="16">
        <f>SUM(B605:H605)</f>
        <v>3.9757952909999039</v>
      </c>
      <c r="J605" s="6"/>
      <c r="K605" s="72" t="s">
        <v>6</v>
      </c>
      <c r="L605" s="14">
        <v>3.9757952909999039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3.9757952909999039</v>
      </c>
      <c r="T605" s="160"/>
      <c r="U605" s="75" t="s">
        <v>6</v>
      </c>
      <c r="V605" s="76">
        <v>3.9757952909999039</v>
      </c>
      <c r="W605" s="76">
        <v>0</v>
      </c>
      <c r="X605" s="76">
        <v>0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222">+P605</f>
        <v>0</v>
      </c>
      <c r="AF605" s="79">
        <f t="shared" ref="AF605:AF625" si="223">SUM(V605:AE605)</f>
        <v>3.9757952909999039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4.8851079213968998</v>
      </c>
      <c r="C606" s="22">
        <v>0</v>
      </c>
      <c r="D606" s="22">
        <v>0.59932663906537265</v>
      </c>
      <c r="E606" s="22">
        <v>0</v>
      </c>
      <c r="F606" s="214"/>
      <c r="G606" s="22">
        <v>0</v>
      </c>
      <c r="H606" s="23">
        <v>0</v>
      </c>
      <c r="I606" s="24">
        <f t="shared" ref="I606:I625" si="224">SUM(B606:H606)</f>
        <v>5.4844345604622724</v>
      </c>
      <c r="J606" s="6"/>
      <c r="K606" s="25" t="s">
        <v>7</v>
      </c>
      <c r="L606" s="26">
        <v>4.8851079213968998</v>
      </c>
      <c r="M606" s="26">
        <v>0</v>
      </c>
      <c r="N606" s="26">
        <v>0.59932663906537265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225">SUM(L606:R606)</f>
        <v>5.4844345604622724</v>
      </c>
      <c r="T606" s="160"/>
      <c r="U606" s="80" t="s">
        <v>7</v>
      </c>
      <c r="V606" s="81">
        <v>4.8851079213968998</v>
      </c>
      <c r="W606" s="81">
        <v>0.56564832974191126</v>
      </c>
      <c r="X606" s="81">
        <v>3.3678309323461435E-2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222"/>
        <v>0</v>
      </c>
      <c r="AF606" s="83">
        <f t="shared" si="223"/>
        <v>5.4844345604622724</v>
      </c>
      <c r="AG606" s="121" t="str">
        <f t="shared" ref="AG606:AG626" si="226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39.253212340225183</v>
      </c>
      <c r="C607" s="18">
        <v>0</v>
      </c>
      <c r="D607" s="18">
        <v>2.8254733772133016</v>
      </c>
      <c r="E607" s="18">
        <v>0</v>
      </c>
      <c r="F607" s="214"/>
      <c r="G607" s="18">
        <v>0</v>
      </c>
      <c r="H607" s="30">
        <v>0</v>
      </c>
      <c r="I607" s="16">
        <f t="shared" si="224"/>
        <v>42.078685717438482</v>
      </c>
      <c r="J607" s="6"/>
      <c r="K607" s="31" t="s">
        <v>9</v>
      </c>
      <c r="L607" s="18">
        <v>39.253212340225183</v>
      </c>
      <c r="M607" s="18">
        <v>0</v>
      </c>
      <c r="N607" s="18">
        <v>2.8254733772133016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225"/>
        <v>42.078685717438482</v>
      </c>
      <c r="T607" s="160"/>
      <c r="U607" s="162" t="s">
        <v>9</v>
      </c>
      <c r="V607" s="76">
        <v>39.253212340225183</v>
      </c>
      <c r="W607" s="76">
        <v>2.8254733772133016</v>
      </c>
      <c r="X607" s="76">
        <v>0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222"/>
        <v>0</v>
      </c>
      <c r="AF607" s="79">
        <f t="shared" si="223"/>
        <v>42.078685717438482</v>
      </c>
      <c r="AG607" s="121" t="str">
        <f t="shared" si="226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224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225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222"/>
        <v>0</v>
      </c>
      <c r="AF608" s="83">
        <f t="shared" si="223"/>
        <v>0</v>
      </c>
      <c r="AG608" s="121" t="str">
        <f t="shared" si="226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0</v>
      </c>
      <c r="C609" s="18">
        <v>0</v>
      </c>
      <c r="D609" s="18">
        <v>0</v>
      </c>
      <c r="E609" s="18">
        <v>0</v>
      </c>
      <c r="F609" s="214"/>
      <c r="G609" s="18">
        <v>0</v>
      </c>
      <c r="H609" s="30">
        <v>0</v>
      </c>
      <c r="I609" s="16">
        <f t="shared" si="224"/>
        <v>0</v>
      </c>
      <c r="J609" s="6"/>
      <c r="K609" s="31" t="s">
        <v>15</v>
      </c>
      <c r="L609" s="18">
        <v>0</v>
      </c>
      <c r="M609" s="18">
        <v>0</v>
      </c>
      <c r="N609" s="18">
        <v>0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225"/>
        <v>0</v>
      </c>
      <c r="T609" s="160"/>
      <c r="U609" s="162" t="s">
        <v>15</v>
      </c>
      <c r="V609" s="76">
        <v>0</v>
      </c>
      <c r="W609" s="76">
        <v>0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222"/>
        <v>0</v>
      </c>
      <c r="AF609" s="79">
        <f t="shared" si="223"/>
        <v>0</v>
      </c>
      <c r="AG609" s="121" t="str">
        <f t="shared" si="226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1380.7614023582903</v>
      </c>
      <c r="C610" s="22">
        <v>0</v>
      </c>
      <c r="D610" s="22">
        <v>159.47584063520929</v>
      </c>
      <c r="E610" s="22">
        <v>0</v>
      </c>
      <c r="F610" s="214"/>
      <c r="G610" s="22">
        <v>0</v>
      </c>
      <c r="H610" s="23">
        <v>0</v>
      </c>
      <c r="I610" s="24">
        <f t="shared" si="224"/>
        <v>1540.2372429934996</v>
      </c>
      <c r="J610" s="6"/>
      <c r="K610" s="25" t="s">
        <v>14</v>
      </c>
      <c r="L610" s="26">
        <v>1380.7614023582903</v>
      </c>
      <c r="M610" s="26">
        <v>0</v>
      </c>
      <c r="N610" s="26">
        <v>159.47584063520929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225"/>
        <v>1540.2372429934996</v>
      </c>
      <c r="T610" s="160"/>
      <c r="U610" s="80" t="s">
        <v>14</v>
      </c>
      <c r="V610" s="81">
        <v>1380.7614023582903</v>
      </c>
      <c r="W610" s="81">
        <v>159.47584063520929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222"/>
        <v>0</v>
      </c>
      <c r="AF610" s="83">
        <f t="shared" si="223"/>
        <v>1540.2372429934996</v>
      </c>
      <c r="AG610" s="121" t="str">
        <f t="shared" si="226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224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2873.8349830988309</v>
      </c>
      <c r="Q611" s="18">
        <v>0</v>
      </c>
      <c r="R611" s="19">
        <v>0</v>
      </c>
      <c r="S611" s="20">
        <f t="shared" si="225"/>
        <v>2873.8349830988309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2873.8349830988309</v>
      </c>
      <c r="AF611" s="124">
        <f t="shared" ref="AF611" si="227">SUM(V611:AE611)</f>
        <v>2873.8349830988309</v>
      </c>
      <c r="AG611" s="121" t="str">
        <f t="shared" si="226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224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1564.8399837357049</v>
      </c>
      <c r="Q612" s="26">
        <v>0</v>
      </c>
      <c r="R612" s="27">
        <v>0</v>
      </c>
      <c r="S612" s="28">
        <f t="shared" si="225"/>
        <v>1564.8399837357049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228">+P612</f>
        <v>1564.8399837357049</v>
      </c>
      <c r="AF612" s="83">
        <f t="shared" si="223"/>
        <v>1564.8399837357049</v>
      </c>
      <c r="AG612" s="121" t="str">
        <f t="shared" si="226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224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225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228"/>
        <v>0</v>
      </c>
      <c r="AF613" s="124">
        <f t="shared" si="223"/>
        <v>0</v>
      </c>
      <c r="AG613" s="121" t="str">
        <f t="shared" si="226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16.383299656788829</v>
      </c>
      <c r="C614" s="22">
        <v>0</v>
      </c>
      <c r="D614" s="22">
        <v>1.5093196162776821</v>
      </c>
      <c r="E614" s="22">
        <v>0</v>
      </c>
      <c r="F614" s="214"/>
      <c r="G614" s="22">
        <v>0</v>
      </c>
      <c r="H614" s="23">
        <v>0</v>
      </c>
      <c r="I614" s="24">
        <f t="shared" si="224"/>
        <v>17.892619273066511</v>
      </c>
      <c r="J614" s="6"/>
      <c r="K614" s="25" t="s">
        <v>16</v>
      </c>
      <c r="L614" s="26">
        <v>16.383299656788829</v>
      </c>
      <c r="M614" s="26">
        <v>0</v>
      </c>
      <c r="N614" s="26">
        <v>1.5093196162776821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225"/>
        <v>17.892619273066511</v>
      </c>
      <c r="T614" s="160"/>
      <c r="U614" s="80" t="s">
        <v>16</v>
      </c>
      <c r="V614" s="81">
        <v>16.383299656788829</v>
      </c>
      <c r="W614" s="81">
        <v>0.76096186963399304</v>
      </c>
      <c r="X614" s="81">
        <v>0.74835774664368904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228"/>
        <v>0</v>
      </c>
      <c r="AF614" s="83">
        <f t="shared" si="223"/>
        <v>17.892619273066508</v>
      </c>
      <c r="AG614" s="121" t="str">
        <f t="shared" si="226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2487.0186257846881</v>
      </c>
      <c r="C615" s="18">
        <v>0</v>
      </c>
      <c r="D615" s="18">
        <v>270.96942038041425</v>
      </c>
      <c r="E615" s="18">
        <v>0</v>
      </c>
      <c r="F615" s="214"/>
      <c r="G615" s="18">
        <v>0</v>
      </c>
      <c r="H615" s="30">
        <v>0</v>
      </c>
      <c r="I615" s="16">
        <f t="shared" si="224"/>
        <v>2757.9880461651023</v>
      </c>
      <c r="J615" s="6"/>
      <c r="K615" s="31" t="s">
        <v>136</v>
      </c>
      <c r="L615" s="18">
        <v>2487.0186257846881</v>
      </c>
      <c r="M615" s="18">
        <v>0</v>
      </c>
      <c r="N615" s="18">
        <v>270.96942038041425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225"/>
        <v>2757.9880461651023</v>
      </c>
      <c r="T615" s="160"/>
      <c r="U615" s="84" t="s">
        <v>136</v>
      </c>
      <c r="V615" s="76">
        <v>2487.0186257846881</v>
      </c>
      <c r="W615" s="76">
        <v>267.26384265299225</v>
      </c>
      <c r="X615" s="76">
        <v>3.705577727422023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228"/>
        <v>0</v>
      </c>
      <c r="AF615" s="124">
        <f t="shared" si="223"/>
        <v>2757.9880461651023</v>
      </c>
      <c r="AG615" s="121" t="str">
        <f t="shared" si="226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562.56879903455376</v>
      </c>
      <c r="C616" s="22">
        <v>0</v>
      </c>
      <c r="D616" s="22">
        <v>609.82614841703116</v>
      </c>
      <c r="E616" s="22">
        <v>908.78463949398372</v>
      </c>
      <c r="F616" s="214"/>
      <c r="G616" s="22">
        <v>349.76629734382897</v>
      </c>
      <c r="H616" s="23">
        <v>0</v>
      </c>
      <c r="I616" s="24">
        <f t="shared" si="224"/>
        <v>2430.9458842893978</v>
      </c>
      <c r="J616" s="6"/>
      <c r="K616" s="25" t="s">
        <v>24</v>
      </c>
      <c r="L616" s="26">
        <v>562.56879903455376</v>
      </c>
      <c r="M616" s="26">
        <v>0</v>
      </c>
      <c r="N616" s="26">
        <v>609.82614841703116</v>
      </c>
      <c r="O616" s="26">
        <v>908.78463949398372</v>
      </c>
      <c r="P616" s="26">
        <v>0</v>
      </c>
      <c r="Q616" s="26">
        <v>349.76629734382897</v>
      </c>
      <c r="R616" s="27">
        <v>0</v>
      </c>
      <c r="S616" s="28">
        <f t="shared" si="225"/>
        <v>2430.9458842893978</v>
      </c>
      <c r="T616" s="160"/>
      <c r="U616" s="80" t="s">
        <v>24</v>
      </c>
      <c r="V616" s="81">
        <v>562.56879903455376</v>
      </c>
      <c r="W616" s="81">
        <v>393.44649879589821</v>
      </c>
      <c r="X616" s="81">
        <v>216.37964962113296</v>
      </c>
      <c r="Y616" s="81">
        <v>245.63523661199019</v>
      </c>
      <c r="Z616" s="81">
        <v>277.60999501158278</v>
      </c>
      <c r="AA616" s="81">
        <v>93.386470455938792</v>
      </c>
      <c r="AB616" s="81">
        <v>184.83478824876121</v>
      </c>
      <c r="AC616" s="81">
        <v>164.93150909506775</v>
      </c>
      <c r="AD616" s="81">
        <v>292.15293741447192</v>
      </c>
      <c r="AE616" s="122">
        <f t="shared" si="228"/>
        <v>0</v>
      </c>
      <c r="AF616" s="83">
        <f t="shared" si="223"/>
        <v>2430.9458842893978</v>
      </c>
      <c r="AG616" s="121" t="str">
        <f t="shared" si="226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237.24631599039452</v>
      </c>
      <c r="C617" s="18">
        <v>0</v>
      </c>
      <c r="D617" s="18">
        <v>24.626677037768665</v>
      </c>
      <c r="E617" s="18">
        <v>0</v>
      </c>
      <c r="F617" s="214"/>
      <c r="G617" s="18">
        <v>0</v>
      </c>
      <c r="H617" s="30">
        <v>0</v>
      </c>
      <c r="I617" s="16">
        <f t="shared" si="224"/>
        <v>261.87299302816319</v>
      </c>
      <c r="J617" s="6"/>
      <c r="K617" s="31" t="s">
        <v>23</v>
      </c>
      <c r="L617" s="18">
        <v>237.24631599039452</v>
      </c>
      <c r="M617" s="18">
        <v>0</v>
      </c>
      <c r="N617" s="18">
        <v>24.626677037768665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225"/>
        <v>261.87299302816319</v>
      </c>
      <c r="T617" s="160"/>
      <c r="U617" s="164" t="s">
        <v>23</v>
      </c>
      <c r="V617" s="76">
        <v>237.24631599039452</v>
      </c>
      <c r="W617" s="76">
        <v>24.626677037768665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228"/>
        <v>0</v>
      </c>
      <c r="AF617" s="124">
        <f t="shared" si="223"/>
        <v>261.87299302816319</v>
      </c>
      <c r="AG617" s="121" t="str">
        <f t="shared" si="226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3665.4356039473369</v>
      </c>
      <c r="C618" s="22">
        <v>0</v>
      </c>
      <c r="D618" s="22">
        <v>286.56888554900053</v>
      </c>
      <c r="E618" s="22">
        <v>0</v>
      </c>
      <c r="F618" s="214"/>
      <c r="G618" s="22">
        <v>0</v>
      </c>
      <c r="H618" s="23">
        <v>0</v>
      </c>
      <c r="I618" s="24">
        <f t="shared" si="224"/>
        <v>3952.0044894963376</v>
      </c>
      <c r="J618" s="6"/>
      <c r="K618" s="25" t="s">
        <v>58</v>
      </c>
      <c r="L618" s="26">
        <v>3665.4356039473369</v>
      </c>
      <c r="M618" s="26">
        <v>0</v>
      </c>
      <c r="N618" s="26">
        <v>286.56888554900053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225"/>
        <v>3952.0044894963376</v>
      </c>
      <c r="T618" s="160"/>
      <c r="U618" s="80" t="s">
        <v>58</v>
      </c>
      <c r="V618" s="81">
        <v>3665.4356039473369</v>
      </c>
      <c r="W618" s="81">
        <v>268.20418307179216</v>
      </c>
      <c r="X618" s="81">
        <v>18.364702477208358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228"/>
        <v>0</v>
      </c>
      <c r="AF618" s="83">
        <f t="shared" si="223"/>
        <v>3952.0044894963376</v>
      </c>
      <c r="AG618" s="121" t="str">
        <f t="shared" si="226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291.13991343510554</v>
      </c>
      <c r="C619" s="18">
        <v>0</v>
      </c>
      <c r="D619" s="18">
        <v>51.051276724318825</v>
      </c>
      <c r="E619" s="18">
        <v>0</v>
      </c>
      <c r="F619" s="214"/>
      <c r="G619" s="18">
        <v>0</v>
      </c>
      <c r="H619" s="30">
        <v>0</v>
      </c>
      <c r="I619" s="16">
        <f t="shared" si="224"/>
        <v>342.19119015942437</v>
      </c>
      <c r="J619" s="6"/>
      <c r="K619" s="31" t="s">
        <v>21</v>
      </c>
      <c r="L619" s="18">
        <v>291.13991343510554</v>
      </c>
      <c r="M619" s="18">
        <v>0</v>
      </c>
      <c r="N619" s="18">
        <v>51.051276724318825</v>
      </c>
      <c r="O619" s="18">
        <v>0</v>
      </c>
      <c r="P619" s="18">
        <v>243.39068944822696</v>
      </c>
      <c r="Q619" s="18">
        <v>0</v>
      </c>
      <c r="R619" s="19">
        <v>0</v>
      </c>
      <c r="S619" s="20">
        <f t="shared" si="225"/>
        <v>585.58187960765133</v>
      </c>
      <c r="T619" s="160"/>
      <c r="U619" s="164" t="s">
        <v>21</v>
      </c>
      <c r="V619" s="76">
        <v>291.13991343510554</v>
      </c>
      <c r="W619" s="76">
        <v>50.819313707206867</v>
      </c>
      <c r="X619" s="76">
        <v>0.23196301711195583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228"/>
        <v>243.39068944822696</v>
      </c>
      <c r="AF619" s="124">
        <f t="shared" si="223"/>
        <v>585.58187960765133</v>
      </c>
      <c r="AG619" s="121" t="str">
        <f t="shared" si="226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224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225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228"/>
        <v>0</v>
      </c>
      <c r="AF620" s="83">
        <f t="shared" si="223"/>
        <v>0</v>
      </c>
      <c r="AG620" s="121" t="str">
        <f t="shared" si="226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265.45403135778861</v>
      </c>
      <c r="C621" s="18">
        <v>0</v>
      </c>
      <c r="D621" s="18">
        <v>255.76545588160371</v>
      </c>
      <c r="E621" s="18">
        <v>0</v>
      </c>
      <c r="F621" s="214"/>
      <c r="G621" s="18">
        <v>0</v>
      </c>
      <c r="H621" s="30">
        <v>0</v>
      </c>
      <c r="I621" s="16">
        <f t="shared" si="224"/>
        <v>521.21948723939227</v>
      </c>
      <c r="J621" s="6"/>
      <c r="K621" s="33" t="s">
        <v>62</v>
      </c>
      <c r="L621" s="18">
        <v>265.45403135778861</v>
      </c>
      <c r="M621" s="18">
        <v>0</v>
      </c>
      <c r="N621" s="18">
        <v>255.76545588160371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225"/>
        <v>521.21948723939227</v>
      </c>
      <c r="T621" s="160"/>
      <c r="U621" s="165" t="s">
        <v>62</v>
      </c>
      <c r="V621" s="76">
        <v>265.45403135778861</v>
      </c>
      <c r="W621" s="76">
        <v>255.76545588160371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228"/>
        <v>0</v>
      </c>
      <c r="AF621" s="79">
        <f t="shared" si="223"/>
        <v>521.21948723939227</v>
      </c>
      <c r="AG621" s="121" t="str">
        <f t="shared" si="226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265.45403135778861</v>
      </c>
      <c r="C622" s="35">
        <v>0</v>
      </c>
      <c r="D622" s="35">
        <v>255.76545588160371</v>
      </c>
      <c r="E622" s="35">
        <v>0</v>
      </c>
      <c r="F622" s="214"/>
      <c r="G622" s="35">
        <v>0</v>
      </c>
      <c r="H622" s="36">
        <v>0</v>
      </c>
      <c r="I622" s="37">
        <f t="shared" si="224"/>
        <v>521.21948723939227</v>
      </c>
      <c r="J622" s="6"/>
      <c r="K622" s="38" t="s">
        <v>22</v>
      </c>
      <c r="L622" s="39">
        <v>265.45403135778861</v>
      </c>
      <c r="M622" s="39">
        <v>0</v>
      </c>
      <c r="N622" s="39">
        <v>255.76545588160371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225"/>
        <v>521.21948723939227</v>
      </c>
      <c r="T622" s="160"/>
      <c r="U622" s="166" t="s">
        <v>131</v>
      </c>
      <c r="V622" s="81">
        <v>265.45403135778861</v>
      </c>
      <c r="W622" s="81">
        <v>255.76545588160371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228"/>
        <v>0</v>
      </c>
      <c r="AF622" s="83">
        <f t="shared" si="223"/>
        <v>521.21948723939227</v>
      </c>
      <c r="AG622" s="125" t="str">
        <f t="shared" si="226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224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225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228"/>
        <v>0</v>
      </c>
      <c r="AF623" s="124">
        <f t="shared" si="223"/>
        <v>0</v>
      </c>
      <c r="AG623" s="125" t="str">
        <f t="shared" si="226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224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225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228"/>
        <v>0</v>
      </c>
      <c r="AF624" s="83">
        <f t="shared" si="223"/>
        <v>0</v>
      </c>
      <c r="AG624" s="125" t="str">
        <f t="shared" si="226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224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225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223"/>
        <v>0</v>
      </c>
      <c r="AG625" s="125" t="str">
        <f t="shared" si="226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8954.1221071175678</v>
      </c>
      <c r="C626" s="57">
        <f t="shared" ref="C626:I626" si="229">SUM(C605:C621)</f>
        <v>0</v>
      </c>
      <c r="D626" s="57">
        <f t="shared" si="229"/>
        <v>1663.2178242579025</v>
      </c>
      <c r="E626" s="57">
        <f t="shared" si="229"/>
        <v>908.78463949398372</v>
      </c>
      <c r="F626" s="57">
        <f t="shared" si="229"/>
        <v>0</v>
      </c>
      <c r="G626" s="57">
        <f t="shared" si="229"/>
        <v>349.76629734382897</v>
      </c>
      <c r="H626" s="58">
        <f t="shared" si="229"/>
        <v>0</v>
      </c>
      <c r="I626" s="16">
        <f t="shared" si="229"/>
        <v>11875.890868213286</v>
      </c>
      <c r="J626" s="6"/>
      <c r="K626" s="59" t="s">
        <v>25</v>
      </c>
      <c r="L626" s="57">
        <f>SUM(L605:L621)</f>
        <v>8954.1221071175678</v>
      </c>
      <c r="M626" s="57">
        <f t="shared" ref="M626:S626" si="230">SUM(M605:M621)</f>
        <v>0</v>
      </c>
      <c r="N626" s="57">
        <f t="shared" si="230"/>
        <v>1663.2178242579025</v>
      </c>
      <c r="O626" s="57">
        <f t="shared" si="230"/>
        <v>908.78463949398372</v>
      </c>
      <c r="P626" s="57">
        <f t="shared" si="230"/>
        <v>4682.0656562827626</v>
      </c>
      <c r="Q626" s="57">
        <f t="shared" si="230"/>
        <v>349.76629734382897</v>
      </c>
      <c r="R626" s="58">
        <f t="shared" si="230"/>
        <v>0</v>
      </c>
      <c r="S626" s="60">
        <f t="shared" si="230"/>
        <v>16557.956524496047</v>
      </c>
      <c r="T626" s="160"/>
      <c r="U626" s="158" t="s">
        <v>61</v>
      </c>
      <c r="V626" s="95">
        <f>SUM(V605:V621)</f>
        <v>8954.1221071175678</v>
      </c>
      <c r="W626" s="95">
        <f t="shared" ref="W626:AE626" si="231">SUM(W605:W621)</f>
        <v>1423.7538953590602</v>
      </c>
      <c r="X626" s="95">
        <f t="shared" si="231"/>
        <v>239.46392889884245</v>
      </c>
      <c r="Y626" s="95">
        <f t="shared" si="231"/>
        <v>245.63523661199019</v>
      </c>
      <c r="Z626" s="95">
        <f t="shared" si="231"/>
        <v>277.60999501158278</v>
      </c>
      <c r="AA626" s="95">
        <f t="shared" si="231"/>
        <v>93.386470455938792</v>
      </c>
      <c r="AB626" s="95">
        <f t="shared" si="231"/>
        <v>184.83478824876121</v>
      </c>
      <c r="AC626" s="95">
        <f t="shared" si="231"/>
        <v>164.93150909506775</v>
      </c>
      <c r="AD626" s="95">
        <f t="shared" si="231"/>
        <v>292.15293741447192</v>
      </c>
      <c r="AE626" s="95">
        <f t="shared" si="231"/>
        <v>4682.0656562827626</v>
      </c>
      <c r="AF626" s="136">
        <f>SUM(AF605:AF621)</f>
        <v>16557.956524496047</v>
      </c>
      <c r="AG626" s="126" t="str">
        <f t="shared" si="226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0.75397477178608541</v>
      </c>
      <c r="C627" s="98">
        <f t="shared" ref="C627:H627" si="232">IF($I626=0,"-",C626/$I626)</f>
        <v>0</v>
      </c>
      <c r="D627" s="98">
        <f t="shared" si="232"/>
        <v>0.14004994174454988</v>
      </c>
      <c r="E627" s="98">
        <f t="shared" si="232"/>
        <v>7.652349197030886E-2</v>
      </c>
      <c r="F627" s="98">
        <f t="shared" si="232"/>
        <v>0</v>
      </c>
      <c r="G627" s="98">
        <f t="shared" si="232"/>
        <v>2.9451794499055623E-2</v>
      </c>
      <c r="H627" s="99">
        <f t="shared" si="232"/>
        <v>0</v>
      </c>
      <c r="I627" s="100">
        <f>SUM(B627:H627)</f>
        <v>0.99999999999999978</v>
      </c>
      <c r="K627" s="64" t="s">
        <v>86</v>
      </c>
      <c r="L627" s="65">
        <f t="shared" ref="L627:R627" si="233">IF($S626=0,"-",L626/$S626)</f>
        <v>0.5407745873635269</v>
      </c>
      <c r="M627" s="65">
        <f t="shared" si="233"/>
        <v>0</v>
      </c>
      <c r="N627" s="65">
        <f t="shared" si="233"/>
        <v>0.10044825409447823</v>
      </c>
      <c r="O627" s="65">
        <f t="shared" si="233"/>
        <v>5.4885072209817462E-2</v>
      </c>
      <c r="P627" s="65">
        <f t="shared" si="233"/>
        <v>0.28276832647531452</v>
      </c>
      <c r="Q627" s="65">
        <f t="shared" si="233"/>
        <v>2.1123759856862795E-2</v>
      </c>
      <c r="R627" s="66">
        <f t="shared" si="233"/>
        <v>0</v>
      </c>
      <c r="S627" s="67">
        <f>SUM(L627:R627)</f>
        <v>0.99999999999999978</v>
      </c>
      <c r="T627" s="161"/>
      <c r="U627" s="159" t="s">
        <v>86</v>
      </c>
      <c r="V627" s="102">
        <f>V626/$AF626</f>
        <v>0.5407745873635269</v>
      </c>
      <c r="W627" s="102">
        <f t="shared" ref="W627:AF627" si="234">W626/$AF626</f>
        <v>8.5986087308101145E-2</v>
      </c>
      <c r="X627" s="102">
        <f t="shared" si="234"/>
        <v>1.4462166786377083E-2</v>
      </c>
      <c r="Y627" s="102">
        <f t="shared" si="234"/>
        <v>1.4834876287336204E-2</v>
      </c>
      <c r="Z627" s="102">
        <f t="shared" si="234"/>
        <v>1.6765957477958292E-2</v>
      </c>
      <c r="AA627" s="102">
        <f t="shared" si="234"/>
        <v>5.6399755801859785E-3</v>
      </c>
      <c r="AB627" s="102">
        <f t="shared" si="234"/>
        <v>1.11628985119821E-2</v>
      </c>
      <c r="AC627" s="102">
        <f t="shared" si="234"/>
        <v>9.9608613448806931E-3</v>
      </c>
      <c r="AD627" s="137">
        <f t="shared" si="234"/>
        <v>1.7644262864336988E-2</v>
      </c>
      <c r="AE627" s="137">
        <f t="shared" si="234"/>
        <v>0.28276832647531452</v>
      </c>
      <c r="AF627" s="138">
        <f t="shared" si="234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1.0915284493279715E-2</v>
      </c>
      <c r="C631" s="14">
        <v>0</v>
      </c>
      <c r="D631" s="14">
        <v>1.6390033051915918E-2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2.7305317545195634E-2</v>
      </c>
      <c r="J631" s="6"/>
      <c r="K631" s="72" t="s">
        <v>6</v>
      </c>
      <c r="L631" s="14">
        <v>1.0915284493279715E-2</v>
      </c>
      <c r="M631" s="14">
        <v>0</v>
      </c>
      <c r="N631" s="14">
        <v>1.6390033051915918E-2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2.7305317545195634E-2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0.11045790928951471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235">SUM(B632:H632)</f>
        <v>0.11045790928951471</v>
      </c>
      <c r="J632" s="6"/>
      <c r="K632" s="25" t="s">
        <v>7</v>
      </c>
      <c r="L632" s="26">
        <v>0.11045790928951471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236">SUM(L632:R632)</f>
        <v>0.11045790928951471</v>
      </c>
    </row>
    <row r="633" spans="1:85" x14ac:dyDescent="0.25">
      <c r="A633" s="29" t="s">
        <v>9</v>
      </c>
      <c r="B633" s="18">
        <v>0.96895386357244317</v>
      </c>
      <c r="C633" s="18">
        <v>0</v>
      </c>
      <c r="D633" s="18">
        <v>3.1039908351003505E-3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235"/>
        <v>0.97205785440754355</v>
      </c>
      <c r="J633" s="6"/>
      <c r="K633" s="31" t="s">
        <v>9</v>
      </c>
      <c r="L633" s="18">
        <v>0.96895386357244317</v>
      </c>
      <c r="M633" s="18">
        <v>0</v>
      </c>
      <c r="N633" s="18">
        <v>3.1039908351003505E-3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236"/>
        <v>0.97205785440754355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235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236"/>
        <v>0</v>
      </c>
    </row>
    <row r="635" spans="1:85" x14ac:dyDescent="0.25">
      <c r="A635" s="29" t="s">
        <v>15</v>
      </c>
      <c r="B635" s="18">
        <v>15.389922451834154</v>
      </c>
      <c r="C635" s="18">
        <v>6.6516209442914725E-2</v>
      </c>
      <c r="D635" s="18">
        <v>1.2401157931520432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235"/>
        <v>16.696554454429112</v>
      </c>
      <c r="J635" s="6"/>
      <c r="K635" s="31" t="s">
        <v>15</v>
      </c>
      <c r="L635" s="18">
        <v>15.389922451834154</v>
      </c>
      <c r="M635" s="18">
        <v>6.6516209442914725E-2</v>
      </c>
      <c r="N635" s="18">
        <v>1.2401157931520432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236"/>
        <v>16.696554454429112</v>
      </c>
    </row>
    <row r="636" spans="1:85" x14ac:dyDescent="0.25">
      <c r="A636" s="21" t="s">
        <v>14</v>
      </c>
      <c r="B636" s="22">
        <v>1.4281085512020504</v>
      </c>
      <c r="C636" s="22">
        <v>3.2229277275319865E-2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235"/>
        <v>1.4603378284773703</v>
      </c>
      <c r="J636" s="6"/>
      <c r="K636" s="25" t="s">
        <v>14</v>
      </c>
      <c r="L636" s="26">
        <v>1.4281085512020504</v>
      </c>
      <c r="M636" s="26">
        <v>3.2229277275319865E-2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236"/>
        <v>1.4603378284773703</v>
      </c>
    </row>
    <row r="637" spans="1:85" x14ac:dyDescent="0.25">
      <c r="A637" s="29" t="s">
        <v>56</v>
      </c>
      <c r="B637" s="18">
        <v>0</v>
      </c>
      <c r="C637" s="18">
        <v>0.32930574129287049</v>
      </c>
      <c r="D637" s="18">
        <v>0</v>
      </c>
      <c r="E637" s="18">
        <v>15.983071733382342</v>
      </c>
      <c r="F637" s="18">
        <v>631.21593009588196</v>
      </c>
      <c r="G637" s="18">
        <v>0</v>
      </c>
      <c r="H637" s="30">
        <v>0</v>
      </c>
      <c r="I637" s="16">
        <f t="shared" si="235"/>
        <v>647.52830757055722</v>
      </c>
      <c r="J637" s="6"/>
      <c r="K637" s="31" t="s">
        <v>56</v>
      </c>
      <c r="L637" s="18">
        <v>0</v>
      </c>
      <c r="M637" s="18">
        <v>0.32930574129287049</v>
      </c>
      <c r="N637" s="18">
        <v>0</v>
      </c>
      <c r="O637" s="18">
        <v>15.983071733382342</v>
      </c>
      <c r="P637" s="18">
        <v>631.21593009588196</v>
      </c>
      <c r="Q637" s="18">
        <v>0</v>
      </c>
      <c r="R637" s="19">
        <v>0</v>
      </c>
      <c r="S637" s="20">
        <f t="shared" si="236"/>
        <v>647.52830757055722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2.5594464108575399</v>
      </c>
      <c r="F638" s="22">
        <v>0</v>
      </c>
      <c r="G638" s="22">
        <v>0</v>
      </c>
      <c r="H638" s="23">
        <v>0</v>
      </c>
      <c r="I638" s="24">
        <f t="shared" si="235"/>
        <v>2.5594464108575399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2.5594464108575399</v>
      </c>
      <c r="P638" s="26">
        <v>0</v>
      </c>
      <c r="Q638" s="26">
        <v>0</v>
      </c>
      <c r="R638" s="27">
        <v>0</v>
      </c>
      <c r="S638" s="28">
        <f t="shared" si="236"/>
        <v>2.5594464108575399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235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236"/>
        <v>0</v>
      </c>
    </row>
    <row r="640" spans="1:85" x14ac:dyDescent="0.25">
      <c r="A640" s="21" t="s">
        <v>16</v>
      </c>
      <c r="B640" s="22">
        <v>1.7700354355200627</v>
      </c>
      <c r="C640" s="22">
        <v>0</v>
      </c>
      <c r="D640" s="22">
        <v>8.5691518391473893E-3</v>
      </c>
      <c r="E640" s="22">
        <v>5.2140831567670583E-2</v>
      </c>
      <c r="F640" s="22">
        <v>0</v>
      </c>
      <c r="G640" s="22">
        <v>0</v>
      </c>
      <c r="H640" s="23">
        <v>0</v>
      </c>
      <c r="I640" s="24">
        <f t="shared" si="235"/>
        <v>1.8307454189268806</v>
      </c>
      <c r="J640" s="6"/>
      <c r="K640" s="25" t="s">
        <v>16</v>
      </c>
      <c r="L640" s="26">
        <v>1.7700354355200627</v>
      </c>
      <c r="M640" s="26">
        <v>0</v>
      </c>
      <c r="N640" s="26">
        <v>8.5691518391473893E-3</v>
      </c>
      <c r="O640" s="26">
        <v>5.2140831567670583E-2</v>
      </c>
      <c r="P640" s="26">
        <v>0</v>
      </c>
      <c r="Q640" s="26">
        <v>0</v>
      </c>
      <c r="R640" s="27">
        <v>0</v>
      </c>
      <c r="S640" s="28">
        <f t="shared" si="236"/>
        <v>1.8307454189268806</v>
      </c>
    </row>
    <row r="641" spans="1:70" x14ac:dyDescent="0.25">
      <c r="A641" s="29" t="s">
        <v>136</v>
      </c>
      <c r="B641" s="18">
        <v>26.499108978805225</v>
      </c>
      <c r="C641" s="18">
        <v>0</v>
      </c>
      <c r="D641" s="18">
        <v>6.8488626388924718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235"/>
        <v>33.347971617697695</v>
      </c>
      <c r="J641" s="6"/>
      <c r="K641" s="31" t="s">
        <v>136</v>
      </c>
      <c r="L641" s="18">
        <v>26.499108978805225</v>
      </c>
      <c r="M641" s="18">
        <v>0</v>
      </c>
      <c r="N641" s="18">
        <v>6.8488626388924718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236"/>
        <v>33.347971617697695</v>
      </c>
    </row>
    <row r="642" spans="1:70" x14ac:dyDescent="0.25">
      <c r="A642" s="21" t="s">
        <v>24</v>
      </c>
      <c r="B642" s="22">
        <v>59.909472191932117</v>
      </c>
      <c r="C642" s="22">
        <v>7.7841783157296243E-2</v>
      </c>
      <c r="D642" s="22">
        <v>1.2391855685712949</v>
      </c>
      <c r="E642" s="22">
        <v>99.550783544195156</v>
      </c>
      <c r="F642" s="22">
        <v>0</v>
      </c>
      <c r="G642" s="22">
        <v>33.570540456407933</v>
      </c>
      <c r="H642" s="23">
        <v>0.47099438638925201</v>
      </c>
      <c r="I642" s="24">
        <f t="shared" si="235"/>
        <v>194.81881793065307</v>
      </c>
      <c r="J642" s="6"/>
      <c r="K642" s="25" t="s">
        <v>24</v>
      </c>
      <c r="L642" s="26">
        <v>59.909472191932117</v>
      </c>
      <c r="M642" s="26">
        <v>7.7841783157296243E-2</v>
      </c>
      <c r="N642" s="26">
        <v>1.2391855685712949</v>
      </c>
      <c r="O642" s="26">
        <v>99.550783544195156</v>
      </c>
      <c r="P642" s="26">
        <v>0</v>
      </c>
      <c r="Q642" s="26">
        <v>33.570540456407933</v>
      </c>
      <c r="R642" s="27">
        <v>0.47099438638925201</v>
      </c>
      <c r="S642" s="28">
        <f t="shared" si="236"/>
        <v>194.81881793065307</v>
      </c>
    </row>
    <row r="643" spans="1:70" x14ac:dyDescent="0.25">
      <c r="A643" s="29" t="s">
        <v>23</v>
      </c>
      <c r="B643" s="18">
        <v>3.7018743187991534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235"/>
        <v>3.7018743187991534</v>
      </c>
      <c r="J643" s="6"/>
      <c r="K643" s="31" t="s">
        <v>23</v>
      </c>
      <c r="L643" s="18">
        <v>3.7018743187991534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236"/>
        <v>3.7018743187991534</v>
      </c>
    </row>
    <row r="644" spans="1:70" x14ac:dyDescent="0.25">
      <c r="A644" s="21" t="s">
        <v>58</v>
      </c>
      <c r="B644" s="22">
        <v>154.29016832862945</v>
      </c>
      <c r="C644" s="22">
        <v>6.9888209688814236</v>
      </c>
      <c r="D644" s="22">
        <v>87.853993975031599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235"/>
        <v>249.13298327254245</v>
      </c>
      <c r="J644" s="6"/>
      <c r="K644" s="25" t="s">
        <v>58</v>
      </c>
      <c r="L644" s="26">
        <v>154.29016832862945</v>
      </c>
      <c r="M644" s="26">
        <v>6.9888209688814236</v>
      </c>
      <c r="N644" s="26">
        <v>87.853993975031599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236"/>
        <v>249.13298327254245</v>
      </c>
    </row>
    <row r="645" spans="1:70" x14ac:dyDescent="0.25">
      <c r="A645" s="29" t="s">
        <v>21</v>
      </c>
      <c r="B645" s="18">
        <v>47.862791294526914</v>
      </c>
      <c r="C645" s="18">
        <v>0</v>
      </c>
      <c r="D645" s="18">
        <v>21.09718590717581</v>
      </c>
      <c r="E645" s="18">
        <v>1.0250058211007391</v>
      </c>
      <c r="F645" s="18">
        <v>41.38335737782316</v>
      </c>
      <c r="G645" s="18">
        <v>0</v>
      </c>
      <c r="H645" s="30">
        <v>0</v>
      </c>
      <c r="I645" s="16">
        <f t="shared" si="235"/>
        <v>111.36834040062662</v>
      </c>
      <c r="J645" s="6"/>
      <c r="K645" s="31" t="s">
        <v>21</v>
      </c>
      <c r="L645" s="18">
        <v>47.862791294526914</v>
      </c>
      <c r="M645" s="18">
        <v>0</v>
      </c>
      <c r="N645" s="18">
        <v>21.09718590717581</v>
      </c>
      <c r="O645" s="18">
        <v>1.0250058211007391</v>
      </c>
      <c r="P645" s="18">
        <v>41.38335737782316</v>
      </c>
      <c r="Q645" s="18">
        <v>0</v>
      </c>
      <c r="R645" s="19">
        <v>0</v>
      </c>
      <c r="S645" s="20">
        <f t="shared" si="236"/>
        <v>111.36834040062662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235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236"/>
        <v>0</v>
      </c>
    </row>
    <row r="647" spans="1:70" x14ac:dyDescent="0.25">
      <c r="A647" s="32" t="s">
        <v>62</v>
      </c>
      <c r="B647" s="18">
        <v>7.0379162399554236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235"/>
        <v>7.0379162399554236</v>
      </c>
      <c r="J647" s="6"/>
      <c r="K647" s="33" t="s">
        <v>62</v>
      </c>
      <c r="L647" s="18">
        <v>7.0379162399554236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236"/>
        <v>7.0379162399554236</v>
      </c>
    </row>
    <row r="648" spans="1:70" ht="14.4" x14ac:dyDescent="0.3">
      <c r="A648" s="34" t="s">
        <v>22</v>
      </c>
      <c r="B648" s="35">
        <v>7.0379162399554236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235"/>
        <v>7.0379162399554236</v>
      </c>
      <c r="J648" s="6"/>
      <c r="K648" s="38" t="s">
        <v>22</v>
      </c>
      <c r="L648" s="39">
        <v>7.0379162399554236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236"/>
        <v>7.0379162399554236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235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236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235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236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235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236"/>
        <v>0</v>
      </c>
    </row>
    <row r="652" spans="1:70" x14ac:dyDescent="0.25">
      <c r="A652" s="56" t="s">
        <v>25</v>
      </c>
      <c r="B652" s="57">
        <f>SUM(B631:B647)</f>
        <v>318.97972484855978</v>
      </c>
      <c r="C652" s="57">
        <f t="shared" ref="C652:I652" si="237">SUM(C631:C647)</f>
        <v>7.4947139800498253</v>
      </c>
      <c r="D652" s="57">
        <f t="shared" si="237"/>
        <v>118.30740705854939</v>
      </c>
      <c r="E652" s="57">
        <f t="shared" si="237"/>
        <v>119.17044834110344</v>
      </c>
      <c r="F652" s="57">
        <f t="shared" si="237"/>
        <v>672.59928747370509</v>
      </c>
      <c r="G652" s="57">
        <f t="shared" si="237"/>
        <v>33.570540456407933</v>
      </c>
      <c r="H652" s="58">
        <f t="shared" si="237"/>
        <v>0.47099438638925201</v>
      </c>
      <c r="I652" s="16">
        <f t="shared" si="237"/>
        <v>1270.5931165447648</v>
      </c>
      <c r="J652" s="6"/>
      <c r="K652" s="59" t="s">
        <v>25</v>
      </c>
      <c r="L652" s="57">
        <f>SUM(L631:L647)</f>
        <v>318.97972484855978</v>
      </c>
      <c r="M652" s="57">
        <f t="shared" ref="M652:S652" si="238">SUM(M631:M647)</f>
        <v>7.4947139800498253</v>
      </c>
      <c r="N652" s="57">
        <f t="shared" si="238"/>
        <v>118.30740705854939</v>
      </c>
      <c r="O652" s="57">
        <f t="shared" si="238"/>
        <v>119.17044834110344</v>
      </c>
      <c r="P652" s="57">
        <f t="shared" si="238"/>
        <v>672.59928747370509</v>
      </c>
      <c r="Q652" s="57">
        <f t="shared" si="238"/>
        <v>33.570540456407933</v>
      </c>
      <c r="R652" s="58">
        <f t="shared" si="238"/>
        <v>0.47099438638925201</v>
      </c>
      <c r="S652" s="60">
        <f t="shared" si="238"/>
        <v>1270.5931165447648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0.25104789306272118</v>
      </c>
      <c r="C653" s="98">
        <f t="shared" ref="C653:H653" si="239">IF($I652=0,"-",C652/$I652)</f>
        <v>5.8985948235190013E-3</v>
      </c>
      <c r="D653" s="98">
        <f t="shared" si="239"/>
        <v>9.3111953400371858E-2</v>
      </c>
      <c r="E653" s="98">
        <f t="shared" si="239"/>
        <v>9.3791196244769587E-2</v>
      </c>
      <c r="F653" s="98">
        <f t="shared" si="239"/>
        <v>0.52935851667665512</v>
      </c>
      <c r="G653" s="98">
        <f t="shared" si="239"/>
        <v>2.6421157189721951E-2</v>
      </c>
      <c r="H653" s="99">
        <f t="shared" si="239"/>
        <v>3.7068860224118665E-4</v>
      </c>
      <c r="I653" s="100">
        <f>SUM(B653:H653)</f>
        <v>0.99999999999999989</v>
      </c>
      <c r="K653" s="64" t="s">
        <v>86</v>
      </c>
      <c r="L653" s="65">
        <f t="shared" ref="L653:R653" si="240">IF($S652=0,"-",L652/$S652)</f>
        <v>0.25104789306272118</v>
      </c>
      <c r="M653" s="65">
        <f t="shared" si="240"/>
        <v>5.8985948235190013E-3</v>
      </c>
      <c r="N653" s="65">
        <f t="shared" si="240"/>
        <v>9.3111953400371858E-2</v>
      </c>
      <c r="O653" s="65">
        <f t="shared" si="240"/>
        <v>9.3791196244769587E-2</v>
      </c>
      <c r="P653" s="65">
        <f t="shared" si="240"/>
        <v>0.52935851667665512</v>
      </c>
      <c r="Q653" s="65">
        <f t="shared" si="240"/>
        <v>2.6421157189721951E-2</v>
      </c>
      <c r="R653" s="66">
        <f t="shared" si="240"/>
        <v>3.7068860224118665E-4</v>
      </c>
      <c r="S653" s="67">
        <f>SUM(L653:R653)</f>
        <v>0.99999999999999989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5.09765625" bestFit="1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143</v>
      </c>
      <c r="B1" s="249"/>
      <c r="C1" s="249"/>
      <c r="D1" s="249"/>
      <c r="E1" s="249"/>
      <c r="F1" s="249"/>
      <c r="G1" s="249"/>
      <c r="H1" s="249"/>
      <c r="I1" s="250"/>
      <c r="K1" s="257" t="s">
        <v>144</v>
      </c>
      <c r="L1" s="258"/>
      <c r="M1" s="258"/>
      <c r="N1" s="258"/>
      <c r="O1" s="258"/>
      <c r="P1" s="258"/>
      <c r="Q1" s="258"/>
      <c r="R1" s="258"/>
      <c r="S1" s="259"/>
      <c r="U1" s="266" t="s">
        <v>145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4.8048660510064503</v>
      </c>
      <c r="C7" s="14">
        <f>C33+C85</f>
        <v>0</v>
      </c>
      <c r="D7" s="14">
        <f>D33+D85</f>
        <v>0.84744128567963994</v>
      </c>
      <c r="E7" s="14">
        <f>E33+E85</f>
        <v>0</v>
      </c>
      <c r="F7" s="14">
        <f>F59+F85</f>
        <v>5.1075830356998074E-3</v>
      </c>
      <c r="G7" s="14">
        <f>G33+G85</f>
        <v>0</v>
      </c>
      <c r="H7" s="14">
        <f>H33+H85</f>
        <v>0</v>
      </c>
      <c r="I7" s="16">
        <f>SUM(B7:H7)</f>
        <v>5.6574149197217896</v>
      </c>
      <c r="J7" s="6"/>
      <c r="K7" s="17" t="s">
        <v>6</v>
      </c>
      <c r="L7" s="18">
        <f>L33+L85</f>
        <v>4.8048660510064503</v>
      </c>
      <c r="M7" s="18">
        <f t="shared" ref="M7:N7" si="0">M33+M85</f>
        <v>0</v>
      </c>
      <c r="N7" s="18">
        <f t="shared" si="0"/>
        <v>0.84744128567963994</v>
      </c>
      <c r="O7" s="18">
        <f>O33+O85</f>
        <v>0</v>
      </c>
      <c r="P7" s="18">
        <f>P33+P59+P85</f>
        <v>5.1075830356998074E-3</v>
      </c>
      <c r="Q7" s="18">
        <f t="shared" ref="Q7:R7" si="1">Q33+Q85</f>
        <v>0</v>
      </c>
      <c r="R7" s="18">
        <f t="shared" si="1"/>
        <v>0</v>
      </c>
      <c r="S7" s="20">
        <f>SUM(L7:R7)</f>
        <v>5.6574149197217896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E23" si="2">B34+B86</f>
        <v>5.2638415872945883</v>
      </c>
      <c r="C8" s="22">
        <f t="shared" si="2"/>
        <v>0</v>
      </c>
      <c r="D8" s="22">
        <f t="shared" si="2"/>
        <v>0.60350166746575495</v>
      </c>
      <c r="E8" s="22">
        <f t="shared" si="2"/>
        <v>0</v>
      </c>
      <c r="F8" s="22">
        <f t="shared" ref="F8:F27" si="3">F60+F86</f>
        <v>0</v>
      </c>
      <c r="G8" s="22">
        <f t="shared" ref="G8:H23" si="4">G34+G86</f>
        <v>0</v>
      </c>
      <c r="H8" s="22">
        <f t="shared" si="4"/>
        <v>0</v>
      </c>
      <c r="I8" s="24">
        <f t="shared" ref="I8:I27" si="5">SUM(B8:H8)</f>
        <v>5.8673432547603435</v>
      </c>
      <c r="J8" s="6"/>
      <c r="K8" s="25" t="s">
        <v>7</v>
      </c>
      <c r="L8" s="26">
        <f t="shared" ref="L8:R23" si="6">L34+L86</f>
        <v>5.2638415872945883</v>
      </c>
      <c r="M8" s="26">
        <f t="shared" si="6"/>
        <v>0</v>
      </c>
      <c r="N8" s="26">
        <f t="shared" si="6"/>
        <v>0.60350166746575495</v>
      </c>
      <c r="O8" s="26">
        <f t="shared" si="6"/>
        <v>0</v>
      </c>
      <c r="P8" s="26">
        <f t="shared" ref="P8:P27" si="7">P34+P60+P86</f>
        <v>0</v>
      </c>
      <c r="Q8" s="26">
        <f t="shared" si="6"/>
        <v>0</v>
      </c>
      <c r="R8" s="26">
        <f t="shared" si="6"/>
        <v>0</v>
      </c>
      <c r="S8" s="28">
        <f t="shared" ref="S8:S27" si="8">SUM(L8:R8)</f>
        <v>5.8673432547603435</v>
      </c>
      <c r="T8" s="6" t="str">
        <f t="shared" ref="T8:T24" si="9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2"/>
        <v>38.153441384265513</v>
      </c>
      <c r="C9" s="18">
        <f t="shared" si="2"/>
        <v>0</v>
      </c>
      <c r="D9" s="18">
        <f t="shared" si="2"/>
        <v>2.6071650211464634</v>
      </c>
      <c r="E9" s="18">
        <f t="shared" si="2"/>
        <v>0</v>
      </c>
      <c r="F9" s="18">
        <f t="shared" si="3"/>
        <v>0</v>
      </c>
      <c r="G9" s="18">
        <f t="shared" si="4"/>
        <v>0</v>
      </c>
      <c r="H9" s="18">
        <f t="shared" si="4"/>
        <v>0</v>
      </c>
      <c r="I9" s="16">
        <f t="shared" si="5"/>
        <v>40.760606405411977</v>
      </c>
      <c r="J9" s="6"/>
      <c r="K9" s="17" t="s">
        <v>9</v>
      </c>
      <c r="L9" s="18">
        <f t="shared" si="6"/>
        <v>38.153441384265513</v>
      </c>
      <c r="M9" s="18">
        <f t="shared" si="6"/>
        <v>0</v>
      </c>
      <c r="N9" s="18">
        <f t="shared" si="6"/>
        <v>2.6071650211464634</v>
      </c>
      <c r="O9" s="18">
        <f t="shared" si="6"/>
        <v>0</v>
      </c>
      <c r="P9" s="18">
        <f t="shared" si="7"/>
        <v>0</v>
      </c>
      <c r="Q9" s="18">
        <f t="shared" si="6"/>
        <v>0</v>
      </c>
      <c r="R9" s="18">
        <f t="shared" si="6"/>
        <v>0</v>
      </c>
      <c r="S9" s="20">
        <f t="shared" si="8"/>
        <v>40.760606405411977</v>
      </c>
      <c r="T9" s="6" t="str">
        <f t="shared" si="9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2"/>
        <v>0</v>
      </c>
      <c r="C10" s="22">
        <f t="shared" si="2"/>
        <v>0</v>
      </c>
      <c r="D10" s="22">
        <f t="shared" si="2"/>
        <v>0</v>
      </c>
      <c r="E10" s="22">
        <f t="shared" si="2"/>
        <v>0</v>
      </c>
      <c r="F10" s="22">
        <f t="shared" si="3"/>
        <v>0</v>
      </c>
      <c r="G10" s="22">
        <f t="shared" si="4"/>
        <v>0</v>
      </c>
      <c r="H10" s="22">
        <f t="shared" si="4"/>
        <v>0</v>
      </c>
      <c r="I10" s="24">
        <f t="shared" si="5"/>
        <v>0</v>
      </c>
      <c r="J10" s="6"/>
      <c r="K10" s="25" t="s">
        <v>54</v>
      </c>
      <c r="L10" s="26">
        <f t="shared" si="6"/>
        <v>0</v>
      </c>
      <c r="M10" s="26">
        <f t="shared" si="6"/>
        <v>0</v>
      </c>
      <c r="N10" s="26">
        <f t="shared" si="6"/>
        <v>0</v>
      </c>
      <c r="O10" s="26">
        <f t="shared" si="6"/>
        <v>0</v>
      </c>
      <c r="P10" s="26">
        <f t="shared" si="7"/>
        <v>0</v>
      </c>
      <c r="Q10" s="26">
        <f t="shared" si="6"/>
        <v>0</v>
      </c>
      <c r="R10" s="26">
        <f t="shared" si="6"/>
        <v>0</v>
      </c>
      <c r="S10" s="28">
        <f t="shared" si="8"/>
        <v>0</v>
      </c>
      <c r="T10" s="6" t="str">
        <f t="shared" si="9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2"/>
        <v>49.025986241487225</v>
      </c>
      <c r="C11" s="18">
        <f t="shared" si="2"/>
        <v>50.643493077227966</v>
      </c>
      <c r="D11" s="18">
        <f t="shared" si="2"/>
        <v>24.640140345662189</v>
      </c>
      <c r="E11" s="18">
        <f t="shared" si="2"/>
        <v>0.55900833732652233</v>
      </c>
      <c r="F11" s="18">
        <f t="shared" si="3"/>
        <v>0</v>
      </c>
      <c r="G11" s="18">
        <f t="shared" si="4"/>
        <v>0</v>
      </c>
      <c r="H11" s="18">
        <f t="shared" si="4"/>
        <v>0</v>
      </c>
      <c r="I11" s="16">
        <f t="shared" si="5"/>
        <v>124.8686280017039</v>
      </c>
      <c r="J11" s="6"/>
      <c r="K11" s="17" t="s">
        <v>15</v>
      </c>
      <c r="L11" s="18">
        <f t="shared" si="6"/>
        <v>49.025986241487225</v>
      </c>
      <c r="M11" s="18">
        <f t="shared" si="6"/>
        <v>50.643493077227966</v>
      </c>
      <c r="N11" s="18">
        <f t="shared" si="6"/>
        <v>24.640140345662189</v>
      </c>
      <c r="O11" s="18">
        <f t="shared" si="6"/>
        <v>0.55900833732652233</v>
      </c>
      <c r="P11" s="18">
        <f t="shared" si="7"/>
        <v>0</v>
      </c>
      <c r="Q11" s="18">
        <f t="shared" si="6"/>
        <v>0</v>
      </c>
      <c r="R11" s="18">
        <f t="shared" si="6"/>
        <v>0</v>
      </c>
      <c r="S11" s="20">
        <f t="shared" si="8"/>
        <v>124.8686280017039</v>
      </c>
      <c r="T11" s="6" t="str">
        <f t="shared" si="9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2"/>
        <v>1470.0999925883395</v>
      </c>
      <c r="C12" s="22">
        <f t="shared" si="2"/>
        <v>4.0990314053552019</v>
      </c>
      <c r="D12" s="22">
        <f t="shared" si="2"/>
        <v>178.80759625515859</v>
      </c>
      <c r="E12" s="22">
        <f t="shared" si="2"/>
        <v>0</v>
      </c>
      <c r="F12" s="22">
        <f t="shared" si="3"/>
        <v>0</v>
      </c>
      <c r="G12" s="22">
        <f t="shared" si="4"/>
        <v>0</v>
      </c>
      <c r="H12" s="22">
        <f t="shared" si="4"/>
        <v>0</v>
      </c>
      <c r="I12" s="24">
        <f t="shared" si="5"/>
        <v>1653.0066202488533</v>
      </c>
      <c r="J12" s="6"/>
      <c r="K12" s="25" t="s">
        <v>14</v>
      </c>
      <c r="L12" s="26">
        <f t="shared" si="6"/>
        <v>1470.0999925883395</v>
      </c>
      <c r="M12" s="26">
        <f t="shared" si="6"/>
        <v>4.0990314053552019</v>
      </c>
      <c r="N12" s="26">
        <f t="shared" si="6"/>
        <v>178.80759625515859</v>
      </c>
      <c r="O12" s="26">
        <f t="shared" si="6"/>
        <v>0</v>
      </c>
      <c r="P12" s="26">
        <f t="shared" si="7"/>
        <v>0</v>
      </c>
      <c r="Q12" s="26">
        <f t="shared" si="6"/>
        <v>0</v>
      </c>
      <c r="R12" s="26">
        <f t="shared" si="6"/>
        <v>0</v>
      </c>
      <c r="S12" s="28">
        <f t="shared" si="8"/>
        <v>1653.0066202488533</v>
      </c>
      <c r="T12" s="6" t="str">
        <f t="shared" si="9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2"/>
        <v>0</v>
      </c>
      <c r="C13" s="18">
        <f t="shared" si="2"/>
        <v>0.32831176428601855</v>
      </c>
      <c r="D13" s="18">
        <f t="shared" si="2"/>
        <v>7.1759690536144588E-2</v>
      </c>
      <c r="E13" s="18">
        <f t="shared" si="2"/>
        <v>217.66596834698169</v>
      </c>
      <c r="F13" s="18">
        <f t="shared" si="3"/>
        <v>10149.714280125705</v>
      </c>
      <c r="G13" s="18">
        <f t="shared" si="4"/>
        <v>0</v>
      </c>
      <c r="H13" s="18">
        <f t="shared" si="4"/>
        <v>0</v>
      </c>
      <c r="I13" s="16">
        <f t="shared" si="5"/>
        <v>10367.780319927509</v>
      </c>
      <c r="J13" s="6"/>
      <c r="K13" s="31" t="s">
        <v>56</v>
      </c>
      <c r="L13" s="18">
        <f t="shared" si="6"/>
        <v>0</v>
      </c>
      <c r="M13" s="18">
        <f t="shared" si="6"/>
        <v>0.32831176428601855</v>
      </c>
      <c r="N13" s="18">
        <f t="shared" si="6"/>
        <v>7.1759690536144588E-2</v>
      </c>
      <c r="O13" s="18">
        <f t="shared" si="6"/>
        <v>217.66596834698169</v>
      </c>
      <c r="P13" s="18">
        <f t="shared" si="7"/>
        <v>10149.714280125707</v>
      </c>
      <c r="Q13" s="18">
        <f t="shared" si="6"/>
        <v>0</v>
      </c>
      <c r="R13" s="18">
        <f t="shared" si="6"/>
        <v>0</v>
      </c>
      <c r="S13" s="20">
        <f t="shared" si="8"/>
        <v>10367.780319927511</v>
      </c>
      <c r="T13" s="6" t="str">
        <f t="shared" si="9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2"/>
        <v>0</v>
      </c>
      <c r="C14" s="22">
        <f t="shared" si="2"/>
        <v>0</v>
      </c>
      <c r="D14" s="22">
        <f t="shared" si="2"/>
        <v>1.5667951676793086E-2</v>
      </c>
      <c r="E14" s="22">
        <f t="shared" si="2"/>
        <v>7.2233142077530026</v>
      </c>
      <c r="F14" s="22">
        <f t="shared" si="3"/>
        <v>2477.1731446510403</v>
      </c>
      <c r="G14" s="22">
        <f t="shared" si="4"/>
        <v>0</v>
      </c>
      <c r="H14" s="22">
        <f t="shared" si="4"/>
        <v>0</v>
      </c>
      <c r="I14" s="24">
        <f t="shared" si="5"/>
        <v>2484.41212681047</v>
      </c>
      <c r="J14" s="6"/>
      <c r="K14" s="25" t="s">
        <v>11</v>
      </c>
      <c r="L14" s="26">
        <f t="shared" si="6"/>
        <v>0</v>
      </c>
      <c r="M14" s="26">
        <f t="shared" si="6"/>
        <v>0</v>
      </c>
      <c r="N14" s="26">
        <f t="shared" si="6"/>
        <v>1.5667951676793086E-2</v>
      </c>
      <c r="O14" s="26">
        <f t="shared" si="6"/>
        <v>7.2233142077530026</v>
      </c>
      <c r="P14" s="26">
        <f t="shared" si="7"/>
        <v>2477.1731446510403</v>
      </c>
      <c r="Q14" s="26">
        <f t="shared" si="6"/>
        <v>0</v>
      </c>
      <c r="R14" s="26">
        <f t="shared" si="6"/>
        <v>0</v>
      </c>
      <c r="S14" s="28">
        <f t="shared" si="8"/>
        <v>2484.41212681047</v>
      </c>
      <c r="T14" s="6" t="str">
        <f t="shared" si="9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2"/>
        <v>0</v>
      </c>
      <c r="C15" s="18">
        <f t="shared" si="2"/>
        <v>0</v>
      </c>
      <c r="D15" s="18">
        <f t="shared" si="2"/>
        <v>0</v>
      </c>
      <c r="E15" s="18">
        <f t="shared" si="2"/>
        <v>0</v>
      </c>
      <c r="F15" s="18">
        <f t="shared" si="3"/>
        <v>137.53300968488278</v>
      </c>
      <c r="G15" s="18">
        <f t="shared" si="4"/>
        <v>0</v>
      </c>
      <c r="H15" s="18">
        <f t="shared" si="4"/>
        <v>0</v>
      </c>
      <c r="I15" s="16">
        <f t="shared" si="5"/>
        <v>137.53300968488278</v>
      </c>
      <c r="J15" s="6"/>
      <c r="K15" s="31" t="s">
        <v>57</v>
      </c>
      <c r="L15" s="18">
        <f t="shared" si="6"/>
        <v>0</v>
      </c>
      <c r="M15" s="18">
        <f t="shared" si="6"/>
        <v>0</v>
      </c>
      <c r="N15" s="18">
        <f t="shared" si="6"/>
        <v>0</v>
      </c>
      <c r="O15" s="18">
        <f t="shared" si="6"/>
        <v>0</v>
      </c>
      <c r="P15" s="18">
        <f t="shared" si="7"/>
        <v>137.53300968488278</v>
      </c>
      <c r="Q15" s="18">
        <f t="shared" si="6"/>
        <v>0</v>
      </c>
      <c r="R15" s="18">
        <f t="shared" si="6"/>
        <v>0</v>
      </c>
      <c r="S15" s="20">
        <f t="shared" si="8"/>
        <v>137.53300968488278</v>
      </c>
      <c r="T15" s="6" t="str">
        <f t="shared" si="9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2"/>
        <v>22.662223790713906</v>
      </c>
      <c r="C16" s="22">
        <f t="shared" si="2"/>
        <v>0.82720547382890108</v>
      </c>
      <c r="D16" s="22">
        <f t="shared" si="2"/>
        <v>27.234297554354452</v>
      </c>
      <c r="E16" s="22">
        <f t="shared" si="2"/>
        <v>3.2780950645065636</v>
      </c>
      <c r="F16" s="22">
        <f t="shared" si="3"/>
        <v>4.1066718211258824</v>
      </c>
      <c r="G16" s="22">
        <f t="shared" si="4"/>
        <v>0</v>
      </c>
      <c r="H16" s="22">
        <f t="shared" si="4"/>
        <v>0</v>
      </c>
      <c r="I16" s="24">
        <f t="shared" si="5"/>
        <v>58.108493704529707</v>
      </c>
      <c r="J16" s="6"/>
      <c r="K16" s="25" t="s">
        <v>16</v>
      </c>
      <c r="L16" s="26">
        <f t="shared" si="6"/>
        <v>22.662223790713906</v>
      </c>
      <c r="M16" s="26">
        <f t="shared" si="6"/>
        <v>0.82720547382890108</v>
      </c>
      <c r="N16" s="26">
        <f t="shared" si="6"/>
        <v>27.234297554354452</v>
      </c>
      <c r="O16" s="26">
        <f t="shared" si="6"/>
        <v>3.2780950645065636</v>
      </c>
      <c r="P16" s="26">
        <f t="shared" si="7"/>
        <v>4.1066718211258824</v>
      </c>
      <c r="Q16" s="26">
        <f t="shared" si="6"/>
        <v>0</v>
      </c>
      <c r="R16" s="26">
        <f t="shared" si="6"/>
        <v>0</v>
      </c>
      <c r="S16" s="28">
        <f t="shared" si="8"/>
        <v>58.108493704529707</v>
      </c>
      <c r="T16" s="6" t="str">
        <f t="shared" si="9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2"/>
        <v>2839.2687368666034</v>
      </c>
      <c r="C17" s="18">
        <f t="shared" si="2"/>
        <v>1424.9135299482725</v>
      </c>
      <c r="D17" s="18">
        <f t="shared" si="2"/>
        <v>796.29571562095668</v>
      </c>
      <c r="E17" s="18">
        <f t="shared" si="2"/>
        <v>26.759380690392135</v>
      </c>
      <c r="F17" s="18">
        <f t="shared" si="3"/>
        <v>20.784355396028865</v>
      </c>
      <c r="G17" s="18">
        <f t="shared" si="4"/>
        <v>0.12172404692900701</v>
      </c>
      <c r="H17" s="18">
        <f t="shared" si="4"/>
        <v>0</v>
      </c>
      <c r="I17" s="16">
        <f t="shared" si="5"/>
        <v>5108.1434425691832</v>
      </c>
      <c r="J17" s="6"/>
      <c r="K17" s="31" t="s">
        <v>136</v>
      </c>
      <c r="L17" s="18">
        <f t="shared" si="6"/>
        <v>2839.2687368666034</v>
      </c>
      <c r="M17" s="18">
        <f t="shared" si="6"/>
        <v>1424.9135299482725</v>
      </c>
      <c r="N17" s="18">
        <f t="shared" si="6"/>
        <v>796.29571562095668</v>
      </c>
      <c r="O17" s="18">
        <f t="shared" si="6"/>
        <v>26.759380690392135</v>
      </c>
      <c r="P17" s="18">
        <f t="shared" si="7"/>
        <v>20.784355396028865</v>
      </c>
      <c r="Q17" s="18">
        <f t="shared" si="6"/>
        <v>0.12172404692900701</v>
      </c>
      <c r="R17" s="18">
        <f t="shared" si="6"/>
        <v>0</v>
      </c>
      <c r="S17" s="20">
        <f t="shared" si="8"/>
        <v>5108.1434425691832</v>
      </c>
      <c r="T17" s="6" t="str">
        <f t="shared" si="9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2"/>
        <v>842.39805362224513</v>
      </c>
      <c r="C18" s="22">
        <f t="shared" si="2"/>
        <v>46.924480320410311</v>
      </c>
      <c r="D18" s="22">
        <f t="shared" si="2"/>
        <v>1149.5639059892164</v>
      </c>
      <c r="E18" s="22">
        <f t="shared" si="2"/>
        <v>2468.8565075910024</v>
      </c>
      <c r="F18" s="22">
        <f t="shared" si="3"/>
        <v>51.803953793451981</v>
      </c>
      <c r="G18" s="22">
        <f t="shared" si="4"/>
        <v>780.02652968170787</v>
      </c>
      <c r="H18" s="22">
        <f t="shared" si="4"/>
        <v>6.5647144629263172</v>
      </c>
      <c r="I18" s="24">
        <f t="shared" si="5"/>
        <v>5346.1381454609609</v>
      </c>
      <c r="J18" s="6"/>
      <c r="K18" s="25" t="s">
        <v>24</v>
      </c>
      <c r="L18" s="26">
        <f t="shared" si="6"/>
        <v>842.39805362224513</v>
      </c>
      <c r="M18" s="26">
        <f t="shared" si="6"/>
        <v>46.924480320410311</v>
      </c>
      <c r="N18" s="26">
        <f t="shared" si="6"/>
        <v>1149.5639059892164</v>
      </c>
      <c r="O18" s="26">
        <f t="shared" si="6"/>
        <v>2468.8565075910024</v>
      </c>
      <c r="P18" s="26">
        <f t="shared" si="7"/>
        <v>51.803953793451981</v>
      </c>
      <c r="Q18" s="26">
        <f t="shared" si="6"/>
        <v>780.02652968170787</v>
      </c>
      <c r="R18" s="26">
        <f t="shared" si="6"/>
        <v>6.5647144629263172</v>
      </c>
      <c r="S18" s="28">
        <f t="shared" si="8"/>
        <v>5346.1381454609609</v>
      </c>
      <c r="T18" s="6" t="str">
        <f t="shared" si="9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2"/>
        <v>761.07467085981511</v>
      </c>
      <c r="C19" s="18">
        <f t="shared" si="2"/>
        <v>193.69159102339137</v>
      </c>
      <c r="D19" s="18">
        <f t="shared" si="2"/>
        <v>202.34722220313756</v>
      </c>
      <c r="E19" s="18">
        <f t="shared" si="2"/>
        <v>0</v>
      </c>
      <c r="F19" s="18">
        <f t="shared" si="3"/>
        <v>0</v>
      </c>
      <c r="G19" s="18">
        <f t="shared" si="4"/>
        <v>0</v>
      </c>
      <c r="H19" s="18">
        <f t="shared" si="4"/>
        <v>0</v>
      </c>
      <c r="I19" s="16">
        <f t="shared" si="5"/>
        <v>1157.113484086344</v>
      </c>
      <c r="J19" s="6"/>
      <c r="K19" s="31" t="s">
        <v>23</v>
      </c>
      <c r="L19" s="18">
        <f t="shared" si="6"/>
        <v>761.07467085981511</v>
      </c>
      <c r="M19" s="18">
        <f t="shared" si="6"/>
        <v>193.69159102339137</v>
      </c>
      <c r="N19" s="18">
        <f t="shared" si="6"/>
        <v>202.34722220313756</v>
      </c>
      <c r="O19" s="18">
        <f t="shared" si="6"/>
        <v>0</v>
      </c>
      <c r="P19" s="18">
        <f t="shared" si="7"/>
        <v>0</v>
      </c>
      <c r="Q19" s="18">
        <f t="shared" si="6"/>
        <v>0</v>
      </c>
      <c r="R19" s="18">
        <f t="shared" si="6"/>
        <v>0</v>
      </c>
      <c r="S19" s="20">
        <f t="shared" si="8"/>
        <v>1157.113484086344</v>
      </c>
      <c r="T19" s="6" t="str">
        <f t="shared" si="9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2"/>
        <v>3647.7466072801867</v>
      </c>
      <c r="C20" s="22">
        <f t="shared" si="2"/>
        <v>6.736458324932217</v>
      </c>
      <c r="D20" s="22">
        <f t="shared" si="2"/>
        <v>393.55956949391543</v>
      </c>
      <c r="E20" s="22">
        <f t="shared" si="2"/>
        <v>0</v>
      </c>
      <c r="F20" s="22">
        <f t="shared" si="3"/>
        <v>0</v>
      </c>
      <c r="G20" s="22">
        <f t="shared" si="4"/>
        <v>0</v>
      </c>
      <c r="H20" s="22">
        <f t="shared" si="4"/>
        <v>0</v>
      </c>
      <c r="I20" s="24">
        <f t="shared" si="5"/>
        <v>4048.0426350990347</v>
      </c>
      <c r="J20" s="6"/>
      <c r="K20" s="25" t="s">
        <v>58</v>
      </c>
      <c r="L20" s="26">
        <f t="shared" si="6"/>
        <v>3647.7466072801867</v>
      </c>
      <c r="M20" s="26">
        <f t="shared" si="6"/>
        <v>6.736458324932217</v>
      </c>
      <c r="N20" s="26">
        <f t="shared" si="6"/>
        <v>393.55956949391543</v>
      </c>
      <c r="O20" s="26">
        <f t="shared" si="6"/>
        <v>0</v>
      </c>
      <c r="P20" s="26">
        <f t="shared" si="7"/>
        <v>0</v>
      </c>
      <c r="Q20" s="26">
        <f t="shared" si="6"/>
        <v>0</v>
      </c>
      <c r="R20" s="26">
        <f t="shared" si="6"/>
        <v>0</v>
      </c>
      <c r="S20" s="28">
        <f t="shared" si="8"/>
        <v>4048.0426350990347</v>
      </c>
      <c r="T20" s="6" t="str">
        <f t="shared" si="9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2"/>
        <v>552.56771672180025</v>
      </c>
      <c r="C21" s="18">
        <f t="shared" si="2"/>
        <v>152.66124185935288</v>
      </c>
      <c r="D21" s="18">
        <f t="shared" si="2"/>
        <v>1101.0372724647993</v>
      </c>
      <c r="E21" s="18">
        <f t="shared" si="2"/>
        <v>2.2525101974834021</v>
      </c>
      <c r="F21" s="18">
        <f t="shared" si="3"/>
        <v>1143.1807613268088</v>
      </c>
      <c r="G21" s="18">
        <f t="shared" si="4"/>
        <v>0</v>
      </c>
      <c r="H21" s="18">
        <f t="shared" si="4"/>
        <v>0</v>
      </c>
      <c r="I21" s="16">
        <f t="shared" si="5"/>
        <v>2951.6995025702445</v>
      </c>
      <c r="J21" s="6"/>
      <c r="K21" s="31" t="s">
        <v>21</v>
      </c>
      <c r="L21" s="18">
        <f t="shared" si="6"/>
        <v>552.56771672180025</v>
      </c>
      <c r="M21" s="18">
        <f t="shared" si="6"/>
        <v>152.66124185935288</v>
      </c>
      <c r="N21" s="18">
        <f t="shared" si="6"/>
        <v>1101.0372724647993</v>
      </c>
      <c r="O21" s="18">
        <f t="shared" si="6"/>
        <v>2.2525101974834021</v>
      </c>
      <c r="P21" s="18">
        <f t="shared" si="7"/>
        <v>1143.1807613268088</v>
      </c>
      <c r="Q21" s="18">
        <f t="shared" si="6"/>
        <v>0</v>
      </c>
      <c r="R21" s="18">
        <f t="shared" si="6"/>
        <v>0</v>
      </c>
      <c r="S21" s="20">
        <f t="shared" si="8"/>
        <v>2951.6995025702445</v>
      </c>
      <c r="T21" s="6" t="str">
        <f t="shared" si="9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2"/>
        <v>20.912629300720301</v>
      </c>
      <c r="C22" s="22">
        <f t="shared" si="2"/>
        <v>0.14323169796081708</v>
      </c>
      <c r="D22" s="22">
        <f t="shared" si="2"/>
        <v>1.7496777502405445</v>
      </c>
      <c r="E22" s="22">
        <f t="shared" si="2"/>
        <v>0</v>
      </c>
      <c r="F22" s="22">
        <f t="shared" si="3"/>
        <v>0</v>
      </c>
      <c r="G22" s="22">
        <f t="shared" si="4"/>
        <v>0</v>
      </c>
      <c r="H22" s="22">
        <f t="shared" si="4"/>
        <v>0</v>
      </c>
      <c r="I22" s="24">
        <f t="shared" si="5"/>
        <v>22.805538748921663</v>
      </c>
      <c r="J22" s="6"/>
      <c r="K22" s="25" t="s">
        <v>20</v>
      </c>
      <c r="L22" s="26">
        <f t="shared" si="6"/>
        <v>20.912629300720301</v>
      </c>
      <c r="M22" s="26">
        <f t="shared" si="6"/>
        <v>0.14323169796081708</v>
      </c>
      <c r="N22" s="26">
        <f t="shared" si="6"/>
        <v>1.7496777502405445</v>
      </c>
      <c r="O22" s="26">
        <f t="shared" si="6"/>
        <v>0</v>
      </c>
      <c r="P22" s="26">
        <f t="shared" si="7"/>
        <v>0</v>
      </c>
      <c r="Q22" s="26">
        <f t="shared" si="6"/>
        <v>0</v>
      </c>
      <c r="R22" s="26">
        <f t="shared" si="6"/>
        <v>0</v>
      </c>
      <c r="S22" s="28">
        <f t="shared" si="8"/>
        <v>22.805538748921663</v>
      </c>
      <c r="T22" s="6" t="str">
        <f t="shared" si="9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2"/>
        <v>619.66417841116765</v>
      </c>
      <c r="C23" s="18">
        <f t="shared" si="2"/>
        <v>0</v>
      </c>
      <c r="D23" s="18">
        <f t="shared" si="2"/>
        <v>221.3943051272152</v>
      </c>
      <c r="E23" s="18">
        <f t="shared" si="2"/>
        <v>0</v>
      </c>
      <c r="F23" s="18">
        <f t="shared" si="3"/>
        <v>0</v>
      </c>
      <c r="G23" s="18">
        <f t="shared" si="4"/>
        <v>0</v>
      </c>
      <c r="H23" s="18">
        <f t="shared" si="4"/>
        <v>0</v>
      </c>
      <c r="I23" s="16">
        <f t="shared" si="5"/>
        <v>841.05848353838292</v>
      </c>
      <c r="J23" s="6"/>
      <c r="K23" s="33" t="s">
        <v>62</v>
      </c>
      <c r="L23" s="18">
        <f t="shared" si="6"/>
        <v>619.66417841116765</v>
      </c>
      <c r="M23" s="18">
        <f t="shared" si="6"/>
        <v>0</v>
      </c>
      <c r="N23" s="18">
        <f t="shared" si="6"/>
        <v>221.3943051272152</v>
      </c>
      <c r="O23" s="18">
        <f t="shared" si="6"/>
        <v>0</v>
      </c>
      <c r="P23" s="18">
        <f t="shared" si="7"/>
        <v>0</v>
      </c>
      <c r="Q23" s="18">
        <f t="shared" si="6"/>
        <v>0</v>
      </c>
      <c r="R23" s="18">
        <f t="shared" si="6"/>
        <v>0</v>
      </c>
      <c r="S23" s="20">
        <f t="shared" si="8"/>
        <v>841.05848353838292</v>
      </c>
      <c r="T23" s="6" t="str">
        <f t="shared" si="9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tr">
        <f>A50</f>
        <v>Umgebungswärme etc.</v>
      </c>
      <c r="B24" s="35">
        <f t="shared" ref="B24:E27" si="10">B50+B102</f>
        <v>619.66417841116765</v>
      </c>
      <c r="C24" s="35">
        <f t="shared" si="10"/>
        <v>0</v>
      </c>
      <c r="D24" s="35">
        <f t="shared" si="10"/>
        <v>221.3943051272152</v>
      </c>
      <c r="E24" s="35">
        <f t="shared" si="10"/>
        <v>0</v>
      </c>
      <c r="F24" s="35">
        <f t="shared" si="3"/>
        <v>0</v>
      </c>
      <c r="G24" s="35">
        <f t="shared" ref="G24:H27" si="11">G50+G102</f>
        <v>0</v>
      </c>
      <c r="H24" s="35">
        <f t="shared" si="11"/>
        <v>0</v>
      </c>
      <c r="I24" s="37">
        <f t="shared" si="5"/>
        <v>841.05848353838292</v>
      </c>
      <c r="J24" s="6"/>
      <c r="K24" s="38" t="s">
        <v>22</v>
      </c>
      <c r="L24" s="39">
        <f t="shared" ref="L24:R27" si="12">L50+L102</f>
        <v>619.66417841116765</v>
      </c>
      <c r="M24" s="39">
        <f t="shared" si="12"/>
        <v>0</v>
      </c>
      <c r="N24" s="39">
        <f t="shared" si="12"/>
        <v>221.3943051272152</v>
      </c>
      <c r="O24" s="39">
        <f t="shared" si="12"/>
        <v>0</v>
      </c>
      <c r="P24" s="39">
        <f t="shared" si="7"/>
        <v>0</v>
      </c>
      <c r="Q24" s="39">
        <f t="shared" si="12"/>
        <v>0</v>
      </c>
      <c r="R24" s="39">
        <f t="shared" si="12"/>
        <v>0</v>
      </c>
      <c r="S24" s="41">
        <f t="shared" si="8"/>
        <v>841.05848353838292</v>
      </c>
      <c r="T24" s="6" t="str">
        <f t="shared" si="9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tr">
        <f>A51</f>
        <v>Gichtgas</v>
      </c>
      <c r="B25" s="43">
        <f t="shared" si="10"/>
        <v>0</v>
      </c>
      <c r="C25" s="43">
        <f t="shared" si="10"/>
        <v>0</v>
      </c>
      <c r="D25" s="43">
        <f t="shared" si="10"/>
        <v>0</v>
      </c>
      <c r="E25" s="43">
        <f t="shared" si="10"/>
        <v>0</v>
      </c>
      <c r="F25" s="43">
        <f t="shared" si="3"/>
        <v>0</v>
      </c>
      <c r="G25" s="43">
        <f t="shared" si="11"/>
        <v>0</v>
      </c>
      <c r="H25" s="43">
        <f t="shared" si="11"/>
        <v>0</v>
      </c>
      <c r="I25" s="45">
        <f t="shared" si="5"/>
        <v>0</v>
      </c>
      <c r="J25" s="6"/>
      <c r="K25" s="46" t="s">
        <v>18</v>
      </c>
      <c r="L25" s="43">
        <f t="shared" si="12"/>
        <v>0</v>
      </c>
      <c r="M25" s="43">
        <f t="shared" si="12"/>
        <v>0</v>
      </c>
      <c r="N25" s="43">
        <f t="shared" si="12"/>
        <v>0</v>
      </c>
      <c r="O25" s="43">
        <f t="shared" si="12"/>
        <v>0</v>
      </c>
      <c r="P25" s="43">
        <f t="shared" si="7"/>
        <v>0</v>
      </c>
      <c r="Q25" s="43">
        <f t="shared" si="12"/>
        <v>0</v>
      </c>
      <c r="R25" s="43">
        <f t="shared" si="12"/>
        <v>0</v>
      </c>
      <c r="S25" s="48">
        <f t="shared" si="8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tr">
        <f>A52</f>
        <v>Kokereigas</v>
      </c>
      <c r="B26" s="35">
        <f t="shared" si="10"/>
        <v>0</v>
      </c>
      <c r="C26" s="35">
        <f t="shared" si="10"/>
        <v>0</v>
      </c>
      <c r="D26" s="35">
        <f t="shared" si="10"/>
        <v>0</v>
      </c>
      <c r="E26" s="35">
        <f t="shared" si="10"/>
        <v>0</v>
      </c>
      <c r="F26" s="35">
        <f t="shared" si="3"/>
        <v>0</v>
      </c>
      <c r="G26" s="35">
        <f t="shared" si="11"/>
        <v>0</v>
      </c>
      <c r="H26" s="35">
        <f t="shared" si="11"/>
        <v>0</v>
      </c>
      <c r="I26" s="37">
        <f t="shared" si="5"/>
        <v>0</v>
      </c>
      <c r="J26" s="6"/>
      <c r="K26" s="38" t="s">
        <v>19</v>
      </c>
      <c r="L26" s="39">
        <f t="shared" si="12"/>
        <v>0</v>
      </c>
      <c r="M26" s="39">
        <f t="shared" si="12"/>
        <v>0</v>
      </c>
      <c r="N26" s="39">
        <f t="shared" si="12"/>
        <v>0</v>
      </c>
      <c r="O26" s="39">
        <f t="shared" si="12"/>
        <v>0</v>
      </c>
      <c r="P26" s="39">
        <f t="shared" si="7"/>
        <v>0</v>
      </c>
      <c r="Q26" s="39">
        <f t="shared" si="12"/>
        <v>0</v>
      </c>
      <c r="R26" s="39">
        <f t="shared" si="12"/>
        <v>0</v>
      </c>
      <c r="S26" s="41">
        <f t="shared" si="8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tr">
        <f>A53</f>
        <v>Brenntorf</v>
      </c>
      <c r="B27" s="50">
        <f t="shared" si="10"/>
        <v>0</v>
      </c>
      <c r="C27" s="50">
        <f t="shared" si="10"/>
        <v>0</v>
      </c>
      <c r="D27" s="50">
        <f t="shared" si="10"/>
        <v>0</v>
      </c>
      <c r="E27" s="50">
        <f t="shared" si="10"/>
        <v>0</v>
      </c>
      <c r="F27" s="50">
        <f t="shared" si="3"/>
        <v>0</v>
      </c>
      <c r="G27" s="50">
        <f t="shared" si="11"/>
        <v>0</v>
      </c>
      <c r="H27" s="50">
        <f t="shared" si="11"/>
        <v>0</v>
      </c>
      <c r="I27" s="52">
        <f t="shared" si="5"/>
        <v>0</v>
      </c>
      <c r="J27" s="6"/>
      <c r="K27" s="53" t="s">
        <v>64</v>
      </c>
      <c r="L27" s="50">
        <f t="shared" si="12"/>
        <v>0</v>
      </c>
      <c r="M27" s="50">
        <f t="shared" si="12"/>
        <v>0</v>
      </c>
      <c r="N27" s="50">
        <f t="shared" si="12"/>
        <v>0</v>
      </c>
      <c r="O27" s="50">
        <f t="shared" si="12"/>
        <v>0</v>
      </c>
      <c r="P27" s="50">
        <f t="shared" si="7"/>
        <v>0</v>
      </c>
      <c r="Q27" s="50">
        <f t="shared" si="12"/>
        <v>0</v>
      </c>
      <c r="R27" s="50">
        <f t="shared" si="12"/>
        <v>0</v>
      </c>
      <c r="S27" s="55">
        <f t="shared" si="8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10873.642944705647</v>
      </c>
      <c r="C28" s="57">
        <f t="shared" ref="C28:I28" si="13">SUM(C7:C23)</f>
        <v>1880.9685748950183</v>
      </c>
      <c r="D28" s="57">
        <f t="shared" si="13"/>
        <v>4100.7752384211617</v>
      </c>
      <c r="E28" s="57">
        <f t="shared" si="13"/>
        <v>2726.5947844354455</v>
      </c>
      <c r="F28" s="57">
        <f t="shared" si="13"/>
        <v>13984.30128438208</v>
      </c>
      <c r="G28" s="57">
        <f t="shared" si="13"/>
        <v>780.14825372863686</v>
      </c>
      <c r="H28" s="57">
        <f t="shared" si="13"/>
        <v>6.5647144629263172</v>
      </c>
      <c r="I28" s="57">
        <f t="shared" si="13"/>
        <v>34352.995795030918</v>
      </c>
      <c r="J28" s="201"/>
      <c r="K28" s="59" t="s">
        <v>25</v>
      </c>
      <c r="L28" s="57">
        <f>SUM(L7:L23)</f>
        <v>10873.642944705647</v>
      </c>
      <c r="M28" s="57">
        <f t="shared" ref="M28:S28" si="14">SUM(M7:M23)</f>
        <v>1880.9685748950183</v>
      </c>
      <c r="N28" s="57">
        <f t="shared" si="14"/>
        <v>4100.7752384211617</v>
      </c>
      <c r="O28" s="57">
        <f t="shared" si="14"/>
        <v>2726.5947844354455</v>
      </c>
      <c r="P28" s="57">
        <f t="shared" si="14"/>
        <v>13984.301284382082</v>
      </c>
      <c r="Q28" s="57">
        <f t="shared" si="14"/>
        <v>780.14825372863686</v>
      </c>
      <c r="R28" s="57">
        <f t="shared" si="14"/>
        <v>6.5647144629263172</v>
      </c>
      <c r="S28" s="57">
        <f t="shared" si="14"/>
        <v>34352.995795030918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0.31652677424652714</v>
      </c>
      <c r="C29" s="62">
        <f t="shared" ref="C29:H29" si="15">IF($I28=0,"-",C28/$I28)</f>
        <v>5.4754135159504662E-2</v>
      </c>
      <c r="D29" s="62">
        <f t="shared" si="15"/>
        <v>0.11937169214844225</v>
      </c>
      <c r="E29" s="62">
        <f t="shared" si="15"/>
        <v>7.9369927464370993E-2</v>
      </c>
      <c r="F29" s="62">
        <f t="shared" si="15"/>
        <v>0.40707661619441288</v>
      </c>
      <c r="G29" s="62">
        <f t="shared" si="15"/>
        <v>2.270975895038195E-2</v>
      </c>
      <c r="H29" s="62">
        <f t="shared" si="15"/>
        <v>1.9109583636009667E-4</v>
      </c>
      <c r="I29" s="63">
        <f>SUM(B29:H29)</f>
        <v>0.99999999999999989</v>
      </c>
      <c r="K29" s="64" t="s">
        <v>86</v>
      </c>
      <c r="L29" s="65">
        <f>IF($I28=0,"-",L28/$I28)</f>
        <v>0.31652677424652714</v>
      </c>
      <c r="M29" s="65">
        <f t="shared" ref="M29:R29" si="16">IF($I28=0,"-",M28/$I28)</f>
        <v>5.4754135159504662E-2</v>
      </c>
      <c r="N29" s="65">
        <f t="shared" si="16"/>
        <v>0.11937169214844225</v>
      </c>
      <c r="O29" s="65">
        <f t="shared" si="16"/>
        <v>7.9369927464370993E-2</v>
      </c>
      <c r="P29" s="65">
        <f t="shared" si="16"/>
        <v>0.40707661619441293</v>
      </c>
      <c r="Q29" s="65">
        <f t="shared" si="16"/>
        <v>2.270975895038195E-2</v>
      </c>
      <c r="R29" s="66">
        <f t="shared" si="16"/>
        <v>1.9109583636009667E-4</v>
      </c>
      <c r="S29" s="67">
        <f>SUM(L29:R29)</f>
        <v>1</v>
      </c>
      <c r="BA29" s="68"/>
      <c r="BR29" s="68"/>
    </row>
    <row r="30" spans="1:85" ht="14.4" thickBot="1" x14ac:dyDescent="0.3"/>
    <row r="31" spans="1:85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1.4264695626778416E-2</v>
      </c>
      <c r="C33" s="14">
        <f t="shared" ref="C33:E33" si="17">C111+C137+C163+C189+C215+C241+C267+C293+C319+C345+C371+C397+C423</f>
        <v>0</v>
      </c>
      <c r="D33" s="14">
        <f t="shared" si="17"/>
        <v>0</v>
      </c>
      <c r="E33" s="14">
        <f t="shared" si="17"/>
        <v>0</v>
      </c>
      <c r="F33" s="213">
        <v>0</v>
      </c>
      <c r="G33" s="14">
        <f t="shared" ref="G33:H48" si="18">G111+G137+G163+G189+G215+G241+G267+G293+G319+G345+G371+G397+G423</f>
        <v>0</v>
      </c>
      <c r="H33" s="14">
        <f t="shared" si="18"/>
        <v>0</v>
      </c>
      <c r="I33" s="16">
        <f>SUM(B33:H33)</f>
        <v>1.4264695626778416E-2</v>
      </c>
      <c r="J33" s="6"/>
      <c r="K33" s="72" t="s">
        <v>6</v>
      </c>
      <c r="L33" s="14">
        <f t="shared" ref="L33:R48" si="19">L111+L137+L163+L189+L215+L241+L267+L293+L319+L345+L371+L397+L423</f>
        <v>1.4264695626778416E-2</v>
      </c>
      <c r="M33" s="14">
        <f t="shared" si="19"/>
        <v>0</v>
      </c>
      <c r="N33" s="14">
        <f t="shared" si="19"/>
        <v>0</v>
      </c>
      <c r="O33" s="14">
        <f t="shared" si="19"/>
        <v>0</v>
      </c>
      <c r="P33" s="14">
        <f t="shared" si="19"/>
        <v>0</v>
      </c>
      <c r="Q33" s="14">
        <f t="shared" si="19"/>
        <v>0</v>
      </c>
      <c r="R33" s="14">
        <f t="shared" si="19"/>
        <v>0</v>
      </c>
      <c r="S33" s="74">
        <f>SUM(L33:R33)</f>
        <v>1.4264695626778416E-2</v>
      </c>
      <c r="T33" s="6"/>
      <c r="U33" s="75" t="s">
        <v>6</v>
      </c>
      <c r="V33" s="76">
        <f t="shared" ref="V33:AH48" si="20">V111+V137+V163+V189+V215+V241+V267+V293+V319+V345+V371+V397+V423</f>
        <v>1.4264695626778416E-2</v>
      </c>
      <c r="W33" s="76">
        <f t="shared" si="20"/>
        <v>0</v>
      </c>
      <c r="X33" s="76">
        <f t="shared" si="20"/>
        <v>0</v>
      </c>
      <c r="Y33" s="76">
        <f t="shared" si="20"/>
        <v>0</v>
      </c>
      <c r="Z33" s="76">
        <f t="shared" si="20"/>
        <v>0</v>
      </c>
      <c r="AA33" s="76">
        <f t="shared" si="20"/>
        <v>0</v>
      </c>
      <c r="AB33" s="76">
        <f t="shared" si="20"/>
        <v>0</v>
      </c>
      <c r="AC33" s="77">
        <f t="shared" si="20"/>
        <v>0</v>
      </c>
      <c r="AD33" s="76">
        <f t="shared" si="20"/>
        <v>0</v>
      </c>
      <c r="AE33" s="76">
        <f t="shared" si="20"/>
        <v>0</v>
      </c>
      <c r="AF33" s="76">
        <f t="shared" si="20"/>
        <v>0</v>
      </c>
      <c r="AG33" s="76">
        <f t="shared" si="20"/>
        <v>0</v>
      </c>
      <c r="AH33" s="76">
        <f t="shared" si="20"/>
        <v>0</v>
      </c>
      <c r="AI33" s="79">
        <f>SUM(V33:AC33)</f>
        <v>1.4264695626778416E-2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49" si="21">B112+B138+B164+B190+B216+B242+B268+B294+B320+B346+B372+B398+B424</f>
        <v>0</v>
      </c>
      <c r="C34" s="22">
        <f t="shared" si="21"/>
        <v>0</v>
      </c>
      <c r="D34" s="22">
        <f t="shared" si="21"/>
        <v>0</v>
      </c>
      <c r="E34" s="22">
        <f t="shared" si="21"/>
        <v>0</v>
      </c>
      <c r="F34" s="214"/>
      <c r="G34" s="22">
        <f t="shared" si="18"/>
        <v>0</v>
      </c>
      <c r="H34" s="22">
        <f t="shared" si="18"/>
        <v>0</v>
      </c>
      <c r="I34" s="24">
        <f t="shared" ref="I34:I53" si="22">SUM(B34:H34)</f>
        <v>0</v>
      </c>
      <c r="J34" s="6"/>
      <c r="K34" s="25" t="s">
        <v>7</v>
      </c>
      <c r="L34" s="26">
        <f t="shared" si="19"/>
        <v>0</v>
      </c>
      <c r="M34" s="26">
        <f t="shared" si="19"/>
        <v>0</v>
      </c>
      <c r="N34" s="26">
        <f t="shared" si="19"/>
        <v>0</v>
      </c>
      <c r="O34" s="26">
        <f t="shared" si="19"/>
        <v>0</v>
      </c>
      <c r="P34" s="26">
        <f t="shared" si="19"/>
        <v>0</v>
      </c>
      <c r="Q34" s="26">
        <f t="shared" si="19"/>
        <v>0</v>
      </c>
      <c r="R34" s="26">
        <f t="shared" si="19"/>
        <v>0</v>
      </c>
      <c r="S34" s="28">
        <f t="shared" ref="S34:S53" si="23">SUM(L34:R34)</f>
        <v>0</v>
      </c>
      <c r="T34" s="6"/>
      <c r="U34" s="80" t="s">
        <v>7</v>
      </c>
      <c r="V34" s="81">
        <f t="shared" si="20"/>
        <v>0</v>
      </c>
      <c r="W34" s="81">
        <f t="shared" si="20"/>
        <v>0</v>
      </c>
      <c r="X34" s="81">
        <f t="shared" si="20"/>
        <v>0</v>
      </c>
      <c r="Y34" s="81">
        <f t="shared" si="20"/>
        <v>0</v>
      </c>
      <c r="Z34" s="81">
        <f t="shared" si="20"/>
        <v>0</v>
      </c>
      <c r="AA34" s="81">
        <f t="shared" si="20"/>
        <v>0</v>
      </c>
      <c r="AB34" s="81">
        <f t="shared" si="20"/>
        <v>0</v>
      </c>
      <c r="AC34" s="82">
        <f t="shared" si="20"/>
        <v>0</v>
      </c>
      <c r="AD34" s="81">
        <f t="shared" si="20"/>
        <v>0</v>
      </c>
      <c r="AE34" s="81">
        <f t="shared" si="20"/>
        <v>0</v>
      </c>
      <c r="AF34" s="81">
        <f t="shared" si="20"/>
        <v>0</v>
      </c>
      <c r="AG34" s="81">
        <f t="shared" si="20"/>
        <v>0</v>
      </c>
      <c r="AH34" s="81">
        <f t="shared" si="20"/>
        <v>0</v>
      </c>
      <c r="AI34" s="83">
        <f t="shared" ref="AI34:AI53" si="24">SUM(V34:AC34)</f>
        <v>0</v>
      </c>
      <c r="AJ34" t="str">
        <f t="shared" ref="AJ34:AJ55" si="25">IF(ABS(S34-AI34)&gt;0.001,S34-AI34,"")</f>
        <v/>
      </c>
    </row>
    <row r="35" spans="1:36" x14ac:dyDescent="0.25">
      <c r="A35" s="29" t="s">
        <v>9</v>
      </c>
      <c r="B35" s="18">
        <f t="shared" si="21"/>
        <v>0</v>
      </c>
      <c r="C35" s="18">
        <f t="shared" si="21"/>
        <v>0</v>
      </c>
      <c r="D35" s="18">
        <f t="shared" si="21"/>
        <v>4.3547974974718056E-3</v>
      </c>
      <c r="E35" s="18">
        <f t="shared" si="21"/>
        <v>0</v>
      </c>
      <c r="F35" s="214"/>
      <c r="G35" s="18">
        <f t="shared" si="18"/>
        <v>0</v>
      </c>
      <c r="H35" s="18">
        <f t="shared" si="18"/>
        <v>0</v>
      </c>
      <c r="I35" s="16">
        <f t="shared" si="22"/>
        <v>4.3547974974718056E-3</v>
      </c>
      <c r="J35" s="6"/>
      <c r="K35" s="31" t="s">
        <v>9</v>
      </c>
      <c r="L35" s="18">
        <f t="shared" si="19"/>
        <v>0</v>
      </c>
      <c r="M35" s="18">
        <f t="shared" si="19"/>
        <v>0</v>
      </c>
      <c r="N35" s="18">
        <f t="shared" si="19"/>
        <v>4.3547974974718056E-3</v>
      </c>
      <c r="O35" s="18">
        <f t="shared" si="19"/>
        <v>0</v>
      </c>
      <c r="P35" s="18">
        <f t="shared" si="19"/>
        <v>0</v>
      </c>
      <c r="Q35" s="18">
        <f t="shared" si="19"/>
        <v>0</v>
      </c>
      <c r="R35" s="18">
        <f t="shared" si="19"/>
        <v>0</v>
      </c>
      <c r="S35" s="20">
        <f t="shared" si="23"/>
        <v>4.3547974974718056E-3</v>
      </c>
      <c r="T35" s="6"/>
      <c r="U35" s="84" t="s">
        <v>9</v>
      </c>
      <c r="V35" s="76">
        <f t="shared" si="20"/>
        <v>0</v>
      </c>
      <c r="W35" s="76">
        <f t="shared" si="20"/>
        <v>0</v>
      </c>
      <c r="X35" s="76">
        <f t="shared" si="20"/>
        <v>0</v>
      </c>
      <c r="Y35" s="76">
        <f t="shared" si="20"/>
        <v>0</v>
      </c>
      <c r="Z35" s="76">
        <f t="shared" si="20"/>
        <v>4.3547974974718056E-3</v>
      </c>
      <c r="AA35" s="76">
        <f t="shared" si="20"/>
        <v>0</v>
      </c>
      <c r="AB35" s="76">
        <f t="shared" si="20"/>
        <v>0</v>
      </c>
      <c r="AC35" s="77">
        <f t="shared" si="20"/>
        <v>0</v>
      </c>
      <c r="AD35" s="76">
        <f t="shared" si="20"/>
        <v>0</v>
      </c>
      <c r="AE35" s="76">
        <f t="shared" si="20"/>
        <v>0</v>
      </c>
      <c r="AF35" s="76">
        <f t="shared" si="20"/>
        <v>0</v>
      </c>
      <c r="AG35" s="76">
        <f t="shared" si="20"/>
        <v>0</v>
      </c>
      <c r="AH35" s="76">
        <f t="shared" si="20"/>
        <v>0</v>
      </c>
      <c r="AI35" s="79">
        <f t="shared" si="24"/>
        <v>4.3547974974718056E-3</v>
      </c>
      <c r="AJ35" t="str">
        <f t="shared" si="25"/>
        <v/>
      </c>
    </row>
    <row r="36" spans="1:36" x14ac:dyDescent="0.25">
      <c r="A36" s="21" t="s">
        <v>54</v>
      </c>
      <c r="B36" s="22">
        <f t="shared" si="21"/>
        <v>0</v>
      </c>
      <c r="C36" s="22">
        <f t="shared" si="21"/>
        <v>0</v>
      </c>
      <c r="D36" s="22">
        <f t="shared" si="21"/>
        <v>0</v>
      </c>
      <c r="E36" s="22">
        <f t="shared" si="21"/>
        <v>0</v>
      </c>
      <c r="F36" s="214"/>
      <c r="G36" s="22">
        <f t="shared" si="18"/>
        <v>0</v>
      </c>
      <c r="H36" s="22">
        <f t="shared" si="18"/>
        <v>0</v>
      </c>
      <c r="I36" s="24">
        <f t="shared" si="22"/>
        <v>0</v>
      </c>
      <c r="J36" s="6"/>
      <c r="K36" s="25" t="s">
        <v>54</v>
      </c>
      <c r="L36" s="26">
        <f t="shared" si="19"/>
        <v>0</v>
      </c>
      <c r="M36" s="26">
        <f t="shared" si="19"/>
        <v>0</v>
      </c>
      <c r="N36" s="26">
        <f t="shared" si="19"/>
        <v>0</v>
      </c>
      <c r="O36" s="26">
        <f t="shared" si="19"/>
        <v>0</v>
      </c>
      <c r="P36" s="26">
        <f t="shared" si="19"/>
        <v>0</v>
      </c>
      <c r="Q36" s="26">
        <f t="shared" si="19"/>
        <v>0</v>
      </c>
      <c r="R36" s="26">
        <f t="shared" si="19"/>
        <v>0</v>
      </c>
      <c r="S36" s="28">
        <f t="shared" si="23"/>
        <v>0</v>
      </c>
      <c r="T36" s="6"/>
      <c r="U36" s="80" t="s">
        <v>54</v>
      </c>
      <c r="V36" s="81">
        <f t="shared" si="20"/>
        <v>0</v>
      </c>
      <c r="W36" s="81">
        <f t="shared" si="20"/>
        <v>0</v>
      </c>
      <c r="X36" s="81">
        <f t="shared" si="20"/>
        <v>0</v>
      </c>
      <c r="Y36" s="81">
        <f t="shared" si="20"/>
        <v>0</v>
      </c>
      <c r="Z36" s="81">
        <f t="shared" si="20"/>
        <v>0</v>
      </c>
      <c r="AA36" s="81">
        <f t="shared" si="20"/>
        <v>0</v>
      </c>
      <c r="AB36" s="81">
        <f t="shared" si="20"/>
        <v>0</v>
      </c>
      <c r="AC36" s="82">
        <f t="shared" si="20"/>
        <v>0</v>
      </c>
      <c r="AD36" s="81">
        <f t="shared" si="20"/>
        <v>0</v>
      </c>
      <c r="AE36" s="81">
        <f t="shared" si="20"/>
        <v>0</v>
      </c>
      <c r="AF36" s="81">
        <f t="shared" si="20"/>
        <v>0</v>
      </c>
      <c r="AG36" s="81">
        <f t="shared" si="20"/>
        <v>0</v>
      </c>
      <c r="AH36" s="81">
        <f t="shared" si="20"/>
        <v>0</v>
      </c>
      <c r="AI36" s="83">
        <f t="shared" si="24"/>
        <v>0</v>
      </c>
      <c r="AJ36" t="str">
        <f t="shared" si="25"/>
        <v/>
      </c>
    </row>
    <row r="37" spans="1:36" x14ac:dyDescent="0.25">
      <c r="A37" s="29" t="s">
        <v>15</v>
      </c>
      <c r="B37" s="18">
        <f t="shared" si="21"/>
        <v>27.523308980942499</v>
      </c>
      <c r="C37" s="18">
        <f t="shared" si="21"/>
        <v>49.429609936211413</v>
      </c>
      <c r="D37" s="18">
        <f t="shared" si="21"/>
        <v>23.43013365936816</v>
      </c>
      <c r="E37" s="18">
        <f t="shared" si="21"/>
        <v>0</v>
      </c>
      <c r="F37" s="214"/>
      <c r="G37" s="18">
        <f t="shared" si="18"/>
        <v>0</v>
      </c>
      <c r="H37" s="18">
        <f t="shared" si="18"/>
        <v>0</v>
      </c>
      <c r="I37" s="16">
        <f t="shared" si="22"/>
        <v>100.38305257652206</v>
      </c>
      <c r="J37" s="6"/>
      <c r="K37" s="31" t="s">
        <v>15</v>
      </c>
      <c r="L37" s="18">
        <f t="shared" si="19"/>
        <v>27.523308980942499</v>
      </c>
      <c r="M37" s="18">
        <f t="shared" si="19"/>
        <v>49.429609936211413</v>
      </c>
      <c r="N37" s="18">
        <f t="shared" si="19"/>
        <v>23.43013365936816</v>
      </c>
      <c r="O37" s="18">
        <f t="shared" si="19"/>
        <v>0</v>
      </c>
      <c r="P37" s="18">
        <f t="shared" si="19"/>
        <v>0</v>
      </c>
      <c r="Q37" s="18">
        <f t="shared" si="19"/>
        <v>0</v>
      </c>
      <c r="R37" s="18">
        <f t="shared" si="19"/>
        <v>0</v>
      </c>
      <c r="S37" s="20">
        <f t="shared" si="23"/>
        <v>100.38305257652206</v>
      </c>
      <c r="T37" s="6"/>
      <c r="U37" s="84" t="s">
        <v>15</v>
      </c>
      <c r="V37" s="76">
        <f t="shared" si="20"/>
        <v>26.229005866778731</v>
      </c>
      <c r="W37" s="76">
        <f t="shared" si="20"/>
        <v>0</v>
      </c>
      <c r="X37" s="76">
        <f t="shared" si="20"/>
        <v>0</v>
      </c>
      <c r="Y37" s="76">
        <f t="shared" si="20"/>
        <v>49.429609936211413</v>
      </c>
      <c r="Z37" s="76">
        <f t="shared" si="20"/>
        <v>23.250503599659172</v>
      </c>
      <c r="AA37" s="76">
        <f t="shared" si="20"/>
        <v>0</v>
      </c>
      <c r="AB37" s="76">
        <f t="shared" si="20"/>
        <v>0</v>
      </c>
      <c r="AC37" s="77">
        <f t="shared" si="20"/>
        <v>1.473933173872755</v>
      </c>
      <c r="AD37" s="76">
        <f t="shared" si="20"/>
        <v>1.2943031141637678</v>
      </c>
      <c r="AE37" s="76">
        <f t="shared" si="20"/>
        <v>0</v>
      </c>
      <c r="AF37" s="76">
        <f t="shared" si="20"/>
        <v>0</v>
      </c>
      <c r="AG37" s="76">
        <f t="shared" si="20"/>
        <v>0.17963005970898738</v>
      </c>
      <c r="AH37" s="76">
        <f t="shared" si="20"/>
        <v>0</v>
      </c>
      <c r="AI37" s="79">
        <f t="shared" si="24"/>
        <v>100.38305257652206</v>
      </c>
      <c r="AJ37" t="str">
        <f t="shared" si="25"/>
        <v/>
      </c>
    </row>
    <row r="38" spans="1:36" x14ac:dyDescent="0.25">
      <c r="A38" s="21" t="s">
        <v>14</v>
      </c>
      <c r="B38" s="22">
        <f t="shared" si="21"/>
        <v>3.0862052783709975</v>
      </c>
      <c r="C38" s="22">
        <f t="shared" si="21"/>
        <v>2.5237374299073232</v>
      </c>
      <c r="D38" s="22">
        <f t="shared" si="21"/>
        <v>11.056814895106848</v>
      </c>
      <c r="E38" s="22">
        <f t="shared" si="21"/>
        <v>0</v>
      </c>
      <c r="F38" s="214"/>
      <c r="G38" s="22">
        <f t="shared" si="18"/>
        <v>0</v>
      </c>
      <c r="H38" s="22">
        <f t="shared" si="18"/>
        <v>0</v>
      </c>
      <c r="I38" s="24">
        <f t="shared" si="22"/>
        <v>16.666757603385168</v>
      </c>
      <c r="J38" s="6"/>
      <c r="K38" s="25" t="s">
        <v>14</v>
      </c>
      <c r="L38" s="26">
        <f t="shared" si="19"/>
        <v>3.0862052783709975</v>
      </c>
      <c r="M38" s="26">
        <f t="shared" si="19"/>
        <v>2.5237374299073232</v>
      </c>
      <c r="N38" s="26">
        <f t="shared" si="19"/>
        <v>11.056814895106848</v>
      </c>
      <c r="O38" s="26">
        <f t="shared" si="19"/>
        <v>0</v>
      </c>
      <c r="P38" s="26">
        <f t="shared" si="19"/>
        <v>0</v>
      </c>
      <c r="Q38" s="26">
        <f t="shared" si="19"/>
        <v>0</v>
      </c>
      <c r="R38" s="26">
        <f t="shared" si="19"/>
        <v>0</v>
      </c>
      <c r="S38" s="28">
        <f t="shared" si="23"/>
        <v>16.666757603385168</v>
      </c>
      <c r="T38" s="6"/>
      <c r="U38" s="80" t="s">
        <v>55</v>
      </c>
      <c r="V38" s="81">
        <f t="shared" si="20"/>
        <v>3.046991434369974</v>
      </c>
      <c r="W38" s="81">
        <f t="shared" si="20"/>
        <v>0</v>
      </c>
      <c r="X38" s="81">
        <f t="shared" si="20"/>
        <v>0</v>
      </c>
      <c r="Y38" s="81">
        <f t="shared" si="20"/>
        <v>2.5237374299073232</v>
      </c>
      <c r="Z38" s="81">
        <f t="shared" si="20"/>
        <v>11.056814895106848</v>
      </c>
      <c r="AA38" s="81">
        <f t="shared" si="20"/>
        <v>0</v>
      </c>
      <c r="AB38" s="81">
        <f t="shared" si="20"/>
        <v>0</v>
      </c>
      <c r="AC38" s="82">
        <f t="shared" si="20"/>
        <v>3.9213844001023276E-2</v>
      </c>
      <c r="AD38" s="81">
        <f t="shared" si="20"/>
        <v>3.9213844001023276E-2</v>
      </c>
      <c r="AE38" s="81">
        <f t="shared" si="20"/>
        <v>0</v>
      </c>
      <c r="AF38" s="81">
        <f t="shared" si="20"/>
        <v>0</v>
      </c>
      <c r="AG38" s="81">
        <f t="shared" si="20"/>
        <v>0</v>
      </c>
      <c r="AH38" s="81">
        <f t="shared" si="20"/>
        <v>0</v>
      </c>
      <c r="AI38" s="83">
        <f t="shared" si="24"/>
        <v>16.666757603385168</v>
      </c>
      <c r="AJ38" t="str">
        <f t="shared" si="25"/>
        <v/>
      </c>
    </row>
    <row r="39" spans="1:36" x14ac:dyDescent="0.25">
      <c r="A39" s="29" t="s">
        <v>56</v>
      </c>
      <c r="B39" s="18">
        <f t="shared" si="21"/>
        <v>0</v>
      </c>
      <c r="C39" s="18">
        <f t="shared" si="21"/>
        <v>0</v>
      </c>
      <c r="D39" s="18">
        <f t="shared" si="21"/>
        <v>0</v>
      </c>
      <c r="E39" s="18">
        <f t="shared" si="21"/>
        <v>168.25634547494698</v>
      </c>
      <c r="F39" s="214"/>
      <c r="G39" s="18">
        <f t="shared" si="18"/>
        <v>0</v>
      </c>
      <c r="H39" s="18">
        <f t="shared" si="18"/>
        <v>0</v>
      </c>
      <c r="I39" s="16">
        <f t="shared" si="22"/>
        <v>168.25634547494698</v>
      </c>
      <c r="J39" s="6"/>
      <c r="K39" s="31" t="s">
        <v>56</v>
      </c>
      <c r="L39" s="18">
        <f t="shared" si="19"/>
        <v>0</v>
      </c>
      <c r="M39" s="18">
        <f t="shared" si="19"/>
        <v>0</v>
      </c>
      <c r="N39" s="18">
        <f t="shared" si="19"/>
        <v>0</v>
      </c>
      <c r="O39" s="18">
        <f t="shared" si="19"/>
        <v>168.25634547494698</v>
      </c>
      <c r="P39" s="18">
        <f t="shared" si="19"/>
        <v>277.68957957296931</v>
      </c>
      <c r="Q39" s="18">
        <f t="shared" si="19"/>
        <v>0</v>
      </c>
      <c r="R39" s="18">
        <f t="shared" si="19"/>
        <v>0</v>
      </c>
      <c r="S39" s="20">
        <f t="shared" si="23"/>
        <v>445.94592504791626</v>
      </c>
      <c r="T39" s="6"/>
      <c r="U39" s="84" t="s">
        <v>56</v>
      </c>
      <c r="V39" s="76">
        <f t="shared" si="20"/>
        <v>0</v>
      </c>
      <c r="W39" s="76">
        <f t="shared" si="20"/>
        <v>0</v>
      </c>
      <c r="X39" s="76">
        <f t="shared" si="20"/>
        <v>0</v>
      </c>
      <c r="Y39" s="76">
        <f t="shared" si="20"/>
        <v>0</v>
      </c>
      <c r="Z39" s="76">
        <f t="shared" si="20"/>
        <v>0</v>
      </c>
      <c r="AA39" s="76">
        <f t="shared" si="20"/>
        <v>153.614778328743</v>
      </c>
      <c r="AB39" s="76">
        <f t="shared" si="20"/>
        <v>277.68957957296931</v>
      </c>
      <c r="AC39" s="77">
        <f t="shared" si="20"/>
        <v>14.641567146203995</v>
      </c>
      <c r="AD39" s="76">
        <f t="shared" si="20"/>
        <v>0</v>
      </c>
      <c r="AE39" s="76">
        <f t="shared" si="20"/>
        <v>0</v>
      </c>
      <c r="AF39" s="76">
        <f t="shared" si="20"/>
        <v>0</v>
      </c>
      <c r="AG39" s="76">
        <f t="shared" si="20"/>
        <v>0</v>
      </c>
      <c r="AH39" s="76">
        <f t="shared" si="20"/>
        <v>14.641567146203995</v>
      </c>
      <c r="AI39" s="79">
        <f t="shared" si="24"/>
        <v>445.94592504791632</v>
      </c>
      <c r="AJ39" t="str">
        <f t="shared" si="25"/>
        <v/>
      </c>
    </row>
    <row r="40" spans="1:36" x14ac:dyDescent="0.25">
      <c r="A40" s="21" t="s">
        <v>11</v>
      </c>
      <c r="B40" s="22">
        <f t="shared" si="21"/>
        <v>0</v>
      </c>
      <c r="C40" s="22">
        <f t="shared" si="21"/>
        <v>0</v>
      </c>
      <c r="D40" s="22">
        <f t="shared" si="21"/>
        <v>0</v>
      </c>
      <c r="E40" s="22">
        <f t="shared" si="21"/>
        <v>1.5974411262631443</v>
      </c>
      <c r="F40" s="214"/>
      <c r="G40" s="22">
        <f t="shared" si="18"/>
        <v>0</v>
      </c>
      <c r="H40" s="22">
        <f t="shared" si="18"/>
        <v>0</v>
      </c>
      <c r="I40" s="24">
        <f t="shared" si="22"/>
        <v>1.5974411262631443</v>
      </c>
      <c r="J40" s="6"/>
      <c r="K40" s="25" t="s">
        <v>11</v>
      </c>
      <c r="L40" s="26">
        <f t="shared" si="19"/>
        <v>0</v>
      </c>
      <c r="M40" s="26">
        <f t="shared" si="19"/>
        <v>0</v>
      </c>
      <c r="N40" s="26">
        <f t="shared" si="19"/>
        <v>0</v>
      </c>
      <c r="O40" s="26">
        <f t="shared" si="19"/>
        <v>1.5974411262631443</v>
      </c>
      <c r="P40" s="26">
        <f t="shared" si="19"/>
        <v>8.658906442314894</v>
      </c>
      <c r="Q40" s="26">
        <f t="shared" si="19"/>
        <v>0</v>
      </c>
      <c r="R40" s="26">
        <f t="shared" si="19"/>
        <v>0</v>
      </c>
      <c r="S40" s="28">
        <f t="shared" si="23"/>
        <v>10.256347568578038</v>
      </c>
      <c r="T40" s="6"/>
      <c r="U40" s="80" t="s">
        <v>11</v>
      </c>
      <c r="V40" s="81">
        <f t="shared" si="20"/>
        <v>0</v>
      </c>
      <c r="W40" s="81">
        <f t="shared" si="20"/>
        <v>0</v>
      </c>
      <c r="X40" s="81">
        <f t="shared" si="20"/>
        <v>0</v>
      </c>
      <c r="Y40" s="81">
        <f t="shared" si="20"/>
        <v>0</v>
      </c>
      <c r="Z40" s="81">
        <f t="shared" si="20"/>
        <v>0</v>
      </c>
      <c r="AA40" s="81">
        <f t="shared" si="20"/>
        <v>0.18170355658756318</v>
      </c>
      <c r="AB40" s="81">
        <f t="shared" si="20"/>
        <v>8.658906442314894</v>
      </c>
      <c r="AC40" s="82">
        <f t="shared" si="20"/>
        <v>1.4157375696755812</v>
      </c>
      <c r="AD40" s="81">
        <f t="shared" si="20"/>
        <v>0</v>
      </c>
      <c r="AE40" s="81">
        <f t="shared" si="20"/>
        <v>0</v>
      </c>
      <c r="AF40" s="81">
        <f t="shared" si="20"/>
        <v>0</v>
      </c>
      <c r="AG40" s="81">
        <f t="shared" si="20"/>
        <v>0</v>
      </c>
      <c r="AH40" s="81">
        <f t="shared" si="20"/>
        <v>1.4157375696755812</v>
      </c>
      <c r="AI40" s="83">
        <f t="shared" si="24"/>
        <v>10.256347568578038</v>
      </c>
      <c r="AJ40" t="str">
        <f t="shared" si="25"/>
        <v/>
      </c>
    </row>
    <row r="41" spans="1:36" x14ac:dyDescent="0.25">
      <c r="A41" s="29" t="s">
        <v>57</v>
      </c>
      <c r="B41" s="18">
        <f t="shared" si="21"/>
        <v>0</v>
      </c>
      <c r="C41" s="18">
        <f t="shared" si="21"/>
        <v>0</v>
      </c>
      <c r="D41" s="18">
        <f t="shared" si="21"/>
        <v>0</v>
      </c>
      <c r="E41" s="18">
        <f t="shared" si="21"/>
        <v>0</v>
      </c>
      <c r="F41" s="214"/>
      <c r="G41" s="18">
        <f t="shared" si="18"/>
        <v>0</v>
      </c>
      <c r="H41" s="18">
        <f t="shared" si="18"/>
        <v>0</v>
      </c>
      <c r="I41" s="16">
        <f t="shared" si="22"/>
        <v>0</v>
      </c>
      <c r="J41" s="6"/>
      <c r="K41" s="31" t="s">
        <v>57</v>
      </c>
      <c r="L41" s="18">
        <f t="shared" si="19"/>
        <v>0</v>
      </c>
      <c r="M41" s="18">
        <f t="shared" si="19"/>
        <v>0</v>
      </c>
      <c r="N41" s="18">
        <f t="shared" si="19"/>
        <v>0</v>
      </c>
      <c r="O41" s="18">
        <f t="shared" si="19"/>
        <v>0</v>
      </c>
      <c r="P41" s="18">
        <f t="shared" si="19"/>
        <v>0</v>
      </c>
      <c r="Q41" s="18">
        <f t="shared" si="19"/>
        <v>0</v>
      </c>
      <c r="R41" s="18">
        <f t="shared" si="19"/>
        <v>0</v>
      </c>
      <c r="S41" s="20">
        <f t="shared" si="23"/>
        <v>0</v>
      </c>
      <c r="T41" s="6"/>
      <c r="U41" s="84" t="s">
        <v>57</v>
      </c>
      <c r="V41" s="76">
        <f t="shared" si="20"/>
        <v>0</v>
      </c>
      <c r="W41" s="76">
        <f t="shared" si="20"/>
        <v>0</v>
      </c>
      <c r="X41" s="76">
        <f t="shared" si="20"/>
        <v>0</v>
      </c>
      <c r="Y41" s="76">
        <f t="shared" si="20"/>
        <v>0</v>
      </c>
      <c r="Z41" s="76">
        <f t="shared" si="20"/>
        <v>0</v>
      </c>
      <c r="AA41" s="76">
        <f t="shared" si="20"/>
        <v>0</v>
      </c>
      <c r="AB41" s="76">
        <f t="shared" si="20"/>
        <v>0</v>
      </c>
      <c r="AC41" s="77">
        <f t="shared" si="20"/>
        <v>0</v>
      </c>
      <c r="AD41" s="76">
        <f t="shared" si="20"/>
        <v>0</v>
      </c>
      <c r="AE41" s="76">
        <f t="shared" si="20"/>
        <v>0</v>
      </c>
      <c r="AF41" s="76">
        <f t="shared" si="20"/>
        <v>0</v>
      </c>
      <c r="AG41" s="76">
        <f t="shared" si="20"/>
        <v>0</v>
      </c>
      <c r="AH41" s="76">
        <f t="shared" si="20"/>
        <v>0</v>
      </c>
      <c r="AI41" s="79">
        <f t="shared" si="24"/>
        <v>0</v>
      </c>
      <c r="AJ41" t="str">
        <f t="shared" si="25"/>
        <v/>
      </c>
    </row>
    <row r="42" spans="1:36" x14ac:dyDescent="0.25">
      <c r="A42" s="21" t="s">
        <v>16</v>
      </c>
      <c r="B42" s="22">
        <f t="shared" si="21"/>
        <v>2.926535393229547</v>
      </c>
      <c r="C42" s="22">
        <f t="shared" si="21"/>
        <v>0.81390589169199623</v>
      </c>
      <c r="D42" s="22">
        <f t="shared" si="21"/>
        <v>24.901644321108954</v>
      </c>
      <c r="E42" s="22">
        <f t="shared" si="21"/>
        <v>3.1844659713496068</v>
      </c>
      <c r="F42" s="214"/>
      <c r="G42" s="22">
        <f t="shared" si="18"/>
        <v>0</v>
      </c>
      <c r="H42" s="22">
        <f t="shared" si="18"/>
        <v>0</v>
      </c>
      <c r="I42" s="24">
        <f t="shared" si="22"/>
        <v>31.826551577380105</v>
      </c>
      <c r="J42" s="6"/>
      <c r="K42" s="25" t="s">
        <v>16</v>
      </c>
      <c r="L42" s="26">
        <f t="shared" si="19"/>
        <v>2.926535393229547</v>
      </c>
      <c r="M42" s="26">
        <f t="shared" si="19"/>
        <v>0.81390589169199623</v>
      </c>
      <c r="N42" s="26">
        <f t="shared" si="19"/>
        <v>24.901644321108954</v>
      </c>
      <c r="O42" s="26">
        <f t="shared" si="19"/>
        <v>3.1844659713496068</v>
      </c>
      <c r="P42" s="26">
        <f t="shared" si="19"/>
        <v>0</v>
      </c>
      <c r="Q42" s="26">
        <f t="shared" si="19"/>
        <v>0</v>
      </c>
      <c r="R42" s="26">
        <f t="shared" si="19"/>
        <v>0</v>
      </c>
      <c r="S42" s="28">
        <f t="shared" si="23"/>
        <v>31.826551577380105</v>
      </c>
      <c r="T42" s="6"/>
      <c r="U42" s="80" t="s">
        <v>16</v>
      </c>
      <c r="V42" s="81">
        <f t="shared" si="20"/>
        <v>2.926535393229547</v>
      </c>
      <c r="W42" s="81">
        <f t="shared" si="20"/>
        <v>0</v>
      </c>
      <c r="X42" s="81">
        <f t="shared" si="20"/>
        <v>0</v>
      </c>
      <c r="Y42" s="81">
        <f t="shared" si="20"/>
        <v>0.81390589169199623</v>
      </c>
      <c r="Z42" s="81">
        <f t="shared" si="20"/>
        <v>24.901644321108954</v>
      </c>
      <c r="AA42" s="81">
        <f t="shared" si="20"/>
        <v>1.1048204599857876</v>
      </c>
      <c r="AB42" s="81">
        <f t="shared" si="20"/>
        <v>0</v>
      </c>
      <c r="AC42" s="82">
        <f t="shared" si="20"/>
        <v>2.0796455113638195</v>
      </c>
      <c r="AD42" s="81">
        <f t="shared" si="20"/>
        <v>0</v>
      </c>
      <c r="AE42" s="81">
        <f t="shared" si="20"/>
        <v>0</v>
      </c>
      <c r="AF42" s="81">
        <f t="shared" si="20"/>
        <v>0</v>
      </c>
      <c r="AG42" s="81">
        <f t="shared" si="20"/>
        <v>0</v>
      </c>
      <c r="AH42" s="81">
        <f t="shared" si="20"/>
        <v>2.0796455113638195</v>
      </c>
      <c r="AI42" s="83">
        <f t="shared" si="24"/>
        <v>31.826551577380105</v>
      </c>
      <c r="AJ42" t="str">
        <f t="shared" si="25"/>
        <v/>
      </c>
    </row>
    <row r="43" spans="1:36" x14ac:dyDescent="0.25">
      <c r="A43" s="29" t="s">
        <v>136</v>
      </c>
      <c r="B43" s="18">
        <f t="shared" si="21"/>
        <v>381.48746267212027</v>
      </c>
      <c r="C43" s="18">
        <f t="shared" si="21"/>
        <v>1401.8540003864694</v>
      </c>
      <c r="D43" s="18">
        <f t="shared" si="21"/>
        <v>518.96278116734254</v>
      </c>
      <c r="E43" s="18">
        <f t="shared" si="21"/>
        <v>23.218097520690705</v>
      </c>
      <c r="F43" s="214"/>
      <c r="G43" s="18">
        <f t="shared" si="18"/>
        <v>0.12172404692900701</v>
      </c>
      <c r="H43" s="18">
        <f t="shared" si="18"/>
        <v>0</v>
      </c>
      <c r="I43" s="16">
        <f t="shared" si="22"/>
        <v>2325.6440657935518</v>
      </c>
      <c r="J43" s="6"/>
      <c r="K43" s="31" t="s">
        <v>136</v>
      </c>
      <c r="L43" s="18">
        <f t="shared" si="19"/>
        <v>381.48746267212027</v>
      </c>
      <c r="M43" s="18">
        <f t="shared" si="19"/>
        <v>1401.8540003864694</v>
      </c>
      <c r="N43" s="18">
        <f t="shared" si="19"/>
        <v>518.96278116734254</v>
      </c>
      <c r="O43" s="18">
        <f t="shared" si="19"/>
        <v>23.218097520690705</v>
      </c>
      <c r="P43" s="18">
        <f t="shared" si="19"/>
        <v>4.1320702676762613</v>
      </c>
      <c r="Q43" s="18">
        <f t="shared" si="19"/>
        <v>0.12172404692900701</v>
      </c>
      <c r="R43" s="18">
        <f t="shared" si="19"/>
        <v>0</v>
      </c>
      <c r="S43" s="20">
        <f t="shared" si="23"/>
        <v>2329.776136061228</v>
      </c>
      <c r="T43" s="6"/>
      <c r="U43" s="84" t="s">
        <v>136</v>
      </c>
      <c r="V43" s="76">
        <f t="shared" si="20"/>
        <v>371.43123334637841</v>
      </c>
      <c r="W43" s="76">
        <f t="shared" si="20"/>
        <v>2.7526963424598163</v>
      </c>
      <c r="X43" s="76">
        <f t="shared" si="20"/>
        <v>0.12172404692900701</v>
      </c>
      <c r="Y43" s="76">
        <f t="shared" si="20"/>
        <v>1401.8540003864694</v>
      </c>
      <c r="Z43" s="76">
        <f t="shared" si="20"/>
        <v>501.94616398693495</v>
      </c>
      <c r="AA43" s="76">
        <f t="shared" si="20"/>
        <v>14.250429798901678</v>
      </c>
      <c r="AB43" s="76">
        <f t="shared" si="20"/>
        <v>4.1320702676762613</v>
      </c>
      <c r="AC43" s="77">
        <f t="shared" si="20"/>
        <v>33.28781788547856</v>
      </c>
      <c r="AD43" s="76">
        <f t="shared" si="20"/>
        <v>7.303532983282035</v>
      </c>
      <c r="AE43" s="76">
        <f t="shared" si="20"/>
        <v>0</v>
      </c>
      <c r="AF43" s="76">
        <f t="shared" si="20"/>
        <v>0</v>
      </c>
      <c r="AG43" s="76">
        <f t="shared" si="20"/>
        <v>17.016617180407486</v>
      </c>
      <c r="AH43" s="76">
        <f t="shared" si="20"/>
        <v>8.9676677217890273</v>
      </c>
      <c r="AI43" s="79">
        <f t="shared" si="24"/>
        <v>2329.776136061228</v>
      </c>
      <c r="AJ43" t="str">
        <f t="shared" si="25"/>
        <v/>
      </c>
    </row>
    <row r="44" spans="1:36" x14ac:dyDescent="0.25">
      <c r="A44" s="21" t="s">
        <v>24</v>
      </c>
      <c r="B44" s="22">
        <f t="shared" si="21"/>
        <v>96.94026383612993</v>
      </c>
      <c r="C44" s="22">
        <f t="shared" si="21"/>
        <v>46.849864764275793</v>
      </c>
      <c r="D44" s="22">
        <f t="shared" si="21"/>
        <v>201.23854961063373</v>
      </c>
      <c r="E44" s="22">
        <f t="shared" si="21"/>
        <v>1383.3482055815691</v>
      </c>
      <c r="F44" s="214"/>
      <c r="G44" s="22">
        <f t="shared" si="18"/>
        <v>146.03756865880484</v>
      </c>
      <c r="H44" s="22">
        <f t="shared" si="18"/>
        <v>6.04765197190879</v>
      </c>
      <c r="I44" s="24">
        <f t="shared" si="22"/>
        <v>1880.4621044233224</v>
      </c>
      <c r="J44" s="6"/>
      <c r="K44" s="25" t="s">
        <v>24</v>
      </c>
      <c r="L44" s="26">
        <f t="shared" si="19"/>
        <v>96.94026383612993</v>
      </c>
      <c r="M44" s="26">
        <f t="shared" si="19"/>
        <v>46.849864764275793</v>
      </c>
      <c r="N44" s="26">
        <f t="shared" si="19"/>
        <v>201.23854961063373</v>
      </c>
      <c r="O44" s="26">
        <f t="shared" si="19"/>
        <v>1383.3482055815691</v>
      </c>
      <c r="P44" s="26">
        <f t="shared" si="19"/>
        <v>8.3263678914300385</v>
      </c>
      <c r="Q44" s="26">
        <f t="shared" si="19"/>
        <v>146.03756865880484</v>
      </c>
      <c r="R44" s="26">
        <f t="shared" si="19"/>
        <v>6.04765197190879</v>
      </c>
      <c r="S44" s="28">
        <f t="shared" si="23"/>
        <v>1888.7884723147524</v>
      </c>
      <c r="T44" s="6"/>
      <c r="U44" s="80" t="s">
        <v>24</v>
      </c>
      <c r="V44" s="81">
        <f t="shared" si="20"/>
        <v>19.771503460826256</v>
      </c>
      <c r="W44" s="81">
        <f t="shared" si="20"/>
        <v>75.958178502895734</v>
      </c>
      <c r="X44" s="81">
        <f t="shared" si="20"/>
        <v>146.03756865880484</v>
      </c>
      <c r="Y44" s="81">
        <f t="shared" si="20"/>
        <v>46.849864764275793</v>
      </c>
      <c r="Z44" s="81">
        <f t="shared" si="20"/>
        <v>194.71708075188624</v>
      </c>
      <c r="AA44" s="81">
        <f t="shared" si="20"/>
        <v>1366.6894149744107</v>
      </c>
      <c r="AB44" s="81">
        <f t="shared" si="20"/>
        <v>8.3263678914300385</v>
      </c>
      <c r="AC44" s="82">
        <f t="shared" si="20"/>
        <v>30.438493310222693</v>
      </c>
      <c r="AD44" s="81">
        <f t="shared" si="20"/>
        <v>1.2105818724079624</v>
      </c>
      <c r="AE44" s="81">
        <f t="shared" si="20"/>
        <v>10.949858141318261</v>
      </c>
      <c r="AF44" s="81">
        <f t="shared" si="20"/>
        <v>6.04765197190879</v>
      </c>
      <c r="AG44" s="81">
        <f t="shared" si="20"/>
        <v>6.521468858747471</v>
      </c>
      <c r="AH44" s="81">
        <f t="shared" si="20"/>
        <v>5.7089324658402099</v>
      </c>
      <c r="AI44" s="83">
        <f t="shared" si="24"/>
        <v>1888.7884723147522</v>
      </c>
      <c r="AJ44" t="str">
        <f t="shared" si="25"/>
        <v/>
      </c>
    </row>
    <row r="45" spans="1:36" x14ac:dyDescent="0.25">
      <c r="A45" s="29" t="s">
        <v>23</v>
      </c>
      <c r="B45" s="18">
        <f t="shared" si="21"/>
        <v>92.092632824154549</v>
      </c>
      <c r="C45" s="18">
        <f t="shared" si="21"/>
        <v>191.06918839438586</v>
      </c>
      <c r="D45" s="18">
        <f t="shared" si="21"/>
        <v>152.52298551781317</v>
      </c>
      <c r="E45" s="18">
        <f t="shared" si="21"/>
        <v>0</v>
      </c>
      <c r="F45" s="214"/>
      <c r="G45" s="18">
        <f t="shared" si="18"/>
        <v>0</v>
      </c>
      <c r="H45" s="18">
        <f t="shared" si="18"/>
        <v>0</v>
      </c>
      <c r="I45" s="16">
        <f t="shared" si="22"/>
        <v>435.68480673635361</v>
      </c>
      <c r="J45" s="6"/>
      <c r="K45" s="31" t="s">
        <v>23</v>
      </c>
      <c r="L45" s="18">
        <f t="shared" si="19"/>
        <v>92.092632824154549</v>
      </c>
      <c r="M45" s="18">
        <f t="shared" si="19"/>
        <v>191.06918839438586</v>
      </c>
      <c r="N45" s="18">
        <f t="shared" si="19"/>
        <v>152.52298551781317</v>
      </c>
      <c r="O45" s="18">
        <f t="shared" si="19"/>
        <v>0</v>
      </c>
      <c r="P45" s="18">
        <f t="shared" si="19"/>
        <v>0</v>
      </c>
      <c r="Q45" s="18">
        <f t="shared" si="19"/>
        <v>0</v>
      </c>
      <c r="R45" s="18">
        <f t="shared" si="19"/>
        <v>0</v>
      </c>
      <c r="S45" s="20">
        <f t="shared" si="23"/>
        <v>435.68480673635361</v>
      </c>
      <c r="T45" s="6"/>
      <c r="U45" s="84" t="s">
        <v>23</v>
      </c>
      <c r="V45" s="76">
        <f t="shared" si="20"/>
        <v>91.236787016794963</v>
      </c>
      <c r="W45" s="76">
        <f t="shared" si="20"/>
        <v>6.0245153373581712E-3</v>
      </c>
      <c r="X45" s="76">
        <f t="shared" si="20"/>
        <v>0</v>
      </c>
      <c r="Y45" s="76">
        <f t="shared" si="20"/>
        <v>191.06918839438586</v>
      </c>
      <c r="Z45" s="76">
        <f t="shared" si="20"/>
        <v>113.84595692803715</v>
      </c>
      <c r="AA45" s="76">
        <f t="shared" si="20"/>
        <v>0</v>
      </c>
      <c r="AB45" s="76">
        <f t="shared" si="20"/>
        <v>0</v>
      </c>
      <c r="AC45" s="77">
        <f t="shared" si="20"/>
        <v>39.526849881798242</v>
      </c>
      <c r="AD45" s="76">
        <f t="shared" si="20"/>
        <v>0.84982129202222145</v>
      </c>
      <c r="AE45" s="76">
        <f t="shared" si="20"/>
        <v>0</v>
      </c>
      <c r="AF45" s="76">
        <f t="shared" si="20"/>
        <v>0</v>
      </c>
      <c r="AG45" s="76">
        <f t="shared" si="20"/>
        <v>38.677028589776008</v>
      </c>
      <c r="AH45" s="76">
        <f t="shared" si="20"/>
        <v>0</v>
      </c>
      <c r="AI45" s="79">
        <f t="shared" si="24"/>
        <v>435.68480673635355</v>
      </c>
      <c r="AJ45" t="str">
        <f t="shared" si="25"/>
        <v/>
      </c>
    </row>
    <row r="46" spans="1:36" x14ac:dyDescent="0.25">
      <c r="A46" s="21" t="s">
        <v>58</v>
      </c>
      <c r="B46" s="22">
        <f t="shared" si="21"/>
        <v>4.7020189272521121E-2</v>
      </c>
      <c r="C46" s="22">
        <f t="shared" si="21"/>
        <v>3.7468785305150108E-3</v>
      </c>
      <c r="D46" s="22">
        <f t="shared" si="21"/>
        <v>0</v>
      </c>
      <c r="E46" s="22">
        <f t="shared" si="21"/>
        <v>0</v>
      </c>
      <c r="F46" s="214"/>
      <c r="G46" s="22">
        <f t="shared" si="18"/>
        <v>0</v>
      </c>
      <c r="H46" s="22">
        <f t="shared" si="18"/>
        <v>0</v>
      </c>
      <c r="I46" s="24">
        <f t="shared" si="22"/>
        <v>5.076706780303613E-2</v>
      </c>
      <c r="J46" s="6"/>
      <c r="K46" s="25" t="s">
        <v>58</v>
      </c>
      <c r="L46" s="26">
        <f t="shared" si="19"/>
        <v>4.7020189272521121E-2</v>
      </c>
      <c r="M46" s="26">
        <f t="shared" si="19"/>
        <v>3.7468785305150108E-3</v>
      </c>
      <c r="N46" s="26">
        <f t="shared" si="19"/>
        <v>0</v>
      </c>
      <c r="O46" s="26">
        <f t="shared" si="19"/>
        <v>0</v>
      </c>
      <c r="P46" s="26">
        <f t="shared" si="19"/>
        <v>0</v>
      </c>
      <c r="Q46" s="26">
        <f t="shared" si="19"/>
        <v>0</v>
      </c>
      <c r="R46" s="26">
        <f t="shared" si="19"/>
        <v>0</v>
      </c>
      <c r="S46" s="28">
        <f t="shared" si="23"/>
        <v>5.076706780303613E-2</v>
      </c>
      <c r="T46" s="6"/>
      <c r="U46" s="80" t="s">
        <v>58</v>
      </c>
      <c r="V46" s="81">
        <f t="shared" si="20"/>
        <v>4.7020189272521121E-2</v>
      </c>
      <c r="W46" s="81">
        <f t="shared" si="20"/>
        <v>0</v>
      </c>
      <c r="X46" s="81">
        <f t="shared" si="20"/>
        <v>0</v>
      </c>
      <c r="Y46" s="81">
        <f t="shared" si="20"/>
        <v>3.7468785305150108E-3</v>
      </c>
      <c r="Z46" s="81">
        <f t="shared" si="20"/>
        <v>0</v>
      </c>
      <c r="AA46" s="81">
        <f t="shared" si="20"/>
        <v>0</v>
      </c>
      <c r="AB46" s="81">
        <f t="shared" si="20"/>
        <v>0</v>
      </c>
      <c r="AC46" s="82">
        <f t="shared" si="20"/>
        <v>0</v>
      </c>
      <c r="AD46" s="81">
        <f t="shared" si="20"/>
        <v>0</v>
      </c>
      <c r="AE46" s="81">
        <f t="shared" si="20"/>
        <v>0</v>
      </c>
      <c r="AF46" s="81">
        <f t="shared" si="20"/>
        <v>0</v>
      </c>
      <c r="AG46" s="81">
        <f t="shared" si="20"/>
        <v>0</v>
      </c>
      <c r="AH46" s="81">
        <f t="shared" si="20"/>
        <v>0</v>
      </c>
      <c r="AI46" s="83">
        <f t="shared" si="24"/>
        <v>5.076706780303613E-2</v>
      </c>
      <c r="AJ46" t="str">
        <f t="shared" si="25"/>
        <v/>
      </c>
    </row>
    <row r="47" spans="1:36" x14ac:dyDescent="0.25">
      <c r="A47" s="29" t="s">
        <v>21</v>
      </c>
      <c r="B47" s="18">
        <f t="shared" si="21"/>
        <v>179.61936727431942</v>
      </c>
      <c r="C47" s="18">
        <f t="shared" si="21"/>
        <v>152.66124185935288</v>
      </c>
      <c r="D47" s="18">
        <f t="shared" si="21"/>
        <v>1024.0337216834018</v>
      </c>
      <c r="E47" s="18">
        <f t="shared" si="21"/>
        <v>1.2003582641323105</v>
      </c>
      <c r="F47" s="214"/>
      <c r="G47" s="18">
        <f t="shared" si="18"/>
        <v>0</v>
      </c>
      <c r="H47" s="18">
        <f t="shared" si="18"/>
        <v>0</v>
      </c>
      <c r="I47" s="16">
        <f t="shared" si="22"/>
        <v>1357.5146890812066</v>
      </c>
      <c r="J47" s="6"/>
      <c r="K47" s="31" t="s">
        <v>21</v>
      </c>
      <c r="L47" s="18">
        <f t="shared" si="19"/>
        <v>179.61936727431942</v>
      </c>
      <c r="M47" s="18">
        <f t="shared" si="19"/>
        <v>152.66124185935288</v>
      </c>
      <c r="N47" s="18">
        <f t="shared" si="19"/>
        <v>1024.0337216834018</v>
      </c>
      <c r="O47" s="18">
        <f t="shared" si="19"/>
        <v>1.2003582641323105</v>
      </c>
      <c r="P47" s="18">
        <f t="shared" si="19"/>
        <v>26.126521246716791</v>
      </c>
      <c r="Q47" s="18">
        <f t="shared" si="19"/>
        <v>0</v>
      </c>
      <c r="R47" s="18">
        <f t="shared" si="19"/>
        <v>0</v>
      </c>
      <c r="S47" s="20">
        <f t="shared" si="23"/>
        <v>1383.6412103279233</v>
      </c>
      <c r="T47" s="6"/>
      <c r="U47" s="84" t="s">
        <v>21</v>
      </c>
      <c r="V47" s="76">
        <f t="shared" si="20"/>
        <v>179.61936727431942</v>
      </c>
      <c r="W47" s="76">
        <f t="shared" si="20"/>
        <v>0</v>
      </c>
      <c r="X47" s="76">
        <f t="shared" si="20"/>
        <v>0</v>
      </c>
      <c r="Y47" s="76">
        <f t="shared" si="20"/>
        <v>152.66124185935288</v>
      </c>
      <c r="Z47" s="76">
        <f t="shared" si="20"/>
        <v>521.26502800039395</v>
      </c>
      <c r="AA47" s="76">
        <f t="shared" si="20"/>
        <v>0</v>
      </c>
      <c r="AB47" s="76">
        <f t="shared" si="20"/>
        <v>26.126521246716791</v>
      </c>
      <c r="AC47" s="77">
        <f t="shared" si="20"/>
        <v>503.96905194714031</v>
      </c>
      <c r="AD47" s="76">
        <f t="shared" si="20"/>
        <v>0</v>
      </c>
      <c r="AE47" s="76">
        <f t="shared" si="20"/>
        <v>0</v>
      </c>
      <c r="AF47" s="76">
        <f t="shared" si="20"/>
        <v>0</v>
      </c>
      <c r="AG47" s="76">
        <f t="shared" si="20"/>
        <v>502.768693683008</v>
      </c>
      <c r="AH47" s="76">
        <f t="shared" si="20"/>
        <v>1.2003582641323105</v>
      </c>
      <c r="AI47" s="79">
        <f t="shared" si="24"/>
        <v>1383.6412103279235</v>
      </c>
      <c r="AJ47" t="str">
        <f t="shared" si="25"/>
        <v/>
      </c>
    </row>
    <row r="48" spans="1:36" x14ac:dyDescent="0.25">
      <c r="A48" s="21" t="s">
        <v>20</v>
      </c>
      <c r="B48" s="22">
        <f t="shared" si="21"/>
        <v>20.912629300720301</v>
      </c>
      <c r="C48" s="22">
        <f t="shared" si="21"/>
        <v>0.14323169796081708</v>
      </c>
      <c r="D48" s="22">
        <f t="shared" si="21"/>
        <v>1.7496777502405445</v>
      </c>
      <c r="E48" s="22">
        <f t="shared" si="21"/>
        <v>0</v>
      </c>
      <c r="F48" s="214"/>
      <c r="G48" s="22">
        <f t="shared" si="18"/>
        <v>0</v>
      </c>
      <c r="H48" s="22">
        <f t="shared" si="18"/>
        <v>0</v>
      </c>
      <c r="I48" s="24">
        <f t="shared" si="22"/>
        <v>22.805538748921663</v>
      </c>
      <c r="J48" s="6"/>
      <c r="K48" s="25" t="s">
        <v>20</v>
      </c>
      <c r="L48" s="26">
        <f t="shared" si="19"/>
        <v>20.912629300720301</v>
      </c>
      <c r="M48" s="26">
        <f t="shared" si="19"/>
        <v>0.14323169796081708</v>
      </c>
      <c r="N48" s="26">
        <f t="shared" si="19"/>
        <v>1.7496777502405445</v>
      </c>
      <c r="O48" s="26">
        <f t="shared" si="19"/>
        <v>0</v>
      </c>
      <c r="P48" s="26">
        <f t="shared" si="19"/>
        <v>0</v>
      </c>
      <c r="Q48" s="26">
        <f t="shared" si="19"/>
        <v>0</v>
      </c>
      <c r="R48" s="26">
        <f t="shared" si="19"/>
        <v>0</v>
      </c>
      <c r="S48" s="28">
        <f t="shared" si="23"/>
        <v>22.805538748921663</v>
      </c>
      <c r="T48" s="6"/>
      <c r="U48" s="80" t="s">
        <v>59</v>
      </c>
      <c r="V48" s="81">
        <f t="shared" si="20"/>
        <v>20.912629300720301</v>
      </c>
      <c r="W48" s="81">
        <f t="shared" si="20"/>
        <v>0</v>
      </c>
      <c r="X48" s="81">
        <f t="shared" si="20"/>
        <v>0</v>
      </c>
      <c r="Y48" s="81">
        <f t="shared" si="20"/>
        <v>0.14323169796081708</v>
      </c>
      <c r="Z48" s="81">
        <f t="shared" si="20"/>
        <v>3.9902262745704809E-4</v>
      </c>
      <c r="AA48" s="81">
        <f t="shared" si="20"/>
        <v>0</v>
      </c>
      <c r="AB48" s="81">
        <f t="shared" si="20"/>
        <v>0</v>
      </c>
      <c r="AC48" s="82">
        <f t="shared" si="20"/>
        <v>1.7492787276130874</v>
      </c>
      <c r="AD48" s="81">
        <f t="shared" si="20"/>
        <v>0</v>
      </c>
      <c r="AE48" s="81">
        <f t="shared" si="20"/>
        <v>0</v>
      </c>
      <c r="AF48" s="81">
        <f t="shared" si="20"/>
        <v>0</v>
      </c>
      <c r="AG48" s="81">
        <f t="shared" si="20"/>
        <v>1.7492787276130874</v>
      </c>
      <c r="AH48" s="81">
        <f t="shared" si="20"/>
        <v>0</v>
      </c>
      <c r="AI48" s="83">
        <f t="shared" si="24"/>
        <v>22.805538748921663</v>
      </c>
      <c r="AJ48" t="str">
        <f t="shared" si="25"/>
        <v/>
      </c>
    </row>
    <row r="49" spans="1:36" x14ac:dyDescent="0.25">
      <c r="A49" s="32" t="s">
        <v>62</v>
      </c>
      <c r="B49" s="18">
        <f t="shared" si="21"/>
        <v>0.47181749182991545</v>
      </c>
      <c r="C49" s="18">
        <f t="shared" si="21"/>
        <v>0</v>
      </c>
      <c r="D49" s="18">
        <f t="shared" si="21"/>
        <v>0</v>
      </c>
      <c r="E49" s="18">
        <f t="shared" si="21"/>
        <v>0</v>
      </c>
      <c r="F49" s="214"/>
      <c r="G49" s="18">
        <f t="shared" ref="G49:H53" si="26">G127+G153+G179+G205+G231+G257+G283+G309+G335+G361+G387+G413+G439</f>
        <v>0</v>
      </c>
      <c r="H49" s="18">
        <f t="shared" si="26"/>
        <v>0</v>
      </c>
      <c r="I49" s="16">
        <f t="shared" si="22"/>
        <v>0.47181749182991545</v>
      </c>
      <c r="J49" s="6"/>
      <c r="K49" s="33" t="s">
        <v>62</v>
      </c>
      <c r="L49" s="18">
        <f t="shared" ref="L49:R53" si="27">L127+L153+L179+L205+L231+L257+L283+L309+L335+L361+L387+L413+L439</f>
        <v>0.47181749182991545</v>
      </c>
      <c r="M49" s="18">
        <f t="shared" si="27"/>
        <v>0</v>
      </c>
      <c r="N49" s="18">
        <f t="shared" si="27"/>
        <v>0</v>
      </c>
      <c r="O49" s="18">
        <f t="shared" si="27"/>
        <v>0</v>
      </c>
      <c r="P49" s="18">
        <f t="shared" si="27"/>
        <v>0</v>
      </c>
      <c r="Q49" s="18">
        <f t="shared" si="27"/>
        <v>0</v>
      </c>
      <c r="R49" s="18">
        <f t="shared" si="27"/>
        <v>0</v>
      </c>
      <c r="S49" s="20">
        <f t="shared" si="23"/>
        <v>0.47181749182991545</v>
      </c>
      <c r="T49" s="6"/>
      <c r="U49" s="85" t="s">
        <v>60</v>
      </c>
      <c r="V49" s="76">
        <f t="shared" ref="V49:AH53" si="28">V127+V153+V179+V205+V231+V257+V283+V309+V335+V361+V387+V413+V439</f>
        <v>0.38751701086881329</v>
      </c>
      <c r="W49" s="76">
        <f t="shared" si="28"/>
        <v>1.9713979388924701E-2</v>
      </c>
      <c r="X49" s="76">
        <f t="shared" si="28"/>
        <v>0</v>
      </c>
      <c r="Y49" s="76">
        <f t="shared" si="28"/>
        <v>0</v>
      </c>
      <c r="Z49" s="76">
        <f t="shared" si="28"/>
        <v>0</v>
      </c>
      <c r="AA49" s="76">
        <f t="shared" si="28"/>
        <v>0</v>
      </c>
      <c r="AB49" s="76">
        <f t="shared" si="28"/>
        <v>0</v>
      </c>
      <c r="AC49" s="77">
        <f t="shared" si="28"/>
        <v>6.458650157217749E-2</v>
      </c>
      <c r="AD49" s="76">
        <f t="shared" si="28"/>
        <v>6.458650157217749E-2</v>
      </c>
      <c r="AE49" s="76">
        <f t="shared" si="28"/>
        <v>0</v>
      </c>
      <c r="AF49" s="76">
        <f t="shared" si="28"/>
        <v>0</v>
      </c>
      <c r="AG49" s="76">
        <f t="shared" si="28"/>
        <v>0</v>
      </c>
      <c r="AH49" s="76">
        <f t="shared" si="28"/>
        <v>0</v>
      </c>
      <c r="AI49" s="79">
        <f t="shared" si="24"/>
        <v>0.4718174918299155</v>
      </c>
      <c r="AJ49" t="str">
        <f t="shared" si="25"/>
        <v/>
      </c>
    </row>
    <row r="50" spans="1:36" ht="14.4" x14ac:dyDescent="0.3">
      <c r="A50" s="34" t="s">
        <v>22</v>
      </c>
      <c r="B50" s="35">
        <f t="shared" ref="B50:E53" si="29">B128+B154+B180+B206+B232+B258+B284+B310+B336+B362+B388+B414+B440</f>
        <v>0.47181749182991545</v>
      </c>
      <c r="C50" s="35">
        <f t="shared" si="29"/>
        <v>0</v>
      </c>
      <c r="D50" s="35">
        <f t="shared" si="29"/>
        <v>0</v>
      </c>
      <c r="E50" s="35">
        <f t="shared" si="29"/>
        <v>0</v>
      </c>
      <c r="F50" s="214"/>
      <c r="G50" s="35">
        <f t="shared" si="26"/>
        <v>0</v>
      </c>
      <c r="H50" s="35">
        <f t="shared" si="26"/>
        <v>0</v>
      </c>
      <c r="I50" s="37">
        <f t="shared" si="22"/>
        <v>0.47181749182991545</v>
      </c>
      <c r="J50" s="6"/>
      <c r="K50" s="38" t="s">
        <v>22</v>
      </c>
      <c r="L50" s="39">
        <f t="shared" si="27"/>
        <v>0.47181749182991545</v>
      </c>
      <c r="M50" s="39">
        <f t="shared" si="27"/>
        <v>0</v>
      </c>
      <c r="N50" s="39">
        <f t="shared" si="27"/>
        <v>0</v>
      </c>
      <c r="O50" s="39">
        <f t="shared" si="27"/>
        <v>0</v>
      </c>
      <c r="P50" s="39">
        <f t="shared" si="27"/>
        <v>0</v>
      </c>
      <c r="Q50" s="39">
        <f t="shared" si="27"/>
        <v>0</v>
      </c>
      <c r="R50" s="39">
        <f t="shared" si="27"/>
        <v>0</v>
      </c>
      <c r="S50" s="41">
        <f t="shared" si="23"/>
        <v>0.47181749182991545</v>
      </c>
      <c r="T50" s="6"/>
      <c r="U50" s="86" t="s">
        <v>63</v>
      </c>
      <c r="V50" s="87">
        <f t="shared" si="28"/>
        <v>0.38751701086881329</v>
      </c>
      <c r="W50" s="87">
        <f t="shared" si="28"/>
        <v>1.9713979388924701E-2</v>
      </c>
      <c r="X50" s="87">
        <f t="shared" si="28"/>
        <v>0</v>
      </c>
      <c r="Y50" s="87">
        <f t="shared" si="28"/>
        <v>0</v>
      </c>
      <c r="Z50" s="87">
        <f t="shared" si="28"/>
        <v>0</v>
      </c>
      <c r="AA50" s="87">
        <f t="shared" si="28"/>
        <v>0</v>
      </c>
      <c r="AB50" s="87">
        <f t="shared" si="28"/>
        <v>0</v>
      </c>
      <c r="AC50" s="171">
        <f t="shared" si="28"/>
        <v>6.458650157217749E-2</v>
      </c>
      <c r="AD50" s="87">
        <f t="shared" si="28"/>
        <v>6.458650157217749E-2</v>
      </c>
      <c r="AE50" s="87">
        <f t="shared" si="28"/>
        <v>0</v>
      </c>
      <c r="AF50" s="87">
        <f t="shared" si="28"/>
        <v>0</v>
      </c>
      <c r="AG50" s="87">
        <f t="shared" si="28"/>
        <v>0</v>
      </c>
      <c r="AH50" s="87">
        <f t="shared" si="28"/>
        <v>0</v>
      </c>
      <c r="AI50" s="89">
        <f t="shared" si="24"/>
        <v>0.4718174918299155</v>
      </c>
      <c r="AJ50" t="str">
        <f t="shared" si="25"/>
        <v/>
      </c>
    </row>
    <row r="51" spans="1:36" ht="14.4" x14ac:dyDescent="0.3">
      <c r="A51" s="42" t="s">
        <v>18</v>
      </c>
      <c r="B51" s="43">
        <f t="shared" si="29"/>
        <v>0</v>
      </c>
      <c r="C51" s="43">
        <f t="shared" si="29"/>
        <v>0</v>
      </c>
      <c r="D51" s="43">
        <f t="shared" si="29"/>
        <v>0</v>
      </c>
      <c r="E51" s="43">
        <f t="shared" si="29"/>
        <v>0</v>
      </c>
      <c r="F51" s="214"/>
      <c r="G51" s="43">
        <f t="shared" si="26"/>
        <v>0</v>
      </c>
      <c r="H51" s="43">
        <f t="shared" si="26"/>
        <v>0</v>
      </c>
      <c r="I51" s="45">
        <f t="shared" si="22"/>
        <v>0</v>
      </c>
      <c r="J51" s="6"/>
      <c r="K51" s="46" t="s">
        <v>18</v>
      </c>
      <c r="L51" s="43">
        <f t="shared" si="27"/>
        <v>0</v>
      </c>
      <c r="M51" s="43">
        <f t="shared" si="27"/>
        <v>0</v>
      </c>
      <c r="N51" s="43">
        <f t="shared" si="27"/>
        <v>0</v>
      </c>
      <c r="O51" s="43">
        <f t="shared" si="27"/>
        <v>0</v>
      </c>
      <c r="P51" s="43">
        <f t="shared" si="27"/>
        <v>0</v>
      </c>
      <c r="Q51" s="43">
        <f t="shared" si="27"/>
        <v>0</v>
      </c>
      <c r="R51" s="43">
        <f t="shared" si="27"/>
        <v>0</v>
      </c>
      <c r="S51" s="48">
        <f t="shared" si="23"/>
        <v>0</v>
      </c>
      <c r="T51" s="6"/>
      <c r="U51" s="90" t="s">
        <v>18</v>
      </c>
      <c r="V51" s="91">
        <f t="shared" si="28"/>
        <v>0</v>
      </c>
      <c r="W51" s="91">
        <f t="shared" si="28"/>
        <v>0</v>
      </c>
      <c r="X51" s="91">
        <f t="shared" si="28"/>
        <v>0</v>
      </c>
      <c r="Y51" s="91">
        <f t="shared" si="28"/>
        <v>0</v>
      </c>
      <c r="Z51" s="91">
        <f t="shared" si="28"/>
        <v>0</v>
      </c>
      <c r="AA51" s="91">
        <f t="shared" si="28"/>
        <v>0</v>
      </c>
      <c r="AB51" s="91">
        <f t="shared" si="28"/>
        <v>0</v>
      </c>
      <c r="AC51" s="172">
        <f t="shared" si="28"/>
        <v>0</v>
      </c>
      <c r="AD51" s="91">
        <f t="shared" si="28"/>
        <v>0</v>
      </c>
      <c r="AE51" s="91">
        <f t="shared" si="28"/>
        <v>0</v>
      </c>
      <c r="AF51" s="91">
        <f t="shared" si="28"/>
        <v>0</v>
      </c>
      <c r="AG51" s="91">
        <f t="shared" si="28"/>
        <v>0</v>
      </c>
      <c r="AH51" s="91">
        <f t="shared" si="28"/>
        <v>0</v>
      </c>
      <c r="AI51" s="93">
        <f t="shared" si="24"/>
        <v>0</v>
      </c>
      <c r="AJ51" t="str">
        <f t="shared" si="25"/>
        <v/>
      </c>
    </row>
    <row r="52" spans="1:36" ht="14.4" x14ac:dyDescent="0.3">
      <c r="A52" s="34" t="s">
        <v>19</v>
      </c>
      <c r="B52" s="35">
        <f t="shared" si="29"/>
        <v>0</v>
      </c>
      <c r="C52" s="35">
        <f t="shared" si="29"/>
        <v>0</v>
      </c>
      <c r="D52" s="35">
        <f t="shared" si="29"/>
        <v>0</v>
      </c>
      <c r="E52" s="35">
        <f t="shared" si="29"/>
        <v>0</v>
      </c>
      <c r="F52" s="214"/>
      <c r="G52" s="35">
        <f t="shared" si="26"/>
        <v>0</v>
      </c>
      <c r="H52" s="35">
        <f t="shared" si="26"/>
        <v>0</v>
      </c>
      <c r="I52" s="37">
        <f t="shared" si="22"/>
        <v>0</v>
      </c>
      <c r="J52" s="6"/>
      <c r="K52" s="38" t="s">
        <v>19</v>
      </c>
      <c r="L52" s="39">
        <f t="shared" si="27"/>
        <v>0</v>
      </c>
      <c r="M52" s="39">
        <f t="shared" si="27"/>
        <v>0</v>
      </c>
      <c r="N52" s="39">
        <f t="shared" si="27"/>
        <v>0</v>
      </c>
      <c r="O52" s="39">
        <f t="shared" si="27"/>
        <v>0</v>
      </c>
      <c r="P52" s="39">
        <f t="shared" si="27"/>
        <v>0</v>
      </c>
      <c r="Q52" s="39">
        <f t="shared" si="27"/>
        <v>0</v>
      </c>
      <c r="R52" s="39">
        <f t="shared" si="27"/>
        <v>0</v>
      </c>
      <c r="S52" s="41">
        <f t="shared" si="23"/>
        <v>0</v>
      </c>
      <c r="T52" s="6"/>
      <c r="U52" s="86" t="s">
        <v>19</v>
      </c>
      <c r="V52" s="87">
        <f t="shared" si="28"/>
        <v>0</v>
      </c>
      <c r="W52" s="87">
        <f t="shared" si="28"/>
        <v>0</v>
      </c>
      <c r="X52" s="87">
        <f t="shared" si="28"/>
        <v>0</v>
      </c>
      <c r="Y52" s="87">
        <f t="shared" si="28"/>
        <v>0</v>
      </c>
      <c r="Z52" s="87">
        <f t="shared" si="28"/>
        <v>0</v>
      </c>
      <c r="AA52" s="87">
        <f t="shared" si="28"/>
        <v>0</v>
      </c>
      <c r="AB52" s="87">
        <f t="shared" si="28"/>
        <v>0</v>
      </c>
      <c r="AC52" s="171">
        <f t="shared" si="28"/>
        <v>0</v>
      </c>
      <c r="AD52" s="87">
        <f t="shared" si="28"/>
        <v>0</v>
      </c>
      <c r="AE52" s="87">
        <f t="shared" si="28"/>
        <v>0</v>
      </c>
      <c r="AF52" s="87">
        <f t="shared" si="28"/>
        <v>0</v>
      </c>
      <c r="AG52" s="87">
        <f t="shared" si="28"/>
        <v>0</v>
      </c>
      <c r="AH52" s="87">
        <f t="shared" si="28"/>
        <v>0</v>
      </c>
      <c r="AI52" s="89">
        <f t="shared" si="24"/>
        <v>0</v>
      </c>
      <c r="AJ52" t="str">
        <f t="shared" si="25"/>
        <v/>
      </c>
    </row>
    <row r="53" spans="1:36" ht="15" thickBot="1" x14ac:dyDescent="0.35">
      <c r="A53" s="49" t="s">
        <v>10</v>
      </c>
      <c r="B53" s="50">
        <f t="shared" si="29"/>
        <v>0</v>
      </c>
      <c r="C53" s="50">
        <f t="shared" si="29"/>
        <v>0</v>
      </c>
      <c r="D53" s="50">
        <f t="shared" si="29"/>
        <v>0</v>
      </c>
      <c r="E53" s="50">
        <f t="shared" si="29"/>
        <v>0</v>
      </c>
      <c r="F53" s="215"/>
      <c r="G53" s="50">
        <f t="shared" si="26"/>
        <v>0</v>
      </c>
      <c r="H53" s="50">
        <f t="shared" si="26"/>
        <v>0</v>
      </c>
      <c r="I53" s="52">
        <f t="shared" si="22"/>
        <v>0</v>
      </c>
      <c r="J53" s="6"/>
      <c r="K53" s="53" t="s">
        <v>10</v>
      </c>
      <c r="L53" s="50">
        <f t="shared" si="27"/>
        <v>0</v>
      </c>
      <c r="M53" s="50">
        <f t="shared" si="27"/>
        <v>0</v>
      </c>
      <c r="N53" s="50">
        <f t="shared" si="27"/>
        <v>0</v>
      </c>
      <c r="O53" s="50">
        <f t="shared" si="27"/>
        <v>0</v>
      </c>
      <c r="P53" s="50">
        <f t="shared" si="27"/>
        <v>0</v>
      </c>
      <c r="Q53" s="50">
        <f t="shared" si="27"/>
        <v>0</v>
      </c>
      <c r="R53" s="50">
        <f t="shared" si="27"/>
        <v>0</v>
      </c>
      <c r="S53" s="55">
        <f t="shared" si="23"/>
        <v>0</v>
      </c>
      <c r="T53" s="6"/>
      <c r="U53" s="90" t="s">
        <v>10</v>
      </c>
      <c r="V53" s="91">
        <f t="shared" si="28"/>
        <v>0</v>
      </c>
      <c r="W53" s="91">
        <f t="shared" si="28"/>
        <v>0</v>
      </c>
      <c r="X53" s="91">
        <f t="shared" si="28"/>
        <v>0</v>
      </c>
      <c r="Y53" s="91">
        <f t="shared" si="28"/>
        <v>0</v>
      </c>
      <c r="Z53" s="91">
        <f t="shared" si="28"/>
        <v>0</v>
      </c>
      <c r="AA53" s="91">
        <f t="shared" si="28"/>
        <v>0</v>
      </c>
      <c r="AB53" s="91">
        <f t="shared" si="28"/>
        <v>0</v>
      </c>
      <c r="AC53" s="172">
        <f t="shared" si="28"/>
        <v>0</v>
      </c>
      <c r="AD53" s="91">
        <f t="shared" si="28"/>
        <v>0</v>
      </c>
      <c r="AE53" s="91">
        <f t="shared" si="28"/>
        <v>0</v>
      </c>
      <c r="AF53" s="91">
        <f t="shared" si="28"/>
        <v>0</v>
      </c>
      <c r="AG53" s="91">
        <f t="shared" si="28"/>
        <v>0</v>
      </c>
      <c r="AH53" s="91">
        <f t="shared" si="28"/>
        <v>0</v>
      </c>
      <c r="AI53" s="93">
        <f t="shared" si="24"/>
        <v>0</v>
      </c>
      <c r="AJ53" t="str">
        <f t="shared" si="25"/>
        <v/>
      </c>
    </row>
    <row r="54" spans="1:36" x14ac:dyDescent="0.25">
      <c r="A54" s="56" t="s">
        <v>25</v>
      </c>
      <c r="B54" s="57">
        <f>SUM(B33:B49)</f>
        <v>805.12150793671674</v>
      </c>
      <c r="C54" s="57">
        <f t="shared" ref="C54:I54" si="30">SUM(C33:C49)</f>
        <v>1845.3485272387861</v>
      </c>
      <c r="D54" s="57">
        <f t="shared" si="30"/>
        <v>1957.9006634025131</v>
      </c>
      <c r="E54" s="57">
        <f t="shared" si="30"/>
        <v>1580.8049139389518</v>
      </c>
      <c r="F54" s="57">
        <f t="shared" si="30"/>
        <v>0</v>
      </c>
      <c r="G54" s="57">
        <f t="shared" si="30"/>
        <v>146.15929270573386</v>
      </c>
      <c r="H54" s="57">
        <f t="shared" si="30"/>
        <v>6.04765197190879</v>
      </c>
      <c r="I54" s="57">
        <f t="shared" si="30"/>
        <v>6341.3825571946118</v>
      </c>
      <c r="J54" s="6"/>
      <c r="K54" s="59" t="s">
        <v>25</v>
      </c>
      <c r="L54" s="57">
        <f>SUM(L33:L49)</f>
        <v>805.12150793671674</v>
      </c>
      <c r="M54" s="57">
        <f t="shared" ref="M54:S54" si="31">SUM(M33:M49)</f>
        <v>1845.3485272387861</v>
      </c>
      <c r="N54" s="57">
        <f t="shared" si="31"/>
        <v>1957.9006634025131</v>
      </c>
      <c r="O54" s="57">
        <f t="shared" si="31"/>
        <v>1580.8049139389518</v>
      </c>
      <c r="P54" s="57">
        <f t="shared" si="31"/>
        <v>324.93344542110731</v>
      </c>
      <c r="Q54" s="57">
        <f t="shared" si="31"/>
        <v>146.15929270573386</v>
      </c>
      <c r="R54" s="58">
        <f t="shared" si="31"/>
        <v>6.04765197190879</v>
      </c>
      <c r="S54" s="60">
        <f t="shared" si="31"/>
        <v>6666.3160026157175</v>
      </c>
      <c r="T54" s="6" t="str">
        <f>IF(ABS(S54-AI54)&gt;0.01,S54-AI54,"")</f>
        <v/>
      </c>
      <c r="U54" s="94" t="s">
        <v>61</v>
      </c>
      <c r="V54" s="95">
        <f>SUM(V33:V49)</f>
        <v>715.62285498918561</v>
      </c>
      <c r="W54" s="95">
        <f t="shared" ref="W54:AH54" si="32">SUM(W33:W49)</f>
        <v>78.736613340081831</v>
      </c>
      <c r="X54" s="95">
        <f t="shared" si="32"/>
        <v>146.15929270573386</v>
      </c>
      <c r="Y54" s="95">
        <f t="shared" si="32"/>
        <v>1845.3485272387861</v>
      </c>
      <c r="Z54" s="95">
        <f t="shared" si="32"/>
        <v>1390.9879463032523</v>
      </c>
      <c r="AA54" s="95">
        <f t="shared" si="32"/>
        <v>1535.8411471186287</v>
      </c>
      <c r="AB54" s="95">
        <f t="shared" si="32"/>
        <v>324.93344542110731</v>
      </c>
      <c r="AC54" s="95">
        <f t="shared" si="32"/>
        <v>628.68617549894225</v>
      </c>
      <c r="AD54" s="96">
        <f t="shared" si="32"/>
        <v>10.762039607449188</v>
      </c>
      <c r="AE54" s="96">
        <f t="shared" si="32"/>
        <v>10.949858141318261</v>
      </c>
      <c r="AF54" s="96">
        <f t="shared" si="32"/>
        <v>6.04765197190879</v>
      </c>
      <c r="AG54" s="96">
        <f t="shared" si="32"/>
        <v>566.91271709926104</v>
      </c>
      <c r="AH54" s="96">
        <f t="shared" si="32"/>
        <v>34.013908679004942</v>
      </c>
      <c r="AI54" s="97">
        <f>SUM(V54:AC54)</f>
        <v>6666.3160026157184</v>
      </c>
      <c r="AJ54" t="str">
        <f t="shared" si="25"/>
        <v/>
      </c>
    </row>
    <row r="55" spans="1:36" ht="15" thickBot="1" x14ac:dyDescent="0.35">
      <c r="A55" s="61" t="s">
        <v>86</v>
      </c>
      <c r="B55" s="98">
        <f>IF($I54=0,"-",B54/$I54)</f>
        <v>0.12696308741431578</v>
      </c>
      <c r="C55" s="98">
        <f t="shared" ref="C55:H55" si="33">IF($I54=0,"-",C54/$I54)</f>
        <v>0.29100097819286225</v>
      </c>
      <c r="D55" s="98">
        <f t="shared" si="33"/>
        <v>0.30874981058841466</v>
      </c>
      <c r="E55" s="98">
        <f t="shared" si="33"/>
        <v>0.24928395340941079</v>
      </c>
      <c r="F55" s="98">
        <f t="shared" si="33"/>
        <v>0</v>
      </c>
      <c r="G55" s="98">
        <f t="shared" si="33"/>
        <v>2.3048490039432951E-2</v>
      </c>
      <c r="H55" s="99">
        <f t="shared" si="33"/>
        <v>9.536803555633826E-4</v>
      </c>
      <c r="I55" s="100">
        <f>SUM(B55:H55)</f>
        <v>0.99999999999999989</v>
      </c>
      <c r="K55" s="64" t="s">
        <v>86</v>
      </c>
      <c r="L55" s="65">
        <f>IF($S54=0,"-",L54/$S54)</f>
        <v>0.12077457888597008</v>
      </c>
      <c r="M55" s="65">
        <f t="shared" ref="M55:R55" si="34">IF($S54=0,"-",M54/$S54)</f>
        <v>0.27681683954296671</v>
      </c>
      <c r="N55" s="65">
        <f t="shared" si="34"/>
        <v>0.29370054804396845</v>
      </c>
      <c r="O55" s="65">
        <f t="shared" si="34"/>
        <v>0.23713321020465852</v>
      </c>
      <c r="P55" s="65">
        <f t="shared" si="34"/>
        <v>4.8742580653783965E-2</v>
      </c>
      <c r="Q55" s="65">
        <f t="shared" si="34"/>
        <v>2.1925047154737958E-2</v>
      </c>
      <c r="R55" s="66">
        <f t="shared" si="34"/>
        <v>9.0719551391440535E-4</v>
      </c>
      <c r="S55" s="67">
        <f>SUM(L55:R55)</f>
        <v>1.0000000000000002</v>
      </c>
      <c r="U55" s="101" t="s">
        <v>86</v>
      </c>
      <c r="V55" s="102">
        <f>+V54/$AI54</f>
        <v>0.10734907476759137</v>
      </c>
      <c r="W55" s="102">
        <f t="shared" ref="W55:AH55" si="35">+W54/$AI54</f>
        <v>1.1811113260935618E-2</v>
      </c>
      <c r="X55" s="102">
        <f t="shared" si="35"/>
        <v>2.1925047154737955E-2</v>
      </c>
      <c r="Y55" s="102">
        <f t="shared" si="35"/>
        <v>0.27681683954296665</v>
      </c>
      <c r="Z55" s="102">
        <f t="shared" si="35"/>
        <v>0.20865916733582068</v>
      </c>
      <c r="AA55" s="102">
        <f t="shared" si="35"/>
        <v>0.23038829040147479</v>
      </c>
      <c r="AB55" s="102">
        <f t="shared" si="35"/>
        <v>4.8742580653783958E-2</v>
      </c>
      <c r="AC55" s="102">
        <f t="shared" si="35"/>
        <v>9.4307886882688929E-2</v>
      </c>
      <c r="AD55" s="102">
        <f t="shared" si="35"/>
        <v>1.6143908574430608E-3</v>
      </c>
      <c r="AE55" s="102">
        <f t="shared" si="35"/>
        <v>1.6425651194785504E-3</v>
      </c>
      <c r="AF55" s="102">
        <f t="shared" si="35"/>
        <v>9.0719551391440524E-4</v>
      </c>
      <c r="AG55" s="102">
        <f t="shared" si="35"/>
        <v>8.5041380708147762E-2</v>
      </c>
      <c r="AH55" s="102">
        <f t="shared" si="35"/>
        <v>5.1023546837051558E-3</v>
      </c>
      <c r="AI55" s="103">
        <f>SUM(V55:AC55)</f>
        <v>1</v>
      </c>
      <c r="AJ55" t="str">
        <f t="shared" si="25"/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5.1075830356998074E-3</v>
      </c>
      <c r="G59" s="224"/>
      <c r="H59" s="226"/>
      <c r="I59" s="16">
        <f>SUM(B59:H59)</f>
        <v>5.1075830356998074E-3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36">F450+F476+F502+F528+F554</f>
        <v>0</v>
      </c>
      <c r="G60" s="227"/>
      <c r="H60" s="229"/>
      <c r="I60" s="24">
        <f t="shared" ref="I60:I79" si="37">SUM(B60:H60)</f>
        <v>0</v>
      </c>
      <c r="J60" s="6"/>
      <c r="K60" s="25" t="s">
        <v>7</v>
      </c>
      <c r="L60" s="227"/>
      <c r="M60" s="228"/>
      <c r="N60" s="228"/>
      <c r="O60" s="229"/>
      <c r="P60" s="26">
        <f t="shared" ref="P60:P79" si="38">P450+P476+P502+P528+P554</f>
        <v>0</v>
      </c>
      <c r="Q60" s="227"/>
      <c r="R60" s="234"/>
      <c r="S60" s="28">
        <f t="shared" ref="S60:S79" si="39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36"/>
        <v>0</v>
      </c>
      <c r="G61" s="227"/>
      <c r="H61" s="229"/>
      <c r="I61" s="16">
        <f t="shared" si="37"/>
        <v>0</v>
      </c>
      <c r="J61" s="6"/>
      <c r="K61" s="31" t="s">
        <v>9</v>
      </c>
      <c r="L61" s="227"/>
      <c r="M61" s="228"/>
      <c r="N61" s="228"/>
      <c r="O61" s="229"/>
      <c r="P61" s="18">
        <f t="shared" si="38"/>
        <v>0</v>
      </c>
      <c r="Q61" s="227"/>
      <c r="R61" s="234"/>
      <c r="S61" s="20">
        <f t="shared" si="39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36"/>
        <v>0</v>
      </c>
      <c r="G62" s="227"/>
      <c r="H62" s="229"/>
      <c r="I62" s="24">
        <f t="shared" si="37"/>
        <v>0</v>
      </c>
      <c r="J62" s="6"/>
      <c r="K62" s="25" t="s">
        <v>54</v>
      </c>
      <c r="L62" s="227"/>
      <c r="M62" s="228"/>
      <c r="N62" s="228"/>
      <c r="O62" s="229"/>
      <c r="P62" s="26">
        <f t="shared" si="38"/>
        <v>0</v>
      </c>
      <c r="Q62" s="227"/>
      <c r="R62" s="234"/>
      <c r="S62" s="28">
        <f t="shared" si="39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36"/>
        <v>0</v>
      </c>
      <c r="G63" s="227"/>
      <c r="H63" s="229"/>
      <c r="I63" s="16">
        <f t="shared" si="37"/>
        <v>0</v>
      </c>
      <c r="J63" s="6"/>
      <c r="K63" s="31" t="s">
        <v>15</v>
      </c>
      <c r="L63" s="227"/>
      <c r="M63" s="228"/>
      <c r="N63" s="228"/>
      <c r="O63" s="229"/>
      <c r="P63" s="18">
        <f t="shared" si="38"/>
        <v>0</v>
      </c>
      <c r="Q63" s="227"/>
      <c r="R63" s="234"/>
      <c r="S63" s="20">
        <f t="shared" si="39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36"/>
        <v>0</v>
      </c>
      <c r="G64" s="227"/>
      <c r="H64" s="229"/>
      <c r="I64" s="24">
        <f t="shared" si="37"/>
        <v>0</v>
      </c>
      <c r="J64" s="6"/>
      <c r="K64" s="25" t="s">
        <v>14</v>
      </c>
      <c r="L64" s="227"/>
      <c r="M64" s="228"/>
      <c r="N64" s="228"/>
      <c r="O64" s="229"/>
      <c r="P64" s="26">
        <f t="shared" si="38"/>
        <v>0</v>
      </c>
      <c r="Q64" s="227"/>
      <c r="R64" s="234"/>
      <c r="S64" s="28">
        <f t="shared" si="39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36"/>
        <v>9520.4036132615256</v>
      </c>
      <c r="G65" s="227"/>
      <c r="H65" s="229"/>
      <c r="I65" s="16">
        <f t="shared" si="37"/>
        <v>9520.4036132615256</v>
      </c>
      <c r="J65" s="6"/>
      <c r="K65" s="31" t="s">
        <v>56</v>
      </c>
      <c r="L65" s="227"/>
      <c r="M65" s="228"/>
      <c r="N65" s="228"/>
      <c r="O65" s="229"/>
      <c r="P65" s="18">
        <f t="shared" si="38"/>
        <v>5094.1335146627353</v>
      </c>
      <c r="Q65" s="227"/>
      <c r="R65" s="234"/>
      <c r="S65" s="20">
        <f t="shared" si="39"/>
        <v>5094.1335146627353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36"/>
        <v>2477.1731446510403</v>
      </c>
      <c r="G66" s="227"/>
      <c r="H66" s="229"/>
      <c r="I66" s="24">
        <f t="shared" si="37"/>
        <v>2477.1731446510403</v>
      </c>
      <c r="J66" s="6"/>
      <c r="K66" s="25" t="s">
        <v>11</v>
      </c>
      <c r="L66" s="227"/>
      <c r="M66" s="228"/>
      <c r="N66" s="228"/>
      <c r="O66" s="229"/>
      <c r="P66" s="26">
        <f t="shared" si="38"/>
        <v>1264.5556350027539</v>
      </c>
      <c r="Q66" s="227"/>
      <c r="R66" s="234"/>
      <c r="S66" s="28">
        <f t="shared" si="39"/>
        <v>1264.5556350027539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36"/>
        <v>137.53300968488278</v>
      </c>
      <c r="G67" s="227"/>
      <c r="H67" s="229"/>
      <c r="I67" s="16">
        <f t="shared" si="37"/>
        <v>137.53300968488278</v>
      </c>
      <c r="J67" s="6"/>
      <c r="K67" s="31" t="s">
        <v>57</v>
      </c>
      <c r="L67" s="227"/>
      <c r="M67" s="228"/>
      <c r="N67" s="228"/>
      <c r="O67" s="229"/>
      <c r="P67" s="18">
        <f t="shared" si="38"/>
        <v>0</v>
      </c>
      <c r="Q67" s="227"/>
      <c r="R67" s="234"/>
      <c r="S67" s="20">
        <f t="shared" si="39"/>
        <v>0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36"/>
        <v>4.1066718211258824</v>
      </c>
      <c r="G68" s="227"/>
      <c r="H68" s="229"/>
      <c r="I68" s="24">
        <f t="shared" si="37"/>
        <v>4.1066718211258824</v>
      </c>
      <c r="J68" s="6"/>
      <c r="K68" s="25" t="s">
        <v>16</v>
      </c>
      <c r="L68" s="227"/>
      <c r="M68" s="228"/>
      <c r="N68" s="228"/>
      <c r="O68" s="229"/>
      <c r="P68" s="26">
        <f t="shared" si="38"/>
        <v>4.1066718211258824</v>
      </c>
      <c r="Q68" s="227"/>
      <c r="R68" s="234"/>
      <c r="S68" s="28">
        <f t="shared" si="39"/>
        <v>4.1066718211258824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36"/>
        <v>20.784355396028865</v>
      </c>
      <c r="G69" s="227"/>
      <c r="H69" s="229"/>
      <c r="I69" s="16">
        <f t="shared" si="37"/>
        <v>20.784355396028865</v>
      </c>
      <c r="J69" s="6"/>
      <c r="K69" s="31" t="s">
        <v>136</v>
      </c>
      <c r="L69" s="227"/>
      <c r="M69" s="228"/>
      <c r="N69" s="228"/>
      <c r="O69" s="229"/>
      <c r="P69" s="18">
        <f t="shared" si="38"/>
        <v>16.652285128352602</v>
      </c>
      <c r="Q69" s="227"/>
      <c r="R69" s="234"/>
      <c r="S69" s="20">
        <f t="shared" si="39"/>
        <v>16.652285128352602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36"/>
        <v>51.803953793451981</v>
      </c>
      <c r="G70" s="227"/>
      <c r="H70" s="229"/>
      <c r="I70" s="24">
        <f t="shared" si="37"/>
        <v>51.803953793451981</v>
      </c>
      <c r="J70" s="6"/>
      <c r="K70" s="25" t="s">
        <v>24</v>
      </c>
      <c r="L70" s="227"/>
      <c r="M70" s="228"/>
      <c r="N70" s="228"/>
      <c r="O70" s="229"/>
      <c r="P70" s="26">
        <f t="shared" si="38"/>
        <v>0</v>
      </c>
      <c r="Q70" s="227"/>
      <c r="R70" s="234"/>
      <c r="S70" s="28">
        <f t="shared" si="39"/>
        <v>0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36"/>
        <v>0</v>
      </c>
      <c r="G71" s="227"/>
      <c r="H71" s="229"/>
      <c r="I71" s="16">
        <f t="shared" si="37"/>
        <v>0</v>
      </c>
      <c r="J71" s="6"/>
      <c r="K71" s="31" t="s">
        <v>23</v>
      </c>
      <c r="L71" s="227"/>
      <c r="M71" s="228"/>
      <c r="N71" s="228"/>
      <c r="O71" s="229"/>
      <c r="P71" s="18">
        <f t="shared" si="38"/>
        <v>0</v>
      </c>
      <c r="Q71" s="227"/>
      <c r="R71" s="234"/>
      <c r="S71" s="20">
        <f t="shared" si="39"/>
        <v>0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36"/>
        <v>0</v>
      </c>
      <c r="G72" s="227"/>
      <c r="H72" s="229"/>
      <c r="I72" s="24">
        <f t="shared" si="37"/>
        <v>0</v>
      </c>
      <c r="J72" s="6"/>
      <c r="K72" s="25" t="s">
        <v>58</v>
      </c>
      <c r="L72" s="227"/>
      <c r="M72" s="228"/>
      <c r="N72" s="228"/>
      <c r="O72" s="229"/>
      <c r="P72" s="26">
        <f t="shared" si="38"/>
        <v>0</v>
      </c>
      <c r="Q72" s="227"/>
      <c r="R72" s="234"/>
      <c r="S72" s="28">
        <f t="shared" si="39"/>
        <v>0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36"/>
        <v>1099.7197755637669</v>
      </c>
      <c r="G73" s="227"/>
      <c r="H73" s="229"/>
      <c r="I73" s="16">
        <f t="shared" si="37"/>
        <v>1099.7197755637669</v>
      </c>
      <c r="J73" s="6"/>
      <c r="K73" s="31" t="s">
        <v>21</v>
      </c>
      <c r="L73" s="227"/>
      <c r="M73" s="228"/>
      <c r="N73" s="228"/>
      <c r="O73" s="229"/>
      <c r="P73" s="18">
        <f t="shared" si="38"/>
        <v>752.34157581870329</v>
      </c>
      <c r="Q73" s="227"/>
      <c r="R73" s="234"/>
      <c r="S73" s="20">
        <f t="shared" si="39"/>
        <v>752.34157581870329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36"/>
        <v>0</v>
      </c>
      <c r="G74" s="227"/>
      <c r="H74" s="229"/>
      <c r="I74" s="24">
        <f t="shared" si="37"/>
        <v>0</v>
      </c>
      <c r="J74" s="6"/>
      <c r="K74" s="25" t="s">
        <v>20</v>
      </c>
      <c r="L74" s="227"/>
      <c r="M74" s="228"/>
      <c r="N74" s="228"/>
      <c r="O74" s="229"/>
      <c r="P74" s="26">
        <f t="shared" si="38"/>
        <v>0</v>
      </c>
      <c r="Q74" s="227"/>
      <c r="R74" s="234"/>
      <c r="S74" s="28">
        <f t="shared" si="39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36"/>
        <v>0</v>
      </c>
      <c r="G75" s="227"/>
      <c r="H75" s="229"/>
      <c r="I75" s="16">
        <f t="shared" si="37"/>
        <v>0</v>
      </c>
      <c r="J75" s="6"/>
      <c r="K75" s="33" t="s">
        <v>62</v>
      </c>
      <c r="L75" s="227"/>
      <c r="M75" s="228"/>
      <c r="N75" s="228"/>
      <c r="O75" s="229"/>
      <c r="P75" s="18">
        <f t="shared" si="38"/>
        <v>0</v>
      </c>
      <c r="Q75" s="227"/>
      <c r="R75" s="234"/>
      <c r="S75" s="20">
        <f t="shared" si="39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36"/>
        <v>0</v>
      </c>
      <c r="G76" s="227"/>
      <c r="H76" s="229"/>
      <c r="I76" s="37">
        <f t="shared" si="37"/>
        <v>0</v>
      </c>
      <c r="J76" s="6"/>
      <c r="K76" s="38" t="s">
        <v>22</v>
      </c>
      <c r="L76" s="227"/>
      <c r="M76" s="228"/>
      <c r="N76" s="228"/>
      <c r="O76" s="229"/>
      <c r="P76" s="39">
        <f t="shared" si="38"/>
        <v>0</v>
      </c>
      <c r="Q76" s="227"/>
      <c r="R76" s="234"/>
      <c r="S76" s="41">
        <f t="shared" si="39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36"/>
        <v>0</v>
      </c>
      <c r="G77" s="227"/>
      <c r="H77" s="229"/>
      <c r="I77" s="45">
        <f t="shared" si="37"/>
        <v>0</v>
      </c>
      <c r="J77" s="6"/>
      <c r="K77" s="46" t="s">
        <v>18</v>
      </c>
      <c r="L77" s="227"/>
      <c r="M77" s="228"/>
      <c r="N77" s="228"/>
      <c r="O77" s="229"/>
      <c r="P77" s="43">
        <f t="shared" si="38"/>
        <v>0</v>
      </c>
      <c r="Q77" s="227"/>
      <c r="R77" s="234"/>
      <c r="S77" s="48">
        <f t="shared" si="39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36"/>
        <v>0</v>
      </c>
      <c r="G78" s="227"/>
      <c r="H78" s="229"/>
      <c r="I78" s="37">
        <f t="shared" si="37"/>
        <v>0</v>
      </c>
      <c r="J78" s="6"/>
      <c r="K78" s="38" t="s">
        <v>19</v>
      </c>
      <c r="L78" s="227"/>
      <c r="M78" s="228"/>
      <c r="N78" s="228"/>
      <c r="O78" s="229"/>
      <c r="P78" s="39">
        <f t="shared" si="38"/>
        <v>0</v>
      </c>
      <c r="Q78" s="227"/>
      <c r="R78" s="234"/>
      <c r="S78" s="41">
        <f t="shared" si="39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36"/>
        <v>0</v>
      </c>
      <c r="G79" s="230"/>
      <c r="H79" s="232"/>
      <c r="I79" s="52">
        <f t="shared" si="37"/>
        <v>0</v>
      </c>
      <c r="J79" s="6"/>
      <c r="K79" s="53" t="s">
        <v>10</v>
      </c>
      <c r="L79" s="230"/>
      <c r="M79" s="231"/>
      <c r="N79" s="231"/>
      <c r="O79" s="232"/>
      <c r="P79" s="50">
        <f t="shared" si="38"/>
        <v>0</v>
      </c>
      <c r="Q79" s="230"/>
      <c r="R79" s="235"/>
      <c r="S79" s="55">
        <f t="shared" si="39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I80" si="40">SUM(C59:C75)</f>
        <v>0</v>
      </c>
      <c r="D80" s="57">
        <f t="shared" si="40"/>
        <v>0</v>
      </c>
      <c r="E80" s="57">
        <f t="shared" si="40"/>
        <v>0</v>
      </c>
      <c r="F80" s="57">
        <f t="shared" si="40"/>
        <v>13311.529631754858</v>
      </c>
      <c r="G80" s="57">
        <f t="shared" si="40"/>
        <v>0</v>
      </c>
      <c r="H80" s="58">
        <f t="shared" si="40"/>
        <v>0</v>
      </c>
      <c r="I80" s="57">
        <f t="shared" si="40"/>
        <v>13311.529631754858</v>
      </c>
      <c r="J80" s="6"/>
      <c r="K80" s="59" t="s">
        <v>25</v>
      </c>
      <c r="L80" s="57">
        <f>SUM(L59:L75)</f>
        <v>0</v>
      </c>
      <c r="M80" s="57">
        <f t="shared" ref="M80:S80" si="41">SUM(M59:M75)</f>
        <v>0</v>
      </c>
      <c r="N80" s="57">
        <f t="shared" si="41"/>
        <v>0</v>
      </c>
      <c r="O80" s="57">
        <f t="shared" si="41"/>
        <v>0</v>
      </c>
      <c r="P80" s="57">
        <f t="shared" si="41"/>
        <v>7131.7896824336704</v>
      </c>
      <c r="Q80" s="57">
        <f t="shared" si="41"/>
        <v>0</v>
      </c>
      <c r="R80" s="58">
        <f t="shared" si="41"/>
        <v>0</v>
      </c>
      <c r="S80" s="60">
        <f t="shared" si="41"/>
        <v>7131.7896824336704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42">IF($I80=0,"-",C80/$I80)</f>
        <v>0</v>
      </c>
      <c r="D81" s="98">
        <f t="shared" si="42"/>
        <v>0</v>
      </c>
      <c r="E81" s="98">
        <f t="shared" si="42"/>
        <v>0</v>
      </c>
      <c r="F81" s="98">
        <f t="shared" si="42"/>
        <v>1</v>
      </c>
      <c r="G81" s="98">
        <f t="shared" si="42"/>
        <v>0</v>
      </c>
      <c r="H81" s="98">
        <f t="shared" si="42"/>
        <v>0</v>
      </c>
      <c r="I81" s="100">
        <f>SUM(B81:H81)</f>
        <v>1</v>
      </c>
      <c r="K81" s="64" t="s">
        <v>86</v>
      </c>
      <c r="L81" s="65">
        <f t="shared" ref="L81:R81" si="43">IF($S80=0,"-",L80/$S80)</f>
        <v>0</v>
      </c>
      <c r="M81" s="65">
        <f t="shared" si="43"/>
        <v>0</v>
      </c>
      <c r="N81" s="65">
        <f t="shared" si="43"/>
        <v>0</v>
      </c>
      <c r="O81" s="65">
        <f t="shared" si="43"/>
        <v>0</v>
      </c>
      <c r="P81" s="65">
        <f t="shared" si="43"/>
        <v>1</v>
      </c>
      <c r="Q81" s="65">
        <f t="shared" si="43"/>
        <v>0</v>
      </c>
      <c r="R81" s="66">
        <f t="shared" si="43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>B579+B605+B631</f>
        <v>4.790601355379672</v>
      </c>
      <c r="C85" s="14">
        <f>C579+C605+C631</f>
        <v>0</v>
      </c>
      <c r="D85" s="14">
        <f t="shared" ref="D85:H100" si="44">D579+D605+D631</f>
        <v>0.84744128567963994</v>
      </c>
      <c r="E85" s="14">
        <f t="shared" si="44"/>
        <v>0</v>
      </c>
      <c r="F85" s="14">
        <f t="shared" si="44"/>
        <v>0</v>
      </c>
      <c r="G85" s="14">
        <f>G579+G605+G631</f>
        <v>0</v>
      </c>
      <c r="H85" s="14">
        <f>H579+H605+H631</f>
        <v>0</v>
      </c>
      <c r="I85" s="16">
        <f>SUM(B85:H85)</f>
        <v>5.6380426410593119</v>
      </c>
      <c r="J85" s="6"/>
      <c r="K85" s="72" t="s">
        <v>6</v>
      </c>
      <c r="L85" s="14">
        <f>L579+L605+L631</f>
        <v>4.790601355379672</v>
      </c>
      <c r="M85" s="14">
        <f t="shared" ref="M85:O85" si="45">M579+M605+M631</f>
        <v>0</v>
      </c>
      <c r="N85" s="14">
        <f t="shared" si="45"/>
        <v>0.84744128567963994</v>
      </c>
      <c r="O85" s="14">
        <f t="shared" si="45"/>
        <v>0</v>
      </c>
      <c r="P85" s="14">
        <f>P579+P605+P631</f>
        <v>5.1075830356998074E-3</v>
      </c>
      <c r="Q85" s="14">
        <f t="shared" ref="Q85:R85" si="46">Q579+Q605+Q631</f>
        <v>0</v>
      </c>
      <c r="R85" s="14">
        <f t="shared" si="46"/>
        <v>0</v>
      </c>
      <c r="S85" s="74">
        <f>SUM(L85:R85)</f>
        <v>5.6431502240950113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H101" si="47">B580+B606+B632</f>
        <v>5.2638415872945883</v>
      </c>
      <c r="C86" s="22">
        <f t="shared" si="47"/>
        <v>0</v>
      </c>
      <c r="D86" s="22">
        <f t="shared" si="44"/>
        <v>0.60350166746575495</v>
      </c>
      <c r="E86" s="22">
        <f t="shared" si="44"/>
        <v>0</v>
      </c>
      <c r="F86" s="22">
        <f t="shared" si="44"/>
        <v>0</v>
      </c>
      <c r="G86" s="22">
        <f t="shared" si="44"/>
        <v>0</v>
      </c>
      <c r="H86" s="22">
        <f t="shared" si="44"/>
        <v>0</v>
      </c>
      <c r="I86" s="24">
        <f t="shared" ref="I86:I105" si="48">SUM(B86:H86)</f>
        <v>5.8673432547603435</v>
      </c>
      <c r="J86" s="6"/>
      <c r="K86" s="25" t="s">
        <v>7</v>
      </c>
      <c r="L86" s="26">
        <f t="shared" ref="L86:R101" si="49">L580+L606+L632</f>
        <v>5.2638415872945883</v>
      </c>
      <c r="M86" s="26">
        <f t="shared" si="49"/>
        <v>0</v>
      </c>
      <c r="N86" s="26">
        <f t="shared" si="49"/>
        <v>0.60350166746575495</v>
      </c>
      <c r="O86" s="26">
        <f t="shared" si="49"/>
        <v>0</v>
      </c>
      <c r="P86" s="26">
        <f t="shared" si="49"/>
        <v>0</v>
      </c>
      <c r="Q86" s="26">
        <f t="shared" si="49"/>
        <v>0</v>
      </c>
      <c r="R86" s="26">
        <f t="shared" si="49"/>
        <v>0</v>
      </c>
      <c r="S86" s="28">
        <f t="shared" ref="S86:S105" si="50">SUM(L86:R86)</f>
        <v>5.8673432547603435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47"/>
        <v>38.153441384265513</v>
      </c>
      <c r="C87" s="18">
        <f t="shared" si="47"/>
        <v>0</v>
      </c>
      <c r="D87" s="18">
        <f t="shared" si="44"/>
        <v>2.6028102236489916</v>
      </c>
      <c r="E87" s="18">
        <f t="shared" si="44"/>
        <v>0</v>
      </c>
      <c r="F87" s="18">
        <f t="shared" si="44"/>
        <v>0</v>
      </c>
      <c r="G87" s="18">
        <f t="shared" si="44"/>
        <v>0</v>
      </c>
      <c r="H87" s="18">
        <f t="shared" si="44"/>
        <v>0</v>
      </c>
      <c r="I87" s="16">
        <f t="shared" si="48"/>
        <v>40.756251607914507</v>
      </c>
      <c r="J87" s="6"/>
      <c r="K87" s="31" t="s">
        <v>9</v>
      </c>
      <c r="L87" s="18">
        <f t="shared" si="49"/>
        <v>38.153441384265513</v>
      </c>
      <c r="M87" s="18">
        <f t="shared" si="49"/>
        <v>0</v>
      </c>
      <c r="N87" s="18">
        <f t="shared" si="49"/>
        <v>2.6028102236489916</v>
      </c>
      <c r="O87" s="18">
        <f t="shared" si="49"/>
        <v>0</v>
      </c>
      <c r="P87" s="18">
        <f t="shared" si="49"/>
        <v>0</v>
      </c>
      <c r="Q87" s="18">
        <f t="shared" si="49"/>
        <v>0</v>
      </c>
      <c r="R87" s="18">
        <f t="shared" si="49"/>
        <v>0</v>
      </c>
      <c r="S87" s="20">
        <f t="shared" si="50"/>
        <v>40.756251607914507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47"/>
        <v>0</v>
      </c>
      <c r="C88" s="22">
        <f t="shared" si="47"/>
        <v>0</v>
      </c>
      <c r="D88" s="22">
        <f t="shared" si="44"/>
        <v>0</v>
      </c>
      <c r="E88" s="22">
        <f t="shared" si="44"/>
        <v>0</v>
      </c>
      <c r="F88" s="22">
        <f t="shared" si="44"/>
        <v>0</v>
      </c>
      <c r="G88" s="22">
        <f t="shared" si="44"/>
        <v>0</v>
      </c>
      <c r="H88" s="22">
        <f t="shared" si="44"/>
        <v>0</v>
      </c>
      <c r="I88" s="24">
        <f t="shared" si="48"/>
        <v>0</v>
      </c>
      <c r="J88" s="6"/>
      <c r="K88" s="25" t="s">
        <v>54</v>
      </c>
      <c r="L88" s="26">
        <f t="shared" si="49"/>
        <v>0</v>
      </c>
      <c r="M88" s="26">
        <f t="shared" si="49"/>
        <v>0</v>
      </c>
      <c r="N88" s="26">
        <f t="shared" si="49"/>
        <v>0</v>
      </c>
      <c r="O88" s="26">
        <f t="shared" si="49"/>
        <v>0</v>
      </c>
      <c r="P88" s="26">
        <f t="shared" si="49"/>
        <v>0</v>
      </c>
      <c r="Q88" s="26">
        <f t="shared" si="49"/>
        <v>0</v>
      </c>
      <c r="R88" s="26">
        <f t="shared" si="49"/>
        <v>0</v>
      </c>
      <c r="S88" s="28">
        <f t="shared" si="50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47"/>
        <v>21.502677260544726</v>
      </c>
      <c r="C89" s="18">
        <f t="shared" si="47"/>
        <v>1.2138831410165514</v>
      </c>
      <c r="D89" s="18">
        <f t="shared" si="44"/>
        <v>1.21000668629403</v>
      </c>
      <c r="E89" s="18">
        <f t="shared" si="44"/>
        <v>0.55900833732652233</v>
      </c>
      <c r="F89" s="18">
        <f t="shared" si="44"/>
        <v>0</v>
      </c>
      <c r="G89" s="18">
        <f t="shared" si="44"/>
        <v>0</v>
      </c>
      <c r="H89" s="18">
        <f t="shared" si="44"/>
        <v>0</v>
      </c>
      <c r="I89" s="16">
        <f t="shared" si="48"/>
        <v>24.485575425181828</v>
      </c>
      <c r="J89" s="6"/>
      <c r="K89" s="31" t="s">
        <v>15</v>
      </c>
      <c r="L89" s="18">
        <f t="shared" si="49"/>
        <v>21.502677260544726</v>
      </c>
      <c r="M89" s="18">
        <f t="shared" si="49"/>
        <v>1.2138831410165514</v>
      </c>
      <c r="N89" s="18">
        <f t="shared" si="49"/>
        <v>1.21000668629403</v>
      </c>
      <c r="O89" s="18">
        <f t="shared" si="49"/>
        <v>0.55900833732652233</v>
      </c>
      <c r="P89" s="18">
        <f t="shared" si="49"/>
        <v>0</v>
      </c>
      <c r="Q89" s="18">
        <f t="shared" si="49"/>
        <v>0</v>
      </c>
      <c r="R89" s="18">
        <f t="shared" si="49"/>
        <v>0</v>
      </c>
      <c r="S89" s="20">
        <f t="shared" si="50"/>
        <v>24.485575425181828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47"/>
        <v>1467.0137873099686</v>
      </c>
      <c r="C90" s="22">
        <f t="shared" si="47"/>
        <v>1.5752939754478783</v>
      </c>
      <c r="D90" s="22">
        <f t="shared" si="44"/>
        <v>167.75078136005175</v>
      </c>
      <c r="E90" s="22">
        <f t="shared" si="44"/>
        <v>0</v>
      </c>
      <c r="F90" s="22">
        <f t="shared" si="44"/>
        <v>0</v>
      </c>
      <c r="G90" s="22">
        <f t="shared" si="44"/>
        <v>0</v>
      </c>
      <c r="H90" s="22">
        <f t="shared" si="44"/>
        <v>0</v>
      </c>
      <c r="I90" s="24">
        <f t="shared" si="48"/>
        <v>1636.3398626454682</v>
      </c>
      <c r="J90" s="6"/>
      <c r="K90" s="25" t="s">
        <v>14</v>
      </c>
      <c r="L90" s="26">
        <f t="shared" si="49"/>
        <v>1467.0137873099686</v>
      </c>
      <c r="M90" s="26">
        <f t="shared" si="49"/>
        <v>1.5752939754478783</v>
      </c>
      <c r="N90" s="26">
        <f t="shared" si="49"/>
        <v>167.75078136005175</v>
      </c>
      <c r="O90" s="26">
        <f t="shared" si="49"/>
        <v>0</v>
      </c>
      <c r="P90" s="26">
        <f t="shared" si="49"/>
        <v>0</v>
      </c>
      <c r="Q90" s="26">
        <f t="shared" si="49"/>
        <v>0</v>
      </c>
      <c r="R90" s="26">
        <f t="shared" si="49"/>
        <v>0</v>
      </c>
      <c r="S90" s="28">
        <f t="shared" si="50"/>
        <v>1636.3398626454682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47"/>
        <v>0</v>
      </c>
      <c r="C91" s="18">
        <f t="shared" si="47"/>
        <v>0.32831176428601855</v>
      </c>
      <c r="D91" s="18">
        <f t="shared" si="44"/>
        <v>7.1759690536144588E-2</v>
      </c>
      <c r="E91" s="18">
        <f t="shared" si="44"/>
        <v>49.409622872034689</v>
      </c>
      <c r="F91" s="18">
        <f t="shared" si="44"/>
        <v>629.31066686417898</v>
      </c>
      <c r="G91" s="18">
        <f t="shared" si="44"/>
        <v>0</v>
      </c>
      <c r="H91" s="18">
        <f t="shared" si="44"/>
        <v>0</v>
      </c>
      <c r="I91" s="16">
        <f t="shared" si="48"/>
        <v>679.12036119103584</v>
      </c>
      <c r="J91" s="6"/>
      <c r="K91" s="31" t="s">
        <v>56</v>
      </c>
      <c r="L91" s="18">
        <f t="shared" si="49"/>
        <v>0</v>
      </c>
      <c r="M91" s="18">
        <f t="shared" si="49"/>
        <v>0.32831176428601855</v>
      </c>
      <c r="N91" s="18">
        <f t="shared" si="49"/>
        <v>7.1759690536144588E-2</v>
      </c>
      <c r="O91" s="18">
        <f t="shared" si="49"/>
        <v>49.409622872034689</v>
      </c>
      <c r="P91" s="18">
        <f t="shared" si="49"/>
        <v>4777.891185890001</v>
      </c>
      <c r="Q91" s="18">
        <f t="shared" si="49"/>
        <v>0</v>
      </c>
      <c r="R91" s="18">
        <f t="shared" si="49"/>
        <v>0</v>
      </c>
      <c r="S91" s="20">
        <f t="shared" si="50"/>
        <v>4827.7008802168575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47"/>
        <v>0</v>
      </c>
      <c r="C92" s="22">
        <f t="shared" si="47"/>
        <v>0</v>
      </c>
      <c r="D92" s="22">
        <f t="shared" si="44"/>
        <v>1.5667951676793086E-2</v>
      </c>
      <c r="E92" s="22">
        <f t="shared" si="44"/>
        <v>5.6258730814898588</v>
      </c>
      <c r="F92" s="22">
        <f t="shared" si="44"/>
        <v>0</v>
      </c>
      <c r="G92" s="22">
        <f t="shared" si="44"/>
        <v>0</v>
      </c>
      <c r="H92" s="22">
        <f t="shared" si="44"/>
        <v>0</v>
      </c>
      <c r="I92" s="24">
        <f t="shared" si="48"/>
        <v>5.6415410331666518</v>
      </c>
      <c r="J92" s="6"/>
      <c r="K92" s="25" t="s">
        <v>11</v>
      </c>
      <c r="L92" s="26">
        <f t="shared" si="49"/>
        <v>0</v>
      </c>
      <c r="M92" s="26">
        <f t="shared" si="49"/>
        <v>0</v>
      </c>
      <c r="N92" s="26">
        <f t="shared" si="49"/>
        <v>1.5667951676793086E-2</v>
      </c>
      <c r="O92" s="26">
        <f t="shared" si="49"/>
        <v>5.6258730814898588</v>
      </c>
      <c r="P92" s="26">
        <f t="shared" si="49"/>
        <v>1203.9586032059717</v>
      </c>
      <c r="Q92" s="26">
        <f t="shared" si="49"/>
        <v>0</v>
      </c>
      <c r="R92" s="26">
        <f t="shared" si="49"/>
        <v>0</v>
      </c>
      <c r="S92" s="28">
        <f t="shared" si="50"/>
        <v>1209.6001442391384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47"/>
        <v>0</v>
      </c>
      <c r="C93" s="18">
        <f t="shared" si="47"/>
        <v>0</v>
      </c>
      <c r="D93" s="18">
        <f t="shared" si="44"/>
        <v>0</v>
      </c>
      <c r="E93" s="18">
        <f t="shared" si="44"/>
        <v>0</v>
      </c>
      <c r="F93" s="18">
        <f t="shared" si="44"/>
        <v>0</v>
      </c>
      <c r="G93" s="18">
        <f t="shared" si="44"/>
        <v>0</v>
      </c>
      <c r="H93" s="18">
        <f t="shared" si="44"/>
        <v>0</v>
      </c>
      <c r="I93" s="16">
        <f t="shared" si="48"/>
        <v>0</v>
      </c>
      <c r="J93" s="6"/>
      <c r="K93" s="31" t="s">
        <v>57</v>
      </c>
      <c r="L93" s="18">
        <f t="shared" si="49"/>
        <v>0</v>
      </c>
      <c r="M93" s="18">
        <f t="shared" si="49"/>
        <v>0</v>
      </c>
      <c r="N93" s="18">
        <f t="shared" si="49"/>
        <v>0</v>
      </c>
      <c r="O93" s="18">
        <f t="shared" si="49"/>
        <v>0</v>
      </c>
      <c r="P93" s="18">
        <f t="shared" si="49"/>
        <v>137.53300968488278</v>
      </c>
      <c r="Q93" s="18">
        <f t="shared" si="49"/>
        <v>0</v>
      </c>
      <c r="R93" s="18">
        <f t="shared" si="49"/>
        <v>0</v>
      </c>
      <c r="S93" s="20">
        <f t="shared" si="50"/>
        <v>137.53300968488278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47"/>
        <v>19.73568839748436</v>
      </c>
      <c r="C94" s="22">
        <f t="shared" si="47"/>
        <v>1.3299582136904804E-2</v>
      </c>
      <c r="D94" s="22">
        <f t="shared" si="44"/>
        <v>2.3326532332454977</v>
      </c>
      <c r="E94" s="22">
        <f t="shared" si="44"/>
        <v>9.3629093156956583E-2</v>
      </c>
      <c r="F94" s="22">
        <f t="shared" si="44"/>
        <v>0</v>
      </c>
      <c r="G94" s="22">
        <f t="shared" si="44"/>
        <v>0</v>
      </c>
      <c r="H94" s="22">
        <f t="shared" si="44"/>
        <v>0</v>
      </c>
      <c r="I94" s="24">
        <f t="shared" si="48"/>
        <v>22.17527030602372</v>
      </c>
      <c r="J94" s="6"/>
      <c r="K94" s="25" t="s">
        <v>16</v>
      </c>
      <c r="L94" s="26">
        <f t="shared" si="49"/>
        <v>19.73568839748436</v>
      </c>
      <c r="M94" s="26">
        <f t="shared" si="49"/>
        <v>1.3299582136904804E-2</v>
      </c>
      <c r="N94" s="26">
        <f t="shared" si="49"/>
        <v>2.3326532332454977</v>
      </c>
      <c r="O94" s="26">
        <f t="shared" si="49"/>
        <v>9.3629093156956583E-2</v>
      </c>
      <c r="P94" s="26">
        <f t="shared" si="49"/>
        <v>0</v>
      </c>
      <c r="Q94" s="26">
        <f t="shared" si="49"/>
        <v>0</v>
      </c>
      <c r="R94" s="26">
        <f t="shared" si="49"/>
        <v>0</v>
      </c>
      <c r="S94" s="28">
        <f t="shared" si="50"/>
        <v>22.17527030602372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47"/>
        <v>2457.7812741944831</v>
      </c>
      <c r="C95" s="18">
        <f t="shared" si="47"/>
        <v>23.059529561803256</v>
      </c>
      <c r="D95" s="18">
        <f t="shared" si="44"/>
        <v>277.33293445361414</v>
      </c>
      <c r="E95" s="18">
        <f t="shared" si="44"/>
        <v>3.541283169701428</v>
      </c>
      <c r="F95" s="18">
        <f t="shared" si="44"/>
        <v>0</v>
      </c>
      <c r="G95" s="18">
        <f t="shared" si="44"/>
        <v>0</v>
      </c>
      <c r="H95" s="18">
        <f t="shared" si="44"/>
        <v>0</v>
      </c>
      <c r="I95" s="16">
        <f t="shared" si="48"/>
        <v>2761.7150213796017</v>
      </c>
      <c r="J95" s="6"/>
      <c r="K95" s="31" t="s">
        <v>136</v>
      </c>
      <c r="L95" s="18">
        <f t="shared" si="49"/>
        <v>2457.7812741944831</v>
      </c>
      <c r="M95" s="18">
        <f t="shared" si="49"/>
        <v>23.059529561803256</v>
      </c>
      <c r="N95" s="18">
        <f t="shared" si="49"/>
        <v>277.33293445361414</v>
      </c>
      <c r="O95" s="18">
        <f t="shared" si="49"/>
        <v>3.541283169701428</v>
      </c>
      <c r="P95" s="18">
        <f t="shared" si="49"/>
        <v>0</v>
      </c>
      <c r="Q95" s="18">
        <f t="shared" si="49"/>
        <v>0</v>
      </c>
      <c r="R95" s="18">
        <f t="shared" si="49"/>
        <v>0</v>
      </c>
      <c r="S95" s="20">
        <f t="shared" si="50"/>
        <v>2761.7150213796017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47"/>
        <v>745.4577897861152</v>
      </c>
      <c r="C96" s="22">
        <f t="shared" si="47"/>
        <v>7.4615556134517091E-2</v>
      </c>
      <c r="D96" s="22">
        <f t="shared" si="44"/>
        <v>948.3253563785828</v>
      </c>
      <c r="E96" s="22">
        <f t="shared" si="44"/>
        <v>1085.5083020094332</v>
      </c>
      <c r="F96" s="22">
        <f t="shared" si="44"/>
        <v>0</v>
      </c>
      <c r="G96" s="22">
        <f t="shared" si="44"/>
        <v>633.98896102290303</v>
      </c>
      <c r="H96" s="22">
        <f t="shared" si="44"/>
        <v>0.51706249101752688</v>
      </c>
      <c r="I96" s="24">
        <f t="shared" si="48"/>
        <v>3413.8720872441859</v>
      </c>
      <c r="J96" s="6"/>
      <c r="K96" s="25" t="s">
        <v>24</v>
      </c>
      <c r="L96" s="26">
        <f t="shared" si="49"/>
        <v>745.4577897861152</v>
      </c>
      <c r="M96" s="26">
        <f t="shared" si="49"/>
        <v>7.4615556134517091E-2</v>
      </c>
      <c r="N96" s="26">
        <f t="shared" si="49"/>
        <v>948.3253563785828</v>
      </c>
      <c r="O96" s="26">
        <f t="shared" si="49"/>
        <v>1085.5083020094332</v>
      </c>
      <c r="P96" s="26">
        <f t="shared" si="49"/>
        <v>43.477585902021943</v>
      </c>
      <c r="Q96" s="26">
        <f t="shared" si="49"/>
        <v>633.98896102290303</v>
      </c>
      <c r="R96" s="26">
        <f t="shared" si="49"/>
        <v>0.51706249101752688</v>
      </c>
      <c r="S96" s="28">
        <f t="shared" si="50"/>
        <v>3457.3496731462078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47"/>
        <v>668.98203803566059</v>
      </c>
      <c r="C97" s="18">
        <f t="shared" si="47"/>
        <v>2.622402629005514</v>
      </c>
      <c r="D97" s="18">
        <f t="shared" si="44"/>
        <v>49.824236685324401</v>
      </c>
      <c r="E97" s="18">
        <f t="shared" si="44"/>
        <v>0</v>
      </c>
      <c r="F97" s="18">
        <f t="shared" si="44"/>
        <v>0</v>
      </c>
      <c r="G97" s="18">
        <f t="shared" si="44"/>
        <v>0</v>
      </c>
      <c r="H97" s="18">
        <f t="shared" si="44"/>
        <v>0</v>
      </c>
      <c r="I97" s="16">
        <f t="shared" si="48"/>
        <v>721.42867734999049</v>
      </c>
      <c r="J97" s="6"/>
      <c r="K97" s="31" t="s">
        <v>23</v>
      </c>
      <c r="L97" s="18">
        <f t="shared" si="49"/>
        <v>668.98203803566059</v>
      </c>
      <c r="M97" s="18">
        <f t="shared" si="49"/>
        <v>2.622402629005514</v>
      </c>
      <c r="N97" s="18">
        <f t="shared" si="49"/>
        <v>49.824236685324401</v>
      </c>
      <c r="O97" s="18">
        <f t="shared" si="49"/>
        <v>0</v>
      </c>
      <c r="P97" s="18">
        <f t="shared" si="49"/>
        <v>0</v>
      </c>
      <c r="Q97" s="18">
        <f t="shared" si="49"/>
        <v>0</v>
      </c>
      <c r="R97" s="18">
        <f t="shared" si="49"/>
        <v>0</v>
      </c>
      <c r="S97" s="20">
        <f t="shared" si="50"/>
        <v>721.42867734999049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47"/>
        <v>3647.6995870909141</v>
      </c>
      <c r="C98" s="22">
        <f t="shared" si="47"/>
        <v>6.7327114464017024</v>
      </c>
      <c r="D98" s="22">
        <f t="shared" si="44"/>
        <v>393.55956949391543</v>
      </c>
      <c r="E98" s="22">
        <f t="shared" si="44"/>
        <v>0</v>
      </c>
      <c r="F98" s="22">
        <f t="shared" si="44"/>
        <v>0</v>
      </c>
      <c r="G98" s="22">
        <f t="shared" si="44"/>
        <v>0</v>
      </c>
      <c r="H98" s="22">
        <f t="shared" si="44"/>
        <v>0</v>
      </c>
      <c r="I98" s="24">
        <f t="shared" si="48"/>
        <v>4047.9918680312312</v>
      </c>
      <c r="J98" s="6"/>
      <c r="K98" s="25" t="s">
        <v>58</v>
      </c>
      <c r="L98" s="26">
        <f t="shared" si="49"/>
        <v>3647.6995870909141</v>
      </c>
      <c r="M98" s="26">
        <f t="shared" si="49"/>
        <v>6.7327114464017024</v>
      </c>
      <c r="N98" s="26">
        <f t="shared" si="49"/>
        <v>393.55956949391543</v>
      </c>
      <c r="O98" s="26">
        <f t="shared" si="49"/>
        <v>0</v>
      </c>
      <c r="P98" s="26">
        <f t="shared" si="49"/>
        <v>0</v>
      </c>
      <c r="Q98" s="26">
        <f t="shared" si="49"/>
        <v>0</v>
      </c>
      <c r="R98" s="26">
        <f t="shared" si="49"/>
        <v>0</v>
      </c>
      <c r="S98" s="28">
        <f t="shared" si="50"/>
        <v>4047.9918680312312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47"/>
        <v>372.94834944748078</v>
      </c>
      <c r="C99" s="18">
        <f t="shared" si="47"/>
        <v>0</v>
      </c>
      <c r="D99" s="18">
        <f t="shared" si="44"/>
        <v>77.003550781397422</v>
      </c>
      <c r="E99" s="18">
        <f t="shared" si="44"/>
        <v>1.0521519333510918</v>
      </c>
      <c r="F99" s="18">
        <f t="shared" si="44"/>
        <v>43.460985763041897</v>
      </c>
      <c r="G99" s="18">
        <f t="shared" si="44"/>
        <v>0</v>
      </c>
      <c r="H99" s="18">
        <f t="shared" si="44"/>
        <v>0</v>
      </c>
      <c r="I99" s="16">
        <f t="shared" si="48"/>
        <v>494.46503792527119</v>
      </c>
      <c r="J99" s="6"/>
      <c r="K99" s="31" t="s">
        <v>21</v>
      </c>
      <c r="L99" s="18">
        <f t="shared" si="49"/>
        <v>372.94834944748078</v>
      </c>
      <c r="M99" s="18">
        <f t="shared" si="49"/>
        <v>0</v>
      </c>
      <c r="N99" s="18">
        <f t="shared" si="49"/>
        <v>77.003550781397422</v>
      </c>
      <c r="O99" s="18">
        <f t="shared" si="49"/>
        <v>1.0521519333510918</v>
      </c>
      <c r="P99" s="18">
        <f t="shared" si="49"/>
        <v>364.7126642613888</v>
      </c>
      <c r="Q99" s="18">
        <f t="shared" si="49"/>
        <v>0</v>
      </c>
      <c r="R99" s="18">
        <f t="shared" si="49"/>
        <v>0</v>
      </c>
      <c r="S99" s="20">
        <f t="shared" si="50"/>
        <v>815.7167164236181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47"/>
        <v>0</v>
      </c>
      <c r="C100" s="22">
        <f t="shared" si="47"/>
        <v>0</v>
      </c>
      <c r="D100" s="22">
        <f t="shared" si="44"/>
        <v>0</v>
      </c>
      <c r="E100" s="22">
        <f t="shared" si="44"/>
        <v>0</v>
      </c>
      <c r="F100" s="22">
        <f t="shared" si="44"/>
        <v>0</v>
      </c>
      <c r="G100" s="22">
        <f t="shared" si="44"/>
        <v>0</v>
      </c>
      <c r="H100" s="22">
        <f t="shared" si="44"/>
        <v>0</v>
      </c>
      <c r="I100" s="24">
        <f t="shared" si="48"/>
        <v>0</v>
      </c>
      <c r="J100" s="6"/>
      <c r="K100" s="25" t="s">
        <v>20</v>
      </c>
      <c r="L100" s="26">
        <f t="shared" si="49"/>
        <v>0</v>
      </c>
      <c r="M100" s="26">
        <f t="shared" si="49"/>
        <v>0</v>
      </c>
      <c r="N100" s="26">
        <f t="shared" si="49"/>
        <v>0</v>
      </c>
      <c r="O100" s="26">
        <f t="shared" si="49"/>
        <v>0</v>
      </c>
      <c r="P100" s="26">
        <f t="shared" si="49"/>
        <v>0</v>
      </c>
      <c r="Q100" s="26">
        <f t="shared" si="49"/>
        <v>0</v>
      </c>
      <c r="R100" s="26">
        <f t="shared" si="49"/>
        <v>0</v>
      </c>
      <c r="S100" s="28">
        <f t="shared" si="50"/>
        <v>0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47"/>
        <v>619.19236091933772</v>
      </c>
      <c r="C101" s="18">
        <f t="shared" si="47"/>
        <v>0</v>
      </c>
      <c r="D101" s="18">
        <f t="shared" si="47"/>
        <v>221.3943051272152</v>
      </c>
      <c r="E101" s="18">
        <f t="shared" si="47"/>
        <v>0</v>
      </c>
      <c r="F101" s="18">
        <f t="shared" si="47"/>
        <v>0</v>
      </c>
      <c r="G101" s="18">
        <f t="shared" si="47"/>
        <v>0</v>
      </c>
      <c r="H101" s="18">
        <f t="shared" si="47"/>
        <v>0</v>
      </c>
      <c r="I101" s="16">
        <f t="shared" si="48"/>
        <v>840.58666604655286</v>
      </c>
      <c r="J101" s="6"/>
      <c r="K101" s="33" t="s">
        <v>62</v>
      </c>
      <c r="L101" s="18">
        <f t="shared" si="49"/>
        <v>619.19236091933772</v>
      </c>
      <c r="M101" s="18">
        <f t="shared" si="49"/>
        <v>0</v>
      </c>
      <c r="N101" s="18">
        <f t="shared" si="49"/>
        <v>221.3943051272152</v>
      </c>
      <c r="O101" s="18">
        <f t="shared" si="49"/>
        <v>0</v>
      </c>
      <c r="P101" s="18">
        <f t="shared" si="49"/>
        <v>0</v>
      </c>
      <c r="Q101" s="18">
        <f t="shared" si="49"/>
        <v>0</v>
      </c>
      <c r="R101" s="18">
        <f t="shared" si="49"/>
        <v>0</v>
      </c>
      <c r="S101" s="20">
        <f t="shared" si="50"/>
        <v>840.58666604655286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ref="B102:H105" si="51">B596+B622+B648</f>
        <v>619.19236091933772</v>
      </c>
      <c r="C102" s="35">
        <f t="shared" si="51"/>
        <v>0</v>
      </c>
      <c r="D102" s="35">
        <f t="shared" si="51"/>
        <v>221.3943051272152</v>
      </c>
      <c r="E102" s="35">
        <f t="shared" si="51"/>
        <v>0</v>
      </c>
      <c r="F102" s="35">
        <f t="shared" si="51"/>
        <v>0</v>
      </c>
      <c r="G102" s="35">
        <f t="shared" si="51"/>
        <v>0</v>
      </c>
      <c r="H102" s="35">
        <f t="shared" si="51"/>
        <v>0</v>
      </c>
      <c r="I102" s="37">
        <f t="shared" si="48"/>
        <v>840.58666604655286</v>
      </c>
      <c r="J102" s="6"/>
      <c r="K102" s="38" t="s">
        <v>22</v>
      </c>
      <c r="L102" s="39">
        <f t="shared" ref="L102:R105" si="52">L596+L622+L648</f>
        <v>619.19236091933772</v>
      </c>
      <c r="M102" s="39">
        <f t="shared" si="52"/>
        <v>0</v>
      </c>
      <c r="N102" s="39">
        <f t="shared" si="52"/>
        <v>221.3943051272152</v>
      </c>
      <c r="O102" s="39">
        <f t="shared" si="52"/>
        <v>0</v>
      </c>
      <c r="P102" s="39">
        <f t="shared" si="52"/>
        <v>0</v>
      </c>
      <c r="Q102" s="39">
        <f t="shared" si="52"/>
        <v>0</v>
      </c>
      <c r="R102" s="39">
        <f t="shared" si="52"/>
        <v>0</v>
      </c>
      <c r="S102" s="41">
        <f t="shared" si="50"/>
        <v>840.58666604655286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51"/>
        <v>0</v>
      </c>
      <c r="C103" s="43">
        <f t="shared" si="51"/>
        <v>0</v>
      </c>
      <c r="D103" s="43">
        <f t="shared" si="51"/>
        <v>0</v>
      </c>
      <c r="E103" s="43">
        <f t="shared" si="51"/>
        <v>0</v>
      </c>
      <c r="F103" s="43">
        <f t="shared" si="51"/>
        <v>0</v>
      </c>
      <c r="G103" s="43">
        <f t="shared" si="51"/>
        <v>0</v>
      </c>
      <c r="H103" s="43">
        <f t="shared" si="51"/>
        <v>0</v>
      </c>
      <c r="I103" s="45">
        <f t="shared" si="48"/>
        <v>0</v>
      </c>
      <c r="J103" s="6"/>
      <c r="K103" s="46" t="s">
        <v>18</v>
      </c>
      <c r="L103" s="43">
        <f t="shared" si="52"/>
        <v>0</v>
      </c>
      <c r="M103" s="43">
        <f t="shared" si="52"/>
        <v>0</v>
      </c>
      <c r="N103" s="43">
        <f t="shared" si="52"/>
        <v>0</v>
      </c>
      <c r="O103" s="43">
        <f t="shared" si="52"/>
        <v>0</v>
      </c>
      <c r="P103" s="43">
        <f t="shared" si="52"/>
        <v>0</v>
      </c>
      <c r="Q103" s="43">
        <f t="shared" si="52"/>
        <v>0</v>
      </c>
      <c r="R103" s="43">
        <f t="shared" si="52"/>
        <v>0</v>
      </c>
      <c r="S103" s="48">
        <f t="shared" si="50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51"/>
        <v>0</v>
      </c>
      <c r="C104" s="35">
        <f t="shared" si="51"/>
        <v>0</v>
      </c>
      <c r="D104" s="35">
        <f t="shared" si="51"/>
        <v>0</v>
      </c>
      <c r="E104" s="35">
        <f t="shared" si="51"/>
        <v>0</v>
      </c>
      <c r="F104" s="35">
        <f t="shared" si="51"/>
        <v>0</v>
      </c>
      <c r="G104" s="35">
        <f t="shared" si="51"/>
        <v>0</v>
      </c>
      <c r="H104" s="35">
        <f t="shared" si="51"/>
        <v>0</v>
      </c>
      <c r="I104" s="37">
        <f t="shared" si="48"/>
        <v>0</v>
      </c>
      <c r="J104" s="6"/>
      <c r="K104" s="38" t="s">
        <v>19</v>
      </c>
      <c r="L104" s="39">
        <f t="shared" si="52"/>
        <v>0</v>
      </c>
      <c r="M104" s="39">
        <f t="shared" si="52"/>
        <v>0</v>
      </c>
      <c r="N104" s="39">
        <f t="shared" si="52"/>
        <v>0</v>
      </c>
      <c r="O104" s="39">
        <f t="shared" si="52"/>
        <v>0</v>
      </c>
      <c r="P104" s="39">
        <f t="shared" si="52"/>
        <v>0</v>
      </c>
      <c r="Q104" s="39">
        <f t="shared" si="52"/>
        <v>0</v>
      </c>
      <c r="R104" s="39">
        <f t="shared" si="52"/>
        <v>0</v>
      </c>
      <c r="S104" s="41">
        <f t="shared" si="50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51"/>
        <v>0</v>
      </c>
      <c r="C105" s="50">
        <f t="shared" si="51"/>
        <v>0</v>
      </c>
      <c r="D105" s="50">
        <f t="shared" si="51"/>
        <v>0</v>
      </c>
      <c r="E105" s="50">
        <f t="shared" si="51"/>
        <v>0</v>
      </c>
      <c r="F105" s="50">
        <f t="shared" si="51"/>
        <v>0</v>
      </c>
      <c r="G105" s="50">
        <f t="shared" si="51"/>
        <v>0</v>
      </c>
      <c r="H105" s="50">
        <f t="shared" si="51"/>
        <v>0</v>
      </c>
      <c r="I105" s="52">
        <f t="shared" si="48"/>
        <v>0</v>
      </c>
      <c r="J105" s="6"/>
      <c r="K105" s="53" t="s">
        <v>10</v>
      </c>
      <c r="L105" s="50">
        <f t="shared" si="52"/>
        <v>0</v>
      </c>
      <c r="M105" s="50">
        <f t="shared" si="52"/>
        <v>0</v>
      </c>
      <c r="N105" s="50">
        <f t="shared" si="52"/>
        <v>0</v>
      </c>
      <c r="O105" s="50">
        <f t="shared" si="52"/>
        <v>0</v>
      </c>
      <c r="P105" s="50">
        <f t="shared" si="52"/>
        <v>0</v>
      </c>
      <c r="Q105" s="50">
        <f t="shared" si="52"/>
        <v>0</v>
      </c>
      <c r="R105" s="50">
        <f t="shared" si="52"/>
        <v>0</v>
      </c>
      <c r="S105" s="55">
        <f t="shared" si="50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10068.52143676893</v>
      </c>
      <c r="C106" s="57">
        <f t="shared" ref="C106:I106" si="53">SUM(C85:C101)</f>
        <v>35.620047656232344</v>
      </c>
      <c r="D106" s="57">
        <f t="shared" si="53"/>
        <v>2142.8745750186481</v>
      </c>
      <c r="E106" s="57">
        <f t="shared" si="53"/>
        <v>1145.7898704964937</v>
      </c>
      <c r="F106" s="57">
        <f t="shared" si="53"/>
        <v>672.77165262722087</v>
      </c>
      <c r="G106" s="57">
        <f t="shared" si="53"/>
        <v>633.98896102290303</v>
      </c>
      <c r="H106" s="57">
        <f t="shared" si="53"/>
        <v>0.51706249101752688</v>
      </c>
      <c r="I106" s="57">
        <f t="shared" si="53"/>
        <v>14700.083606081442</v>
      </c>
      <c r="J106" s="6"/>
      <c r="K106" s="59" t="s">
        <v>25</v>
      </c>
      <c r="L106" s="57">
        <f>SUM(L85:L101)</f>
        <v>10068.52143676893</v>
      </c>
      <c r="M106" s="57">
        <f t="shared" ref="M106:S106" si="54">SUM(M85:M101)</f>
        <v>35.620047656232344</v>
      </c>
      <c r="N106" s="57">
        <f t="shared" si="54"/>
        <v>2142.8745750186481</v>
      </c>
      <c r="O106" s="57">
        <f t="shared" si="54"/>
        <v>1145.7898704964937</v>
      </c>
      <c r="P106" s="57">
        <f t="shared" si="54"/>
        <v>6527.5781565273019</v>
      </c>
      <c r="Q106" s="57">
        <f t="shared" si="54"/>
        <v>633.98896102290303</v>
      </c>
      <c r="R106" s="58">
        <f t="shared" si="54"/>
        <v>0.51706249101752688</v>
      </c>
      <c r="S106" s="60">
        <f t="shared" si="54"/>
        <v>20554.890109981527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0.68492953554383662</v>
      </c>
      <c r="C107" s="98">
        <f t="shared" ref="C107:H107" si="55">IF($I106=0,"-",C106/$I106)</f>
        <v>2.4231187121613574E-3</v>
      </c>
      <c r="D107" s="98">
        <f t="shared" si="55"/>
        <v>0.14577295153152314</v>
      </c>
      <c r="E107" s="98">
        <f t="shared" si="55"/>
        <v>7.7944445841279367E-2</v>
      </c>
      <c r="F107" s="98">
        <f t="shared" si="55"/>
        <v>4.5766518793736277E-2</v>
      </c>
      <c r="G107" s="98">
        <f t="shared" si="55"/>
        <v>4.3128255458398962E-2</v>
      </c>
      <c r="H107" s="99">
        <f t="shared" si="55"/>
        <v>3.517411906443971E-5</v>
      </c>
      <c r="I107" s="100">
        <f>SUM(B107:H107)</f>
        <v>1.0000000000000002</v>
      </c>
      <c r="K107" s="64" t="s">
        <v>86</v>
      </c>
      <c r="L107" s="65">
        <f t="shared" ref="L107:R107" si="56">IF($S106=0,"-",L106/$S106)</f>
        <v>0.4898358192574146</v>
      </c>
      <c r="M107" s="65">
        <f t="shared" si="56"/>
        <v>1.73292328325001E-3</v>
      </c>
      <c r="N107" s="65">
        <f t="shared" si="56"/>
        <v>0.1042513272293322</v>
      </c>
      <c r="O107" s="65">
        <f t="shared" si="56"/>
        <v>5.5742933402504261E-2</v>
      </c>
      <c r="P107" s="65">
        <f t="shared" si="56"/>
        <v>0.31756813690565472</v>
      </c>
      <c r="Q107" s="65">
        <f t="shared" si="56"/>
        <v>3.0843704716039116E-2</v>
      </c>
      <c r="R107" s="66">
        <f t="shared" si="56"/>
        <v>2.515520580508672E-5</v>
      </c>
      <c r="S107" s="67">
        <f>SUM(L107:R107)</f>
        <v>0.99999999999999989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AJ111" t="str">
        <f>IF(ABS(S111-AI111)&gt;0.001,S111-AI111,"")</f>
        <v/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57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58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59">SUM(V112:AC112)</f>
        <v>0</v>
      </c>
      <c r="AJ112" t="str">
        <f t="shared" ref="AJ112:AJ133" si="60">IF(ABS(S112-AI112)&gt;0.001,S112-AI112,"")</f>
        <v/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57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58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59"/>
        <v>0</v>
      </c>
      <c r="AJ113" t="str">
        <f t="shared" si="60"/>
        <v/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57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58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59"/>
        <v>0</v>
      </c>
      <c r="AJ114" t="str">
        <f t="shared" si="60"/>
        <v/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57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58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59"/>
        <v>0</v>
      </c>
      <c r="AJ115" t="str">
        <f t="shared" si="60"/>
        <v/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57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58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59"/>
        <v>0</v>
      </c>
      <c r="AJ116" t="str">
        <f t="shared" si="60"/>
        <v/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57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58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59"/>
        <v>0</v>
      </c>
      <c r="AJ117" t="str">
        <f t="shared" si="60"/>
        <v/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57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58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59"/>
        <v>0</v>
      </c>
      <c r="AJ118" t="str">
        <f t="shared" si="60"/>
        <v/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57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58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59"/>
        <v>0</v>
      </c>
      <c r="AJ119" t="str">
        <f t="shared" si="60"/>
        <v/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57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58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59"/>
        <v>0</v>
      </c>
      <c r="AJ120" t="str">
        <f t="shared" si="60"/>
        <v/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57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58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59"/>
        <v>0</v>
      </c>
      <c r="AJ121" t="str">
        <f t="shared" si="60"/>
        <v/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57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58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59"/>
        <v>0</v>
      </c>
      <c r="AJ122" t="str">
        <f t="shared" si="60"/>
        <v/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57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58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59"/>
        <v>0</v>
      </c>
      <c r="AJ123" t="str">
        <f t="shared" si="60"/>
        <v/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57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58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59"/>
        <v>0</v>
      </c>
      <c r="AJ124" t="str">
        <f t="shared" si="60"/>
        <v/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57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58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59"/>
        <v>0</v>
      </c>
      <c r="AJ125" t="str">
        <f t="shared" si="60"/>
        <v/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57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58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59"/>
        <v>0</v>
      </c>
      <c r="AJ126" t="str">
        <f t="shared" si="60"/>
        <v/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57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58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59"/>
        <v>0</v>
      </c>
      <c r="AJ127" t="str">
        <f t="shared" si="60"/>
        <v/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57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58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59"/>
        <v>0</v>
      </c>
      <c r="AJ128" t="str">
        <f t="shared" si="60"/>
        <v/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57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58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59"/>
        <v>0</v>
      </c>
      <c r="AJ129" t="str">
        <f t="shared" si="60"/>
        <v/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57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58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59"/>
        <v>0</v>
      </c>
      <c r="AJ130" t="str">
        <f t="shared" si="60"/>
        <v/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57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58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59"/>
        <v>0</v>
      </c>
      <c r="AJ131" t="str">
        <f t="shared" si="60"/>
        <v/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I132" si="61">SUM(C111:C127)</f>
        <v>0</v>
      </c>
      <c r="D132" s="57">
        <f t="shared" si="61"/>
        <v>0</v>
      </c>
      <c r="E132" s="57">
        <f t="shared" si="61"/>
        <v>0</v>
      </c>
      <c r="F132" s="57">
        <f t="shared" si="61"/>
        <v>0</v>
      </c>
      <c r="G132" s="57">
        <f t="shared" si="61"/>
        <v>0</v>
      </c>
      <c r="H132" s="58">
        <f t="shared" si="61"/>
        <v>0</v>
      </c>
      <c r="I132" s="16">
        <f t="shared" si="61"/>
        <v>0</v>
      </c>
      <c r="J132" s="6"/>
      <c r="K132" s="59" t="s">
        <v>25</v>
      </c>
      <c r="L132" s="57">
        <f>SUM(L111:L127)</f>
        <v>0</v>
      </c>
      <c r="M132" s="57">
        <f t="shared" ref="M132:S132" si="62">SUM(M111:M127)</f>
        <v>0</v>
      </c>
      <c r="N132" s="57">
        <f t="shared" si="62"/>
        <v>0</v>
      </c>
      <c r="O132" s="57">
        <f t="shared" si="62"/>
        <v>0</v>
      </c>
      <c r="P132" s="57">
        <f t="shared" si="62"/>
        <v>0</v>
      </c>
      <c r="Q132" s="57">
        <f t="shared" si="62"/>
        <v>0</v>
      </c>
      <c r="R132" s="58">
        <f t="shared" si="62"/>
        <v>0</v>
      </c>
      <c r="S132" s="60">
        <f t="shared" si="62"/>
        <v>0</v>
      </c>
      <c r="T132" t="str">
        <f>IF(ABS(S132-AI132)&gt;0.01,S132-AI132,"")</f>
        <v/>
      </c>
      <c r="U132" s="94" t="s">
        <v>61</v>
      </c>
      <c r="V132" s="95">
        <f>SUM(V111:V127)</f>
        <v>0</v>
      </c>
      <c r="W132" s="95">
        <f t="shared" ref="W132:AH132" si="63">SUM(W111:W127)</f>
        <v>0</v>
      </c>
      <c r="X132" s="95">
        <f t="shared" si="63"/>
        <v>0</v>
      </c>
      <c r="Y132" s="95">
        <f t="shared" si="63"/>
        <v>0</v>
      </c>
      <c r="Z132" s="95">
        <f t="shared" si="63"/>
        <v>0</v>
      </c>
      <c r="AA132" s="95">
        <f t="shared" si="63"/>
        <v>0</v>
      </c>
      <c r="AB132" s="95">
        <f t="shared" si="63"/>
        <v>0</v>
      </c>
      <c r="AC132" s="95">
        <f t="shared" si="63"/>
        <v>0</v>
      </c>
      <c r="AD132" s="96">
        <f t="shared" si="63"/>
        <v>0</v>
      </c>
      <c r="AE132" s="96">
        <f t="shared" si="63"/>
        <v>0</v>
      </c>
      <c r="AF132" s="96">
        <f t="shared" si="63"/>
        <v>0</v>
      </c>
      <c r="AG132" s="96">
        <f t="shared" si="63"/>
        <v>0</v>
      </c>
      <c r="AH132" s="96">
        <f t="shared" si="63"/>
        <v>0</v>
      </c>
      <c r="AI132" s="97">
        <f>SUM(V132:AC132)</f>
        <v>0</v>
      </c>
      <c r="AJ132" t="str">
        <f t="shared" si="60"/>
        <v/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64">IF($I132=0,"-",C132/$I132)</f>
        <v>-</v>
      </c>
      <c r="D133" s="98" t="str">
        <f t="shared" si="64"/>
        <v>-</v>
      </c>
      <c r="E133" s="98" t="str">
        <f t="shared" si="64"/>
        <v>-</v>
      </c>
      <c r="F133" s="98" t="str">
        <f t="shared" si="64"/>
        <v>-</v>
      </c>
      <c r="G133" s="98" t="str">
        <f t="shared" si="64"/>
        <v>-</v>
      </c>
      <c r="H133" s="99" t="str">
        <f t="shared" si="64"/>
        <v>-</v>
      </c>
      <c r="I133" s="100">
        <f>SUM(B133:H133)</f>
        <v>0</v>
      </c>
      <c r="J133"/>
      <c r="K133" s="64" t="s">
        <v>86</v>
      </c>
      <c r="L133" s="65" t="str">
        <f t="shared" ref="L133:R133" si="65">IF($S132=0,"-",L132/$S132)</f>
        <v>-</v>
      </c>
      <c r="M133" s="65" t="str">
        <f t="shared" si="65"/>
        <v>-</v>
      </c>
      <c r="N133" s="65" t="str">
        <f t="shared" si="65"/>
        <v>-</v>
      </c>
      <c r="O133" s="65" t="str">
        <f t="shared" si="65"/>
        <v>-</v>
      </c>
      <c r="P133" s="65" t="str">
        <f t="shared" si="65"/>
        <v>-</v>
      </c>
      <c r="Q133" s="65" t="str">
        <f t="shared" si="65"/>
        <v>-</v>
      </c>
      <c r="R133" s="66" t="str">
        <f t="shared" si="65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  <c r="AJ133" s="1" t="str">
        <f t="shared" si="60"/>
        <v/>
      </c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AJ137" t="str">
        <f>IF(ABS(S137-AI137)&gt;0.001,S137-AI137,"")</f>
        <v/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66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67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68">SUM(V138:AC138)</f>
        <v>0</v>
      </c>
      <c r="AJ138" t="str">
        <f t="shared" ref="AJ138:AJ159" si="69">IF(ABS(S138-AI138)&gt;0.001,S138-AI138,"")</f>
        <v/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66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67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68"/>
        <v>0</v>
      </c>
      <c r="AJ139" t="str">
        <f t="shared" si="69"/>
        <v/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66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67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68"/>
        <v>0</v>
      </c>
      <c r="AJ140" t="str">
        <f t="shared" si="69"/>
        <v/>
      </c>
      <c r="BA140"/>
      <c r="BR140"/>
      <c r="CG140"/>
    </row>
    <row r="141" spans="1:85" x14ac:dyDescent="0.25">
      <c r="A141" s="29" t="s">
        <v>15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66"/>
        <v>0</v>
      </c>
      <c r="J141" s="6"/>
      <c r="K141" s="31" t="s">
        <v>15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67"/>
        <v>0</v>
      </c>
      <c r="U141" s="84" t="s">
        <v>15</v>
      </c>
      <c r="V141" s="76">
        <v>0</v>
      </c>
      <c r="W141" s="76">
        <v>0</v>
      </c>
      <c r="X141" s="76">
        <v>0</v>
      </c>
      <c r="Y141" s="76">
        <v>0</v>
      </c>
      <c r="Z141" s="76">
        <v>0</v>
      </c>
      <c r="AA141" s="76">
        <v>0</v>
      </c>
      <c r="AB141" s="76">
        <v>0</v>
      </c>
      <c r="AC141" s="77">
        <v>0</v>
      </c>
      <c r="AD141" s="78">
        <v>0</v>
      </c>
      <c r="AE141" s="78">
        <v>0</v>
      </c>
      <c r="AF141" s="78">
        <v>0</v>
      </c>
      <c r="AG141" s="78">
        <v>0</v>
      </c>
      <c r="AH141" s="78">
        <v>0</v>
      </c>
      <c r="AI141" s="79">
        <f t="shared" si="68"/>
        <v>0</v>
      </c>
      <c r="AJ141" t="str">
        <f t="shared" si="69"/>
        <v/>
      </c>
      <c r="BA141"/>
      <c r="BR141"/>
      <c r="CG141"/>
    </row>
    <row r="142" spans="1:85" x14ac:dyDescent="0.25">
      <c r="A142" s="21" t="s">
        <v>14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66"/>
        <v>0</v>
      </c>
      <c r="J142" s="6"/>
      <c r="K142" s="25" t="s">
        <v>14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67"/>
        <v>0</v>
      </c>
      <c r="U142" s="80" t="s">
        <v>55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2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3">
        <f t="shared" si="68"/>
        <v>0</v>
      </c>
      <c r="AJ142" t="str">
        <f t="shared" si="69"/>
        <v/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2.4499727771842416E-4</v>
      </c>
      <c r="F143" s="214"/>
      <c r="G143" s="18">
        <v>0</v>
      </c>
      <c r="H143" s="30">
        <v>0</v>
      </c>
      <c r="I143" s="16">
        <f t="shared" si="66"/>
        <v>2.4499727771842416E-4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2.4499727771842416E-4</v>
      </c>
      <c r="P143" s="18">
        <v>3.9322997543413542E-2</v>
      </c>
      <c r="Q143" s="18">
        <v>0</v>
      </c>
      <c r="R143" s="19">
        <v>0</v>
      </c>
      <c r="S143" s="20">
        <f t="shared" si="67"/>
        <v>3.9567994821131963E-2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2.4499727771842416E-4</v>
      </c>
      <c r="AB143" s="76">
        <v>3.9322997543413542E-2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68"/>
        <v>3.9567994821131963E-2</v>
      </c>
      <c r="AJ143" t="str">
        <f t="shared" si="69"/>
        <v/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66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0.57249602461255433</v>
      </c>
      <c r="Q144" s="26">
        <v>0</v>
      </c>
      <c r="R144" s="27">
        <v>0</v>
      </c>
      <c r="S144" s="28">
        <f t="shared" si="67"/>
        <v>0.57249602461255433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0.57249602461255433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68"/>
        <v>0.57249602461255433</v>
      </c>
      <c r="AJ144" t="str">
        <f t="shared" si="69"/>
        <v/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66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67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68"/>
        <v>0</v>
      </c>
      <c r="AJ145" t="str">
        <f t="shared" si="69"/>
        <v/>
      </c>
      <c r="BA145"/>
      <c r="BR145"/>
      <c r="CG145"/>
    </row>
    <row r="146" spans="1:85" x14ac:dyDescent="0.25">
      <c r="A146" s="21" t="s">
        <v>16</v>
      </c>
      <c r="B146" s="22">
        <v>0</v>
      </c>
      <c r="C146" s="22">
        <v>0</v>
      </c>
      <c r="D146" s="22">
        <v>0</v>
      </c>
      <c r="E146" s="22">
        <v>0</v>
      </c>
      <c r="F146" s="214"/>
      <c r="G146" s="22">
        <v>0</v>
      </c>
      <c r="H146" s="23">
        <v>0</v>
      </c>
      <c r="I146" s="24">
        <f t="shared" si="66"/>
        <v>0</v>
      </c>
      <c r="J146" s="6"/>
      <c r="K146" s="25" t="s">
        <v>16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67"/>
        <v>0</v>
      </c>
      <c r="U146" s="80" t="s">
        <v>16</v>
      </c>
      <c r="V146" s="81">
        <v>0</v>
      </c>
      <c r="W146" s="81">
        <v>0</v>
      </c>
      <c r="X146" s="81">
        <v>0</v>
      </c>
      <c r="Y146" s="81">
        <v>0</v>
      </c>
      <c r="Z146" s="81">
        <v>0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68"/>
        <v>0</v>
      </c>
      <c r="AJ146" t="str">
        <f t="shared" si="69"/>
        <v/>
      </c>
      <c r="BA146"/>
      <c r="BR146"/>
      <c r="CG146"/>
    </row>
    <row r="147" spans="1:85" x14ac:dyDescent="0.25">
      <c r="A147" s="29" t="s">
        <v>136</v>
      </c>
      <c r="B147" s="18">
        <v>126.92338010974237</v>
      </c>
      <c r="C147" s="18">
        <v>806.76535362073662</v>
      </c>
      <c r="D147" s="18">
        <v>69.474924046210802</v>
      </c>
      <c r="E147" s="18">
        <v>0</v>
      </c>
      <c r="F147" s="214"/>
      <c r="G147" s="18">
        <v>0</v>
      </c>
      <c r="H147" s="30">
        <v>0</v>
      </c>
      <c r="I147" s="16">
        <f t="shared" si="66"/>
        <v>1003.1636577766899</v>
      </c>
      <c r="J147" s="6"/>
      <c r="K147" s="31" t="s">
        <v>136</v>
      </c>
      <c r="L147" s="18">
        <v>126.92338010974237</v>
      </c>
      <c r="M147" s="18">
        <v>806.76535362073662</v>
      </c>
      <c r="N147" s="18">
        <v>69.474924046210802</v>
      </c>
      <c r="O147" s="18">
        <v>0</v>
      </c>
      <c r="P147" s="18">
        <v>0</v>
      </c>
      <c r="Q147" s="18">
        <v>0</v>
      </c>
      <c r="R147" s="19">
        <v>0</v>
      </c>
      <c r="S147" s="20">
        <f t="shared" si="67"/>
        <v>1003.1636577766899</v>
      </c>
      <c r="U147" s="84" t="s">
        <v>136</v>
      </c>
      <c r="V147" s="76">
        <v>119.5378092464874</v>
      </c>
      <c r="W147" s="76">
        <v>0.61592400815464232</v>
      </c>
      <c r="X147" s="76">
        <v>0</v>
      </c>
      <c r="Y147" s="76">
        <v>806.76535362073662</v>
      </c>
      <c r="Z147" s="76">
        <v>69.435199957085516</v>
      </c>
      <c r="AA147" s="76">
        <v>0</v>
      </c>
      <c r="AB147" s="76">
        <v>0</v>
      </c>
      <c r="AC147" s="77">
        <v>6.8093709442256234</v>
      </c>
      <c r="AD147" s="76">
        <v>6.7696468551003388</v>
      </c>
      <c r="AE147" s="76">
        <v>0</v>
      </c>
      <c r="AF147" s="76">
        <v>0</v>
      </c>
      <c r="AG147" s="76">
        <v>3.9724089125283121E-2</v>
      </c>
      <c r="AH147" s="76">
        <v>0</v>
      </c>
      <c r="AI147" s="79">
        <f t="shared" si="68"/>
        <v>1003.1636577766898</v>
      </c>
      <c r="AJ147" t="str">
        <f t="shared" si="69"/>
        <v/>
      </c>
      <c r="BA147"/>
      <c r="BR147"/>
      <c r="CG147"/>
    </row>
    <row r="148" spans="1:85" x14ac:dyDescent="0.25">
      <c r="A148" s="21" t="s">
        <v>24</v>
      </c>
      <c r="B148" s="22">
        <v>1.3530897839882128</v>
      </c>
      <c r="C148" s="22">
        <v>0.18929236931625154</v>
      </c>
      <c r="D148" s="22">
        <v>10.421235381789408</v>
      </c>
      <c r="E148" s="22">
        <v>39.368384629476374</v>
      </c>
      <c r="F148" s="214"/>
      <c r="G148" s="22">
        <v>3.0410683665755118</v>
      </c>
      <c r="H148" s="23">
        <v>0</v>
      </c>
      <c r="I148" s="24">
        <f t="shared" si="66"/>
        <v>54.373070531145757</v>
      </c>
      <c r="J148" s="6"/>
      <c r="K148" s="25" t="s">
        <v>24</v>
      </c>
      <c r="L148" s="26">
        <v>1.3530897839882128</v>
      </c>
      <c r="M148" s="26">
        <v>0.18929236931625154</v>
      </c>
      <c r="N148" s="26">
        <v>10.421235381789408</v>
      </c>
      <c r="O148" s="26">
        <v>39.368384629476374</v>
      </c>
      <c r="P148" s="26">
        <v>1.3503281858685286E-4</v>
      </c>
      <c r="Q148" s="26">
        <v>3.0410683665755118</v>
      </c>
      <c r="R148" s="27">
        <v>0</v>
      </c>
      <c r="S148" s="28">
        <f t="shared" si="67"/>
        <v>54.373205563964341</v>
      </c>
      <c r="U148" s="80" t="s">
        <v>24</v>
      </c>
      <c r="V148" s="81">
        <v>3.6397611957790559E-2</v>
      </c>
      <c r="W148" s="81">
        <v>1.3166921720304223</v>
      </c>
      <c r="X148" s="81">
        <v>3.0410683665755118</v>
      </c>
      <c r="Y148" s="81">
        <v>0.18929236931625154</v>
      </c>
      <c r="Z148" s="81">
        <v>10.421235381789408</v>
      </c>
      <c r="AA148" s="81">
        <v>39.320022678620433</v>
      </c>
      <c r="AB148" s="81">
        <v>1.3503281858685286E-4</v>
      </c>
      <c r="AC148" s="82">
        <v>4.8361950855941506E-2</v>
      </c>
      <c r="AD148" s="81">
        <v>0</v>
      </c>
      <c r="AE148" s="81">
        <v>4.8282277919646954E-2</v>
      </c>
      <c r="AF148" s="81">
        <v>0</v>
      </c>
      <c r="AG148" s="81">
        <v>0</v>
      </c>
      <c r="AH148" s="81">
        <v>7.9672936294548016E-5</v>
      </c>
      <c r="AI148" s="83">
        <f t="shared" si="68"/>
        <v>54.373205563964341</v>
      </c>
      <c r="AJ148" t="str">
        <f t="shared" si="69"/>
        <v/>
      </c>
      <c r="BA148"/>
      <c r="BR148"/>
      <c r="CG148"/>
    </row>
    <row r="149" spans="1:85" x14ac:dyDescent="0.25">
      <c r="A149" s="29" t="s">
        <v>23</v>
      </c>
      <c r="B149" s="18">
        <v>49.86356445787596</v>
      </c>
      <c r="C149" s="18">
        <v>186.10220367337561</v>
      </c>
      <c r="D149" s="18">
        <v>53.328321013689937</v>
      </c>
      <c r="E149" s="18">
        <v>0</v>
      </c>
      <c r="F149" s="214"/>
      <c r="G149" s="18">
        <v>0</v>
      </c>
      <c r="H149" s="30">
        <v>0</v>
      </c>
      <c r="I149" s="16">
        <f t="shared" si="66"/>
        <v>289.29408914494149</v>
      </c>
      <c r="J149" s="6"/>
      <c r="K149" s="31" t="s">
        <v>23</v>
      </c>
      <c r="L149" s="18">
        <v>49.86356445787596</v>
      </c>
      <c r="M149" s="18">
        <v>186.10220367337561</v>
      </c>
      <c r="N149" s="18">
        <v>53.328321013689937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67"/>
        <v>289.29408914494149</v>
      </c>
      <c r="U149" s="84" t="s">
        <v>23</v>
      </c>
      <c r="V149" s="76">
        <v>49.163403927344575</v>
      </c>
      <c r="W149" s="76">
        <v>0</v>
      </c>
      <c r="X149" s="76">
        <v>0</v>
      </c>
      <c r="Y149" s="76">
        <v>186.10220367337561</v>
      </c>
      <c r="Z149" s="76">
        <v>53.328321013689937</v>
      </c>
      <c r="AA149" s="76">
        <v>0</v>
      </c>
      <c r="AB149" s="76">
        <v>0</v>
      </c>
      <c r="AC149" s="77">
        <v>0.70016053053138383</v>
      </c>
      <c r="AD149" s="76">
        <v>0.70016053053138383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68"/>
        <v>289.29408914494149</v>
      </c>
      <c r="AJ149" t="str">
        <f t="shared" si="69"/>
        <v/>
      </c>
      <c r="BA149"/>
      <c r="BR149"/>
      <c r="CG149"/>
    </row>
    <row r="150" spans="1:85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66"/>
        <v>0</v>
      </c>
      <c r="J150" s="6"/>
      <c r="K150" s="25" t="s">
        <v>58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67"/>
        <v>0</v>
      </c>
      <c r="U150" s="80" t="s">
        <v>58</v>
      </c>
      <c r="V150" s="81">
        <v>0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68"/>
        <v>0</v>
      </c>
      <c r="AJ150" t="str">
        <f t="shared" si="69"/>
        <v/>
      </c>
      <c r="BA150"/>
      <c r="BR150"/>
      <c r="CG150"/>
    </row>
    <row r="151" spans="1:85" x14ac:dyDescent="0.25">
      <c r="A151" s="29" t="s">
        <v>21</v>
      </c>
      <c r="B151" s="18">
        <v>0</v>
      </c>
      <c r="C151" s="18">
        <v>1.6168562326423664E-5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66"/>
        <v>1.6168562326423664E-5</v>
      </c>
      <c r="J151" s="6"/>
      <c r="K151" s="31" t="s">
        <v>21</v>
      </c>
      <c r="L151" s="18">
        <v>0</v>
      </c>
      <c r="M151" s="18">
        <v>1.6168562326423664E-5</v>
      </c>
      <c r="N151" s="18">
        <v>0</v>
      </c>
      <c r="O151" s="18">
        <v>0</v>
      </c>
      <c r="P151" s="18">
        <v>2.4592454294031403E-3</v>
      </c>
      <c r="Q151" s="18">
        <v>0</v>
      </c>
      <c r="R151" s="19">
        <v>0</v>
      </c>
      <c r="S151" s="20">
        <f t="shared" si="67"/>
        <v>2.475413991729564E-3</v>
      </c>
      <c r="U151" s="84" t="s">
        <v>21</v>
      </c>
      <c r="V151" s="76">
        <v>0</v>
      </c>
      <c r="W151" s="76">
        <v>0</v>
      </c>
      <c r="X151" s="76">
        <v>0</v>
      </c>
      <c r="Y151" s="76">
        <v>1.6168562326423664E-5</v>
      </c>
      <c r="Z151" s="76">
        <v>0</v>
      </c>
      <c r="AA151" s="76">
        <v>0</v>
      </c>
      <c r="AB151" s="76">
        <v>2.4592454294031403E-3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68"/>
        <v>2.475413991729564E-3</v>
      </c>
      <c r="AJ151" t="str">
        <f t="shared" si="69"/>
        <v/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66"/>
        <v>0</v>
      </c>
      <c r="J152" s="6"/>
      <c r="K152" s="25" t="s">
        <v>20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67"/>
        <v>0</v>
      </c>
      <c r="U152" s="80" t="s">
        <v>59</v>
      </c>
      <c r="V152" s="81">
        <v>0</v>
      </c>
      <c r="W152" s="81">
        <v>0</v>
      </c>
      <c r="X152" s="81">
        <v>0</v>
      </c>
      <c r="Y152" s="81">
        <v>0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68"/>
        <v>0</v>
      </c>
      <c r="AJ152" t="str">
        <f t="shared" si="69"/>
        <v/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66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67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68"/>
        <v>0</v>
      </c>
      <c r="AJ153" t="str">
        <f t="shared" si="69"/>
        <v/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66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67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68"/>
        <v>0</v>
      </c>
      <c r="AJ154" t="str">
        <f t="shared" si="69"/>
        <v/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66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67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68"/>
        <v>0</v>
      </c>
      <c r="AJ155" t="str">
        <f t="shared" si="69"/>
        <v/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66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67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68"/>
        <v>0</v>
      </c>
      <c r="AJ156" t="str">
        <f t="shared" si="69"/>
        <v/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66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67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68"/>
        <v>0</v>
      </c>
      <c r="AJ157" t="str">
        <f t="shared" si="69"/>
        <v/>
      </c>
      <c r="BA157"/>
      <c r="BR157"/>
      <c r="CG157"/>
    </row>
    <row r="158" spans="1:85" x14ac:dyDescent="0.25">
      <c r="A158" s="56" t="s">
        <v>25</v>
      </c>
      <c r="B158" s="57">
        <f>SUM(B137:B153)</f>
        <v>178.14003435160654</v>
      </c>
      <c r="C158" s="57">
        <f t="shared" ref="C158:I158" si="70">SUM(C137:C153)</f>
        <v>993.05686583199076</v>
      </c>
      <c r="D158" s="57">
        <f t="shared" si="70"/>
        <v>133.22448044169013</v>
      </c>
      <c r="E158" s="57">
        <f t="shared" si="70"/>
        <v>39.368629626754092</v>
      </c>
      <c r="F158" s="57">
        <f t="shared" si="70"/>
        <v>0</v>
      </c>
      <c r="G158" s="57">
        <f t="shared" si="70"/>
        <v>3.0410683665755118</v>
      </c>
      <c r="H158" s="58">
        <f t="shared" si="70"/>
        <v>0</v>
      </c>
      <c r="I158" s="16">
        <f t="shared" si="70"/>
        <v>1346.8310786186173</v>
      </c>
      <c r="J158" s="6"/>
      <c r="K158" s="59" t="s">
        <v>25</v>
      </c>
      <c r="L158" s="57">
        <f>SUM(L137:L153)</f>
        <v>178.14003435160654</v>
      </c>
      <c r="M158" s="57">
        <f t="shared" ref="M158:S158" si="71">SUM(M137:M153)</f>
        <v>993.05686583199076</v>
      </c>
      <c r="N158" s="57">
        <f t="shared" si="71"/>
        <v>133.22448044169013</v>
      </c>
      <c r="O158" s="57">
        <f t="shared" si="71"/>
        <v>39.368629626754092</v>
      </c>
      <c r="P158" s="57">
        <f t="shared" si="71"/>
        <v>0.61441330040395781</v>
      </c>
      <c r="Q158" s="57">
        <f t="shared" si="71"/>
        <v>3.0410683665755118</v>
      </c>
      <c r="R158" s="58">
        <f t="shared" si="71"/>
        <v>0</v>
      </c>
      <c r="S158" s="60">
        <f t="shared" si="71"/>
        <v>1347.4454919190212</v>
      </c>
      <c r="T158" t="str">
        <f>IF(ABS(S158-AI158)&gt;0.01,S158-AI158,"")</f>
        <v/>
      </c>
      <c r="U158" s="94" t="s">
        <v>61</v>
      </c>
      <c r="V158" s="95">
        <f>SUM(V137:V153)</f>
        <v>168.73761078578977</v>
      </c>
      <c r="W158" s="95">
        <f t="shared" ref="W158:AH158" si="72">SUM(W137:W153)</f>
        <v>1.9326161801850645</v>
      </c>
      <c r="X158" s="95">
        <f t="shared" si="72"/>
        <v>3.0410683665755118</v>
      </c>
      <c r="Y158" s="95">
        <f t="shared" si="72"/>
        <v>993.05686583199076</v>
      </c>
      <c r="Z158" s="95">
        <f t="shared" si="72"/>
        <v>133.18475635256485</v>
      </c>
      <c r="AA158" s="95">
        <f t="shared" si="72"/>
        <v>39.320267675898151</v>
      </c>
      <c r="AB158" s="95">
        <f t="shared" si="72"/>
        <v>0.61441330040395781</v>
      </c>
      <c r="AC158" s="95">
        <f t="shared" si="72"/>
        <v>7.5578934256129484</v>
      </c>
      <c r="AD158" s="96">
        <f t="shared" si="72"/>
        <v>7.4698073856317224</v>
      </c>
      <c r="AE158" s="96">
        <f t="shared" si="72"/>
        <v>4.8282277919646954E-2</v>
      </c>
      <c r="AF158" s="96">
        <f t="shared" si="72"/>
        <v>0</v>
      </c>
      <c r="AG158" s="96">
        <f t="shared" si="72"/>
        <v>3.9724089125283121E-2</v>
      </c>
      <c r="AH158" s="96">
        <f t="shared" si="72"/>
        <v>7.9672936294548016E-5</v>
      </c>
      <c r="AI158" s="97">
        <f>SUM(V158:AC158)</f>
        <v>1347.4454919190212</v>
      </c>
      <c r="AJ158" t="str">
        <f t="shared" si="69"/>
        <v/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0.1322660556172468</v>
      </c>
      <c r="C159" s="98">
        <f t="shared" ref="C159:H159" si="73">IF($I158=0,"-",C158/$I158)</f>
        <v>0.73732844571015066</v>
      </c>
      <c r="D159" s="98">
        <f t="shared" si="73"/>
        <v>9.8916993048847934E-2</v>
      </c>
      <c r="E159" s="98">
        <f t="shared" si="73"/>
        <v>2.9230562207647217E-2</v>
      </c>
      <c r="F159" s="98">
        <f t="shared" si="73"/>
        <v>0</v>
      </c>
      <c r="G159" s="98">
        <f t="shared" si="73"/>
        <v>2.2579434161072343E-3</v>
      </c>
      <c r="H159" s="99">
        <f t="shared" si="73"/>
        <v>0</v>
      </c>
      <c r="I159" s="100">
        <f>SUM(B159:H159)</f>
        <v>0.99999999999999978</v>
      </c>
      <c r="J159"/>
      <c r="K159" s="64" t="s">
        <v>86</v>
      </c>
      <c r="L159" s="65">
        <f t="shared" ref="L159:R159" si="74">IF($S158=0,"-",L158/$S158)</f>
        <v>0.13220574444009675</v>
      </c>
      <c r="M159" s="65">
        <f t="shared" si="74"/>
        <v>0.73699223589199669</v>
      </c>
      <c r="N159" s="65">
        <f t="shared" si="74"/>
        <v>9.8871888503595712E-2</v>
      </c>
      <c r="O159" s="65">
        <f t="shared" si="74"/>
        <v>2.9217233545147419E-2</v>
      </c>
      <c r="P159" s="65">
        <f t="shared" si="74"/>
        <v>4.5598378864952473E-4</v>
      </c>
      <c r="Q159" s="65">
        <f t="shared" si="74"/>
        <v>2.2569138305138015E-3</v>
      </c>
      <c r="R159" s="66">
        <f t="shared" si="74"/>
        <v>0</v>
      </c>
      <c r="S159" s="67">
        <f>SUM(L159:R159)</f>
        <v>1</v>
      </c>
      <c r="U159" s="101" t="s">
        <v>86</v>
      </c>
      <c r="V159" s="102">
        <f>+V158/$AI158</f>
        <v>0.12522778234648663</v>
      </c>
      <c r="W159" s="102">
        <f t="shared" ref="W159:AH159" si="75">+W158/$AI158</f>
        <v>1.4342815288451098E-3</v>
      </c>
      <c r="X159" s="102">
        <f t="shared" si="75"/>
        <v>2.2569138305138015E-3</v>
      </c>
      <c r="Y159" s="102">
        <f t="shared" si="75"/>
        <v>0.73699223589199669</v>
      </c>
      <c r="Z159" s="102">
        <f t="shared" si="75"/>
        <v>9.8842407467543775E-2</v>
      </c>
      <c r="AA159" s="102">
        <f t="shared" si="75"/>
        <v>2.9181341962782138E-2</v>
      </c>
      <c r="AB159" s="102">
        <f t="shared" si="75"/>
        <v>4.5598378864952473E-4</v>
      </c>
      <c r="AC159" s="102">
        <f t="shared" si="75"/>
        <v>5.6090531831822429E-3</v>
      </c>
      <c r="AD159" s="102">
        <f t="shared" si="75"/>
        <v>5.5436805647650226E-3</v>
      </c>
      <c r="AE159" s="102">
        <f t="shared" si="75"/>
        <v>3.5832453490110174E-5</v>
      </c>
      <c r="AF159" s="102">
        <f t="shared" si="75"/>
        <v>0</v>
      </c>
      <c r="AG159" s="102">
        <f t="shared" si="75"/>
        <v>2.9481036051935865E-5</v>
      </c>
      <c r="AH159" s="102">
        <f t="shared" si="75"/>
        <v>5.9128875173331465E-8</v>
      </c>
      <c r="AI159" s="103">
        <f>SUM(V159:AC159)</f>
        <v>0.99999999999999989</v>
      </c>
      <c r="AJ159" s="1" t="str">
        <f t="shared" si="69"/>
        <v/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AJ163" t="str">
        <f>IF(ABS(S163-AI163)&gt;0.001,S163-AI163,"")</f>
        <v/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76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77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78">SUM(V164:AC164)</f>
        <v>0</v>
      </c>
      <c r="AJ164" t="str">
        <f t="shared" ref="AJ164:AJ185" si="79">IF(ABS(S164-AI164)&gt;0.001,S164-AI164,"")</f>
        <v/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76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77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78"/>
        <v>0</v>
      </c>
      <c r="AJ165" t="str">
        <f t="shared" si="79"/>
        <v/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76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77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78"/>
        <v>0</v>
      </c>
      <c r="AJ166" t="str">
        <f t="shared" si="79"/>
        <v/>
      </c>
      <c r="BA166"/>
      <c r="BR166"/>
      <c r="CG166"/>
    </row>
    <row r="167" spans="1:85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76"/>
        <v>0</v>
      </c>
      <c r="J167" s="6"/>
      <c r="K167" s="31" t="s">
        <v>15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77"/>
        <v>0</v>
      </c>
      <c r="U167" s="84" t="s">
        <v>15</v>
      </c>
      <c r="V167" s="76">
        <v>0</v>
      </c>
      <c r="W167" s="76">
        <v>0</v>
      </c>
      <c r="X167" s="76">
        <v>0</v>
      </c>
      <c r="Y167" s="76">
        <v>0</v>
      </c>
      <c r="Z167" s="76">
        <v>0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78"/>
        <v>0</v>
      </c>
      <c r="AJ167" t="str">
        <f t="shared" si="79"/>
        <v/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76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77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78"/>
        <v>0</v>
      </c>
      <c r="AJ168" t="str">
        <f t="shared" si="79"/>
        <v/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76"/>
        <v>0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9">
        <v>0</v>
      </c>
      <c r="S169" s="20">
        <f t="shared" si="77"/>
        <v>0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0</v>
      </c>
      <c r="AB169" s="76">
        <v>0</v>
      </c>
      <c r="AC169" s="77">
        <v>0</v>
      </c>
      <c r="AD169" s="76">
        <v>0</v>
      </c>
      <c r="AE169" s="76">
        <v>0</v>
      </c>
      <c r="AF169" s="76">
        <v>0</v>
      </c>
      <c r="AG169" s="76">
        <v>0</v>
      </c>
      <c r="AH169" s="76">
        <v>0</v>
      </c>
      <c r="AI169" s="79">
        <f t="shared" si="78"/>
        <v>0</v>
      </c>
      <c r="AJ169" t="str">
        <f t="shared" si="79"/>
        <v/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76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7">
        <v>0</v>
      </c>
      <c r="S170" s="28">
        <f t="shared" si="77"/>
        <v>0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0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78"/>
        <v>0</v>
      </c>
      <c r="AJ170" t="str">
        <f t="shared" si="79"/>
        <v/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76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77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78"/>
        <v>0</v>
      </c>
      <c r="AJ171" t="str">
        <f t="shared" si="79"/>
        <v/>
      </c>
      <c r="BA171"/>
      <c r="BR171"/>
      <c r="CG171"/>
    </row>
    <row r="172" spans="1:85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76"/>
        <v>0</v>
      </c>
      <c r="J172" s="6"/>
      <c r="K172" s="25" t="s">
        <v>16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7">
        <v>0</v>
      </c>
      <c r="S172" s="28">
        <f t="shared" si="77"/>
        <v>0</v>
      </c>
      <c r="U172" s="80" t="s">
        <v>16</v>
      </c>
      <c r="V172" s="81">
        <v>0</v>
      </c>
      <c r="W172" s="81">
        <v>0</v>
      </c>
      <c r="X172" s="81">
        <v>0</v>
      </c>
      <c r="Y172" s="81">
        <v>0</v>
      </c>
      <c r="Z172" s="81">
        <v>0</v>
      </c>
      <c r="AA172" s="81">
        <v>0</v>
      </c>
      <c r="AB172" s="81">
        <v>0</v>
      </c>
      <c r="AC172" s="82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3">
        <f t="shared" si="78"/>
        <v>0</v>
      </c>
      <c r="AJ172" t="str">
        <f t="shared" si="79"/>
        <v/>
      </c>
      <c r="BA172"/>
      <c r="BR172"/>
      <c r="CG172"/>
    </row>
    <row r="173" spans="1:85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76"/>
        <v>0</v>
      </c>
      <c r="J173" s="6"/>
      <c r="K173" s="31" t="s">
        <v>136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77"/>
        <v>0</v>
      </c>
      <c r="U173" s="84" t="s">
        <v>136</v>
      </c>
      <c r="V173" s="76">
        <v>0</v>
      </c>
      <c r="W173" s="76">
        <v>0</v>
      </c>
      <c r="X173" s="76">
        <v>0</v>
      </c>
      <c r="Y173" s="76">
        <v>0</v>
      </c>
      <c r="Z173" s="76">
        <v>0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78"/>
        <v>0</v>
      </c>
      <c r="AJ173" t="str">
        <f t="shared" si="79"/>
        <v/>
      </c>
      <c r="BA173"/>
      <c r="BR173"/>
      <c r="CG173"/>
    </row>
    <row r="174" spans="1:85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76"/>
        <v>0</v>
      </c>
      <c r="J174" s="6"/>
      <c r="K174" s="25" t="s">
        <v>24</v>
      </c>
      <c r="L174" s="26">
        <v>0</v>
      </c>
      <c r="M174" s="26">
        <v>0</v>
      </c>
      <c r="N174" s="26">
        <v>0</v>
      </c>
      <c r="O174" s="26">
        <v>0</v>
      </c>
      <c r="P174" s="26">
        <v>4.1499099888264764E-5</v>
      </c>
      <c r="Q174" s="26">
        <v>0</v>
      </c>
      <c r="R174" s="27">
        <v>0</v>
      </c>
      <c r="S174" s="28">
        <f t="shared" si="77"/>
        <v>4.1499099888264764E-5</v>
      </c>
      <c r="U174" s="80" t="s">
        <v>24</v>
      </c>
      <c r="V174" s="81">
        <v>0</v>
      </c>
      <c r="W174" s="81">
        <v>0</v>
      </c>
      <c r="X174" s="81">
        <v>0</v>
      </c>
      <c r="Y174" s="81">
        <v>0</v>
      </c>
      <c r="Z174" s="81">
        <v>0</v>
      </c>
      <c r="AA174" s="81">
        <v>0</v>
      </c>
      <c r="AB174" s="81">
        <v>4.1499099888264764E-5</v>
      </c>
      <c r="AC174" s="82">
        <v>0</v>
      </c>
      <c r="AD174" s="81">
        <v>0</v>
      </c>
      <c r="AE174" s="81">
        <v>0</v>
      </c>
      <c r="AF174" s="81">
        <v>0</v>
      </c>
      <c r="AG174" s="81">
        <v>0</v>
      </c>
      <c r="AH174" s="81">
        <v>0</v>
      </c>
      <c r="AI174" s="83">
        <f t="shared" si="78"/>
        <v>4.1499099888264764E-5</v>
      </c>
      <c r="AJ174" t="str">
        <f t="shared" si="79"/>
        <v/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76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77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78"/>
        <v>0</v>
      </c>
      <c r="AJ175" t="str">
        <f t="shared" si="79"/>
        <v/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76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77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78"/>
        <v>0</v>
      </c>
      <c r="AJ176" t="str">
        <f t="shared" si="79"/>
        <v/>
      </c>
      <c r="BA176"/>
      <c r="BR176"/>
      <c r="CG176"/>
    </row>
    <row r="177" spans="1:85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76"/>
        <v>0</v>
      </c>
      <c r="J177" s="6"/>
      <c r="K177" s="31" t="s">
        <v>21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9">
        <v>0</v>
      </c>
      <c r="S177" s="20">
        <f t="shared" si="77"/>
        <v>0</v>
      </c>
      <c r="U177" s="84" t="s">
        <v>21</v>
      </c>
      <c r="V177" s="76">
        <v>0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0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78"/>
        <v>0</v>
      </c>
      <c r="AJ177" t="str">
        <f t="shared" si="79"/>
        <v/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76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77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78"/>
        <v>0</v>
      </c>
      <c r="AJ178" t="str">
        <f t="shared" si="79"/>
        <v/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76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77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78"/>
        <v>0</v>
      </c>
      <c r="AJ179" t="str">
        <f t="shared" si="79"/>
        <v/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76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77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78"/>
        <v>0</v>
      </c>
      <c r="AJ180" t="str">
        <f t="shared" si="79"/>
        <v/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76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77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78"/>
        <v>0</v>
      </c>
      <c r="AJ181" t="str">
        <f t="shared" si="79"/>
        <v/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76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77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78"/>
        <v>0</v>
      </c>
      <c r="AJ182" t="str">
        <f t="shared" si="79"/>
        <v/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76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77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78"/>
        <v>0</v>
      </c>
      <c r="AJ183" t="str">
        <f t="shared" si="79"/>
        <v/>
      </c>
      <c r="BA183"/>
      <c r="BR183"/>
      <c r="CG183"/>
    </row>
    <row r="184" spans="1:85" x14ac:dyDescent="0.25">
      <c r="A184" s="56" t="s">
        <v>25</v>
      </c>
      <c r="B184" s="57">
        <f>SUM(B163:B179)</f>
        <v>0</v>
      </c>
      <c r="C184" s="57">
        <f t="shared" ref="C184:I184" si="80">SUM(C163:C179)</f>
        <v>0</v>
      </c>
      <c r="D184" s="57">
        <f t="shared" si="80"/>
        <v>0</v>
      </c>
      <c r="E184" s="57">
        <f t="shared" si="80"/>
        <v>0</v>
      </c>
      <c r="F184" s="57">
        <f t="shared" si="80"/>
        <v>0</v>
      </c>
      <c r="G184" s="57">
        <f t="shared" si="80"/>
        <v>0</v>
      </c>
      <c r="H184" s="58">
        <f t="shared" si="80"/>
        <v>0</v>
      </c>
      <c r="I184" s="16">
        <f t="shared" si="80"/>
        <v>0</v>
      </c>
      <c r="J184" s="6"/>
      <c r="K184" s="59" t="s">
        <v>25</v>
      </c>
      <c r="L184" s="57">
        <f>SUM(L163:L179)</f>
        <v>0</v>
      </c>
      <c r="M184" s="57">
        <f t="shared" ref="M184:S184" si="81">SUM(M163:M179)</f>
        <v>0</v>
      </c>
      <c r="N184" s="57">
        <f t="shared" si="81"/>
        <v>0</v>
      </c>
      <c r="O184" s="57">
        <f t="shared" si="81"/>
        <v>0</v>
      </c>
      <c r="P184" s="57">
        <f t="shared" si="81"/>
        <v>4.1499099888264764E-5</v>
      </c>
      <c r="Q184" s="57">
        <f t="shared" si="81"/>
        <v>0</v>
      </c>
      <c r="R184" s="58">
        <f t="shared" si="81"/>
        <v>0</v>
      </c>
      <c r="S184" s="60">
        <f t="shared" si="81"/>
        <v>4.1499099888264764E-5</v>
      </c>
      <c r="T184" t="str">
        <f>IF(ABS(S184-AI184)&gt;0.01,S184-AI184,"")</f>
        <v/>
      </c>
      <c r="U184" s="94" t="s">
        <v>61</v>
      </c>
      <c r="V184" s="95">
        <f>SUM(V163:V179)</f>
        <v>0</v>
      </c>
      <c r="W184" s="95">
        <f t="shared" ref="W184:AH184" si="82">SUM(W163:W179)</f>
        <v>0</v>
      </c>
      <c r="X184" s="95">
        <f t="shared" si="82"/>
        <v>0</v>
      </c>
      <c r="Y184" s="95">
        <f t="shared" si="82"/>
        <v>0</v>
      </c>
      <c r="Z184" s="95">
        <f t="shared" si="82"/>
        <v>0</v>
      </c>
      <c r="AA184" s="95">
        <f t="shared" si="82"/>
        <v>0</v>
      </c>
      <c r="AB184" s="95">
        <f t="shared" si="82"/>
        <v>4.1499099888264764E-5</v>
      </c>
      <c r="AC184" s="95">
        <f t="shared" si="82"/>
        <v>0</v>
      </c>
      <c r="AD184" s="96">
        <f t="shared" si="82"/>
        <v>0</v>
      </c>
      <c r="AE184" s="96">
        <f t="shared" si="82"/>
        <v>0</v>
      </c>
      <c r="AF184" s="96">
        <f t="shared" si="82"/>
        <v>0</v>
      </c>
      <c r="AG184" s="96">
        <f t="shared" si="82"/>
        <v>0</v>
      </c>
      <c r="AH184" s="96">
        <f t="shared" si="82"/>
        <v>0</v>
      </c>
      <c r="AI184" s="97">
        <f>SUM(V184:AC184)</f>
        <v>4.1499099888264764E-5</v>
      </c>
      <c r="AJ184" t="str">
        <f t="shared" si="79"/>
        <v/>
      </c>
      <c r="BA184"/>
      <c r="BR184"/>
      <c r="CG184"/>
    </row>
    <row r="185" spans="1:85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83">IF($I184=0,"-",C184/$I184)</f>
        <v>-</v>
      </c>
      <c r="D185" s="98" t="str">
        <f t="shared" si="83"/>
        <v>-</v>
      </c>
      <c r="E185" s="98" t="str">
        <f t="shared" si="83"/>
        <v>-</v>
      </c>
      <c r="F185" s="98" t="str">
        <f t="shared" si="83"/>
        <v>-</v>
      </c>
      <c r="G185" s="98" t="str">
        <f t="shared" si="83"/>
        <v>-</v>
      </c>
      <c r="H185" s="99" t="str">
        <f t="shared" si="83"/>
        <v>-</v>
      </c>
      <c r="I185" s="100">
        <f>SUM(B185:H185)</f>
        <v>0</v>
      </c>
      <c r="J185"/>
      <c r="K185" s="64" t="s">
        <v>86</v>
      </c>
      <c r="L185" s="65">
        <f t="shared" ref="L185:R185" si="84">IF($S184=0,"-",L184/$S184)</f>
        <v>0</v>
      </c>
      <c r="M185" s="65">
        <f t="shared" si="84"/>
        <v>0</v>
      </c>
      <c r="N185" s="65">
        <f t="shared" si="84"/>
        <v>0</v>
      </c>
      <c r="O185" s="65">
        <f t="shared" si="84"/>
        <v>0</v>
      </c>
      <c r="P185" s="65">
        <f t="shared" si="84"/>
        <v>1</v>
      </c>
      <c r="Q185" s="65">
        <f t="shared" si="84"/>
        <v>0</v>
      </c>
      <c r="R185" s="66">
        <f t="shared" si="84"/>
        <v>0</v>
      </c>
      <c r="S185" s="67">
        <f>SUM(L185:R185)</f>
        <v>1</v>
      </c>
      <c r="U185" s="101" t="s">
        <v>86</v>
      </c>
      <c r="V185" s="102">
        <f>+V184/$AI184</f>
        <v>0</v>
      </c>
      <c r="W185" s="102">
        <f t="shared" ref="W185:AH185" si="85">+W184/$AI184</f>
        <v>0</v>
      </c>
      <c r="X185" s="102">
        <f t="shared" si="85"/>
        <v>0</v>
      </c>
      <c r="Y185" s="102">
        <f t="shared" si="85"/>
        <v>0</v>
      </c>
      <c r="Z185" s="102">
        <f t="shared" si="85"/>
        <v>0</v>
      </c>
      <c r="AA185" s="102">
        <f t="shared" si="85"/>
        <v>0</v>
      </c>
      <c r="AB185" s="102">
        <f t="shared" si="85"/>
        <v>1</v>
      </c>
      <c r="AC185" s="102">
        <f t="shared" si="85"/>
        <v>0</v>
      </c>
      <c r="AD185" s="102">
        <f t="shared" si="85"/>
        <v>0</v>
      </c>
      <c r="AE185" s="102">
        <f t="shared" si="85"/>
        <v>0</v>
      </c>
      <c r="AF185" s="102">
        <f t="shared" si="85"/>
        <v>0</v>
      </c>
      <c r="AG185" s="102">
        <f t="shared" si="85"/>
        <v>0</v>
      </c>
      <c r="AH185" s="102">
        <f t="shared" si="85"/>
        <v>0</v>
      </c>
      <c r="AI185" s="103">
        <f>SUM(V185:AC185)</f>
        <v>1</v>
      </c>
      <c r="AJ185" s="1" t="str">
        <f t="shared" si="79"/>
        <v/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  <c r="J189" s="6"/>
      <c r="K189" s="72" t="s">
        <v>6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0</v>
      </c>
      <c r="U189" s="75" t="s">
        <v>6</v>
      </c>
      <c r="V189" s="76">
        <v>0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0</v>
      </c>
      <c r="AJ189" t="str">
        <f>IF(ABS(S189-AI189)&gt;0.001,S189-AI189,"")</f>
        <v/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86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87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88">SUM(V190:AC190)</f>
        <v>0</v>
      </c>
      <c r="AJ190" t="str">
        <f t="shared" ref="AJ190:AJ211" si="89">IF(ABS(S190-AI190)&gt;0.001,S190-AI190,"")</f>
        <v/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4.3547974974718056E-3</v>
      </c>
      <c r="E191" s="18">
        <v>0</v>
      </c>
      <c r="F191" s="214"/>
      <c r="G191" s="18">
        <v>0</v>
      </c>
      <c r="H191" s="30">
        <v>0</v>
      </c>
      <c r="I191" s="16">
        <f t="shared" si="86"/>
        <v>4.3547974974718056E-3</v>
      </c>
      <c r="J191" s="6"/>
      <c r="K191" s="31" t="s">
        <v>9</v>
      </c>
      <c r="L191" s="18">
        <v>0</v>
      </c>
      <c r="M191" s="18">
        <v>0</v>
      </c>
      <c r="N191" s="18">
        <v>4.3547974974718056E-3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87"/>
        <v>4.3547974974718056E-3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4.3547974974718056E-3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88"/>
        <v>4.3547974974718056E-3</v>
      </c>
      <c r="AJ191" t="str">
        <f t="shared" si="89"/>
        <v/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86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87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88"/>
        <v>0</v>
      </c>
      <c r="AJ192" t="str">
        <f t="shared" si="89"/>
        <v/>
      </c>
      <c r="BA192"/>
      <c r="BR192"/>
      <c r="CG192"/>
    </row>
    <row r="193" spans="1:85" x14ac:dyDescent="0.25">
      <c r="A193" s="29" t="s">
        <v>15</v>
      </c>
      <c r="B193" s="18">
        <v>9.8228602685427491E-2</v>
      </c>
      <c r="C193" s="18">
        <v>3.6705633631739822E-2</v>
      </c>
      <c r="D193" s="18">
        <v>12.872811194296668</v>
      </c>
      <c r="E193" s="18">
        <v>0</v>
      </c>
      <c r="F193" s="214"/>
      <c r="G193" s="18">
        <v>0</v>
      </c>
      <c r="H193" s="30">
        <v>0</v>
      </c>
      <c r="I193" s="16">
        <f t="shared" si="86"/>
        <v>13.007745430613836</v>
      </c>
      <c r="J193" s="6"/>
      <c r="K193" s="31" t="s">
        <v>15</v>
      </c>
      <c r="L193" s="18">
        <v>9.8228602685427491E-2</v>
      </c>
      <c r="M193" s="18">
        <v>3.6705633631739822E-2</v>
      </c>
      <c r="N193" s="18">
        <v>12.872811194296668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87"/>
        <v>13.007745430613836</v>
      </c>
      <c r="U193" s="84" t="s">
        <v>15</v>
      </c>
      <c r="V193" s="76">
        <v>9.8228602685427491E-2</v>
      </c>
      <c r="W193" s="76">
        <v>0</v>
      </c>
      <c r="X193" s="76">
        <v>0</v>
      </c>
      <c r="Y193" s="76">
        <v>3.6705633631739822E-2</v>
      </c>
      <c r="Z193" s="76">
        <v>12.693181134587681</v>
      </c>
      <c r="AA193" s="76">
        <v>0</v>
      </c>
      <c r="AB193" s="76">
        <v>0</v>
      </c>
      <c r="AC193" s="77">
        <v>0.17963005970898738</v>
      </c>
      <c r="AD193" s="78">
        <v>0</v>
      </c>
      <c r="AE193" s="78">
        <v>0</v>
      </c>
      <c r="AF193" s="78">
        <v>0</v>
      </c>
      <c r="AG193" s="78">
        <v>0.17963005970898738</v>
      </c>
      <c r="AH193" s="78">
        <v>0</v>
      </c>
      <c r="AI193" s="79">
        <f t="shared" si="88"/>
        <v>13.007745430613836</v>
      </c>
      <c r="AJ193" t="str">
        <f t="shared" si="89"/>
        <v/>
      </c>
      <c r="BA193"/>
      <c r="BR193"/>
      <c r="CG193"/>
    </row>
    <row r="194" spans="1:85" x14ac:dyDescent="0.25">
      <c r="A194" s="21" t="s">
        <v>14</v>
      </c>
      <c r="B194" s="22">
        <v>0.24320262187288971</v>
      </c>
      <c r="C194" s="22">
        <v>0</v>
      </c>
      <c r="D194" s="22">
        <v>0.38003168318068631</v>
      </c>
      <c r="E194" s="22">
        <v>0</v>
      </c>
      <c r="F194" s="214"/>
      <c r="G194" s="22">
        <v>0</v>
      </c>
      <c r="H194" s="23">
        <v>0</v>
      </c>
      <c r="I194" s="24">
        <f t="shared" si="86"/>
        <v>0.62323430505357602</v>
      </c>
      <c r="J194" s="6"/>
      <c r="K194" s="25" t="s">
        <v>14</v>
      </c>
      <c r="L194" s="26">
        <v>0.24320262187288971</v>
      </c>
      <c r="M194" s="26">
        <v>0</v>
      </c>
      <c r="N194" s="26">
        <v>0.38003168318068631</v>
      </c>
      <c r="O194" s="26">
        <v>0</v>
      </c>
      <c r="P194" s="26">
        <v>0</v>
      </c>
      <c r="Q194" s="26">
        <v>0</v>
      </c>
      <c r="R194" s="27">
        <v>0</v>
      </c>
      <c r="S194" s="28">
        <f t="shared" si="87"/>
        <v>0.62323430505357602</v>
      </c>
      <c r="U194" s="80" t="s">
        <v>55</v>
      </c>
      <c r="V194" s="81">
        <v>0.24320262187288971</v>
      </c>
      <c r="W194" s="81">
        <v>0</v>
      </c>
      <c r="X194" s="81">
        <v>0</v>
      </c>
      <c r="Y194" s="81">
        <v>0</v>
      </c>
      <c r="Z194" s="81">
        <v>0.38003168318068631</v>
      </c>
      <c r="AA194" s="81">
        <v>0</v>
      </c>
      <c r="AB194" s="81">
        <v>0</v>
      </c>
      <c r="AC194" s="82">
        <v>0</v>
      </c>
      <c r="AD194" s="81">
        <v>0</v>
      </c>
      <c r="AE194" s="81">
        <v>0</v>
      </c>
      <c r="AF194" s="81">
        <v>0</v>
      </c>
      <c r="AG194" s="81">
        <v>0</v>
      </c>
      <c r="AH194" s="81">
        <v>0</v>
      </c>
      <c r="AI194" s="83">
        <f t="shared" si="88"/>
        <v>0.62323430505357602</v>
      </c>
      <c r="AJ194" t="str">
        <f t="shared" si="89"/>
        <v/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0</v>
      </c>
      <c r="E195" s="18">
        <v>2.627120446548171</v>
      </c>
      <c r="F195" s="214"/>
      <c r="G195" s="18">
        <v>0</v>
      </c>
      <c r="H195" s="30">
        <v>0</v>
      </c>
      <c r="I195" s="16">
        <f t="shared" si="86"/>
        <v>2.627120446548171</v>
      </c>
      <c r="J195" s="6"/>
      <c r="K195" s="31" t="s">
        <v>56</v>
      </c>
      <c r="L195" s="18">
        <v>0</v>
      </c>
      <c r="M195" s="18">
        <v>0</v>
      </c>
      <c r="N195" s="18">
        <v>0</v>
      </c>
      <c r="O195" s="18">
        <v>2.627120446548171</v>
      </c>
      <c r="P195" s="18">
        <v>42.609764948799381</v>
      </c>
      <c r="Q195" s="18">
        <v>0</v>
      </c>
      <c r="R195" s="19">
        <v>0</v>
      </c>
      <c r="S195" s="20">
        <f t="shared" si="87"/>
        <v>45.236885395347549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0.14495485956013049</v>
      </c>
      <c r="AB195" s="76">
        <v>42.609764948799381</v>
      </c>
      <c r="AC195" s="77">
        <v>2.4821655869880406</v>
      </c>
      <c r="AD195" s="76">
        <v>0</v>
      </c>
      <c r="AE195" s="76">
        <v>0</v>
      </c>
      <c r="AF195" s="76">
        <v>0</v>
      </c>
      <c r="AG195" s="76">
        <v>0</v>
      </c>
      <c r="AH195" s="76">
        <v>2.4821655869880406</v>
      </c>
      <c r="AI195" s="79">
        <f t="shared" si="88"/>
        <v>45.236885395347549</v>
      </c>
      <c r="AJ195" t="str">
        <f t="shared" si="89"/>
        <v/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86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8.048197392824584E-2</v>
      </c>
      <c r="Q196" s="26">
        <v>0</v>
      </c>
      <c r="R196" s="27">
        <v>0</v>
      </c>
      <c r="S196" s="28">
        <f t="shared" si="87"/>
        <v>8.048197392824584E-2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8.048197392824584E-2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88"/>
        <v>8.048197392824584E-2</v>
      </c>
      <c r="AJ196" t="str">
        <f t="shared" si="89"/>
        <v/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86"/>
        <v>0</v>
      </c>
      <c r="J197" s="6"/>
      <c r="K197" s="31" t="s">
        <v>57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87"/>
        <v>0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88"/>
        <v>0</v>
      </c>
      <c r="AJ197" t="str">
        <f t="shared" si="89"/>
        <v/>
      </c>
      <c r="BA197"/>
      <c r="BR197"/>
      <c r="CG197"/>
    </row>
    <row r="198" spans="1:85" x14ac:dyDescent="0.25">
      <c r="A198" s="21" t="s">
        <v>16</v>
      </c>
      <c r="B198" s="22">
        <v>0.11659567315150171</v>
      </c>
      <c r="C198" s="22">
        <v>0</v>
      </c>
      <c r="D198" s="22">
        <v>0.70845479042668935</v>
      </c>
      <c r="E198" s="22">
        <v>4.1538999034318687E-2</v>
      </c>
      <c r="F198" s="214"/>
      <c r="G198" s="22">
        <v>0</v>
      </c>
      <c r="H198" s="23">
        <v>0</v>
      </c>
      <c r="I198" s="24">
        <f t="shared" si="86"/>
        <v>0.86658946261250969</v>
      </c>
      <c r="J198" s="6"/>
      <c r="K198" s="25" t="s">
        <v>16</v>
      </c>
      <c r="L198" s="26">
        <v>0.11659567315150171</v>
      </c>
      <c r="M198" s="26">
        <v>0</v>
      </c>
      <c r="N198" s="26">
        <v>0.70845479042668935</v>
      </c>
      <c r="O198" s="26">
        <v>4.1538999034318687E-2</v>
      </c>
      <c r="P198" s="26">
        <v>0</v>
      </c>
      <c r="Q198" s="26">
        <v>0</v>
      </c>
      <c r="R198" s="27">
        <v>0</v>
      </c>
      <c r="S198" s="28">
        <f t="shared" si="87"/>
        <v>0.86658946261250969</v>
      </c>
      <c r="U198" s="80" t="s">
        <v>16</v>
      </c>
      <c r="V198" s="81">
        <v>0.11659567315150171</v>
      </c>
      <c r="W198" s="81">
        <v>0</v>
      </c>
      <c r="X198" s="81">
        <v>0</v>
      </c>
      <c r="Y198" s="81">
        <v>0</v>
      </c>
      <c r="Z198" s="81">
        <v>0.70845479042668935</v>
      </c>
      <c r="AA198" s="81">
        <v>4.1538999034318687E-2</v>
      </c>
      <c r="AB198" s="81">
        <v>0</v>
      </c>
      <c r="AC198" s="82">
        <v>0</v>
      </c>
      <c r="AD198" s="81">
        <v>0</v>
      </c>
      <c r="AE198" s="81">
        <v>0</v>
      </c>
      <c r="AF198" s="81">
        <v>0</v>
      </c>
      <c r="AG198" s="81">
        <v>0</v>
      </c>
      <c r="AH198" s="81">
        <v>0</v>
      </c>
      <c r="AI198" s="83">
        <f t="shared" si="88"/>
        <v>0.86658946261250969</v>
      </c>
      <c r="AJ198" t="str">
        <f t="shared" si="89"/>
        <v/>
      </c>
      <c r="BA198"/>
      <c r="BR198"/>
      <c r="CG198"/>
    </row>
    <row r="199" spans="1:85" x14ac:dyDescent="0.25">
      <c r="A199" s="29" t="s">
        <v>136</v>
      </c>
      <c r="B199" s="18">
        <v>21.236339891408026</v>
      </c>
      <c r="C199" s="18">
        <v>11.149788132739161</v>
      </c>
      <c r="D199" s="18">
        <v>226.30494812404217</v>
      </c>
      <c r="E199" s="18">
        <v>0</v>
      </c>
      <c r="F199" s="214"/>
      <c r="G199" s="18">
        <v>0</v>
      </c>
      <c r="H199" s="30">
        <v>0</v>
      </c>
      <c r="I199" s="16">
        <f t="shared" si="86"/>
        <v>258.69107614818938</v>
      </c>
      <c r="J199" s="6"/>
      <c r="K199" s="31" t="s">
        <v>136</v>
      </c>
      <c r="L199" s="18">
        <v>21.236339891408026</v>
      </c>
      <c r="M199" s="18">
        <v>11.149788132739161</v>
      </c>
      <c r="N199" s="18">
        <v>226.30494812404217</v>
      </c>
      <c r="O199" s="18">
        <v>0</v>
      </c>
      <c r="P199" s="18">
        <v>3.7389099503475665</v>
      </c>
      <c r="Q199" s="18">
        <v>0</v>
      </c>
      <c r="R199" s="19">
        <v>0</v>
      </c>
      <c r="S199" s="20">
        <f t="shared" si="87"/>
        <v>262.42998609853697</v>
      </c>
      <c r="U199" s="84" t="s">
        <v>136</v>
      </c>
      <c r="V199" s="76">
        <v>21.233730966287911</v>
      </c>
      <c r="W199" s="76">
        <v>0</v>
      </c>
      <c r="X199" s="76">
        <v>0</v>
      </c>
      <c r="Y199" s="76">
        <v>11.149788132739161</v>
      </c>
      <c r="Z199" s="76">
        <v>213.19298740846492</v>
      </c>
      <c r="AA199" s="76">
        <v>0</v>
      </c>
      <c r="AB199" s="76">
        <v>3.7389099503475665</v>
      </c>
      <c r="AC199" s="77">
        <v>13.114569640697377</v>
      </c>
      <c r="AD199" s="76">
        <v>2.6089251201144841E-3</v>
      </c>
      <c r="AE199" s="76">
        <v>0</v>
      </c>
      <c r="AF199" s="76">
        <v>0</v>
      </c>
      <c r="AG199" s="76">
        <v>13.111960715577256</v>
      </c>
      <c r="AH199" s="76">
        <v>0</v>
      </c>
      <c r="AI199" s="79">
        <f t="shared" si="88"/>
        <v>262.42998609853692</v>
      </c>
      <c r="AJ199" t="str">
        <f t="shared" si="89"/>
        <v/>
      </c>
      <c r="BA199"/>
      <c r="BR199"/>
      <c r="CG199"/>
    </row>
    <row r="200" spans="1:85" x14ac:dyDescent="0.25">
      <c r="A200" s="21" t="s">
        <v>24</v>
      </c>
      <c r="B200" s="22">
        <v>2.6007157536453942</v>
      </c>
      <c r="C200" s="22">
        <v>0.27241850528588862</v>
      </c>
      <c r="D200" s="22">
        <v>35.09165302782106</v>
      </c>
      <c r="E200" s="22">
        <v>76.592632293927238</v>
      </c>
      <c r="F200" s="214"/>
      <c r="G200" s="22">
        <v>4.799077725388246</v>
      </c>
      <c r="H200" s="23">
        <v>0</v>
      </c>
      <c r="I200" s="24">
        <f t="shared" si="86"/>
        <v>119.35649730606782</v>
      </c>
      <c r="J200" s="6"/>
      <c r="K200" s="25" t="s">
        <v>24</v>
      </c>
      <c r="L200" s="26">
        <v>2.6007157536453942</v>
      </c>
      <c r="M200" s="26">
        <v>0.27241850528588862</v>
      </c>
      <c r="N200" s="26">
        <v>35.09165302782106</v>
      </c>
      <c r="O200" s="26">
        <v>76.592632293927238</v>
      </c>
      <c r="P200" s="26">
        <v>7.1764597308450993E-3</v>
      </c>
      <c r="Q200" s="26">
        <v>4.799077725388246</v>
      </c>
      <c r="R200" s="27">
        <v>0</v>
      </c>
      <c r="S200" s="28">
        <f t="shared" si="87"/>
        <v>119.36367376579867</v>
      </c>
      <c r="U200" s="80" t="s">
        <v>24</v>
      </c>
      <c r="V200" s="81">
        <v>0.36147735083932697</v>
      </c>
      <c r="W200" s="81">
        <v>2.2392384028060675</v>
      </c>
      <c r="X200" s="81">
        <v>4.799077725388246</v>
      </c>
      <c r="Y200" s="81">
        <v>0.27241850528588862</v>
      </c>
      <c r="Z200" s="81">
        <v>35.09165302782106</v>
      </c>
      <c r="AA200" s="81">
        <v>76.579778960374398</v>
      </c>
      <c r="AB200" s="81">
        <v>7.1764597308450993E-3</v>
      </c>
      <c r="AC200" s="82">
        <v>1.2853333552836852E-2</v>
      </c>
      <c r="AD200" s="81">
        <v>0</v>
      </c>
      <c r="AE200" s="81">
        <v>0</v>
      </c>
      <c r="AF200" s="81">
        <v>0</v>
      </c>
      <c r="AG200" s="81">
        <v>0</v>
      </c>
      <c r="AH200" s="81">
        <v>1.2853333552836852E-2</v>
      </c>
      <c r="AI200" s="83">
        <f t="shared" si="88"/>
        <v>119.36367376579868</v>
      </c>
      <c r="AJ200" t="str">
        <f t="shared" si="89"/>
        <v/>
      </c>
      <c r="BA200"/>
      <c r="BR200"/>
      <c r="CG200"/>
    </row>
    <row r="201" spans="1:85" x14ac:dyDescent="0.25">
      <c r="A201" s="29" t="s">
        <v>23</v>
      </c>
      <c r="B201" s="18">
        <v>0.2596752447222983</v>
      </c>
      <c r="C201" s="18">
        <v>0</v>
      </c>
      <c r="D201" s="18">
        <v>0</v>
      </c>
      <c r="E201" s="18">
        <v>0</v>
      </c>
      <c r="F201" s="214"/>
      <c r="G201" s="18">
        <v>0</v>
      </c>
      <c r="H201" s="30">
        <v>0</v>
      </c>
      <c r="I201" s="16">
        <f t="shared" si="86"/>
        <v>0.2596752447222983</v>
      </c>
      <c r="J201" s="6"/>
      <c r="K201" s="31" t="s">
        <v>23</v>
      </c>
      <c r="L201" s="18">
        <v>0.2596752447222983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87"/>
        <v>0.2596752447222983</v>
      </c>
      <c r="U201" s="84" t="s">
        <v>23</v>
      </c>
      <c r="V201" s="76">
        <v>0.2596752447222983</v>
      </c>
      <c r="W201" s="76">
        <v>0</v>
      </c>
      <c r="X201" s="76">
        <v>0</v>
      </c>
      <c r="Y201" s="76">
        <v>0</v>
      </c>
      <c r="Z201" s="76">
        <v>0</v>
      </c>
      <c r="AA201" s="76">
        <v>0</v>
      </c>
      <c r="AB201" s="76">
        <v>0</v>
      </c>
      <c r="AC201" s="77">
        <v>0</v>
      </c>
      <c r="AD201" s="76">
        <v>0</v>
      </c>
      <c r="AE201" s="76">
        <v>0</v>
      </c>
      <c r="AF201" s="76">
        <v>0</v>
      </c>
      <c r="AG201" s="76">
        <v>0</v>
      </c>
      <c r="AH201" s="76">
        <v>0</v>
      </c>
      <c r="AI201" s="79">
        <f t="shared" si="88"/>
        <v>0.2596752447222983</v>
      </c>
      <c r="AJ201" t="str">
        <f t="shared" si="89"/>
        <v/>
      </c>
      <c r="BA201"/>
      <c r="BR201"/>
      <c r="CG201"/>
    </row>
    <row r="202" spans="1:85" x14ac:dyDescent="0.25">
      <c r="A202" s="21" t="s">
        <v>58</v>
      </c>
      <c r="B202" s="22">
        <v>0</v>
      </c>
      <c r="C202" s="22">
        <v>0</v>
      </c>
      <c r="D202" s="22">
        <v>0</v>
      </c>
      <c r="E202" s="22">
        <v>0</v>
      </c>
      <c r="F202" s="214"/>
      <c r="G202" s="22">
        <v>0</v>
      </c>
      <c r="H202" s="23">
        <v>0</v>
      </c>
      <c r="I202" s="24">
        <f t="shared" si="86"/>
        <v>0</v>
      </c>
      <c r="J202" s="6"/>
      <c r="K202" s="25" t="s">
        <v>58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87"/>
        <v>0</v>
      </c>
      <c r="U202" s="80" t="s">
        <v>58</v>
      </c>
      <c r="V202" s="81">
        <v>0</v>
      </c>
      <c r="W202" s="81">
        <v>0</v>
      </c>
      <c r="X202" s="81">
        <v>0</v>
      </c>
      <c r="Y202" s="81">
        <v>0</v>
      </c>
      <c r="Z202" s="81">
        <v>0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88"/>
        <v>0</v>
      </c>
      <c r="AJ202" t="str">
        <f t="shared" si="89"/>
        <v/>
      </c>
      <c r="BA202"/>
      <c r="BR202"/>
      <c r="CG202"/>
    </row>
    <row r="203" spans="1:85" x14ac:dyDescent="0.25">
      <c r="A203" s="29" t="s">
        <v>21</v>
      </c>
      <c r="B203" s="18">
        <v>0.19250461667206667</v>
      </c>
      <c r="C203" s="18">
        <v>0</v>
      </c>
      <c r="D203" s="18">
        <v>11.977075492091592</v>
      </c>
      <c r="E203" s="18">
        <v>0.72754413845457189</v>
      </c>
      <c r="F203" s="214"/>
      <c r="G203" s="18">
        <v>0</v>
      </c>
      <c r="H203" s="30">
        <v>0</v>
      </c>
      <c r="I203" s="16">
        <f t="shared" si="86"/>
        <v>12.89712424721823</v>
      </c>
      <c r="J203" s="6"/>
      <c r="K203" s="31" t="s">
        <v>21</v>
      </c>
      <c r="L203" s="18">
        <v>0.19250461667206667</v>
      </c>
      <c r="M203" s="18">
        <v>0</v>
      </c>
      <c r="N203" s="18">
        <v>11.977075492091592</v>
      </c>
      <c r="O203" s="18">
        <v>0.72754413845457189</v>
      </c>
      <c r="P203" s="18">
        <v>2.7919785365231822</v>
      </c>
      <c r="Q203" s="18">
        <v>0</v>
      </c>
      <c r="R203" s="19">
        <v>0</v>
      </c>
      <c r="S203" s="20">
        <f t="shared" si="87"/>
        <v>15.689102783741411</v>
      </c>
      <c r="U203" s="84" t="s">
        <v>21</v>
      </c>
      <c r="V203" s="76">
        <v>0.19250461667206667</v>
      </c>
      <c r="W203" s="76">
        <v>0</v>
      </c>
      <c r="X203" s="76">
        <v>0</v>
      </c>
      <c r="Y203" s="76">
        <v>0</v>
      </c>
      <c r="Z203" s="76">
        <v>11.916789348792154</v>
      </c>
      <c r="AA203" s="76">
        <v>0</v>
      </c>
      <c r="AB203" s="76">
        <v>2.7919785365231822</v>
      </c>
      <c r="AC203" s="77">
        <v>0.78783028175400915</v>
      </c>
      <c r="AD203" s="76">
        <v>0</v>
      </c>
      <c r="AE203" s="76">
        <v>0</v>
      </c>
      <c r="AF203" s="76">
        <v>0</v>
      </c>
      <c r="AG203" s="76">
        <v>6.0286143299437163E-2</v>
      </c>
      <c r="AH203" s="76">
        <v>0.72754413845457189</v>
      </c>
      <c r="AI203" s="79">
        <f t="shared" si="88"/>
        <v>15.689102783741411</v>
      </c>
      <c r="AJ203" t="str">
        <f t="shared" si="89"/>
        <v/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86"/>
        <v>0</v>
      </c>
      <c r="J204" s="6"/>
      <c r="K204" s="25" t="s">
        <v>20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87"/>
        <v>0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0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88"/>
        <v>0</v>
      </c>
      <c r="AJ204" t="str">
        <f t="shared" si="89"/>
        <v/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86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87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88"/>
        <v>0</v>
      </c>
      <c r="AJ205" t="str">
        <f t="shared" si="89"/>
        <v/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86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87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88"/>
        <v>0</v>
      </c>
      <c r="AJ206" t="str">
        <f t="shared" si="89"/>
        <v/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86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87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88"/>
        <v>0</v>
      </c>
      <c r="AJ207" t="str">
        <f t="shared" si="89"/>
        <v/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86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87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88"/>
        <v>0</v>
      </c>
      <c r="AJ208" t="str">
        <f t="shared" si="89"/>
        <v/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86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87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88"/>
        <v>0</v>
      </c>
      <c r="AJ209" t="str">
        <f t="shared" si="89"/>
        <v/>
      </c>
      <c r="BA209"/>
      <c r="BR209"/>
      <c r="CG209"/>
    </row>
    <row r="210" spans="1:85" x14ac:dyDescent="0.25">
      <c r="A210" s="56" t="s">
        <v>25</v>
      </c>
      <c r="B210" s="57">
        <f>SUM(B189:B205)</f>
        <v>24.747262404157606</v>
      </c>
      <c r="C210" s="57">
        <f t="shared" ref="C210:I210" si="90">SUM(C189:C205)</f>
        <v>11.458912271656789</v>
      </c>
      <c r="D210" s="57">
        <f t="shared" si="90"/>
        <v>287.33932910935636</v>
      </c>
      <c r="E210" s="57">
        <f t="shared" si="90"/>
        <v>79.988835877964306</v>
      </c>
      <c r="F210" s="57">
        <f t="shared" si="90"/>
        <v>0</v>
      </c>
      <c r="G210" s="57">
        <f t="shared" si="90"/>
        <v>4.799077725388246</v>
      </c>
      <c r="H210" s="58">
        <f t="shared" si="90"/>
        <v>0</v>
      </c>
      <c r="I210" s="16">
        <f t="shared" si="90"/>
        <v>408.33341738852329</v>
      </c>
      <c r="J210" s="6"/>
      <c r="K210" s="59" t="s">
        <v>25</v>
      </c>
      <c r="L210" s="57">
        <f>SUM(L189:L205)</f>
        <v>24.747262404157606</v>
      </c>
      <c r="M210" s="57">
        <f t="shared" ref="M210:S210" si="91">SUM(M189:M205)</f>
        <v>11.458912271656789</v>
      </c>
      <c r="N210" s="57">
        <f t="shared" si="91"/>
        <v>287.33932910935636</v>
      </c>
      <c r="O210" s="57">
        <f t="shared" si="91"/>
        <v>79.988835877964306</v>
      </c>
      <c r="P210" s="57">
        <f t="shared" si="91"/>
        <v>49.228311869329218</v>
      </c>
      <c r="Q210" s="57">
        <f t="shared" si="91"/>
        <v>4.799077725388246</v>
      </c>
      <c r="R210" s="58">
        <f t="shared" si="91"/>
        <v>0</v>
      </c>
      <c r="S210" s="60">
        <f t="shared" si="91"/>
        <v>457.56172925785256</v>
      </c>
      <c r="T210" t="str">
        <f>IF(ABS(S210-AI210)&gt;0.01,S210-AI210,"")</f>
        <v/>
      </c>
      <c r="U210" s="94" t="s">
        <v>61</v>
      </c>
      <c r="V210" s="95">
        <f>SUM(V189:V205)</f>
        <v>22.505415076231422</v>
      </c>
      <c r="W210" s="95">
        <f t="shared" ref="W210:AH210" si="92">SUM(W189:W205)</f>
        <v>2.2392384028060675</v>
      </c>
      <c r="X210" s="95">
        <f t="shared" si="92"/>
        <v>4.799077725388246</v>
      </c>
      <c r="Y210" s="95">
        <f t="shared" si="92"/>
        <v>11.458912271656789</v>
      </c>
      <c r="Z210" s="95">
        <f t="shared" si="92"/>
        <v>273.98745219077068</v>
      </c>
      <c r="AA210" s="95">
        <f t="shared" si="92"/>
        <v>76.766272818968844</v>
      </c>
      <c r="AB210" s="95">
        <f t="shared" si="92"/>
        <v>49.228311869329218</v>
      </c>
      <c r="AC210" s="95">
        <f t="shared" si="92"/>
        <v>16.57704890270125</v>
      </c>
      <c r="AD210" s="96">
        <f t="shared" si="92"/>
        <v>2.6089251201144841E-3</v>
      </c>
      <c r="AE210" s="96">
        <f t="shared" si="92"/>
        <v>0</v>
      </c>
      <c r="AF210" s="96">
        <f t="shared" si="92"/>
        <v>0</v>
      </c>
      <c r="AG210" s="96">
        <f t="shared" si="92"/>
        <v>13.351876918585681</v>
      </c>
      <c r="AH210" s="96">
        <f t="shared" si="92"/>
        <v>3.222563058995449</v>
      </c>
      <c r="AI210" s="97">
        <f>SUM(V210:AC210)</f>
        <v>457.56172925785256</v>
      </c>
      <c r="AJ210" t="str">
        <f t="shared" si="89"/>
        <v/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6.0605528105996155E-2</v>
      </c>
      <c r="C211" s="98">
        <f t="shared" ref="C211:H211" si="93">IF($I210=0,"-",C210/$I210)</f>
        <v>2.8062636521256849E-2</v>
      </c>
      <c r="D211" s="98">
        <f t="shared" si="93"/>
        <v>0.70368800806708698</v>
      </c>
      <c r="E211" s="98">
        <f t="shared" si="93"/>
        <v>0.19589098631586183</v>
      </c>
      <c r="F211" s="98">
        <f t="shared" si="93"/>
        <v>0</v>
      </c>
      <c r="G211" s="98">
        <f t="shared" si="93"/>
        <v>1.1752840989798279E-2</v>
      </c>
      <c r="H211" s="99">
        <f t="shared" si="93"/>
        <v>0</v>
      </c>
      <c r="I211" s="100">
        <f>SUM(B211:H211)</f>
        <v>1</v>
      </c>
      <c r="J211"/>
      <c r="K211" s="64" t="s">
        <v>86</v>
      </c>
      <c r="L211" s="65">
        <f t="shared" ref="L211:R211" si="94">IF($S210=0,"-",L210/$S210)</f>
        <v>5.4085079283830641E-2</v>
      </c>
      <c r="M211" s="65">
        <f t="shared" si="94"/>
        <v>2.5043423737039158E-2</v>
      </c>
      <c r="N211" s="65">
        <f t="shared" si="94"/>
        <v>0.62797937575638074</v>
      </c>
      <c r="O211" s="65">
        <f t="shared" si="94"/>
        <v>0.1748153981490172</v>
      </c>
      <c r="P211" s="65">
        <f t="shared" si="94"/>
        <v>0.10758835086399302</v>
      </c>
      <c r="Q211" s="65">
        <f t="shared" si="94"/>
        <v>1.0488372209739142E-2</v>
      </c>
      <c r="R211" s="66">
        <f t="shared" si="94"/>
        <v>0</v>
      </c>
      <c r="S211" s="67">
        <f>SUM(L211:R211)</f>
        <v>0.99999999999999989</v>
      </c>
      <c r="U211" s="101" t="s">
        <v>86</v>
      </c>
      <c r="V211" s="102">
        <f>+V210/$AI210</f>
        <v>4.9185527628664086E-2</v>
      </c>
      <c r="W211" s="102">
        <f t="shared" ref="W211:AH211" si="95">+W210/$AI210</f>
        <v>4.8938498559265992E-3</v>
      </c>
      <c r="X211" s="102">
        <f t="shared" si="95"/>
        <v>1.0488372209739142E-2</v>
      </c>
      <c r="Y211" s="102">
        <f t="shared" si="95"/>
        <v>2.5043423737039158E-2</v>
      </c>
      <c r="Z211" s="102">
        <f t="shared" si="95"/>
        <v>0.59879888257955427</v>
      </c>
      <c r="AA211" s="102">
        <f t="shared" si="95"/>
        <v>0.16777249474837147</v>
      </c>
      <c r="AB211" s="102">
        <f t="shared" si="95"/>
        <v>0.10758835086399302</v>
      </c>
      <c r="AC211" s="102">
        <f t="shared" si="95"/>
        <v>3.6229098376712107E-2</v>
      </c>
      <c r="AD211" s="102">
        <f t="shared" si="95"/>
        <v>5.7017992399540493E-6</v>
      </c>
      <c r="AE211" s="102">
        <f t="shared" si="95"/>
        <v>0</v>
      </c>
      <c r="AF211" s="102">
        <f t="shared" si="95"/>
        <v>0</v>
      </c>
      <c r="AG211" s="102">
        <f t="shared" si="95"/>
        <v>2.9180493176826458E-2</v>
      </c>
      <c r="AH211" s="102">
        <f t="shared" si="95"/>
        <v>7.042903400645683E-3</v>
      </c>
      <c r="AI211" s="103">
        <f>SUM(V211:AC211)</f>
        <v>0.99999999999999967</v>
      </c>
      <c r="AJ211" s="1" t="str">
        <f t="shared" si="89"/>
        <v/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AJ215" t="str">
        <f>IF(ABS(S215-AI215)&gt;0.001,S215-AI215,"")</f>
        <v/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96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97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98">SUM(V216:AC216)</f>
        <v>0</v>
      </c>
      <c r="AJ216" t="str">
        <f t="shared" ref="AJ216:AJ237" si="99">IF(ABS(S216-AI216)&gt;0.001,S216-AI216,"")</f>
        <v/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96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97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98"/>
        <v>0</v>
      </c>
      <c r="AJ217" t="str">
        <f t="shared" si="99"/>
        <v/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96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97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98"/>
        <v>0</v>
      </c>
      <c r="AJ218" t="str">
        <f t="shared" si="99"/>
        <v/>
      </c>
      <c r="BA218"/>
      <c r="BR218"/>
      <c r="CG218"/>
    </row>
    <row r="219" spans="1:85" x14ac:dyDescent="0.25">
      <c r="A219" s="29" t="s">
        <v>15</v>
      </c>
      <c r="B219" s="18">
        <v>1.7261271083029728E-6</v>
      </c>
      <c r="C219" s="18">
        <v>0</v>
      </c>
      <c r="D219" s="18">
        <v>1.9193037882935619E-6</v>
      </c>
      <c r="E219" s="18">
        <v>0</v>
      </c>
      <c r="F219" s="214"/>
      <c r="G219" s="18">
        <v>0</v>
      </c>
      <c r="H219" s="30">
        <v>0</v>
      </c>
      <c r="I219" s="16">
        <f t="shared" si="96"/>
        <v>3.6454308965965349E-6</v>
      </c>
      <c r="J219" s="6"/>
      <c r="K219" s="31" t="s">
        <v>15</v>
      </c>
      <c r="L219" s="18">
        <v>1.7261271083029728E-6</v>
      </c>
      <c r="M219" s="18">
        <v>0</v>
      </c>
      <c r="N219" s="18">
        <v>1.9193037882935619E-6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97"/>
        <v>3.6454308965965349E-6</v>
      </c>
      <c r="U219" s="84" t="s">
        <v>15</v>
      </c>
      <c r="V219" s="76">
        <v>1.7261271083029728E-6</v>
      </c>
      <c r="W219" s="76">
        <v>0</v>
      </c>
      <c r="X219" s="76">
        <v>0</v>
      </c>
      <c r="Y219" s="76">
        <v>0</v>
      </c>
      <c r="Z219" s="76">
        <v>1.9193037882935619E-6</v>
      </c>
      <c r="AA219" s="76">
        <v>0</v>
      </c>
      <c r="AB219" s="76">
        <v>0</v>
      </c>
      <c r="AC219" s="77">
        <v>0</v>
      </c>
      <c r="AD219" s="78">
        <v>0</v>
      </c>
      <c r="AE219" s="78">
        <v>0</v>
      </c>
      <c r="AF219" s="78">
        <v>0</v>
      </c>
      <c r="AG219" s="78">
        <v>0</v>
      </c>
      <c r="AH219" s="78">
        <v>0</v>
      </c>
      <c r="AI219" s="79">
        <f t="shared" si="98"/>
        <v>3.6454308965965349E-6</v>
      </c>
      <c r="AJ219" t="str">
        <f t="shared" si="99"/>
        <v/>
      </c>
      <c r="BA219"/>
      <c r="BR219"/>
      <c r="CG219"/>
    </row>
    <row r="220" spans="1:85" x14ac:dyDescent="0.25">
      <c r="A220" s="21" t="s">
        <v>14</v>
      </c>
      <c r="B220" s="22">
        <v>3.2289729513246112E-7</v>
      </c>
      <c r="C220" s="22">
        <v>0</v>
      </c>
      <c r="D220" s="22">
        <v>3.5903381552634736E-7</v>
      </c>
      <c r="E220" s="22">
        <v>0</v>
      </c>
      <c r="F220" s="214"/>
      <c r="G220" s="22">
        <v>0</v>
      </c>
      <c r="H220" s="23">
        <v>0</v>
      </c>
      <c r="I220" s="24">
        <f t="shared" si="96"/>
        <v>6.8193111065880843E-7</v>
      </c>
      <c r="J220" s="6"/>
      <c r="K220" s="25" t="s">
        <v>14</v>
      </c>
      <c r="L220" s="26">
        <v>3.2289729513246112E-7</v>
      </c>
      <c r="M220" s="26">
        <v>0</v>
      </c>
      <c r="N220" s="26">
        <v>3.5903381552634736E-7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97"/>
        <v>6.8193111065880843E-7</v>
      </c>
      <c r="U220" s="80" t="s">
        <v>55</v>
      </c>
      <c r="V220" s="81">
        <v>3.2289729513246112E-7</v>
      </c>
      <c r="W220" s="81">
        <v>0</v>
      </c>
      <c r="X220" s="81">
        <v>0</v>
      </c>
      <c r="Y220" s="81">
        <v>0</v>
      </c>
      <c r="Z220" s="81">
        <v>3.5903381552634736E-7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98"/>
        <v>6.8193111065880843E-7</v>
      </c>
      <c r="AJ220" t="str">
        <f t="shared" si="99"/>
        <v/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0.20934065296860888</v>
      </c>
      <c r="F221" s="214"/>
      <c r="G221" s="18">
        <v>0</v>
      </c>
      <c r="H221" s="30">
        <v>0</v>
      </c>
      <c r="I221" s="16">
        <f t="shared" si="96"/>
        <v>0.20934065296860888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0.20934065296860888</v>
      </c>
      <c r="P221" s="18">
        <v>1.8483086060031317</v>
      </c>
      <c r="Q221" s="18">
        <v>0</v>
      </c>
      <c r="R221" s="19">
        <v>0</v>
      </c>
      <c r="S221" s="20">
        <f t="shared" si="97"/>
        <v>2.0576492589717406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2.1375793280189088E-2</v>
      </c>
      <c r="AB221" s="76">
        <v>1.8483086060031317</v>
      </c>
      <c r="AC221" s="77">
        <v>0.18796485968841978</v>
      </c>
      <c r="AD221" s="76">
        <v>0</v>
      </c>
      <c r="AE221" s="76">
        <v>0</v>
      </c>
      <c r="AF221" s="76">
        <v>0</v>
      </c>
      <c r="AG221" s="76">
        <v>0</v>
      </c>
      <c r="AH221" s="76">
        <v>0.18796485968841978</v>
      </c>
      <c r="AI221" s="79">
        <f t="shared" si="98"/>
        <v>2.0576492589717406</v>
      </c>
      <c r="AJ221" t="str">
        <f t="shared" si="99"/>
        <v/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96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4.089853550546995E-2</v>
      </c>
      <c r="Q222" s="26">
        <v>0</v>
      </c>
      <c r="R222" s="27">
        <v>0</v>
      </c>
      <c r="S222" s="28">
        <f t="shared" si="97"/>
        <v>4.089853550546995E-2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4.089853550546995E-2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98"/>
        <v>4.089853550546995E-2</v>
      </c>
      <c r="AJ222" t="str">
        <f t="shared" si="99"/>
        <v/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96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97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98"/>
        <v>0</v>
      </c>
      <c r="AJ223" t="str">
        <f t="shared" si="99"/>
        <v/>
      </c>
      <c r="BA223"/>
      <c r="BR223"/>
      <c r="CG223"/>
    </row>
    <row r="224" spans="1:85" x14ac:dyDescent="0.25">
      <c r="A224" s="21" t="s">
        <v>16</v>
      </c>
      <c r="B224" s="22">
        <v>3.1112830783077741E-6</v>
      </c>
      <c r="C224" s="22">
        <v>0</v>
      </c>
      <c r="D224" s="22">
        <v>0</v>
      </c>
      <c r="E224" s="22">
        <v>0</v>
      </c>
      <c r="F224" s="214"/>
      <c r="G224" s="22">
        <v>0</v>
      </c>
      <c r="H224" s="23">
        <v>0</v>
      </c>
      <c r="I224" s="24">
        <f t="shared" si="96"/>
        <v>3.1112830783077741E-6</v>
      </c>
      <c r="J224" s="6"/>
      <c r="K224" s="25" t="s">
        <v>16</v>
      </c>
      <c r="L224" s="26">
        <v>3.1112830783077741E-6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7">
        <v>0</v>
      </c>
      <c r="S224" s="28">
        <f t="shared" si="97"/>
        <v>3.1112830783077741E-6</v>
      </c>
      <c r="U224" s="80" t="s">
        <v>16</v>
      </c>
      <c r="V224" s="81">
        <v>3.1112830783077741E-6</v>
      </c>
      <c r="W224" s="81">
        <v>0</v>
      </c>
      <c r="X224" s="81">
        <v>0</v>
      </c>
      <c r="Y224" s="81">
        <v>0</v>
      </c>
      <c r="Z224" s="81">
        <v>0</v>
      </c>
      <c r="AA224" s="81">
        <v>0</v>
      </c>
      <c r="AB224" s="81">
        <v>0</v>
      </c>
      <c r="AC224" s="82">
        <v>0</v>
      </c>
      <c r="AD224" s="81">
        <v>0</v>
      </c>
      <c r="AE224" s="81">
        <v>0</v>
      </c>
      <c r="AF224" s="81">
        <v>0</v>
      </c>
      <c r="AG224" s="81">
        <v>0</v>
      </c>
      <c r="AH224" s="81">
        <v>0</v>
      </c>
      <c r="AI224" s="83">
        <f t="shared" si="98"/>
        <v>3.1112830783077741E-6</v>
      </c>
      <c r="AJ224" t="str">
        <f t="shared" si="99"/>
        <v/>
      </c>
      <c r="BA224"/>
      <c r="BR224"/>
      <c r="CG224"/>
    </row>
    <row r="225" spans="1:85" x14ac:dyDescent="0.25">
      <c r="A225" s="29" t="s">
        <v>136</v>
      </c>
      <c r="B225" s="18">
        <v>6.6025931916640932</v>
      </c>
      <c r="C225" s="18">
        <v>0</v>
      </c>
      <c r="D225" s="18">
        <v>0.71464980996409133</v>
      </c>
      <c r="E225" s="18">
        <v>0</v>
      </c>
      <c r="F225" s="214"/>
      <c r="G225" s="18">
        <v>0</v>
      </c>
      <c r="H225" s="30">
        <v>0</v>
      </c>
      <c r="I225" s="16">
        <f t="shared" si="96"/>
        <v>7.3172430016281842</v>
      </c>
      <c r="J225" s="6"/>
      <c r="K225" s="31" t="s">
        <v>136</v>
      </c>
      <c r="L225" s="18">
        <v>6.6025931916640932</v>
      </c>
      <c r="M225" s="18">
        <v>0</v>
      </c>
      <c r="N225" s="18">
        <v>0.71464980996409133</v>
      </c>
      <c r="O225" s="18">
        <v>0</v>
      </c>
      <c r="P225" s="18">
        <v>0</v>
      </c>
      <c r="Q225" s="18">
        <v>0</v>
      </c>
      <c r="R225" s="19">
        <v>0</v>
      </c>
      <c r="S225" s="20">
        <f t="shared" si="97"/>
        <v>7.3172430016281842</v>
      </c>
      <c r="U225" s="84" t="s">
        <v>136</v>
      </c>
      <c r="V225" s="76">
        <v>6.4492274342018829</v>
      </c>
      <c r="W225" s="76">
        <v>0</v>
      </c>
      <c r="X225" s="76">
        <v>0</v>
      </c>
      <c r="Y225" s="76">
        <v>0</v>
      </c>
      <c r="Z225" s="76">
        <v>0.63599360207376598</v>
      </c>
      <c r="AA225" s="76">
        <v>0</v>
      </c>
      <c r="AB225" s="76">
        <v>0</v>
      </c>
      <c r="AC225" s="77">
        <v>0.23202196535253664</v>
      </c>
      <c r="AD225" s="76">
        <v>0.15336575746221054</v>
      </c>
      <c r="AE225" s="76">
        <v>0</v>
      </c>
      <c r="AF225" s="76">
        <v>0</v>
      </c>
      <c r="AG225" s="76">
        <v>7.8656207890325389E-2</v>
      </c>
      <c r="AH225" s="76">
        <v>0</v>
      </c>
      <c r="AI225" s="79">
        <f t="shared" si="98"/>
        <v>7.317243001628186</v>
      </c>
      <c r="AJ225" t="str">
        <f t="shared" si="99"/>
        <v/>
      </c>
      <c r="BA225"/>
      <c r="BR225"/>
      <c r="CG225"/>
    </row>
    <row r="226" spans="1:85" x14ac:dyDescent="0.25">
      <c r="A226" s="21" t="s">
        <v>24</v>
      </c>
      <c r="B226" s="22">
        <v>10.860830350069145</v>
      </c>
      <c r="C226" s="22">
        <v>0.2866957566696624</v>
      </c>
      <c r="D226" s="22">
        <v>4.5233510061923417</v>
      </c>
      <c r="E226" s="22">
        <v>38.13619990950459</v>
      </c>
      <c r="F226" s="214"/>
      <c r="G226" s="22">
        <v>10.86194463317201</v>
      </c>
      <c r="H226" s="23">
        <v>1.3951753016879957E-2</v>
      </c>
      <c r="I226" s="24">
        <f t="shared" si="96"/>
        <v>64.682973408624633</v>
      </c>
      <c r="J226" s="6"/>
      <c r="K226" s="25" t="s">
        <v>24</v>
      </c>
      <c r="L226" s="26">
        <v>10.860830350069145</v>
      </c>
      <c r="M226" s="26">
        <v>0.2866957566696624</v>
      </c>
      <c r="N226" s="26">
        <v>4.5233510061923417</v>
      </c>
      <c r="O226" s="26">
        <v>38.13619990950459</v>
      </c>
      <c r="P226" s="26">
        <v>0.44242591951144672</v>
      </c>
      <c r="Q226" s="26">
        <v>10.86194463317201</v>
      </c>
      <c r="R226" s="27">
        <v>1.3951753016879957E-2</v>
      </c>
      <c r="S226" s="28">
        <f t="shared" si="97"/>
        <v>65.125399328136083</v>
      </c>
      <c r="U226" s="80" t="s">
        <v>24</v>
      </c>
      <c r="V226" s="81">
        <v>0.71958893856737027</v>
      </c>
      <c r="W226" s="81">
        <v>10.141241411501776</v>
      </c>
      <c r="X226" s="81">
        <v>10.86194463317201</v>
      </c>
      <c r="Y226" s="81">
        <v>0.2866957566696624</v>
      </c>
      <c r="Z226" s="81">
        <v>4.5233510061923417</v>
      </c>
      <c r="AA226" s="81">
        <v>37.480989837915672</v>
      </c>
      <c r="AB226" s="81">
        <v>0.44242591951144672</v>
      </c>
      <c r="AC226" s="82">
        <v>0.66916182460580076</v>
      </c>
      <c r="AD226" s="81">
        <v>0</v>
      </c>
      <c r="AE226" s="81">
        <v>0.28301049744931389</v>
      </c>
      <c r="AF226" s="81">
        <v>1.3951753016879957E-2</v>
      </c>
      <c r="AG226" s="81">
        <v>0</v>
      </c>
      <c r="AH226" s="81">
        <v>0.37219957413960691</v>
      </c>
      <c r="AI226" s="83">
        <f t="shared" si="98"/>
        <v>65.125399328136083</v>
      </c>
      <c r="AJ226" t="str">
        <f t="shared" si="99"/>
        <v/>
      </c>
      <c r="BA226"/>
      <c r="BR226"/>
      <c r="CG226"/>
    </row>
    <row r="227" spans="1:85" x14ac:dyDescent="0.25">
      <c r="A227" s="29" t="s">
        <v>23</v>
      </c>
      <c r="B227" s="18">
        <v>8.3204200869295072E-5</v>
      </c>
      <c r="C227" s="18">
        <v>0</v>
      </c>
      <c r="D227" s="18">
        <v>0</v>
      </c>
      <c r="E227" s="18">
        <v>0</v>
      </c>
      <c r="F227" s="214"/>
      <c r="G227" s="18">
        <v>0</v>
      </c>
      <c r="H227" s="30">
        <v>0</v>
      </c>
      <c r="I227" s="16">
        <f t="shared" si="96"/>
        <v>8.3204200869295072E-5</v>
      </c>
      <c r="J227" s="6"/>
      <c r="K227" s="31" t="s">
        <v>23</v>
      </c>
      <c r="L227" s="18">
        <v>8.3204200869295072E-5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97"/>
        <v>8.3204200869295072E-5</v>
      </c>
      <c r="U227" s="84" t="s">
        <v>23</v>
      </c>
      <c r="V227" s="76">
        <v>8.3204200869295072E-5</v>
      </c>
      <c r="W227" s="76">
        <v>0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0</v>
      </c>
      <c r="AD227" s="76">
        <v>0</v>
      </c>
      <c r="AE227" s="76">
        <v>0</v>
      </c>
      <c r="AF227" s="76">
        <v>0</v>
      </c>
      <c r="AG227" s="76">
        <v>0</v>
      </c>
      <c r="AH227" s="76">
        <v>0</v>
      </c>
      <c r="AI227" s="79">
        <f t="shared" si="98"/>
        <v>8.3204200869295072E-5</v>
      </c>
      <c r="AJ227" t="str">
        <f t="shared" si="99"/>
        <v/>
      </c>
      <c r="BA227"/>
      <c r="BR227"/>
      <c r="CG227"/>
    </row>
    <row r="228" spans="1:85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96"/>
        <v>0</v>
      </c>
      <c r="J228" s="6"/>
      <c r="K228" s="25" t="s">
        <v>58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97"/>
        <v>0</v>
      </c>
      <c r="U228" s="80" t="s">
        <v>58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98"/>
        <v>0</v>
      </c>
      <c r="AJ228" t="str">
        <f t="shared" si="99"/>
        <v/>
      </c>
      <c r="BA228"/>
      <c r="BR228"/>
      <c r="CG228"/>
    </row>
    <row r="229" spans="1:85" x14ac:dyDescent="0.25">
      <c r="A229" s="29" t="s">
        <v>21</v>
      </c>
      <c r="B229" s="18">
        <v>0</v>
      </c>
      <c r="C229" s="18">
        <v>0</v>
      </c>
      <c r="D229" s="18">
        <v>0</v>
      </c>
      <c r="E229" s="18">
        <v>1.3820595157586707E-2</v>
      </c>
      <c r="F229" s="214"/>
      <c r="G229" s="18">
        <v>0</v>
      </c>
      <c r="H229" s="30">
        <v>0</v>
      </c>
      <c r="I229" s="16">
        <f t="shared" si="96"/>
        <v>1.3820595157586707E-2</v>
      </c>
      <c r="J229" s="6"/>
      <c r="K229" s="31" t="s">
        <v>21</v>
      </c>
      <c r="L229" s="18">
        <v>0</v>
      </c>
      <c r="M229" s="18">
        <v>0</v>
      </c>
      <c r="N229" s="18">
        <v>0</v>
      </c>
      <c r="O229" s="18">
        <v>1.3820595157586707E-2</v>
      </c>
      <c r="P229" s="18">
        <v>0.12779644321474665</v>
      </c>
      <c r="Q229" s="18">
        <v>0</v>
      </c>
      <c r="R229" s="19">
        <v>0</v>
      </c>
      <c r="S229" s="20">
        <f t="shared" si="97"/>
        <v>0.14161703837233336</v>
      </c>
      <c r="U229" s="84" t="s">
        <v>21</v>
      </c>
      <c r="V229" s="76">
        <v>0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0.12779644321474665</v>
      </c>
      <c r="AC229" s="77">
        <v>1.3820595157586707E-2</v>
      </c>
      <c r="AD229" s="76">
        <v>0</v>
      </c>
      <c r="AE229" s="76">
        <v>0</v>
      </c>
      <c r="AF229" s="76">
        <v>0</v>
      </c>
      <c r="AG229" s="76">
        <v>0</v>
      </c>
      <c r="AH229" s="76">
        <v>1.3820595157586707E-2</v>
      </c>
      <c r="AI229" s="79">
        <f t="shared" si="98"/>
        <v>0.14161703837233336</v>
      </c>
      <c r="AJ229" t="str">
        <f t="shared" si="99"/>
        <v/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96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97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98"/>
        <v>0</v>
      </c>
      <c r="AJ230" t="str">
        <f t="shared" si="99"/>
        <v/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96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97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98"/>
        <v>0</v>
      </c>
      <c r="AJ231" t="str">
        <f t="shared" si="99"/>
        <v/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96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97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98"/>
        <v>0</v>
      </c>
      <c r="AJ232" t="str">
        <f t="shared" si="99"/>
        <v/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96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97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98"/>
        <v>0</v>
      </c>
      <c r="AJ233" t="str">
        <f t="shared" si="99"/>
        <v/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96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97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98"/>
        <v>0</v>
      </c>
      <c r="AJ234" t="str">
        <f t="shared" si="99"/>
        <v/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96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97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98"/>
        <v>0</v>
      </c>
      <c r="AJ235" t="str">
        <f t="shared" si="99"/>
        <v/>
      </c>
      <c r="BA235"/>
      <c r="BR235"/>
      <c r="CG235"/>
    </row>
    <row r="236" spans="1:85" x14ac:dyDescent="0.25">
      <c r="A236" s="56" t="s">
        <v>25</v>
      </c>
      <c r="B236" s="57">
        <f>SUM(B215:B231)</f>
        <v>17.463511906241589</v>
      </c>
      <c r="C236" s="57">
        <f t="shared" ref="C236:I236" si="100">SUM(C215:C231)</f>
        <v>0.2866957566696624</v>
      </c>
      <c r="D236" s="57">
        <f t="shared" si="100"/>
        <v>5.2380030944940366</v>
      </c>
      <c r="E236" s="57">
        <f t="shared" si="100"/>
        <v>38.359361157630786</v>
      </c>
      <c r="F236" s="57">
        <f t="shared" si="100"/>
        <v>0</v>
      </c>
      <c r="G236" s="57">
        <f t="shared" si="100"/>
        <v>10.86194463317201</v>
      </c>
      <c r="H236" s="58">
        <f t="shared" si="100"/>
        <v>1.3951753016879957E-2</v>
      </c>
      <c r="I236" s="16">
        <f t="shared" si="100"/>
        <v>72.223468301224955</v>
      </c>
      <c r="J236" s="6"/>
      <c r="K236" s="59" t="s">
        <v>25</v>
      </c>
      <c r="L236" s="57">
        <f>SUM(L215:L231)</f>
        <v>17.463511906241589</v>
      </c>
      <c r="M236" s="57">
        <f t="shared" ref="M236:S236" si="101">SUM(M215:M231)</f>
        <v>0.2866957566696624</v>
      </c>
      <c r="N236" s="57">
        <f t="shared" si="101"/>
        <v>5.2380030944940366</v>
      </c>
      <c r="O236" s="57">
        <f t="shared" si="101"/>
        <v>38.359361157630786</v>
      </c>
      <c r="P236" s="57">
        <f t="shared" si="101"/>
        <v>2.4594295042347949</v>
      </c>
      <c r="Q236" s="57">
        <f t="shared" si="101"/>
        <v>10.86194463317201</v>
      </c>
      <c r="R236" s="58">
        <f t="shared" si="101"/>
        <v>1.3951753016879957E-2</v>
      </c>
      <c r="S236" s="60">
        <f t="shared" si="101"/>
        <v>74.68289780545976</v>
      </c>
      <c r="T236" t="str">
        <f>IF(ABS(S236-AI236)&gt;0.01,S236-AI236,"")</f>
        <v/>
      </c>
      <c r="U236" s="94" t="s">
        <v>61</v>
      </c>
      <c r="V236" s="95">
        <f>SUM(V215:V231)</f>
        <v>7.1689047372776047</v>
      </c>
      <c r="W236" s="95">
        <f t="shared" ref="W236:AH236" si="102">SUM(W215:W231)</f>
        <v>10.141241411501776</v>
      </c>
      <c r="X236" s="95">
        <f t="shared" si="102"/>
        <v>10.86194463317201</v>
      </c>
      <c r="Y236" s="95">
        <f t="shared" si="102"/>
        <v>0.2866957566696624</v>
      </c>
      <c r="Z236" s="95">
        <f t="shared" si="102"/>
        <v>5.1593468866037115</v>
      </c>
      <c r="AA236" s="95">
        <f t="shared" si="102"/>
        <v>37.502365631195865</v>
      </c>
      <c r="AB236" s="95">
        <f t="shared" si="102"/>
        <v>2.4594295042347949</v>
      </c>
      <c r="AC236" s="95">
        <f t="shared" si="102"/>
        <v>1.1029692448043438</v>
      </c>
      <c r="AD236" s="96">
        <f t="shared" si="102"/>
        <v>0.15336575746221054</v>
      </c>
      <c r="AE236" s="96">
        <f t="shared" si="102"/>
        <v>0.28301049744931389</v>
      </c>
      <c r="AF236" s="96">
        <f t="shared" si="102"/>
        <v>1.3951753016879957E-2</v>
      </c>
      <c r="AG236" s="96">
        <f t="shared" si="102"/>
        <v>7.8656207890325389E-2</v>
      </c>
      <c r="AH236" s="96">
        <f t="shared" si="102"/>
        <v>0.57398502898561343</v>
      </c>
      <c r="AI236" s="97">
        <f>SUM(V236:AC236)</f>
        <v>74.68289780545976</v>
      </c>
      <c r="AJ236" t="str">
        <f t="shared" si="99"/>
        <v/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0.24179830070477792</v>
      </c>
      <c r="C237" s="98">
        <f t="shared" ref="C237:H237" si="103">IF($I236=0,"-",C236/$I236)</f>
        <v>3.9695650653874771E-3</v>
      </c>
      <c r="D237" s="98">
        <f t="shared" si="103"/>
        <v>7.2524945390987222E-2</v>
      </c>
      <c r="E237" s="98">
        <f t="shared" si="103"/>
        <v>0.5311204523942834</v>
      </c>
      <c r="F237" s="98">
        <f t="shared" si="103"/>
        <v>0</v>
      </c>
      <c r="G237" s="98">
        <f t="shared" si="103"/>
        <v>0.15039356165879098</v>
      </c>
      <c r="H237" s="99">
        <f t="shared" si="103"/>
        <v>1.9317478577310758E-4</v>
      </c>
      <c r="I237" s="100">
        <f>SUM(B237:H237)</f>
        <v>1</v>
      </c>
      <c r="J237"/>
      <c r="K237" s="64" t="s">
        <v>86</v>
      </c>
      <c r="L237" s="65">
        <f t="shared" ref="L237:R237" si="104">IF($S236=0,"-",L236/$S236)</f>
        <v>0.23383548870495091</v>
      </c>
      <c r="M237" s="65">
        <f t="shared" si="104"/>
        <v>3.8388408202433629E-3</v>
      </c>
      <c r="N237" s="65">
        <f t="shared" si="104"/>
        <v>7.0136580775674015E-2</v>
      </c>
      <c r="O237" s="65">
        <f t="shared" si="104"/>
        <v>0.51362979055194735</v>
      </c>
      <c r="P237" s="65">
        <f t="shared" si="104"/>
        <v>3.2931629281998699E-2</v>
      </c>
      <c r="Q237" s="65">
        <f t="shared" si="104"/>
        <v>0.14544085663984424</v>
      </c>
      <c r="R237" s="66">
        <f t="shared" si="104"/>
        <v>1.8681322534139805E-4</v>
      </c>
      <c r="S237" s="67">
        <f>SUM(L237:R237)</f>
        <v>0.99999999999999989</v>
      </c>
      <c r="U237" s="101" t="s">
        <v>86</v>
      </c>
      <c r="V237" s="102">
        <f>+V236/$AI236</f>
        <v>9.599125031210981E-2</v>
      </c>
      <c r="W237" s="102">
        <f t="shared" ref="W237:AH237" si="105">+W236/$AI236</f>
        <v>0.13579067911797593</v>
      </c>
      <c r="X237" s="102">
        <f t="shared" si="105"/>
        <v>0.14544085663984424</v>
      </c>
      <c r="Y237" s="102">
        <f t="shared" si="105"/>
        <v>3.8388408202433629E-3</v>
      </c>
      <c r="Z237" s="102">
        <f t="shared" si="105"/>
        <v>6.9083378366533235E-2</v>
      </c>
      <c r="AA237" s="102">
        <f t="shared" si="105"/>
        <v>0.502154666372014</v>
      </c>
      <c r="AB237" s="102">
        <f t="shared" si="105"/>
        <v>3.2931629281998699E-2</v>
      </c>
      <c r="AC237" s="102">
        <f t="shared" si="105"/>
        <v>1.4768699089280789E-2</v>
      </c>
      <c r="AD237" s="102">
        <f t="shared" si="105"/>
        <v>2.0535592748651835E-3</v>
      </c>
      <c r="AE237" s="102">
        <f t="shared" si="105"/>
        <v>3.7894953967442884E-3</v>
      </c>
      <c r="AF237" s="102">
        <f t="shared" si="105"/>
        <v>1.8681322534139805E-4</v>
      </c>
      <c r="AG237" s="102">
        <f t="shared" si="105"/>
        <v>1.0532024091407866E-3</v>
      </c>
      <c r="AH237" s="102">
        <f t="shared" si="105"/>
        <v>7.6856287831891246E-3</v>
      </c>
      <c r="AI237" s="103">
        <f>SUM(V237:AC237)</f>
        <v>1</v>
      </c>
      <c r="AJ237" s="1" t="str">
        <f t="shared" si="99"/>
        <v/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AJ241" t="str">
        <f>IF(ABS(S241-AI241)&gt;0.001,S241-AI241,"")</f>
        <v/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106">SUM(B242:H242)</f>
        <v>0</v>
      </c>
      <c r="J242" s="6"/>
      <c r="K242" s="25" t="s">
        <v>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107">SUM(L242:R242)</f>
        <v>0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108">SUM(V242:AC242)</f>
        <v>0</v>
      </c>
      <c r="AJ242" t="str">
        <f t="shared" ref="AJ242:AJ263" si="109">IF(ABS(S242-AI242)&gt;0.001,S242-AI242,"")</f>
        <v/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106"/>
        <v>0</v>
      </c>
      <c r="J243" s="6"/>
      <c r="K243" s="31" t="s">
        <v>9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107"/>
        <v>0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0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108"/>
        <v>0</v>
      </c>
      <c r="AJ243" t="str">
        <f t="shared" si="109"/>
        <v/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106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107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108"/>
        <v>0</v>
      </c>
      <c r="AJ244" t="str">
        <f t="shared" si="109"/>
        <v/>
      </c>
      <c r="BA244"/>
      <c r="BR244"/>
      <c r="CG244"/>
    </row>
    <row r="245" spans="1:85" x14ac:dyDescent="0.25">
      <c r="A245" s="29" t="s">
        <v>15</v>
      </c>
      <c r="B245" s="18">
        <v>1.1742409090969101</v>
      </c>
      <c r="C245" s="18">
        <v>5.9943564580740901E-4</v>
      </c>
      <c r="D245" s="18">
        <v>0.64594542939728739</v>
      </c>
      <c r="E245" s="18">
        <v>0</v>
      </c>
      <c r="F245" s="214"/>
      <c r="G245" s="18">
        <v>0</v>
      </c>
      <c r="H245" s="30">
        <v>0</v>
      </c>
      <c r="I245" s="16">
        <f t="shared" si="106"/>
        <v>1.8207857741400049</v>
      </c>
      <c r="J245" s="6"/>
      <c r="K245" s="31" t="s">
        <v>15</v>
      </c>
      <c r="L245" s="18">
        <v>1.1742409090969101</v>
      </c>
      <c r="M245" s="18">
        <v>5.9943564580740901E-4</v>
      </c>
      <c r="N245" s="18">
        <v>0.64594542939728739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107"/>
        <v>1.8207857741400049</v>
      </c>
      <c r="U245" s="84" t="s">
        <v>15</v>
      </c>
      <c r="V245" s="76">
        <v>1.1617169857827196</v>
      </c>
      <c r="W245" s="76">
        <v>0</v>
      </c>
      <c r="X245" s="76">
        <v>0</v>
      </c>
      <c r="Y245" s="76">
        <v>5.9943564580740901E-4</v>
      </c>
      <c r="Z245" s="76">
        <v>0.64594542939728739</v>
      </c>
      <c r="AA245" s="76">
        <v>0</v>
      </c>
      <c r="AB245" s="76">
        <v>0</v>
      </c>
      <c r="AC245" s="77">
        <v>1.2523923314190505E-2</v>
      </c>
      <c r="AD245" s="78">
        <v>1.2523923314190505E-2</v>
      </c>
      <c r="AE245" s="78">
        <v>0</v>
      </c>
      <c r="AF245" s="78">
        <v>0</v>
      </c>
      <c r="AG245" s="78">
        <v>0</v>
      </c>
      <c r="AH245" s="78">
        <v>0</v>
      </c>
      <c r="AI245" s="79">
        <f t="shared" si="108"/>
        <v>1.8207857741400051</v>
      </c>
      <c r="AJ245" t="str">
        <f t="shared" si="109"/>
        <v/>
      </c>
      <c r="BA245"/>
      <c r="BR245"/>
      <c r="CG245"/>
    </row>
    <row r="246" spans="1:85" x14ac:dyDescent="0.25">
      <c r="A246" s="21" t="s">
        <v>14</v>
      </c>
      <c r="B246" s="22">
        <v>0.37588725735162415</v>
      </c>
      <c r="C246" s="22">
        <v>0</v>
      </c>
      <c r="D246" s="22">
        <v>0</v>
      </c>
      <c r="E246" s="22">
        <v>0</v>
      </c>
      <c r="F246" s="214"/>
      <c r="G246" s="22">
        <v>0</v>
      </c>
      <c r="H246" s="23">
        <v>0</v>
      </c>
      <c r="I246" s="24">
        <f t="shared" si="106"/>
        <v>0.37588725735162415</v>
      </c>
      <c r="J246" s="6"/>
      <c r="K246" s="25" t="s">
        <v>14</v>
      </c>
      <c r="L246" s="26">
        <v>0.37588725735162415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7">
        <v>0</v>
      </c>
      <c r="S246" s="28">
        <f t="shared" si="107"/>
        <v>0.37588725735162415</v>
      </c>
      <c r="U246" s="80" t="s">
        <v>55</v>
      </c>
      <c r="V246" s="81">
        <v>0.37588725735162415</v>
      </c>
      <c r="W246" s="81">
        <v>0</v>
      </c>
      <c r="X246" s="81">
        <v>0</v>
      </c>
      <c r="Y246" s="81">
        <v>0</v>
      </c>
      <c r="Z246" s="81">
        <v>0</v>
      </c>
      <c r="AA246" s="81">
        <v>0</v>
      </c>
      <c r="AB246" s="81">
        <v>0</v>
      </c>
      <c r="AC246" s="82">
        <v>0</v>
      </c>
      <c r="AD246" s="81">
        <v>0</v>
      </c>
      <c r="AE246" s="81">
        <v>0</v>
      </c>
      <c r="AF246" s="81">
        <v>0</v>
      </c>
      <c r="AG246" s="81">
        <v>0</v>
      </c>
      <c r="AH246" s="81">
        <v>0</v>
      </c>
      <c r="AI246" s="83">
        <f t="shared" si="108"/>
        <v>0.37588725735162415</v>
      </c>
      <c r="AJ246" t="str">
        <f t="shared" si="109"/>
        <v/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5.180652740286976</v>
      </c>
      <c r="F247" s="214"/>
      <c r="G247" s="18">
        <v>0</v>
      </c>
      <c r="H247" s="30">
        <v>0</v>
      </c>
      <c r="I247" s="16">
        <f t="shared" si="106"/>
        <v>5.180652740286976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5.180652740286976</v>
      </c>
      <c r="P247" s="18">
        <v>19.292864051270175</v>
      </c>
      <c r="Q247" s="18">
        <v>0</v>
      </c>
      <c r="R247" s="19">
        <v>0</v>
      </c>
      <c r="S247" s="20">
        <f t="shared" si="107"/>
        <v>24.473516791557152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1.1067442040781483</v>
      </c>
      <c r="AB247" s="76">
        <v>19.292864051270175</v>
      </c>
      <c r="AC247" s="77">
        <v>4.0739085362088279</v>
      </c>
      <c r="AD247" s="76">
        <v>0</v>
      </c>
      <c r="AE247" s="76">
        <v>0</v>
      </c>
      <c r="AF247" s="76">
        <v>0</v>
      </c>
      <c r="AG247" s="76">
        <v>0</v>
      </c>
      <c r="AH247" s="76">
        <v>4.0739085362088279</v>
      </c>
      <c r="AI247" s="79">
        <f t="shared" si="108"/>
        <v>24.473516791557152</v>
      </c>
      <c r="AJ247" t="str">
        <f t="shared" si="109"/>
        <v/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8.3026160807160251E-4</v>
      </c>
      <c r="F248" s="214"/>
      <c r="G248" s="22">
        <v>0</v>
      </c>
      <c r="H248" s="23">
        <v>0</v>
      </c>
      <c r="I248" s="24">
        <f t="shared" si="106"/>
        <v>8.3026160807160251E-4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8.3026160807160251E-4</v>
      </c>
      <c r="P248" s="26">
        <v>0.25991779465278775</v>
      </c>
      <c r="Q248" s="26">
        <v>0</v>
      </c>
      <c r="R248" s="27">
        <v>0</v>
      </c>
      <c r="S248" s="28">
        <f t="shared" si="107"/>
        <v>0.26074805626085934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3.2160537087544844E-4</v>
      </c>
      <c r="AB248" s="81">
        <v>0.25991779465278775</v>
      </c>
      <c r="AC248" s="82">
        <v>5.0865623719615401E-4</v>
      </c>
      <c r="AD248" s="81">
        <v>0</v>
      </c>
      <c r="AE248" s="81">
        <v>0</v>
      </c>
      <c r="AF248" s="81">
        <v>0</v>
      </c>
      <c r="AG248" s="81">
        <v>0</v>
      </c>
      <c r="AH248" s="81">
        <v>5.0865623719615401E-4</v>
      </c>
      <c r="AI248" s="83">
        <f t="shared" si="108"/>
        <v>0.26074805626085934</v>
      </c>
      <c r="AJ248" t="str">
        <f t="shared" si="109"/>
        <v/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0</v>
      </c>
      <c r="E249" s="18">
        <v>0</v>
      </c>
      <c r="F249" s="214"/>
      <c r="G249" s="18">
        <v>0</v>
      </c>
      <c r="H249" s="30">
        <v>0</v>
      </c>
      <c r="I249" s="16">
        <f t="shared" si="106"/>
        <v>0</v>
      </c>
      <c r="J249" s="6"/>
      <c r="K249" s="31" t="s">
        <v>57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107"/>
        <v>0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0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108"/>
        <v>0</v>
      </c>
      <c r="AJ249" t="str">
        <f t="shared" si="109"/>
        <v/>
      </c>
      <c r="BA249"/>
      <c r="BR249"/>
      <c r="CG249"/>
    </row>
    <row r="250" spans="1:85" x14ac:dyDescent="0.25">
      <c r="A250" s="21" t="s">
        <v>16</v>
      </c>
      <c r="B250" s="22">
        <v>2.3221743164601576</v>
      </c>
      <c r="C250" s="22">
        <v>0</v>
      </c>
      <c r="D250" s="22">
        <v>4.4204989711035561</v>
      </c>
      <c r="E250" s="22">
        <v>0.69731415243866257</v>
      </c>
      <c r="F250" s="214"/>
      <c r="G250" s="22">
        <v>0</v>
      </c>
      <c r="H250" s="23">
        <v>0</v>
      </c>
      <c r="I250" s="24">
        <f t="shared" si="106"/>
        <v>7.4399874400023762</v>
      </c>
      <c r="J250" s="6"/>
      <c r="K250" s="25" t="s">
        <v>16</v>
      </c>
      <c r="L250" s="26">
        <v>2.3221743164601576</v>
      </c>
      <c r="M250" s="26">
        <v>0</v>
      </c>
      <c r="N250" s="26">
        <v>4.4204989711035561</v>
      </c>
      <c r="O250" s="26">
        <v>0.69731415243866257</v>
      </c>
      <c r="P250" s="26">
        <v>0</v>
      </c>
      <c r="Q250" s="26">
        <v>0</v>
      </c>
      <c r="R250" s="27">
        <v>0</v>
      </c>
      <c r="S250" s="28">
        <f t="shared" si="107"/>
        <v>7.4399874400023762</v>
      </c>
      <c r="U250" s="80" t="s">
        <v>16</v>
      </c>
      <c r="V250" s="81">
        <v>2.3221743164601576</v>
      </c>
      <c r="W250" s="81">
        <v>0</v>
      </c>
      <c r="X250" s="81">
        <v>0</v>
      </c>
      <c r="Y250" s="81">
        <v>0</v>
      </c>
      <c r="Z250" s="81">
        <v>4.4204989711035561</v>
      </c>
      <c r="AA250" s="81">
        <v>0.54957810319318579</v>
      </c>
      <c r="AB250" s="81">
        <v>0</v>
      </c>
      <c r="AC250" s="82">
        <v>0.14773604924547681</v>
      </c>
      <c r="AD250" s="81">
        <v>0</v>
      </c>
      <c r="AE250" s="81">
        <v>0</v>
      </c>
      <c r="AF250" s="81">
        <v>0</v>
      </c>
      <c r="AG250" s="81">
        <v>0</v>
      </c>
      <c r="AH250" s="81">
        <v>0.14773604924547681</v>
      </c>
      <c r="AI250" s="83">
        <f t="shared" si="108"/>
        <v>7.4399874400023762</v>
      </c>
      <c r="AJ250" t="str">
        <f t="shared" si="109"/>
        <v/>
      </c>
      <c r="BA250"/>
      <c r="BR250"/>
      <c r="CG250"/>
    </row>
    <row r="251" spans="1:85" x14ac:dyDescent="0.25">
      <c r="A251" s="29" t="s">
        <v>136</v>
      </c>
      <c r="B251" s="18">
        <v>32.271242334794685</v>
      </c>
      <c r="C251" s="18">
        <v>0</v>
      </c>
      <c r="D251" s="18">
        <v>35.617493074927175</v>
      </c>
      <c r="E251" s="18">
        <v>2.1968488908253931</v>
      </c>
      <c r="F251" s="214"/>
      <c r="G251" s="18">
        <v>3.54522658205004E-3</v>
      </c>
      <c r="H251" s="30">
        <v>0</v>
      </c>
      <c r="I251" s="16">
        <f t="shared" si="106"/>
        <v>70.089129527129302</v>
      </c>
      <c r="J251" s="6"/>
      <c r="K251" s="31" t="s">
        <v>136</v>
      </c>
      <c r="L251" s="18">
        <v>32.271242334794685</v>
      </c>
      <c r="M251" s="18">
        <v>0</v>
      </c>
      <c r="N251" s="18">
        <v>35.617493074927175</v>
      </c>
      <c r="O251" s="18">
        <v>2.1968488908253931</v>
      </c>
      <c r="P251" s="18">
        <v>2.4023403777838424E-2</v>
      </c>
      <c r="Q251" s="18">
        <v>3.54522658205004E-3</v>
      </c>
      <c r="R251" s="19">
        <v>0</v>
      </c>
      <c r="S251" s="20">
        <f t="shared" si="107"/>
        <v>70.113152930907134</v>
      </c>
      <c r="U251" s="84" t="s">
        <v>136</v>
      </c>
      <c r="V251" s="76">
        <v>30.9472774677281</v>
      </c>
      <c r="W251" s="76">
        <v>1.1831208932430322</v>
      </c>
      <c r="X251" s="76">
        <v>3.54522658205004E-3</v>
      </c>
      <c r="Y251" s="76">
        <v>0</v>
      </c>
      <c r="Z251" s="76">
        <v>35.532013722893304</v>
      </c>
      <c r="AA251" s="76">
        <v>1.4138659044764053</v>
      </c>
      <c r="AB251" s="76">
        <v>2.4023403777838424E-2</v>
      </c>
      <c r="AC251" s="77">
        <v>1.0093063122064161</v>
      </c>
      <c r="AD251" s="76">
        <v>0.14084397382355496</v>
      </c>
      <c r="AE251" s="76">
        <v>0</v>
      </c>
      <c r="AF251" s="76">
        <v>0</v>
      </c>
      <c r="AG251" s="76">
        <v>8.5479352033873524E-2</v>
      </c>
      <c r="AH251" s="76">
        <v>0.78298298634898766</v>
      </c>
      <c r="AI251" s="79">
        <f t="shared" si="108"/>
        <v>70.113152930907148</v>
      </c>
      <c r="AJ251" t="str">
        <f t="shared" si="109"/>
        <v/>
      </c>
      <c r="BA251"/>
      <c r="BR251"/>
      <c r="CG251"/>
    </row>
    <row r="252" spans="1:85" x14ac:dyDescent="0.25">
      <c r="A252" s="21" t="s">
        <v>24</v>
      </c>
      <c r="B252" s="22">
        <v>17.474526563205</v>
      </c>
      <c r="C252" s="22">
        <v>0.25612628377350016</v>
      </c>
      <c r="D252" s="22">
        <v>32.515100487010493</v>
      </c>
      <c r="E252" s="22">
        <v>81.807519904726263</v>
      </c>
      <c r="F252" s="214"/>
      <c r="G252" s="22">
        <v>19.391920747126328</v>
      </c>
      <c r="H252" s="23">
        <v>6.0319126470535593</v>
      </c>
      <c r="I252" s="24">
        <f t="shared" si="106"/>
        <v>157.47710663289516</v>
      </c>
      <c r="J252" s="6"/>
      <c r="K252" s="25" t="s">
        <v>24</v>
      </c>
      <c r="L252" s="26">
        <v>17.474526563205</v>
      </c>
      <c r="M252" s="26">
        <v>0.25612628377350016</v>
      </c>
      <c r="N252" s="26">
        <v>32.515100487010493</v>
      </c>
      <c r="O252" s="26">
        <v>81.807519904726263</v>
      </c>
      <c r="P252" s="26">
        <v>0.31942919057455138</v>
      </c>
      <c r="Q252" s="26">
        <v>19.391920747126328</v>
      </c>
      <c r="R252" s="27">
        <v>6.0319126470535593</v>
      </c>
      <c r="S252" s="28">
        <f t="shared" si="107"/>
        <v>157.7965358234697</v>
      </c>
      <c r="U252" s="80" t="s">
        <v>24</v>
      </c>
      <c r="V252" s="81">
        <v>2.6064181966471227</v>
      </c>
      <c r="W252" s="81">
        <v>14.57678809620743</v>
      </c>
      <c r="X252" s="81">
        <v>19.391920747126328</v>
      </c>
      <c r="Y252" s="81">
        <v>0.25612628377350016</v>
      </c>
      <c r="Z252" s="81">
        <v>32.515100487010493</v>
      </c>
      <c r="AA252" s="81">
        <v>81.584855692253186</v>
      </c>
      <c r="AB252" s="81">
        <v>0.31942919057455138</v>
      </c>
      <c r="AC252" s="82">
        <v>6.5458971298770807</v>
      </c>
      <c r="AD252" s="81">
        <v>0.29132027035044777</v>
      </c>
      <c r="AE252" s="81">
        <v>0</v>
      </c>
      <c r="AF252" s="81">
        <v>6.0319126470535593</v>
      </c>
      <c r="AG252" s="81">
        <v>0</v>
      </c>
      <c r="AH252" s="81">
        <v>0.22266421247307303</v>
      </c>
      <c r="AI252" s="83">
        <f t="shared" si="108"/>
        <v>157.7965358234697</v>
      </c>
      <c r="AJ252" t="str">
        <f t="shared" si="109"/>
        <v/>
      </c>
      <c r="BA252"/>
      <c r="BR252"/>
      <c r="CG252"/>
    </row>
    <row r="253" spans="1:85" x14ac:dyDescent="0.25">
      <c r="A253" s="29" t="s">
        <v>23</v>
      </c>
      <c r="B253" s="18">
        <v>6.3361542738914478</v>
      </c>
      <c r="C253" s="18">
        <v>0</v>
      </c>
      <c r="D253" s="18">
        <v>0.21329558431909063</v>
      </c>
      <c r="E253" s="18">
        <v>0</v>
      </c>
      <c r="F253" s="214"/>
      <c r="G253" s="18">
        <v>0</v>
      </c>
      <c r="H253" s="30">
        <v>0</v>
      </c>
      <c r="I253" s="16">
        <f t="shared" si="106"/>
        <v>6.5494498582105383</v>
      </c>
      <c r="J253" s="6"/>
      <c r="K253" s="31" t="s">
        <v>23</v>
      </c>
      <c r="L253" s="18">
        <v>6.3361542738914478</v>
      </c>
      <c r="M253" s="18">
        <v>0</v>
      </c>
      <c r="N253" s="18">
        <v>0.21329558431909063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107"/>
        <v>6.5494498582105383</v>
      </c>
      <c r="U253" s="84" t="s">
        <v>23</v>
      </c>
      <c r="V253" s="76">
        <v>6.288761632479706</v>
      </c>
      <c r="W253" s="76">
        <v>0</v>
      </c>
      <c r="X253" s="76">
        <v>0</v>
      </c>
      <c r="Y253" s="76">
        <v>0</v>
      </c>
      <c r="Z253" s="76">
        <v>0.20664175585790925</v>
      </c>
      <c r="AA253" s="76">
        <v>0</v>
      </c>
      <c r="AB253" s="76">
        <v>0</v>
      </c>
      <c r="AC253" s="77">
        <v>5.4046469872923102E-2</v>
      </c>
      <c r="AD253" s="76">
        <v>4.7392641411741723E-2</v>
      </c>
      <c r="AE253" s="76">
        <v>0</v>
      </c>
      <c r="AF253" s="76">
        <v>0</v>
      </c>
      <c r="AG253" s="76">
        <v>6.6538284611813749E-3</v>
      </c>
      <c r="AH253" s="76">
        <v>0</v>
      </c>
      <c r="AI253" s="79">
        <f t="shared" si="108"/>
        <v>6.5494498582105383</v>
      </c>
      <c r="AJ253" t="str">
        <f t="shared" si="109"/>
        <v/>
      </c>
      <c r="BA253"/>
      <c r="BR253"/>
      <c r="CG253"/>
    </row>
    <row r="254" spans="1:85" x14ac:dyDescent="0.25">
      <c r="A254" s="21" t="s">
        <v>58</v>
      </c>
      <c r="B254" s="22">
        <v>0</v>
      </c>
      <c r="C254" s="22">
        <v>0</v>
      </c>
      <c r="D254" s="22">
        <v>0</v>
      </c>
      <c r="E254" s="22">
        <v>0</v>
      </c>
      <c r="F254" s="214"/>
      <c r="G254" s="22">
        <v>0</v>
      </c>
      <c r="H254" s="23">
        <v>0</v>
      </c>
      <c r="I254" s="24">
        <f t="shared" si="106"/>
        <v>0</v>
      </c>
      <c r="J254" s="6"/>
      <c r="K254" s="25" t="s">
        <v>58</v>
      </c>
      <c r="L254" s="26">
        <v>0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107"/>
        <v>0</v>
      </c>
      <c r="U254" s="80" t="s">
        <v>58</v>
      </c>
      <c r="V254" s="81">
        <v>0</v>
      </c>
      <c r="W254" s="81">
        <v>0</v>
      </c>
      <c r="X254" s="81">
        <v>0</v>
      </c>
      <c r="Y254" s="81">
        <v>0</v>
      </c>
      <c r="Z254" s="81">
        <v>0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108"/>
        <v>0</v>
      </c>
      <c r="AJ254" t="str">
        <f t="shared" si="109"/>
        <v/>
      </c>
      <c r="BA254"/>
      <c r="BR254"/>
      <c r="CG254"/>
    </row>
    <row r="255" spans="1:85" x14ac:dyDescent="0.25">
      <c r="A255" s="29" t="s">
        <v>21</v>
      </c>
      <c r="B255" s="18">
        <v>8.41009746853641</v>
      </c>
      <c r="C255" s="18">
        <v>0</v>
      </c>
      <c r="D255" s="18">
        <v>0.81721549570737528</v>
      </c>
      <c r="E255" s="18">
        <v>0</v>
      </c>
      <c r="F255" s="214"/>
      <c r="G255" s="18">
        <v>0</v>
      </c>
      <c r="H255" s="30">
        <v>0</v>
      </c>
      <c r="I255" s="16">
        <f t="shared" si="106"/>
        <v>9.2273129642437848</v>
      </c>
      <c r="J255" s="6"/>
      <c r="K255" s="31" t="s">
        <v>21</v>
      </c>
      <c r="L255" s="18">
        <v>8.41009746853641</v>
      </c>
      <c r="M255" s="18">
        <v>0</v>
      </c>
      <c r="N255" s="18">
        <v>0.81721549570737528</v>
      </c>
      <c r="O255" s="18">
        <v>0</v>
      </c>
      <c r="P255" s="18">
        <v>1.5124111831416793</v>
      </c>
      <c r="Q255" s="18">
        <v>0</v>
      </c>
      <c r="R255" s="19">
        <v>0</v>
      </c>
      <c r="S255" s="20">
        <f t="shared" si="107"/>
        <v>10.739724147385465</v>
      </c>
      <c r="U255" s="84" t="s">
        <v>21</v>
      </c>
      <c r="V255" s="76">
        <v>8.41009746853641</v>
      </c>
      <c r="W255" s="76">
        <v>0</v>
      </c>
      <c r="X255" s="76">
        <v>0</v>
      </c>
      <c r="Y255" s="76">
        <v>0</v>
      </c>
      <c r="Z255" s="76">
        <v>0.81721549570737528</v>
      </c>
      <c r="AA255" s="76">
        <v>0</v>
      </c>
      <c r="AB255" s="76">
        <v>1.5124111831416793</v>
      </c>
      <c r="AC255" s="77">
        <v>0</v>
      </c>
      <c r="AD255" s="76">
        <v>0</v>
      </c>
      <c r="AE255" s="76">
        <v>0</v>
      </c>
      <c r="AF255" s="76">
        <v>0</v>
      </c>
      <c r="AG255" s="76">
        <v>0</v>
      </c>
      <c r="AH255" s="76">
        <v>0</v>
      </c>
      <c r="AI255" s="79">
        <f t="shared" si="108"/>
        <v>10.739724147385465</v>
      </c>
      <c r="AJ255" t="str">
        <f t="shared" si="109"/>
        <v/>
      </c>
      <c r="BA255"/>
      <c r="BR255"/>
      <c r="CG255"/>
    </row>
    <row r="256" spans="1:85" x14ac:dyDescent="0.25">
      <c r="A256" s="21" t="s">
        <v>20</v>
      </c>
      <c r="B256" s="22">
        <v>4.0687639560509272E-3</v>
      </c>
      <c r="C256" s="22">
        <v>0</v>
      </c>
      <c r="D256" s="22">
        <v>3.9536485346335846E-4</v>
      </c>
      <c r="E256" s="22">
        <v>0</v>
      </c>
      <c r="F256" s="214"/>
      <c r="G256" s="22">
        <v>0</v>
      </c>
      <c r="H256" s="23">
        <v>0</v>
      </c>
      <c r="I256" s="24">
        <f t="shared" si="106"/>
        <v>4.4641288095142858E-3</v>
      </c>
      <c r="J256" s="6"/>
      <c r="K256" s="25" t="s">
        <v>20</v>
      </c>
      <c r="L256" s="26">
        <v>4.0687639560509272E-3</v>
      </c>
      <c r="M256" s="26">
        <v>0</v>
      </c>
      <c r="N256" s="26">
        <v>3.9536485346335846E-4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107"/>
        <v>4.4641288095142858E-3</v>
      </c>
      <c r="U256" s="80" t="s">
        <v>59</v>
      </c>
      <c r="V256" s="81">
        <v>4.0687639560509272E-3</v>
      </c>
      <c r="W256" s="81">
        <v>0</v>
      </c>
      <c r="X256" s="81">
        <v>0</v>
      </c>
      <c r="Y256" s="81">
        <v>0</v>
      </c>
      <c r="Z256" s="81">
        <v>3.9536485346335846E-4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108"/>
        <v>4.4641288095142858E-3</v>
      </c>
      <c r="AJ256" t="str">
        <f t="shared" si="109"/>
        <v/>
      </c>
      <c r="BA256"/>
      <c r="BR256"/>
      <c r="CG256"/>
    </row>
    <row r="257" spans="1:85" x14ac:dyDescent="0.25">
      <c r="A257" s="32" t="s">
        <v>62</v>
      </c>
      <c r="B257" s="18">
        <v>0.16724315985907359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106"/>
        <v>0.16724315985907359</v>
      </c>
      <c r="J257" s="6"/>
      <c r="K257" s="33" t="s">
        <v>62</v>
      </c>
      <c r="L257" s="18">
        <v>0.16724315985907359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107"/>
        <v>0.16724315985907359</v>
      </c>
      <c r="U257" s="85" t="s">
        <v>60</v>
      </c>
      <c r="V257" s="76">
        <v>0.15138900144487977</v>
      </c>
      <c r="W257" s="76">
        <v>1.5699668357369904E-2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1.5449005682390785E-4</v>
      </c>
      <c r="AD257" s="78">
        <v>1.5449005682390785E-4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108"/>
        <v>0.16724315985907359</v>
      </c>
      <c r="AJ257" t="str">
        <f t="shared" si="109"/>
        <v/>
      </c>
      <c r="BA257"/>
      <c r="BR257"/>
      <c r="CG257"/>
    </row>
    <row r="258" spans="1:85" ht="14.4" x14ac:dyDescent="0.3">
      <c r="A258" s="34" t="s">
        <v>22</v>
      </c>
      <c r="B258" s="35">
        <v>0.16724315985907359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106"/>
        <v>0.16724315985907359</v>
      </c>
      <c r="J258" s="6"/>
      <c r="K258" s="38" t="s">
        <v>22</v>
      </c>
      <c r="L258" s="39">
        <v>0.16724315985907359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107"/>
        <v>0.16724315985907359</v>
      </c>
      <c r="U258" s="86" t="s">
        <v>63</v>
      </c>
      <c r="V258" s="87">
        <v>0.15138900144487977</v>
      </c>
      <c r="W258" s="87">
        <v>1.5699668357369904E-2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1.5449005682390785E-4</v>
      </c>
      <c r="AD258" s="87">
        <v>1.5449005682390785E-4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108"/>
        <v>0.16724315985907359</v>
      </c>
      <c r="AJ258" t="str">
        <f t="shared" si="109"/>
        <v/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106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107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108"/>
        <v>0</v>
      </c>
      <c r="AJ259" t="str">
        <f t="shared" si="109"/>
        <v/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106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107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108"/>
        <v>0</v>
      </c>
      <c r="AJ260" t="str">
        <f t="shared" si="109"/>
        <v/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106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107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108"/>
        <v>0</v>
      </c>
      <c r="AJ261" t="str">
        <f t="shared" si="109"/>
        <v/>
      </c>
      <c r="BA261"/>
      <c r="BR261"/>
      <c r="CG261"/>
    </row>
    <row r="262" spans="1:85" x14ac:dyDescent="0.25">
      <c r="A262" s="56" t="s">
        <v>25</v>
      </c>
      <c r="B262" s="57">
        <f>SUM(B241:B257)</f>
        <v>68.535635047151359</v>
      </c>
      <c r="C262" s="57">
        <f t="shared" ref="C262:I262" si="110">SUM(C241:C257)</f>
        <v>0.25672571941930755</v>
      </c>
      <c r="D262" s="57">
        <f t="shared" si="110"/>
        <v>74.229944407318428</v>
      </c>
      <c r="E262" s="57">
        <f t="shared" si="110"/>
        <v>89.883165949885367</v>
      </c>
      <c r="F262" s="57">
        <f t="shared" si="110"/>
        <v>0</v>
      </c>
      <c r="G262" s="57">
        <f t="shared" si="110"/>
        <v>19.395465973708379</v>
      </c>
      <c r="H262" s="58">
        <f t="shared" si="110"/>
        <v>6.0319126470535593</v>
      </c>
      <c r="I262" s="16">
        <f t="shared" si="110"/>
        <v>258.33284974453642</v>
      </c>
      <c r="J262" s="6"/>
      <c r="K262" s="59" t="s">
        <v>25</v>
      </c>
      <c r="L262" s="57">
        <f>SUM(L241:L257)</f>
        <v>68.535635047151359</v>
      </c>
      <c r="M262" s="57">
        <f t="shared" ref="M262:S262" si="111">SUM(M241:M257)</f>
        <v>0.25672571941930755</v>
      </c>
      <c r="N262" s="57">
        <f t="shared" si="111"/>
        <v>74.229944407318428</v>
      </c>
      <c r="O262" s="57">
        <f t="shared" si="111"/>
        <v>89.883165949885367</v>
      </c>
      <c r="P262" s="57">
        <f t="shared" si="111"/>
        <v>21.408645623417037</v>
      </c>
      <c r="Q262" s="57">
        <f t="shared" si="111"/>
        <v>19.395465973708379</v>
      </c>
      <c r="R262" s="58">
        <f t="shared" si="111"/>
        <v>6.0319126470535593</v>
      </c>
      <c r="S262" s="60">
        <f t="shared" si="111"/>
        <v>279.74149536795346</v>
      </c>
      <c r="T262" t="str">
        <f>IF(ABS(S262-AI262)&gt;0.01,S262-AI262,"")</f>
        <v/>
      </c>
      <c r="U262" s="94" t="s">
        <v>61</v>
      </c>
      <c r="V262" s="95">
        <f>SUM(V241:V257)</f>
        <v>52.267791090386766</v>
      </c>
      <c r="W262" s="95">
        <f t="shared" ref="W262:AH262" si="112">SUM(W241:W257)</f>
        <v>15.775608657807831</v>
      </c>
      <c r="X262" s="95">
        <f t="shared" si="112"/>
        <v>19.395465973708379</v>
      </c>
      <c r="Y262" s="95">
        <f t="shared" si="112"/>
        <v>0.25672571941930755</v>
      </c>
      <c r="Z262" s="95">
        <f t="shared" si="112"/>
        <v>74.137811226823388</v>
      </c>
      <c r="AA262" s="95">
        <f t="shared" si="112"/>
        <v>84.655365509371805</v>
      </c>
      <c r="AB262" s="95">
        <f t="shared" si="112"/>
        <v>21.408645623417037</v>
      </c>
      <c r="AC262" s="95">
        <f t="shared" si="112"/>
        <v>11.844081567018934</v>
      </c>
      <c r="AD262" s="96">
        <f t="shared" si="112"/>
        <v>0.49223529895675883</v>
      </c>
      <c r="AE262" s="96">
        <f t="shared" si="112"/>
        <v>0</v>
      </c>
      <c r="AF262" s="96">
        <f t="shared" si="112"/>
        <v>6.0319126470535593</v>
      </c>
      <c r="AG262" s="96">
        <f t="shared" si="112"/>
        <v>9.2133180495054895E-2</v>
      </c>
      <c r="AH262" s="96">
        <f t="shared" si="112"/>
        <v>5.2278004405135619</v>
      </c>
      <c r="AI262" s="97">
        <f>SUM(V262:AC262)</f>
        <v>279.74149536795346</v>
      </c>
      <c r="AJ262" t="str">
        <f t="shared" si="109"/>
        <v/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0.26529972907017352</v>
      </c>
      <c r="C263" s="98">
        <f t="shared" ref="C263:H263" si="113">IF($I262=0,"-",C262/$I262)</f>
        <v>9.9377883870820864E-4</v>
      </c>
      <c r="D263" s="98">
        <f t="shared" si="113"/>
        <v>0.28734225817864012</v>
      </c>
      <c r="E263" s="98">
        <f t="shared" si="113"/>
        <v>0.34793548725518342</v>
      </c>
      <c r="F263" s="98">
        <f t="shared" si="113"/>
        <v>0</v>
      </c>
      <c r="G263" s="98">
        <f t="shared" si="113"/>
        <v>7.507936366934527E-2</v>
      </c>
      <c r="H263" s="99">
        <f t="shared" si="113"/>
        <v>2.334938298794937E-2</v>
      </c>
      <c r="I263" s="100">
        <f>SUM(B263:H263)</f>
        <v>1</v>
      </c>
      <c r="J263"/>
      <c r="K263" s="64" t="s">
        <v>86</v>
      </c>
      <c r="L263" s="65">
        <f t="shared" ref="L263:R263" si="114">IF($S262=0,"-",L262/$S262)</f>
        <v>0.24499631331777974</v>
      </c>
      <c r="M263" s="65">
        <f t="shared" si="114"/>
        <v>9.1772484122038282E-4</v>
      </c>
      <c r="N263" s="65">
        <f t="shared" si="114"/>
        <v>0.26535192538983632</v>
      </c>
      <c r="O263" s="65">
        <f t="shared" si="114"/>
        <v>0.32130794836732746</v>
      </c>
      <c r="P263" s="65">
        <f t="shared" si="114"/>
        <v>7.6530103606036431E-2</v>
      </c>
      <c r="Q263" s="65">
        <f t="shared" si="114"/>
        <v>6.9333532189054997E-2</v>
      </c>
      <c r="R263" s="66">
        <f t="shared" si="114"/>
        <v>2.156245228874458E-2</v>
      </c>
      <c r="S263" s="67">
        <f>SUM(L263:R263)</f>
        <v>0.99999999999999989</v>
      </c>
      <c r="U263" s="101" t="s">
        <v>86</v>
      </c>
      <c r="V263" s="102">
        <f>+V262/$AI262</f>
        <v>0.18684318185129156</v>
      </c>
      <c r="W263" s="102">
        <f t="shared" ref="W263:AH263" si="115">+W262/$AI262</f>
        <v>5.6393523731821188E-2</v>
      </c>
      <c r="X263" s="102">
        <f t="shared" si="115"/>
        <v>6.9333532189054997E-2</v>
      </c>
      <c r="Y263" s="102">
        <f t="shared" si="115"/>
        <v>9.1772484122038282E-4</v>
      </c>
      <c r="Z263" s="102">
        <f t="shared" si="115"/>
        <v>0.26502257424951353</v>
      </c>
      <c r="AA263" s="102">
        <f t="shared" si="115"/>
        <v>0.30261997919908784</v>
      </c>
      <c r="AB263" s="102">
        <f t="shared" si="115"/>
        <v>7.6530103606036431E-2</v>
      </c>
      <c r="AC263" s="102">
        <f t="shared" si="115"/>
        <v>4.2339380331974034E-2</v>
      </c>
      <c r="AD263" s="102">
        <f t="shared" si="115"/>
        <v>1.7596077346669827E-3</v>
      </c>
      <c r="AE263" s="102">
        <f t="shared" si="115"/>
        <v>0</v>
      </c>
      <c r="AF263" s="102">
        <f t="shared" si="115"/>
        <v>2.156245228874458E-2</v>
      </c>
      <c r="AG263" s="102">
        <f t="shared" si="115"/>
        <v>3.2935114032285059E-4</v>
      </c>
      <c r="AH263" s="102">
        <f t="shared" si="115"/>
        <v>1.8687969168239622E-2</v>
      </c>
      <c r="AI263" s="103">
        <f>SUM(V263:AC263)</f>
        <v>1</v>
      </c>
      <c r="AJ263" s="1" t="str">
        <f t="shared" si="109"/>
        <v/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1.4264695626778416E-2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1.4264695626778416E-2</v>
      </c>
      <c r="J267" s="6"/>
      <c r="K267" s="72" t="s">
        <v>6</v>
      </c>
      <c r="L267" s="14">
        <v>1.4264695626778416E-2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1.4264695626778416E-2</v>
      </c>
      <c r="U267" s="75" t="s">
        <v>6</v>
      </c>
      <c r="V267" s="76">
        <v>1.4264695626778416E-2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1.4264695626778416E-2</v>
      </c>
      <c r="AJ267" t="str">
        <f>IF(ABS(S267-AI267)&gt;0.001,S267-AI267,"")</f>
        <v/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116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117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118">SUM(V268:AC268)</f>
        <v>0</v>
      </c>
      <c r="AJ268" t="str">
        <f t="shared" ref="AJ268:AJ289" si="119">IF(ABS(S268-AI268)&gt;0.001,S268-AI268,"")</f>
        <v/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116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117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118"/>
        <v>0</v>
      </c>
      <c r="AJ269" t="str">
        <f t="shared" si="119"/>
        <v/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116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117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118"/>
        <v>0</v>
      </c>
      <c r="AJ270" t="str">
        <f t="shared" si="119"/>
        <v/>
      </c>
      <c r="BA270"/>
      <c r="BR270"/>
      <c r="CG270"/>
    </row>
    <row r="271" spans="1:85" x14ac:dyDescent="0.25">
      <c r="A271" s="29" t="s">
        <v>15</v>
      </c>
      <c r="B271" s="18">
        <v>1.8181331376703764</v>
      </c>
      <c r="C271" s="18">
        <v>1.3181465248110229</v>
      </c>
      <c r="D271" s="18">
        <v>0.49998661285935359</v>
      </c>
      <c r="E271" s="18">
        <v>0</v>
      </c>
      <c r="F271" s="214"/>
      <c r="G271" s="18">
        <v>0</v>
      </c>
      <c r="H271" s="30">
        <v>0</v>
      </c>
      <c r="I271" s="16">
        <f t="shared" si="116"/>
        <v>3.6362662753407533</v>
      </c>
      <c r="J271" s="6"/>
      <c r="K271" s="31" t="s">
        <v>15</v>
      </c>
      <c r="L271" s="18">
        <v>1.8181331376703764</v>
      </c>
      <c r="M271" s="18">
        <v>1.3181465248110229</v>
      </c>
      <c r="N271" s="18">
        <v>0.49998661285935359</v>
      </c>
      <c r="O271" s="18">
        <v>0</v>
      </c>
      <c r="P271" s="18">
        <v>0</v>
      </c>
      <c r="Q271" s="18">
        <v>0</v>
      </c>
      <c r="R271" s="19">
        <v>0</v>
      </c>
      <c r="S271" s="20">
        <f t="shared" si="117"/>
        <v>3.6362662753407533</v>
      </c>
      <c r="U271" s="84" t="s">
        <v>15</v>
      </c>
      <c r="V271" s="76">
        <v>1.8181331376703764</v>
      </c>
      <c r="W271" s="76">
        <v>0</v>
      </c>
      <c r="X271" s="76">
        <v>0</v>
      </c>
      <c r="Y271" s="76">
        <v>1.3181465248110229</v>
      </c>
      <c r="Z271" s="76">
        <v>0.49998661285935359</v>
      </c>
      <c r="AA271" s="76">
        <v>0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118"/>
        <v>3.6362662753407533</v>
      </c>
      <c r="AJ271" t="str">
        <f t="shared" si="119"/>
        <v/>
      </c>
      <c r="BA271"/>
      <c r="BR271"/>
      <c r="CG271"/>
    </row>
    <row r="272" spans="1:85" x14ac:dyDescent="0.25">
      <c r="A272" s="21" t="s">
        <v>14</v>
      </c>
      <c r="B272" s="22">
        <v>0.62071043911563983</v>
      </c>
      <c r="C272" s="22">
        <v>0</v>
      </c>
      <c r="D272" s="22">
        <v>1.8199111562137504</v>
      </c>
      <c r="E272" s="22">
        <v>0</v>
      </c>
      <c r="F272" s="214"/>
      <c r="G272" s="22">
        <v>0</v>
      </c>
      <c r="H272" s="23">
        <v>0</v>
      </c>
      <c r="I272" s="24">
        <f t="shared" si="116"/>
        <v>2.4406215953293904</v>
      </c>
      <c r="J272" s="6"/>
      <c r="K272" s="25" t="s">
        <v>14</v>
      </c>
      <c r="L272" s="26">
        <v>0.62071043911563983</v>
      </c>
      <c r="M272" s="26">
        <v>0</v>
      </c>
      <c r="N272" s="26">
        <v>1.8199111562137504</v>
      </c>
      <c r="O272" s="26">
        <v>0</v>
      </c>
      <c r="P272" s="26">
        <v>0</v>
      </c>
      <c r="Q272" s="26">
        <v>0</v>
      </c>
      <c r="R272" s="27">
        <v>0</v>
      </c>
      <c r="S272" s="28">
        <f t="shared" si="117"/>
        <v>2.4406215953293904</v>
      </c>
      <c r="U272" s="80" t="s">
        <v>55</v>
      </c>
      <c r="V272" s="81">
        <v>0.62071043911563983</v>
      </c>
      <c r="W272" s="81">
        <v>0</v>
      </c>
      <c r="X272" s="81">
        <v>0</v>
      </c>
      <c r="Y272" s="81">
        <v>0</v>
      </c>
      <c r="Z272" s="81">
        <v>1.8199111562137504</v>
      </c>
      <c r="AA272" s="81">
        <v>0</v>
      </c>
      <c r="AB272" s="81">
        <v>0</v>
      </c>
      <c r="AC272" s="82">
        <v>0</v>
      </c>
      <c r="AD272" s="81">
        <v>0</v>
      </c>
      <c r="AE272" s="81">
        <v>0</v>
      </c>
      <c r="AF272" s="81">
        <v>0</v>
      </c>
      <c r="AG272" s="81">
        <v>0</v>
      </c>
      <c r="AH272" s="81">
        <v>0</v>
      </c>
      <c r="AI272" s="83">
        <f t="shared" si="118"/>
        <v>2.4406215953293904</v>
      </c>
      <c r="AJ272" t="str">
        <f t="shared" si="119"/>
        <v/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6.7942401984586862</v>
      </c>
      <c r="F273" s="214"/>
      <c r="G273" s="18">
        <v>0</v>
      </c>
      <c r="H273" s="30">
        <v>0</v>
      </c>
      <c r="I273" s="16">
        <f t="shared" si="116"/>
        <v>6.7942401984586862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6.7942401984586862</v>
      </c>
      <c r="P273" s="18">
        <v>64.345265983604477</v>
      </c>
      <c r="Q273" s="18">
        <v>0</v>
      </c>
      <c r="R273" s="19">
        <v>0</v>
      </c>
      <c r="S273" s="20">
        <f t="shared" si="117"/>
        <v>71.139506182063158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0.65364511174393247</v>
      </c>
      <c r="AB273" s="76">
        <v>64.345265983604477</v>
      </c>
      <c r="AC273" s="77">
        <v>6.1405950867147538</v>
      </c>
      <c r="AD273" s="76">
        <v>0</v>
      </c>
      <c r="AE273" s="76">
        <v>0</v>
      </c>
      <c r="AF273" s="76">
        <v>0</v>
      </c>
      <c r="AG273" s="76">
        <v>0</v>
      </c>
      <c r="AH273" s="76">
        <v>6.1405950867147538</v>
      </c>
      <c r="AI273" s="79">
        <f t="shared" si="118"/>
        <v>71.139506182063158</v>
      </c>
      <c r="AJ273" t="str">
        <f t="shared" si="119"/>
        <v/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1.6689736782425356E-4</v>
      </c>
      <c r="F274" s="214"/>
      <c r="G274" s="22">
        <v>0</v>
      </c>
      <c r="H274" s="23">
        <v>0</v>
      </c>
      <c r="I274" s="24">
        <f t="shared" si="116"/>
        <v>1.6689736782425356E-4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1.6689736782425356E-4</v>
      </c>
      <c r="P274" s="26">
        <v>7.0971912719383745E-2</v>
      </c>
      <c r="Q274" s="26">
        <v>0</v>
      </c>
      <c r="R274" s="27">
        <v>0</v>
      </c>
      <c r="S274" s="28">
        <f t="shared" si="117"/>
        <v>7.1138810087208001E-2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0</v>
      </c>
      <c r="AB274" s="81">
        <v>7.0971912719383745E-2</v>
      </c>
      <c r="AC274" s="82">
        <v>1.6689736782425356E-4</v>
      </c>
      <c r="AD274" s="81">
        <v>0</v>
      </c>
      <c r="AE274" s="81">
        <v>0</v>
      </c>
      <c r="AF274" s="81">
        <v>0</v>
      </c>
      <c r="AG274" s="81">
        <v>0</v>
      </c>
      <c r="AH274" s="81">
        <v>1.6689736782425356E-4</v>
      </c>
      <c r="AI274" s="83">
        <f t="shared" si="118"/>
        <v>7.1138810087208001E-2</v>
      </c>
      <c r="AJ274" t="str">
        <f t="shared" si="119"/>
        <v/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116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117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118"/>
        <v>0</v>
      </c>
      <c r="AJ275" t="str">
        <f t="shared" si="119"/>
        <v/>
      </c>
      <c r="BA275"/>
      <c r="BR275"/>
      <c r="CG275"/>
    </row>
    <row r="276" spans="1:85" x14ac:dyDescent="0.25">
      <c r="A276" s="21" t="s">
        <v>16</v>
      </c>
      <c r="B276" s="22">
        <v>0.12301097302327836</v>
      </c>
      <c r="C276" s="22">
        <v>0</v>
      </c>
      <c r="D276" s="22">
        <v>3.7538187251619752</v>
      </c>
      <c r="E276" s="22">
        <v>0</v>
      </c>
      <c r="F276" s="214"/>
      <c r="G276" s="22">
        <v>0</v>
      </c>
      <c r="H276" s="23">
        <v>0</v>
      </c>
      <c r="I276" s="24">
        <f t="shared" si="116"/>
        <v>3.8768296981852535</v>
      </c>
      <c r="J276" s="6"/>
      <c r="K276" s="25" t="s">
        <v>16</v>
      </c>
      <c r="L276" s="26">
        <v>0.12301097302327836</v>
      </c>
      <c r="M276" s="26">
        <v>0</v>
      </c>
      <c r="N276" s="26">
        <v>3.7538187251619752</v>
      </c>
      <c r="O276" s="26">
        <v>0</v>
      </c>
      <c r="P276" s="26">
        <v>0</v>
      </c>
      <c r="Q276" s="26">
        <v>0</v>
      </c>
      <c r="R276" s="27">
        <v>0</v>
      </c>
      <c r="S276" s="28">
        <f t="shared" si="117"/>
        <v>3.8768296981852535</v>
      </c>
      <c r="U276" s="80" t="s">
        <v>16</v>
      </c>
      <c r="V276" s="81">
        <v>0.12301097302327836</v>
      </c>
      <c r="W276" s="81">
        <v>0</v>
      </c>
      <c r="X276" s="81">
        <v>0</v>
      </c>
      <c r="Y276" s="81">
        <v>0</v>
      </c>
      <c r="Z276" s="81">
        <v>3.7538187251619752</v>
      </c>
      <c r="AA276" s="81">
        <v>0</v>
      </c>
      <c r="AB276" s="81">
        <v>0</v>
      </c>
      <c r="AC276" s="82">
        <v>0</v>
      </c>
      <c r="AD276" s="81">
        <v>0</v>
      </c>
      <c r="AE276" s="81">
        <v>0</v>
      </c>
      <c r="AF276" s="81">
        <v>0</v>
      </c>
      <c r="AG276" s="81">
        <v>0</v>
      </c>
      <c r="AH276" s="81">
        <v>0</v>
      </c>
      <c r="AI276" s="83">
        <f t="shared" si="118"/>
        <v>3.8768296981852535</v>
      </c>
      <c r="AJ276" t="str">
        <f t="shared" si="119"/>
        <v/>
      </c>
      <c r="BA276"/>
      <c r="BR276"/>
      <c r="CG276"/>
    </row>
    <row r="277" spans="1:85" x14ac:dyDescent="0.25">
      <c r="A277" s="29" t="s">
        <v>136</v>
      </c>
      <c r="B277" s="18">
        <v>11.660525930935213</v>
      </c>
      <c r="C277" s="18">
        <v>238.67864882153955</v>
      </c>
      <c r="D277" s="18">
        <v>24.427196072009938</v>
      </c>
      <c r="E277" s="18">
        <v>0</v>
      </c>
      <c r="F277" s="214"/>
      <c r="G277" s="18">
        <v>0</v>
      </c>
      <c r="H277" s="30">
        <v>0</v>
      </c>
      <c r="I277" s="16">
        <f t="shared" si="116"/>
        <v>274.76637082448474</v>
      </c>
      <c r="J277" s="6"/>
      <c r="K277" s="31" t="s">
        <v>136</v>
      </c>
      <c r="L277" s="18">
        <v>11.660525930935213</v>
      </c>
      <c r="M277" s="18">
        <v>238.67864882153955</v>
      </c>
      <c r="N277" s="18">
        <v>24.427196072009938</v>
      </c>
      <c r="O277" s="18">
        <v>0</v>
      </c>
      <c r="P277" s="18">
        <v>0</v>
      </c>
      <c r="Q277" s="18">
        <v>0</v>
      </c>
      <c r="R277" s="19">
        <v>0</v>
      </c>
      <c r="S277" s="20">
        <f t="shared" si="117"/>
        <v>274.76637082448474</v>
      </c>
      <c r="U277" s="84" t="s">
        <v>136</v>
      </c>
      <c r="V277" s="76">
        <v>11.660525930935213</v>
      </c>
      <c r="W277" s="76">
        <v>0</v>
      </c>
      <c r="X277" s="76">
        <v>0</v>
      </c>
      <c r="Y277" s="76">
        <v>238.67864882153955</v>
      </c>
      <c r="Z277" s="76">
        <v>24.427196072009938</v>
      </c>
      <c r="AA277" s="76">
        <v>0</v>
      </c>
      <c r="AB277" s="76">
        <v>0</v>
      </c>
      <c r="AC277" s="77">
        <v>0</v>
      </c>
      <c r="AD277" s="76">
        <v>0</v>
      </c>
      <c r="AE277" s="76">
        <v>0</v>
      </c>
      <c r="AF277" s="76">
        <v>0</v>
      </c>
      <c r="AG277" s="76">
        <v>0</v>
      </c>
      <c r="AH277" s="76">
        <v>0</v>
      </c>
      <c r="AI277" s="79">
        <f t="shared" si="118"/>
        <v>274.76637082448474</v>
      </c>
      <c r="AJ277" t="str">
        <f t="shared" si="119"/>
        <v/>
      </c>
      <c r="BA277"/>
      <c r="BR277"/>
      <c r="CG277"/>
    </row>
    <row r="278" spans="1:85" x14ac:dyDescent="0.25">
      <c r="A278" s="21" t="s">
        <v>24</v>
      </c>
      <c r="B278" s="22">
        <v>0.7021908460955224</v>
      </c>
      <c r="C278" s="22">
        <v>6.5365833284774549E-2</v>
      </c>
      <c r="D278" s="22">
        <v>65.641567079536813</v>
      </c>
      <c r="E278" s="22">
        <v>238.03437400840122</v>
      </c>
      <c r="F278" s="214"/>
      <c r="G278" s="22">
        <v>10.761552501823985</v>
      </c>
      <c r="H278" s="23">
        <v>0</v>
      </c>
      <c r="I278" s="24">
        <f t="shared" si="116"/>
        <v>315.2050502691423</v>
      </c>
      <c r="J278" s="6"/>
      <c r="K278" s="25" t="s">
        <v>24</v>
      </c>
      <c r="L278" s="26">
        <v>0.7021908460955224</v>
      </c>
      <c r="M278" s="26">
        <v>6.5365833284774549E-2</v>
      </c>
      <c r="N278" s="26">
        <v>65.641567079536813</v>
      </c>
      <c r="O278" s="26">
        <v>238.03437400840122</v>
      </c>
      <c r="P278" s="26">
        <v>3.3893326357847543E-4</v>
      </c>
      <c r="Q278" s="26">
        <v>10.761552501823985</v>
      </c>
      <c r="R278" s="27">
        <v>0</v>
      </c>
      <c r="S278" s="28">
        <f t="shared" si="117"/>
        <v>315.20538920240591</v>
      </c>
      <c r="U278" s="80" t="s">
        <v>24</v>
      </c>
      <c r="V278" s="81">
        <v>0.61508601934504903</v>
      </c>
      <c r="W278" s="81">
        <v>8.7104826750473346E-2</v>
      </c>
      <c r="X278" s="81">
        <v>10.761552501823985</v>
      </c>
      <c r="Y278" s="81">
        <v>6.5365833284774549E-2</v>
      </c>
      <c r="Z278" s="81">
        <v>65.641567079536813</v>
      </c>
      <c r="AA278" s="81">
        <v>238.03333851005223</v>
      </c>
      <c r="AB278" s="81">
        <v>3.3893326357847543E-4</v>
      </c>
      <c r="AC278" s="82">
        <v>1.0354983489878329E-3</v>
      </c>
      <c r="AD278" s="81">
        <v>0</v>
      </c>
      <c r="AE278" s="81">
        <v>0</v>
      </c>
      <c r="AF278" s="81">
        <v>0</v>
      </c>
      <c r="AG278" s="81">
        <v>0</v>
      </c>
      <c r="AH278" s="81">
        <v>1.0354983489878329E-3</v>
      </c>
      <c r="AI278" s="83">
        <f t="shared" si="118"/>
        <v>315.20538920240591</v>
      </c>
      <c r="AJ278" t="str">
        <f t="shared" si="119"/>
        <v/>
      </c>
      <c r="BA278"/>
      <c r="BR278"/>
      <c r="CG278"/>
    </row>
    <row r="279" spans="1:85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116"/>
        <v>0</v>
      </c>
      <c r="J279" s="6"/>
      <c r="K279" s="31" t="s">
        <v>23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117"/>
        <v>0</v>
      </c>
      <c r="U279" s="84" t="s">
        <v>23</v>
      </c>
      <c r="V279" s="76">
        <v>0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118"/>
        <v>0</v>
      </c>
      <c r="AJ279" t="str">
        <f t="shared" si="119"/>
        <v/>
      </c>
      <c r="BA279"/>
      <c r="BR279"/>
      <c r="CG279"/>
    </row>
    <row r="280" spans="1:85" x14ac:dyDescent="0.25">
      <c r="A280" s="21" t="s">
        <v>58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116"/>
        <v>0</v>
      </c>
      <c r="J280" s="6"/>
      <c r="K280" s="25" t="s">
        <v>58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117"/>
        <v>0</v>
      </c>
      <c r="U280" s="80" t="s">
        <v>58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118"/>
        <v>0</v>
      </c>
      <c r="AJ280" t="str">
        <f t="shared" si="119"/>
        <v/>
      </c>
      <c r="BA280"/>
      <c r="BR280"/>
      <c r="CG280"/>
    </row>
    <row r="281" spans="1:85" x14ac:dyDescent="0.25">
      <c r="A281" s="29" t="s">
        <v>21</v>
      </c>
      <c r="B281" s="18">
        <v>0</v>
      </c>
      <c r="C281" s="18">
        <v>0</v>
      </c>
      <c r="D281" s="18">
        <v>0</v>
      </c>
      <c r="E281" s="18">
        <v>0.44838496628410179</v>
      </c>
      <c r="F281" s="214"/>
      <c r="G281" s="18">
        <v>0</v>
      </c>
      <c r="H281" s="30">
        <v>0</v>
      </c>
      <c r="I281" s="16">
        <f t="shared" si="116"/>
        <v>0.44838496628410179</v>
      </c>
      <c r="J281" s="6"/>
      <c r="K281" s="31" t="s">
        <v>21</v>
      </c>
      <c r="L281" s="18">
        <v>0</v>
      </c>
      <c r="M281" s="18">
        <v>0</v>
      </c>
      <c r="N281" s="18">
        <v>0</v>
      </c>
      <c r="O281" s="18">
        <v>0.44838496628410179</v>
      </c>
      <c r="P281" s="18">
        <v>4.1001446398025641</v>
      </c>
      <c r="Q281" s="18">
        <v>0</v>
      </c>
      <c r="R281" s="19">
        <v>0</v>
      </c>
      <c r="S281" s="20">
        <f t="shared" si="117"/>
        <v>4.5485296060866656</v>
      </c>
      <c r="U281" s="84" t="s">
        <v>21</v>
      </c>
      <c r="V281" s="76">
        <v>0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4.1001446398025641</v>
      </c>
      <c r="AC281" s="77">
        <v>0.44838496628410179</v>
      </c>
      <c r="AD281" s="76">
        <v>0</v>
      </c>
      <c r="AE281" s="76">
        <v>0</v>
      </c>
      <c r="AF281" s="76">
        <v>0</v>
      </c>
      <c r="AG281" s="76">
        <v>0</v>
      </c>
      <c r="AH281" s="76">
        <v>0.44838496628410179</v>
      </c>
      <c r="AI281" s="79">
        <f t="shared" si="118"/>
        <v>4.5485296060866656</v>
      </c>
      <c r="AJ281" t="str">
        <f t="shared" si="119"/>
        <v/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116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117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118"/>
        <v>0</v>
      </c>
      <c r="AJ282" t="str">
        <f t="shared" si="119"/>
        <v/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116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117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118"/>
        <v>0</v>
      </c>
      <c r="AJ283" t="str">
        <f t="shared" si="119"/>
        <v/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116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117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118"/>
        <v>0</v>
      </c>
      <c r="AJ284" t="str">
        <f t="shared" si="119"/>
        <v/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116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117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118"/>
        <v>0</v>
      </c>
      <c r="AJ285" t="str">
        <f t="shared" si="119"/>
        <v/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116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117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118"/>
        <v>0</v>
      </c>
      <c r="AJ286" t="str">
        <f t="shared" si="119"/>
        <v/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116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117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118"/>
        <v>0</v>
      </c>
      <c r="AJ287" t="str">
        <f t="shared" si="119"/>
        <v/>
      </c>
      <c r="BA287"/>
      <c r="BR287"/>
      <c r="CG287"/>
    </row>
    <row r="288" spans="1:85" x14ac:dyDescent="0.25">
      <c r="A288" s="56" t="s">
        <v>25</v>
      </c>
      <c r="B288" s="57">
        <f>SUM(B267:B283)</f>
        <v>14.938836022466809</v>
      </c>
      <c r="C288" s="57">
        <f t="shared" ref="C288:I288" si="120">SUM(C267:C283)</f>
        <v>240.06216117963535</v>
      </c>
      <c r="D288" s="57">
        <f t="shared" si="120"/>
        <v>96.142479645781833</v>
      </c>
      <c r="E288" s="57">
        <f t="shared" si="120"/>
        <v>245.27716607051181</v>
      </c>
      <c r="F288" s="57">
        <f t="shared" si="120"/>
        <v>0</v>
      </c>
      <c r="G288" s="57">
        <f t="shared" si="120"/>
        <v>10.761552501823985</v>
      </c>
      <c r="H288" s="58">
        <f t="shared" si="120"/>
        <v>0</v>
      </c>
      <c r="I288" s="16">
        <f t="shared" si="120"/>
        <v>607.18219542021995</v>
      </c>
      <c r="J288" s="6"/>
      <c r="K288" s="59" t="s">
        <v>25</v>
      </c>
      <c r="L288" s="57">
        <f>SUM(L267:L283)</f>
        <v>14.938836022466809</v>
      </c>
      <c r="M288" s="57">
        <f t="shared" ref="M288:S288" si="121">SUM(M267:M283)</f>
        <v>240.06216117963535</v>
      </c>
      <c r="N288" s="57">
        <f t="shared" si="121"/>
        <v>96.142479645781833</v>
      </c>
      <c r="O288" s="57">
        <f t="shared" si="121"/>
        <v>245.27716607051181</v>
      </c>
      <c r="P288" s="57">
        <f t="shared" si="121"/>
        <v>68.516721469390006</v>
      </c>
      <c r="Q288" s="57">
        <f t="shared" si="121"/>
        <v>10.761552501823985</v>
      </c>
      <c r="R288" s="58">
        <f t="shared" si="121"/>
        <v>0</v>
      </c>
      <c r="S288" s="60">
        <f t="shared" si="121"/>
        <v>675.69891688960979</v>
      </c>
      <c r="T288" t="str">
        <f>IF(ABS(S288-AI288)&gt;0.01,S288-AI288,"")</f>
        <v/>
      </c>
      <c r="U288" s="94" t="s">
        <v>61</v>
      </c>
      <c r="V288" s="95">
        <f>SUM(V267:V283)</f>
        <v>14.851731195716336</v>
      </c>
      <c r="W288" s="95">
        <f t="shared" ref="W288:AH288" si="122">SUM(W267:W283)</f>
        <v>8.7104826750473346E-2</v>
      </c>
      <c r="X288" s="95">
        <f t="shared" si="122"/>
        <v>10.761552501823985</v>
      </c>
      <c r="Y288" s="95">
        <f t="shared" si="122"/>
        <v>240.06216117963535</v>
      </c>
      <c r="Z288" s="95">
        <f t="shared" si="122"/>
        <v>96.142479645781833</v>
      </c>
      <c r="AA288" s="95">
        <f t="shared" si="122"/>
        <v>238.68698362179617</v>
      </c>
      <c r="AB288" s="95">
        <f t="shared" si="122"/>
        <v>68.516721469390006</v>
      </c>
      <c r="AC288" s="95">
        <f t="shared" si="122"/>
        <v>6.5901824487156677</v>
      </c>
      <c r="AD288" s="96">
        <f t="shared" si="122"/>
        <v>0</v>
      </c>
      <c r="AE288" s="96">
        <f t="shared" si="122"/>
        <v>0</v>
      </c>
      <c r="AF288" s="96">
        <f t="shared" si="122"/>
        <v>0</v>
      </c>
      <c r="AG288" s="96">
        <f t="shared" si="122"/>
        <v>0</v>
      </c>
      <c r="AH288" s="96">
        <f t="shared" si="122"/>
        <v>6.5901824487156677</v>
      </c>
      <c r="AI288" s="97">
        <f>SUM(V288:AC288)</f>
        <v>675.69891688960979</v>
      </c>
      <c r="AJ288" t="str">
        <f t="shared" si="119"/>
        <v/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2.4603547559769779E-2</v>
      </c>
      <c r="C289" s="98">
        <f t="shared" ref="C289:H289" si="123">IF($I288=0,"-",C288/$I288)</f>
        <v>0.39537088371554213</v>
      </c>
      <c r="D289" s="98">
        <f t="shared" si="123"/>
        <v>0.15834206004549151</v>
      </c>
      <c r="E289" s="98">
        <f t="shared" si="123"/>
        <v>0.4039597470422529</v>
      </c>
      <c r="F289" s="98">
        <f t="shared" si="123"/>
        <v>0</v>
      </c>
      <c r="G289" s="98">
        <f t="shared" si="123"/>
        <v>1.7723761636943433E-2</v>
      </c>
      <c r="H289" s="99">
        <f t="shared" si="123"/>
        <v>0</v>
      </c>
      <c r="I289" s="100">
        <f>SUM(B289:H289)</f>
        <v>0.99999999999999978</v>
      </c>
      <c r="J289"/>
      <c r="K289" s="64" t="s">
        <v>86</v>
      </c>
      <c r="L289" s="65">
        <f t="shared" ref="L289:R289" si="124">IF($S288=0,"-",L288/$S288)</f>
        <v>2.2108716839792413E-2</v>
      </c>
      <c r="M289" s="65">
        <f t="shared" si="124"/>
        <v>0.35527977798853683</v>
      </c>
      <c r="N289" s="65">
        <f t="shared" si="124"/>
        <v>0.14228597566553272</v>
      </c>
      <c r="O289" s="65">
        <f t="shared" si="124"/>
        <v>0.36299771975301715</v>
      </c>
      <c r="P289" s="65">
        <f t="shared" si="124"/>
        <v>0.10140125987590375</v>
      </c>
      <c r="Q289" s="65">
        <f t="shared" si="124"/>
        <v>1.5926549877217162E-2</v>
      </c>
      <c r="R289" s="66">
        <f t="shared" si="124"/>
        <v>0</v>
      </c>
      <c r="S289" s="67">
        <f>SUM(L289:R289)</f>
        <v>1</v>
      </c>
      <c r="U289" s="101" t="s">
        <v>86</v>
      </c>
      <c r="V289" s="102">
        <f>+V288/$AI288</f>
        <v>2.1979806130342949E-2</v>
      </c>
      <c r="W289" s="102">
        <f t="shared" ref="W289:AH289" si="125">+W288/$AI288</f>
        <v>1.2891070944946303E-4</v>
      </c>
      <c r="X289" s="102">
        <f t="shared" si="125"/>
        <v>1.5926549877217162E-2</v>
      </c>
      <c r="Y289" s="102">
        <f t="shared" si="125"/>
        <v>0.35527977798853683</v>
      </c>
      <c r="Z289" s="102">
        <f t="shared" si="125"/>
        <v>0.14228597566553272</v>
      </c>
      <c r="AA289" s="102">
        <f t="shared" si="125"/>
        <v>0.35324458520745405</v>
      </c>
      <c r="AB289" s="102">
        <f t="shared" si="125"/>
        <v>0.10140125987590375</v>
      </c>
      <c r="AC289" s="102">
        <f t="shared" si="125"/>
        <v>9.7531345455631659E-3</v>
      </c>
      <c r="AD289" s="102">
        <f t="shared" si="125"/>
        <v>0</v>
      </c>
      <c r="AE289" s="102">
        <f t="shared" si="125"/>
        <v>0</v>
      </c>
      <c r="AF289" s="102">
        <f t="shared" si="125"/>
        <v>0</v>
      </c>
      <c r="AG289" s="102">
        <f t="shared" si="125"/>
        <v>0</v>
      </c>
      <c r="AH289" s="102">
        <f t="shared" si="125"/>
        <v>9.7531345455631659E-3</v>
      </c>
      <c r="AI289" s="103">
        <f>SUM(V289:AC289)</f>
        <v>1.0000000000000002</v>
      </c>
      <c r="AJ289" s="1" t="str">
        <f t="shared" si="119"/>
        <v/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AJ293" t="str">
        <f>IF(ABS(S293-AI293)&gt;0.001,S293-AI293,"")</f>
        <v/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126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127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128">SUM(V294:AC294)</f>
        <v>0</v>
      </c>
      <c r="AJ294" t="str">
        <f t="shared" ref="AJ294:AJ315" si="129">IF(ABS(S294-AI294)&gt;0.001,S294-AI294,"")</f>
        <v/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126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127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128"/>
        <v>0</v>
      </c>
      <c r="AJ295" t="str">
        <f t="shared" si="129"/>
        <v/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126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127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128"/>
        <v>0</v>
      </c>
      <c r="AJ296" t="str">
        <f t="shared" si="129"/>
        <v/>
      </c>
      <c r="BA296"/>
      <c r="BR296"/>
      <c r="CG296"/>
    </row>
    <row r="297" spans="1:85" x14ac:dyDescent="0.25">
      <c r="A297" s="29" t="s">
        <v>15</v>
      </c>
      <c r="B297" s="18">
        <v>14.631583327488769</v>
      </c>
      <c r="C297" s="18">
        <v>44.185793094652851</v>
      </c>
      <c r="D297" s="18">
        <v>5.8375535758090358</v>
      </c>
      <c r="E297" s="18">
        <v>0</v>
      </c>
      <c r="F297" s="214"/>
      <c r="G297" s="18">
        <v>0</v>
      </c>
      <c r="H297" s="30">
        <v>0</v>
      </c>
      <c r="I297" s="16">
        <f t="shared" si="126"/>
        <v>64.65492999795066</v>
      </c>
      <c r="J297" s="6"/>
      <c r="K297" s="31" t="s">
        <v>15</v>
      </c>
      <c r="L297" s="18">
        <v>14.631583327488769</v>
      </c>
      <c r="M297" s="18">
        <v>44.185793094652851</v>
      </c>
      <c r="N297" s="18">
        <v>5.8375535758090358</v>
      </c>
      <c r="O297" s="18">
        <v>0</v>
      </c>
      <c r="P297" s="18">
        <v>0</v>
      </c>
      <c r="Q297" s="18">
        <v>0</v>
      </c>
      <c r="R297" s="19">
        <v>0</v>
      </c>
      <c r="S297" s="20">
        <f t="shared" si="127"/>
        <v>64.65492999795066</v>
      </c>
      <c r="U297" s="84" t="s">
        <v>15</v>
      </c>
      <c r="V297" s="76">
        <v>13.349804136639193</v>
      </c>
      <c r="W297" s="76">
        <v>0</v>
      </c>
      <c r="X297" s="76">
        <v>0</v>
      </c>
      <c r="Y297" s="76">
        <v>44.185793094652851</v>
      </c>
      <c r="Z297" s="76">
        <v>5.8375535758090358</v>
      </c>
      <c r="AA297" s="76">
        <v>0</v>
      </c>
      <c r="AB297" s="76">
        <v>0</v>
      </c>
      <c r="AC297" s="77">
        <v>1.2817791908495773</v>
      </c>
      <c r="AD297" s="78">
        <v>1.2817791908495773</v>
      </c>
      <c r="AE297" s="78">
        <v>0</v>
      </c>
      <c r="AF297" s="78">
        <v>0</v>
      </c>
      <c r="AG297" s="78">
        <v>0</v>
      </c>
      <c r="AH297" s="78">
        <v>0</v>
      </c>
      <c r="AI297" s="79">
        <f t="shared" si="128"/>
        <v>64.65492999795066</v>
      </c>
      <c r="AJ297" t="str">
        <f t="shared" si="129"/>
        <v/>
      </c>
      <c r="BA297"/>
      <c r="BR297"/>
      <c r="CG297"/>
    </row>
    <row r="298" spans="1:85" x14ac:dyDescent="0.25">
      <c r="A298" s="21" t="s">
        <v>14</v>
      </c>
      <c r="B298" s="22">
        <v>0.90450487054270001</v>
      </c>
      <c r="C298" s="22">
        <v>2.4976668584304136</v>
      </c>
      <c r="D298" s="22">
        <v>8.2124930859501912</v>
      </c>
      <c r="E298" s="22">
        <v>0</v>
      </c>
      <c r="F298" s="214"/>
      <c r="G298" s="22">
        <v>0</v>
      </c>
      <c r="H298" s="23">
        <v>0</v>
      </c>
      <c r="I298" s="24">
        <f t="shared" si="126"/>
        <v>11.614664814923305</v>
      </c>
      <c r="J298" s="6"/>
      <c r="K298" s="25" t="s">
        <v>14</v>
      </c>
      <c r="L298" s="26">
        <v>0.90450487054270001</v>
      </c>
      <c r="M298" s="26">
        <v>2.4976668584304136</v>
      </c>
      <c r="N298" s="26">
        <v>8.2124930859501912</v>
      </c>
      <c r="O298" s="26">
        <v>0</v>
      </c>
      <c r="P298" s="26">
        <v>0</v>
      </c>
      <c r="Q298" s="26">
        <v>0</v>
      </c>
      <c r="R298" s="27">
        <v>0</v>
      </c>
      <c r="S298" s="28">
        <f t="shared" si="127"/>
        <v>11.614664814923305</v>
      </c>
      <c r="U298" s="80" t="s">
        <v>55</v>
      </c>
      <c r="V298" s="81">
        <v>0.90450487054270001</v>
      </c>
      <c r="W298" s="81">
        <v>0</v>
      </c>
      <c r="X298" s="81">
        <v>0</v>
      </c>
      <c r="Y298" s="81">
        <v>2.4976668584304136</v>
      </c>
      <c r="Z298" s="81">
        <v>8.2124930859501912</v>
      </c>
      <c r="AA298" s="81">
        <v>0</v>
      </c>
      <c r="AB298" s="81">
        <v>0</v>
      </c>
      <c r="AC298" s="82">
        <v>0</v>
      </c>
      <c r="AD298" s="81">
        <v>0</v>
      </c>
      <c r="AE298" s="81">
        <v>0</v>
      </c>
      <c r="AF298" s="81">
        <v>0</v>
      </c>
      <c r="AG298" s="81">
        <v>0</v>
      </c>
      <c r="AH298" s="81">
        <v>0</v>
      </c>
      <c r="AI298" s="83">
        <f t="shared" si="128"/>
        <v>11.614664814923305</v>
      </c>
      <c r="AJ298" t="str">
        <f t="shared" si="129"/>
        <v/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3.7397750589294017E-2</v>
      </c>
      <c r="F299" s="214"/>
      <c r="G299" s="18">
        <v>0</v>
      </c>
      <c r="H299" s="30">
        <v>0</v>
      </c>
      <c r="I299" s="16">
        <f t="shared" si="126"/>
        <v>3.7397750589294017E-2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3.7397750589294017E-2</v>
      </c>
      <c r="P299" s="18">
        <v>23.405662519187487</v>
      </c>
      <c r="Q299" s="18">
        <v>0</v>
      </c>
      <c r="R299" s="19">
        <v>0</v>
      </c>
      <c r="S299" s="20">
        <f t="shared" si="127"/>
        <v>23.44306026977678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5.9851301681878548E-5</v>
      </c>
      <c r="AB299" s="76">
        <v>23.405662519187487</v>
      </c>
      <c r="AC299" s="77">
        <v>3.7337899287612136E-2</v>
      </c>
      <c r="AD299" s="76">
        <v>0</v>
      </c>
      <c r="AE299" s="76">
        <v>0</v>
      </c>
      <c r="AF299" s="76">
        <v>0</v>
      </c>
      <c r="AG299" s="76">
        <v>0</v>
      </c>
      <c r="AH299" s="76">
        <v>3.7337899287612136E-2</v>
      </c>
      <c r="AI299" s="79">
        <f t="shared" si="128"/>
        <v>23.44306026977678</v>
      </c>
      <c r="AJ299" t="str">
        <f t="shared" si="129"/>
        <v/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126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0.12532229099911946</v>
      </c>
      <c r="Q300" s="26">
        <v>0</v>
      </c>
      <c r="R300" s="27">
        <v>0</v>
      </c>
      <c r="S300" s="28">
        <f t="shared" si="127"/>
        <v>0.12532229099911946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0.12532229099911946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128"/>
        <v>0.12532229099911946</v>
      </c>
      <c r="AJ300" t="str">
        <f t="shared" si="129"/>
        <v/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126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127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128"/>
        <v>0</v>
      </c>
      <c r="AJ301" t="str">
        <f t="shared" si="129"/>
        <v/>
      </c>
      <c r="BA301"/>
      <c r="BR301"/>
      <c r="CG301"/>
    </row>
    <row r="302" spans="1:85" x14ac:dyDescent="0.25">
      <c r="A302" s="21" t="s">
        <v>16</v>
      </c>
      <c r="B302" s="22">
        <v>2.8065720403172244E-2</v>
      </c>
      <c r="C302" s="22">
        <v>0.81390589169199623</v>
      </c>
      <c r="D302" s="22">
        <v>5.4728154786185934</v>
      </c>
      <c r="E302" s="22">
        <v>2.10492903023792</v>
      </c>
      <c r="F302" s="214"/>
      <c r="G302" s="22">
        <v>0</v>
      </c>
      <c r="H302" s="23">
        <v>0</v>
      </c>
      <c r="I302" s="24">
        <f t="shared" si="126"/>
        <v>8.4197161209516818</v>
      </c>
      <c r="J302" s="6"/>
      <c r="K302" s="25" t="s">
        <v>16</v>
      </c>
      <c r="L302" s="26">
        <v>2.8065720403172244E-2</v>
      </c>
      <c r="M302" s="26">
        <v>0.81390589169199623</v>
      </c>
      <c r="N302" s="26">
        <v>5.4728154786185934</v>
      </c>
      <c r="O302" s="26">
        <v>2.10492903023792</v>
      </c>
      <c r="P302" s="26">
        <v>0</v>
      </c>
      <c r="Q302" s="26">
        <v>0</v>
      </c>
      <c r="R302" s="27">
        <v>0</v>
      </c>
      <c r="S302" s="28">
        <f t="shared" si="127"/>
        <v>8.4197161209516818</v>
      </c>
      <c r="U302" s="80" t="s">
        <v>16</v>
      </c>
      <c r="V302" s="81">
        <v>2.8065720403172244E-2</v>
      </c>
      <c r="W302" s="81">
        <v>0</v>
      </c>
      <c r="X302" s="81">
        <v>0</v>
      </c>
      <c r="Y302" s="81">
        <v>0.81390589169199623</v>
      </c>
      <c r="Z302" s="81">
        <v>5.4728154786185934</v>
      </c>
      <c r="AA302" s="81">
        <v>0.39292008564441205</v>
      </c>
      <c r="AB302" s="81">
        <v>0</v>
      </c>
      <c r="AC302" s="82">
        <v>1.7120089445935081</v>
      </c>
      <c r="AD302" s="81">
        <v>0</v>
      </c>
      <c r="AE302" s="81">
        <v>0</v>
      </c>
      <c r="AF302" s="81">
        <v>0</v>
      </c>
      <c r="AG302" s="81">
        <v>0</v>
      </c>
      <c r="AH302" s="81">
        <v>1.7120089445935081</v>
      </c>
      <c r="AI302" s="83">
        <f t="shared" si="128"/>
        <v>8.4197161209516818</v>
      </c>
      <c r="AJ302" t="str">
        <f t="shared" si="129"/>
        <v/>
      </c>
      <c r="BA302"/>
      <c r="BR302"/>
      <c r="CG302"/>
    </row>
    <row r="303" spans="1:85" x14ac:dyDescent="0.25">
      <c r="A303" s="29" t="s">
        <v>136</v>
      </c>
      <c r="B303" s="18">
        <v>16.753695474136332</v>
      </c>
      <c r="C303" s="18">
        <v>182.53646734962734</v>
      </c>
      <c r="D303" s="18">
        <v>73.632813672330812</v>
      </c>
      <c r="E303" s="18">
        <v>0.66764453920811928</v>
      </c>
      <c r="F303" s="214"/>
      <c r="G303" s="18">
        <v>0</v>
      </c>
      <c r="H303" s="30">
        <v>0</v>
      </c>
      <c r="I303" s="16">
        <f t="shared" si="126"/>
        <v>273.5906210353026</v>
      </c>
      <c r="J303" s="6"/>
      <c r="K303" s="31" t="s">
        <v>136</v>
      </c>
      <c r="L303" s="18">
        <v>16.753695474136332</v>
      </c>
      <c r="M303" s="18">
        <v>182.53646734962734</v>
      </c>
      <c r="N303" s="18">
        <v>73.632813672330812</v>
      </c>
      <c r="O303" s="18">
        <v>0.66764453920811928</v>
      </c>
      <c r="P303" s="18">
        <v>0.31318806422746137</v>
      </c>
      <c r="Q303" s="18">
        <v>0</v>
      </c>
      <c r="R303" s="19">
        <v>0</v>
      </c>
      <c r="S303" s="20">
        <f t="shared" si="127"/>
        <v>273.90380909953006</v>
      </c>
      <c r="U303" s="84" t="s">
        <v>136</v>
      </c>
      <c r="V303" s="76">
        <v>16.498340097012033</v>
      </c>
      <c r="W303" s="76">
        <v>7.9945539951174094E-2</v>
      </c>
      <c r="X303" s="76">
        <v>0</v>
      </c>
      <c r="Y303" s="76">
        <v>182.53646734962734</v>
      </c>
      <c r="Z303" s="76">
        <v>73.632813672330812</v>
      </c>
      <c r="AA303" s="76">
        <v>3.3656832919377426E-2</v>
      </c>
      <c r="AB303" s="76">
        <v>0.31318806422746137</v>
      </c>
      <c r="AC303" s="77">
        <v>0.80939754346186554</v>
      </c>
      <c r="AD303" s="76">
        <v>0.17540983717312369</v>
      </c>
      <c r="AE303" s="76">
        <v>0</v>
      </c>
      <c r="AF303" s="76">
        <v>0</v>
      </c>
      <c r="AG303" s="76">
        <v>0</v>
      </c>
      <c r="AH303" s="76">
        <v>0.6339877062887419</v>
      </c>
      <c r="AI303" s="79">
        <f t="shared" si="128"/>
        <v>273.90380909953006</v>
      </c>
      <c r="AJ303" t="str">
        <f t="shared" si="129"/>
        <v/>
      </c>
      <c r="BA303"/>
      <c r="BR303"/>
      <c r="CG303"/>
    </row>
    <row r="304" spans="1:85" x14ac:dyDescent="0.25">
      <c r="A304" s="21" t="s">
        <v>24</v>
      </c>
      <c r="B304" s="22">
        <v>16.586079396974913</v>
      </c>
      <c r="C304" s="22">
        <v>9.9023666231040099</v>
      </c>
      <c r="D304" s="22">
        <v>21.125545004321928</v>
      </c>
      <c r="E304" s="22">
        <v>191.11757853172594</v>
      </c>
      <c r="F304" s="214"/>
      <c r="G304" s="22">
        <v>18.481897803823696</v>
      </c>
      <c r="H304" s="23">
        <v>0</v>
      </c>
      <c r="I304" s="24">
        <f t="shared" si="126"/>
        <v>257.21346735995047</v>
      </c>
      <c r="J304" s="6"/>
      <c r="K304" s="25" t="s">
        <v>24</v>
      </c>
      <c r="L304" s="26">
        <v>16.586079396974913</v>
      </c>
      <c r="M304" s="26">
        <v>9.9023666231040099</v>
      </c>
      <c r="N304" s="26">
        <v>21.125545004321928</v>
      </c>
      <c r="O304" s="26">
        <v>191.11757853172594</v>
      </c>
      <c r="P304" s="26">
        <v>4.1636504257767593</v>
      </c>
      <c r="Q304" s="26">
        <v>18.481897803823696</v>
      </c>
      <c r="R304" s="27">
        <v>0</v>
      </c>
      <c r="S304" s="28">
        <f t="shared" si="127"/>
        <v>261.37711778572725</v>
      </c>
      <c r="U304" s="80" t="s">
        <v>24</v>
      </c>
      <c r="V304" s="81">
        <v>1.5956025093607362</v>
      </c>
      <c r="W304" s="81">
        <v>14.713593602571263</v>
      </c>
      <c r="X304" s="81">
        <v>18.481897803823696</v>
      </c>
      <c r="Y304" s="81">
        <v>9.9023666231040099</v>
      </c>
      <c r="Z304" s="81">
        <v>15.790692793513974</v>
      </c>
      <c r="AA304" s="81">
        <v>177.93353861325562</v>
      </c>
      <c r="AB304" s="81">
        <v>4.1636504257767593</v>
      </c>
      <c r="AC304" s="82">
        <v>18.795775414321163</v>
      </c>
      <c r="AD304" s="81">
        <v>0.27688328504291321</v>
      </c>
      <c r="AE304" s="81">
        <v>10.606525146226989</v>
      </c>
      <c r="AF304" s="81">
        <v>0</v>
      </c>
      <c r="AG304" s="81">
        <v>5.3348522108079548</v>
      </c>
      <c r="AH304" s="81">
        <v>2.5775147722433074</v>
      </c>
      <c r="AI304" s="83">
        <f t="shared" si="128"/>
        <v>261.37711778572725</v>
      </c>
      <c r="AJ304" t="str">
        <f t="shared" si="129"/>
        <v/>
      </c>
      <c r="BA304"/>
      <c r="BR304"/>
      <c r="CG304"/>
    </row>
    <row r="305" spans="1:85" x14ac:dyDescent="0.25">
      <c r="A305" s="29" t="s">
        <v>23</v>
      </c>
      <c r="B305" s="18">
        <v>0.75699341609052961</v>
      </c>
      <c r="C305" s="18">
        <v>0</v>
      </c>
      <c r="D305" s="18">
        <v>40.609604793627021</v>
      </c>
      <c r="E305" s="18">
        <v>0</v>
      </c>
      <c r="F305" s="214"/>
      <c r="G305" s="18">
        <v>0</v>
      </c>
      <c r="H305" s="30">
        <v>0</v>
      </c>
      <c r="I305" s="16">
        <f t="shared" si="126"/>
        <v>41.366598209717552</v>
      </c>
      <c r="J305" s="6"/>
      <c r="K305" s="31" t="s">
        <v>23</v>
      </c>
      <c r="L305" s="18">
        <v>0.75699341609052961</v>
      </c>
      <c r="M305" s="18">
        <v>0</v>
      </c>
      <c r="N305" s="18">
        <v>40.609604793627021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127"/>
        <v>41.366598209717552</v>
      </c>
      <c r="U305" s="84" t="s">
        <v>23</v>
      </c>
      <c r="V305" s="76">
        <v>0.73775076201624679</v>
      </c>
      <c r="W305" s="76">
        <v>0</v>
      </c>
      <c r="X305" s="76">
        <v>0</v>
      </c>
      <c r="Y305" s="76">
        <v>0</v>
      </c>
      <c r="Z305" s="76">
        <v>35.727628698789886</v>
      </c>
      <c r="AA305" s="76">
        <v>0</v>
      </c>
      <c r="AB305" s="76">
        <v>0</v>
      </c>
      <c r="AC305" s="77">
        <v>4.9012187489114272</v>
      </c>
      <c r="AD305" s="76">
        <v>1.9242654074282876E-2</v>
      </c>
      <c r="AE305" s="76">
        <v>0</v>
      </c>
      <c r="AF305" s="76">
        <v>0</v>
      </c>
      <c r="AG305" s="76">
        <v>4.8819760948371336</v>
      </c>
      <c r="AH305" s="76">
        <v>0</v>
      </c>
      <c r="AI305" s="79">
        <f t="shared" si="128"/>
        <v>41.366598209717559</v>
      </c>
      <c r="AJ305" t="str">
        <f t="shared" si="129"/>
        <v/>
      </c>
      <c r="BA305"/>
      <c r="BR305"/>
      <c r="CG305"/>
    </row>
    <row r="306" spans="1:85" x14ac:dyDescent="0.25">
      <c r="A306" s="21" t="s">
        <v>58</v>
      </c>
      <c r="B306" s="22">
        <v>0</v>
      </c>
      <c r="C306" s="22">
        <v>3.7468785305150108E-3</v>
      </c>
      <c r="D306" s="22">
        <v>0</v>
      </c>
      <c r="E306" s="22">
        <v>0</v>
      </c>
      <c r="F306" s="214"/>
      <c r="G306" s="22">
        <v>0</v>
      </c>
      <c r="H306" s="23">
        <v>0</v>
      </c>
      <c r="I306" s="24">
        <f t="shared" si="126"/>
        <v>3.7468785305150108E-3</v>
      </c>
      <c r="J306" s="6"/>
      <c r="K306" s="25" t="s">
        <v>58</v>
      </c>
      <c r="L306" s="26">
        <v>0</v>
      </c>
      <c r="M306" s="26">
        <v>3.7468785305150108E-3</v>
      </c>
      <c r="N306" s="26">
        <v>0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127"/>
        <v>3.7468785305150108E-3</v>
      </c>
      <c r="U306" s="80" t="s">
        <v>58</v>
      </c>
      <c r="V306" s="81">
        <v>0</v>
      </c>
      <c r="W306" s="81">
        <v>0</v>
      </c>
      <c r="X306" s="81">
        <v>0</v>
      </c>
      <c r="Y306" s="81">
        <v>3.7468785305150108E-3</v>
      </c>
      <c r="Z306" s="81">
        <v>0</v>
      </c>
      <c r="AA306" s="81">
        <v>0</v>
      </c>
      <c r="AB306" s="81">
        <v>0</v>
      </c>
      <c r="AC306" s="82">
        <v>0</v>
      </c>
      <c r="AD306" s="81">
        <v>0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128"/>
        <v>3.7468785305150108E-3</v>
      </c>
      <c r="AJ306" t="str">
        <f t="shared" si="129"/>
        <v/>
      </c>
      <c r="BA306"/>
      <c r="BR306"/>
      <c r="CG306"/>
    </row>
    <row r="307" spans="1:85" x14ac:dyDescent="0.25">
      <c r="A307" s="29" t="s">
        <v>21</v>
      </c>
      <c r="B307" s="18">
        <v>1.258610718926698</v>
      </c>
      <c r="C307" s="18">
        <v>0.63482128234597124</v>
      </c>
      <c r="D307" s="18">
        <v>3.1549145899355015E-2</v>
      </c>
      <c r="E307" s="18">
        <v>0</v>
      </c>
      <c r="F307" s="214"/>
      <c r="G307" s="18">
        <v>0</v>
      </c>
      <c r="H307" s="30">
        <v>0</v>
      </c>
      <c r="I307" s="16">
        <f t="shared" si="126"/>
        <v>1.9249811471720244</v>
      </c>
      <c r="J307" s="6"/>
      <c r="K307" s="31" t="s">
        <v>21</v>
      </c>
      <c r="L307" s="18">
        <v>1.258610718926698</v>
      </c>
      <c r="M307" s="18">
        <v>0.63482128234597124</v>
      </c>
      <c r="N307" s="18">
        <v>3.1549145899355015E-2</v>
      </c>
      <c r="O307" s="18">
        <v>0</v>
      </c>
      <c r="P307" s="18">
        <v>1.4528874242870493</v>
      </c>
      <c r="Q307" s="18">
        <v>0</v>
      </c>
      <c r="R307" s="19">
        <v>0</v>
      </c>
      <c r="S307" s="20">
        <f t="shared" si="127"/>
        <v>3.3778685714590737</v>
      </c>
      <c r="U307" s="84" t="s">
        <v>21</v>
      </c>
      <c r="V307" s="76">
        <v>1.258610718926698</v>
      </c>
      <c r="W307" s="76">
        <v>0</v>
      </c>
      <c r="X307" s="76">
        <v>0</v>
      </c>
      <c r="Y307" s="76">
        <v>0.63482128234597124</v>
      </c>
      <c r="Z307" s="76">
        <v>3.1549145899355015E-2</v>
      </c>
      <c r="AA307" s="76">
        <v>0</v>
      </c>
      <c r="AB307" s="76">
        <v>1.4528874242870493</v>
      </c>
      <c r="AC307" s="77">
        <v>0</v>
      </c>
      <c r="AD307" s="76">
        <v>0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128"/>
        <v>3.3778685714590737</v>
      </c>
      <c r="AJ307" t="str">
        <f t="shared" si="129"/>
        <v/>
      </c>
      <c r="BA307"/>
      <c r="BR307"/>
      <c r="CG307"/>
    </row>
    <row r="308" spans="1:85" x14ac:dyDescent="0.25">
      <c r="A308" s="21" t="s">
        <v>20</v>
      </c>
      <c r="B308" s="22">
        <v>1.4592197109092501E-4</v>
      </c>
      <c r="C308" s="22">
        <v>7.3600495703221336E-5</v>
      </c>
      <c r="D308" s="22">
        <v>3.6577739936896093E-6</v>
      </c>
      <c r="E308" s="22">
        <v>0</v>
      </c>
      <c r="F308" s="214"/>
      <c r="G308" s="22">
        <v>0</v>
      </c>
      <c r="H308" s="23">
        <v>0</v>
      </c>
      <c r="I308" s="24">
        <f t="shared" si="126"/>
        <v>2.2318024078783595E-4</v>
      </c>
      <c r="J308" s="6"/>
      <c r="K308" s="25" t="s">
        <v>20</v>
      </c>
      <c r="L308" s="26">
        <v>1.4592197109092501E-4</v>
      </c>
      <c r="M308" s="26">
        <v>7.3600495703221336E-5</v>
      </c>
      <c r="N308" s="26">
        <v>3.6577739936896093E-6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127"/>
        <v>2.2318024078783595E-4</v>
      </c>
      <c r="U308" s="80" t="s">
        <v>59</v>
      </c>
      <c r="V308" s="81">
        <v>1.4592197109092501E-4</v>
      </c>
      <c r="W308" s="81">
        <v>0</v>
      </c>
      <c r="X308" s="81">
        <v>0</v>
      </c>
      <c r="Y308" s="81">
        <v>7.3600495703221336E-5</v>
      </c>
      <c r="Z308" s="81">
        <v>3.6577739936896093E-6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128"/>
        <v>2.2318024078783595E-4</v>
      </c>
      <c r="AJ308" t="str">
        <f t="shared" si="129"/>
        <v/>
      </c>
      <c r="BA308"/>
      <c r="BR308"/>
      <c r="CG308"/>
    </row>
    <row r="309" spans="1:85" x14ac:dyDescent="0.25">
      <c r="A309" s="32" t="s">
        <v>62</v>
      </c>
      <c r="B309" s="18">
        <v>9.5932347336318544E-2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126"/>
        <v>9.5932347336318544E-2</v>
      </c>
      <c r="J309" s="6"/>
      <c r="K309" s="33" t="s">
        <v>62</v>
      </c>
      <c r="L309" s="18">
        <v>9.5932347336318544E-2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127"/>
        <v>9.5932347336318544E-2</v>
      </c>
      <c r="U309" s="85" t="s">
        <v>60</v>
      </c>
      <c r="V309" s="76">
        <v>8.1583644881315254E-2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1.4348702455003292E-2</v>
      </c>
      <c r="AD309" s="78">
        <v>1.4348702455003292E-2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128"/>
        <v>9.5932347336318544E-2</v>
      </c>
      <c r="AJ309" t="str">
        <f t="shared" si="129"/>
        <v/>
      </c>
      <c r="BA309"/>
      <c r="BR309"/>
      <c r="CG309"/>
    </row>
    <row r="310" spans="1:85" ht="14.4" x14ac:dyDescent="0.3">
      <c r="A310" s="34" t="s">
        <v>22</v>
      </c>
      <c r="B310" s="35">
        <v>9.5932347336318544E-2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126"/>
        <v>9.5932347336318544E-2</v>
      </c>
      <c r="J310" s="6"/>
      <c r="K310" s="38" t="s">
        <v>22</v>
      </c>
      <c r="L310" s="39">
        <v>9.5932347336318544E-2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127"/>
        <v>9.5932347336318544E-2</v>
      </c>
      <c r="U310" s="86" t="s">
        <v>63</v>
      </c>
      <c r="V310" s="87">
        <v>8.1583644881315254E-2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1.4348702455003292E-2</v>
      </c>
      <c r="AD310" s="87">
        <v>1.4348702455003292E-2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128"/>
        <v>9.5932347336318544E-2</v>
      </c>
      <c r="AJ310" t="str">
        <f t="shared" si="129"/>
        <v/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126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127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128"/>
        <v>0</v>
      </c>
      <c r="AJ311" t="str">
        <f t="shared" si="129"/>
        <v/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126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127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128"/>
        <v>0</v>
      </c>
      <c r="AJ312" t="str">
        <f t="shared" si="129"/>
        <v/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126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127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128"/>
        <v>0</v>
      </c>
      <c r="AJ313" t="str">
        <f t="shared" si="129"/>
        <v/>
      </c>
      <c r="BA313"/>
      <c r="BR313"/>
      <c r="CG313"/>
    </row>
    <row r="314" spans="1:85" x14ac:dyDescent="0.25">
      <c r="A314" s="56" t="s">
        <v>25</v>
      </c>
      <c r="B314" s="57">
        <f>SUM(B293:B309)</f>
        <v>51.015611193870519</v>
      </c>
      <c r="C314" s="57">
        <f t="shared" ref="C314:I314" si="130">SUM(C293:C309)</f>
        <v>240.57484157887879</v>
      </c>
      <c r="D314" s="57">
        <f t="shared" si="130"/>
        <v>154.92237841433095</v>
      </c>
      <c r="E314" s="57">
        <f t="shared" si="130"/>
        <v>193.92754985176128</v>
      </c>
      <c r="F314" s="57">
        <f t="shared" si="130"/>
        <v>0</v>
      </c>
      <c r="G314" s="57">
        <f t="shared" si="130"/>
        <v>18.481897803823696</v>
      </c>
      <c r="H314" s="58">
        <f t="shared" si="130"/>
        <v>0</v>
      </c>
      <c r="I314" s="16">
        <f t="shared" si="130"/>
        <v>658.92227884266515</v>
      </c>
      <c r="J314" s="6"/>
      <c r="K314" s="59" t="s">
        <v>25</v>
      </c>
      <c r="L314" s="57">
        <f>SUM(L293:L309)</f>
        <v>51.015611193870519</v>
      </c>
      <c r="M314" s="57">
        <f t="shared" ref="M314:S314" si="131">SUM(M293:M309)</f>
        <v>240.57484157887879</v>
      </c>
      <c r="N314" s="57">
        <f t="shared" si="131"/>
        <v>154.92237841433095</v>
      </c>
      <c r="O314" s="57">
        <f t="shared" si="131"/>
        <v>193.92754985176128</v>
      </c>
      <c r="P314" s="57">
        <f t="shared" si="131"/>
        <v>29.460710724477874</v>
      </c>
      <c r="Q314" s="57">
        <f t="shared" si="131"/>
        <v>18.481897803823696</v>
      </c>
      <c r="R314" s="58">
        <f t="shared" si="131"/>
        <v>0</v>
      </c>
      <c r="S314" s="60">
        <f t="shared" si="131"/>
        <v>688.38298956714311</v>
      </c>
      <c r="T314" t="str">
        <f>IF(ABS(S314-AI314)&gt;0.01,S314-AI314,"")</f>
        <v/>
      </c>
      <c r="U314" s="94" t="s">
        <v>61</v>
      </c>
      <c r="V314" s="95">
        <f>SUM(V293:V309)</f>
        <v>34.454408381753183</v>
      </c>
      <c r="W314" s="95">
        <f t="shared" ref="W314:AH314" si="132">SUM(W293:W309)</f>
        <v>14.793539142522437</v>
      </c>
      <c r="X314" s="95">
        <f t="shared" si="132"/>
        <v>18.481897803823696</v>
      </c>
      <c r="Y314" s="95">
        <f t="shared" si="132"/>
        <v>240.57484157887879</v>
      </c>
      <c r="Z314" s="95">
        <f t="shared" si="132"/>
        <v>144.70555010868586</v>
      </c>
      <c r="AA314" s="95">
        <f t="shared" si="132"/>
        <v>178.36017538312109</v>
      </c>
      <c r="AB314" s="95">
        <f t="shared" si="132"/>
        <v>29.460710724477874</v>
      </c>
      <c r="AC314" s="95">
        <f t="shared" si="132"/>
        <v>27.551866443880158</v>
      </c>
      <c r="AD314" s="96">
        <f t="shared" si="132"/>
        <v>1.7676636695949004</v>
      </c>
      <c r="AE314" s="96">
        <f t="shared" si="132"/>
        <v>10.606525146226989</v>
      </c>
      <c r="AF314" s="96">
        <f t="shared" si="132"/>
        <v>0</v>
      </c>
      <c r="AG314" s="96">
        <f t="shared" si="132"/>
        <v>10.216828305645087</v>
      </c>
      <c r="AH314" s="96">
        <f t="shared" si="132"/>
        <v>4.9608493224131696</v>
      </c>
      <c r="AI314" s="97">
        <f>SUM(V314:AC314)</f>
        <v>688.382989567143</v>
      </c>
      <c r="AJ314" t="str">
        <f t="shared" si="129"/>
        <v/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7.7422805134885753E-2</v>
      </c>
      <c r="C315" s="98">
        <f t="shared" ref="C315:H315" si="133">IF($I314=0,"-",C314/$I314)</f>
        <v>0.36510351721818513</v>
      </c>
      <c r="D315" s="98">
        <f t="shared" si="133"/>
        <v>0.23511479788851197</v>
      </c>
      <c r="E315" s="98">
        <f t="shared" si="133"/>
        <v>0.29431020331013352</v>
      </c>
      <c r="F315" s="98">
        <f t="shared" si="133"/>
        <v>0</v>
      </c>
      <c r="G315" s="98">
        <f t="shared" si="133"/>
        <v>2.8048676448283714E-2</v>
      </c>
      <c r="H315" s="99">
        <f t="shared" si="133"/>
        <v>0</v>
      </c>
      <c r="I315" s="100">
        <f>SUM(B315:H315)</f>
        <v>1</v>
      </c>
      <c r="J315"/>
      <c r="K315" s="64" t="s">
        <v>86</v>
      </c>
      <c r="L315" s="65">
        <f t="shared" ref="L315:R315" si="134">IF($S314=0,"-",L314/$S314)</f>
        <v>7.4109343152057347E-2</v>
      </c>
      <c r="M315" s="65">
        <f t="shared" si="134"/>
        <v>0.34947819052029866</v>
      </c>
      <c r="N315" s="65">
        <f t="shared" si="134"/>
        <v>0.22505259537535424</v>
      </c>
      <c r="O315" s="65">
        <f t="shared" si="134"/>
        <v>0.28171461641389978</v>
      </c>
      <c r="P315" s="65">
        <f t="shared" si="134"/>
        <v>4.2796976640870864E-2</v>
      </c>
      <c r="Q315" s="65">
        <f t="shared" si="134"/>
        <v>2.6848277897519167E-2</v>
      </c>
      <c r="R315" s="66">
        <f t="shared" si="134"/>
        <v>0</v>
      </c>
      <c r="S315" s="67">
        <f>SUM(L315:R315)</f>
        <v>1.0000000000000002</v>
      </c>
      <c r="U315" s="101" t="s">
        <v>86</v>
      </c>
      <c r="V315" s="102">
        <f>+V314/$AI314</f>
        <v>5.0051219893475586E-2</v>
      </c>
      <c r="W315" s="102">
        <f t="shared" ref="W315:AH315" si="135">+W314/$AI314</f>
        <v>2.1490274115902621E-2</v>
      </c>
      <c r="X315" s="102">
        <f t="shared" si="135"/>
        <v>2.684827789751917E-2</v>
      </c>
      <c r="Y315" s="102">
        <f t="shared" si="135"/>
        <v>0.34947819052029871</v>
      </c>
      <c r="Z315" s="102">
        <f t="shared" si="135"/>
        <v>0.21021081621972831</v>
      </c>
      <c r="AA315" s="102">
        <f t="shared" si="135"/>
        <v>0.25910020742272327</v>
      </c>
      <c r="AB315" s="102">
        <f t="shared" si="135"/>
        <v>4.2796976640870871E-2</v>
      </c>
      <c r="AC315" s="102">
        <f t="shared" si="135"/>
        <v>4.0024037289481604E-2</v>
      </c>
      <c r="AD315" s="102">
        <f t="shared" si="135"/>
        <v>2.5678491426791529E-3</v>
      </c>
      <c r="AE315" s="102">
        <f t="shared" si="135"/>
        <v>1.5407883848054409E-2</v>
      </c>
      <c r="AF315" s="102">
        <f t="shared" si="135"/>
        <v>0</v>
      </c>
      <c r="AG315" s="102">
        <f t="shared" si="135"/>
        <v>1.4841779155625933E-2</v>
      </c>
      <c r="AH315" s="102">
        <f t="shared" si="135"/>
        <v>7.2065251431220933E-3</v>
      </c>
      <c r="AI315" s="103">
        <f>SUM(V315:AC315)</f>
        <v>1.0000000000000002</v>
      </c>
      <c r="AJ315" s="1" t="str">
        <f t="shared" si="129"/>
        <v/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AJ319" t="str">
        <f>IF(ABS(S319-AI319)&gt;0.001,S319-AI319,"")</f>
        <v/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136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137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138">SUM(V320:AC320)</f>
        <v>0</v>
      </c>
      <c r="AJ320" t="str">
        <f t="shared" ref="AJ320:AJ341" si="139">IF(ABS(S320-AI320)&gt;0.001,S320-AI320,"")</f>
        <v/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136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137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138"/>
        <v>0</v>
      </c>
      <c r="AJ321" t="str">
        <f t="shared" si="139"/>
        <v/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136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137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138"/>
        <v>0</v>
      </c>
      <c r="AJ322" t="str">
        <f t="shared" si="139"/>
        <v/>
      </c>
      <c r="BA322"/>
      <c r="BR322"/>
      <c r="CG322"/>
    </row>
    <row r="323" spans="1:85" x14ac:dyDescent="0.25">
      <c r="A323" s="29" t="s">
        <v>15</v>
      </c>
      <c r="B323" s="18">
        <v>0.63039168441767313</v>
      </c>
      <c r="C323" s="18">
        <v>3.7248764272573465</v>
      </c>
      <c r="D323" s="18">
        <v>4.2559623241123987E-2</v>
      </c>
      <c r="E323" s="18">
        <v>0</v>
      </c>
      <c r="F323" s="214"/>
      <c r="G323" s="18">
        <v>0</v>
      </c>
      <c r="H323" s="30">
        <v>0</v>
      </c>
      <c r="I323" s="16">
        <f t="shared" si="136"/>
        <v>4.3978277349161443</v>
      </c>
      <c r="J323" s="6"/>
      <c r="K323" s="31" t="s">
        <v>15</v>
      </c>
      <c r="L323" s="18">
        <v>0.63039168441767313</v>
      </c>
      <c r="M323" s="18">
        <v>3.7248764272573465</v>
      </c>
      <c r="N323" s="18">
        <v>4.2559623241123987E-2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137"/>
        <v>4.3978277349161443</v>
      </c>
      <c r="U323" s="84" t="s">
        <v>15</v>
      </c>
      <c r="V323" s="76">
        <v>0.63039168441767313</v>
      </c>
      <c r="W323" s="76">
        <v>0</v>
      </c>
      <c r="X323" s="76">
        <v>0</v>
      </c>
      <c r="Y323" s="76">
        <v>3.7248764272573465</v>
      </c>
      <c r="Z323" s="76">
        <v>4.2559623241123987E-2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138"/>
        <v>4.3978277349161443</v>
      </c>
      <c r="AJ323" t="str">
        <f t="shared" si="139"/>
        <v/>
      </c>
      <c r="BA323"/>
      <c r="BR323"/>
      <c r="CG323"/>
    </row>
    <row r="324" spans="1:85" x14ac:dyDescent="0.25">
      <c r="A324" s="21" t="s">
        <v>14</v>
      </c>
      <c r="B324" s="22">
        <v>8.3247096226956835E-2</v>
      </c>
      <c r="C324" s="22">
        <v>0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136"/>
        <v>8.3247096226956835E-2</v>
      </c>
      <c r="J324" s="6"/>
      <c r="K324" s="25" t="s">
        <v>14</v>
      </c>
      <c r="L324" s="26">
        <v>8.3247096226956835E-2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137"/>
        <v>8.3247096226956835E-2</v>
      </c>
      <c r="U324" s="80" t="s">
        <v>55</v>
      </c>
      <c r="V324" s="81">
        <v>8.3247096226956835E-2</v>
      </c>
      <c r="W324" s="81">
        <v>0</v>
      </c>
      <c r="X324" s="81">
        <v>0</v>
      </c>
      <c r="Y324" s="81">
        <v>0</v>
      </c>
      <c r="Z324" s="81">
        <v>0</v>
      </c>
      <c r="AA324" s="81">
        <v>0</v>
      </c>
      <c r="AB324" s="81">
        <v>0</v>
      </c>
      <c r="AC324" s="82">
        <v>0</v>
      </c>
      <c r="AD324" s="81">
        <v>0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138"/>
        <v>8.3247096226956835E-2</v>
      </c>
      <c r="AJ324" t="str">
        <f t="shared" si="139"/>
        <v/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3.1775256630692489E-3</v>
      </c>
      <c r="F325" s="214"/>
      <c r="G325" s="18">
        <v>0</v>
      </c>
      <c r="H325" s="30">
        <v>0</v>
      </c>
      <c r="I325" s="16">
        <f t="shared" si="136"/>
        <v>3.1775256630692489E-3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3.1775256630692489E-3</v>
      </c>
      <c r="P325" s="18">
        <v>2.2973274679023064</v>
      </c>
      <c r="Q325" s="18">
        <v>0</v>
      </c>
      <c r="R325" s="19">
        <v>0</v>
      </c>
      <c r="S325" s="20">
        <f t="shared" si="137"/>
        <v>2.3005049935653754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4.3687337255764123E-6</v>
      </c>
      <c r="AB325" s="76">
        <v>2.2973274679023064</v>
      </c>
      <c r="AC325" s="77">
        <v>3.1731569293436727E-3</v>
      </c>
      <c r="AD325" s="76">
        <v>0</v>
      </c>
      <c r="AE325" s="76">
        <v>0</v>
      </c>
      <c r="AF325" s="76">
        <v>0</v>
      </c>
      <c r="AG325" s="76">
        <v>0</v>
      </c>
      <c r="AH325" s="76">
        <v>3.1731569293436727E-3</v>
      </c>
      <c r="AI325" s="79">
        <f t="shared" si="138"/>
        <v>2.3005049935653754</v>
      </c>
      <c r="AJ325" t="str">
        <f t="shared" si="139"/>
        <v/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136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0.13359744895843095</v>
      </c>
      <c r="Q326" s="26">
        <v>0</v>
      </c>
      <c r="R326" s="27">
        <v>0</v>
      </c>
      <c r="S326" s="28">
        <f t="shared" si="137"/>
        <v>0.13359744895843095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0.13359744895843095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138"/>
        <v>0.13359744895843095</v>
      </c>
      <c r="AJ326" t="str">
        <f t="shared" si="139"/>
        <v/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136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137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138"/>
        <v>0</v>
      </c>
      <c r="AJ327" t="str">
        <f t="shared" si="139"/>
        <v/>
      </c>
      <c r="BA327"/>
      <c r="BR327"/>
      <c r="CG327"/>
    </row>
    <row r="328" spans="1:85" x14ac:dyDescent="0.25">
      <c r="A328" s="21" t="s">
        <v>16</v>
      </c>
      <c r="B328" s="22">
        <v>2.3672049073537181E-3</v>
      </c>
      <c r="C328" s="22">
        <v>0</v>
      </c>
      <c r="D328" s="22">
        <v>2.6178501328382283E-2</v>
      </c>
      <c r="E328" s="22">
        <v>0</v>
      </c>
      <c r="F328" s="214"/>
      <c r="G328" s="22">
        <v>0</v>
      </c>
      <c r="H328" s="23">
        <v>0</v>
      </c>
      <c r="I328" s="24">
        <f t="shared" si="136"/>
        <v>2.8545706235736001E-2</v>
      </c>
      <c r="J328" s="6"/>
      <c r="K328" s="25" t="s">
        <v>16</v>
      </c>
      <c r="L328" s="26">
        <v>2.3672049073537181E-3</v>
      </c>
      <c r="M328" s="26">
        <v>0</v>
      </c>
      <c r="N328" s="26">
        <v>2.6178501328382283E-2</v>
      </c>
      <c r="O328" s="26">
        <v>0</v>
      </c>
      <c r="P328" s="26">
        <v>0</v>
      </c>
      <c r="Q328" s="26">
        <v>0</v>
      </c>
      <c r="R328" s="27">
        <v>0</v>
      </c>
      <c r="S328" s="28">
        <f t="shared" si="137"/>
        <v>2.8545706235736001E-2</v>
      </c>
      <c r="U328" s="80" t="s">
        <v>16</v>
      </c>
      <c r="V328" s="81">
        <v>2.3672049073537181E-3</v>
      </c>
      <c r="W328" s="81">
        <v>0</v>
      </c>
      <c r="X328" s="81">
        <v>0</v>
      </c>
      <c r="Y328" s="81">
        <v>0</v>
      </c>
      <c r="Z328" s="81">
        <v>2.6178501328382283E-2</v>
      </c>
      <c r="AA328" s="81">
        <v>0</v>
      </c>
      <c r="AB328" s="81">
        <v>0</v>
      </c>
      <c r="AC328" s="82">
        <v>0</v>
      </c>
      <c r="AD328" s="81">
        <v>0</v>
      </c>
      <c r="AE328" s="81">
        <v>0</v>
      </c>
      <c r="AF328" s="81">
        <v>0</v>
      </c>
      <c r="AG328" s="81">
        <v>0</v>
      </c>
      <c r="AH328" s="81">
        <v>0</v>
      </c>
      <c r="AI328" s="83">
        <f t="shared" si="138"/>
        <v>2.8545706235736001E-2</v>
      </c>
      <c r="AJ328" t="str">
        <f t="shared" si="139"/>
        <v/>
      </c>
      <c r="BA328"/>
      <c r="BR328"/>
      <c r="CG328"/>
    </row>
    <row r="329" spans="1:85" x14ac:dyDescent="0.25">
      <c r="A329" s="29" t="s">
        <v>136</v>
      </c>
      <c r="B329" s="18">
        <v>8.8408740292457288</v>
      </c>
      <c r="C329" s="18">
        <v>109.92103253766578</v>
      </c>
      <c r="D329" s="18">
        <v>15.102675158687532</v>
      </c>
      <c r="E329" s="18">
        <v>7.888899993129618</v>
      </c>
      <c r="F329" s="214"/>
      <c r="G329" s="18">
        <v>0</v>
      </c>
      <c r="H329" s="30">
        <v>0</v>
      </c>
      <c r="I329" s="16">
        <f t="shared" si="136"/>
        <v>141.75348171872866</v>
      </c>
      <c r="J329" s="6"/>
      <c r="K329" s="31" t="s">
        <v>136</v>
      </c>
      <c r="L329" s="18">
        <v>8.8408740292457288</v>
      </c>
      <c r="M329" s="18">
        <v>109.92103253766578</v>
      </c>
      <c r="N329" s="18">
        <v>15.102675158687532</v>
      </c>
      <c r="O329" s="18">
        <v>7.888899993129618</v>
      </c>
      <c r="P329" s="18">
        <v>7.2133366720516928E-3</v>
      </c>
      <c r="Q329" s="18">
        <v>0</v>
      </c>
      <c r="R329" s="19">
        <v>0</v>
      </c>
      <c r="S329" s="20">
        <f t="shared" si="137"/>
        <v>141.7606950554007</v>
      </c>
      <c r="U329" s="84" t="s">
        <v>136</v>
      </c>
      <c r="V329" s="76">
        <v>8.8408740292457288</v>
      </c>
      <c r="W329" s="76">
        <v>0</v>
      </c>
      <c r="X329" s="76">
        <v>0</v>
      </c>
      <c r="Y329" s="76">
        <v>109.92103253766578</v>
      </c>
      <c r="Z329" s="76">
        <v>14.670235093966319</v>
      </c>
      <c r="AA329" s="76">
        <v>0.36559273829187028</v>
      </c>
      <c r="AB329" s="76">
        <v>7.2133366720516928E-3</v>
      </c>
      <c r="AC329" s="77">
        <v>7.9557473195589612</v>
      </c>
      <c r="AD329" s="76">
        <v>0</v>
      </c>
      <c r="AE329" s="76">
        <v>0</v>
      </c>
      <c r="AF329" s="76">
        <v>0</v>
      </c>
      <c r="AG329" s="76">
        <v>0.43244006472121332</v>
      </c>
      <c r="AH329" s="76">
        <v>7.5233072548377473</v>
      </c>
      <c r="AI329" s="79">
        <f t="shared" si="138"/>
        <v>141.76069505540067</v>
      </c>
      <c r="AJ329" t="str">
        <f t="shared" si="139"/>
        <v/>
      </c>
      <c r="BA329"/>
      <c r="BR329"/>
      <c r="CG329"/>
    </row>
    <row r="330" spans="1:85" x14ac:dyDescent="0.25">
      <c r="A330" s="21" t="s">
        <v>24</v>
      </c>
      <c r="B330" s="22">
        <v>3.6338953971737933</v>
      </c>
      <c r="C330" s="22">
        <v>23.976103001067575</v>
      </c>
      <c r="D330" s="22">
        <v>0.15950023638964428</v>
      </c>
      <c r="E330" s="22">
        <v>122.80030063772929</v>
      </c>
      <c r="F330" s="214"/>
      <c r="G330" s="22">
        <v>5.5659387308362724</v>
      </c>
      <c r="H330" s="23">
        <v>0</v>
      </c>
      <c r="I330" s="24">
        <f t="shared" si="136"/>
        <v>156.13573800319659</v>
      </c>
      <c r="J330" s="6"/>
      <c r="K330" s="25" t="s">
        <v>24</v>
      </c>
      <c r="L330" s="26">
        <v>3.6338953971737933</v>
      </c>
      <c r="M330" s="26">
        <v>23.976103001067575</v>
      </c>
      <c r="N330" s="26">
        <v>0.15950023638964428</v>
      </c>
      <c r="O330" s="26">
        <v>122.80030063772929</v>
      </c>
      <c r="P330" s="26">
        <v>0.14668457519473793</v>
      </c>
      <c r="Q330" s="26">
        <v>5.5659387308362724</v>
      </c>
      <c r="R330" s="27">
        <v>0</v>
      </c>
      <c r="S330" s="28">
        <f t="shared" si="137"/>
        <v>156.28242257839133</v>
      </c>
      <c r="U330" s="80" t="s">
        <v>24</v>
      </c>
      <c r="V330" s="81">
        <v>1.3311722961367338</v>
      </c>
      <c r="W330" s="81">
        <v>2.3027231010370595</v>
      </c>
      <c r="X330" s="81">
        <v>5.5659387308362724</v>
      </c>
      <c r="Y330" s="81">
        <v>23.976103001067575</v>
      </c>
      <c r="Z330" s="81">
        <v>2.0515686716577729E-2</v>
      </c>
      <c r="AA330" s="81">
        <v>122.65021931965897</v>
      </c>
      <c r="AB330" s="81">
        <v>0.14668457519473793</v>
      </c>
      <c r="AC330" s="82">
        <v>0.28906586774338511</v>
      </c>
      <c r="AD330" s="81">
        <v>0</v>
      </c>
      <c r="AE330" s="81">
        <v>0</v>
      </c>
      <c r="AF330" s="81">
        <v>0</v>
      </c>
      <c r="AG330" s="81">
        <v>0.13898454967306656</v>
      </c>
      <c r="AH330" s="81">
        <v>0.15008131807031855</v>
      </c>
      <c r="AI330" s="83">
        <f t="shared" si="138"/>
        <v>156.28242257839131</v>
      </c>
      <c r="AJ330" t="str">
        <f t="shared" si="139"/>
        <v/>
      </c>
      <c r="BA330"/>
      <c r="BR330"/>
      <c r="CG330"/>
    </row>
    <row r="331" spans="1:85" x14ac:dyDescent="0.25">
      <c r="A331" s="29" t="s">
        <v>23</v>
      </c>
      <c r="B331" s="18">
        <v>0.11228526366786373</v>
      </c>
      <c r="C331" s="18">
        <v>1.3127249596909434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136"/>
        <v>1.4250102233588071</v>
      </c>
      <c r="J331" s="6"/>
      <c r="K331" s="31" t="s">
        <v>23</v>
      </c>
      <c r="L331" s="18">
        <v>0.11228526366786373</v>
      </c>
      <c r="M331" s="18">
        <v>1.3127249596909434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137"/>
        <v>1.4250102233588071</v>
      </c>
      <c r="U331" s="84" t="s">
        <v>23</v>
      </c>
      <c r="V331" s="76">
        <v>0.11228526366786373</v>
      </c>
      <c r="W331" s="76">
        <v>0</v>
      </c>
      <c r="X331" s="76">
        <v>0</v>
      </c>
      <c r="Y331" s="76">
        <v>1.3127249596909434</v>
      </c>
      <c r="Z331" s="76">
        <v>0</v>
      </c>
      <c r="AA331" s="76">
        <v>0</v>
      </c>
      <c r="AB331" s="76">
        <v>0</v>
      </c>
      <c r="AC331" s="77">
        <v>0</v>
      </c>
      <c r="AD331" s="76">
        <v>0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138"/>
        <v>1.4250102233588071</v>
      </c>
      <c r="AJ331" t="str">
        <f t="shared" si="139"/>
        <v/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136"/>
        <v>0</v>
      </c>
      <c r="J332" s="6"/>
      <c r="K332" s="25" t="s">
        <v>58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137"/>
        <v>0</v>
      </c>
      <c r="U332" s="80" t="s">
        <v>58</v>
      </c>
      <c r="V332" s="81">
        <v>0</v>
      </c>
      <c r="W332" s="81">
        <v>0</v>
      </c>
      <c r="X332" s="81">
        <v>0</v>
      </c>
      <c r="Y332" s="81">
        <v>0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138"/>
        <v>0</v>
      </c>
      <c r="AJ332" t="str">
        <f t="shared" si="139"/>
        <v/>
      </c>
      <c r="BA332"/>
      <c r="BR332"/>
      <c r="CG332"/>
    </row>
    <row r="333" spans="1:85" x14ac:dyDescent="0.25">
      <c r="A333" s="29" t="s">
        <v>21</v>
      </c>
      <c r="B333" s="18">
        <v>5.4958277608808275E-4</v>
      </c>
      <c r="C333" s="18">
        <v>3.3848973739436872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136"/>
        <v>3.3854469567197754</v>
      </c>
      <c r="J333" s="6"/>
      <c r="K333" s="31" t="s">
        <v>21</v>
      </c>
      <c r="L333" s="18">
        <v>5.4958277608808275E-4</v>
      </c>
      <c r="M333" s="18">
        <v>3.3848973739436872</v>
      </c>
      <c r="N333" s="18">
        <v>0</v>
      </c>
      <c r="O333" s="18">
        <v>0</v>
      </c>
      <c r="P333" s="18">
        <v>0.1337856613780834</v>
      </c>
      <c r="Q333" s="18">
        <v>0</v>
      </c>
      <c r="R333" s="19">
        <v>0</v>
      </c>
      <c r="S333" s="20">
        <f t="shared" si="137"/>
        <v>3.5192326180978588</v>
      </c>
      <c r="U333" s="84" t="s">
        <v>21</v>
      </c>
      <c r="V333" s="76">
        <v>5.4958277608808275E-4</v>
      </c>
      <c r="W333" s="76">
        <v>0</v>
      </c>
      <c r="X333" s="76">
        <v>0</v>
      </c>
      <c r="Y333" s="76">
        <v>3.3848973739436872</v>
      </c>
      <c r="Z333" s="76">
        <v>0</v>
      </c>
      <c r="AA333" s="76">
        <v>0</v>
      </c>
      <c r="AB333" s="76">
        <v>0.1337856613780834</v>
      </c>
      <c r="AC333" s="77">
        <v>0</v>
      </c>
      <c r="AD333" s="76">
        <v>0</v>
      </c>
      <c r="AE333" s="76">
        <v>0</v>
      </c>
      <c r="AF333" s="76">
        <v>0</v>
      </c>
      <c r="AG333" s="76">
        <v>0</v>
      </c>
      <c r="AH333" s="76">
        <v>0</v>
      </c>
      <c r="AI333" s="79">
        <f t="shared" si="138"/>
        <v>3.5192326180978588</v>
      </c>
      <c r="AJ333" t="str">
        <f t="shared" si="139"/>
        <v/>
      </c>
      <c r="BA333"/>
      <c r="BR333"/>
      <c r="CG333"/>
    </row>
    <row r="334" spans="1:85" x14ac:dyDescent="0.25">
      <c r="A334" s="21" t="s">
        <v>20</v>
      </c>
      <c r="B334" s="22">
        <v>0</v>
      </c>
      <c r="C334" s="22">
        <v>0.14315809746511388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136"/>
        <v>0.14315809746511388</v>
      </c>
      <c r="J334" s="6"/>
      <c r="K334" s="25" t="s">
        <v>20</v>
      </c>
      <c r="L334" s="26">
        <v>0</v>
      </c>
      <c r="M334" s="26">
        <v>0.14315809746511388</v>
      </c>
      <c r="N334" s="26">
        <v>0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137"/>
        <v>0.14315809746511388</v>
      </c>
      <c r="U334" s="80" t="s">
        <v>59</v>
      </c>
      <c r="V334" s="81">
        <v>0</v>
      </c>
      <c r="W334" s="81">
        <v>0</v>
      </c>
      <c r="X334" s="81">
        <v>0</v>
      </c>
      <c r="Y334" s="81">
        <v>0.14315809746511388</v>
      </c>
      <c r="Z334" s="81">
        <v>0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138"/>
        <v>0.14315809746511388</v>
      </c>
      <c r="AJ334" t="str">
        <f t="shared" si="139"/>
        <v/>
      </c>
      <c r="BA334"/>
      <c r="BR334"/>
      <c r="CG334"/>
    </row>
    <row r="335" spans="1:85" x14ac:dyDescent="0.25">
      <c r="A335" s="32" t="s">
        <v>62</v>
      </c>
      <c r="B335" s="18">
        <v>4.5695547874868507E-2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136"/>
        <v>4.5695547874868507E-2</v>
      </c>
      <c r="J335" s="6"/>
      <c r="K335" s="33" t="s">
        <v>62</v>
      </c>
      <c r="L335" s="18">
        <v>4.5695547874868507E-2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137"/>
        <v>4.5695547874868507E-2</v>
      </c>
      <c r="U335" s="85" t="s">
        <v>60</v>
      </c>
      <c r="V335" s="76">
        <v>4.5695547874868507E-2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138"/>
        <v>4.5695547874868507E-2</v>
      </c>
      <c r="AJ335" t="str">
        <f t="shared" si="139"/>
        <v/>
      </c>
      <c r="BA335"/>
      <c r="BR335"/>
      <c r="CG335"/>
    </row>
    <row r="336" spans="1:85" ht="14.4" x14ac:dyDescent="0.3">
      <c r="A336" s="34" t="s">
        <v>22</v>
      </c>
      <c r="B336" s="35">
        <v>4.5695547874868507E-2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136"/>
        <v>4.5695547874868507E-2</v>
      </c>
      <c r="J336" s="6"/>
      <c r="K336" s="38" t="s">
        <v>22</v>
      </c>
      <c r="L336" s="39">
        <v>4.5695547874868507E-2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137"/>
        <v>4.5695547874868507E-2</v>
      </c>
      <c r="U336" s="86" t="s">
        <v>63</v>
      </c>
      <c r="V336" s="87">
        <v>4.5695547874868507E-2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138"/>
        <v>4.5695547874868507E-2</v>
      </c>
      <c r="AJ336" t="str">
        <f t="shared" si="139"/>
        <v/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136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137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138"/>
        <v>0</v>
      </c>
      <c r="AJ337" t="str">
        <f t="shared" si="139"/>
        <v/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136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137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138"/>
        <v>0</v>
      </c>
      <c r="AJ338" t="str">
        <f t="shared" si="139"/>
        <v/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136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137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138"/>
        <v>0</v>
      </c>
      <c r="AJ339" t="str">
        <f t="shared" si="139"/>
        <v/>
      </c>
      <c r="BA339"/>
      <c r="BR339"/>
      <c r="CG339"/>
    </row>
    <row r="340" spans="1:85" x14ac:dyDescent="0.25">
      <c r="A340" s="56" t="s">
        <v>25</v>
      </c>
      <c r="B340" s="57">
        <f>SUM(B319:B335)</f>
        <v>13.349305806290328</v>
      </c>
      <c r="C340" s="57">
        <f t="shared" ref="C340:I340" si="140">SUM(C319:C335)</f>
        <v>142.46279239709045</v>
      </c>
      <c r="D340" s="57">
        <f t="shared" si="140"/>
        <v>15.330913519646682</v>
      </c>
      <c r="E340" s="57">
        <f t="shared" si="140"/>
        <v>130.69237815652198</v>
      </c>
      <c r="F340" s="57">
        <f t="shared" si="140"/>
        <v>0</v>
      </c>
      <c r="G340" s="57">
        <f t="shared" si="140"/>
        <v>5.5659387308362724</v>
      </c>
      <c r="H340" s="58">
        <f t="shared" si="140"/>
        <v>0</v>
      </c>
      <c r="I340" s="16">
        <f t="shared" si="140"/>
        <v>307.40132861038569</v>
      </c>
      <c r="J340" s="6"/>
      <c r="K340" s="59" t="s">
        <v>25</v>
      </c>
      <c r="L340" s="57">
        <f>SUM(L319:L335)</f>
        <v>13.349305806290328</v>
      </c>
      <c r="M340" s="57">
        <f t="shared" ref="M340:S340" si="141">SUM(M319:M335)</f>
        <v>142.46279239709045</v>
      </c>
      <c r="N340" s="57">
        <f t="shared" si="141"/>
        <v>15.330913519646682</v>
      </c>
      <c r="O340" s="57">
        <f t="shared" si="141"/>
        <v>130.69237815652198</v>
      </c>
      <c r="P340" s="57">
        <f t="shared" si="141"/>
        <v>2.7186084901056105</v>
      </c>
      <c r="Q340" s="57">
        <f t="shared" si="141"/>
        <v>5.5659387308362724</v>
      </c>
      <c r="R340" s="58">
        <f t="shared" si="141"/>
        <v>0</v>
      </c>
      <c r="S340" s="60">
        <f t="shared" si="141"/>
        <v>310.11993710049131</v>
      </c>
      <c r="T340" t="str">
        <f>IF(ABS(S340-AI340)&gt;0.01,S340-AI340,"")</f>
        <v/>
      </c>
      <c r="U340" s="94" t="s">
        <v>61</v>
      </c>
      <c r="V340" s="95">
        <f>SUM(V319:V335)</f>
        <v>11.046582705253268</v>
      </c>
      <c r="W340" s="95">
        <f t="shared" ref="W340:AH340" si="142">SUM(W319:W335)</f>
        <v>2.3027231010370595</v>
      </c>
      <c r="X340" s="95">
        <f t="shared" si="142"/>
        <v>5.5659387308362724</v>
      </c>
      <c r="Y340" s="95">
        <f t="shared" si="142"/>
        <v>142.46279239709045</v>
      </c>
      <c r="Z340" s="95">
        <f t="shared" si="142"/>
        <v>14.759488905252404</v>
      </c>
      <c r="AA340" s="95">
        <f t="shared" si="142"/>
        <v>123.01581642668457</v>
      </c>
      <c r="AB340" s="95">
        <f t="shared" si="142"/>
        <v>2.7186084901056105</v>
      </c>
      <c r="AC340" s="95">
        <f t="shared" si="142"/>
        <v>8.2479863442316894</v>
      </c>
      <c r="AD340" s="96">
        <f t="shared" si="142"/>
        <v>0</v>
      </c>
      <c r="AE340" s="96">
        <f t="shared" si="142"/>
        <v>0</v>
      </c>
      <c r="AF340" s="96">
        <f t="shared" si="142"/>
        <v>0</v>
      </c>
      <c r="AG340" s="96">
        <f t="shared" si="142"/>
        <v>0.57142461439427983</v>
      </c>
      <c r="AH340" s="96">
        <f t="shared" si="142"/>
        <v>7.6765617298374096</v>
      </c>
      <c r="AI340" s="97">
        <f>SUM(V340:AC340)</f>
        <v>310.11993710049131</v>
      </c>
      <c r="AJ340" t="str">
        <f t="shared" si="139"/>
        <v/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4.3426311352121189E-2</v>
      </c>
      <c r="C341" s="98">
        <f t="shared" ref="C341:H341" si="143">IF($I340=0,"-",C340/$I340)</f>
        <v>0.46344234438119236</v>
      </c>
      <c r="D341" s="98">
        <f t="shared" si="143"/>
        <v>4.987263259059551E-2</v>
      </c>
      <c r="E341" s="98">
        <f t="shared" si="143"/>
        <v>0.42515228788151205</v>
      </c>
      <c r="F341" s="98">
        <f t="shared" si="143"/>
        <v>0</v>
      </c>
      <c r="G341" s="98">
        <f t="shared" si="143"/>
        <v>1.8106423794578958E-2</v>
      </c>
      <c r="H341" s="99">
        <f t="shared" si="143"/>
        <v>0</v>
      </c>
      <c r="I341" s="100">
        <f>SUM(B341:H341)</f>
        <v>1</v>
      </c>
      <c r="J341"/>
      <c r="K341" s="64" t="s">
        <v>86</v>
      </c>
      <c r="L341" s="65">
        <f t="shared" ref="L341:R341" si="144">IF($S340=0,"-",L340/$S340)</f>
        <v>4.3045622706819449E-2</v>
      </c>
      <c r="M341" s="65">
        <f t="shared" si="144"/>
        <v>0.45937966365228167</v>
      </c>
      <c r="N341" s="65">
        <f t="shared" si="144"/>
        <v>4.9435433474497484E-2</v>
      </c>
      <c r="O341" s="65">
        <f t="shared" si="144"/>
        <v>0.42142526977932543</v>
      </c>
      <c r="P341" s="65">
        <f t="shared" si="144"/>
        <v>8.7663131739404172E-3</v>
      </c>
      <c r="Q341" s="65">
        <f t="shared" si="144"/>
        <v>1.7947697213135591E-2</v>
      </c>
      <c r="R341" s="66">
        <f t="shared" si="144"/>
        <v>0</v>
      </c>
      <c r="S341" s="67">
        <f>SUM(L341:R341)</f>
        <v>1</v>
      </c>
      <c r="U341" s="101" t="s">
        <v>86</v>
      </c>
      <c r="V341" s="102">
        <f>+V340/$AI340</f>
        <v>3.562035646122852E-2</v>
      </c>
      <c r="W341" s="102">
        <f t="shared" ref="W341:AH341" si="145">+W340/$AI340</f>
        <v>7.4252662455909267E-3</v>
      </c>
      <c r="X341" s="102">
        <f t="shared" si="145"/>
        <v>1.7947697213135591E-2</v>
      </c>
      <c r="Y341" s="102">
        <f t="shared" si="145"/>
        <v>0.45937966365228167</v>
      </c>
      <c r="Z341" s="102">
        <f t="shared" si="145"/>
        <v>4.759284115445224E-2</v>
      </c>
      <c r="AA341" s="102">
        <f t="shared" si="145"/>
        <v>0.39667174441229974</v>
      </c>
      <c r="AB341" s="102">
        <f t="shared" si="145"/>
        <v>8.7663131739404172E-3</v>
      </c>
      <c r="AC341" s="102">
        <f t="shared" si="145"/>
        <v>2.6596117687070892E-2</v>
      </c>
      <c r="AD341" s="102">
        <f t="shared" si="145"/>
        <v>0</v>
      </c>
      <c r="AE341" s="102">
        <f t="shared" si="145"/>
        <v>0</v>
      </c>
      <c r="AF341" s="102">
        <f t="shared" si="145"/>
        <v>0</v>
      </c>
      <c r="AG341" s="102">
        <f t="shared" si="145"/>
        <v>1.8425923200452452E-3</v>
      </c>
      <c r="AH341" s="102">
        <f t="shared" si="145"/>
        <v>2.4753525367025648E-2</v>
      </c>
      <c r="AI341" s="103">
        <f>SUM(V341:AC341)</f>
        <v>1</v>
      </c>
      <c r="AJ341" s="1" t="str">
        <f t="shared" si="139"/>
        <v/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AJ345" t="str">
        <f>IF(ABS(S345-AI345)&gt;0.001,S345-AI345,"")</f>
        <v/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146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147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148">SUM(V346:AC346)</f>
        <v>0</v>
      </c>
      <c r="AJ346" t="str">
        <f t="shared" ref="AJ346:AJ367" si="149">IF(ABS(S346-AI346)&gt;0.001,S346-AI346,"")</f>
        <v/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146"/>
        <v>0</v>
      </c>
      <c r="J347" s="6"/>
      <c r="K347" s="31" t="s">
        <v>9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147"/>
        <v>0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148"/>
        <v>0</v>
      </c>
      <c r="AJ347" t="str">
        <f t="shared" si="149"/>
        <v/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146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147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148"/>
        <v>0</v>
      </c>
      <c r="AJ348" t="str">
        <f t="shared" si="149"/>
        <v/>
      </c>
      <c r="BA348"/>
      <c r="BR348"/>
      <c r="CG348"/>
    </row>
    <row r="349" spans="1:85" x14ac:dyDescent="0.25">
      <c r="A349" s="29" t="s">
        <v>15</v>
      </c>
      <c r="B349" s="18">
        <v>2.3640538176442138E-2</v>
      </c>
      <c r="C349" s="18">
        <v>0</v>
      </c>
      <c r="D349" s="18">
        <v>2.8368645811730521E-3</v>
      </c>
      <c r="E349" s="18">
        <v>0</v>
      </c>
      <c r="F349" s="214"/>
      <c r="G349" s="18">
        <v>0</v>
      </c>
      <c r="H349" s="30">
        <v>0</v>
      </c>
      <c r="I349" s="16">
        <f t="shared" si="146"/>
        <v>2.647740275761519E-2</v>
      </c>
      <c r="J349" s="6"/>
      <c r="K349" s="31" t="s">
        <v>15</v>
      </c>
      <c r="L349" s="18">
        <v>2.3640538176442138E-2</v>
      </c>
      <c r="M349" s="18">
        <v>0</v>
      </c>
      <c r="N349" s="18">
        <v>2.8368645811730521E-3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147"/>
        <v>2.647740275761519E-2</v>
      </c>
      <c r="U349" s="84" t="s">
        <v>15</v>
      </c>
      <c r="V349" s="76">
        <v>2.3640538176442138E-2</v>
      </c>
      <c r="W349" s="76">
        <v>0</v>
      </c>
      <c r="X349" s="76">
        <v>0</v>
      </c>
      <c r="Y349" s="76">
        <v>0</v>
      </c>
      <c r="Z349" s="76">
        <v>2.8368645811730521E-3</v>
      </c>
      <c r="AA349" s="76">
        <v>0</v>
      </c>
      <c r="AB349" s="76">
        <v>0</v>
      </c>
      <c r="AC349" s="77">
        <v>0</v>
      </c>
      <c r="AD349" s="78">
        <v>0</v>
      </c>
      <c r="AE349" s="78">
        <v>0</v>
      </c>
      <c r="AF349" s="78">
        <v>0</v>
      </c>
      <c r="AG349" s="78">
        <v>0</v>
      </c>
      <c r="AH349" s="78">
        <v>0</v>
      </c>
      <c r="AI349" s="79">
        <f t="shared" si="148"/>
        <v>2.647740275761519E-2</v>
      </c>
      <c r="AJ349" t="str">
        <f t="shared" si="149"/>
        <v/>
      </c>
      <c r="BA349"/>
      <c r="BR349"/>
      <c r="CG349"/>
    </row>
    <row r="350" spans="1:85" x14ac:dyDescent="0.25">
      <c r="A350" s="21" t="s">
        <v>14</v>
      </c>
      <c r="B350" s="22">
        <v>1.7683022313293978E-4</v>
      </c>
      <c r="C350" s="22">
        <v>0</v>
      </c>
      <c r="D350" s="22">
        <v>2.1219626775952741E-5</v>
      </c>
      <c r="E350" s="22">
        <v>0</v>
      </c>
      <c r="F350" s="214"/>
      <c r="G350" s="22">
        <v>0</v>
      </c>
      <c r="H350" s="23">
        <v>0</v>
      </c>
      <c r="I350" s="24">
        <f t="shared" si="146"/>
        <v>1.9804984990889251E-4</v>
      </c>
      <c r="J350" s="6"/>
      <c r="K350" s="25" t="s">
        <v>14</v>
      </c>
      <c r="L350" s="26">
        <v>1.7683022313293978E-4</v>
      </c>
      <c r="M350" s="26">
        <v>0</v>
      </c>
      <c r="N350" s="26">
        <v>2.1219626775952741E-5</v>
      </c>
      <c r="O350" s="26">
        <v>0</v>
      </c>
      <c r="P350" s="26">
        <v>0</v>
      </c>
      <c r="Q350" s="26">
        <v>0</v>
      </c>
      <c r="R350" s="27">
        <v>0</v>
      </c>
      <c r="S350" s="28">
        <f t="shared" si="147"/>
        <v>1.9804984990889251E-4</v>
      </c>
      <c r="U350" s="80" t="s">
        <v>55</v>
      </c>
      <c r="V350" s="81">
        <v>1.7683022313293978E-4</v>
      </c>
      <c r="W350" s="81">
        <v>0</v>
      </c>
      <c r="X350" s="81">
        <v>0</v>
      </c>
      <c r="Y350" s="81">
        <v>0</v>
      </c>
      <c r="Z350" s="81">
        <v>2.1219626775952741E-5</v>
      </c>
      <c r="AA350" s="81">
        <v>0</v>
      </c>
      <c r="AB350" s="81">
        <v>0</v>
      </c>
      <c r="AC350" s="82">
        <v>0</v>
      </c>
      <c r="AD350" s="81">
        <v>0</v>
      </c>
      <c r="AE350" s="81">
        <v>0</v>
      </c>
      <c r="AF350" s="81">
        <v>0</v>
      </c>
      <c r="AG350" s="81">
        <v>0</v>
      </c>
      <c r="AH350" s="81">
        <v>0</v>
      </c>
      <c r="AI350" s="83">
        <f t="shared" si="148"/>
        <v>1.9804984990889251E-4</v>
      </c>
      <c r="AJ350" t="str">
        <f t="shared" si="149"/>
        <v/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</v>
      </c>
      <c r="E351" s="18">
        <v>1.2102303611696332</v>
      </c>
      <c r="F351" s="214"/>
      <c r="G351" s="18">
        <v>0</v>
      </c>
      <c r="H351" s="30">
        <v>0</v>
      </c>
      <c r="I351" s="16">
        <f t="shared" si="146"/>
        <v>1.2102303611696332</v>
      </c>
      <c r="J351" s="6"/>
      <c r="K351" s="31" t="s">
        <v>56</v>
      </c>
      <c r="L351" s="18">
        <v>0</v>
      </c>
      <c r="M351" s="18">
        <v>0</v>
      </c>
      <c r="N351" s="18">
        <v>0</v>
      </c>
      <c r="O351" s="18">
        <v>1.2102303611696332</v>
      </c>
      <c r="P351" s="18">
        <v>13.625485986135859</v>
      </c>
      <c r="Q351" s="18">
        <v>0</v>
      </c>
      <c r="R351" s="19">
        <v>0</v>
      </c>
      <c r="S351" s="20">
        <f t="shared" si="147"/>
        <v>14.835716347305492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9.9184359648066905E-2</v>
      </c>
      <c r="AB351" s="76">
        <v>13.625485986135859</v>
      </c>
      <c r="AC351" s="77">
        <v>1.1110460015215664</v>
      </c>
      <c r="AD351" s="76">
        <v>0</v>
      </c>
      <c r="AE351" s="76">
        <v>0</v>
      </c>
      <c r="AF351" s="76">
        <v>0</v>
      </c>
      <c r="AG351" s="76">
        <v>0</v>
      </c>
      <c r="AH351" s="76">
        <v>1.1110460015215664</v>
      </c>
      <c r="AI351" s="79">
        <f t="shared" si="148"/>
        <v>14.835716347305492</v>
      </c>
      <c r="AJ351" t="str">
        <f t="shared" si="149"/>
        <v/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146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0.24616480234645727</v>
      </c>
      <c r="Q352" s="26">
        <v>0</v>
      </c>
      <c r="R352" s="27">
        <v>0</v>
      </c>
      <c r="S352" s="28">
        <f t="shared" si="147"/>
        <v>0.24616480234645727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0.24616480234645727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148"/>
        <v>0.24616480234645727</v>
      </c>
      <c r="AJ352" t="str">
        <f t="shared" si="149"/>
        <v/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146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147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148"/>
        <v>0</v>
      </c>
      <c r="AJ353" t="str">
        <f t="shared" si="149"/>
        <v/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0</v>
      </c>
      <c r="D354" s="22">
        <v>0</v>
      </c>
      <c r="E354" s="22">
        <v>9.6919969402728175E-3</v>
      </c>
      <c r="F354" s="214"/>
      <c r="G354" s="22">
        <v>0</v>
      </c>
      <c r="H354" s="23">
        <v>0</v>
      </c>
      <c r="I354" s="24">
        <f t="shared" si="146"/>
        <v>9.6919969402728175E-3</v>
      </c>
      <c r="J354" s="6"/>
      <c r="K354" s="25" t="s">
        <v>16</v>
      </c>
      <c r="L354" s="26">
        <v>0</v>
      </c>
      <c r="M354" s="26">
        <v>0</v>
      </c>
      <c r="N354" s="26">
        <v>0</v>
      </c>
      <c r="O354" s="26">
        <v>9.6919969402728175E-3</v>
      </c>
      <c r="P354" s="26">
        <v>0</v>
      </c>
      <c r="Q354" s="26">
        <v>0</v>
      </c>
      <c r="R354" s="27">
        <v>0</v>
      </c>
      <c r="S354" s="28">
        <f t="shared" si="147"/>
        <v>9.6919969402728175E-3</v>
      </c>
      <c r="U354" s="80" t="s">
        <v>16</v>
      </c>
      <c r="V354" s="81">
        <v>0</v>
      </c>
      <c r="W354" s="81">
        <v>0</v>
      </c>
      <c r="X354" s="81">
        <v>0</v>
      </c>
      <c r="Y354" s="81">
        <v>0</v>
      </c>
      <c r="Z354" s="81">
        <v>0</v>
      </c>
      <c r="AA354" s="81">
        <v>9.6919969402728175E-3</v>
      </c>
      <c r="AB354" s="81">
        <v>0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148"/>
        <v>9.6919969402728175E-3</v>
      </c>
      <c r="AJ354" t="str">
        <f t="shared" si="149"/>
        <v/>
      </c>
      <c r="BA354"/>
      <c r="BR354"/>
      <c r="CG354"/>
    </row>
    <row r="355" spans="1:85" x14ac:dyDescent="0.25">
      <c r="A355" s="29" t="s">
        <v>136</v>
      </c>
      <c r="B355" s="18">
        <v>115.35946345461987</v>
      </c>
      <c r="C355" s="18">
        <v>0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16">
        <f t="shared" si="146"/>
        <v>115.35946345461987</v>
      </c>
      <c r="J355" s="6"/>
      <c r="K355" s="31" t="s">
        <v>136</v>
      </c>
      <c r="L355" s="18">
        <v>115.35946345461987</v>
      </c>
      <c r="M355" s="18">
        <v>0</v>
      </c>
      <c r="N355" s="18">
        <v>0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147"/>
        <v>115.35946345461987</v>
      </c>
      <c r="U355" s="84" t="s">
        <v>136</v>
      </c>
      <c r="V355" s="76">
        <v>115.35946345461987</v>
      </c>
      <c r="W355" s="76">
        <v>0</v>
      </c>
      <c r="X355" s="76">
        <v>0</v>
      </c>
      <c r="Y355" s="76">
        <v>0</v>
      </c>
      <c r="Z355" s="76">
        <v>0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148"/>
        <v>115.35946345461987</v>
      </c>
      <c r="AJ355" t="str">
        <f t="shared" si="149"/>
        <v/>
      </c>
      <c r="BA355"/>
      <c r="BR355"/>
      <c r="CG355"/>
    </row>
    <row r="356" spans="1:85" x14ac:dyDescent="0.25">
      <c r="A356" s="21" t="s">
        <v>24</v>
      </c>
      <c r="B356" s="22">
        <v>15.032672195861764</v>
      </c>
      <c r="C356" s="22">
        <v>8.4415785308799567</v>
      </c>
      <c r="D356" s="22">
        <v>2.8980768326498425</v>
      </c>
      <c r="E356" s="22">
        <v>287.1568174464856</v>
      </c>
      <c r="F356" s="214"/>
      <c r="G356" s="22">
        <v>25.39476329328788</v>
      </c>
      <c r="H356" s="23">
        <v>0</v>
      </c>
      <c r="I356" s="24">
        <f t="shared" si="146"/>
        <v>338.92390829916508</v>
      </c>
      <c r="J356" s="6"/>
      <c r="K356" s="25" t="s">
        <v>24</v>
      </c>
      <c r="L356" s="26">
        <v>15.032672195861764</v>
      </c>
      <c r="M356" s="26">
        <v>8.4415785308799567</v>
      </c>
      <c r="N356" s="26">
        <v>2.8980768326498425</v>
      </c>
      <c r="O356" s="26">
        <v>287.1568174464856</v>
      </c>
      <c r="P356" s="26">
        <v>1.1299268264749009</v>
      </c>
      <c r="Q356" s="26">
        <v>25.39476329328788</v>
      </c>
      <c r="R356" s="27">
        <v>0</v>
      </c>
      <c r="S356" s="28">
        <f t="shared" si="147"/>
        <v>340.05383512563998</v>
      </c>
      <c r="U356" s="80" t="s">
        <v>24</v>
      </c>
      <c r="V356" s="81">
        <v>5.0209065595292479</v>
      </c>
      <c r="W356" s="81">
        <v>10.011765636332516</v>
      </c>
      <c r="X356" s="81">
        <v>25.39476329328788</v>
      </c>
      <c r="Y356" s="81">
        <v>8.4415785308799567</v>
      </c>
      <c r="Z356" s="81">
        <v>1.9353014121443926</v>
      </c>
      <c r="AA356" s="81">
        <v>286.13837652352083</v>
      </c>
      <c r="AB356" s="81">
        <v>1.1299268264749009</v>
      </c>
      <c r="AC356" s="82">
        <v>1.981216343470229</v>
      </c>
      <c r="AD356" s="81">
        <v>0</v>
      </c>
      <c r="AE356" s="81">
        <v>0</v>
      </c>
      <c r="AF356" s="81">
        <v>0</v>
      </c>
      <c r="AG356" s="81">
        <v>0.96277542050545006</v>
      </c>
      <c r="AH356" s="81">
        <v>1.0184409229647788</v>
      </c>
      <c r="AI356" s="83">
        <f t="shared" si="148"/>
        <v>340.05383512563998</v>
      </c>
      <c r="AJ356" t="str">
        <f t="shared" si="149"/>
        <v/>
      </c>
      <c r="BA356"/>
      <c r="BR356"/>
      <c r="CG356"/>
    </row>
    <row r="357" spans="1:85" x14ac:dyDescent="0.25">
      <c r="A357" s="29" t="s">
        <v>23</v>
      </c>
      <c r="B357" s="18">
        <v>7.7174989524401498</v>
      </c>
      <c r="C357" s="18">
        <v>1.9229816287558268</v>
      </c>
      <c r="D357" s="18">
        <v>32.103668562078319</v>
      </c>
      <c r="E357" s="18">
        <v>0</v>
      </c>
      <c r="F357" s="214"/>
      <c r="G357" s="18">
        <v>0</v>
      </c>
      <c r="H357" s="30">
        <v>0</v>
      </c>
      <c r="I357" s="16">
        <f t="shared" si="146"/>
        <v>41.744149143274299</v>
      </c>
      <c r="J357" s="6"/>
      <c r="K357" s="31" t="s">
        <v>23</v>
      </c>
      <c r="L357" s="18">
        <v>7.7174989524401498</v>
      </c>
      <c r="M357" s="18">
        <v>1.9229816287558268</v>
      </c>
      <c r="N357" s="18">
        <v>32.103668562078319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147"/>
        <v>41.744149143274299</v>
      </c>
      <c r="U357" s="84" t="s">
        <v>23</v>
      </c>
      <c r="V357" s="76">
        <v>7.7174989524401498</v>
      </c>
      <c r="W357" s="76">
        <v>0</v>
      </c>
      <c r="X357" s="76">
        <v>0</v>
      </c>
      <c r="Y357" s="76">
        <v>1.9229816287558268</v>
      </c>
      <c r="Z357" s="76">
        <v>0.17330709832487778</v>
      </c>
      <c r="AA357" s="76">
        <v>0</v>
      </c>
      <c r="AB357" s="76">
        <v>0</v>
      </c>
      <c r="AC357" s="77">
        <v>31.930361463753439</v>
      </c>
      <c r="AD357" s="76">
        <v>0</v>
      </c>
      <c r="AE357" s="76">
        <v>0</v>
      </c>
      <c r="AF357" s="76">
        <v>0</v>
      </c>
      <c r="AG357" s="76">
        <v>31.930361463753439</v>
      </c>
      <c r="AH357" s="76">
        <v>0</v>
      </c>
      <c r="AI357" s="79">
        <f t="shared" si="148"/>
        <v>41.744149143274292</v>
      </c>
      <c r="AJ357" t="str">
        <f t="shared" si="149"/>
        <v/>
      </c>
      <c r="BA357"/>
      <c r="BR357"/>
      <c r="CG357"/>
    </row>
    <row r="358" spans="1:85" x14ac:dyDescent="0.25">
      <c r="A358" s="21" t="s">
        <v>58</v>
      </c>
      <c r="B358" s="22">
        <v>0</v>
      </c>
      <c r="C358" s="22">
        <v>0</v>
      </c>
      <c r="D358" s="22">
        <v>0</v>
      </c>
      <c r="E358" s="22">
        <v>0</v>
      </c>
      <c r="F358" s="214"/>
      <c r="G358" s="22">
        <v>0</v>
      </c>
      <c r="H358" s="23">
        <v>0</v>
      </c>
      <c r="I358" s="24">
        <f t="shared" si="146"/>
        <v>0</v>
      </c>
      <c r="J358" s="6"/>
      <c r="K358" s="25" t="s">
        <v>58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147"/>
        <v>0</v>
      </c>
      <c r="U358" s="80" t="s">
        <v>58</v>
      </c>
      <c r="V358" s="81">
        <v>0</v>
      </c>
      <c r="W358" s="81">
        <v>0</v>
      </c>
      <c r="X358" s="81">
        <v>0</v>
      </c>
      <c r="Y358" s="81">
        <v>0</v>
      </c>
      <c r="Z358" s="81">
        <v>0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148"/>
        <v>0</v>
      </c>
      <c r="AJ358" t="str">
        <f t="shared" si="149"/>
        <v/>
      </c>
      <c r="BA358"/>
      <c r="BR358"/>
      <c r="CG358"/>
    </row>
    <row r="359" spans="1:85" x14ac:dyDescent="0.25">
      <c r="A359" s="29" t="s">
        <v>21</v>
      </c>
      <c r="B359" s="18">
        <v>148.67338539543761</v>
      </c>
      <c r="C359" s="18">
        <v>148.6415070345009</v>
      </c>
      <c r="D359" s="18">
        <v>1010.45161915478</v>
      </c>
      <c r="E359" s="18">
        <v>0</v>
      </c>
      <c r="F359" s="214"/>
      <c r="G359" s="18">
        <v>0</v>
      </c>
      <c r="H359" s="30">
        <v>0</v>
      </c>
      <c r="I359" s="16">
        <f t="shared" si="146"/>
        <v>1307.7665115847185</v>
      </c>
      <c r="J359" s="6"/>
      <c r="K359" s="31" t="s">
        <v>21</v>
      </c>
      <c r="L359" s="18">
        <v>148.67338539543761</v>
      </c>
      <c r="M359" s="18">
        <v>148.6415070345009</v>
      </c>
      <c r="N359" s="18">
        <v>1010.45161915478</v>
      </c>
      <c r="O359" s="18">
        <v>0</v>
      </c>
      <c r="P359" s="18">
        <v>0.90540688642095413</v>
      </c>
      <c r="Q359" s="18">
        <v>0</v>
      </c>
      <c r="R359" s="19">
        <v>0</v>
      </c>
      <c r="S359" s="20">
        <f t="shared" si="147"/>
        <v>1308.6719184711394</v>
      </c>
      <c r="U359" s="84" t="s">
        <v>21</v>
      </c>
      <c r="V359" s="76">
        <v>148.67338539543761</v>
      </c>
      <c r="W359" s="76">
        <v>0</v>
      </c>
      <c r="X359" s="76">
        <v>0</v>
      </c>
      <c r="Y359" s="76">
        <v>148.6415070345009</v>
      </c>
      <c r="Z359" s="76">
        <v>507.7432116150714</v>
      </c>
      <c r="AA359" s="76">
        <v>0</v>
      </c>
      <c r="AB359" s="76">
        <v>0.90540688642095413</v>
      </c>
      <c r="AC359" s="77">
        <v>502.70840753970856</v>
      </c>
      <c r="AD359" s="76">
        <v>0</v>
      </c>
      <c r="AE359" s="76">
        <v>0</v>
      </c>
      <c r="AF359" s="76">
        <v>0</v>
      </c>
      <c r="AG359" s="76">
        <v>502.70840753970856</v>
      </c>
      <c r="AH359" s="76">
        <v>0</v>
      </c>
      <c r="AI359" s="79">
        <f t="shared" si="148"/>
        <v>1308.6719184711394</v>
      </c>
      <c r="AJ359" t="str">
        <f t="shared" si="149"/>
        <v/>
      </c>
      <c r="BA359"/>
      <c r="BR359"/>
      <c r="CG359"/>
    </row>
    <row r="360" spans="1:85" x14ac:dyDescent="0.25">
      <c r="A360" s="21" t="s">
        <v>20</v>
      </c>
      <c r="B360" s="22">
        <v>12.244951093291611</v>
      </c>
      <c r="C360" s="22">
        <v>0</v>
      </c>
      <c r="D360" s="22">
        <v>1.7492787276130874</v>
      </c>
      <c r="E360" s="22">
        <v>0</v>
      </c>
      <c r="F360" s="214"/>
      <c r="G360" s="22">
        <v>0</v>
      </c>
      <c r="H360" s="23">
        <v>0</v>
      </c>
      <c r="I360" s="24">
        <f t="shared" si="146"/>
        <v>13.9942298209047</v>
      </c>
      <c r="J360" s="6"/>
      <c r="K360" s="25" t="s">
        <v>20</v>
      </c>
      <c r="L360" s="26">
        <v>12.244951093291611</v>
      </c>
      <c r="M360" s="26">
        <v>0</v>
      </c>
      <c r="N360" s="26">
        <v>1.7492787276130874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147"/>
        <v>13.9942298209047</v>
      </c>
      <c r="U360" s="80" t="s">
        <v>59</v>
      </c>
      <c r="V360" s="81">
        <v>12.244951093291611</v>
      </c>
      <c r="W360" s="81">
        <v>0</v>
      </c>
      <c r="X360" s="81">
        <v>0</v>
      </c>
      <c r="Y360" s="81">
        <v>0</v>
      </c>
      <c r="Z360" s="81">
        <v>0</v>
      </c>
      <c r="AA360" s="81">
        <v>0</v>
      </c>
      <c r="AB360" s="81">
        <v>0</v>
      </c>
      <c r="AC360" s="82">
        <v>1.7492787276130874</v>
      </c>
      <c r="AD360" s="81">
        <v>0</v>
      </c>
      <c r="AE360" s="81">
        <v>0</v>
      </c>
      <c r="AF360" s="81">
        <v>0</v>
      </c>
      <c r="AG360" s="81">
        <v>1.7492787276130874</v>
      </c>
      <c r="AH360" s="81">
        <v>0</v>
      </c>
      <c r="AI360" s="83">
        <f t="shared" si="148"/>
        <v>13.9942298209047</v>
      </c>
      <c r="AJ360" t="str">
        <f t="shared" si="149"/>
        <v/>
      </c>
      <c r="BA360"/>
      <c r="BR360"/>
      <c r="CG360"/>
    </row>
    <row r="361" spans="1:85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146"/>
        <v>0</v>
      </c>
      <c r="J361" s="6"/>
      <c r="K361" s="33" t="s">
        <v>62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147"/>
        <v>0</v>
      </c>
      <c r="U361" s="85" t="s">
        <v>60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148"/>
        <v>0</v>
      </c>
      <c r="AJ361" t="str">
        <f t="shared" si="149"/>
        <v/>
      </c>
      <c r="BA361"/>
      <c r="BR361"/>
      <c r="CG361"/>
    </row>
    <row r="362" spans="1:85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146"/>
        <v>0</v>
      </c>
      <c r="J362" s="6"/>
      <c r="K362" s="38" t="s">
        <v>22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147"/>
        <v>0</v>
      </c>
      <c r="U362" s="86" t="s">
        <v>63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148"/>
        <v>0</v>
      </c>
      <c r="AJ362" t="str">
        <f t="shared" si="149"/>
        <v/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146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147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148"/>
        <v>0</v>
      </c>
      <c r="AJ363" t="str">
        <f t="shared" si="149"/>
        <v/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146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147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148"/>
        <v>0</v>
      </c>
      <c r="AJ364" t="str">
        <f t="shared" si="149"/>
        <v/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146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147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148"/>
        <v>0</v>
      </c>
      <c r="AJ365" t="str">
        <f t="shared" si="149"/>
        <v/>
      </c>
      <c r="BA365"/>
      <c r="BR365"/>
      <c r="CG365"/>
    </row>
    <row r="366" spans="1:85" x14ac:dyDescent="0.25">
      <c r="A366" s="56" t="s">
        <v>25</v>
      </c>
      <c r="B366" s="57">
        <f>SUM(B345:B361)</f>
        <v>299.05178846005055</v>
      </c>
      <c r="C366" s="57">
        <f t="shared" ref="C366:I366" si="150">SUM(C345:C361)</f>
        <v>159.00606719413668</v>
      </c>
      <c r="D366" s="57">
        <f t="shared" si="150"/>
        <v>1047.2055013613292</v>
      </c>
      <c r="E366" s="57">
        <f t="shared" si="150"/>
        <v>288.3767398045955</v>
      </c>
      <c r="F366" s="57">
        <f t="shared" si="150"/>
        <v>0</v>
      </c>
      <c r="G366" s="57">
        <f t="shared" si="150"/>
        <v>25.39476329328788</v>
      </c>
      <c r="H366" s="58">
        <f t="shared" si="150"/>
        <v>0</v>
      </c>
      <c r="I366" s="16">
        <f t="shared" si="150"/>
        <v>1819.0348601133999</v>
      </c>
      <c r="J366" s="6"/>
      <c r="K366" s="59" t="s">
        <v>25</v>
      </c>
      <c r="L366" s="57">
        <f>SUM(L345:L361)</f>
        <v>299.05178846005055</v>
      </c>
      <c r="M366" s="57">
        <f t="shared" ref="M366:S366" si="151">SUM(M345:M361)</f>
        <v>159.00606719413668</v>
      </c>
      <c r="N366" s="57">
        <f t="shared" si="151"/>
        <v>1047.2055013613292</v>
      </c>
      <c r="O366" s="57">
        <f t="shared" si="151"/>
        <v>288.3767398045955</v>
      </c>
      <c r="P366" s="57">
        <f t="shared" si="151"/>
        <v>15.906984501378171</v>
      </c>
      <c r="Q366" s="57">
        <f t="shared" si="151"/>
        <v>25.39476329328788</v>
      </c>
      <c r="R366" s="58">
        <f t="shared" si="151"/>
        <v>0</v>
      </c>
      <c r="S366" s="60">
        <f t="shared" si="151"/>
        <v>1834.9418446147779</v>
      </c>
      <c r="T366" t="str">
        <f>IF(ABS(S366-AI366)&gt;0.01,S366-AI366,"")</f>
        <v/>
      </c>
      <c r="U366" s="94" t="s">
        <v>61</v>
      </c>
      <c r="V366" s="95">
        <f>SUM(V345:V361)</f>
        <v>289.04002282371806</v>
      </c>
      <c r="W366" s="95">
        <f t="shared" ref="W366:AH366" si="152">SUM(W345:W361)</f>
        <v>10.011765636332516</v>
      </c>
      <c r="X366" s="95">
        <f t="shared" si="152"/>
        <v>25.39476329328788</v>
      </c>
      <c r="Y366" s="95">
        <f t="shared" si="152"/>
        <v>159.00606719413668</v>
      </c>
      <c r="Z366" s="95">
        <f t="shared" si="152"/>
        <v>509.85467820974861</v>
      </c>
      <c r="AA366" s="95">
        <f t="shared" si="152"/>
        <v>286.24725288010916</v>
      </c>
      <c r="AB366" s="95">
        <f t="shared" si="152"/>
        <v>15.906984501378171</v>
      </c>
      <c r="AC366" s="95">
        <f t="shared" si="152"/>
        <v>539.48031007606687</v>
      </c>
      <c r="AD366" s="96">
        <f t="shared" si="152"/>
        <v>0</v>
      </c>
      <c r="AE366" s="96">
        <f t="shared" si="152"/>
        <v>0</v>
      </c>
      <c r="AF366" s="96">
        <f t="shared" si="152"/>
        <v>0</v>
      </c>
      <c r="AG366" s="96">
        <f t="shared" si="152"/>
        <v>537.35082315158047</v>
      </c>
      <c r="AH366" s="96">
        <f t="shared" si="152"/>
        <v>2.1294869244863452</v>
      </c>
      <c r="AI366" s="97">
        <f>SUM(V366:AC366)</f>
        <v>1834.9418446147779</v>
      </c>
      <c r="AJ366" t="str">
        <f t="shared" si="149"/>
        <v/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0.1644013509677365</v>
      </c>
      <c r="C367" s="98">
        <f t="shared" ref="C367:H367" si="153">IF($I366=0,"-",C366/$I366)</f>
        <v>8.7412325448355685E-2</v>
      </c>
      <c r="D367" s="98">
        <f t="shared" si="153"/>
        <v>0.57569292613559131</v>
      </c>
      <c r="E367" s="98">
        <f t="shared" si="153"/>
        <v>0.15853282756033488</v>
      </c>
      <c r="F367" s="98">
        <f t="shared" si="153"/>
        <v>0</v>
      </c>
      <c r="G367" s="98">
        <f t="shared" si="153"/>
        <v>1.3960569887981561E-2</v>
      </c>
      <c r="H367" s="99">
        <f t="shared" si="153"/>
        <v>0</v>
      </c>
      <c r="I367" s="100">
        <f>SUM(B367:H367)</f>
        <v>0.99999999999999989</v>
      </c>
      <c r="J367"/>
      <c r="K367" s="64" t="s">
        <v>86</v>
      </c>
      <c r="L367" s="65">
        <f t="shared" ref="L367:R367" si="154">IF($S366=0,"-",L366/$S366)</f>
        <v>0.16297616697647035</v>
      </c>
      <c r="M367" s="65">
        <f t="shared" si="154"/>
        <v>8.6654554018041882E-2</v>
      </c>
      <c r="N367" s="65">
        <f t="shared" si="154"/>
        <v>0.57070228379972243</v>
      </c>
      <c r="O367" s="65">
        <f t="shared" si="154"/>
        <v>0.15715851739439538</v>
      </c>
      <c r="P367" s="65">
        <f t="shared" si="154"/>
        <v>8.6689311424567976E-3</v>
      </c>
      <c r="Q367" s="65">
        <f t="shared" si="154"/>
        <v>1.3839546668913193E-2</v>
      </c>
      <c r="R367" s="66">
        <f t="shared" si="154"/>
        <v>0</v>
      </c>
      <c r="S367" s="67">
        <f>SUM(L367:R367)</f>
        <v>1</v>
      </c>
      <c r="U367" s="101" t="s">
        <v>86</v>
      </c>
      <c r="V367" s="102">
        <f>+V366/$AI366</f>
        <v>0.1575199909860894</v>
      </c>
      <c r="W367" s="102">
        <f t="shared" ref="W367:AH367" si="155">+W366/$AI366</f>
        <v>5.4561759903809679E-3</v>
      </c>
      <c r="X367" s="102">
        <f t="shared" si="155"/>
        <v>1.3839546668913193E-2</v>
      </c>
      <c r="Y367" s="102">
        <f t="shared" si="155"/>
        <v>8.6654554018041882E-2</v>
      </c>
      <c r="Z367" s="102">
        <f t="shared" si="155"/>
        <v>0.27785876686287347</v>
      </c>
      <c r="AA367" s="102">
        <f t="shared" si="155"/>
        <v>0.15599799727723962</v>
      </c>
      <c r="AB367" s="102">
        <f t="shared" si="155"/>
        <v>8.6689311424567976E-3</v>
      </c>
      <c r="AC367" s="102">
        <f t="shared" si="155"/>
        <v>0.29400403705400469</v>
      </c>
      <c r="AD367" s="102">
        <f t="shared" si="155"/>
        <v>0</v>
      </c>
      <c r="AE367" s="102">
        <f t="shared" si="155"/>
        <v>0</v>
      </c>
      <c r="AF367" s="102">
        <f t="shared" si="155"/>
        <v>0</v>
      </c>
      <c r="AG367" s="102">
        <f t="shared" si="155"/>
        <v>0.2928435169368489</v>
      </c>
      <c r="AH367" s="102">
        <f t="shared" si="155"/>
        <v>1.1605201171557584E-3</v>
      </c>
      <c r="AI367" s="103">
        <f>SUM(V367:AC367)</f>
        <v>1</v>
      </c>
      <c r="AJ367" s="1" t="str">
        <f t="shared" si="149"/>
        <v/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AJ371" t="str">
        <f>IF(ABS(S371-AI371)&gt;0.001,S371-AI371,"")</f>
        <v/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156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157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158">SUM(V372:AC372)</f>
        <v>0</v>
      </c>
      <c r="AJ372" t="str">
        <f t="shared" ref="AJ372:AJ393" si="159">IF(ABS(S372-AI372)&gt;0.001,S372-AI372,"")</f>
        <v/>
      </c>
      <c r="BA372"/>
      <c r="BR372"/>
      <c r="CG372"/>
    </row>
    <row r="373" spans="1:85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156"/>
        <v>0</v>
      </c>
      <c r="J373" s="6"/>
      <c r="K373" s="31" t="s">
        <v>9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157"/>
        <v>0</v>
      </c>
      <c r="U373" s="84" t="s">
        <v>9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158"/>
        <v>0</v>
      </c>
      <c r="AJ373" t="str">
        <f t="shared" si="159"/>
        <v/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156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157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158"/>
        <v>0</v>
      </c>
      <c r="AJ374" t="str">
        <f t="shared" si="159"/>
        <v/>
      </c>
      <c r="BA374"/>
      <c r="BR374"/>
      <c r="CG374"/>
    </row>
    <row r="375" spans="1:85" x14ac:dyDescent="0.25">
      <c r="A375" s="29" t="s">
        <v>15</v>
      </c>
      <c r="B375" s="18">
        <v>4.957084198504818</v>
      </c>
      <c r="C375" s="18">
        <v>7.7143055870908639E-2</v>
      </c>
      <c r="D375" s="18">
        <v>2.2043628215112245</v>
      </c>
      <c r="E375" s="18">
        <v>0</v>
      </c>
      <c r="F375" s="214"/>
      <c r="G375" s="18">
        <v>0</v>
      </c>
      <c r="H375" s="30">
        <v>0</v>
      </c>
      <c r="I375" s="16">
        <f t="shared" si="156"/>
        <v>7.2385900758869504</v>
      </c>
      <c r="J375" s="6"/>
      <c r="K375" s="31" t="s">
        <v>15</v>
      </c>
      <c r="L375" s="18">
        <v>4.957084198504818</v>
      </c>
      <c r="M375" s="18">
        <v>7.7143055870908639E-2</v>
      </c>
      <c r="N375" s="18">
        <v>2.2043628215112245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157"/>
        <v>7.2385900758869504</v>
      </c>
      <c r="U375" s="84" t="s">
        <v>15</v>
      </c>
      <c r="V375" s="76">
        <v>4.957084198504818</v>
      </c>
      <c r="W375" s="76">
        <v>0</v>
      </c>
      <c r="X375" s="76">
        <v>0</v>
      </c>
      <c r="Y375" s="76">
        <v>7.7143055870908639E-2</v>
      </c>
      <c r="Z375" s="76">
        <v>2.2043628215112245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158"/>
        <v>7.2385900758869504</v>
      </c>
      <c r="AJ375" t="str">
        <f t="shared" si="159"/>
        <v/>
      </c>
      <c r="BA375"/>
      <c r="BR375"/>
      <c r="CG375"/>
    </row>
    <row r="376" spans="1:85" x14ac:dyDescent="0.25">
      <c r="A376" s="21" t="s">
        <v>14</v>
      </c>
      <c r="B376" s="22">
        <v>0.10796629256044854</v>
      </c>
      <c r="C376" s="22">
        <v>0</v>
      </c>
      <c r="D376" s="22">
        <v>0.48584831652201788</v>
      </c>
      <c r="E376" s="22">
        <v>0</v>
      </c>
      <c r="F376" s="214"/>
      <c r="G376" s="22">
        <v>0</v>
      </c>
      <c r="H376" s="23">
        <v>0</v>
      </c>
      <c r="I376" s="24">
        <f t="shared" si="156"/>
        <v>0.59381460908246642</v>
      </c>
      <c r="J376" s="6"/>
      <c r="K376" s="25" t="s">
        <v>14</v>
      </c>
      <c r="L376" s="26">
        <v>0.10796629256044854</v>
      </c>
      <c r="M376" s="26">
        <v>0</v>
      </c>
      <c r="N376" s="26">
        <v>0.48584831652201788</v>
      </c>
      <c r="O376" s="26">
        <v>0</v>
      </c>
      <c r="P376" s="26">
        <v>0</v>
      </c>
      <c r="Q376" s="26">
        <v>0</v>
      </c>
      <c r="R376" s="27">
        <v>0</v>
      </c>
      <c r="S376" s="28">
        <f t="shared" si="157"/>
        <v>0.59381460908246642</v>
      </c>
      <c r="U376" s="80" t="s">
        <v>55</v>
      </c>
      <c r="V376" s="81">
        <v>0.10796629256044854</v>
      </c>
      <c r="W376" s="81">
        <v>0</v>
      </c>
      <c r="X376" s="81">
        <v>0</v>
      </c>
      <c r="Y376" s="81">
        <v>0</v>
      </c>
      <c r="Z376" s="81">
        <v>0.48584831652201788</v>
      </c>
      <c r="AA376" s="81">
        <v>0</v>
      </c>
      <c r="AB376" s="81">
        <v>0</v>
      </c>
      <c r="AC376" s="82">
        <v>0</v>
      </c>
      <c r="AD376" s="81">
        <v>0</v>
      </c>
      <c r="AE376" s="81">
        <v>0</v>
      </c>
      <c r="AF376" s="81">
        <v>0</v>
      </c>
      <c r="AG376" s="81">
        <v>0</v>
      </c>
      <c r="AH376" s="81">
        <v>0</v>
      </c>
      <c r="AI376" s="83">
        <f t="shared" si="158"/>
        <v>0.59381460908246642</v>
      </c>
      <c r="AJ376" t="str">
        <f t="shared" si="159"/>
        <v/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151.20547846683854</v>
      </c>
      <c r="F377" s="214"/>
      <c r="G377" s="18">
        <v>0</v>
      </c>
      <c r="H377" s="30">
        <v>0</v>
      </c>
      <c r="I377" s="16">
        <f t="shared" si="156"/>
        <v>151.20547846683854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151.20547846683854</v>
      </c>
      <c r="P377" s="18">
        <v>85.654936155399696</v>
      </c>
      <c r="Q377" s="18">
        <v>0</v>
      </c>
      <c r="R377" s="19">
        <v>0</v>
      </c>
      <c r="S377" s="20">
        <f t="shared" si="157"/>
        <v>236.86041462223824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151.20547846683854</v>
      </c>
      <c r="AB377" s="76">
        <v>85.654936155399696</v>
      </c>
      <c r="AC377" s="77">
        <v>0</v>
      </c>
      <c r="AD377" s="76">
        <v>0</v>
      </c>
      <c r="AE377" s="76">
        <v>0</v>
      </c>
      <c r="AF377" s="76">
        <v>0</v>
      </c>
      <c r="AG377" s="76">
        <v>0</v>
      </c>
      <c r="AH377" s="76">
        <v>0</v>
      </c>
      <c r="AI377" s="79">
        <f t="shared" si="158"/>
        <v>236.86041462223824</v>
      </c>
      <c r="AJ377" t="str">
        <f t="shared" si="159"/>
        <v/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1.592819508452296</v>
      </c>
      <c r="F378" s="214"/>
      <c r="G378" s="22">
        <v>0</v>
      </c>
      <c r="H378" s="23">
        <v>0</v>
      </c>
      <c r="I378" s="24">
        <f t="shared" si="156"/>
        <v>1.592819508452296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1.592819508452296</v>
      </c>
      <c r="P378" s="26">
        <v>6.8575830919318648</v>
      </c>
      <c r="Q378" s="26">
        <v>0</v>
      </c>
      <c r="R378" s="27">
        <v>0</v>
      </c>
      <c r="S378" s="28">
        <f t="shared" si="157"/>
        <v>8.4504026003841606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0.18138195121668774</v>
      </c>
      <c r="AB378" s="81">
        <v>6.8575830919318648</v>
      </c>
      <c r="AC378" s="82">
        <v>1.4114375572356084</v>
      </c>
      <c r="AD378" s="81">
        <v>0</v>
      </c>
      <c r="AE378" s="81">
        <v>0</v>
      </c>
      <c r="AF378" s="81">
        <v>0</v>
      </c>
      <c r="AG378" s="81">
        <v>0</v>
      </c>
      <c r="AH378" s="81">
        <v>1.4114375572356084</v>
      </c>
      <c r="AI378" s="83">
        <f t="shared" si="158"/>
        <v>8.4504026003841606</v>
      </c>
      <c r="AJ378" t="str">
        <f t="shared" si="159"/>
        <v/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0</v>
      </c>
      <c r="F379" s="214"/>
      <c r="G379" s="18">
        <v>0</v>
      </c>
      <c r="H379" s="30">
        <v>0</v>
      </c>
      <c r="I379" s="16">
        <f t="shared" si="156"/>
        <v>0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9">
        <v>0</v>
      </c>
      <c r="S379" s="20">
        <f t="shared" si="157"/>
        <v>0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0</v>
      </c>
      <c r="AD379" s="76">
        <v>0</v>
      </c>
      <c r="AE379" s="76">
        <v>0</v>
      </c>
      <c r="AF379" s="76">
        <v>0</v>
      </c>
      <c r="AG379" s="76">
        <v>0</v>
      </c>
      <c r="AH379" s="76">
        <v>0</v>
      </c>
      <c r="AI379" s="79">
        <f t="shared" si="158"/>
        <v>0</v>
      </c>
      <c r="AJ379" t="str">
        <f t="shared" si="159"/>
        <v/>
      </c>
      <c r="BA379"/>
      <c r="BR379"/>
      <c r="CG379"/>
    </row>
    <row r="380" spans="1:85" x14ac:dyDescent="0.25">
      <c r="A380" s="21" t="s">
        <v>16</v>
      </c>
      <c r="B380" s="22">
        <v>0.15665040580739595</v>
      </c>
      <c r="C380" s="22">
        <v>0</v>
      </c>
      <c r="D380" s="22">
        <v>8.1921041764276783</v>
      </c>
      <c r="E380" s="22">
        <v>0.1068070948686783</v>
      </c>
      <c r="F380" s="214"/>
      <c r="G380" s="22">
        <v>0</v>
      </c>
      <c r="H380" s="23">
        <v>0</v>
      </c>
      <c r="I380" s="24">
        <f t="shared" si="156"/>
        <v>8.4555616771037521</v>
      </c>
      <c r="J380" s="6"/>
      <c r="K380" s="25" t="s">
        <v>16</v>
      </c>
      <c r="L380" s="26">
        <v>0.15665040580739595</v>
      </c>
      <c r="M380" s="26">
        <v>0</v>
      </c>
      <c r="N380" s="26">
        <v>8.1921041764276783</v>
      </c>
      <c r="O380" s="26">
        <v>0.1068070948686783</v>
      </c>
      <c r="P380" s="26">
        <v>0</v>
      </c>
      <c r="Q380" s="26">
        <v>0</v>
      </c>
      <c r="R380" s="27">
        <v>0</v>
      </c>
      <c r="S380" s="28">
        <f t="shared" si="157"/>
        <v>8.4555616771037521</v>
      </c>
      <c r="U380" s="80" t="s">
        <v>16</v>
      </c>
      <c r="V380" s="81">
        <v>0.15665040580739595</v>
      </c>
      <c r="W380" s="81">
        <v>0</v>
      </c>
      <c r="X380" s="81">
        <v>0</v>
      </c>
      <c r="Y380" s="81">
        <v>0</v>
      </c>
      <c r="Z380" s="81">
        <v>8.1921041764276783</v>
      </c>
      <c r="AA380" s="81">
        <v>9.4939639883270241E-2</v>
      </c>
      <c r="AB380" s="81">
        <v>0</v>
      </c>
      <c r="AC380" s="82">
        <v>1.186745498540806E-2</v>
      </c>
      <c r="AD380" s="81">
        <v>0</v>
      </c>
      <c r="AE380" s="81">
        <v>0</v>
      </c>
      <c r="AF380" s="81">
        <v>0</v>
      </c>
      <c r="AG380" s="81">
        <v>0</v>
      </c>
      <c r="AH380" s="81">
        <v>1.186745498540806E-2</v>
      </c>
      <c r="AI380" s="83">
        <f t="shared" si="158"/>
        <v>8.4555616771037521</v>
      </c>
      <c r="AJ380" t="str">
        <f t="shared" si="159"/>
        <v/>
      </c>
      <c r="BA380"/>
      <c r="BR380"/>
      <c r="CG380"/>
    </row>
    <row r="381" spans="1:85" x14ac:dyDescent="0.25">
      <c r="A381" s="29" t="s">
        <v>136</v>
      </c>
      <c r="B381" s="18">
        <v>15.338515290062485</v>
      </c>
      <c r="C381" s="18">
        <v>0</v>
      </c>
      <c r="D381" s="18">
        <v>15.251754152016357</v>
      </c>
      <c r="E381" s="18">
        <v>0.16949436810498353</v>
      </c>
      <c r="F381" s="214"/>
      <c r="G381" s="18">
        <v>0.11817882034695697</v>
      </c>
      <c r="H381" s="30">
        <v>0</v>
      </c>
      <c r="I381" s="16">
        <f t="shared" si="156"/>
        <v>30.877942630530786</v>
      </c>
      <c r="J381" s="6"/>
      <c r="K381" s="31" t="s">
        <v>136</v>
      </c>
      <c r="L381" s="18">
        <v>15.338515290062485</v>
      </c>
      <c r="M381" s="18">
        <v>0</v>
      </c>
      <c r="N381" s="18">
        <v>15.251754152016357</v>
      </c>
      <c r="O381" s="18">
        <v>0.16949436810498353</v>
      </c>
      <c r="P381" s="18">
        <v>4.873551265134432E-2</v>
      </c>
      <c r="Q381" s="18">
        <v>0.11817882034695697</v>
      </c>
      <c r="R381" s="19">
        <v>0</v>
      </c>
      <c r="S381" s="20">
        <f t="shared" si="157"/>
        <v>30.92667814318213</v>
      </c>
      <c r="U381" s="84" t="s">
        <v>136</v>
      </c>
      <c r="V381" s="76">
        <v>15.261743363824822</v>
      </c>
      <c r="W381" s="76">
        <v>2.3200750006764592E-2</v>
      </c>
      <c r="X381" s="76">
        <v>0.11817882034695697</v>
      </c>
      <c r="Y381" s="76">
        <v>0</v>
      </c>
      <c r="Z381" s="76">
        <v>14.889242433160659</v>
      </c>
      <c r="AA381" s="76">
        <v>0.14210459379143303</v>
      </c>
      <c r="AB381" s="76">
        <v>4.873551265134432E-2</v>
      </c>
      <c r="AC381" s="77">
        <v>0.44347266940014551</v>
      </c>
      <c r="AD381" s="76">
        <v>5.3571176230897466E-2</v>
      </c>
      <c r="AE381" s="76">
        <v>0</v>
      </c>
      <c r="AF381" s="76">
        <v>0</v>
      </c>
      <c r="AG381" s="76">
        <v>0.36251171885569755</v>
      </c>
      <c r="AH381" s="76">
        <v>2.7389774313550511E-2</v>
      </c>
      <c r="AI381" s="79">
        <f t="shared" si="158"/>
        <v>30.926678143182123</v>
      </c>
      <c r="AJ381" t="str">
        <f t="shared" si="159"/>
        <v/>
      </c>
      <c r="BA381"/>
      <c r="BR381"/>
      <c r="CG381"/>
    </row>
    <row r="382" spans="1:85" x14ac:dyDescent="0.25">
      <c r="A382" s="21" t="s">
        <v>24</v>
      </c>
      <c r="B382" s="22">
        <v>5.6214033777830448</v>
      </c>
      <c r="C382" s="22">
        <v>4.2425038296866413E-3</v>
      </c>
      <c r="D382" s="22">
        <v>0.43238264311860453</v>
      </c>
      <c r="E382" s="22">
        <v>18.394104682916495</v>
      </c>
      <c r="F382" s="214"/>
      <c r="G382" s="22">
        <v>13.117025776065761</v>
      </c>
      <c r="H382" s="23">
        <v>1.7875718383511142E-3</v>
      </c>
      <c r="I382" s="24">
        <f t="shared" si="156"/>
        <v>37.570946555551942</v>
      </c>
      <c r="J382" s="6"/>
      <c r="K382" s="25" t="s">
        <v>24</v>
      </c>
      <c r="L382" s="26">
        <v>5.6214033777830448</v>
      </c>
      <c r="M382" s="26">
        <v>4.2425038296866413E-3</v>
      </c>
      <c r="N382" s="26">
        <v>0.43238264311860453</v>
      </c>
      <c r="O382" s="26">
        <v>18.394104682916495</v>
      </c>
      <c r="P382" s="26">
        <v>1.1124981295514655</v>
      </c>
      <c r="Q382" s="26">
        <v>13.117025776065761</v>
      </c>
      <c r="R382" s="27">
        <v>1.7875718383511142E-3</v>
      </c>
      <c r="S382" s="28">
        <f t="shared" si="157"/>
        <v>38.68344468510341</v>
      </c>
      <c r="U382" s="80" t="s">
        <v>24</v>
      </c>
      <c r="V382" s="81">
        <v>3.2584526829617091</v>
      </c>
      <c r="W382" s="81">
        <v>2.3603432233664616</v>
      </c>
      <c r="X382" s="81">
        <v>13.117025776065761</v>
      </c>
      <c r="Y382" s="81">
        <v>4.2425038296866413E-3</v>
      </c>
      <c r="Z382" s="81">
        <v>0.43238264311860453</v>
      </c>
      <c r="AA382" s="81">
        <v>17.830437997131138</v>
      </c>
      <c r="AB382" s="81">
        <v>1.1124981295514655</v>
      </c>
      <c r="AC382" s="82">
        <v>0.5680617290785841</v>
      </c>
      <c r="AD382" s="81">
        <v>2.6074714548748263E-3</v>
      </c>
      <c r="AE382" s="81">
        <v>0</v>
      </c>
      <c r="AF382" s="81">
        <v>1.7875718383511142E-3</v>
      </c>
      <c r="AG382" s="81">
        <v>0</v>
      </c>
      <c r="AH382" s="81">
        <v>0.56366668578535817</v>
      </c>
      <c r="AI382" s="83">
        <f t="shared" si="158"/>
        <v>38.683444685103417</v>
      </c>
      <c r="AJ382" t="str">
        <f t="shared" si="159"/>
        <v/>
      </c>
      <c r="BA382"/>
      <c r="BR382"/>
      <c r="CG382"/>
    </row>
    <row r="383" spans="1:85" x14ac:dyDescent="0.25">
      <c r="A383" s="29" t="s">
        <v>23</v>
      </c>
      <c r="B383" s="18">
        <v>4.1257889202007751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156"/>
        <v>4.1257889202007751</v>
      </c>
      <c r="J383" s="6"/>
      <c r="K383" s="31" t="s">
        <v>23</v>
      </c>
      <c r="L383" s="18">
        <v>4.1257889202007751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157"/>
        <v>4.1257889202007751</v>
      </c>
      <c r="U383" s="84" t="s">
        <v>23</v>
      </c>
      <c r="V383" s="76">
        <v>4.1011888159065624</v>
      </c>
      <c r="W383" s="76">
        <v>6.0245153373581712E-3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1.8575588956854287E-2</v>
      </c>
      <c r="AD383" s="76">
        <v>1.8575588956854287E-2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158"/>
        <v>4.1257889202007751</v>
      </c>
      <c r="AJ383" t="str">
        <f t="shared" si="159"/>
        <v/>
      </c>
      <c r="BA383"/>
      <c r="BR383"/>
      <c r="CG383"/>
    </row>
    <row r="384" spans="1:85" x14ac:dyDescent="0.25">
      <c r="A384" s="21" t="s">
        <v>58</v>
      </c>
      <c r="B384" s="22">
        <v>4.7020189272521121E-2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156"/>
        <v>4.7020189272521121E-2</v>
      </c>
      <c r="J384" s="6"/>
      <c r="K384" s="25" t="s">
        <v>58</v>
      </c>
      <c r="L384" s="26">
        <v>4.7020189272521121E-2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157"/>
        <v>4.7020189272521121E-2</v>
      </c>
      <c r="U384" s="80" t="s">
        <v>58</v>
      </c>
      <c r="V384" s="81">
        <v>4.7020189272521121E-2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158"/>
        <v>4.7020189272521121E-2</v>
      </c>
      <c r="AJ384" t="str">
        <f t="shared" si="159"/>
        <v/>
      </c>
      <c r="BA384"/>
      <c r="BR384"/>
      <c r="CG384"/>
    </row>
    <row r="385" spans="1:85" x14ac:dyDescent="0.25">
      <c r="A385" s="29" t="s">
        <v>21</v>
      </c>
      <c r="B385" s="18">
        <v>12.193072647978346</v>
      </c>
      <c r="C385" s="18">
        <v>0</v>
      </c>
      <c r="D385" s="18">
        <v>0.75626239492357505</v>
      </c>
      <c r="E385" s="18">
        <v>0</v>
      </c>
      <c r="F385" s="214"/>
      <c r="G385" s="18">
        <v>0</v>
      </c>
      <c r="H385" s="30">
        <v>0</v>
      </c>
      <c r="I385" s="16">
        <f t="shared" si="156"/>
        <v>12.94933504290192</v>
      </c>
      <c r="J385" s="6"/>
      <c r="K385" s="31" t="s">
        <v>21</v>
      </c>
      <c r="L385" s="18">
        <v>12.193072647978346</v>
      </c>
      <c r="M385" s="18">
        <v>0</v>
      </c>
      <c r="N385" s="18">
        <v>0.75626239492357505</v>
      </c>
      <c r="O385" s="18">
        <v>0</v>
      </c>
      <c r="P385" s="18">
        <v>13.51122449481602</v>
      </c>
      <c r="Q385" s="18">
        <v>0</v>
      </c>
      <c r="R385" s="19">
        <v>0</v>
      </c>
      <c r="S385" s="20">
        <f t="shared" si="157"/>
        <v>26.460559537717941</v>
      </c>
      <c r="U385" s="84" t="s">
        <v>21</v>
      </c>
      <c r="V385" s="76">
        <v>12.193072647978346</v>
      </c>
      <c r="W385" s="76">
        <v>0</v>
      </c>
      <c r="X385" s="76">
        <v>0</v>
      </c>
      <c r="Y385" s="76">
        <v>0</v>
      </c>
      <c r="Z385" s="76">
        <v>0.75626239492357505</v>
      </c>
      <c r="AA385" s="76">
        <v>0</v>
      </c>
      <c r="AB385" s="76">
        <v>13.51122449481602</v>
      </c>
      <c r="AC385" s="77">
        <v>0</v>
      </c>
      <c r="AD385" s="76">
        <v>0</v>
      </c>
      <c r="AE385" s="76">
        <v>0</v>
      </c>
      <c r="AF385" s="76">
        <v>0</v>
      </c>
      <c r="AG385" s="76">
        <v>0</v>
      </c>
      <c r="AH385" s="76">
        <v>0</v>
      </c>
      <c r="AI385" s="79">
        <f t="shared" si="158"/>
        <v>26.460559537717941</v>
      </c>
      <c r="AJ385" t="str">
        <f t="shared" si="159"/>
        <v/>
      </c>
      <c r="BA385"/>
      <c r="BR385"/>
      <c r="CG385"/>
    </row>
    <row r="386" spans="1:85" x14ac:dyDescent="0.25">
      <c r="A386" s="21" t="s">
        <v>20</v>
      </c>
      <c r="B386" s="22">
        <v>4.7808935709029984E-2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156"/>
        <v>4.7808935709029984E-2</v>
      </c>
      <c r="J386" s="6"/>
      <c r="K386" s="25" t="s">
        <v>20</v>
      </c>
      <c r="L386" s="26">
        <v>4.7808935709029984E-2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157"/>
        <v>4.7808935709029984E-2</v>
      </c>
      <c r="U386" s="80" t="s">
        <v>59</v>
      </c>
      <c r="V386" s="81">
        <v>4.7808935709029984E-2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158"/>
        <v>4.7808935709029984E-2</v>
      </c>
      <c r="AJ386" t="str">
        <f t="shared" si="159"/>
        <v/>
      </c>
      <c r="BA386"/>
      <c r="BR386"/>
      <c r="CG386"/>
    </row>
    <row r="387" spans="1:85" x14ac:dyDescent="0.25">
      <c r="A387" s="32" t="s">
        <v>62</v>
      </c>
      <c r="B387" s="18">
        <v>0.13635913662741683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156"/>
        <v>0.13635913662741683</v>
      </c>
      <c r="J387" s="6"/>
      <c r="K387" s="33" t="s">
        <v>62</v>
      </c>
      <c r="L387" s="18">
        <v>0.13635913662741683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157"/>
        <v>0.13635913662741683</v>
      </c>
      <c r="U387" s="85" t="s">
        <v>60</v>
      </c>
      <c r="V387" s="76">
        <v>8.2261516535511753E-2</v>
      </c>
      <c r="W387" s="76">
        <v>4.0143110315547965E-3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5.0083309060350287E-2</v>
      </c>
      <c r="AD387" s="78">
        <v>5.0083309060350287E-2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158"/>
        <v>0.13635913662741683</v>
      </c>
      <c r="AJ387" t="str">
        <f t="shared" si="159"/>
        <v/>
      </c>
      <c r="BA387"/>
      <c r="BR387"/>
      <c r="CG387"/>
    </row>
    <row r="388" spans="1:85" ht="14.4" x14ac:dyDescent="0.3">
      <c r="A388" s="34" t="s">
        <v>22</v>
      </c>
      <c r="B388" s="35">
        <v>0.13635913662741683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156"/>
        <v>0.13635913662741683</v>
      </c>
      <c r="J388" s="6"/>
      <c r="K388" s="38" t="s">
        <v>22</v>
      </c>
      <c r="L388" s="39">
        <v>0.13635913662741683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157"/>
        <v>0.13635913662741683</v>
      </c>
      <c r="U388" s="86" t="s">
        <v>63</v>
      </c>
      <c r="V388" s="87">
        <v>8.2261516535511753E-2</v>
      </c>
      <c r="W388" s="87">
        <v>4.0143110315547965E-3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5.0083309060350287E-2</v>
      </c>
      <c r="AD388" s="87">
        <v>5.0083309060350287E-2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158"/>
        <v>0.13635913662741683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156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157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158"/>
        <v>0</v>
      </c>
      <c r="AJ389" t="str">
        <f t="shared" si="159"/>
        <v/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156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157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158"/>
        <v>0</v>
      </c>
      <c r="AJ390" t="str">
        <f t="shared" si="159"/>
        <v/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156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157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158"/>
        <v>0</v>
      </c>
      <c r="AJ391" t="str">
        <f t="shared" si="159"/>
        <v/>
      </c>
      <c r="BA391"/>
      <c r="BR391"/>
      <c r="CG391"/>
    </row>
    <row r="392" spans="1:85" x14ac:dyDescent="0.25">
      <c r="A392" s="56" t="s">
        <v>25</v>
      </c>
      <c r="B392" s="57">
        <f>SUM(B371:B387)</f>
        <v>42.731669394506284</v>
      </c>
      <c r="C392" s="57">
        <f t="shared" ref="C392:I392" si="160">SUM(C371:C387)</f>
        <v>8.1385559700595286E-2</v>
      </c>
      <c r="D392" s="57">
        <f t="shared" si="160"/>
        <v>27.322714504519457</v>
      </c>
      <c r="E392" s="57">
        <f t="shared" si="160"/>
        <v>171.46870412118099</v>
      </c>
      <c r="F392" s="57">
        <f t="shared" si="160"/>
        <v>0</v>
      </c>
      <c r="G392" s="57">
        <f t="shared" si="160"/>
        <v>13.235204596412718</v>
      </c>
      <c r="H392" s="58">
        <f t="shared" si="160"/>
        <v>1.7875718383511142E-3</v>
      </c>
      <c r="I392" s="16">
        <f t="shared" si="160"/>
        <v>254.84146574815841</v>
      </c>
      <c r="J392" s="6"/>
      <c r="K392" s="59" t="s">
        <v>25</v>
      </c>
      <c r="L392" s="57">
        <f>SUM(L371:L387)</f>
        <v>42.731669394506284</v>
      </c>
      <c r="M392" s="57">
        <f t="shared" ref="M392:S392" si="161">SUM(M371:M387)</f>
        <v>8.1385559700595286E-2</v>
      </c>
      <c r="N392" s="57">
        <f t="shared" si="161"/>
        <v>27.322714504519457</v>
      </c>
      <c r="O392" s="57">
        <f t="shared" si="161"/>
        <v>171.46870412118099</v>
      </c>
      <c r="P392" s="57">
        <f t="shared" si="161"/>
        <v>107.1849773843504</v>
      </c>
      <c r="Q392" s="57">
        <f t="shared" si="161"/>
        <v>13.235204596412718</v>
      </c>
      <c r="R392" s="58">
        <f t="shared" si="161"/>
        <v>1.7875718383511142E-3</v>
      </c>
      <c r="S392" s="60">
        <f t="shared" si="161"/>
        <v>362.0264431325088</v>
      </c>
      <c r="T392" t="str">
        <f>IF(ABS(S392-AI392)&gt;0.01,S392-AI392,"")</f>
        <v/>
      </c>
      <c r="U392" s="94" t="s">
        <v>61</v>
      </c>
      <c r="V392" s="95">
        <f>SUM(V371:V387)</f>
        <v>40.213249049061162</v>
      </c>
      <c r="W392" s="95">
        <f t="shared" ref="W392:AH392" si="162">SUM(W371:W387)</f>
        <v>2.3935827997421395</v>
      </c>
      <c r="X392" s="95">
        <f t="shared" si="162"/>
        <v>13.235204596412718</v>
      </c>
      <c r="Y392" s="95">
        <f t="shared" si="162"/>
        <v>8.1385559700595286E-2</v>
      </c>
      <c r="Z392" s="95">
        <f t="shared" si="162"/>
        <v>26.960202785663757</v>
      </c>
      <c r="AA392" s="95">
        <f t="shared" si="162"/>
        <v>169.45434264886106</v>
      </c>
      <c r="AB392" s="95">
        <f t="shared" si="162"/>
        <v>107.1849773843504</v>
      </c>
      <c r="AC392" s="95">
        <f t="shared" si="162"/>
        <v>2.5034983087169507</v>
      </c>
      <c r="AD392" s="96">
        <f t="shared" si="162"/>
        <v>0.12483754570297687</v>
      </c>
      <c r="AE392" s="96">
        <f t="shared" si="162"/>
        <v>0</v>
      </c>
      <c r="AF392" s="96">
        <f t="shared" si="162"/>
        <v>1.7875718383511142E-3</v>
      </c>
      <c r="AG392" s="96">
        <f t="shared" si="162"/>
        <v>0.36251171885569755</v>
      </c>
      <c r="AH392" s="96">
        <f t="shared" si="162"/>
        <v>2.014361472319925</v>
      </c>
      <c r="AI392" s="97">
        <f>SUM(V392:AC392)</f>
        <v>362.02644313250875</v>
      </c>
      <c r="AJ392" t="str">
        <f t="shared" si="159"/>
        <v/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0.16767942088645391</v>
      </c>
      <c r="C393" s="98">
        <f t="shared" ref="C393:H393" si="163">IF($I392=0,"-",C392/$I392)</f>
        <v>3.193576032129042E-4</v>
      </c>
      <c r="D393" s="98">
        <f t="shared" si="163"/>
        <v>0.10721455562306544</v>
      </c>
      <c r="E393" s="98">
        <f t="shared" si="163"/>
        <v>0.67284460014302083</v>
      </c>
      <c r="F393" s="98">
        <f t="shared" si="163"/>
        <v>0</v>
      </c>
      <c r="G393" s="98">
        <f t="shared" si="163"/>
        <v>5.1935051297704135E-2</v>
      </c>
      <c r="H393" s="99">
        <f t="shared" si="163"/>
        <v>7.0144465426895778E-6</v>
      </c>
      <c r="I393" s="100">
        <f>SUM(B393:H393)</f>
        <v>1</v>
      </c>
      <c r="J393"/>
      <c r="K393" s="64" t="s">
        <v>86</v>
      </c>
      <c r="L393" s="65">
        <f t="shared" ref="L393:R393" si="164">IF($S392=0,"-",L392/$S392)</f>
        <v>0.11803466350347688</v>
      </c>
      <c r="M393" s="65">
        <f t="shared" si="164"/>
        <v>2.2480556667736718E-4</v>
      </c>
      <c r="N393" s="65">
        <f t="shared" si="164"/>
        <v>7.5471598892346115E-2</v>
      </c>
      <c r="O393" s="65">
        <f t="shared" si="164"/>
        <v>0.47363585554003323</v>
      </c>
      <c r="P393" s="65">
        <f t="shared" si="164"/>
        <v>0.29606947066327582</v>
      </c>
      <c r="Q393" s="65">
        <f t="shared" si="164"/>
        <v>3.6558668151122797E-2</v>
      </c>
      <c r="R393" s="66">
        <f t="shared" si="164"/>
        <v>4.9376830677996294E-6</v>
      </c>
      <c r="S393" s="67">
        <f>SUM(L393:R393)</f>
        <v>1</v>
      </c>
      <c r="U393" s="101" t="s">
        <v>86</v>
      </c>
      <c r="V393" s="102">
        <f>+V392/$AI392</f>
        <v>0.11107820937362392</v>
      </c>
      <c r="W393" s="102">
        <f t="shared" ref="W393:AH393" si="165">+W392/$AI392</f>
        <v>6.6116242201292499E-3</v>
      </c>
      <c r="X393" s="102">
        <f t="shared" si="165"/>
        <v>3.6558668151122804E-2</v>
      </c>
      <c r="Y393" s="102">
        <f t="shared" si="165"/>
        <v>2.2480556667736721E-4</v>
      </c>
      <c r="Z393" s="102">
        <f t="shared" si="165"/>
        <v>7.4470258449590099E-2</v>
      </c>
      <c r="AA393" s="102">
        <f t="shared" si="165"/>
        <v>0.46807172753079107</v>
      </c>
      <c r="AB393" s="102">
        <f t="shared" si="165"/>
        <v>0.29606947066327588</v>
      </c>
      <c r="AC393" s="102">
        <f t="shared" si="165"/>
        <v>6.9152360447897491E-3</v>
      </c>
      <c r="AD393" s="102">
        <f t="shared" si="165"/>
        <v>3.4482990972370457E-4</v>
      </c>
      <c r="AE393" s="102">
        <f t="shared" si="165"/>
        <v>0</v>
      </c>
      <c r="AF393" s="102">
        <f t="shared" si="165"/>
        <v>4.9376830677996303E-6</v>
      </c>
      <c r="AG393" s="102">
        <f t="shared" si="165"/>
        <v>1.0013404427560314E-3</v>
      </c>
      <c r="AH393" s="102">
        <f t="shared" si="165"/>
        <v>5.5641280092422127E-3</v>
      </c>
      <c r="AI393" s="103">
        <f>SUM(V393:AC393)</f>
        <v>1</v>
      </c>
      <c r="AJ393" s="1" t="str">
        <f t="shared" si="159"/>
        <v/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AJ397" t="str">
        <f>IF(ABS(S397-AI397)&gt;0.001,S397-AI397,"")</f>
        <v/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166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167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168">SUM(V398:AC398)</f>
        <v>0</v>
      </c>
      <c r="AJ398" t="str">
        <f t="shared" ref="AJ398:AJ419" si="169">IF(ABS(S398-AI398)&gt;0.001,S398-AI398,"")</f>
        <v/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166"/>
        <v>0</v>
      </c>
      <c r="J399" s="6"/>
      <c r="K399" s="31" t="s">
        <v>9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167"/>
        <v>0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0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168"/>
        <v>0</v>
      </c>
      <c r="AJ399" t="str">
        <f t="shared" si="169"/>
        <v/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166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167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168"/>
        <v>0</v>
      </c>
      <c r="AJ400" t="str">
        <f t="shared" si="169"/>
        <v/>
      </c>
      <c r="BA400"/>
      <c r="BR400"/>
      <c r="CG400"/>
    </row>
    <row r="401" spans="1:85" x14ac:dyDescent="0.25">
      <c r="A401" s="29" t="s">
        <v>15</v>
      </c>
      <c r="B401" s="18">
        <v>1.6198465390510262</v>
      </c>
      <c r="C401" s="18">
        <v>8.6345764341739226E-2</v>
      </c>
      <c r="D401" s="18">
        <v>0.52498224719777464</v>
      </c>
      <c r="E401" s="18">
        <v>0</v>
      </c>
      <c r="F401" s="214"/>
      <c r="G401" s="18">
        <v>0</v>
      </c>
      <c r="H401" s="30">
        <v>0</v>
      </c>
      <c r="I401" s="16">
        <f t="shared" si="166"/>
        <v>2.23117455059054</v>
      </c>
      <c r="J401" s="6"/>
      <c r="K401" s="31" t="s">
        <v>15</v>
      </c>
      <c r="L401" s="18">
        <v>1.6198465390510262</v>
      </c>
      <c r="M401" s="18">
        <v>8.6345764341739226E-2</v>
      </c>
      <c r="N401" s="18">
        <v>0.52498224719777464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167"/>
        <v>2.23117455059054</v>
      </c>
      <c r="U401" s="84" t="s">
        <v>15</v>
      </c>
      <c r="V401" s="76">
        <v>1.6198465390510262</v>
      </c>
      <c r="W401" s="76">
        <v>0</v>
      </c>
      <c r="X401" s="76">
        <v>0</v>
      </c>
      <c r="Y401" s="76">
        <v>8.6345764341739226E-2</v>
      </c>
      <c r="Z401" s="76">
        <v>0.52498224719777464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168"/>
        <v>2.23117455059054</v>
      </c>
      <c r="AJ401" t="str">
        <f t="shared" si="169"/>
        <v/>
      </c>
      <c r="BA401"/>
      <c r="BR401"/>
      <c r="CG401"/>
    </row>
    <row r="402" spans="1:85" x14ac:dyDescent="0.25">
      <c r="A402" s="21" t="s">
        <v>14</v>
      </c>
      <c r="B402" s="22">
        <v>0.48908392090682196</v>
      </c>
      <c r="C402" s="22">
        <v>2.6070571476909513E-2</v>
      </c>
      <c r="D402" s="22">
        <v>0.15850907457960989</v>
      </c>
      <c r="E402" s="22">
        <v>0</v>
      </c>
      <c r="F402" s="214"/>
      <c r="G402" s="22">
        <v>0</v>
      </c>
      <c r="H402" s="23">
        <v>0</v>
      </c>
      <c r="I402" s="24">
        <f t="shared" si="166"/>
        <v>0.67366356696334129</v>
      </c>
      <c r="J402" s="6"/>
      <c r="K402" s="25" t="s">
        <v>14</v>
      </c>
      <c r="L402" s="26">
        <v>0.48908392090682196</v>
      </c>
      <c r="M402" s="26">
        <v>2.6070571476909513E-2</v>
      </c>
      <c r="N402" s="26">
        <v>0.15850907457960989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167"/>
        <v>0.67366356696334129</v>
      </c>
      <c r="U402" s="80" t="s">
        <v>55</v>
      </c>
      <c r="V402" s="81">
        <v>0.48908392090682196</v>
      </c>
      <c r="W402" s="81">
        <v>0</v>
      </c>
      <c r="X402" s="81">
        <v>0</v>
      </c>
      <c r="Y402" s="81">
        <v>2.6070571476909513E-2</v>
      </c>
      <c r="Z402" s="81">
        <v>0.15850907457960989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168"/>
        <v>0.67366356696334129</v>
      </c>
      <c r="AJ402" t="str">
        <f t="shared" si="169"/>
        <v/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0.36601889571213875</v>
      </c>
      <c r="F403" s="214"/>
      <c r="G403" s="18">
        <v>0</v>
      </c>
      <c r="H403" s="30">
        <v>0</v>
      </c>
      <c r="I403" s="16">
        <f t="shared" si="166"/>
        <v>0.36601889571213875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0.36601889571213875</v>
      </c>
      <c r="P403" s="18">
        <v>2.1024882823349436</v>
      </c>
      <c r="Q403" s="18">
        <v>0</v>
      </c>
      <c r="R403" s="19">
        <v>0</v>
      </c>
      <c r="S403" s="20">
        <f t="shared" si="167"/>
        <v>2.4685071780470822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0.36601889571213875</v>
      </c>
      <c r="AB403" s="76">
        <v>2.1024882823349436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168"/>
        <v>2.4685071780470822</v>
      </c>
      <c r="AJ403" t="str">
        <f t="shared" si="169"/>
        <v/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0</v>
      </c>
      <c r="D404" s="22">
        <v>0</v>
      </c>
      <c r="E404" s="22">
        <v>3.6244588349522698E-3</v>
      </c>
      <c r="F404" s="214"/>
      <c r="G404" s="22">
        <v>0</v>
      </c>
      <c r="H404" s="23">
        <v>0</v>
      </c>
      <c r="I404" s="24">
        <f t="shared" si="166"/>
        <v>3.6244588349522698E-3</v>
      </c>
      <c r="J404" s="6"/>
      <c r="K404" s="25" t="s">
        <v>11</v>
      </c>
      <c r="L404" s="26">
        <v>0</v>
      </c>
      <c r="M404" s="26">
        <v>0</v>
      </c>
      <c r="N404" s="26">
        <v>0</v>
      </c>
      <c r="O404" s="26">
        <v>3.6244588349522698E-3</v>
      </c>
      <c r="P404" s="26">
        <v>9.5355298229658519E-2</v>
      </c>
      <c r="Q404" s="26">
        <v>0</v>
      </c>
      <c r="R404" s="27">
        <v>0</v>
      </c>
      <c r="S404" s="28">
        <f t="shared" si="167"/>
        <v>9.897975706461079E-2</v>
      </c>
      <c r="U404" s="80" t="s">
        <v>11</v>
      </c>
      <c r="V404" s="81">
        <v>0</v>
      </c>
      <c r="W404" s="81">
        <v>0</v>
      </c>
      <c r="X404" s="81">
        <v>0</v>
      </c>
      <c r="Y404" s="81">
        <v>0</v>
      </c>
      <c r="Z404" s="81">
        <v>0</v>
      </c>
      <c r="AA404" s="81">
        <v>0</v>
      </c>
      <c r="AB404" s="81">
        <v>9.5355298229658519E-2</v>
      </c>
      <c r="AC404" s="82">
        <v>3.6244588349522698E-3</v>
      </c>
      <c r="AD404" s="81">
        <v>0</v>
      </c>
      <c r="AE404" s="81">
        <v>0</v>
      </c>
      <c r="AF404" s="81">
        <v>0</v>
      </c>
      <c r="AG404" s="81">
        <v>0</v>
      </c>
      <c r="AH404" s="81">
        <v>3.6244588349522698E-3</v>
      </c>
      <c r="AI404" s="83">
        <f t="shared" si="168"/>
        <v>9.897975706461079E-2</v>
      </c>
      <c r="AJ404" t="str">
        <f t="shared" si="169"/>
        <v/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166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167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168"/>
        <v>0</v>
      </c>
      <c r="AJ405" t="str">
        <f t="shared" si="169"/>
        <v/>
      </c>
      <c r="BA405"/>
      <c r="BR405"/>
      <c r="CG405"/>
    </row>
    <row r="406" spans="1:85" x14ac:dyDescent="0.25">
      <c r="A406" s="21" t="s">
        <v>16</v>
      </c>
      <c r="B406" s="22">
        <v>0</v>
      </c>
      <c r="C406" s="22">
        <v>0</v>
      </c>
      <c r="D406" s="22">
        <v>0</v>
      </c>
      <c r="E406" s="22">
        <v>0</v>
      </c>
      <c r="F406" s="214"/>
      <c r="G406" s="22">
        <v>0</v>
      </c>
      <c r="H406" s="23">
        <v>0</v>
      </c>
      <c r="I406" s="24">
        <f t="shared" si="166"/>
        <v>0</v>
      </c>
      <c r="J406" s="6"/>
      <c r="K406" s="25" t="s">
        <v>16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7">
        <v>0</v>
      </c>
      <c r="S406" s="28">
        <f t="shared" si="167"/>
        <v>0</v>
      </c>
      <c r="U406" s="80" t="s">
        <v>16</v>
      </c>
      <c r="V406" s="81">
        <v>0</v>
      </c>
      <c r="W406" s="81">
        <v>0</v>
      </c>
      <c r="X406" s="81">
        <v>0</v>
      </c>
      <c r="Y406" s="81">
        <v>0</v>
      </c>
      <c r="Z406" s="81">
        <v>0</v>
      </c>
      <c r="AA406" s="81">
        <v>0</v>
      </c>
      <c r="AB406" s="81">
        <v>0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168"/>
        <v>0</v>
      </c>
      <c r="AJ406" t="str">
        <f t="shared" si="169"/>
        <v/>
      </c>
      <c r="BA406"/>
      <c r="BR406"/>
      <c r="CG406"/>
    </row>
    <row r="407" spans="1:85" x14ac:dyDescent="0.25">
      <c r="A407" s="29" t="s">
        <v>136</v>
      </c>
      <c r="B407" s="18">
        <v>4.4133378665809406</v>
      </c>
      <c r="C407" s="18">
        <v>36.461537765552421</v>
      </c>
      <c r="D407" s="18">
        <v>25.023946791611838</v>
      </c>
      <c r="E407" s="18">
        <v>8.1092783369634258</v>
      </c>
      <c r="F407" s="214"/>
      <c r="G407" s="18">
        <v>0</v>
      </c>
      <c r="H407" s="30">
        <v>0</v>
      </c>
      <c r="I407" s="16">
        <f t="shared" si="166"/>
        <v>74.008100760708629</v>
      </c>
      <c r="J407" s="6"/>
      <c r="K407" s="31" t="s">
        <v>136</v>
      </c>
      <c r="L407" s="18">
        <v>4.4133378665809406</v>
      </c>
      <c r="M407" s="18">
        <v>36.461537765552421</v>
      </c>
      <c r="N407" s="18">
        <v>25.023946791611838</v>
      </c>
      <c r="O407" s="18">
        <v>8.1092783369634258</v>
      </c>
      <c r="P407" s="18">
        <v>0</v>
      </c>
      <c r="Q407" s="18">
        <v>0</v>
      </c>
      <c r="R407" s="19">
        <v>0</v>
      </c>
      <c r="S407" s="20">
        <f t="shared" si="167"/>
        <v>74.008100760708629</v>
      </c>
      <c r="U407" s="84" t="s">
        <v>136</v>
      </c>
      <c r="V407" s="76">
        <v>4.4133378665809406</v>
      </c>
      <c r="W407" s="76">
        <v>0</v>
      </c>
      <c r="X407" s="76">
        <v>0</v>
      </c>
      <c r="Y407" s="76">
        <v>36.461537765552421</v>
      </c>
      <c r="Z407" s="76">
        <v>25.023946791611838</v>
      </c>
      <c r="AA407" s="76">
        <v>8.1092783369634258</v>
      </c>
      <c r="AB407" s="76">
        <v>0</v>
      </c>
      <c r="AC407" s="77">
        <v>0</v>
      </c>
      <c r="AD407" s="76">
        <v>0</v>
      </c>
      <c r="AE407" s="76">
        <v>0</v>
      </c>
      <c r="AF407" s="76">
        <v>0</v>
      </c>
      <c r="AG407" s="76">
        <v>0</v>
      </c>
      <c r="AH407" s="76">
        <v>0</v>
      </c>
      <c r="AI407" s="79">
        <f t="shared" si="168"/>
        <v>74.008100760708629</v>
      </c>
      <c r="AJ407" t="str">
        <f t="shared" si="169"/>
        <v/>
      </c>
      <c r="BA407"/>
      <c r="BR407"/>
      <c r="CG407"/>
    </row>
    <row r="408" spans="1:85" x14ac:dyDescent="0.25">
      <c r="A408" s="21" t="s">
        <v>24</v>
      </c>
      <c r="B408" s="22">
        <v>3.1192100189024616</v>
      </c>
      <c r="C408" s="22">
        <v>0.36640954635285344</v>
      </c>
      <c r="D408" s="22">
        <v>2.157044342176901</v>
      </c>
      <c r="E408" s="22">
        <v>47.241075404489088</v>
      </c>
      <c r="F408" s="214"/>
      <c r="G408" s="22">
        <v>6.968473136400144</v>
      </c>
      <c r="H408" s="23">
        <v>0</v>
      </c>
      <c r="I408" s="24">
        <f t="shared" si="166"/>
        <v>59.852212448321445</v>
      </c>
      <c r="J408" s="6"/>
      <c r="K408" s="25" t="s">
        <v>24</v>
      </c>
      <c r="L408" s="26">
        <v>3.1192100189024616</v>
      </c>
      <c r="M408" s="26">
        <v>0.36640954635285344</v>
      </c>
      <c r="N408" s="26">
        <v>2.157044342176901</v>
      </c>
      <c r="O408" s="26">
        <v>47.241075404489088</v>
      </c>
      <c r="P408" s="26">
        <v>8.637267612006469E-2</v>
      </c>
      <c r="Q408" s="26">
        <v>6.968473136400144</v>
      </c>
      <c r="R408" s="27">
        <v>0</v>
      </c>
      <c r="S408" s="28">
        <f t="shared" si="167"/>
        <v>59.938585124441509</v>
      </c>
      <c r="U408" s="80" t="s">
        <v>24</v>
      </c>
      <c r="V408" s="81">
        <v>0.78743593003057966</v>
      </c>
      <c r="W408" s="81">
        <v>1.6920032433121552</v>
      </c>
      <c r="X408" s="81">
        <v>6.968473136400144</v>
      </c>
      <c r="Y408" s="81">
        <v>0.36640954635285344</v>
      </c>
      <c r="Z408" s="81">
        <v>2.157044342176901</v>
      </c>
      <c r="AA408" s="81">
        <v>47.164012447981733</v>
      </c>
      <c r="AB408" s="81">
        <v>8.637267612006469E-2</v>
      </c>
      <c r="AC408" s="82">
        <v>0.71683380206707881</v>
      </c>
      <c r="AD408" s="81">
        <v>0.63977084555972663</v>
      </c>
      <c r="AE408" s="81">
        <v>0</v>
      </c>
      <c r="AF408" s="81">
        <v>0</v>
      </c>
      <c r="AG408" s="81">
        <v>0</v>
      </c>
      <c r="AH408" s="81">
        <v>7.7062956507352162E-2</v>
      </c>
      <c r="AI408" s="83">
        <f t="shared" si="168"/>
        <v>59.938585124441509</v>
      </c>
      <c r="AJ408" t="str">
        <f t="shared" si="169"/>
        <v/>
      </c>
      <c r="BA408"/>
      <c r="BR408"/>
      <c r="CG408"/>
    </row>
    <row r="409" spans="1:85" x14ac:dyDescent="0.25">
      <c r="A409" s="29" t="s">
        <v>23</v>
      </c>
      <c r="B409" s="18">
        <v>1.5152711540833503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166"/>
        <v>1.5152711540833503</v>
      </c>
      <c r="J409" s="6"/>
      <c r="K409" s="31" t="s">
        <v>23</v>
      </c>
      <c r="L409" s="18">
        <v>1.5152711540833503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167"/>
        <v>1.5152711540833503</v>
      </c>
      <c r="U409" s="84" t="s">
        <v>23</v>
      </c>
      <c r="V409" s="76">
        <v>1.5152711540833503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0</v>
      </c>
      <c r="AD409" s="76">
        <v>0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168"/>
        <v>1.5152711540833503</v>
      </c>
      <c r="AJ409" t="str">
        <f t="shared" si="169"/>
        <v/>
      </c>
      <c r="BA409"/>
      <c r="BR409"/>
      <c r="CG409"/>
    </row>
    <row r="410" spans="1:85" x14ac:dyDescent="0.25">
      <c r="A410" s="21" t="s">
        <v>58</v>
      </c>
      <c r="B410" s="22">
        <v>0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166"/>
        <v>0</v>
      </c>
      <c r="J410" s="6"/>
      <c r="K410" s="25" t="s">
        <v>58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167"/>
        <v>0</v>
      </c>
      <c r="U410" s="80" t="s">
        <v>58</v>
      </c>
      <c r="V410" s="81">
        <v>0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168"/>
        <v>0</v>
      </c>
      <c r="AJ410" t="str">
        <f t="shared" si="169"/>
        <v/>
      </c>
      <c r="BA410"/>
      <c r="BR410"/>
      <c r="CG410"/>
    </row>
    <row r="411" spans="1:85" x14ac:dyDescent="0.25">
      <c r="A411" s="29" t="s">
        <v>21</v>
      </c>
      <c r="B411" s="18">
        <v>0.31749811140321882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166"/>
        <v>0.31749811140321882</v>
      </c>
      <c r="J411" s="6"/>
      <c r="K411" s="31" t="s">
        <v>21</v>
      </c>
      <c r="L411" s="18">
        <v>0.31749811140321882</v>
      </c>
      <c r="M411" s="18">
        <v>0</v>
      </c>
      <c r="N411" s="18">
        <v>0</v>
      </c>
      <c r="O411" s="18">
        <v>0</v>
      </c>
      <c r="P411" s="18">
        <v>0.15342361983476069</v>
      </c>
      <c r="Q411" s="18">
        <v>0</v>
      </c>
      <c r="R411" s="19">
        <v>0</v>
      </c>
      <c r="S411" s="20">
        <f t="shared" si="167"/>
        <v>0.47092173123797954</v>
      </c>
      <c r="U411" s="84" t="s">
        <v>21</v>
      </c>
      <c r="V411" s="76">
        <v>0.31749811140321882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0.15342361983476069</v>
      </c>
      <c r="AC411" s="77">
        <v>0</v>
      </c>
      <c r="AD411" s="76">
        <v>0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168"/>
        <v>0.47092173123797954</v>
      </c>
      <c r="AJ411" t="str">
        <f t="shared" si="169"/>
        <v/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166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167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168"/>
        <v>0</v>
      </c>
      <c r="AJ412" t="str">
        <f t="shared" si="169"/>
        <v/>
      </c>
      <c r="BA412"/>
      <c r="BR412"/>
      <c r="CG412"/>
    </row>
    <row r="413" spans="1:85" x14ac:dyDescent="0.25">
      <c r="A413" s="32" t="s">
        <v>62</v>
      </c>
      <c r="B413" s="18">
        <v>2.6547407877247717E-2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166"/>
        <v>2.6547407877247717E-2</v>
      </c>
      <c r="J413" s="6"/>
      <c r="K413" s="33" t="s">
        <v>62</v>
      </c>
      <c r="L413" s="18">
        <v>2.6547407877247717E-2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167"/>
        <v>2.6547407877247717E-2</v>
      </c>
      <c r="U413" s="85" t="s">
        <v>60</v>
      </c>
      <c r="V413" s="76">
        <v>2.6547407877247717E-2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168"/>
        <v>2.6547407877247717E-2</v>
      </c>
      <c r="AJ413" t="str">
        <f t="shared" si="169"/>
        <v/>
      </c>
      <c r="BA413"/>
      <c r="BR413"/>
      <c r="CG413"/>
    </row>
    <row r="414" spans="1:85" ht="14.4" x14ac:dyDescent="0.3">
      <c r="A414" s="34" t="s">
        <v>22</v>
      </c>
      <c r="B414" s="35">
        <v>2.6547407877247717E-2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166"/>
        <v>2.6547407877247717E-2</v>
      </c>
      <c r="J414" s="6"/>
      <c r="K414" s="38" t="s">
        <v>22</v>
      </c>
      <c r="L414" s="39">
        <v>2.6547407877247717E-2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167"/>
        <v>2.6547407877247717E-2</v>
      </c>
      <c r="U414" s="86" t="s">
        <v>63</v>
      </c>
      <c r="V414" s="87">
        <v>2.6547407877247717E-2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168"/>
        <v>2.6547407877247717E-2</v>
      </c>
      <c r="AJ414" t="str">
        <f t="shared" si="169"/>
        <v/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166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167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168"/>
        <v>0</v>
      </c>
      <c r="AJ415" t="str">
        <f t="shared" si="169"/>
        <v/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166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167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168"/>
        <v>0</v>
      </c>
      <c r="AJ416" t="str">
        <f t="shared" si="169"/>
        <v/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166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167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168"/>
        <v>0</v>
      </c>
      <c r="AJ417" t="str">
        <f t="shared" si="169"/>
        <v/>
      </c>
      <c r="BA417"/>
      <c r="BR417"/>
      <c r="CG417"/>
    </row>
    <row r="418" spans="1:85" x14ac:dyDescent="0.25">
      <c r="A418" s="56" t="s">
        <v>25</v>
      </c>
      <c r="B418" s="57">
        <f>SUM(B397:B413)</f>
        <v>11.500795018805068</v>
      </c>
      <c r="C418" s="57">
        <f t="shared" ref="C418:I418" si="170">SUM(C397:C413)</f>
        <v>36.940363647723927</v>
      </c>
      <c r="D418" s="57">
        <f t="shared" si="170"/>
        <v>27.864482455566126</v>
      </c>
      <c r="E418" s="57">
        <f t="shared" si="170"/>
        <v>55.719997095999602</v>
      </c>
      <c r="F418" s="57">
        <f t="shared" si="170"/>
        <v>0</v>
      </c>
      <c r="G418" s="57">
        <f t="shared" si="170"/>
        <v>6.968473136400144</v>
      </c>
      <c r="H418" s="58">
        <f t="shared" si="170"/>
        <v>0</v>
      </c>
      <c r="I418" s="16">
        <f t="shared" si="170"/>
        <v>138.99411135449483</v>
      </c>
      <c r="J418" s="6"/>
      <c r="K418" s="59" t="s">
        <v>25</v>
      </c>
      <c r="L418" s="57">
        <f>SUM(L397:L413)</f>
        <v>11.500795018805068</v>
      </c>
      <c r="M418" s="57">
        <f t="shared" ref="M418:S418" si="171">SUM(M397:M413)</f>
        <v>36.940363647723927</v>
      </c>
      <c r="N418" s="57">
        <f t="shared" si="171"/>
        <v>27.864482455566126</v>
      </c>
      <c r="O418" s="57">
        <f t="shared" si="171"/>
        <v>55.719997095999602</v>
      </c>
      <c r="P418" s="57">
        <f t="shared" si="171"/>
        <v>2.4376398765194272</v>
      </c>
      <c r="Q418" s="57">
        <f t="shared" si="171"/>
        <v>6.968473136400144</v>
      </c>
      <c r="R418" s="58">
        <f t="shared" si="171"/>
        <v>0</v>
      </c>
      <c r="S418" s="60">
        <f t="shared" si="171"/>
        <v>141.43175123101426</v>
      </c>
      <c r="T418" t="str">
        <f>IF(ABS(S418-AI418)&gt;0.01,S418-AI418,"")</f>
        <v/>
      </c>
      <c r="U418" s="94" t="s">
        <v>61</v>
      </c>
      <c r="V418" s="95">
        <f>SUM(V397:V413)</f>
        <v>9.1690209299331862</v>
      </c>
      <c r="W418" s="95">
        <f t="shared" ref="W418:AH418" si="172">SUM(W397:W413)</f>
        <v>1.6920032433121552</v>
      </c>
      <c r="X418" s="95">
        <f t="shared" si="172"/>
        <v>6.968473136400144</v>
      </c>
      <c r="Y418" s="95">
        <f t="shared" si="172"/>
        <v>36.940363647723927</v>
      </c>
      <c r="Z418" s="95">
        <f t="shared" si="172"/>
        <v>27.864482455566126</v>
      </c>
      <c r="AA418" s="95">
        <f t="shared" si="172"/>
        <v>55.639309680657298</v>
      </c>
      <c r="AB418" s="95">
        <f t="shared" si="172"/>
        <v>2.4376398765194272</v>
      </c>
      <c r="AC418" s="95">
        <f t="shared" si="172"/>
        <v>0.72045826090203102</v>
      </c>
      <c r="AD418" s="96">
        <f t="shared" si="172"/>
        <v>0.63977084555972663</v>
      </c>
      <c r="AE418" s="96">
        <f t="shared" si="172"/>
        <v>0</v>
      </c>
      <c r="AF418" s="96">
        <f t="shared" si="172"/>
        <v>0</v>
      </c>
      <c r="AG418" s="96">
        <f t="shared" si="172"/>
        <v>0</v>
      </c>
      <c r="AH418" s="96">
        <f t="shared" si="172"/>
        <v>8.0687415342304433E-2</v>
      </c>
      <c r="AI418" s="97">
        <f>SUM(V418:AC418)</f>
        <v>141.43175123101432</v>
      </c>
      <c r="AJ418" t="str">
        <f t="shared" si="169"/>
        <v/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8.2743037864914201E-2</v>
      </c>
      <c r="C419" s="98">
        <f t="shared" ref="C419:H419" si="173">IF($I418=0,"-",C418/$I418)</f>
        <v>0.26576927099817987</v>
      </c>
      <c r="D419" s="98">
        <f t="shared" si="173"/>
        <v>0.20047239544198889</v>
      </c>
      <c r="E419" s="98">
        <f t="shared" si="173"/>
        <v>0.40088027149502481</v>
      </c>
      <c r="F419" s="98">
        <f t="shared" si="173"/>
        <v>0</v>
      </c>
      <c r="G419" s="98">
        <f t="shared" si="173"/>
        <v>5.013502419989245E-2</v>
      </c>
      <c r="H419" s="99">
        <f t="shared" si="173"/>
        <v>0</v>
      </c>
      <c r="I419" s="100">
        <f>SUM(B419:H419)</f>
        <v>1.0000000000000002</v>
      </c>
      <c r="J419"/>
      <c r="K419" s="64" t="s">
        <v>86</v>
      </c>
      <c r="L419" s="65">
        <f t="shared" ref="L419:R419" si="174">IF($S418=0,"-",L418/$S418)</f>
        <v>8.1316924373082952E-2</v>
      </c>
      <c r="M419" s="65">
        <f t="shared" si="174"/>
        <v>0.26118861801679616</v>
      </c>
      <c r="N419" s="65">
        <f t="shared" si="174"/>
        <v>0.19701716349430159</v>
      </c>
      <c r="O419" s="65">
        <f t="shared" si="174"/>
        <v>0.39397091962035247</v>
      </c>
      <c r="P419" s="65">
        <f t="shared" si="174"/>
        <v>1.7235449998337309E-2</v>
      </c>
      <c r="Q419" s="65">
        <f t="shared" si="174"/>
        <v>4.9270924497129769E-2</v>
      </c>
      <c r="R419" s="66">
        <f t="shared" si="174"/>
        <v>0</v>
      </c>
      <c r="S419" s="67">
        <f>SUM(L419:R419)</f>
        <v>1.0000000000000002</v>
      </c>
      <c r="U419" s="101" t="s">
        <v>86</v>
      </c>
      <c r="V419" s="102">
        <f>+V418/$AI418</f>
        <v>6.4830003518492302E-2</v>
      </c>
      <c r="W419" s="102">
        <f t="shared" ref="W419:AH419" si="175">+W418/$AI418</f>
        <v>1.1963390317839172E-2</v>
      </c>
      <c r="X419" s="102">
        <f t="shared" si="175"/>
        <v>4.9270924497129748E-2</v>
      </c>
      <c r="Y419" s="102">
        <f t="shared" si="175"/>
        <v>0.2611886180167961</v>
      </c>
      <c r="Z419" s="102">
        <f t="shared" si="175"/>
        <v>0.19701716349430151</v>
      </c>
      <c r="AA419" s="102">
        <f t="shared" si="175"/>
        <v>0.3934004153690791</v>
      </c>
      <c r="AB419" s="102">
        <f t="shared" si="175"/>
        <v>1.7235449998337302E-2</v>
      </c>
      <c r="AC419" s="102">
        <f t="shared" si="175"/>
        <v>5.0940347880246211E-3</v>
      </c>
      <c r="AD419" s="102">
        <f t="shared" si="175"/>
        <v>4.5235305367514423E-3</v>
      </c>
      <c r="AE419" s="102">
        <f t="shared" si="175"/>
        <v>0</v>
      </c>
      <c r="AF419" s="102">
        <f t="shared" si="175"/>
        <v>0</v>
      </c>
      <c r="AG419" s="102">
        <f t="shared" si="175"/>
        <v>0</v>
      </c>
      <c r="AH419" s="102">
        <f t="shared" si="175"/>
        <v>5.7050425127317967E-4</v>
      </c>
      <c r="AI419" s="103">
        <f>SUM(V419:AC419)</f>
        <v>0.99999999999999978</v>
      </c>
      <c r="AJ419" s="1" t="str">
        <f t="shared" si="169"/>
        <v/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AJ423" t="str">
        <f>IF(ABS(S423-AI423)&gt;0.001,S423-AI423,"")</f>
        <v/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176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177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178">SUM(V424:AC424)</f>
        <v>0</v>
      </c>
      <c r="AJ424" t="str">
        <f t="shared" ref="AJ424:AJ445" si="179">IF(ABS(S424-AI424)&gt;0.001,S424-AI424,"")</f>
        <v/>
      </c>
      <c r="BA424"/>
      <c r="BR424"/>
      <c r="CG424"/>
    </row>
    <row r="425" spans="1:85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176"/>
        <v>0</v>
      </c>
      <c r="J425" s="6"/>
      <c r="K425" s="31" t="s">
        <v>9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177"/>
        <v>0</v>
      </c>
      <c r="U425" s="84" t="s">
        <v>9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178"/>
        <v>0</v>
      </c>
      <c r="AJ425" t="str">
        <f t="shared" si="179"/>
        <v/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176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177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178"/>
        <v>0</v>
      </c>
      <c r="AJ426" t="str">
        <f t="shared" si="179"/>
        <v/>
      </c>
      <c r="BA426"/>
      <c r="BR426"/>
      <c r="CG426"/>
    </row>
    <row r="427" spans="1:85" x14ac:dyDescent="0.25">
      <c r="A427" s="29" t="s">
        <v>15</v>
      </c>
      <c r="B427" s="18">
        <v>2.5701583177239464</v>
      </c>
      <c r="C427" s="18">
        <v>0</v>
      </c>
      <c r="D427" s="18">
        <v>0.79909337117072987</v>
      </c>
      <c r="E427" s="18">
        <v>0</v>
      </c>
      <c r="F427" s="214"/>
      <c r="G427" s="18">
        <v>0</v>
      </c>
      <c r="H427" s="30">
        <v>0</v>
      </c>
      <c r="I427" s="16">
        <f t="shared" si="176"/>
        <v>3.3692516888946762</v>
      </c>
      <c r="J427" s="6"/>
      <c r="K427" s="31" t="s">
        <v>15</v>
      </c>
      <c r="L427" s="18">
        <v>2.5701583177239464</v>
      </c>
      <c r="M427" s="18">
        <v>0</v>
      </c>
      <c r="N427" s="18">
        <v>0.79909337117072987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177"/>
        <v>3.3692516888946762</v>
      </c>
      <c r="U427" s="84" t="s">
        <v>15</v>
      </c>
      <c r="V427" s="76">
        <v>2.5701583177239464</v>
      </c>
      <c r="W427" s="76">
        <v>0</v>
      </c>
      <c r="X427" s="76">
        <v>0</v>
      </c>
      <c r="Y427" s="76">
        <v>0</v>
      </c>
      <c r="Z427" s="76">
        <v>0.79909337117072987</v>
      </c>
      <c r="AA427" s="76">
        <v>0</v>
      </c>
      <c r="AB427" s="76">
        <v>0</v>
      </c>
      <c r="AC427" s="77">
        <v>0</v>
      </c>
      <c r="AD427" s="78">
        <v>0</v>
      </c>
      <c r="AE427" s="78">
        <v>0</v>
      </c>
      <c r="AF427" s="78">
        <v>0</v>
      </c>
      <c r="AG427" s="78">
        <v>0</v>
      </c>
      <c r="AH427" s="78">
        <v>0</v>
      </c>
      <c r="AI427" s="79">
        <f t="shared" si="178"/>
        <v>3.3692516888946762</v>
      </c>
      <c r="AJ427" t="str">
        <f t="shared" si="179"/>
        <v/>
      </c>
      <c r="BA427"/>
      <c r="BR427"/>
      <c r="CG427"/>
    </row>
    <row r="428" spans="1:85" x14ac:dyDescent="0.25">
      <c r="A428" s="21" t="s">
        <v>14</v>
      </c>
      <c r="B428" s="22">
        <v>0.26142562667348851</v>
      </c>
      <c r="C428" s="22">
        <v>0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24">
        <f t="shared" si="176"/>
        <v>0.26142562667348851</v>
      </c>
      <c r="J428" s="6"/>
      <c r="K428" s="25" t="s">
        <v>14</v>
      </c>
      <c r="L428" s="26">
        <v>0.26142562667348851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7">
        <v>0</v>
      </c>
      <c r="S428" s="28">
        <f t="shared" si="177"/>
        <v>0.26142562667348851</v>
      </c>
      <c r="U428" s="80" t="s">
        <v>55</v>
      </c>
      <c r="V428" s="81">
        <v>0.22221178267246522</v>
      </c>
      <c r="W428" s="81">
        <v>0</v>
      </c>
      <c r="X428" s="81">
        <v>0</v>
      </c>
      <c r="Y428" s="81">
        <v>0</v>
      </c>
      <c r="Z428" s="81">
        <v>0</v>
      </c>
      <c r="AA428" s="81">
        <v>0</v>
      </c>
      <c r="AB428" s="81">
        <v>0</v>
      </c>
      <c r="AC428" s="82">
        <v>3.9213844001023276E-2</v>
      </c>
      <c r="AD428" s="81">
        <v>3.9213844001023276E-2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178"/>
        <v>0.26142562667348851</v>
      </c>
      <c r="AJ428" t="str">
        <f t="shared" si="179"/>
        <v/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0.62244343943417024</v>
      </c>
      <c r="F429" s="214"/>
      <c r="G429" s="18">
        <v>0</v>
      </c>
      <c r="H429" s="30">
        <v>0</v>
      </c>
      <c r="I429" s="16">
        <f t="shared" si="176"/>
        <v>0.62244343943417024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0.62244343943417024</v>
      </c>
      <c r="P429" s="18">
        <v>22.468152574788444</v>
      </c>
      <c r="Q429" s="18">
        <v>0</v>
      </c>
      <c r="R429" s="19">
        <v>0</v>
      </c>
      <c r="S429" s="20">
        <f t="shared" si="177"/>
        <v>23.090596014222616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1.7067420568740811E-2</v>
      </c>
      <c r="AB429" s="76">
        <v>22.468152574788444</v>
      </c>
      <c r="AC429" s="77">
        <v>0.60537601886542947</v>
      </c>
      <c r="AD429" s="76">
        <v>0</v>
      </c>
      <c r="AE429" s="76">
        <v>0</v>
      </c>
      <c r="AF429" s="76">
        <v>0</v>
      </c>
      <c r="AG429" s="76">
        <v>0</v>
      </c>
      <c r="AH429" s="76">
        <v>0.60537601886542947</v>
      </c>
      <c r="AI429" s="79">
        <f t="shared" si="178"/>
        <v>23.090596014222612</v>
      </c>
      <c r="AJ429" t="str">
        <f t="shared" si="179"/>
        <v/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176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0.1761172684309191</v>
      </c>
      <c r="Q430" s="26">
        <v>0</v>
      </c>
      <c r="R430" s="27">
        <v>0</v>
      </c>
      <c r="S430" s="28">
        <f t="shared" si="177"/>
        <v>0.1761172684309191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0.1761172684309191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178"/>
        <v>0.1761172684309191</v>
      </c>
      <c r="AJ430" t="str">
        <f t="shared" si="179"/>
        <v/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176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177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178"/>
        <v>0</v>
      </c>
      <c r="AJ431" t="str">
        <f t="shared" si="179"/>
        <v/>
      </c>
      <c r="BA431"/>
      <c r="BR431"/>
      <c r="CG431"/>
    </row>
    <row r="432" spans="1:85" x14ac:dyDescent="0.25">
      <c r="A432" s="21" t="s">
        <v>16</v>
      </c>
      <c r="B432" s="22">
        <v>0.17766798819360874</v>
      </c>
      <c r="C432" s="22">
        <v>0</v>
      </c>
      <c r="D432" s="22">
        <v>2.3277736780420799</v>
      </c>
      <c r="E432" s="22">
        <v>0.2241846978297547</v>
      </c>
      <c r="F432" s="214"/>
      <c r="G432" s="22">
        <v>0</v>
      </c>
      <c r="H432" s="23">
        <v>0</v>
      </c>
      <c r="I432" s="24">
        <f t="shared" si="176"/>
        <v>2.7296263640654432</v>
      </c>
      <c r="J432" s="6"/>
      <c r="K432" s="25" t="s">
        <v>16</v>
      </c>
      <c r="L432" s="26">
        <v>0.17766798819360874</v>
      </c>
      <c r="M432" s="26">
        <v>0</v>
      </c>
      <c r="N432" s="26">
        <v>2.3277736780420799</v>
      </c>
      <c r="O432" s="26">
        <v>0.2241846978297547</v>
      </c>
      <c r="P432" s="26">
        <v>0</v>
      </c>
      <c r="Q432" s="26">
        <v>0</v>
      </c>
      <c r="R432" s="27">
        <v>0</v>
      </c>
      <c r="S432" s="28">
        <f t="shared" si="177"/>
        <v>2.7296263640654432</v>
      </c>
      <c r="U432" s="80" t="s">
        <v>16</v>
      </c>
      <c r="V432" s="81">
        <v>0.17766798819360874</v>
      </c>
      <c r="W432" s="81">
        <v>0</v>
      </c>
      <c r="X432" s="81">
        <v>0</v>
      </c>
      <c r="Y432" s="81">
        <v>0</v>
      </c>
      <c r="Z432" s="81">
        <v>2.3277736780420799</v>
      </c>
      <c r="AA432" s="81">
        <v>1.6151635290328068E-2</v>
      </c>
      <c r="AB432" s="81">
        <v>0</v>
      </c>
      <c r="AC432" s="82">
        <v>0.20803306253942663</v>
      </c>
      <c r="AD432" s="81">
        <v>0</v>
      </c>
      <c r="AE432" s="81">
        <v>0</v>
      </c>
      <c r="AF432" s="81">
        <v>0</v>
      </c>
      <c r="AG432" s="81">
        <v>0</v>
      </c>
      <c r="AH432" s="81">
        <v>0.20803306253942663</v>
      </c>
      <c r="AI432" s="83">
        <f t="shared" si="178"/>
        <v>2.7296263640654432</v>
      </c>
      <c r="AJ432" t="str">
        <f t="shared" si="179"/>
        <v/>
      </c>
      <c r="BA432"/>
      <c r="BR432"/>
      <c r="CG432"/>
    </row>
    <row r="433" spans="1:85" x14ac:dyDescent="0.25">
      <c r="A433" s="29" t="s">
        <v>136</v>
      </c>
      <c r="B433" s="18">
        <v>22.087495098930479</v>
      </c>
      <c r="C433" s="18">
        <v>16.341172158608199</v>
      </c>
      <c r="D433" s="18">
        <v>33.412380265541763</v>
      </c>
      <c r="E433" s="18">
        <v>4.1859313924591657</v>
      </c>
      <c r="F433" s="214"/>
      <c r="G433" s="18">
        <v>0</v>
      </c>
      <c r="H433" s="30">
        <v>0</v>
      </c>
      <c r="I433" s="16">
        <f t="shared" si="176"/>
        <v>76.026978915539615</v>
      </c>
      <c r="J433" s="6"/>
      <c r="K433" s="31" t="s">
        <v>136</v>
      </c>
      <c r="L433" s="18">
        <v>22.087495098930479</v>
      </c>
      <c r="M433" s="18">
        <v>16.341172158608199</v>
      </c>
      <c r="N433" s="18">
        <v>33.412380265541763</v>
      </c>
      <c r="O433" s="18">
        <v>4.1859313924591657</v>
      </c>
      <c r="P433" s="18">
        <v>0</v>
      </c>
      <c r="Q433" s="18">
        <v>0</v>
      </c>
      <c r="R433" s="19">
        <v>0</v>
      </c>
      <c r="S433" s="20">
        <f t="shared" si="177"/>
        <v>76.026978915539615</v>
      </c>
      <c r="U433" s="84" t="s">
        <v>136</v>
      </c>
      <c r="V433" s="76">
        <v>21.228903489454478</v>
      </c>
      <c r="W433" s="76">
        <v>0.85050515110420311</v>
      </c>
      <c r="X433" s="76">
        <v>0</v>
      </c>
      <c r="Y433" s="76">
        <v>16.341172158608199</v>
      </c>
      <c r="Z433" s="76">
        <v>30.506535233337928</v>
      </c>
      <c r="AA433" s="76">
        <v>4.1859313924591657</v>
      </c>
      <c r="AB433" s="76">
        <v>0</v>
      </c>
      <c r="AC433" s="77">
        <v>2.9139314905756351</v>
      </c>
      <c r="AD433" s="76">
        <v>8.0864583717961472E-3</v>
      </c>
      <c r="AE433" s="76">
        <v>0</v>
      </c>
      <c r="AF433" s="76">
        <v>0</v>
      </c>
      <c r="AG433" s="76">
        <v>2.9058450322038363</v>
      </c>
      <c r="AH433" s="76">
        <v>0</v>
      </c>
      <c r="AI433" s="79">
        <f t="shared" si="178"/>
        <v>76.026978915539615</v>
      </c>
      <c r="AJ433" t="str">
        <f t="shared" si="179"/>
        <v/>
      </c>
      <c r="BA433"/>
      <c r="BR433"/>
      <c r="CG433"/>
    </row>
    <row r="434" spans="1:85" x14ac:dyDescent="0.25">
      <c r="A434" s="21" t="s">
        <v>24</v>
      </c>
      <c r="B434" s="22">
        <v>19.955650152430685</v>
      </c>
      <c r="C434" s="22">
        <v>3.089265810711634</v>
      </c>
      <c r="D434" s="22">
        <v>26.273093569626674</v>
      </c>
      <c r="E434" s="22">
        <v>242.69921813218713</v>
      </c>
      <c r="F434" s="214"/>
      <c r="G434" s="22">
        <v>27.653905944304995</v>
      </c>
      <c r="H434" s="23">
        <v>0</v>
      </c>
      <c r="I434" s="24">
        <f t="shared" si="176"/>
        <v>319.67113360926112</v>
      </c>
      <c r="J434" s="6"/>
      <c r="K434" s="25" t="s">
        <v>24</v>
      </c>
      <c r="L434" s="26">
        <v>19.955650152430685</v>
      </c>
      <c r="M434" s="26">
        <v>3.089265810711634</v>
      </c>
      <c r="N434" s="26">
        <v>26.273093569626674</v>
      </c>
      <c r="O434" s="26">
        <v>242.69921813218713</v>
      </c>
      <c r="P434" s="26">
        <v>0.91768822331321376</v>
      </c>
      <c r="Q434" s="26">
        <v>27.653905944304995</v>
      </c>
      <c r="R434" s="27">
        <v>0</v>
      </c>
      <c r="S434" s="28">
        <f t="shared" si="177"/>
        <v>320.58882183257435</v>
      </c>
      <c r="U434" s="80" t="s">
        <v>24</v>
      </c>
      <c r="V434" s="81">
        <v>3.4389653654505876</v>
      </c>
      <c r="W434" s="81">
        <v>16.516684786980097</v>
      </c>
      <c r="X434" s="81">
        <v>27.653905944304995</v>
      </c>
      <c r="Y434" s="81">
        <v>3.089265810711634</v>
      </c>
      <c r="Z434" s="81">
        <v>26.188236891865674</v>
      </c>
      <c r="AA434" s="81">
        <v>241.97384439364652</v>
      </c>
      <c r="AB434" s="81">
        <v>0.91768822331321376</v>
      </c>
      <c r="AC434" s="82">
        <v>0.81023041630160497</v>
      </c>
      <c r="AD434" s="81">
        <v>0</v>
      </c>
      <c r="AE434" s="81">
        <v>1.204021972231068E-2</v>
      </c>
      <c r="AF434" s="81">
        <v>0</v>
      </c>
      <c r="AG434" s="81">
        <v>8.4856677760999158E-2</v>
      </c>
      <c r="AH434" s="81">
        <v>0.71333351881829521</v>
      </c>
      <c r="AI434" s="83">
        <f t="shared" si="178"/>
        <v>320.5888218325743</v>
      </c>
      <c r="AJ434" t="str">
        <f t="shared" si="179"/>
        <v/>
      </c>
      <c r="BA434"/>
      <c r="BR434"/>
      <c r="CG434"/>
    </row>
    <row r="435" spans="1:85" x14ac:dyDescent="0.25">
      <c r="A435" s="29" t="s">
        <v>23</v>
      </c>
      <c r="B435" s="18">
        <v>21.405317936981302</v>
      </c>
      <c r="C435" s="18">
        <v>1.7312781325634992</v>
      </c>
      <c r="D435" s="18">
        <v>26.268095564098797</v>
      </c>
      <c r="E435" s="18">
        <v>0</v>
      </c>
      <c r="F435" s="214"/>
      <c r="G435" s="18">
        <v>0</v>
      </c>
      <c r="H435" s="30">
        <v>0</v>
      </c>
      <c r="I435" s="16">
        <f t="shared" si="176"/>
        <v>49.404691633643594</v>
      </c>
      <c r="J435" s="6"/>
      <c r="K435" s="31" t="s">
        <v>23</v>
      </c>
      <c r="L435" s="18">
        <v>21.405317936981302</v>
      </c>
      <c r="M435" s="18">
        <v>1.7312781325634992</v>
      </c>
      <c r="N435" s="18">
        <v>26.268095564098797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177"/>
        <v>49.404691633643594</v>
      </c>
      <c r="U435" s="84" t="s">
        <v>23</v>
      </c>
      <c r="V435" s="76">
        <v>21.340868059933342</v>
      </c>
      <c r="W435" s="76">
        <v>0</v>
      </c>
      <c r="X435" s="76">
        <v>0</v>
      </c>
      <c r="Y435" s="76">
        <v>1.7312781325634992</v>
      </c>
      <c r="Z435" s="76">
        <v>24.410058361374542</v>
      </c>
      <c r="AA435" s="76">
        <v>0</v>
      </c>
      <c r="AB435" s="76">
        <v>0</v>
      </c>
      <c r="AC435" s="77">
        <v>1.9224870797722109</v>
      </c>
      <c r="AD435" s="76">
        <v>6.4449877047958751E-2</v>
      </c>
      <c r="AE435" s="76">
        <v>0</v>
      </c>
      <c r="AF435" s="76">
        <v>0</v>
      </c>
      <c r="AG435" s="76">
        <v>1.8580372027242553</v>
      </c>
      <c r="AH435" s="76">
        <v>0</v>
      </c>
      <c r="AI435" s="79">
        <f t="shared" si="178"/>
        <v>49.404691633643594</v>
      </c>
      <c r="AJ435" t="str">
        <f t="shared" si="179"/>
        <v/>
      </c>
      <c r="BA435"/>
      <c r="BR435"/>
      <c r="CG435"/>
    </row>
    <row r="436" spans="1:85" x14ac:dyDescent="0.25">
      <c r="A436" s="21" t="s">
        <v>58</v>
      </c>
      <c r="B436" s="22">
        <v>0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24">
        <f t="shared" si="176"/>
        <v>0</v>
      </c>
      <c r="J436" s="6"/>
      <c r="K436" s="25" t="s">
        <v>58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177"/>
        <v>0</v>
      </c>
      <c r="U436" s="80" t="s">
        <v>58</v>
      </c>
      <c r="V436" s="81">
        <v>0</v>
      </c>
      <c r="W436" s="81">
        <v>0</v>
      </c>
      <c r="X436" s="81">
        <v>0</v>
      </c>
      <c r="Y436" s="81">
        <v>0</v>
      </c>
      <c r="Z436" s="81">
        <v>0</v>
      </c>
      <c r="AA436" s="81">
        <v>0</v>
      </c>
      <c r="AB436" s="81">
        <v>0</v>
      </c>
      <c r="AC436" s="82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178"/>
        <v>0</v>
      </c>
      <c r="AJ436" t="str">
        <f t="shared" si="179"/>
        <v/>
      </c>
      <c r="BA436"/>
      <c r="BR436"/>
      <c r="CG436"/>
    </row>
    <row r="437" spans="1:85" x14ac:dyDescent="0.25">
      <c r="A437" s="29" t="s">
        <v>21</v>
      </c>
      <c r="B437" s="18">
        <v>8.5736487325890032</v>
      </c>
      <c r="C437" s="18">
        <v>0</v>
      </c>
      <c r="D437" s="18">
        <v>0</v>
      </c>
      <c r="E437" s="18">
        <v>1.0608564236050163E-2</v>
      </c>
      <c r="F437" s="214"/>
      <c r="G437" s="18">
        <v>0</v>
      </c>
      <c r="H437" s="30">
        <v>0</v>
      </c>
      <c r="I437" s="16">
        <f t="shared" si="176"/>
        <v>8.5842572968250526</v>
      </c>
      <c r="J437" s="6"/>
      <c r="K437" s="31" t="s">
        <v>21</v>
      </c>
      <c r="L437" s="18">
        <v>8.5736487325890032</v>
      </c>
      <c r="M437" s="18">
        <v>0</v>
      </c>
      <c r="N437" s="18">
        <v>0</v>
      </c>
      <c r="O437" s="18">
        <v>1.0608564236050163E-2</v>
      </c>
      <c r="P437" s="18">
        <v>1.4350031118683502</v>
      </c>
      <c r="Q437" s="18">
        <v>0</v>
      </c>
      <c r="R437" s="19">
        <v>0</v>
      </c>
      <c r="S437" s="20">
        <f t="shared" si="177"/>
        <v>10.019260408693402</v>
      </c>
      <c r="U437" s="84" t="s">
        <v>21</v>
      </c>
      <c r="V437" s="76">
        <v>8.5736487325890032</v>
      </c>
      <c r="W437" s="76">
        <v>0</v>
      </c>
      <c r="X437" s="76">
        <v>0</v>
      </c>
      <c r="Y437" s="76">
        <v>0</v>
      </c>
      <c r="Z437" s="76">
        <v>0</v>
      </c>
      <c r="AA437" s="76">
        <v>0</v>
      </c>
      <c r="AB437" s="76">
        <v>1.4350031118683502</v>
      </c>
      <c r="AC437" s="77">
        <v>1.0608564236050163E-2</v>
      </c>
      <c r="AD437" s="76">
        <v>0</v>
      </c>
      <c r="AE437" s="76">
        <v>0</v>
      </c>
      <c r="AF437" s="76">
        <v>0</v>
      </c>
      <c r="AG437" s="76">
        <v>0</v>
      </c>
      <c r="AH437" s="76">
        <v>1.0608564236050163E-2</v>
      </c>
      <c r="AI437" s="79">
        <f t="shared" si="178"/>
        <v>10.019260408693404</v>
      </c>
      <c r="AJ437" t="str">
        <f t="shared" si="179"/>
        <v/>
      </c>
      <c r="BA437"/>
      <c r="BR437"/>
      <c r="CG437"/>
    </row>
    <row r="438" spans="1:85" x14ac:dyDescent="0.25">
      <c r="A438" s="21" t="s">
        <v>20</v>
      </c>
      <c r="B438" s="22">
        <v>8.6156545857925178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176"/>
        <v>8.6156545857925178</v>
      </c>
      <c r="J438" s="6"/>
      <c r="K438" s="25" t="s">
        <v>20</v>
      </c>
      <c r="L438" s="26">
        <v>8.6156545857925178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177"/>
        <v>8.6156545857925178</v>
      </c>
      <c r="U438" s="80" t="s">
        <v>59</v>
      </c>
      <c r="V438" s="81">
        <v>8.6156545857925178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178"/>
        <v>8.6156545857925178</v>
      </c>
      <c r="AJ438" t="str">
        <f t="shared" si="179"/>
        <v/>
      </c>
      <c r="BA438"/>
      <c r="BR438"/>
      <c r="CG438"/>
    </row>
    <row r="439" spans="1:85" x14ac:dyDescent="0.25">
      <c r="A439" s="32" t="s">
        <v>62</v>
      </c>
      <c r="B439" s="18">
        <v>3.9892254990264096E-5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176"/>
        <v>3.9892254990264096E-5</v>
      </c>
      <c r="J439" s="6"/>
      <c r="K439" s="33" t="s">
        <v>62</v>
      </c>
      <c r="L439" s="18">
        <v>3.9892254990264096E-5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177"/>
        <v>3.9892254990264096E-5</v>
      </c>
      <c r="U439" s="85" t="s">
        <v>60</v>
      </c>
      <c r="V439" s="76">
        <v>3.9892254990264096E-5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178"/>
        <v>3.9892254990264096E-5</v>
      </c>
      <c r="AJ439" t="str">
        <f t="shared" si="179"/>
        <v/>
      </c>
      <c r="BA439"/>
      <c r="BR439"/>
      <c r="CG439"/>
    </row>
    <row r="440" spans="1:85" ht="14.4" x14ac:dyDescent="0.3">
      <c r="A440" s="34" t="s">
        <v>22</v>
      </c>
      <c r="B440" s="35">
        <v>3.9892254990264096E-5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176"/>
        <v>3.9892254990264096E-5</v>
      </c>
      <c r="J440" s="6"/>
      <c r="K440" s="38" t="s">
        <v>22</v>
      </c>
      <c r="L440" s="39">
        <v>3.9892254990264096E-5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177"/>
        <v>3.9892254990264096E-5</v>
      </c>
      <c r="U440" s="86" t="s">
        <v>63</v>
      </c>
      <c r="V440" s="87">
        <v>3.9892254990264096E-5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178"/>
        <v>3.9892254990264096E-5</v>
      </c>
      <c r="AJ440" t="str">
        <f t="shared" si="179"/>
        <v/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176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177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178"/>
        <v>0</v>
      </c>
      <c r="AJ441" t="str">
        <f t="shared" si="179"/>
        <v/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176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177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178"/>
        <v>0</v>
      </c>
      <c r="AJ442" t="str">
        <f t="shared" si="179"/>
        <v/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176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177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178"/>
        <v>0</v>
      </c>
      <c r="AJ443" s="12" t="str">
        <f t="shared" si="179"/>
        <v/>
      </c>
    </row>
    <row r="444" spans="1:85" x14ac:dyDescent="0.25">
      <c r="A444" s="56" t="s">
        <v>25</v>
      </c>
      <c r="B444" s="57">
        <f>SUM(B423:B439)</f>
        <v>83.647058331570022</v>
      </c>
      <c r="C444" s="57">
        <f t="shared" ref="C444:I444" si="180">SUM(C423:C439)</f>
        <v>21.161716101883332</v>
      </c>
      <c r="D444" s="57">
        <f t="shared" si="180"/>
        <v>89.080436448480043</v>
      </c>
      <c r="E444" s="57">
        <f t="shared" si="180"/>
        <v>247.74238622614627</v>
      </c>
      <c r="F444" s="57">
        <f t="shared" si="180"/>
        <v>0</v>
      </c>
      <c r="G444" s="57">
        <f t="shared" si="180"/>
        <v>27.653905944304995</v>
      </c>
      <c r="H444" s="58">
        <f t="shared" si="180"/>
        <v>0</v>
      </c>
      <c r="I444" s="16">
        <f t="shared" si="180"/>
        <v>469.28550305238474</v>
      </c>
      <c r="J444" s="6"/>
      <c r="K444" s="59" t="s">
        <v>25</v>
      </c>
      <c r="L444" s="57">
        <f>SUM(L423:L439)</f>
        <v>83.647058331570022</v>
      </c>
      <c r="M444" s="57">
        <f t="shared" ref="M444:S444" si="181">SUM(M423:M439)</f>
        <v>21.161716101883332</v>
      </c>
      <c r="N444" s="57">
        <f t="shared" si="181"/>
        <v>89.080436448480043</v>
      </c>
      <c r="O444" s="57">
        <f t="shared" si="181"/>
        <v>247.74238622614627</v>
      </c>
      <c r="P444" s="57">
        <f t="shared" si="181"/>
        <v>24.996961178400927</v>
      </c>
      <c r="Q444" s="57">
        <f t="shared" si="181"/>
        <v>27.653905944304995</v>
      </c>
      <c r="R444" s="58">
        <f t="shared" si="181"/>
        <v>0</v>
      </c>
      <c r="S444" s="60">
        <f t="shared" si="181"/>
        <v>494.28246423078571</v>
      </c>
      <c r="T444" t="str">
        <f>IF(ABS(S444-AI444)&gt;0.01,S444-AI444,"")</f>
        <v/>
      </c>
      <c r="U444" s="94" t="s">
        <v>61</v>
      </c>
      <c r="V444" s="95">
        <f>SUM(V423:V439)</f>
        <v>66.168118214064933</v>
      </c>
      <c r="W444" s="95">
        <f t="shared" ref="W444:AH444" si="182">SUM(W423:W439)</f>
        <v>17.367189938084302</v>
      </c>
      <c r="X444" s="95">
        <f t="shared" si="182"/>
        <v>27.653905944304995</v>
      </c>
      <c r="Y444" s="95">
        <f t="shared" si="182"/>
        <v>21.161716101883332</v>
      </c>
      <c r="Z444" s="95">
        <f t="shared" si="182"/>
        <v>84.231697535790957</v>
      </c>
      <c r="AA444" s="95">
        <f t="shared" si="182"/>
        <v>246.19299484196475</v>
      </c>
      <c r="AB444" s="95">
        <f t="shared" si="182"/>
        <v>24.996961178400927</v>
      </c>
      <c r="AC444" s="95">
        <f t="shared" si="182"/>
        <v>6.5098804762913796</v>
      </c>
      <c r="AD444" s="96">
        <f t="shared" si="182"/>
        <v>0.11175017942077817</v>
      </c>
      <c r="AE444" s="96">
        <f t="shared" si="182"/>
        <v>1.204021972231068E-2</v>
      </c>
      <c r="AF444" s="96">
        <f t="shared" si="182"/>
        <v>0</v>
      </c>
      <c r="AG444" s="96">
        <f t="shared" si="182"/>
        <v>4.8487389126890905</v>
      </c>
      <c r="AH444" s="96">
        <f t="shared" si="182"/>
        <v>1.5373511644592013</v>
      </c>
      <c r="AI444" s="97">
        <f>SUM(V444:AC444)</f>
        <v>494.28246423078554</v>
      </c>
      <c r="AJ444" t="str">
        <f>IF(ABS(S444-AI444)&gt;0.001,S444-AI444,"")</f>
        <v/>
      </c>
    </row>
    <row r="445" spans="1:85" s="1" customFormat="1" ht="15" thickBot="1" x14ac:dyDescent="0.35">
      <c r="A445" s="61" t="s">
        <v>86</v>
      </c>
      <c r="B445" s="98">
        <f>IF($I444=0,"-",B444/$I444)</f>
        <v>0.17824343131740164</v>
      </c>
      <c r="C445" s="98">
        <f t="shared" ref="C445:H445" si="183">IF($I444=0,"-",C444/$I444)</f>
        <v>4.5093479266332934E-2</v>
      </c>
      <c r="D445" s="98">
        <f t="shared" si="183"/>
        <v>0.18982141120719065</v>
      </c>
      <c r="E445" s="98">
        <f t="shared" si="183"/>
        <v>0.52791399822655849</v>
      </c>
      <c r="F445" s="98">
        <f t="shared" si="183"/>
        <v>0</v>
      </c>
      <c r="G445" s="98">
        <f t="shared" si="183"/>
        <v>5.8927679982516065E-2</v>
      </c>
      <c r="H445" s="99">
        <f t="shared" si="183"/>
        <v>0</v>
      </c>
      <c r="I445" s="100">
        <f>SUM(B445:H445)</f>
        <v>0.99999999999999978</v>
      </c>
      <c r="J445"/>
      <c r="K445" s="64" t="s">
        <v>86</v>
      </c>
      <c r="L445" s="65">
        <f t="shared" ref="L445:R445" si="184">IF($S444=0,"-",L444/$S444)</f>
        <v>0.169229265419609</v>
      </c>
      <c r="M445" s="65">
        <f t="shared" si="184"/>
        <v>4.2813001943768539E-2</v>
      </c>
      <c r="N445" s="65">
        <f t="shared" si="184"/>
        <v>0.180221721171333</v>
      </c>
      <c r="O445" s="65">
        <f t="shared" si="184"/>
        <v>0.50121621573544783</v>
      </c>
      <c r="P445" s="65">
        <f t="shared" si="184"/>
        <v>5.0572219302381684E-2</v>
      </c>
      <c r="Q445" s="65">
        <f t="shared" si="184"/>
        <v>5.5947576427459692E-2</v>
      </c>
      <c r="R445" s="66">
        <f t="shared" si="184"/>
        <v>0</v>
      </c>
      <c r="S445" s="67">
        <f>SUM(L445:R445)</f>
        <v>0.99999999999999978</v>
      </c>
      <c r="U445" s="101" t="s">
        <v>86</v>
      </c>
      <c r="V445" s="102">
        <f>+V444/$AI444</f>
        <v>0.13386701532500728</v>
      </c>
      <c r="W445" s="102">
        <f t="shared" ref="W445:AH445" si="185">+W444/$AI444</f>
        <v>3.5136164430011788E-2</v>
      </c>
      <c r="X445" s="102">
        <f t="shared" si="185"/>
        <v>5.5947576427459712E-2</v>
      </c>
      <c r="Y445" s="102">
        <f t="shared" si="185"/>
        <v>4.2813001943768553E-2</v>
      </c>
      <c r="Z445" s="102">
        <f t="shared" si="185"/>
        <v>0.17041206927475039</v>
      </c>
      <c r="AA445" s="102">
        <f t="shared" si="185"/>
        <v>0.49808158827786114</v>
      </c>
      <c r="AB445" s="102">
        <f t="shared" si="185"/>
        <v>5.0572219302381705E-2</v>
      </c>
      <c r="AC445" s="102">
        <f t="shared" si="185"/>
        <v>1.3170365018759496E-2</v>
      </c>
      <c r="AD445" s="102">
        <f t="shared" si="185"/>
        <v>2.2608566458995571E-4</v>
      </c>
      <c r="AE445" s="102">
        <f t="shared" si="185"/>
        <v>2.4358986194357439E-5</v>
      </c>
      <c r="AF445" s="102">
        <f t="shared" si="185"/>
        <v>0</v>
      </c>
      <c r="AG445" s="102">
        <f t="shared" si="185"/>
        <v>9.8096518965826891E-3</v>
      </c>
      <c r="AH445" s="102">
        <f t="shared" si="185"/>
        <v>3.1102684713924956E-3</v>
      </c>
      <c r="AI445" s="103">
        <f>SUM(V445:AC445)</f>
        <v>0.99999999999999989</v>
      </c>
      <c r="AJ445" t="str">
        <f t="shared" si="179"/>
        <v/>
      </c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5.1075830356998074E-3</v>
      </c>
      <c r="G449" s="224"/>
      <c r="H449" s="226"/>
      <c r="I449" s="16">
        <f>SUM(B449:H449)</f>
        <v>5.1075830356998074E-3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186">SUM(B450:H450)</f>
        <v>0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187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186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187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186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187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186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187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186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187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10.59774793136466</v>
      </c>
      <c r="G455" s="227"/>
      <c r="H455" s="229"/>
      <c r="I455" s="16">
        <f t="shared" si="186"/>
        <v>10.59774793136466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187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186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187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186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187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186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187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186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187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41.536560466287348</v>
      </c>
      <c r="G460" s="227"/>
      <c r="H460" s="229"/>
      <c r="I460" s="24">
        <f t="shared" si="186"/>
        <v>41.536560466287348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187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186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187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186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187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0.69939694654456619</v>
      </c>
      <c r="G463" s="227"/>
      <c r="H463" s="229"/>
      <c r="I463" s="16">
        <f t="shared" si="186"/>
        <v>0.69939694654456619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187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186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187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186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187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186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187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186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187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186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187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186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187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I470" si="188">SUM(C449:C465)</f>
        <v>0</v>
      </c>
      <c r="D470" s="57">
        <f t="shared" si="188"/>
        <v>0</v>
      </c>
      <c r="E470" s="57">
        <f t="shared" si="188"/>
        <v>0</v>
      </c>
      <c r="F470" s="57">
        <f t="shared" si="188"/>
        <v>52.838812927232276</v>
      </c>
      <c r="G470" s="57">
        <f t="shared" si="188"/>
        <v>0</v>
      </c>
      <c r="H470" s="58">
        <f t="shared" si="188"/>
        <v>0</v>
      </c>
      <c r="I470" s="16">
        <f t="shared" si="188"/>
        <v>52.838812927232276</v>
      </c>
      <c r="J470" s="6"/>
      <c r="K470" s="59" t="s">
        <v>25</v>
      </c>
      <c r="L470" s="57">
        <f>SUM(L449:L465)</f>
        <v>0</v>
      </c>
      <c r="M470" s="57">
        <f t="shared" ref="M470:S470" si="189">SUM(M449:M465)</f>
        <v>0</v>
      </c>
      <c r="N470" s="57">
        <f t="shared" si="189"/>
        <v>0</v>
      </c>
      <c r="O470" s="57">
        <f t="shared" si="189"/>
        <v>0</v>
      </c>
      <c r="P470" s="57">
        <f t="shared" si="189"/>
        <v>0</v>
      </c>
      <c r="Q470" s="57">
        <f t="shared" si="189"/>
        <v>0</v>
      </c>
      <c r="R470" s="58">
        <f t="shared" si="189"/>
        <v>0</v>
      </c>
      <c r="S470" s="60">
        <f t="shared" si="189"/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190">IF($I470=0,"-",C470/$I470)</f>
        <v>0</v>
      </c>
      <c r="D471" s="98">
        <f t="shared" si="190"/>
        <v>0</v>
      </c>
      <c r="E471" s="98">
        <f t="shared" si="190"/>
        <v>0</v>
      </c>
      <c r="F471" s="98">
        <f t="shared" si="190"/>
        <v>1</v>
      </c>
      <c r="G471" s="98">
        <f t="shared" si="190"/>
        <v>0</v>
      </c>
      <c r="H471" s="99">
        <f t="shared" si="190"/>
        <v>0</v>
      </c>
      <c r="I471" s="100">
        <f>SUM(B471:H471)</f>
        <v>1</v>
      </c>
      <c r="J471" s="1"/>
      <c r="K471" s="64" t="s">
        <v>86</v>
      </c>
      <c r="L471" s="65" t="str">
        <f t="shared" ref="L471:R471" si="191">IF($S470=0,"-",L470/$S470)</f>
        <v>-</v>
      </c>
      <c r="M471" s="65" t="str">
        <f t="shared" si="191"/>
        <v>-</v>
      </c>
      <c r="N471" s="65" t="str">
        <f t="shared" si="191"/>
        <v>-</v>
      </c>
      <c r="O471" s="65" t="str">
        <f t="shared" si="191"/>
        <v>-</v>
      </c>
      <c r="P471" s="65" t="str">
        <f t="shared" si="191"/>
        <v>-</v>
      </c>
      <c r="Q471" s="65" t="str">
        <f t="shared" si="191"/>
        <v>-</v>
      </c>
      <c r="R471" s="66" t="str">
        <f t="shared" si="191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192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193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192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193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192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193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192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193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192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193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9505.4079795349189</v>
      </c>
      <c r="G481" s="227"/>
      <c r="H481" s="229"/>
      <c r="I481" s="16">
        <f t="shared" si="192"/>
        <v>9505.4079795349189</v>
      </c>
      <c r="J481" s="6"/>
      <c r="K481" s="31" t="s">
        <v>56</v>
      </c>
      <c r="L481" s="227"/>
      <c r="M481" s="228"/>
      <c r="N481" s="228"/>
      <c r="O481" s="229"/>
      <c r="P481" s="18">
        <v>5094.1335146627353</v>
      </c>
      <c r="Q481" s="227"/>
      <c r="R481" s="234"/>
      <c r="S481" s="20">
        <f t="shared" si="193"/>
        <v>5094.1335146627353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2463.5273657817215</v>
      </c>
      <c r="G482" s="227"/>
      <c r="H482" s="229"/>
      <c r="I482" s="24">
        <f t="shared" si="192"/>
        <v>2463.5273657817215</v>
      </c>
      <c r="J482" s="6"/>
      <c r="K482" s="25" t="s">
        <v>11</v>
      </c>
      <c r="L482" s="227"/>
      <c r="M482" s="228"/>
      <c r="N482" s="228"/>
      <c r="O482" s="229"/>
      <c r="P482" s="26">
        <v>1264.5556350027539</v>
      </c>
      <c r="Q482" s="227"/>
      <c r="R482" s="234"/>
      <c r="S482" s="28">
        <f t="shared" si="193"/>
        <v>1264.5556350027539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192"/>
        <v>0</v>
      </c>
      <c r="J483" s="6"/>
      <c r="K483" s="31" t="s">
        <v>57</v>
      </c>
      <c r="L483" s="227"/>
      <c r="M483" s="228"/>
      <c r="N483" s="228"/>
      <c r="O483" s="229"/>
      <c r="P483" s="18">
        <v>0</v>
      </c>
      <c r="Q483" s="227"/>
      <c r="R483" s="234"/>
      <c r="S483" s="20">
        <f t="shared" si="193"/>
        <v>0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4.1066718211258824</v>
      </c>
      <c r="G484" s="227"/>
      <c r="H484" s="229"/>
      <c r="I484" s="24">
        <f t="shared" si="192"/>
        <v>4.1066718211258824</v>
      </c>
      <c r="J484" s="6"/>
      <c r="K484" s="25" t="s">
        <v>16</v>
      </c>
      <c r="L484" s="227"/>
      <c r="M484" s="228"/>
      <c r="N484" s="228"/>
      <c r="O484" s="229"/>
      <c r="P484" s="26">
        <v>4.1066718211258824</v>
      </c>
      <c r="Q484" s="227"/>
      <c r="R484" s="234"/>
      <c r="S484" s="28">
        <f t="shared" si="193"/>
        <v>4.1066718211258824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20.784355396028865</v>
      </c>
      <c r="G485" s="227"/>
      <c r="H485" s="229"/>
      <c r="I485" s="16">
        <f t="shared" si="192"/>
        <v>20.784355396028865</v>
      </c>
      <c r="J485" s="6"/>
      <c r="K485" s="31" t="s">
        <v>136</v>
      </c>
      <c r="L485" s="227"/>
      <c r="M485" s="228"/>
      <c r="N485" s="228"/>
      <c r="O485" s="229"/>
      <c r="P485" s="18">
        <v>16.652285128352602</v>
      </c>
      <c r="Q485" s="227"/>
      <c r="R485" s="234"/>
      <c r="S485" s="20">
        <f t="shared" si="193"/>
        <v>16.652285128352602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10.267393327164632</v>
      </c>
      <c r="G486" s="227"/>
      <c r="H486" s="229"/>
      <c r="I486" s="24">
        <f t="shared" si="192"/>
        <v>10.267393327164632</v>
      </c>
      <c r="J486" s="6"/>
      <c r="K486" s="25" t="s">
        <v>24</v>
      </c>
      <c r="L486" s="227"/>
      <c r="M486" s="228"/>
      <c r="N486" s="228"/>
      <c r="O486" s="229"/>
      <c r="P486" s="26">
        <v>0</v>
      </c>
      <c r="Q486" s="227"/>
      <c r="R486" s="234"/>
      <c r="S486" s="28">
        <f t="shared" si="193"/>
        <v>0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192"/>
        <v>0</v>
      </c>
      <c r="J487" s="6"/>
      <c r="K487" s="31" t="s">
        <v>23</v>
      </c>
      <c r="L487" s="227"/>
      <c r="M487" s="228"/>
      <c r="N487" s="228"/>
      <c r="O487" s="229"/>
      <c r="P487" s="18">
        <v>0</v>
      </c>
      <c r="Q487" s="227"/>
      <c r="R487" s="234"/>
      <c r="S487" s="20">
        <f t="shared" si="193"/>
        <v>0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192"/>
        <v>0</v>
      </c>
      <c r="J488" s="6"/>
      <c r="K488" s="25" t="s">
        <v>58</v>
      </c>
      <c r="L488" s="227"/>
      <c r="M488" s="228"/>
      <c r="N488" s="228"/>
      <c r="O488" s="229"/>
      <c r="P488" s="26">
        <v>0</v>
      </c>
      <c r="Q488" s="227"/>
      <c r="R488" s="234"/>
      <c r="S488" s="28">
        <f t="shared" si="193"/>
        <v>0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1099.0203786172224</v>
      </c>
      <c r="G489" s="227"/>
      <c r="H489" s="229"/>
      <c r="I489" s="16">
        <f t="shared" si="192"/>
        <v>1099.0203786172224</v>
      </c>
      <c r="J489" s="6"/>
      <c r="K489" s="31" t="s">
        <v>21</v>
      </c>
      <c r="L489" s="227"/>
      <c r="M489" s="228"/>
      <c r="N489" s="228"/>
      <c r="O489" s="229"/>
      <c r="P489" s="18">
        <v>752.34157581870329</v>
      </c>
      <c r="Q489" s="227"/>
      <c r="R489" s="234"/>
      <c r="S489" s="20">
        <f t="shared" si="193"/>
        <v>752.34157581870329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192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193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192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193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192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193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192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193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192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193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192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193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I496" si="194">SUM(C475:C491)</f>
        <v>0</v>
      </c>
      <c r="D496" s="57">
        <f t="shared" si="194"/>
        <v>0</v>
      </c>
      <c r="E496" s="57">
        <f t="shared" si="194"/>
        <v>0</v>
      </c>
      <c r="F496" s="57">
        <f t="shared" si="194"/>
        <v>13103.114144478182</v>
      </c>
      <c r="G496" s="57">
        <f t="shared" si="194"/>
        <v>0</v>
      </c>
      <c r="H496" s="58">
        <f t="shared" si="194"/>
        <v>0</v>
      </c>
      <c r="I496" s="16">
        <f t="shared" si="194"/>
        <v>13103.114144478182</v>
      </c>
      <c r="J496" s="6"/>
      <c r="K496" s="59" t="s">
        <v>25</v>
      </c>
      <c r="L496" s="57">
        <f>SUM(L475:L491)</f>
        <v>0</v>
      </c>
      <c r="M496" s="57">
        <f t="shared" ref="M496:S496" si="195">SUM(M475:M491)</f>
        <v>0</v>
      </c>
      <c r="N496" s="57">
        <f t="shared" si="195"/>
        <v>0</v>
      </c>
      <c r="O496" s="57">
        <f t="shared" si="195"/>
        <v>0</v>
      </c>
      <c r="P496" s="57">
        <f t="shared" si="195"/>
        <v>7131.7896824336704</v>
      </c>
      <c r="Q496" s="57">
        <f t="shared" si="195"/>
        <v>0</v>
      </c>
      <c r="R496" s="58">
        <f t="shared" si="195"/>
        <v>0</v>
      </c>
      <c r="S496" s="60">
        <f t="shared" si="195"/>
        <v>7131.7896824336704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196">IF($I496=0,"-",C496/$I496)</f>
        <v>0</v>
      </c>
      <c r="D497" s="98">
        <f t="shared" si="196"/>
        <v>0</v>
      </c>
      <c r="E497" s="98">
        <f t="shared" si="196"/>
        <v>0</v>
      </c>
      <c r="F497" s="98">
        <f t="shared" si="196"/>
        <v>1</v>
      </c>
      <c r="G497" s="98">
        <f t="shared" si="196"/>
        <v>0</v>
      </c>
      <c r="H497" s="99">
        <f t="shared" si="196"/>
        <v>0</v>
      </c>
      <c r="I497" s="100">
        <f>SUM(B497:H497)</f>
        <v>1</v>
      </c>
      <c r="J497" s="1"/>
      <c r="K497" s="64" t="s">
        <v>86</v>
      </c>
      <c r="L497" s="65">
        <f t="shared" ref="L497:R497" si="197">IF($S496=0,"-",L496/$S496)</f>
        <v>0</v>
      </c>
      <c r="M497" s="65">
        <f t="shared" si="197"/>
        <v>0</v>
      </c>
      <c r="N497" s="65">
        <f t="shared" si="197"/>
        <v>0</v>
      </c>
      <c r="O497" s="65">
        <f t="shared" si="197"/>
        <v>0</v>
      </c>
      <c r="P497" s="65">
        <f t="shared" si="197"/>
        <v>1</v>
      </c>
      <c r="Q497" s="65">
        <f t="shared" si="197"/>
        <v>0</v>
      </c>
      <c r="R497" s="66">
        <f t="shared" si="197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198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199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198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199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198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199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198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199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198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199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198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199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198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199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198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199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198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199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198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199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198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199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198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199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198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199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198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199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198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199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198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199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198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199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198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199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198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199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198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199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I522" si="200">SUM(C501:C517)</f>
        <v>0</v>
      </c>
      <c r="D522" s="57">
        <f t="shared" si="200"/>
        <v>0</v>
      </c>
      <c r="E522" s="57">
        <f t="shared" si="200"/>
        <v>0</v>
      </c>
      <c r="F522" s="57">
        <f t="shared" si="200"/>
        <v>0</v>
      </c>
      <c r="G522" s="57">
        <f t="shared" si="200"/>
        <v>0</v>
      </c>
      <c r="H522" s="58">
        <f t="shared" si="200"/>
        <v>0</v>
      </c>
      <c r="I522" s="16">
        <f t="shared" si="200"/>
        <v>0</v>
      </c>
      <c r="J522" s="6"/>
      <c r="K522" s="59" t="s">
        <v>25</v>
      </c>
      <c r="L522" s="57">
        <f>SUM(L501:L517)</f>
        <v>0</v>
      </c>
      <c r="M522" s="57">
        <f t="shared" ref="M522:S522" si="201">SUM(M501:M517)</f>
        <v>0</v>
      </c>
      <c r="N522" s="57">
        <f t="shared" si="201"/>
        <v>0</v>
      </c>
      <c r="O522" s="57">
        <f t="shared" si="201"/>
        <v>0</v>
      </c>
      <c r="P522" s="57">
        <f t="shared" si="201"/>
        <v>0</v>
      </c>
      <c r="Q522" s="57">
        <f t="shared" si="201"/>
        <v>0</v>
      </c>
      <c r="R522" s="58">
        <f t="shared" si="201"/>
        <v>0</v>
      </c>
      <c r="S522" s="60">
        <f t="shared" si="201"/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202">IF($I522=0,"-",C522/$I522)</f>
        <v>-</v>
      </c>
      <c r="D523" s="98" t="str">
        <f t="shared" si="202"/>
        <v>-</v>
      </c>
      <c r="E523" s="98" t="str">
        <f t="shared" si="202"/>
        <v>-</v>
      </c>
      <c r="F523" s="98" t="str">
        <f t="shared" si="202"/>
        <v>-</v>
      </c>
      <c r="G523" s="98" t="str">
        <f t="shared" si="202"/>
        <v>-</v>
      </c>
      <c r="H523" s="99" t="str">
        <f t="shared" si="202"/>
        <v>-</v>
      </c>
      <c r="I523" s="100">
        <f>SUM(B523:H523)</f>
        <v>0</v>
      </c>
      <c r="J523" s="1"/>
      <c r="K523" s="64" t="s">
        <v>86</v>
      </c>
      <c r="L523" s="65" t="str">
        <f t="shared" ref="L523:R523" si="203">IF($S522=0,"-",L522/$S522)</f>
        <v>-</v>
      </c>
      <c r="M523" s="65" t="str">
        <f t="shared" si="203"/>
        <v>-</v>
      </c>
      <c r="N523" s="65" t="str">
        <f t="shared" si="203"/>
        <v>-</v>
      </c>
      <c r="O523" s="65" t="str">
        <f t="shared" si="203"/>
        <v>-</v>
      </c>
      <c r="P523" s="65" t="str">
        <f t="shared" si="203"/>
        <v>-</v>
      </c>
      <c r="Q523" s="65" t="str">
        <f t="shared" si="203"/>
        <v>-</v>
      </c>
      <c r="R523" s="66" t="str">
        <f t="shared" si="203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204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205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204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205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204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205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204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205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204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205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4.3978857952430896</v>
      </c>
      <c r="G533" s="227"/>
      <c r="H533" s="229"/>
      <c r="I533" s="16">
        <f t="shared" si="204"/>
        <v>4.3978857952430896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205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0.45763529532260799</v>
      </c>
      <c r="G534" s="227"/>
      <c r="H534" s="229"/>
      <c r="I534" s="24">
        <f t="shared" si="204"/>
        <v>0.45763529532260799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205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204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205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204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205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204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205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204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205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204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205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204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205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204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205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204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205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204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205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204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205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204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205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204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205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204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205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I548" si="206">SUM(C527:C543)</f>
        <v>0</v>
      </c>
      <c r="D548" s="57">
        <f t="shared" si="206"/>
        <v>0</v>
      </c>
      <c r="E548" s="57">
        <f t="shared" si="206"/>
        <v>0</v>
      </c>
      <c r="F548" s="57">
        <f t="shared" si="206"/>
        <v>4.8555210905656976</v>
      </c>
      <c r="G548" s="57">
        <f t="shared" si="206"/>
        <v>0</v>
      </c>
      <c r="H548" s="58">
        <f t="shared" si="206"/>
        <v>0</v>
      </c>
      <c r="I548" s="16">
        <f t="shared" si="206"/>
        <v>4.8555210905656976</v>
      </c>
      <c r="J548" s="6"/>
      <c r="K548" s="59" t="s">
        <v>25</v>
      </c>
      <c r="L548" s="57">
        <f>SUM(L527:L543)</f>
        <v>0</v>
      </c>
      <c r="M548" s="57">
        <f t="shared" ref="M548:S548" si="207">SUM(M527:M543)</f>
        <v>0</v>
      </c>
      <c r="N548" s="57">
        <f t="shared" si="207"/>
        <v>0</v>
      </c>
      <c r="O548" s="57">
        <f t="shared" si="207"/>
        <v>0</v>
      </c>
      <c r="P548" s="57">
        <f t="shared" si="207"/>
        <v>0</v>
      </c>
      <c r="Q548" s="57">
        <f t="shared" si="207"/>
        <v>0</v>
      </c>
      <c r="R548" s="58">
        <f t="shared" si="207"/>
        <v>0</v>
      </c>
      <c r="S548" s="60">
        <f t="shared" si="207"/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208">IF($I548=0,"-",C548/$I548)</f>
        <v>0</v>
      </c>
      <c r="D549" s="98">
        <f t="shared" si="208"/>
        <v>0</v>
      </c>
      <c r="E549" s="98">
        <f t="shared" si="208"/>
        <v>0</v>
      </c>
      <c r="F549" s="98">
        <f t="shared" si="208"/>
        <v>1</v>
      </c>
      <c r="G549" s="98">
        <f t="shared" si="208"/>
        <v>0</v>
      </c>
      <c r="H549" s="99">
        <f t="shared" si="208"/>
        <v>0</v>
      </c>
      <c r="I549" s="100">
        <f>SUM(B549:H549)</f>
        <v>1</v>
      </c>
      <c r="J549" s="1"/>
      <c r="K549" s="64" t="s">
        <v>86</v>
      </c>
      <c r="L549" s="65" t="str">
        <f t="shared" ref="L549:R549" si="209">IF($S548=0,"-",L548/$S548)</f>
        <v>-</v>
      </c>
      <c r="M549" s="65" t="str">
        <f t="shared" si="209"/>
        <v>-</v>
      </c>
      <c r="N549" s="65" t="str">
        <f t="shared" si="209"/>
        <v>-</v>
      </c>
      <c r="O549" s="65" t="str">
        <f t="shared" si="209"/>
        <v>-</v>
      </c>
      <c r="P549" s="65" t="str">
        <f t="shared" si="209"/>
        <v>-</v>
      </c>
      <c r="Q549" s="65" t="str">
        <f t="shared" si="209"/>
        <v>-</v>
      </c>
      <c r="R549" s="66" t="str">
        <f t="shared" si="209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210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211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210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211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210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211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210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211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210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211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210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211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13.188143573996024</v>
      </c>
      <c r="G560" s="227"/>
      <c r="H560" s="229"/>
      <c r="I560" s="24">
        <f t="shared" si="210"/>
        <v>13.188143573996024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211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137.53300968488278</v>
      </c>
      <c r="G561" s="227"/>
      <c r="H561" s="229"/>
      <c r="I561" s="16">
        <f t="shared" si="210"/>
        <v>137.53300968488278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211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210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211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210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211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210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211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210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211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210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211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210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211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210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211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210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211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210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211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210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211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210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211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210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211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I574" si="212">SUM(C553:C569)</f>
        <v>0</v>
      </c>
      <c r="D574" s="57">
        <f t="shared" si="212"/>
        <v>0</v>
      </c>
      <c r="E574" s="57">
        <f t="shared" si="212"/>
        <v>0</v>
      </c>
      <c r="F574" s="57">
        <f t="shared" si="212"/>
        <v>150.72115325887881</v>
      </c>
      <c r="G574" s="57">
        <f t="shared" si="212"/>
        <v>0</v>
      </c>
      <c r="H574" s="58">
        <f t="shared" si="212"/>
        <v>0</v>
      </c>
      <c r="I574" s="16">
        <f t="shared" si="212"/>
        <v>150.72115325887881</v>
      </c>
      <c r="J574" s="6"/>
      <c r="K574" s="59" t="s">
        <v>25</v>
      </c>
      <c r="L574" s="57">
        <f>SUM(L553:L569)</f>
        <v>0</v>
      </c>
      <c r="M574" s="57">
        <f t="shared" ref="M574:S574" si="213">SUM(M553:M569)</f>
        <v>0</v>
      </c>
      <c r="N574" s="57">
        <f t="shared" si="213"/>
        <v>0</v>
      </c>
      <c r="O574" s="57">
        <f t="shared" si="213"/>
        <v>0</v>
      </c>
      <c r="P574" s="57">
        <f t="shared" si="213"/>
        <v>0</v>
      </c>
      <c r="Q574" s="57">
        <f t="shared" si="213"/>
        <v>0</v>
      </c>
      <c r="R574" s="58">
        <f t="shared" si="213"/>
        <v>0</v>
      </c>
      <c r="S574" s="60">
        <f t="shared" si="213"/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214">IF($I574=0,"-",C574/$I574)</f>
        <v>0</v>
      </c>
      <c r="D575" s="98">
        <f t="shared" si="214"/>
        <v>0</v>
      </c>
      <c r="E575" s="98">
        <f t="shared" si="214"/>
        <v>0</v>
      </c>
      <c r="F575" s="98">
        <f t="shared" si="214"/>
        <v>1</v>
      </c>
      <c r="G575" s="98">
        <f t="shared" si="214"/>
        <v>0</v>
      </c>
      <c r="H575" s="99">
        <f t="shared" si="214"/>
        <v>0</v>
      </c>
      <c r="I575" s="100">
        <f>SUM(B575:H575)</f>
        <v>1</v>
      </c>
      <c r="J575" s="1"/>
      <c r="K575" s="64" t="s">
        <v>86</v>
      </c>
      <c r="L575" s="65" t="str">
        <f t="shared" ref="L575:R575" si="215">IF($S574=0,"-",L574/$S574)</f>
        <v>-</v>
      </c>
      <c r="M575" s="65" t="str">
        <f t="shared" si="215"/>
        <v>-</v>
      </c>
      <c r="N575" s="65" t="str">
        <f t="shared" si="215"/>
        <v>-</v>
      </c>
      <c r="O575" s="65" t="str">
        <f t="shared" si="215"/>
        <v>-</v>
      </c>
      <c r="P575" s="65" t="str">
        <f t="shared" si="215"/>
        <v>-</v>
      </c>
      <c r="Q575" s="65" t="str">
        <f t="shared" si="215"/>
        <v>-</v>
      </c>
      <c r="R575" s="66" t="str">
        <f t="shared" si="215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0</v>
      </c>
      <c r="C579" s="14">
        <v>0</v>
      </c>
      <c r="D579" s="14">
        <v>0</v>
      </c>
      <c r="E579" s="14">
        <v>0</v>
      </c>
      <c r="F579" s="213"/>
      <c r="G579" s="14">
        <v>0</v>
      </c>
      <c r="H579" s="15">
        <v>0</v>
      </c>
      <c r="I579" s="16">
        <f>SUM(B579:H579)</f>
        <v>0</v>
      </c>
      <c r="J579" s="6"/>
      <c r="K579" s="72" t="s">
        <v>6</v>
      </c>
      <c r="L579" s="14">
        <v>0</v>
      </c>
      <c r="M579" s="14">
        <v>0</v>
      </c>
      <c r="N579" s="14">
        <v>0</v>
      </c>
      <c r="O579" s="14">
        <v>0</v>
      </c>
      <c r="P579" s="14">
        <v>5.1075830356998074E-3</v>
      </c>
      <c r="Q579" s="14">
        <v>0</v>
      </c>
      <c r="R579" s="73">
        <v>0</v>
      </c>
      <c r="S579" s="74">
        <f>SUM(L579:R579)</f>
        <v>5.1075830356998074E-3</v>
      </c>
    </row>
    <row r="580" spans="1:19" x14ac:dyDescent="0.25">
      <c r="A580" s="21" t="s">
        <v>7</v>
      </c>
      <c r="B580" s="22">
        <v>0</v>
      </c>
      <c r="C580" s="22">
        <v>0</v>
      </c>
      <c r="D580" s="22">
        <v>0</v>
      </c>
      <c r="E580" s="22">
        <v>0</v>
      </c>
      <c r="F580" s="214"/>
      <c r="G580" s="22">
        <v>0</v>
      </c>
      <c r="H580" s="23">
        <v>0</v>
      </c>
      <c r="I580" s="24">
        <f t="shared" ref="I580:I599" si="216">SUM(B580:H580)</f>
        <v>0</v>
      </c>
      <c r="J580" s="6"/>
      <c r="K580" s="25" t="s">
        <v>7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7">
        <v>0</v>
      </c>
      <c r="S580" s="28">
        <f t="shared" ref="S580:S599" si="217">SUM(L580:R580)</f>
        <v>0</v>
      </c>
    </row>
    <row r="581" spans="1:19" x14ac:dyDescent="0.25">
      <c r="A581" s="29" t="s">
        <v>9</v>
      </c>
      <c r="B581" s="18">
        <v>0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216"/>
        <v>0</v>
      </c>
      <c r="J581" s="6"/>
      <c r="K581" s="31" t="s">
        <v>9</v>
      </c>
      <c r="L581" s="18">
        <v>0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217"/>
        <v>0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216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217"/>
        <v>0</v>
      </c>
    </row>
    <row r="583" spans="1:19" x14ac:dyDescent="0.25">
      <c r="A583" s="29" t="s">
        <v>15</v>
      </c>
      <c r="B583" s="18">
        <v>9.5969260428004244</v>
      </c>
      <c r="C583" s="18">
        <v>1.1624257380274716</v>
      </c>
      <c r="D583" s="18">
        <v>0.2506444698389198</v>
      </c>
      <c r="E583" s="18">
        <v>0.55900833732652233</v>
      </c>
      <c r="F583" s="214"/>
      <c r="G583" s="18">
        <v>0</v>
      </c>
      <c r="H583" s="30">
        <v>0</v>
      </c>
      <c r="I583" s="16">
        <f t="shared" si="216"/>
        <v>11.569004587993337</v>
      </c>
      <c r="J583" s="6"/>
      <c r="K583" s="31" t="s">
        <v>15</v>
      </c>
      <c r="L583" s="18">
        <v>9.5969260428004244</v>
      </c>
      <c r="M583" s="18">
        <v>1.1624257380274716</v>
      </c>
      <c r="N583" s="18">
        <v>0.2506444698389198</v>
      </c>
      <c r="O583" s="18">
        <v>0.55900833732652233</v>
      </c>
      <c r="P583" s="18">
        <v>0</v>
      </c>
      <c r="Q583" s="18">
        <v>0</v>
      </c>
      <c r="R583" s="19">
        <v>0</v>
      </c>
      <c r="S583" s="20">
        <f t="shared" si="217"/>
        <v>11.569004587993337</v>
      </c>
    </row>
    <row r="584" spans="1:19" x14ac:dyDescent="0.25">
      <c r="A584" s="21" t="s">
        <v>14</v>
      </c>
      <c r="B584" s="22">
        <v>101.69335015403463</v>
      </c>
      <c r="C584" s="22">
        <v>1.5432825105698171</v>
      </c>
      <c r="D584" s="22">
        <v>1.8247734556670421</v>
      </c>
      <c r="E584" s="22">
        <v>0</v>
      </c>
      <c r="F584" s="214"/>
      <c r="G584" s="22">
        <v>0</v>
      </c>
      <c r="H584" s="23">
        <v>0</v>
      </c>
      <c r="I584" s="24">
        <f t="shared" si="216"/>
        <v>105.0614061202715</v>
      </c>
      <c r="J584" s="6"/>
      <c r="K584" s="25" t="s">
        <v>14</v>
      </c>
      <c r="L584" s="26">
        <v>101.69335015403463</v>
      </c>
      <c r="M584" s="26">
        <v>1.5432825105698171</v>
      </c>
      <c r="N584" s="26">
        <v>1.8247734556670421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217"/>
        <v>105.0614061202715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7.1759690536144588E-2</v>
      </c>
      <c r="E585" s="18">
        <v>33.474794469422939</v>
      </c>
      <c r="F585" s="214"/>
      <c r="G585" s="18">
        <v>0</v>
      </c>
      <c r="H585" s="30">
        <v>0</v>
      </c>
      <c r="I585" s="16">
        <f t="shared" si="216"/>
        <v>33.546554159959086</v>
      </c>
      <c r="J585" s="6"/>
      <c r="K585" s="31" t="s">
        <v>56</v>
      </c>
      <c r="L585" s="18">
        <v>0</v>
      </c>
      <c r="M585" s="18">
        <v>0</v>
      </c>
      <c r="N585" s="18">
        <v>7.1759690536144588E-2</v>
      </c>
      <c r="O585" s="18">
        <v>33.474794469422939</v>
      </c>
      <c r="P585" s="18">
        <v>711.14618180299522</v>
      </c>
      <c r="Q585" s="18">
        <v>0</v>
      </c>
      <c r="R585" s="19">
        <v>0</v>
      </c>
      <c r="S585" s="20">
        <f t="shared" si="217"/>
        <v>744.69273596295432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1.5667951676793086E-2</v>
      </c>
      <c r="E586" s="22">
        <v>0.45809187875324991</v>
      </c>
      <c r="F586" s="214"/>
      <c r="G586" s="22">
        <v>0</v>
      </c>
      <c r="H586" s="23">
        <v>0</v>
      </c>
      <c r="I586" s="24">
        <f t="shared" si="216"/>
        <v>0.47375983043004299</v>
      </c>
      <c r="J586" s="6"/>
      <c r="K586" s="25" t="s">
        <v>11</v>
      </c>
      <c r="L586" s="26">
        <v>0</v>
      </c>
      <c r="M586" s="26">
        <v>0</v>
      </c>
      <c r="N586" s="26">
        <v>1.5667951676793086E-2</v>
      </c>
      <c r="O586" s="26">
        <v>0.45809187875324991</v>
      </c>
      <c r="P586" s="26">
        <v>9.6996660759321927</v>
      </c>
      <c r="Q586" s="26">
        <v>0</v>
      </c>
      <c r="R586" s="27">
        <v>0</v>
      </c>
      <c r="S586" s="28">
        <f t="shared" si="217"/>
        <v>10.173425906362235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216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137.53300968488278</v>
      </c>
      <c r="Q587" s="18">
        <v>0</v>
      </c>
      <c r="R587" s="19">
        <v>0</v>
      </c>
      <c r="S587" s="20">
        <f t="shared" si="217"/>
        <v>137.53300968488278</v>
      </c>
    </row>
    <row r="588" spans="1:19" x14ac:dyDescent="0.25">
      <c r="A588" s="21" t="s">
        <v>16</v>
      </c>
      <c r="B588" s="22">
        <v>2.4545697241287616</v>
      </c>
      <c r="C588" s="22">
        <v>1.3299582136904804E-2</v>
      </c>
      <c r="D588" s="22">
        <v>0.31152517753464565</v>
      </c>
      <c r="E588" s="22">
        <v>4.2466277730784464E-2</v>
      </c>
      <c r="F588" s="214"/>
      <c r="G588" s="22">
        <v>0</v>
      </c>
      <c r="H588" s="23">
        <v>0</v>
      </c>
      <c r="I588" s="24">
        <f t="shared" si="216"/>
        <v>2.8218607615310964</v>
      </c>
      <c r="J588" s="6"/>
      <c r="K588" s="25" t="s">
        <v>16</v>
      </c>
      <c r="L588" s="26">
        <v>2.4545697241287616</v>
      </c>
      <c r="M588" s="26">
        <v>1.3299582136904804E-2</v>
      </c>
      <c r="N588" s="26">
        <v>0.31152517753464565</v>
      </c>
      <c r="O588" s="26">
        <v>4.2466277730784464E-2</v>
      </c>
      <c r="P588" s="26">
        <v>0</v>
      </c>
      <c r="Q588" s="26">
        <v>0</v>
      </c>
      <c r="R588" s="27">
        <v>0</v>
      </c>
      <c r="S588" s="28">
        <f t="shared" si="217"/>
        <v>2.8218607615310964</v>
      </c>
    </row>
    <row r="589" spans="1:19" x14ac:dyDescent="0.25">
      <c r="A589" s="29" t="s">
        <v>136</v>
      </c>
      <c r="B589" s="18">
        <v>146.32908316605506</v>
      </c>
      <c r="C589" s="18">
        <v>23.059529561803256</v>
      </c>
      <c r="D589" s="18">
        <v>4.4973276587088211</v>
      </c>
      <c r="E589" s="18">
        <v>3.541283169701428</v>
      </c>
      <c r="F589" s="214"/>
      <c r="G589" s="18">
        <v>0</v>
      </c>
      <c r="H589" s="30">
        <v>0</v>
      </c>
      <c r="I589" s="16">
        <f t="shared" si="216"/>
        <v>177.42722355626856</v>
      </c>
      <c r="J589" s="6"/>
      <c r="K589" s="31" t="s">
        <v>136</v>
      </c>
      <c r="L589" s="18">
        <v>146.32908316605506</v>
      </c>
      <c r="M589" s="18">
        <v>23.059529561803256</v>
      </c>
      <c r="N589" s="18">
        <v>4.4973276587088211</v>
      </c>
      <c r="O589" s="18">
        <v>3.541283169701428</v>
      </c>
      <c r="P589" s="18">
        <v>0</v>
      </c>
      <c r="Q589" s="18">
        <v>0</v>
      </c>
      <c r="R589" s="19">
        <v>0</v>
      </c>
      <c r="S589" s="20">
        <f t="shared" si="217"/>
        <v>177.42722355626856</v>
      </c>
    </row>
    <row r="590" spans="1:19" x14ac:dyDescent="0.25">
      <c r="A590" s="21" t="s">
        <v>24</v>
      </c>
      <c r="B590" s="22">
        <v>166.7346493623335</v>
      </c>
      <c r="C590" s="22">
        <v>0</v>
      </c>
      <c r="D590" s="22">
        <v>367.7382002323003</v>
      </c>
      <c r="E590" s="22">
        <v>81.036045142820271</v>
      </c>
      <c r="F590" s="214"/>
      <c r="G590" s="22">
        <v>251.94233753533501</v>
      </c>
      <c r="H590" s="23">
        <v>6.5588916656382362E-2</v>
      </c>
      <c r="I590" s="24">
        <f t="shared" si="216"/>
        <v>867.51682118944541</v>
      </c>
      <c r="J590" s="6"/>
      <c r="K590" s="25" t="s">
        <v>24</v>
      </c>
      <c r="L590" s="26">
        <v>166.7346493623335</v>
      </c>
      <c r="M590" s="26">
        <v>0</v>
      </c>
      <c r="N590" s="26">
        <v>367.7382002323003</v>
      </c>
      <c r="O590" s="26">
        <v>81.036045142820271</v>
      </c>
      <c r="P590" s="26">
        <v>43.477585902021943</v>
      </c>
      <c r="Q590" s="26">
        <v>251.94233753533501</v>
      </c>
      <c r="R590" s="27">
        <v>6.5588916656382362E-2</v>
      </c>
      <c r="S590" s="28">
        <f t="shared" si="217"/>
        <v>910.99440709146734</v>
      </c>
    </row>
    <row r="591" spans="1:19" x14ac:dyDescent="0.25">
      <c r="A591" s="29" t="s">
        <v>23</v>
      </c>
      <c r="B591" s="18">
        <v>413.63981778687366</v>
      </c>
      <c r="C591" s="18">
        <v>2.622402629005514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216"/>
        <v>416.2622204158792</v>
      </c>
      <c r="J591" s="6"/>
      <c r="K591" s="31" t="s">
        <v>23</v>
      </c>
      <c r="L591" s="18">
        <v>413.63981778687366</v>
      </c>
      <c r="M591" s="18">
        <v>2.622402629005514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217"/>
        <v>416.2622204158792</v>
      </c>
    </row>
    <row r="592" spans="1:19" x14ac:dyDescent="0.25">
      <c r="A592" s="21" t="s">
        <v>58</v>
      </c>
      <c r="B592" s="22">
        <v>0.68569339366312176</v>
      </c>
      <c r="C592" s="22">
        <v>0</v>
      </c>
      <c r="D592" s="22">
        <v>0.12189609319519196</v>
      </c>
      <c r="E592" s="22">
        <v>0</v>
      </c>
      <c r="F592" s="214"/>
      <c r="G592" s="22">
        <v>0</v>
      </c>
      <c r="H592" s="23">
        <v>0</v>
      </c>
      <c r="I592" s="24">
        <f t="shared" si="216"/>
        <v>0.80758948685831378</v>
      </c>
      <c r="J592" s="6"/>
      <c r="K592" s="25" t="s">
        <v>58</v>
      </c>
      <c r="L592" s="26">
        <v>0.68569339366312176</v>
      </c>
      <c r="M592" s="26">
        <v>0</v>
      </c>
      <c r="N592" s="26">
        <v>0.12189609319519196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217"/>
        <v>0.80758948685831378</v>
      </c>
    </row>
    <row r="593" spans="1:85" x14ac:dyDescent="0.25">
      <c r="A593" s="29" t="s">
        <v>21</v>
      </c>
      <c r="B593" s="18">
        <v>38.839660773594552</v>
      </c>
      <c r="C593" s="18">
        <v>0</v>
      </c>
      <c r="D593" s="18">
        <v>2.3955999107392838</v>
      </c>
      <c r="E593" s="18">
        <v>0</v>
      </c>
      <c r="F593" s="214"/>
      <c r="G593" s="18">
        <v>0</v>
      </c>
      <c r="H593" s="30">
        <v>0</v>
      </c>
      <c r="I593" s="16">
        <f t="shared" si="216"/>
        <v>41.235260684333838</v>
      </c>
      <c r="J593" s="6"/>
      <c r="K593" s="31" t="s">
        <v>21</v>
      </c>
      <c r="L593" s="18">
        <v>38.839660773594552</v>
      </c>
      <c r="M593" s="18">
        <v>0</v>
      </c>
      <c r="N593" s="18">
        <v>2.3955999107392838</v>
      </c>
      <c r="O593" s="18">
        <v>0</v>
      </c>
      <c r="P593" s="18">
        <v>47.284010879911598</v>
      </c>
      <c r="Q593" s="18">
        <v>0</v>
      </c>
      <c r="R593" s="19">
        <v>0</v>
      </c>
      <c r="S593" s="20">
        <f t="shared" si="217"/>
        <v>88.519271564245429</v>
      </c>
    </row>
    <row r="594" spans="1:85" x14ac:dyDescent="0.25">
      <c r="A594" s="21" t="s">
        <v>20</v>
      </c>
      <c r="B594" s="22">
        <v>0</v>
      </c>
      <c r="C594" s="22">
        <v>0</v>
      </c>
      <c r="D594" s="22">
        <v>0</v>
      </c>
      <c r="E594" s="22">
        <v>0</v>
      </c>
      <c r="F594" s="214"/>
      <c r="G594" s="22">
        <v>0</v>
      </c>
      <c r="H594" s="23">
        <v>0</v>
      </c>
      <c r="I594" s="24">
        <f t="shared" si="216"/>
        <v>0</v>
      </c>
      <c r="J594" s="6"/>
      <c r="K594" s="25" t="s">
        <v>20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217"/>
        <v>0</v>
      </c>
      <c r="V594"/>
    </row>
    <row r="595" spans="1:85" x14ac:dyDescent="0.25">
      <c r="A595" s="32" t="s">
        <v>62</v>
      </c>
      <c r="B595" s="18">
        <v>362.56424987524235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216"/>
        <v>362.56424987524235</v>
      </c>
      <c r="J595" s="6"/>
      <c r="K595" s="33" t="s">
        <v>62</v>
      </c>
      <c r="L595" s="18">
        <v>362.56424987524235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217"/>
        <v>362.56424987524235</v>
      </c>
    </row>
    <row r="596" spans="1:85" ht="14.4" x14ac:dyDescent="0.3">
      <c r="A596" s="34" t="s">
        <v>22</v>
      </c>
      <c r="B596" s="35">
        <v>362.56424987524235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216"/>
        <v>362.56424987524235</v>
      </c>
      <c r="J596" s="6"/>
      <c r="K596" s="38" t="s">
        <v>22</v>
      </c>
      <c r="L596" s="39">
        <v>362.56424987524235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217"/>
        <v>362.56424987524235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216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217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216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217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216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217"/>
        <v>0</v>
      </c>
    </row>
    <row r="600" spans="1:85" x14ac:dyDescent="0.25">
      <c r="A600" s="56" t="s">
        <v>25</v>
      </c>
      <c r="B600" s="57">
        <f>SUM(B579:B595)</f>
        <v>1242.538000278726</v>
      </c>
      <c r="C600" s="57">
        <f t="shared" ref="C600:I600" si="218">SUM(C579:C595)</f>
        <v>28.400940021542965</v>
      </c>
      <c r="D600" s="57">
        <f t="shared" si="218"/>
        <v>377.22739464019713</v>
      </c>
      <c r="E600" s="57">
        <f t="shared" si="218"/>
        <v>119.1116892757552</v>
      </c>
      <c r="F600" s="57">
        <f t="shared" si="218"/>
        <v>0</v>
      </c>
      <c r="G600" s="57">
        <f t="shared" si="218"/>
        <v>251.94233753533501</v>
      </c>
      <c r="H600" s="58">
        <f t="shared" si="218"/>
        <v>6.5588916656382362E-2</v>
      </c>
      <c r="I600" s="16">
        <f t="shared" si="218"/>
        <v>2019.2859506682125</v>
      </c>
      <c r="J600" s="6"/>
      <c r="K600" s="59" t="s">
        <v>25</v>
      </c>
      <c r="L600" s="57">
        <f>SUM(L579:L595)</f>
        <v>1242.538000278726</v>
      </c>
      <c r="M600" s="57">
        <f t="shared" ref="M600:S600" si="219">SUM(M579:M595)</f>
        <v>28.400940021542965</v>
      </c>
      <c r="N600" s="57">
        <f t="shared" si="219"/>
        <v>377.22739464019713</v>
      </c>
      <c r="O600" s="57">
        <f t="shared" si="219"/>
        <v>119.1116892757552</v>
      </c>
      <c r="P600" s="57">
        <f t="shared" si="219"/>
        <v>949.14556192877956</v>
      </c>
      <c r="Q600" s="57">
        <f t="shared" si="219"/>
        <v>251.94233753533501</v>
      </c>
      <c r="R600" s="58">
        <f t="shared" si="219"/>
        <v>6.5588916656382362E-2</v>
      </c>
      <c r="S600" s="60">
        <f t="shared" si="219"/>
        <v>2968.4315125969924</v>
      </c>
    </row>
    <row r="601" spans="1:85" s="1" customFormat="1" ht="15" thickBot="1" x14ac:dyDescent="0.35">
      <c r="A601" s="110" t="s">
        <v>86</v>
      </c>
      <c r="B601" s="98">
        <f>IF($I600=0,"-",B600/$I600)</f>
        <v>0.61533533666569173</v>
      </c>
      <c r="C601" s="98">
        <f t="shared" ref="C601:H601" si="220">IF($I600=0,"-",C600/$I600)</f>
        <v>1.4064843075912385E-2</v>
      </c>
      <c r="D601" s="98">
        <f t="shared" si="220"/>
        <v>0.18681227119683907</v>
      </c>
      <c r="E601" s="98">
        <f t="shared" si="220"/>
        <v>5.8987034122799362E-2</v>
      </c>
      <c r="F601" s="98">
        <f t="shared" si="220"/>
        <v>0</v>
      </c>
      <c r="G601" s="98">
        <f t="shared" si="220"/>
        <v>0.12476803369624963</v>
      </c>
      <c r="H601" s="99">
        <f t="shared" si="220"/>
        <v>3.2481242507866696E-5</v>
      </c>
      <c r="I601" s="100">
        <f>SUM(B601:H601)</f>
        <v>1</v>
      </c>
      <c r="K601" s="64" t="s">
        <v>86</v>
      </c>
      <c r="L601" s="65">
        <f t="shared" ref="L601:R601" si="221">IF($S600=0,"-",L600/$S600)</f>
        <v>0.41858402156351809</v>
      </c>
      <c r="M601" s="65">
        <f t="shared" si="221"/>
        <v>9.5676588464376697E-3</v>
      </c>
      <c r="N601" s="65">
        <f t="shared" si="221"/>
        <v>0.12707970287991321</v>
      </c>
      <c r="O601" s="65">
        <f t="shared" si="221"/>
        <v>4.0126136907752984E-2</v>
      </c>
      <c r="P601" s="65">
        <f t="shared" si="221"/>
        <v>0.31974649167445346</v>
      </c>
      <c r="Q601" s="65">
        <f t="shared" si="221"/>
        <v>8.4873892648753807E-2</v>
      </c>
      <c r="R601" s="66">
        <f t="shared" si="221"/>
        <v>2.2095479170749192E-5</v>
      </c>
      <c r="S601" s="67">
        <f>SUM(L601:R601)</f>
        <v>1</v>
      </c>
      <c r="BA601" s="68"/>
      <c r="BR601" s="68"/>
    </row>
    <row r="602" spans="1:85" ht="14.4" hidden="1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3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121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4.774304854869615</v>
      </c>
      <c r="C605" s="14">
        <v>0</v>
      </c>
      <c r="D605" s="14">
        <v>0.82297099522089345</v>
      </c>
      <c r="E605" s="14">
        <v>0</v>
      </c>
      <c r="F605" s="213"/>
      <c r="G605" s="14">
        <v>0</v>
      </c>
      <c r="H605" s="15">
        <v>0</v>
      </c>
      <c r="I605" s="16">
        <f>SUM(B605:H605)</f>
        <v>5.597275850090508</v>
      </c>
      <c r="J605" s="6"/>
      <c r="K605" s="72" t="s">
        <v>6</v>
      </c>
      <c r="L605" s="14">
        <v>4.774304854869615</v>
      </c>
      <c r="M605" s="14">
        <v>0</v>
      </c>
      <c r="N605" s="14">
        <v>0.82297099522089345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5.597275850090508</v>
      </c>
      <c r="T605" s="160"/>
      <c r="U605" s="75" t="s">
        <v>6</v>
      </c>
      <c r="V605" s="76">
        <v>4.774304854869615</v>
      </c>
      <c r="W605" s="76">
        <v>0.82297099522089345</v>
      </c>
      <c r="X605" s="76">
        <v>0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222">+P605</f>
        <v>0</v>
      </c>
      <c r="AF605" s="79">
        <f t="shared" ref="AF605:AF625" si="223">SUM(V605:AE605)</f>
        <v>5.597275850090508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5.14918858337386</v>
      </c>
      <c r="C606" s="22">
        <v>0</v>
      </c>
      <c r="D606" s="22">
        <v>0.60350166746575495</v>
      </c>
      <c r="E606" s="22">
        <v>0</v>
      </c>
      <c r="F606" s="214"/>
      <c r="G606" s="22">
        <v>0</v>
      </c>
      <c r="H606" s="23">
        <v>0</v>
      </c>
      <c r="I606" s="24">
        <f t="shared" ref="I606:I625" si="224">SUM(B606:H606)</f>
        <v>5.7526902508396152</v>
      </c>
      <c r="J606" s="6"/>
      <c r="K606" s="25" t="s">
        <v>7</v>
      </c>
      <c r="L606" s="26">
        <v>5.14918858337386</v>
      </c>
      <c r="M606" s="26">
        <v>0</v>
      </c>
      <c r="N606" s="26">
        <v>0.60350166746575495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225">SUM(L606:R606)</f>
        <v>5.7526902508396152</v>
      </c>
      <c r="T606" s="160"/>
      <c r="U606" s="80" t="s">
        <v>7</v>
      </c>
      <c r="V606" s="81">
        <v>5.14918858337386</v>
      </c>
      <c r="W606" s="81">
        <v>0.45547443860637693</v>
      </c>
      <c r="X606" s="81">
        <v>0.14802722885937797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222"/>
        <v>0</v>
      </c>
      <c r="AF606" s="83">
        <f t="shared" si="223"/>
        <v>5.7526902508396143</v>
      </c>
      <c r="AG606" s="121" t="str">
        <f t="shared" ref="AG606:AG626" si="226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37.236130225764519</v>
      </c>
      <c r="C607" s="18">
        <v>0</v>
      </c>
      <c r="D607" s="18">
        <v>2.5998716674019229</v>
      </c>
      <c r="E607" s="18">
        <v>0</v>
      </c>
      <c r="F607" s="214"/>
      <c r="G607" s="18">
        <v>0</v>
      </c>
      <c r="H607" s="30">
        <v>0</v>
      </c>
      <c r="I607" s="16">
        <f t="shared" si="224"/>
        <v>39.83600189316644</v>
      </c>
      <c r="J607" s="6"/>
      <c r="K607" s="31" t="s">
        <v>9</v>
      </c>
      <c r="L607" s="18">
        <v>37.236130225764519</v>
      </c>
      <c r="M607" s="18">
        <v>0</v>
      </c>
      <c r="N607" s="18">
        <v>2.5998716674019229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225"/>
        <v>39.83600189316644</v>
      </c>
      <c r="T607" s="160"/>
      <c r="U607" s="162" t="s">
        <v>9</v>
      </c>
      <c r="V607" s="76">
        <v>37.236130225764519</v>
      </c>
      <c r="W607" s="76">
        <v>2.5998716674019229</v>
      </c>
      <c r="X607" s="76">
        <v>0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222"/>
        <v>0</v>
      </c>
      <c r="AF607" s="79">
        <f t="shared" si="223"/>
        <v>39.83600189316644</v>
      </c>
      <c r="AG607" s="121" t="str">
        <f t="shared" si="226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224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225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222"/>
        <v>0</v>
      </c>
      <c r="AF608" s="83">
        <f t="shared" si="223"/>
        <v>0</v>
      </c>
      <c r="AG608" s="121" t="str">
        <f t="shared" si="226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0</v>
      </c>
      <c r="C609" s="18">
        <v>0</v>
      </c>
      <c r="D609" s="18">
        <v>0</v>
      </c>
      <c r="E609" s="18">
        <v>0</v>
      </c>
      <c r="F609" s="214"/>
      <c r="G609" s="18">
        <v>0</v>
      </c>
      <c r="H609" s="30">
        <v>0</v>
      </c>
      <c r="I609" s="16">
        <f t="shared" si="224"/>
        <v>0</v>
      </c>
      <c r="J609" s="6"/>
      <c r="K609" s="31" t="s">
        <v>15</v>
      </c>
      <c r="L609" s="18">
        <v>0</v>
      </c>
      <c r="M609" s="18">
        <v>0</v>
      </c>
      <c r="N609" s="18">
        <v>0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225"/>
        <v>0</v>
      </c>
      <c r="T609" s="160"/>
      <c r="U609" s="162" t="s">
        <v>15</v>
      </c>
      <c r="V609" s="76">
        <v>0</v>
      </c>
      <c r="W609" s="76">
        <v>0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222"/>
        <v>0</v>
      </c>
      <c r="AF609" s="79">
        <f t="shared" si="223"/>
        <v>0</v>
      </c>
      <c r="AG609" s="121" t="str">
        <f t="shared" si="226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1363.9019800699023</v>
      </c>
      <c r="C610" s="22">
        <v>0</v>
      </c>
      <c r="D610" s="22">
        <v>165.9260079043847</v>
      </c>
      <c r="E610" s="22">
        <v>0</v>
      </c>
      <c r="F610" s="214"/>
      <c r="G610" s="22">
        <v>0</v>
      </c>
      <c r="H610" s="23">
        <v>0</v>
      </c>
      <c r="I610" s="24">
        <f t="shared" si="224"/>
        <v>1529.827987974287</v>
      </c>
      <c r="J610" s="6"/>
      <c r="K610" s="25" t="s">
        <v>14</v>
      </c>
      <c r="L610" s="26">
        <v>1363.9019800699023</v>
      </c>
      <c r="M610" s="26">
        <v>0</v>
      </c>
      <c r="N610" s="26">
        <v>165.9260079043847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225"/>
        <v>1529.827987974287</v>
      </c>
      <c r="T610" s="160"/>
      <c r="U610" s="80" t="s">
        <v>14</v>
      </c>
      <c r="V610" s="81">
        <v>1363.9019800699023</v>
      </c>
      <c r="W610" s="81">
        <v>165.9260079043847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222"/>
        <v>0</v>
      </c>
      <c r="AF610" s="83">
        <f t="shared" si="223"/>
        <v>1529.827987974287</v>
      </c>
      <c r="AG610" s="121" t="str">
        <f t="shared" si="226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224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3437.4343372228259</v>
      </c>
      <c r="Q611" s="18">
        <v>0</v>
      </c>
      <c r="R611" s="19">
        <v>0</v>
      </c>
      <c r="S611" s="20">
        <f t="shared" si="225"/>
        <v>3437.4343372228259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3437.4343372228259</v>
      </c>
      <c r="AF611" s="124">
        <f t="shared" ref="AF611" si="227">SUM(V611:AE611)</f>
        <v>3437.4343372228259</v>
      </c>
      <c r="AG611" s="121" t="str">
        <f t="shared" si="226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224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1194.2589371300396</v>
      </c>
      <c r="Q612" s="26">
        <v>0</v>
      </c>
      <c r="R612" s="27">
        <v>0</v>
      </c>
      <c r="S612" s="28">
        <f t="shared" si="225"/>
        <v>1194.2589371300396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228">+P612</f>
        <v>1194.2589371300396</v>
      </c>
      <c r="AF612" s="83">
        <f t="shared" si="223"/>
        <v>1194.2589371300396</v>
      </c>
      <c r="AG612" s="121" t="str">
        <f t="shared" si="226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224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225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228"/>
        <v>0</v>
      </c>
      <c r="AF613" s="124">
        <f t="shared" si="223"/>
        <v>0</v>
      </c>
      <c r="AG613" s="121" t="str">
        <f t="shared" si="226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15.544284151110503</v>
      </c>
      <c r="C614" s="22">
        <v>0</v>
      </c>
      <c r="D614" s="22">
        <v>2.0127196371888703</v>
      </c>
      <c r="E614" s="22">
        <v>0</v>
      </c>
      <c r="F614" s="214"/>
      <c r="G614" s="22">
        <v>0</v>
      </c>
      <c r="H614" s="23">
        <v>0</v>
      </c>
      <c r="I614" s="24">
        <f t="shared" si="224"/>
        <v>17.557003788299372</v>
      </c>
      <c r="J614" s="6"/>
      <c r="K614" s="25" t="s">
        <v>16</v>
      </c>
      <c r="L614" s="26">
        <v>15.544284151110503</v>
      </c>
      <c r="M614" s="26">
        <v>0</v>
      </c>
      <c r="N614" s="26">
        <v>2.0127196371888703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225"/>
        <v>17.557003788299372</v>
      </c>
      <c r="T614" s="160"/>
      <c r="U614" s="80" t="s">
        <v>16</v>
      </c>
      <c r="V614" s="81">
        <v>15.544284151110503</v>
      </c>
      <c r="W614" s="81">
        <v>1.2797495465517632</v>
      </c>
      <c r="X614" s="81">
        <v>0.73297009063710694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228"/>
        <v>0</v>
      </c>
      <c r="AF614" s="83">
        <f t="shared" si="223"/>
        <v>17.557003788299372</v>
      </c>
      <c r="AG614" s="121" t="str">
        <f t="shared" si="226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2290.0533358879884</v>
      </c>
      <c r="C615" s="18">
        <v>0</v>
      </c>
      <c r="D615" s="18">
        <v>267.30493708055201</v>
      </c>
      <c r="E615" s="18">
        <v>0</v>
      </c>
      <c r="F615" s="214"/>
      <c r="G615" s="18">
        <v>0</v>
      </c>
      <c r="H615" s="30">
        <v>0</v>
      </c>
      <c r="I615" s="16">
        <f t="shared" si="224"/>
        <v>2557.3582729685404</v>
      </c>
      <c r="J615" s="6"/>
      <c r="K615" s="31" t="s">
        <v>136</v>
      </c>
      <c r="L615" s="18">
        <v>2290.0533358879884</v>
      </c>
      <c r="M615" s="18">
        <v>0</v>
      </c>
      <c r="N615" s="18">
        <v>267.30493708055201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225"/>
        <v>2557.3582729685404</v>
      </c>
      <c r="T615" s="160"/>
      <c r="U615" s="84" t="s">
        <v>136</v>
      </c>
      <c r="V615" s="76">
        <v>2290.0533358879884</v>
      </c>
      <c r="W615" s="76">
        <v>262.82996779246668</v>
      </c>
      <c r="X615" s="76">
        <v>4.4749692880853109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228"/>
        <v>0</v>
      </c>
      <c r="AF615" s="124">
        <f t="shared" si="223"/>
        <v>2557.3582729685404</v>
      </c>
      <c r="AG615" s="121" t="str">
        <f t="shared" si="226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521.29667350570719</v>
      </c>
      <c r="C616" s="22">
        <v>0</v>
      </c>
      <c r="D616" s="22">
        <v>579.39932980671915</v>
      </c>
      <c r="E616" s="22">
        <v>909.04745059300683</v>
      </c>
      <c r="F616" s="214"/>
      <c r="G616" s="22">
        <v>349.86744613201438</v>
      </c>
      <c r="H616" s="23">
        <v>0</v>
      </c>
      <c r="I616" s="24">
        <f t="shared" si="224"/>
        <v>2359.6109000374477</v>
      </c>
      <c r="J616" s="6"/>
      <c r="K616" s="25" t="s">
        <v>24</v>
      </c>
      <c r="L616" s="26">
        <v>521.29667350570719</v>
      </c>
      <c r="M616" s="26">
        <v>0</v>
      </c>
      <c r="N616" s="26">
        <v>579.39932980671915</v>
      </c>
      <c r="O616" s="26">
        <v>909.04745059300683</v>
      </c>
      <c r="P616" s="26">
        <v>0</v>
      </c>
      <c r="Q616" s="26">
        <v>349.86744613201438</v>
      </c>
      <c r="R616" s="27">
        <v>0</v>
      </c>
      <c r="S616" s="28">
        <f t="shared" si="225"/>
        <v>2359.6109000374477</v>
      </c>
      <c r="T616" s="160"/>
      <c r="U616" s="80" t="s">
        <v>24</v>
      </c>
      <c r="V616" s="81">
        <v>521.29667350570719</v>
      </c>
      <c r="W616" s="81">
        <v>374.07983966030991</v>
      </c>
      <c r="X616" s="81">
        <v>205.31949014640921</v>
      </c>
      <c r="Y616" s="81">
        <v>245.70627177663476</v>
      </c>
      <c r="Z616" s="81">
        <v>277.69027694496748</v>
      </c>
      <c r="AA616" s="81">
        <v>93.413476855329648</v>
      </c>
      <c r="AB616" s="81">
        <v>184.88824055387994</v>
      </c>
      <c r="AC616" s="81">
        <v>164.97920557813444</v>
      </c>
      <c r="AD616" s="81">
        <v>292.23742501607489</v>
      </c>
      <c r="AE616" s="122">
        <f t="shared" si="228"/>
        <v>0</v>
      </c>
      <c r="AF616" s="83">
        <f t="shared" si="223"/>
        <v>2359.6109000374472</v>
      </c>
      <c r="AG616" s="121" t="str">
        <f t="shared" si="226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251.08847485047917</v>
      </c>
      <c r="C617" s="18">
        <v>0</v>
      </c>
      <c r="D617" s="18">
        <v>49.824236685324401</v>
      </c>
      <c r="E617" s="18">
        <v>0</v>
      </c>
      <c r="F617" s="214"/>
      <c r="G617" s="18">
        <v>0</v>
      </c>
      <c r="H617" s="30">
        <v>0</v>
      </c>
      <c r="I617" s="16">
        <f t="shared" si="224"/>
        <v>300.91271153580357</v>
      </c>
      <c r="J617" s="6"/>
      <c r="K617" s="31" t="s">
        <v>23</v>
      </c>
      <c r="L617" s="18">
        <v>251.08847485047917</v>
      </c>
      <c r="M617" s="18">
        <v>0</v>
      </c>
      <c r="N617" s="18">
        <v>49.824236685324401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225"/>
        <v>300.91271153580357</v>
      </c>
      <c r="T617" s="160"/>
      <c r="U617" s="164" t="s">
        <v>23</v>
      </c>
      <c r="V617" s="76">
        <v>251.08847485047917</v>
      </c>
      <c r="W617" s="76">
        <v>49.824236685324401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228"/>
        <v>0</v>
      </c>
      <c r="AF617" s="124">
        <f t="shared" si="223"/>
        <v>300.91271153580357</v>
      </c>
      <c r="AG617" s="121" t="str">
        <f t="shared" si="226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3498.3777808251721</v>
      </c>
      <c r="C618" s="22">
        <v>0</v>
      </c>
      <c r="D618" s="22">
        <v>308.80314155600604</v>
      </c>
      <c r="E618" s="22">
        <v>0</v>
      </c>
      <c r="F618" s="214"/>
      <c r="G618" s="22">
        <v>0</v>
      </c>
      <c r="H618" s="23">
        <v>0</v>
      </c>
      <c r="I618" s="24">
        <f t="shared" si="224"/>
        <v>3807.1809223811779</v>
      </c>
      <c r="J618" s="6"/>
      <c r="K618" s="25" t="s">
        <v>58</v>
      </c>
      <c r="L618" s="26">
        <v>3498.3777808251721</v>
      </c>
      <c r="M618" s="26">
        <v>0</v>
      </c>
      <c r="N618" s="26">
        <v>308.80314155600604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225"/>
        <v>3807.1809223811779</v>
      </c>
      <c r="T618" s="160"/>
      <c r="U618" s="80" t="s">
        <v>58</v>
      </c>
      <c r="V618" s="81">
        <v>3498.3777808251721</v>
      </c>
      <c r="W618" s="81">
        <v>285.12477662116709</v>
      </c>
      <c r="X618" s="81">
        <v>23.678364934838946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228"/>
        <v>0</v>
      </c>
      <c r="AF618" s="83">
        <f t="shared" si="223"/>
        <v>3807.1809223811783</v>
      </c>
      <c r="AG618" s="121" t="str">
        <f t="shared" si="226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286.69121675372236</v>
      </c>
      <c r="C619" s="18">
        <v>0</v>
      </c>
      <c r="D619" s="18">
        <v>53.122935280420904</v>
      </c>
      <c r="E619" s="18">
        <v>0</v>
      </c>
      <c r="F619" s="214"/>
      <c r="G619" s="18">
        <v>0</v>
      </c>
      <c r="H619" s="30">
        <v>0</v>
      </c>
      <c r="I619" s="16">
        <f t="shared" si="224"/>
        <v>339.81415203414326</v>
      </c>
      <c r="J619" s="6"/>
      <c r="K619" s="31" t="s">
        <v>21</v>
      </c>
      <c r="L619" s="18">
        <v>286.69121675372236</v>
      </c>
      <c r="M619" s="18">
        <v>0</v>
      </c>
      <c r="N619" s="18">
        <v>53.122935280420904</v>
      </c>
      <c r="O619" s="18">
        <v>0</v>
      </c>
      <c r="P619" s="18">
        <v>273.96766761843531</v>
      </c>
      <c r="Q619" s="18">
        <v>0</v>
      </c>
      <c r="R619" s="19">
        <v>0</v>
      </c>
      <c r="S619" s="20">
        <f t="shared" si="225"/>
        <v>613.78181965257863</v>
      </c>
      <c r="T619" s="160"/>
      <c r="U619" s="164" t="s">
        <v>21</v>
      </c>
      <c r="V619" s="76">
        <v>286.69121675372236</v>
      </c>
      <c r="W619" s="76">
        <v>52.499776643790341</v>
      </c>
      <c r="X619" s="76">
        <v>0.62315863663056703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228"/>
        <v>273.96766761843531</v>
      </c>
      <c r="AF619" s="124">
        <f t="shared" si="223"/>
        <v>613.78181965257863</v>
      </c>
      <c r="AG619" s="121" t="str">
        <f t="shared" si="226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224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225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228"/>
        <v>0</v>
      </c>
      <c r="AF620" s="83">
        <f t="shared" si="223"/>
        <v>0</v>
      </c>
      <c r="AG620" s="121" t="str">
        <f t="shared" si="226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250.25947010565116</v>
      </c>
      <c r="C621" s="18">
        <v>0</v>
      </c>
      <c r="D621" s="18">
        <v>221.3943051272152</v>
      </c>
      <c r="E621" s="18">
        <v>0</v>
      </c>
      <c r="F621" s="214"/>
      <c r="G621" s="18">
        <v>0</v>
      </c>
      <c r="H621" s="30">
        <v>0</v>
      </c>
      <c r="I621" s="16">
        <f t="shared" si="224"/>
        <v>471.65377523286634</v>
      </c>
      <c r="J621" s="6"/>
      <c r="K621" s="33" t="s">
        <v>62</v>
      </c>
      <c r="L621" s="18">
        <v>250.25947010565116</v>
      </c>
      <c r="M621" s="18">
        <v>0</v>
      </c>
      <c r="N621" s="18">
        <v>221.3943051272152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225"/>
        <v>471.65377523286634</v>
      </c>
      <c r="T621" s="160"/>
      <c r="U621" s="165" t="s">
        <v>62</v>
      </c>
      <c r="V621" s="76">
        <v>250.25947010565116</v>
      </c>
      <c r="W621" s="76">
        <v>221.3943051272152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228"/>
        <v>0</v>
      </c>
      <c r="AF621" s="79">
        <f t="shared" si="223"/>
        <v>471.65377523286634</v>
      </c>
      <c r="AG621" s="121" t="str">
        <f t="shared" si="226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250.25947010565116</v>
      </c>
      <c r="C622" s="35">
        <v>0</v>
      </c>
      <c r="D622" s="35">
        <v>221.3943051272152</v>
      </c>
      <c r="E622" s="35">
        <v>0</v>
      </c>
      <c r="F622" s="214"/>
      <c r="G622" s="35">
        <v>0</v>
      </c>
      <c r="H622" s="36">
        <v>0</v>
      </c>
      <c r="I622" s="37">
        <f t="shared" si="224"/>
        <v>471.65377523286634</v>
      </c>
      <c r="J622" s="6"/>
      <c r="K622" s="38" t="s">
        <v>22</v>
      </c>
      <c r="L622" s="39">
        <v>250.25947010565116</v>
      </c>
      <c r="M622" s="39">
        <v>0</v>
      </c>
      <c r="N622" s="39">
        <v>221.3943051272152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225"/>
        <v>471.65377523286634</v>
      </c>
      <c r="T622" s="160"/>
      <c r="U622" s="166" t="s">
        <v>131</v>
      </c>
      <c r="V622" s="81">
        <v>250.25947010565116</v>
      </c>
      <c r="W622" s="81">
        <v>221.3943051272152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228"/>
        <v>0</v>
      </c>
      <c r="AF622" s="83">
        <f t="shared" si="223"/>
        <v>471.65377523286634</v>
      </c>
      <c r="AG622" s="125" t="str">
        <f t="shared" si="226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224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225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228"/>
        <v>0</v>
      </c>
      <c r="AF623" s="124">
        <f t="shared" si="223"/>
        <v>0</v>
      </c>
      <c r="AG623" s="125" t="str">
        <f t="shared" si="226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224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225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228"/>
        <v>0</v>
      </c>
      <c r="AF624" s="83">
        <f t="shared" si="223"/>
        <v>0</v>
      </c>
      <c r="AG624" s="125" t="str">
        <f t="shared" si="226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224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225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223"/>
        <v>0</v>
      </c>
      <c r="AG625" s="125" t="str">
        <f t="shared" si="226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8524.3728398137428</v>
      </c>
      <c r="C626" s="57">
        <f t="shared" ref="C626:I626" si="229">SUM(C605:C621)</f>
        <v>0</v>
      </c>
      <c r="D626" s="57">
        <f t="shared" si="229"/>
        <v>1651.8139574078998</v>
      </c>
      <c r="E626" s="57">
        <f t="shared" si="229"/>
        <v>909.04745059300683</v>
      </c>
      <c r="F626" s="57">
        <f t="shared" si="229"/>
        <v>0</v>
      </c>
      <c r="G626" s="57">
        <f t="shared" si="229"/>
        <v>349.86744613201438</v>
      </c>
      <c r="H626" s="58">
        <f t="shared" si="229"/>
        <v>0</v>
      </c>
      <c r="I626" s="16">
        <f t="shared" si="229"/>
        <v>11435.101693946663</v>
      </c>
      <c r="J626" s="6"/>
      <c r="K626" s="59" t="s">
        <v>25</v>
      </c>
      <c r="L626" s="57">
        <f>SUM(L605:L621)</f>
        <v>8524.3728398137428</v>
      </c>
      <c r="M626" s="57">
        <f t="shared" ref="M626:S626" si="230">SUM(M605:M621)</f>
        <v>0</v>
      </c>
      <c r="N626" s="57">
        <f t="shared" si="230"/>
        <v>1651.8139574078998</v>
      </c>
      <c r="O626" s="57">
        <f t="shared" si="230"/>
        <v>909.04745059300683</v>
      </c>
      <c r="P626" s="57">
        <f t="shared" si="230"/>
        <v>4905.6609419713004</v>
      </c>
      <c r="Q626" s="57">
        <f t="shared" si="230"/>
        <v>349.86744613201438</v>
      </c>
      <c r="R626" s="58">
        <f t="shared" si="230"/>
        <v>0</v>
      </c>
      <c r="S626" s="60">
        <f t="shared" si="230"/>
        <v>16340.762635917963</v>
      </c>
      <c r="T626" s="160"/>
      <c r="U626" s="158" t="s">
        <v>61</v>
      </c>
      <c r="V626" s="95">
        <f>SUM(V605:V621)</f>
        <v>8524.3728398137428</v>
      </c>
      <c r="W626" s="95">
        <f t="shared" ref="W626:AE626" si="231">SUM(W605:W621)</f>
        <v>1416.836977082439</v>
      </c>
      <c r="X626" s="95">
        <f t="shared" si="231"/>
        <v>234.97698032546052</v>
      </c>
      <c r="Y626" s="95">
        <f t="shared" si="231"/>
        <v>245.70627177663476</v>
      </c>
      <c r="Z626" s="95">
        <f t="shared" si="231"/>
        <v>277.69027694496748</v>
      </c>
      <c r="AA626" s="95">
        <f t="shared" si="231"/>
        <v>93.413476855329648</v>
      </c>
      <c r="AB626" s="95">
        <f t="shared" si="231"/>
        <v>184.88824055387994</v>
      </c>
      <c r="AC626" s="95">
        <f t="shared" si="231"/>
        <v>164.97920557813444</v>
      </c>
      <c r="AD626" s="95">
        <f t="shared" si="231"/>
        <v>292.23742501607489</v>
      </c>
      <c r="AE626" s="95">
        <f t="shared" si="231"/>
        <v>4905.6609419713004</v>
      </c>
      <c r="AF626" s="136">
        <f>SUM(AF605:AF621)</f>
        <v>16340.762635917963</v>
      </c>
      <c r="AG626" s="126" t="str">
        <f t="shared" si="226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0.74545667086863276</v>
      </c>
      <c r="C627" s="98">
        <f t="shared" ref="C627:H627" si="232">IF($I626=0,"-",C626/$I626)</f>
        <v>0</v>
      </c>
      <c r="D627" s="98">
        <f t="shared" si="232"/>
        <v>0.14445118212480013</v>
      </c>
      <c r="E627" s="98">
        <f t="shared" si="232"/>
        <v>7.949622792372929E-2</v>
      </c>
      <c r="F627" s="98">
        <f t="shared" si="232"/>
        <v>0</v>
      </c>
      <c r="G627" s="98">
        <f t="shared" si="232"/>
        <v>3.0595919082837871E-2</v>
      </c>
      <c r="H627" s="99">
        <f t="shared" si="232"/>
        <v>0</v>
      </c>
      <c r="I627" s="100">
        <f>SUM(B627:H627)</f>
        <v>1</v>
      </c>
      <c r="K627" s="64" t="s">
        <v>86</v>
      </c>
      <c r="L627" s="65">
        <f t="shared" ref="L627:R627" si="233">IF($S626=0,"-",L626/$S626)</f>
        <v>0.52166309674413036</v>
      </c>
      <c r="M627" s="65">
        <f t="shared" si="233"/>
        <v>0</v>
      </c>
      <c r="N627" s="65">
        <f t="shared" si="233"/>
        <v>0.10108548751434128</v>
      </c>
      <c r="O627" s="65">
        <f t="shared" si="233"/>
        <v>5.5630662463382628E-2</v>
      </c>
      <c r="P627" s="65">
        <f t="shared" si="233"/>
        <v>0.30021003616981545</v>
      </c>
      <c r="Q627" s="65">
        <f t="shared" si="233"/>
        <v>2.1410717108330368E-2</v>
      </c>
      <c r="R627" s="66">
        <f t="shared" si="233"/>
        <v>0</v>
      </c>
      <c r="S627" s="67">
        <f>SUM(L627:R627)</f>
        <v>1.0000000000000002</v>
      </c>
      <c r="T627" s="161"/>
      <c r="U627" s="159" t="s">
        <v>86</v>
      </c>
      <c r="V627" s="102">
        <f>V626/$AF626</f>
        <v>0.52166309674413036</v>
      </c>
      <c r="W627" s="102">
        <f t="shared" ref="W627:AF627" si="234">W626/$AF626</f>
        <v>8.6705682510077445E-2</v>
      </c>
      <c r="X627" s="102">
        <f t="shared" si="234"/>
        <v>1.4379805004263828E-2</v>
      </c>
      <c r="Y627" s="102">
        <f t="shared" si="234"/>
        <v>1.5036401742753294E-2</v>
      </c>
      <c r="Z627" s="102">
        <f t="shared" si="234"/>
        <v>1.69937158461985E-2</v>
      </c>
      <c r="AA627" s="102">
        <f t="shared" si="234"/>
        <v>5.7165922384798187E-3</v>
      </c>
      <c r="AB627" s="102">
        <f t="shared" si="234"/>
        <v>1.1314541718358032E-2</v>
      </c>
      <c r="AC627" s="102">
        <f t="shared" si="234"/>
        <v>1.0096175389972338E-2</v>
      </c>
      <c r="AD627" s="137">
        <f t="shared" si="234"/>
        <v>1.7883952635951016E-2</v>
      </c>
      <c r="AE627" s="137">
        <f t="shared" si="234"/>
        <v>0.30021003616981545</v>
      </c>
      <c r="AF627" s="138">
        <f t="shared" si="234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1.6296500510057411E-2</v>
      </c>
      <c r="C631" s="14">
        <v>0</v>
      </c>
      <c r="D631" s="14">
        <v>2.4470290458746442E-2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4.0766790968803854E-2</v>
      </c>
      <c r="J631" s="6"/>
      <c r="K631" s="72" t="s">
        <v>6</v>
      </c>
      <c r="L631" s="14">
        <v>1.6296500510057411E-2</v>
      </c>
      <c r="M631" s="14">
        <v>0</v>
      </c>
      <c r="N631" s="14">
        <v>2.4470290458746442E-2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4.0766790968803854E-2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0.11465300392072816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235">SUM(B632:H632)</f>
        <v>0.11465300392072816</v>
      </c>
      <c r="J632" s="6"/>
      <c r="K632" s="25" t="s">
        <v>7</v>
      </c>
      <c r="L632" s="26">
        <v>0.11465300392072816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236">SUM(L632:R632)</f>
        <v>0.11465300392072816</v>
      </c>
    </row>
    <row r="633" spans="1:85" x14ac:dyDescent="0.25">
      <c r="A633" s="29" t="s">
        <v>9</v>
      </c>
      <c r="B633" s="18">
        <v>0.91731115850099554</v>
      </c>
      <c r="C633" s="18">
        <v>0</v>
      </c>
      <c r="D633" s="18">
        <v>2.9385562470689267E-3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235"/>
        <v>0.9202497147480645</v>
      </c>
      <c r="J633" s="6"/>
      <c r="K633" s="31" t="s">
        <v>9</v>
      </c>
      <c r="L633" s="18">
        <v>0.91731115850099554</v>
      </c>
      <c r="M633" s="18">
        <v>0</v>
      </c>
      <c r="N633" s="18">
        <v>2.9385562470689267E-3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236"/>
        <v>0.9202497147480645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235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236"/>
        <v>0</v>
      </c>
    </row>
    <row r="635" spans="1:85" x14ac:dyDescent="0.25">
      <c r="A635" s="29" t="s">
        <v>15</v>
      </c>
      <c r="B635" s="18">
        <v>11.905751217744301</v>
      </c>
      <c r="C635" s="18">
        <v>5.1457402989079797E-2</v>
      </c>
      <c r="D635" s="18">
        <v>0.95936221645511011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235"/>
        <v>12.916570837188491</v>
      </c>
      <c r="J635" s="6"/>
      <c r="K635" s="31" t="s">
        <v>15</v>
      </c>
      <c r="L635" s="18">
        <v>11.905751217744301</v>
      </c>
      <c r="M635" s="18">
        <v>5.1457402989079797E-2</v>
      </c>
      <c r="N635" s="18">
        <v>0.95936221645511011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236"/>
        <v>12.916570837188491</v>
      </c>
    </row>
    <row r="636" spans="1:85" x14ac:dyDescent="0.25">
      <c r="A636" s="21" t="s">
        <v>14</v>
      </c>
      <c r="B636" s="22">
        <v>1.418457086031861</v>
      </c>
      <c r="C636" s="22">
        <v>3.2011464878061058E-2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235"/>
        <v>1.450468550909922</v>
      </c>
      <c r="J636" s="6"/>
      <c r="K636" s="25" t="s">
        <v>14</v>
      </c>
      <c r="L636" s="26">
        <v>1.418457086031861</v>
      </c>
      <c r="M636" s="26">
        <v>3.2011464878061058E-2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236"/>
        <v>1.450468550909922</v>
      </c>
    </row>
    <row r="637" spans="1:85" x14ac:dyDescent="0.25">
      <c r="A637" s="29" t="s">
        <v>56</v>
      </c>
      <c r="B637" s="18">
        <v>0</v>
      </c>
      <c r="C637" s="18">
        <v>0.32831176428601855</v>
      </c>
      <c r="D637" s="18">
        <v>0</v>
      </c>
      <c r="E637" s="18">
        <v>15.93482840261175</v>
      </c>
      <c r="F637" s="18">
        <v>629.31066686417898</v>
      </c>
      <c r="G637" s="18">
        <v>0</v>
      </c>
      <c r="H637" s="30">
        <v>0</v>
      </c>
      <c r="I637" s="16">
        <f t="shared" si="235"/>
        <v>645.57380703107674</v>
      </c>
      <c r="J637" s="6"/>
      <c r="K637" s="31" t="s">
        <v>56</v>
      </c>
      <c r="L637" s="18">
        <v>0</v>
      </c>
      <c r="M637" s="18">
        <v>0.32831176428601855</v>
      </c>
      <c r="N637" s="18">
        <v>0</v>
      </c>
      <c r="O637" s="18">
        <v>15.93482840261175</v>
      </c>
      <c r="P637" s="18">
        <v>629.31066686417898</v>
      </c>
      <c r="Q637" s="18">
        <v>0</v>
      </c>
      <c r="R637" s="19">
        <v>0</v>
      </c>
      <c r="S637" s="20">
        <f t="shared" si="236"/>
        <v>645.57380703107674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5.1677812027366086</v>
      </c>
      <c r="F638" s="22">
        <v>0</v>
      </c>
      <c r="G638" s="22">
        <v>0</v>
      </c>
      <c r="H638" s="23">
        <v>0</v>
      </c>
      <c r="I638" s="24">
        <f t="shared" si="235"/>
        <v>5.1677812027366086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5.1677812027366086</v>
      </c>
      <c r="P638" s="26">
        <v>0</v>
      </c>
      <c r="Q638" s="26">
        <v>0</v>
      </c>
      <c r="R638" s="27">
        <v>0</v>
      </c>
      <c r="S638" s="28">
        <f t="shared" si="236"/>
        <v>5.1677812027366086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235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236"/>
        <v>0</v>
      </c>
    </row>
    <row r="640" spans="1:85" x14ac:dyDescent="0.25">
      <c r="A640" s="21" t="s">
        <v>16</v>
      </c>
      <c r="B640" s="22">
        <v>1.7368345222450958</v>
      </c>
      <c r="C640" s="22">
        <v>0</v>
      </c>
      <c r="D640" s="22">
        <v>8.4084185219819255E-3</v>
      </c>
      <c r="E640" s="22">
        <v>5.1162815426172119E-2</v>
      </c>
      <c r="F640" s="22">
        <v>0</v>
      </c>
      <c r="G640" s="22">
        <v>0</v>
      </c>
      <c r="H640" s="23">
        <v>0</v>
      </c>
      <c r="I640" s="24">
        <f t="shared" si="235"/>
        <v>1.7964057561932498</v>
      </c>
      <c r="J640" s="6"/>
      <c r="K640" s="25" t="s">
        <v>16</v>
      </c>
      <c r="L640" s="26">
        <v>1.7368345222450958</v>
      </c>
      <c r="M640" s="26">
        <v>0</v>
      </c>
      <c r="N640" s="26">
        <v>8.4084185219819255E-3</v>
      </c>
      <c r="O640" s="26">
        <v>5.1162815426172119E-2</v>
      </c>
      <c r="P640" s="26">
        <v>0</v>
      </c>
      <c r="Q640" s="26">
        <v>0</v>
      </c>
      <c r="R640" s="27">
        <v>0</v>
      </c>
      <c r="S640" s="28">
        <f t="shared" si="236"/>
        <v>1.7964057561932498</v>
      </c>
    </row>
    <row r="641" spans="1:70" x14ac:dyDescent="0.25">
      <c r="A641" s="29" t="s">
        <v>136</v>
      </c>
      <c r="B641" s="18">
        <v>21.398855140439363</v>
      </c>
      <c r="C641" s="18">
        <v>0</v>
      </c>
      <c r="D641" s="18">
        <v>5.530669714353361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235"/>
        <v>26.929524854792724</v>
      </c>
      <c r="J641" s="6"/>
      <c r="K641" s="31" t="s">
        <v>136</v>
      </c>
      <c r="L641" s="18">
        <v>21.398855140439363</v>
      </c>
      <c r="M641" s="18">
        <v>0</v>
      </c>
      <c r="N641" s="18">
        <v>5.530669714353361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236"/>
        <v>26.929524854792724</v>
      </c>
    </row>
    <row r="642" spans="1:70" x14ac:dyDescent="0.25">
      <c r="A642" s="21" t="s">
        <v>24</v>
      </c>
      <c r="B642" s="22">
        <v>57.426466918074503</v>
      </c>
      <c r="C642" s="22">
        <v>7.4615556134517091E-2</v>
      </c>
      <c r="D642" s="22">
        <v>1.1878263395633464</v>
      </c>
      <c r="E642" s="22">
        <v>95.42480627360618</v>
      </c>
      <c r="F642" s="22">
        <v>0</v>
      </c>
      <c r="G642" s="22">
        <v>32.179177355553627</v>
      </c>
      <c r="H642" s="23">
        <v>0.45147357436114449</v>
      </c>
      <c r="I642" s="24">
        <f t="shared" si="235"/>
        <v>186.74436601729332</v>
      </c>
      <c r="J642" s="6"/>
      <c r="K642" s="25" t="s">
        <v>24</v>
      </c>
      <c r="L642" s="26">
        <v>57.426466918074503</v>
      </c>
      <c r="M642" s="26">
        <v>7.4615556134517091E-2</v>
      </c>
      <c r="N642" s="26">
        <v>1.1878263395633464</v>
      </c>
      <c r="O642" s="26">
        <v>95.42480627360618</v>
      </c>
      <c r="P642" s="26">
        <v>0</v>
      </c>
      <c r="Q642" s="26">
        <v>32.179177355553627</v>
      </c>
      <c r="R642" s="27">
        <v>0.45147357436114449</v>
      </c>
      <c r="S642" s="28">
        <f t="shared" si="236"/>
        <v>186.74436601729332</v>
      </c>
    </row>
    <row r="643" spans="1:70" x14ac:dyDescent="0.25">
      <c r="A643" s="29" t="s">
        <v>23</v>
      </c>
      <c r="B643" s="18">
        <v>4.2537453983076823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235"/>
        <v>4.2537453983076823</v>
      </c>
      <c r="J643" s="6"/>
      <c r="K643" s="31" t="s">
        <v>23</v>
      </c>
      <c r="L643" s="18">
        <v>4.2537453983076823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236"/>
        <v>4.2537453983076823</v>
      </c>
    </row>
    <row r="644" spans="1:70" x14ac:dyDescent="0.25">
      <c r="A644" s="21" t="s">
        <v>58</v>
      </c>
      <c r="B644" s="22">
        <v>148.6361128720786</v>
      </c>
      <c r="C644" s="22">
        <v>6.7327114464017024</v>
      </c>
      <c r="D644" s="22">
        <v>84.634531844714232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235"/>
        <v>240.00335616319455</v>
      </c>
      <c r="J644" s="6"/>
      <c r="K644" s="25" t="s">
        <v>58</v>
      </c>
      <c r="L644" s="26">
        <v>148.6361128720786</v>
      </c>
      <c r="M644" s="26">
        <v>6.7327114464017024</v>
      </c>
      <c r="N644" s="26">
        <v>84.634531844714232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236"/>
        <v>240.00335616319455</v>
      </c>
    </row>
    <row r="645" spans="1:70" x14ac:dyDescent="0.25">
      <c r="A645" s="29" t="s">
        <v>21</v>
      </c>
      <c r="B645" s="18">
        <v>47.417471920163848</v>
      </c>
      <c r="C645" s="18">
        <v>0</v>
      </c>
      <c r="D645" s="18">
        <v>21.485015590237229</v>
      </c>
      <c r="E645" s="18">
        <v>1.0521519333510918</v>
      </c>
      <c r="F645" s="18">
        <v>43.460985763041897</v>
      </c>
      <c r="G645" s="18">
        <v>0</v>
      </c>
      <c r="H645" s="30">
        <v>0</v>
      </c>
      <c r="I645" s="16">
        <f t="shared" si="235"/>
        <v>113.41562520679406</v>
      </c>
      <c r="J645" s="6"/>
      <c r="K645" s="31" t="s">
        <v>21</v>
      </c>
      <c r="L645" s="18">
        <v>47.417471920163848</v>
      </c>
      <c r="M645" s="18">
        <v>0</v>
      </c>
      <c r="N645" s="18">
        <v>21.485015590237229</v>
      </c>
      <c r="O645" s="18">
        <v>1.0521519333510918</v>
      </c>
      <c r="P645" s="18">
        <v>43.460985763041897</v>
      </c>
      <c r="Q645" s="18">
        <v>0</v>
      </c>
      <c r="R645" s="19">
        <v>0</v>
      </c>
      <c r="S645" s="20">
        <f t="shared" si="236"/>
        <v>113.41562520679406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235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236"/>
        <v>0</v>
      </c>
    </row>
    <row r="647" spans="1:70" x14ac:dyDescent="0.25">
      <c r="A647" s="32" t="s">
        <v>62</v>
      </c>
      <c r="B647" s="18">
        <v>6.3686409384441767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235"/>
        <v>6.3686409384441767</v>
      </c>
      <c r="J647" s="6"/>
      <c r="K647" s="33" t="s">
        <v>62</v>
      </c>
      <c r="L647" s="18">
        <v>6.3686409384441767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236"/>
        <v>6.3686409384441767</v>
      </c>
    </row>
    <row r="648" spans="1:70" ht="14.4" x14ac:dyDescent="0.3">
      <c r="A648" s="34" t="s">
        <v>22</v>
      </c>
      <c r="B648" s="35">
        <v>6.3686409384441767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235"/>
        <v>6.3686409384441767</v>
      </c>
      <c r="J648" s="6"/>
      <c r="K648" s="38" t="s">
        <v>22</v>
      </c>
      <c r="L648" s="39">
        <v>6.3686409384441767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236"/>
        <v>6.3686409384441767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235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236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235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236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235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236"/>
        <v>0</v>
      </c>
    </row>
    <row r="652" spans="1:70" x14ac:dyDescent="0.25">
      <c r="A652" s="56" t="s">
        <v>25</v>
      </c>
      <c r="B652" s="57">
        <f>SUM(B631:B647)</f>
        <v>301.61059667646123</v>
      </c>
      <c r="C652" s="57">
        <f t="shared" ref="C652:I652" si="237">SUM(C631:C647)</f>
        <v>7.2191076346893785</v>
      </c>
      <c r="D652" s="57">
        <f t="shared" si="237"/>
        <v>113.83322297055108</v>
      </c>
      <c r="E652" s="57">
        <f t="shared" si="237"/>
        <v>117.63073062773181</v>
      </c>
      <c r="F652" s="57">
        <f t="shared" si="237"/>
        <v>672.77165262722087</v>
      </c>
      <c r="G652" s="57">
        <f t="shared" si="237"/>
        <v>32.179177355553627</v>
      </c>
      <c r="H652" s="58">
        <f t="shared" si="237"/>
        <v>0.45147357436114449</v>
      </c>
      <c r="I652" s="16">
        <f t="shared" si="237"/>
        <v>1245.6959614665695</v>
      </c>
      <c r="J652" s="6"/>
      <c r="K652" s="59" t="s">
        <v>25</v>
      </c>
      <c r="L652" s="57">
        <f>SUM(L631:L647)</f>
        <v>301.61059667646123</v>
      </c>
      <c r="M652" s="57">
        <f t="shared" ref="M652:S652" si="238">SUM(M631:M647)</f>
        <v>7.2191076346893785</v>
      </c>
      <c r="N652" s="57">
        <f t="shared" si="238"/>
        <v>113.83322297055108</v>
      </c>
      <c r="O652" s="57">
        <f t="shared" si="238"/>
        <v>117.63073062773181</v>
      </c>
      <c r="P652" s="57">
        <f t="shared" si="238"/>
        <v>672.77165262722087</v>
      </c>
      <c r="Q652" s="57">
        <f t="shared" si="238"/>
        <v>32.179177355553627</v>
      </c>
      <c r="R652" s="58">
        <f t="shared" si="238"/>
        <v>0.45147357436114449</v>
      </c>
      <c r="S652" s="60">
        <f t="shared" si="238"/>
        <v>1245.6959614665695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0.24212215982571883</v>
      </c>
      <c r="C653" s="98">
        <f t="shared" ref="C653:H653" si="239">IF($I652=0,"-",C652/$I652)</f>
        <v>5.7952404583460765E-3</v>
      </c>
      <c r="D653" s="98">
        <f t="shared" si="239"/>
        <v>9.1381225027441004E-2</v>
      </c>
      <c r="E653" s="98">
        <f t="shared" si="239"/>
        <v>9.4429727852086837E-2</v>
      </c>
      <c r="F653" s="98">
        <f t="shared" si="239"/>
        <v>0.54007693164161863</v>
      </c>
      <c r="G653" s="98">
        <f t="shared" si="239"/>
        <v>2.5832288416243059E-2</v>
      </c>
      <c r="H653" s="99">
        <f t="shared" si="239"/>
        <v>3.6242677854524021E-4</v>
      </c>
      <c r="I653" s="100">
        <f>SUM(B653:H653)</f>
        <v>0.99999999999999967</v>
      </c>
      <c r="K653" s="64" t="s">
        <v>86</v>
      </c>
      <c r="L653" s="65">
        <f t="shared" ref="L653:R653" si="240">IF($S652=0,"-",L652/$S652)</f>
        <v>0.24212215982571883</v>
      </c>
      <c r="M653" s="65">
        <f t="shared" si="240"/>
        <v>5.7952404583460765E-3</v>
      </c>
      <c r="N653" s="65">
        <f t="shared" si="240"/>
        <v>9.1381225027441004E-2</v>
      </c>
      <c r="O653" s="65">
        <f t="shared" si="240"/>
        <v>9.4429727852086837E-2</v>
      </c>
      <c r="P653" s="65">
        <f t="shared" si="240"/>
        <v>0.54007693164161863</v>
      </c>
      <c r="Q653" s="65">
        <f t="shared" si="240"/>
        <v>2.5832288416243059E-2</v>
      </c>
      <c r="R653" s="66">
        <f t="shared" si="240"/>
        <v>3.6242677854524021E-4</v>
      </c>
      <c r="S653" s="67">
        <f>SUM(L653:R653)</f>
        <v>0.99999999999999967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5.09765625" bestFit="1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140</v>
      </c>
      <c r="B1" s="249"/>
      <c r="C1" s="249"/>
      <c r="D1" s="249"/>
      <c r="E1" s="249"/>
      <c r="F1" s="249"/>
      <c r="G1" s="249"/>
      <c r="H1" s="249"/>
      <c r="I1" s="250"/>
      <c r="K1" s="257" t="s">
        <v>141</v>
      </c>
      <c r="L1" s="258"/>
      <c r="M1" s="258"/>
      <c r="N1" s="258"/>
      <c r="O1" s="258"/>
      <c r="P1" s="258"/>
      <c r="Q1" s="258"/>
      <c r="R1" s="258"/>
      <c r="S1" s="259"/>
      <c r="U1" s="266" t="s">
        <v>142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15.727624852994269</v>
      </c>
      <c r="C7" s="14">
        <f>C33+C85</f>
        <v>0</v>
      </c>
      <c r="D7" s="14">
        <f>D33+D85</f>
        <v>1.5824481228565215</v>
      </c>
      <c r="E7" s="14">
        <f>E33+E85</f>
        <v>0</v>
      </c>
      <c r="F7" s="14">
        <f>F59+F85</f>
        <v>5.2561363978092888E-3</v>
      </c>
      <c r="G7" s="14">
        <f>G33+G85</f>
        <v>0</v>
      </c>
      <c r="H7" s="14">
        <f>H33+H85</f>
        <v>0</v>
      </c>
      <c r="I7" s="16">
        <f>SUM(B7:H7)</f>
        <v>17.315329112248598</v>
      </c>
      <c r="J7" s="6"/>
      <c r="K7" s="17" t="s">
        <v>6</v>
      </c>
      <c r="L7" s="18">
        <f>L33+L85</f>
        <v>15.727624852994269</v>
      </c>
      <c r="M7" s="18">
        <f t="shared" ref="M7:N7" si="0">M33+M85</f>
        <v>0</v>
      </c>
      <c r="N7" s="18">
        <f t="shared" si="0"/>
        <v>1.5824481228565215</v>
      </c>
      <c r="O7" s="18">
        <f>O33+O85</f>
        <v>0</v>
      </c>
      <c r="P7" s="18">
        <f>P33+P59+P85</f>
        <v>5.2561363978092888E-3</v>
      </c>
      <c r="Q7" s="18">
        <f t="shared" ref="Q7:R7" si="1">Q33+Q85</f>
        <v>0</v>
      </c>
      <c r="R7" s="18">
        <f t="shared" si="1"/>
        <v>0</v>
      </c>
      <c r="S7" s="20">
        <f>SUM(L7:R7)</f>
        <v>17.315329112248598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E23" si="2">B34+B86</f>
        <v>20.464877796356582</v>
      </c>
      <c r="C8" s="22">
        <f t="shared" si="2"/>
        <v>0</v>
      </c>
      <c r="D8" s="22">
        <f t="shared" si="2"/>
        <v>0.36483958998591204</v>
      </c>
      <c r="E8" s="22">
        <f t="shared" si="2"/>
        <v>0</v>
      </c>
      <c r="F8" s="22">
        <f t="shared" ref="F8:F27" si="3">F60+F86</f>
        <v>0</v>
      </c>
      <c r="G8" s="22">
        <f t="shared" ref="G8:H23" si="4">G34+G86</f>
        <v>0</v>
      </c>
      <c r="H8" s="22">
        <f t="shared" si="4"/>
        <v>0</v>
      </c>
      <c r="I8" s="24">
        <f t="shared" ref="I8:I27" si="5">SUM(B8:H8)</f>
        <v>20.829717386342494</v>
      </c>
      <c r="J8" s="6"/>
      <c r="K8" s="25" t="s">
        <v>7</v>
      </c>
      <c r="L8" s="26">
        <f t="shared" ref="L8:R23" si="6">L34+L86</f>
        <v>20.464877796356582</v>
      </c>
      <c r="M8" s="26">
        <f t="shared" si="6"/>
        <v>0</v>
      </c>
      <c r="N8" s="26">
        <f t="shared" si="6"/>
        <v>0.36483958998591204</v>
      </c>
      <c r="O8" s="26">
        <f t="shared" si="6"/>
        <v>0</v>
      </c>
      <c r="P8" s="26">
        <f t="shared" ref="P8:P27" si="7">P34+P60+P86</f>
        <v>0</v>
      </c>
      <c r="Q8" s="26">
        <f t="shared" si="6"/>
        <v>0</v>
      </c>
      <c r="R8" s="26">
        <f t="shared" si="6"/>
        <v>0</v>
      </c>
      <c r="S8" s="28">
        <f t="shared" ref="S8:S27" si="8">SUM(L8:R8)</f>
        <v>20.829717386342494</v>
      </c>
      <c r="T8" s="6" t="str">
        <f t="shared" ref="T8:T24" si="9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2"/>
        <v>14.661229249492646</v>
      </c>
      <c r="C9" s="18">
        <f t="shared" si="2"/>
        <v>0</v>
      </c>
      <c r="D9" s="18">
        <f t="shared" si="2"/>
        <v>2.5058485211457673</v>
      </c>
      <c r="E9" s="18">
        <f t="shared" si="2"/>
        <v>0</v>
      </c>
      <c r="F9" s="18">
        <f t="shared" si="3"/>
        <v>0</v>
      </c>
      <c r="G9" s="18">
        <f t="shared" si="4"/>
        <v>0</v>
      </c>
      <c r="H9" s="18">
        <f t="shared" si="4"/>
        <v>0</v>
      </c>
      <c r="I9" s="16">
        <f t="shared" si="5"/>
        <v>17.167077770638414</v>
      </c>
      <c r="J9" s="6"/>
      <c r="K9" s="17" t="s">
        <v>9</v>
      </c>
      <c r="L9" s="18">
        <f t="shared" si="6"/>
        <v>14.661229249492646</v>
      </c>
      <c r="M9" s="18">
        <f t="shared" si="6"/>
        <v>0</v>
      </c>
      <c r="N9" s="18">
        <f t="shared" si="6"/>
        <v>2.5058485211457673</v>
      </c>
      <c r="O9" s="18">
        <f t="shared" si="6"/>
        <v>0</v>
      </c>
      <c r="P9" s="18">
        <f t="shared" si="7"/>
        <v>0</v>
      </c>
      <c r="Q9" s="18">
        <f t="shared" si="6"/>
        <v>0</v>
      </c>
      <c r="R9" s="18">
        <f t="shared" si="6"/>
        <v>0</v>
      </c>
      <c r="S9" s="20">
        <f t="shared" si="8"/>
        <v>17.167077770638414</v>
      </c>
      <c r="T9" s="6" t="str">
        <f t="shared" si="9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2"/>
        <v>0</v>
      </c>
      <c r="C10" s="22">
        <f t="shared" si="2"/>
        <v>0</v>
      </c>
      <c r="D10" s="22">
        <f t="shared" si="2"/>
        <v>0</v>
      </c>
      <c r="E10" s="22">
        <f t="shared" si="2"/>
        <v>0</v>
      </c>
      <c r="F10" s="22">
        <f t="shared" si="3"/>
        <v>0</v>
      </c>
      <c r="G10" s="22">
        <f t="shared" si="4"/>
        <v>0</v>
      </c>
      <c r="H10" s="22">
        <f t="shared" si="4"/>
        <v>0</v>
      </c>
      <c r="I10" s="24">
        <f t="shared" si="5"/>
        <v>0</v>
      </c>
      <c r="J10" s="6"/>
      <c r="K10" s="25" t="s">
        <v>54</v>
      </c>
      <c r="L10" s="26">
        <f t="shared" si="6"/>
        <v>0</v>
      </c>
      <c r="M10" s="26">
        <f t="shared" si="6"/>
        <v>0</v>
      </c>
      <c r="N10" s="26">
        <f t="shared" si="6"/>
        <v>0</v>
      </c>
      <c r="O10" s="26">
        <f t="shared" si="6"/>
        <v>0</v>
      </c>
      <c r="P10" s="26">
        <f t="shared" si="7"/>
        <v>0</v>
      </c>
      <c r="Q10" s="26">
        <f t="shared" si="6"/>
        <v>0</v>
      </c>
      <c r="R10" s="26">
        <f t="shared" si="6"/>
        <v>0</v>
      </c>
      <c r="S10" s="28">
        <f t="shared" si="8"/>
        <v>0</v>
      </c>
      <c r="T10" s="6" t="str">
        <f t="shared" si="9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2"/>
        <v>39.886386186129982</v>
      </c>
      <c r="C11" s="18">
        <f t="shared" si="2"/>
        <v>59.355165439471087</v>
      </c>
      <c r="D11" s="18">
        <f t="shared" si="2"/>
        <v>20.933222992737772</v>
      </c>
      <c r="E11" s="18">
        <f t="shared" si="2"/>
        <v>2.1417370949195118</v>
      </c>
      <c r="F11" s="18">
        <f t="shared" si="3"/>
        <v>0</v>
      </c>
      <c r="G11" s="18">
        <f t="shared" si="4"/>
        <v>0</v>
      </c>
      <c r="H11" s="18">
        <f t="shared" si="4"/>
        <v>0</v>
      </c>
      <c r="I11" s="16">
        <f t="shared" si="5"/>
        <v>122.31651171325834</v>
      </c>
      <c r="J11" s="6"/>
      <c r="K11" s="17" t="s">
        <v>15</v>
      </c>
      <c r="L11" s="18">
        <f t="shared" si="6"/>
        <v>39.886386186129982</v>
      </c>
      <c r="M11" s="18">
        <f t="shared" si="6"/>
        <v>59.355165439471087</v>
      </c>
      <c r="N11" s="18">
        <f t="shared" si="6"/>
        <v>20.933222992737772</v>
      </c>
      <c r="O11" s="18">
        <f t="shared" si="6"/>
        <v>2.1417370949195118</v>
      </c>
      <c r="P11" s="18">
        <f t="shared" si="7"/>
        <v>0</v>
      </c>
      <c r="Q11" s="18">
        <f t="shared" si="6"/>
        <v>0</v>
      </c>
      <c r="R11" s="18">
        <f t="shared" si="6"/>
        <v>0</v>
      </c>
      <c r="S11" s="20">
        <f t="shared" si="8"/>
        <v>122.31651171325834</v>
      </c>
      <c r="T11" s="6" t="str">
        <f t="shared" si="9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2"/>
        <v>994.79766389053214</v>
      </c>
      <c r="C12" s="22">
        <f t="shared" si="2"/>
        <v>7.7536934007235496</v>
      </c>
      <c r="D12" s="22">
        <f t="shared" si="2"/>
        <v>184.34093351838436</v>
      </c>
      <c r="E12" s="22">
        <f t="shared" si="2"/>
        <v>0.7945321268198442</v>
      </c>
      <c r="F12" s="22">
        <f t="shared" si="3"/>
        <v>0</v>
      </c>
      <c r="G12" s="22">
        <f t="shared" si="4"/>
        <v>0</v>
      </c>
      <c r="H12" s="22">
        <f t="shared" si="4"/>
        <v>0</v>
      </c>
      <c r="I12" s="24">
        <f t="shared" si="5"/>
        <v>1187.68682293646</v>
      </c>
      <c r="J12" s="6"/>
      <c r="K12" s="25" t="s">
        <v>14</v>
      </c>
      <c r="L12" s="26">
        <f t="shared" si="6"/>
        <v>994.79766389053214</v>
      </c>
      <c r="M12" s="26">
        <f t="shared" si="6"/>
        <v>7.7536934007235496</v>
      </c>
      <c r="N12" s="26">
        <f t="shared" si="6"/>
        <v>184.34093351838436</v>
      </c>
      <c r="O12" s="26">
        <f t="shared" si="6"/>
        <v>0.7945321268198442</v>
      </c>
      <c r="P12" s="26">
        <f t="shared" si="7"/>
        <v>0</v>
      </c>
      <c r="Q12" s="26">
        <f t="shared" si="6"/>
        <v>0</v>
      </c>
      <c r="R12" s="26">
        <f t="shared" si="6"/>
        <v>0</v>
      </c>
      <c r="S12" s="28">
        <f t="shared" si="8"/>
        <v>1187.68682293646</v>
      </c>
      <c r="T12" s="6" t="str">
        <f t="shared" si="9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2"/>
        <v>0</v>
      </c>
      <c r="C13" s="18">
        <f t="shared" si="2"/>
        <v>0.32836111637852244</v>
      </c>
      <c r="D13" s="18">
        <f t="shared" si="2"/>
        <v>6.9837038039729044E-2</v>
      </c>
      <c r="E13" s="18">
        <f t="shared" si="2"/>
        <v>217.58709273876926</v>
      </c>
      <c r="F13" s="18">
        <f t="shared" si="3"/>
        <v>9943.0628787460282</v>
      </c>
      <c r="G13" s="18">
        <f t="shared" si="4"/>
        <v>0</v>
      </c>
      <c r="H13" s="18">
        <f t="shared" si="4"/>
        <v>0</v>
      </c>
      <c r="I13" s="16">
        <f t="shared" si="5"/>
        <v>10161.048169639216</v>
      </c>
      <c r="J13" s="6"/>
      <c r="K13" s="31" t="s">
        <v>56</v>
      </c>
      <c r="L13" s="18">
        <f t="shared" si="6"/>
        <v>0</v>
      </c>
      <c r="M13" s="18">
        <f t="shared" si="6"/>
        <v>0.32836111637852244</v>
      </c>
      <c r="N13" s="18">
        <f t="shared" si="6"/>
        <v>6.9837038039729044E-2</v>
      </c>
      <c r="O13" s="18">
        <f t="shared" si="6"/>
        <v>217.58709273876926</v>
      </c>
      <c r="P13" s="18">
        <f t="shared" si="7"/>
        <v>9943.0628787460282</v>
      </c>
      <c r="Q13" s="18">
        <f t="shared" si="6"/>
        <v>0</v>
      </c>
      <c r="R13" s="18">
        <f t="shared" si="6"/>
        <v>0</v>
      </c>
      <c r="S13" s="20">
        <f t="shared" si="8"/>
        <v>10161.048169639216</v>
      </c>
      <c r="T13" s="6" t="str">
        <f t="shared" si="9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2"/>
        <v>0</v>
      </c>
      <c r="C14" s="22">
        <f t="shared" si="2"/>
        <v>0</v>
      </c>
      <c r="D14" s="22">
        <f t="shared" si="2"/>
        <v>1.0384938138235005E-2</v>
      </c>
      <c r="E14" s="22">
        <f t="shared" si="2"/>
        <v>5.2930501441539013</v>
      </c>
      <c r="F14" s="22">
        <f t="shared" si="3"/>
        <v>2440.4547058022226</v>
      </c>
      <c r="G14" s="22">
        <f t="shared" si="4"/>
        <v>0</v>
      </c>
      <c r="H14" s="22">
        <f t="shared" si="4"/>
        <v>0</v>
      </c>
      <c r="I14" s="24">
        <f t="shared" si="5"/>
        <v>2445.7581408845149</v>
      </c>
      <c r="J14" s="6"/>
      <c r="K14" s="25" t="s">
        <v>11</v>
      </c>
      <c r="L14" s="26">
        <f t="shared" si="6"/>
        <v>0</v>
      </c>
      <c r="M14" s="26">
        <f t="shared" si="6"/>
        <v>0</v>
      </c>
      <c r="N14" s="26">
        <f t="shared" si="6"/>
        <v>1.0384938138235005E-2</v>
      </c>
      <c r="O14" s="26">
        <f t="shared" si="6"/>
        <v>5.2930501441539013</v>
      </c>
      <c r="P14" s="26">
        <f t="shared" si="7"/>
        <v>2440.4547058022226</v>
      </c>
      <c r="Q14" s="26">
        <f t="shared" si="6"/>
        <v>0</v>
      </c>
      <c r="R14" s="26">
        <f t="shared" si="6"/>
        <v>0</v>
      </c>
      <c r="S14" s="28">
        <f t="shared" si="8"/>
        <v>2445.7581408845149</v>
      </c>
      <c r="T14" s="6" t="str">
        <f t="shared" si="9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2"/>
        <v>0</v>
      </c>
      <c r="C15" s="18">
        <f t="shared" si="2"/>
        <v>0</v>
      </c>
      <c r="D15" s="18">
        <f t="shared" si="2"/>
        <v>8.5980607996307291E-3</v>
      </c>
      <c r="E15" s="18">
        <f t="shared" si="2"/>
        <v>3.8072686151000789E-3</v>
      </c>
      <c r="F15" s="18">
        <f t="shared" si="3"/>
        <v>135.42781054540805</v>
      </c>
      <c r="G15" s="18">
        <f t="shared" si="4"/>
        <v>0</v>
      </c>
      <c r="H15" s="18">
        <f t="shared" si="4"/>
        <v>0</v>
      </c>
      <c r="I15" s="16">
        <f t="shared" si="5"/>
        <v>135.44021587482277</v>
      </c>
      <c r="J15" s="6"/>
      <c r="K15" s="31" t="s">
        <v>57</v>
      </c>
      <c r="L15" s="18">
        <f t="shared" si="6"/>
        <v>0</v>
      </c>
      <c r="M15" s="18">
        <f t="shared" si="6"/>
        <v>0</v>
      </c>
      <c r="N15" s="18">
        <f t="shared" si="6"/>
        <v>8.5980607996307291E-3</v>
      </c>
      <c r="O15" s="18">
        <f t="shared" si="6"/>
        <v>3.8072686151000789E-3</v>
      </c>
      <c r="P15" s="18">
        <f t="shared" si="7"/>
        <v>135.42781054540805</v>
      </c>
      <c r="Q15" s="18">
        <f t="shared" si="6"/>
        <v>0</v>
      </c>
      <c r="R15" s="18">
        <f t="shared" si="6"/>
        <v>0</v>
      </c>
      <c r="S15" s="20">
        <f t="shared" si="8"/>
        <v>135.44021587482277</v>
      </c>
      <c r="T15" s="6" t="str">
        <f t="shared" si="9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2"/>
        <v>28.962158364935725</v>
      </c>
      <c r="C16" s="22">
        <f t="shared" si="2"/>
        <v>2.3759375855636398E-2</v>
      </c>
      <c r="D16" s="22">
        <f t="shared" si="2"/>
        <v>28.224161996574967</v>
      </c>
      <c r="E16" s="22">
        <f t="shared" si="2"/>
        <v>8.0504813170200222</v>
      </c>
      <c r="F16" s="22">
        <f t="shared" si="3"/>
        <v>5.164863844527547</v>
      </c>
      <c r="G16" s="22">
        <f t="shared" si="4"/>
        <v>0</v>
      </c>
      <c r="H16" s="22">
        <f t="shared" si="4"/>
        <v>0</v>
      </c>
      <c r="I16" s="24">
        <f t="shared" si="5"/>
        <v>70.425424898913903</v>
      </c>
      <c r="J16" s="6"/>
      <c r="K16" s="25" t="s">
        <v>16</v>
      </c>
      <c r="L16" s="26">
        <f t="shared" si="6"/>
        <v>28.962158364935725</v>
      </c>
      <c r="M16" s="26">
        <f t="shared" si="6"/>
        <v>2.3759375855636398E-2</v>
      </c>
      <c r="N16" s="26">
        <f t="shared" si="6"/>
        <v>28.224161996574967</v>
      </c>
      <c r="O16" s="26">
        <f t="shared" si="6"/>
        <v>8.0504813170200222</v>
      </c>
      <c r="P16" s="26">
        <f t="shared" si="7"/>
        <v>5.164863844527547</v>
      </c>
      <c r="Q16" s="26">
        <f t="shared" si="6"/>
        <v>0</v>
      </c>
      <c r="R16" s="26">
        <f t="shared" si="6"/>
        <v>0</v>
      </c>
      <c r="S16" s="28">
        <f t="shared" si="8"/>
        <v>70.425424898913903</v>
      </c>
      <c r="T16" s="6" t="str">
        <f t="shared" si="9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2"/>
        <v>2760.1006257809468</v>
      </c>
      <c r="C17" s="18">
        <f t="shared" si="2"/>
        <v>1031.6386216483497</v>
      </c>
      <c r="D17" s="18">
        <f t="shared" si="2"/>
        <v>1496.5345470868226</v>
      </c>
      <c r="E17" s="18">
        <f t="shared" si="2"/>
        <v>63.474972200446963</v>
      </c>
      <c r="F17" s="18">
        <f t="shared" si="3"/>
        <v>21.895153475268692</v>
      </c>
      <c r="G17" s="18">
        <f t="shared" si="4"/>
        <v>0</v>
      </c>
      <c r="H17" s="18">
        <f t="shared" si="4"/>
        <v>0</v>
      </c>
      <c r="I17" s="16">
        <f t="shared" si="5"/>
        <v>5373.6439201918347</v>
      </c>
      <c r="J17" s="6"/>
      <c r="K17" s="31" t="s">
        <v>136</v>
      </c>
      <c r="L17" s="18">
        <f t="shared" si="6"/>
        <v>2760.1006257809468</v>
      </c>
      <c r="M17" s="18">
        <f t="shared" si="6"/>
        <v>1031.6386216483497</v>
      </c>
      <c r="N17" s="18">
        <f t="shared" si="6"/>
        <v>1496.5345470868226</v>
      </c>
      <c r="O17" s="18">
        <f t="shared" si="6"/>
        <v>63.474972200446963</v>
      </c>
      <c r="P17" s="18">
        <f t="shared" si="7"/>
        <v>21.895153475268689</v>
      </c>
      <c r="Q17" s="18">
        <f t="shared" si="6"/>
        <v>0</v>
      </c>
      <c r="R17" s="18">
        <f t="shared" si="6"/>
        <v>0</v>
      </c>
      <c r="S17" s="20">
        <f t="shared" si="8"/>
        <v>5373.6439201918347</v>
      </c>
      <c r="T17" s="6" t="str">
        <f t="shared" si="9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2"/>
        <v>600.55815128423842</v>
      </c>
      <c r="C18" s="22">
        <f t="shared" si="2"/>
        <v>21.252290595890326</v>
      </c>
      <c r="D18" s="22">
        <f t="shared" si="2"/>
        <v>1112.6073822151764</v>
      </c>
      <c r="E18" s="22">
        <f t="shared" si="2"/>
        <v>2791.4719795098499</v>
      </c>
      <c r="F18" s="22">
        <f t="shared" si="3"/>
        <v>50.906657820463806</v>
      </c>
      <c r="G18" s="22">
        <f t="shared" si="4"/>
        <v>767.91324068854055</v>
      </c>
      <c r="H18" s="22">
        <f t="shared" si="4"/>
        <v>4.7105238566097274</v>
      </c>
      <c r="I18" s="24">
        <f t="shared" si="5"/>
        <v>5349.4202259707699</v>
      </c>
      <c r="J18" s="6"/>
      <c r="K18" s="25" t="s">
        <v>24</v>
      </c>
      <c r="L18" s="26">
        <f t="shared" si="6"/>
        <v>600.55815128423842</v>
      </c>
      <c r="M18" s="26">
        <f t="shared" si="6"/>
        <v>21.252290595890326</v>
      </c>
      <c r="N18" s="26">
        <f t="shared" si="6"/>
        <v>1112.6073822151764</v>
      </c>
      <c r="O18" s="26">
        <f t="shared" si="6"/>
        <v>2791.4719795098499</v>
      </c>
      <c r="P18" s="26">
        <f t="shared" si="7"/>
        <v>50.906657820463806</v>
      </c>
      <c r="Q18" s="26">
        <f t="shared" si="6"/>
        <v>767.91324068854055</v>
      </c>
      <c r="R18" s="26">
        <f t="shared" si="6"/>
        <v>4.7105238566097274</v>
      </c>
      <c r="S18" s="28">
        <f t="shared" si="8"/>
        <v>5349.4202259707699</v>
      </c>
      <c r="T18" s="6" t="str">
        <f t="shared" si="9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2"/>
        <v>645.14979831469975</v>
      </c>
      <c r="C19" s="18">
        <f t="shared" si="2"/>
        <v>257.91467197742452</v>
      </c>
      <c r="D19" s="18">
        <f t="shared" si="2"/>
        <v>164.49972985482165</v>
      </c>
      <c r="E19" s="18">
        <f t="shared" si="2"/>
        <v>0</v>
      </c>
      <c r="F19" s="18">
        <f t="shared" si="3"/>
        <v>0</v>
      </c>
      <c r="G19" s="18">
        <f t="shared" si="4"/>
        <v>0</v>
      </c>
      <c r="H19" s="18">
        <f t="shared" si="4"/>
        <v>0</v>
      </c>
      <c r="I19" s="16">
        <f t="shared" si="5"/>
        <v>1067.564200146946</v>
      </c>
      <c r="J19" s="6"/>
      <c r="K19" s="31" t="s">
        <v>23</v>
      </c>
      <c r="L19" s="18">
        <f t="shared" si="6"/>
        <v>645.14979831469975</v>
      </c>
      <c r="M19" s="18">
        <f t="shared" si="6"/>
        <v>257.91467197742452</v>
      </c>
      <c r="N19" s="18">
        <f t="shared" si="6"/>
        <v>164.49972985482165</v>
      </c>
      <c r="O19" s="18">
        <f t="shared" si="6"/>
        <v>0</v>
      </c>
      <c r="P19" s="18">
        <f t="shared" si="7"/>
        <v>0</v>
      </c>
      <c r="Q19" s="18">
        <f t="shared" si="6"/>
        <v>0</v>
      </c>
      <c r="R19" s="18">
        <f t="shared" si="6"/>
        <v>0</v>
      </c>
      <c r="S19" s="20">
        <f t="shared" si="8"/>
        <v>1067.564200146946</v>
      </c>
      <c r="T19" s="6" t="str">
        <f t="shared" si="9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2"/>
        <v>2897.9539888824052</v>
      </c>
      <c r="C20" s="22">
        <f t="shared" si="2"/>
        <v>5.4996311682373502</v>
      </c>
      <c r="D20" s="22">
        <f t="shared" si="2"/>
        <v>402.8504853938627</v>
      </c>
      <c r="E20" s="22">
        <f t="shared" si="2"/>
        <v>0</v>
      </c>
      <c r="F20" s="22">
        <f t="shared" si="3"/>
        <v>0</v>
      </c>
      <c r="G20" s="22">
        <f t="shared" si="4"/>
        <v>0</v>
      </c>
      <c r="H20" s="22">
        <f t="shared" si="4"/>
        <v>0</v>
      </c>
      <c r="I20" s="24">
        <f t="shared" si="5"/>
        <v>3306.3041054445052</v>
      </c>
      <c r="J20" s="6"/>
      <c r="K20" s="25" t="s">
        <v>58</v>
      </c>
      <c r="L20" s="26">
        <f t="shared" si="6"/>
        <v>2897.9539888824052</v>
      </c>
      <c r="M20" s="26">
        <f t="shared" si="6"/>
        <v>5.4996311682373502</v>
      </c>
      <c r="N20" s="26">
        <f t="shared" si="6"/>
        <v>402.8504853938627</v>
      </c>
      <c r="O20" s="26">
        <f t="shared" si="6"/>
        <v>0</v>
      </c>
      <c r="P20" s="26">
        <f t="shared" si="7"/>
        <v>0</v>
      </c>
      <c r="Q20" s="26">
        <f t="shared" si="6"/>
        <v>0</v>
      </c>
      <c r="R20" s="26">
        <f t="shared" si="6"/>
        <v>0</v>
      </c>
      <c r="S20" s="28">
        <f t="shared" si="8"/>
        <v>3306.3041054445052</v>
      </c>
      <c r="T20" s="6" t="str">
        <f t="shared" si="9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2"/>
        <v>565.77376573647803</v>
      </c>
      <c r="C21" s="18">
        <f t="shared" si="2"/>
        <v>676.19798993625943</v>
      </c>
      <c r="D21" s="18">
        <f t="shared" si="2"/>
        <v>467.35604701124066</v>
      </c>
      <c r="E21" s="18">
        <f t="shared" si="2"/>
        <v>11.5227127983862</v>
      </c>
      <c r="F21" s="18">
        <f t="shared" si="3"/>
        <v>1046.8546176967411</v>
      </c>
      <c r="G21" s="18">
        <f t="shared" si="4"/>
        <v>0</v>
      </c>
      <c r="H21" s="18">
        <f t="shared" si="4"/>
        <v>0</v>
      </c>
      <c r="I21" s="16">
        <f t="shared" si="5"/>
        <v>2767.7051331791054</v>
      </c>
      <c r="J21" s="6"/>
      <c r="K21" s="31" t="s">
        <v>21</v>
      </c>
      <c r="L21" s="18">
        <f t="shared" si="6"/>
        <v>565.77376573647803</v>
      </c>
      <c r="M21" s="18">
        <f t="shared" si="6"/>
        <v>676.19798993625943</v>
      </c>
      <c r="N21" s="18">
        <f t="shared" si="6"/>
        <v>467.35604701124066</v>
      </c>
      <c r="O21" s="18">
        <f t="shared" si="6"/>
        <v>11.5227127983862</v>
      </c>
      <c r="P21" s="18">
        <f t="shared" si="7"/>
        <v>1046.8546176967411</v>
      </c>
      <c r="Q21" s="18">
        <f t="shared" si="6"/>
        <v>0</v>
      </c>
      <c r="R21" s="18">
        <f t="shared" si="6"/>
        <v>0</v>
      </c>
      <c r="S21" s="20">
        <f t="shared" si="8"/>
        <v>2767.7051331791054</v>
      </c>
      <c r="T21" s="6" t="str">
        <f t="shared" si="9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2"/>
        <v>0.82275317547676441</v>
      </c>
      <c r="C22" s="22">
        <f t="shared" si="2"/>
        <v>13.444750035220446</v>
      </c>
      <c r="D22" s="22">
        <f t="shared" si="2"/>
        <v>4.5236638849533275</v>
      </c>
      <c r="E22" s="22">
        <f t="shared" si="2"/>
        <v>0</v>
      </c>
      <c r="F22" s="22">
        <f t="shared" si="3"/>
        <v>0</v>
      </c>
      <c r="G22" s="22">
        <f t="shared" si="4"/>
        <v>0</v>
      </c>
      <c r="H22" s="22">
        <f t="shared" si="4"/>
        <v>0</v>
      </c>
      <c r="I22" s="24">
        <f t="shared" si="5"/>
        <v>18.791167095650536</v>
      </c>
      <c r="J22" s="6"/>
      <c r="K22" s="25" t="s">
        <v>20</v>
      </c>
      <c r="L22" s="26">
        <f t="shared" si="6"/>
        <v>0.82275317547676441</v>
      </c>
      <c r="M22" s="26">
        <f t="shared" si="6"/>
        <v>13.444750035220446</v>
      </c>
      <c r="N22" s="26">
        <f t="shared" si="6"/>
        <v>4.5236638849533275</v>
      </c>
      <c r="O22" s="26">
        <f t="shared" si="6"/>
        <v>0</v>
      </c>
      <c r="P22" s="26">
        <f t="shared" si="7"/>
        <v>0</v>
      </c>
      <c r="Q22" s="26">
        <f t="shared" si="6"/>
        <v>0</v>
      </c>
      <c r="R22" s="26">
        <f t="shared" si="6"/>
        <v>0</v>
      </c>
      <c r="S22" s="28">
        <f t="shared" si="8"/>
        <v>18.791167095650536</v>
      </c>
      <c r="T22" s="6" t="str">
        <f t="shared" si="9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2"/>
        <v>464.22548057338196</v>
      </c>
      <c r="C23" s="18">
        <f t="shared" si="2"/>
        <v>0</v>
      </c>
      <c r="D23" s="18">
        <f t="shared" si="2"/>
        <v>188.26163587836874</v>
      </c>
      <c r="E23" s="18">
        <f t="shared" si="2"/>
        <v>0</v>
      </c>
      <c r="F23" s="18">
        <f t="shared" si="3"/>
        <v>0</v>
      </c>
      <c r="G23" s="18">
        <f t="shared" si="4"/>
        <v>0</v>
      </c>
      <c r="H23" s="18">
        <f t="shared" si="4"/>
        <v>0</v>
      </c>
      <c r="I23" s="16">
        <f t="shared" si="5"/>
        <v>652.48711645175069</v>
      </c>
      <c r="J23" s="6"/>
      <c r="K23" s="33" t="s">
        <v>62</v>
      </c>
      <c r="L23" s="18">
        <f t="shared" si="6"/>
        <v>464.22548057338196</v>
      </c>
      <c r="M23" s="18">
        <f t="shared" si="6"/>
        <v>0</v>
      </c>
      <c r="N23" s="18">
        <f t="shared" si="6"/>
        <v>188.26163587836874</v>
      </c>
      <c r="O23" s="18">
        <f t="shared" si="6"/>
        <v>0</v>
      </c>
      <c r="P23" s="18">
        <f t="shared" si="7"/>
        <v>0</v>
      </c>
      <c r="Q23" s="18">
        <f t="shared" si="6"/>
        <v>0</v>
      </c>
      <c r="R23" s="18">
        <f t="shared" si="6"/>
        <v>0</v>
      </c>
      <c r="S23" s="20">
        <f t="shared" si="8"/>
        <v>652.48711645175069</v>
      </c>
      <c r="T23" s="6" t="str">
        <f t="shared" si="9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tr">
        <f>A50</f>
        <v>Umgebungswärme etc.</v>
      </c>
      <c r="B24" s="35">
        <f t="shared" ref="B24:E27" si="10">B50+B102</f>
        <v>464.22548057338196</v>
      </c>
      <c r="C24" s="35">
        <f t="shared" si="10"/>
        <v>0</v>
      </c>
      <c r="D24" s="35">
        <f t="shared" si="10"/>
        <v>188.26163587836874</v>
      </c>
      <c r="E24" s="35">
        <f t="shared" si="10"/>
        <v>0</v>
      </c>
      <c r="F24" s="35">
        <f t="shared" si="3"/>
        <v>0</v>
      </c>
      <c r="G24" s="35">
        <f t="shared" ref="G24:H27" si="11">G50+G102</f>
        <v>0</v>
      </c>
      <c r="H24" s="35">
        <f t="shared" si="11"/>
        <v>0</v>
      </c>
      <c r="I24" s="37">
        <f t="shared" si="5"/>
        <v>652.48711645175069</v>
      </c>
      <c r="J24" s="6"/>
      <c r="K24" s="38" t="s">
        <v>22</v>
      </c>
      <c r="L24" s="39">
        <f t="shared" ref="L24:R27" si="12">L50+L102</f>
        <v>464.22548057338196</v>
      </c>
      <c r="M24" s="39">
        <f t="shared" si="12"/>
        <v>0</v>
      </c>
      <c r="N24" s="39">
        <f t="shared" si="12"/>
        <v>188.26163587836874</v>
      </c>
      <c r="O24" s="39">
        <f t="shared" si="12"/>
        <v>0</v>
      </c>
      <c r="P24" s="39">
        <f t="shared" si="7"/>
        <v>0</v>
      </c>
      <c r="Q24" s="39">
        <f t="shared" si="12"/>
        <v>0</v>
      </c>
      <c r="R24" s="39">
        <f t="shared" si="12"/>
        <v>0</v>
      </c>
      <c r="S24" s="41">
        <f t="shared" si="8"/>
        <v>652.48711645175069</v>
      </c>
      <c r="T24" s="6" t="str">
        <f t="shared" si="9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tr">
        <f>A51</f>
        <v>Gichtgas</v>
      </c>
      <c r="B25" s="43">
        <f t="shared" si="10"/>
        <v>0</v>
      </c>
      <c r="C25" s="43">
        <f t="shared" si="10"/>
        <v>0</v>
      </c>
      <c r="D25" s="43">
        <f t="shared" si="10"/>
        <v>0</v>
      </c>
      <c r="E25" s="43">
        <f t="shared" si="10"/>
        <v>0</v>
      </c>
      <c r="F25" s="43">
        <f t="shared" si="3"/>
        <v>0</v>
      </c>
      <c r="G25" s="43">
        <f t="shared" si="11"/>
        <v>0</v>
      </c>
      <c r="H25" s="43">
        <f t="shared" si="11"/>
        <v>0</v>
      </c>
      <c r="I25" s="45">
        <f t="shared" si="5"/>
        <v>0</v>
      </c>
      <c r="J25" s="6"/>
      <c r="K25" s="46" t="s">
        <v>18</v>
      </c>
      <c r="L25" s="43">
        <f t="shared" si="12"/>
        <v>0</v>
      </c>
      <c r="M25" s="43">
        <f t="shared" si="12"/>
        <v>0</v>
      </c>
      <c r="N25" s="43">
        <f t="shared" si="12"/>
        <v>0</v>
      </c>
      <c r="O25" s="43">
        <f t="shared" si="12"/>
        <v>0</v>
      </c>
      <c r="P25" s="43">
        <f t="shared" si="7"/>
        <v>0</v>
      </c>
      <c r="Q25" s="43">
        <f t="shared" si="12"/>
        <v>0</v>
      </c>
      <c r="R25" s="43">
        <f t="shared" si="12"/>
        <v>0</v>
      </c>
      <c r="S25" s="48">
        <f t="shared" si="8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tr">
        <f>A52</f>
        <v>Kokereigas</v>
      </c>
      <c r="B26" s="35">
        <f t="shared" si="10"/>
        <v>0</v>
      </c>
      <c r="C26" s="35">
        <f t="shared" si="10"/>
        <v>0</v>
      </c>
      <c r="D26" s="35">
        <f t="shared" si="10"/>
        <v>0</v>
      </c>
      <c r="E26" s="35">
        <f t="shared" si="10"/>
        <v>0</v>
      </c>
      <c r="F26" s="35">
        <f t="shared" si="3"/>
        <v>0</v>
      </c>
      <c r="G26" s="35">
        <f t="shared" si="11"/>
        <v>0</v>
      </c>
      <c r="H26" s="35">
        <f t="shared" si="11"/>
        <v>0</v>
      </c>
      <c r="I26" s="37">
        <f t="shared" si="5"/>
        <v>0</v>
      </c>
      <c r="J26" s="6"/>
      <c r="K26" s="38" t="s">
        <v>19</v>
      </c>
      <c r="L26" s="39">
        <f t="shared" si="12"/>
        <v>0</v>
      </c>
      <c r="M26" s="39">
        <f t="shared" si="12"/>
        <v>0</v>
      </c>
      <c r="N26" s="39">
        <f t="shared" si="12"/>
        <v>0</v>
      </c>
      <c r="O26" s="39">
        <f t="shared" si="12"/>
        <v>0</v>
      </c>
      <c r="P26" s="39">
        <f t="shared" si="7"/>
        <v>0</v>
      </c>
      <c r="Q26" s="39">
        <f t="shared" si="12"/>
        <v>0</v>
      </c>
      <c r="R26" s="39">
        <f t="shared" si="12"/>
        <v>0</v>
      </c>
      <c r="S26" s="41">
        <f t="shared" si="8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tr">
        <f>A53</f>
        <v>Brenntorf</v>
      </c>
      <c r="B27" s="50">
        <f t="shared" si="10"/>
        <v>0</v>
      </c>
      <c r="C27" s="50">
        <f t="shared" si="10"/>
        <v>0</v>
      </c>
      <c r="D27" s="50">
        <f t="shared" si="10"/>
        <v>0</v>
      </c>
      <c r="E27" s="50">
        <f t="shared" si="10"/>
        <v>0</v>
      </c>
      <c r="F27" s="50">
        <f t="shared" si="3"/>
        <v>0</v>
      </c>
      <c r="G27" s="50">
        <f t="shared" si="11"/>
        <v>0</v>
      </c>
      <c r="H27" s="50">
        <f t="shared" si="11"/>
        <v>0</v>
      </c>
      <c r="I27" s="52">
        <f t="shared" si="5"/>
        <v>0</v>
      </c>
      <c r="J27" s="6"/>
      <c r="K27" s="53" t="s">
        <v>64</v>
      </c>
      <c r="L27" s="50">
        <f t="shared" si="12"/>
        <v>0</v>
      </c>
      <c r="M27" s="50">
        <f t="shared" si="12"/>
        <v>0</v>
      </c>
      <c r="N27" s="50">
        <f t="shared" si="12"/>
        <v>0</v>
      </c>
      <c r="O27" s="50">
        <f t="shared" si="12"/>
        <v>0</v>
      </c>
      <c r="P27" s="50">
        <f t="shared" si="7"/>
        <v>0</v>
      </c>
      <c r="Q27" s="50">
        <f t="shared" si="12"/>
        <v>0</v>
      </c>
      <c r="R27" s="50">
        <f t="shared" si="12"/>
        <v>0</v>
      </c>
      <c r="S27" s="55">
        <f t="shared" si="8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9049.0845040880686</v>
      </c>
      <c r="C28" s="57">
        <f t="shared" ref="C28:I28" si="13">SUM(C7:C23)</f>
        <v>2073.4089346938104</v>
      </c>
      <c r="D28" s="57">
        <f t="shared" si="13"/>
        <v>4074.6737661039087</v>
      </c>
      <c r="E28" s="57">
        <f t="shared" si="13"/>
        <v>3100.3403651989806</v>
      </c>
      <c r="F28" s="57">
        <f t="shared" si="13"/>
        <v>13643.771944067057</v>
      </c>
      <c r="G28" s="57">
        <f t="shared" si="13"/>
        <v>767.91324068854055</v>
      </c>
      <c r="H28" s="57">
        <f t="shared" si="13"/>
        <v>4.7105238566097274</v>
      </c>
      <c r="I28" s="57">
        <f t="shared" si="13"/>
        <v>32713.903278696976</v>
      </c>
      <c r="J28" s="201"/>
      <c r="K28" s="59" t="s">
        <v>25</v>
      </c>
      <c r="L28" s="57">
        <f>SUM(L7:L23)</f>
        <v>9049.0845040880686</v>
      </c>
      <c r="M28" s="57">
        <f t="shared" ref="M28:S28" si="14">SUM(M7:M23)</f>
        <v>2073.4089346938104</v>
      </c>
      <c r="N28" s="57">
        <f t="shared" si="14"/>
        <v>4074.6737661039087</v>
      </c>
      <c r="O28" s="57">
        <f t="shared" si="14"/>
        <v>3100.3403651989806</v>
      </c>
      <c r="P28" s="57">
        <f t="shared" si="14"/>
        <v>13643.771944067057</v>
      </c>
      <c r="Q28" s="57">
        <f t="shared" si="14"/>
        <v>767.91324068854055</v>
      </c>
      <c r="R28" s="57">
        <f t="shared" si="14"/>
        <v>4.7105238566097274</v>
      </c>
      <c r="S28" s="57">
        <f t="shared" si="14"/>
        <v>32713.903278696976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0.27661280364488811</v>
      </c>
      <c r="C29" s="62">
        <f t="shared" ref="C29:H29" si="15">IF($I28=0,"-",C28/$I28)</f>
        <v>6.3380053337872319E-2</v>
      </c>
      <c r="D29" s="62">
        <f t="shared" si="15"/>
        <v>0.12455480262904924</v>
      </c>
      <c r="E29" s="62">
        <f t="shared" si="15"/>
        <v>9.4771337397023384E-2</v>
      </c>
      <c r="F29" s="62">
        <f t="shared" si="15"/>
        <v>0.41706340658382302</v>
      </c>
      <c r="G29" s="62">
        <f t="shared" si="15"/>
        <v>2.3473604911847964E-2</v>
      </c>
      <c r="H29" s="62">
        <f t="shared" si="15"/>
        <v>1.439914954959588E-4</v>
      </c>
      <c r="I29" s="63">
        <f>SUM(B29:H29)</f>
        <v>0.99999999999999989</v>
      </c>
      <c r="K29" s="64" t="s">
        <v>86</v>
      </c>
      <c r="L29" s="65">
        <f>IF($I28=0,"-",L28/$I28)</f>
        <v>0.27661280364488811</v>
      </c>
      <c r="M29" s="65">
        <f t="shared" ref="M29:R29" si="16">IF($I28=0,"-",M28/$I28)</f>
        <v>6.3380053337872319E-2</v>
      </c>
      <c r="N29" s="65">
        <f t="shared" si="16"/>
        <v>0.12455480262904924</v>
      </c>
      <c r="O29" s="65">
        <f t="shared" si="16"/>
        <v>9.4771337397023384E-2</v>
      </c>
      <c r="P29" s="65">
        <f t="shared" si="16"/>
        <v>0.41706340658382302</v>
      </c>
      <c r="Q29" s="65">
        <f t="shared" si="16"/>
        <v>2.3473604911847964E-2</v>
      </c>
      <c r="R29" s="66">
        <f t="shared" si="16"/>
        <v>1.439914954959588E-4</v>
      </c>
      <c r="S29" s="67">
        <f>SUM(L29:R29)</f>
        <v>0.99999999999999989</v>
      </c>
      <c r="BA29" s="68"/>
      <c r="BR29" s="68"/>
    </row>
    <row r="30" spans="1:85" ht="14.4" thickBot="1" x14ac:dyDescent="0.3"/>
    <row r="31" spans="1:85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1.1986826540990965E-2</v>
      </c>
      <c r="C33" s="14">
        <f t="shared" ref="C33:E33" si="17">C111+C137+C163+C189+C215+C241+C267+C293+C319+C345+C371+C397+C423</f>
        <v>0</v>
      </c>
      <c r="D33" s="14">
        <f t="shared" si="17"/>
        <v>0</v>
      </c>
      <c r="E33" s="14">
        <f t="shared" si="17"/>
        <v>0</v>
      </c>
      <c r="F33" s="213">
        <v>0</v>
      </c>
      <c r="G33" s="14">
        <f t="shared" ref="G33:H48" si="18">G111+G137+G163+G189+G215+G241+G267+G293+G319+G345+G371+G397+G423</f>
        <v>0</v>
      </c>
      <c r="H33" s="14">
        <f t="shared" si="18"/>
        <v>0</v>
      </c>
      <c r="I33" s="16">
        <f>SUM(B33:H33)</f>
        <v>1.1986826540990965E-2</v>
      </c>
      <c r="J33" s="6"/>
      <c r="K33" s="72" t="s">
        <v>6</v>
      </c>
      <c r="L33" s="14">
        <f t="shared" ref="L33:R48" si="19">L111+L137+L163+L189+L215+L241+L267+L293+L319+L345+L371+L397+L423</f>
        <v>1.1986826540990965E-2</v>
      </c>
      <c r="M33" s="14">
        <f t="shared" si="19"/>
        <v>0</v>
      </c>
      <c r="N33" s="14">
        <f t="shared" si="19"/>
        <v>0</v>
      </c>
      <c r="O33" s="14">
        <f t="shared" si="19"/>
        <v>0</v>
      </c>
      <c r="P33" s="14">
        <f t="shared" si="19"/>
        <v>0</v>
      </c>
      <c r="Q33" s="14">
        <f t="shared" si="19"/>
        <v>0</v>
      </c>
      <c r="R33" s="14">
        <f t="shared" si="19"/>
        <v>0</v>
      </c>
      <c r="S33" s="74">
        <f>SUM(L33:R33)</f>
        <v>1.1986826540990965E-2</v>
      </c>
      <c r="T33" s="6"/>
      <c r="U33" s="75" t="s">
        <v>6</v>
      </c>
      <c r="V33" s="76">
        <f t="shared" ref="V33:AH48" si="20">V111+V137+V163+V189+V215+V241+V267+V293+V319+V345+V371+V397+V423</f>
        <v>1.1986826540990965E-2</v>
      </c>
      <c r="W33" s="76">
        <f t="shared" si="20"/>
        <v>0</v>
      </c>
      <c r="X33" s="76">
        <f t="shared" si="20"/>
        <v>0</v>
      </c>
      <c r="Y33" s="76">
        <f t="shared" si="20"/>
        <v>0</v>
      </c>
      <c r="Z33" s="76">
        <f t="shared" si="20"/>
        <v>0</v>
      </c>
      <c r="AA33" s="76">
        <f t="shared" si="20"/>
        <v>0</v>
      </c>
      <c r="AB33" s="76">
        <f t="shared" si="20"/>
        <v>0</v>
      </c>
      <c r="AC33" s="77">
        <f t="shared" si="20"/>
        <v>0</v>
      </c>
      <c r="AD33" s="76">
        <f t="shared" si="20"/>
        <v>0</v>
      </c>
      <c r="AE33" s="76">
        <f t="shared" si="20"/>
        <v>0</v>
      </c>
      <c r="AF33" s="76">
        <f t="shared" si="20"/>
        <v>0</v>
      </c>
      <c r="AG33" s="76">
        <f t="shared" si="20"/>
        <v>0</v>
      </c>
      <c r="AH33" s="76">
        <f t="shared" si="20"/>
        <v>0</v>
      </c>
      <c r="AI33" s="79">
        <f>SUM(V33:AC33)</f>
        <v>1.1986826540990965E-2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49" si="21">B112+B138+B164+B190+B216+B242+B268+B294+B320+B346+B372+B398+B424</f>
        <v>0</v>
      </c>
      <c r="C34" s="22">
        <f t="shared" si="21"/>
        <v>0</v>
      </c>
      <c r="D34" s="22">
        <f t="shared" si="21"/>
        <v>0</v>
      </c>
      <c r="E34" s="22">
        <f t="shared" si="21"/>
        <v>0</v>
      </c>
      <c r="F34" s="214"/>
      <c r="G34" s="22">
        <f t="shared" si="18"/>
        <v>0</v>
      </c>
      <c r="H34" s="22">
        <f t="shared" si="18"/>
        <v>0</v>
      </c>
      <c r="I34" s="24">
        <f t="shared" ref="I34:I53" si="22">SUM(B34:H34)</f>
        <v>0</v>
      </c>
      <c r="J34" s="6"/>
      <c r="K34" s="25" t="s">
        <v>7</v>
      </c>
      <c r="L34" s="26">
        <f t="shared" si="19"/>
        <v>0</v>
      </c>
      <c r="M34" s="26">
        <f t="shared" si="19"/>
        <v>0</v>
      </c>
      <c r="N34" s="26">
        <f t="shared" si="19"/>
        <v>0</v>
      </c>
      <c r="O34" s="26">
        <f t="shared" si="19"/>
        <v>0</v>
      </c>
      <c r="P34" s="26">
        <f t="shared" si="19"/>
        <v>0</v>
      </c>
      <c r="Q34" s="26">
        <f t="shared" si="19"/>
        <v>0</v>
      </c>
      <c r="R34" s="26">
        <f t="shared" si="19"/>
        <v>0</v>
      </c>
      <c r="S34" s="28">
        <f t="shared" ref="S34:S53" si="23">SUM(L34:R34)</f>
        <v>0</v>
      </c>
      <c r="T34" s="6"/>
      <c r="U34" s="80" t="s">
        <v>7</v>
      </c>
      <c r="V34" s="81">
        <f t="shared" si="20"/>
        <v>0</v>
      </c>
      <c r="W34" s="81">
        <f t="shared" si="20"/>
        <v>0</v>
      </c>
      <c r="X34" s="81">
        <f t="shared" si="20"/>
        <v>0</v>
      </c>
      <c r="Y34" s="81">
        <f t="shared" si="20"/>
        <v>0</v>
      </c>
      <c r="Z34" s="81">
        <f t="shared" si="20"/>
        <v>0</v>
      </c>
      <c r="AA34" s="81">
        <f t="shared" si="20"/>
        <v>0</v>
      </c>
      <c r="AB34" s="81">
        <f t="shared" si="20"/>
        <v>0</v>
      </c>
      <c r="AC34" s="82">
        <f t="shared" si="20"/>
        <v>0</v>
      </c>
      <c r="AD34" s="81">
        <f t="shared" si="20"/>
        <v>0</v>
      </c>
      <c r="AE34" s="81">
        <f t="shared" si="20"/>
        <v>0</v>
      </c>
      <c r="AF34" s="81">
        <f t="shared" si="20"/>
        <v>0</v>
      </c>
      <c r="AG34" s="81">
        <f t="shared" si="20"/>
        <v>0</v>
      </c>
      <c r="AH34" s="81">
        <f t="shared" si="20"/>
        <v>0</v>
      </c>
      <c r="AI34" s="83">
        <f t="shared" ref="AI34:AI53" si="24">SUM(V34:AC34)</f>
        <v>0</v>
      </c>
      <c r="AJ34" t="str">
        <f t="shared" ref="AJ34:AJ55" si="25">IF(ABS(S34-AI34)&gt;0.001,S34-AI34,"")</f>
        <v/>
      </c>
    </row>
    <row r="35" spans="1:36" x14ac:dyDescent="0.25">
      <c r="A35" s="29" t="s">
        <v>9</v>
      </c>
      <c r="B35" s="18">
        <f t="shared" si="21"/>
        <v>0</v>
      </c>
      <c r="C35" s="18">
        <f t="shared" si="21"/>
        <v>0</v>
      </c>
      <c r="D35" s="18">
        <f t="shared" si="21"/>
        <v>3.2969835184811148E-2</v>
      </c>
      <c r="E35" s="18">
        <f t="shared" si="21"/>
        <v>0</v>
      </c>
      <c r="F35" s="214"/>
      <c r="G35" s="18">
        <f t="shared" si="18"/>
        <v>0</v>
      </c>
      <c r="H35" s="18">
        <f t="shared" si="18"/>
        <v>0</v>
      </c>
      <c r="I35" s="16">
        <f t="shared" si="22"/>
        <v>3.2969835184811148E-2</v>
      </c>
      <c r="J35" s="6"/>
      <c r="K35" s="31" t="s">
        <v>9</v>
      </c>
      <c r="L35" s="18">
        <f t="shared" si="19"/>
        <v>0</v>
      </c>
      <c r="M35" s="18">
        <f t="shared" si="19"/>
        <v>0</v>
      </c>
      <c r="N35" s="18">
        <f t="shared" si="19"/>
        <v>3.2969835184811148E-2</v>
      </c>
      <c r="O35" s="18">
        <f t="shared" si="19"/>
        <v>0</v>
      </c>
      <c r="P35" s="18">
        <f t="shared" si="19"/>
        <v>0</v>
      </c>
      <c r="Q35" s="18">
        <f t="shared" si="19"/>
        <v>0</v>
      </c>
      <c r="R35" s="18">
        <f t="shared" si="19"/>
        <v>0</v>
      </c>
      <c r="S35" s="20">
        <f t="shared" si="23"/>
        <v>3.2969835184811148E-2</v>
      </c>
      <c r="T35" s="6"/>
      <c r="U35" s="84" t="s">
        <v>9</v>
      </c>
      <c r="V35" s="76">
        <f t="shared" si="20"/>
        <v>0</v>
      </c>
      <c r="W35" s="76">
        <f t="shared" si="20"/>
        <v>0</v>
      </c>
      <c r="X35" s="76">
        <f t="shared" si="20"/>
        <v>0</v>
      </c>
      <c r="Y35" s="76">
        <f t="shared" si="20"/>
        <v>0</v>
      </c>
      <c r="Z35" s="76">
        <f t="shared" si="20"/>
        <v>3.2969835184811148E-2</v>
      </c>
      <c r="AA35" s="76">
        <f t="shared" si="20"/>
        <v>0</v>
      </c>
      <c r="AB35" s="76">
        <f t="shared" si="20"/>
        <v>0</v>
      </c>
      <c r="AC35" s="77">
        <f t="shared" si="20"/>
        <v>0</v>
      </c>
      <c r="AD35" s="76">
        <f t="shared" si="20"/>
        <v>0</v>
      </c>
      <c r="AE35" s="76">
        <f t="shared" si="20"/>
        <v>0</v>
      </c>
      <c r="AF35" s="76">
        <f t="shared" si="20"/>
        <v>0</v>
      </c>
      <c r="AG35" s="76">
        <f t="shared" si="20"/>
        <v>0</v>
      </c>
      <c r="AH35" s="76">
        <f t="shared" si="20"/>
        <v>0</v>
      </c>
      <c r="AI35" s="79">
        <f t="shared" si="24"/>
        <v>3.2969835184811148E-2</v>
      </c>
      <c r="AJ35" t="str">
        <f t="shared" si="25"/>
        <v/>
      </c>
    </row>
    <row r="36" spans="1:36" x14ac:dyDescent="0.25">
      <c r="A36" s="21" t="s">
        <v>54</v>
      </c>
      <c r="B36" s="22">
        <f t="shared" si="21"/>
        <v>0</v>
      </c>
      <c r="C36" s="22">
        <f t="shared" si="21"/>
        <v>0</v>
      </c>
      <c r="D36" s="22">
        <f t="shared" si="21"/>
        <v>0</v>
      </c>
      <c r="E36" s="22">
        <f t="shared" si="21"/>
        <v>0</v>
      </c>
      <c r="F36" s="214"/>
      <c r="G36" s="22">
        <f t="shared" si="18"/>
        <v>0</v>
      </c>
      <c r="H36" s="22">
        <f t="shared" si="18"/>
        <v>0</v>
      </c>
      <c r="I36" s="24">
        <f t="shared" si="22"/>
        <v>0</v>
      </c>
      <c r="J36" s="6"/>
      <c r="K36" s="25" t="s">
        <v>54</v>
      </c>
      <c r="L36" s="26">
        <f t="shared" si="19"/>
        <v>0</v>
      </c>
      <c r="M36" s="26">
        <f t="shared" si="19"/>
        <v>0</v>
      </c>
      <c r="N36" s="26">
        <f t="shared" si="19"/>
        <v>0</v>
      </c>
      <c r="O36" s="26">
        <f t="shared" si="19"/>
        <v>0</v>
      </c>
      <c r="P36" s="26">
        <f t="shared" si="19"/>
        <v>0</v>
      </c>
      <c r="Q36" s="26">
        <f t="shared" si="19"/>
        <v>0</v>
      </c>
      <c r="R36" s="26">
        <f t="shared" si="19"/>
        <v>0</v>
      </c>
      <c r="S36" s="28">
        <f t="shared" si="23"/>
        <v>0</v>
      </c>
      <c r="T36" s="6"/>
      <c r="U36" s="80" t="s">
        <v>54</v>
      </c>
      <c r="V36" s="81">
        <f t="shared" si="20"/>
        <v>0</v>
      </c>
      <c r="W36" s="81">
        <f t="shared" si="20"/>
        <v>0</v>
      </c>
      <c r="X36" s="81">
        <f t="shared" si="20"/>
        <v>0</v>
      </c>
      <c r="Y36" s="81">
        <f t="shared" si="20"/>
        <v>0</v>
      </c>
      <c r="Z36" s="81">
        <f t="shared" si="20"/>
        <v>0</v>
      </c>
      <c r="AA36" s="81">
        <f t="shared" si="20"/>
        <v>0</v>
      </c>
      <c r="AB36" s="81">
        <f t="shared" si="20"/>
        <v>0</v>
      </c>
      <c r="AC36" s="82">
        <f t="shared" si="20"/>
        <v>0</v>
      </c>
      <c r="AD36" s="81">
        <f t="shared" si="20"/>
        <v>0</v>
      </c>
      <c r="AE36" s="81">
        <f t="shared" si="20"/>
        <v>0</v>
      </c>
      <c r="AF36" s="81">
        <f t="shared" si="20"/>
        <v>0</v>
      </c>
      <c r="AG36" s="81">
        <f t="shared" si="20"/>
        <v>0</v>
      </c>
      <c r="AH36" s="81">
        <f t="shared" si="20"/>
        <v>0</v>
      </c>
      <c r="AI36" s="83">
        <f t="shared" si="24"/>
        <v>0</v>
      </c>
      <c r="AJ36" t="str">
        <f t="shared" si="25"/>
        <v/>
      </c>
    </row>
    <row r="37" spans="1:36" x14ac:dyDescent="0.25">
      <c r="A37" s="29" t="s">
        <v>15</v>
      </c>
      <c r="B37" s="18">
        <f t="shared" si="21"/>
        <v>20.516474692230009</v>
      </c>
      <c r="C37" s="18">
        <f t="shared" si="21"/>
        <v>58.182763136160588</v>
      </c>
      <c r="D37" s="18">
        <f t="shared" si="21"/>
        <v>19.88003051367636</v>
      </c>
      <c r="E37" s="18">
        <f t="shared" si="21"/>
        <v>1.5988180295545247</v>
      </c>
      <c r="F37" s="214"/>
      <c r="G37" s="18">
        <f t="shared" si="18"/>
        <v>0</v>
      </c>
      <c r="H37" s="18">
        <f t="shared" si="18"/>
        <v>0</v>
      </c>
      <c r="I37" s="16">
        <f t="shared" si="22"/>
        <v>100.17808637162148</v>
      </c>
      <c r="J37" s="6"/>
      <c r="K37" s="31" t="s">
        <v>15</v>
      </c>
      <c r="L37" s="18">
        <f t="shared" si="19"/>
        <v>20.516474692230009</v>
      </c>
      <c r="M37" s="18">
        <f t="shared" si="19"/>
        <v>58.182763136160588</v>
      </c>
      <c r="N37" s="18">
        <f t="shared" si="19"/>
        <v>19.88003051367636</v>
      </c>
      <c r="O37" s="18">
        <f t="shared" si="19"/>
        <v>1.5988180295545247</v>
      </c>
      <c r="P37" s="18">
        <f t="shared" si="19"/>
        <v>0</v>
      </c>
      <c r="Q37" s="18">
        <f t="shared" si="19"/>
        <v>0</v>
      </c>
      <c r="R37" s="18">
        <f t="shared" si="19"/>
        <v>0</v>
      </c>
      <c r="S37" s="20">
        <f t="shared" si="23"/>
        <v>100.17808637162148</v>
      </c>
      <c r="T37" s="6"/>
      <c r="U37" s="84" t="s">
        <v>15</v>
      </c>
      <c r="V37" s="76">
        <f t="shared" si="20"/>
        <v>20.511252013288171</v>
      </c>
      <c r="W37" s="76">
        <f t="shared" si="20"/>
        <v>0</v>
      </c>
      <c r="X37" s="76">
        <f t="shared" si="20"/>
        <v>0</v>
      </c>
      <c r="Y37" s="76">
        <f t="shared" si="20"/>
        <v>58.182763136160588</v>
      </c>
      <c r="Z37" s="76">
        <f t="shared" si="20"/>
        <v>19.88003051367636</v>
      </c>
      <c r="AA37" s="76">
        <f t="shared" si="20"/>
        <v>1.5988180295545247</v>
      </c>
      <c r="AB37" s="76">
        <f t="shared" si="20"/>
        <v>0</v>
      </c>
      <c r="AC37" s="77">
        <f t="shared" si="20"/>
        <v>5.2226789418375469E-3</v>
      </c>
      <c r="AD37" s="76">
        <f t="shared" si="20"/>
        <v>5.2226789418375469E-3</v>
      </c>
      <c r="AE37" s="76">
        <f t="shared" si="20"/>
        <v>0</v>
      </c>
      <c r="AF37" s="76">
        <f t="shared" si="20"/>
        <v>0</v>
      </c>
      <c r="AG37" s="76">
        <f t="shared" si="20"/>
        <v>0</v>
      </c>
      <c r="AH37" s="76">
        <f t="shared" si="20"/>
        <v>0</v>
      </c>
      <c r="AI37" s="79">
        <f t="shared" si="24"/>
        <v>100.17808637162148</v>
      </c>
      <c r="AJ37" t="str">
        <f t="shared" si="25"/>
        <v/>
      </c>
    </row>
    <row r="38" spans="1:36" x14ac:dyDescent="0.25">
      <c r="A38" s="21" t="s">
        <v>14</v>
      </c>
      <c r="B38" s="22">
        <f t="shared" si="21"/>
        <v>7.2923192450612593</v>
      </c>
      <c r="C38" s="22">
        <f t="shared" si="21"/>
        <v>6.3494687807975039</v>
      </c>
      <c r="D38" s="22">
        <f t="shared" si="21"/>
        <v>3.9986910669029783</v>
      </c>
      <c r="E38" s="22">
        <f t="shared" si="21"/>
        <v>0.7945321268198442</v>
      </c>
      <c r="F38" s="214"/>
      <c r="G38" s="22">
        <f t="shared" si="18"/>
        <v>0</v>
      </c>
      <c r="H38" s="22">
        <f t="shared" si="18"/>
        <v>0</v>
      </c>
      <c r="I38" s="24">
        <f t="shared" si="22"/>
        <v>18.435011219581586</v>
      </c>
      <c r="J38" s="6"/>
      <c r="K38" s="25" t="s">
        <v>14</v>
      </c>
      <c r="L38" s="26">
        <f t="shared" si="19"/>
        <v>7.2923192450612593</v>
      </c>
      <c r="M38" s="26">
        <f t="shared" si="19"/>
        <v>6.3494687807975039</v>
      </c>
      <c r="N38" s="26">
        <f t="shared" si="19"/>
        <v>3.9986910669029783</v>
      </c>
      <c r="O38" s="26">
        <f t="shared" si="19"/>
        <v>0.7945321268198442</v>
      </c>
      <c r="P38" s="26">
        <f t="shared" si="19"/>
        <v>0</v>
      </c>
      <c r="Q38" s="26">
        <f t="shared" si="19"/>
        <v>0</v>
      </c>
      <c r="R38" s="26">
        <f t="shared" si="19"/>
        <v>0</v>
      </c>
      <c r="S38" s="28">
        <f t="shared" si="23"/>
        <v>18.435011219581586</v>
      </c>
      <c r="T38" s="6"/>
      <c r="U38" s="80" t="s">
        <v>55</v>
      </c>
      <c r="V38" s="81">
        <f t="shared" si="20"/>
        <v>6.6561696726790602</v>
      </c>
      <c r="W38" s="81">
        <f t="shared" si="20"/>
        <v>0</v>
      </c>
      <c r="X38" s="81">
        <f t="shared" si="20"/>
        <v>0</v>
      </c>
      <c r="Y38" s="81">
        <f t="shared" si="20"/>
        <v>6.3494687807975039</v>
      </c>
      <c r="Z38" s="81">
        <f t="shared" si="20"/>
        <v>3.7026634568509862</v>
      </c>
      <c r="AA38" s="81">
        <f t="shared" si="20"/>
        <v>0.77093856881231482</v>
      </c>
      <c r="AB38" s="81">
        <f t="shared" si="20"/>
        <v>0</v>
      </c>
      <c r="AC38" s="82">
        <f t="shared" si="20"/>
        <v>0.9557707404417205</v>
      </c>
      <c r="AD38" s="81">
        <f t="shared" si="20"/>
        <v>0.63614957238219882</v>
      </c>
      <c r="AE38" s="81">
        <f t="shared" si="20"/>
        <v>0</v>
      </c>
      <c r="AF38" s="81">
        <f t="shared" si="20"/>
        <v>0</v>
      </c>
      <c r="AG38" s="81">
        <f t="shared" si="20"/>
        <v>0.29602761005199207</v>
      </c>
      <c r="AH38" s="81">
        <f t="shared" si="20"/>
        <v>2.3593558007529523E-2</v>
      </c>
      <c r="AI38" s="83">
        <f t="shared" si="24"/>
        <v>18.435011219581586</v>
      </c>
      <c r="AJ38" t="str">
        <f t="shared" si="25"/>
        <v/>
      </c>
    </row>
    <row r="39" spans="1:36" x14ac:dyDescent="0.25">
      <c r="A39" s="29" t="s">
        <v>56</v>
      </c>
      <c r="B39" s="18">
        <f t="shared" si="21"/>
        <v>0</v>
      </c>
      <c r="C39" s="18">
        <f t="shared" si="21"/>
        <v>0</v>
      </c>
      <c r="D39" s="18">
        <f t="shared" si="21"/>
        <v>0</v>
      </c>
      <c r="E39" s="18">
        <f t="shared" si="21"/>
        <v>169.07196241643749</v>
      </c>
      <c r="F39" s="214"/>
      <c r="G39" s="18">
        <f t="shared" si="18"/>
        <v>0</v>
      </c>
      <c r="H39" s="18">
        <f t="shared" si="18"/>
        <v>0</v>
      </c>
      <c r="I39" s="16">
        <f t="shared" si="22"/>
        <v>169.07196241643749</v>
      </c>
      <c r="J39" s="6"/>
      <c r="K39" s="31" t="s">
        <v>56</v>
      </c>
      <c r="L39" s="18">
        <f t="shared" si="19"/>
        <v>0</v>
      </c>
      <c r="M39" s="18">
        <f t="shared" si="19"/>
        <v>0</v>
      </c>
      <c r="N39" s="18">
        <f t="shared" si="19"/>
        <v>0</v>
      </c>
      <c r="O39" s="18">
        <f t="shared" si="19"/>
        <v>169.07196241643749</v>
      </c>
      <c r="P39" s="18">
        <f t="shared" si="19"/>
        <v>359.18954614738323</v>
      </c>
      <c r="Q39" s="18">
        <f t="shared" si="19"/>
        <v>0</v>
      </c>
      <c r="R39" s="18">
        <f t="shared" si="19"/>
        <v>0</v>
      </c>
      <c r="S39" s="20">
        <f t="shared" si="23"/>
        <v>528.26150856382071</v>
      </c>
      <c r="T39" s="6"/>
      <c r="U39" s="84" t="s">
        <v>56</v>
      </c>
      <c r="V39" s="76">
        <f t="shared" si="20"/>
        <v>0</v>
      </c>
      <c r="W39" s="76">
        <f t="shared" si="20"/>
        <v>0</v>
      </c>
      <c r="X39" s="76">
        <f t="shared" si="20"/>
        <v>0</v>
      </c>
      <c r="Y39" s="76">
        <f t="shared" si="20"/>
        <v>0</v>
      </c>
      <c r="Z39" s="76">
        <f t="shared" si="20"/>
        <v>0</v>
      </c>
      <c r="AA39" s="76">
        <f t="shared" si="20"/>
        <v>163.98803011182432</v>
      </c>
      <c r="AB39" s="76">
        <f t="shared" si="20"/>
        <v>359.18954614738323</v>
      </c>
      <c r="AC39" s="77">
        <f t="shared" si="20"/>
        <v>5.0839323046131781</v>
      </c>
      <c r="AD39" s="76">
        <f t="shared" si="20"/>
        <v>0</v>
      </c>
      <c r="AE39" s="76">
        <f t="shared" si="20"/>
        <v>0</v>
      </c>
      <c r="AF39" s="76">
        <f t="shared" si="20"/>
        <v>0</v>
      </c>
      <c r="AG39" s="76">
        <f t="shared" si="20"/>
        <v>0</v>
      </c>
      <c r="AH39" s="76">
        <f t="shared" si="20"/>
        <v>5.0839323046131781</v>
      </c>
      <c r="AI39" s="79">
        <f t="shared" si="24"/>
        <v>528.26150856382071</v>
      </c>
      <c r="AJ39" t="str">
        <f t="shared" si="25"/>
        <v/>
      </c>
    </row>
    <row r="40" spans="1:36" x14ac:dyDescent="0.25">
      <c r="A40" s="21" t="s">
        <v>11</v>
      </c>
      <c r="B40" s="22">
        <f t="shared" si="21"/>
        <v>0</v>
      </c>
      <c r="C40" s="22">
        <f t="shared" si="21"/>
        <v>0</v>
      </c>
      <c r="D40" s="22">
        <f t="shared" si="21"/>
        <v>0</v>
      </c>
      <c r="E40" s="22">
        <f t="shared" si="21"/>
        <v>1.6938630724083179</v>
      </c>
      <c r="F40" s="214"/>
      <c r="G40" s="22">
        <f t="shared" si="18"/>
        <v>0</v>
      </c>
      <c r="H40" s="22">
        <f t="shared" si="18"/>
        <v>0</v>
      </c>
      <c r="I40" s="24">
        <f t="shared" si="22"/>
        <v>1.6938630724083179</v>
      </c>
      <c r="J40" s="6"/>
      <c r="K40" s="25" t="s">
        <v>11</v>
      </c>
      <c r="L40" s="26">
        <f t="shared" si="19"/>
        <v>0</v>
      </c>
      <c r="M40" s="26">
        <f t="shared" si="19"/>
        <v>0</v>
      </c>
      <c r="N40" s="26">
        <f t="shared" si="19"/>
        <v>0</v>
      </c>
      <c r="O40" s="26">
        <f t="shared" si="19"/>
        <v>1.6938630724083179</v>
      </c>
      <c r="P40" s="26">
        <f t="shared" si="19"/>
        <v>10.407164827308867</v>
      </c>
      <c r="Q40" s="26">
        <f t="shared" si="19"/>
        <v>0</v>
      </c>
      <c r="R40" s="26">
        <f t="shared" si="19"/>
        <v>0</v>
      </c>
      <c r="S40" s="28">
        <f t="shared" si="23"/>
        <v>12.101027899717185</v>
      </c>
      <c r="T40" s="6"/>
      <c r="U40" s="80" t="s">
        <v>11</v>
      </c>
      <c r="V40" s="81">
        <f t="shared" si="20"/>
        <v>0</v>
      </c>
      <c r="W40" s="81">
        <f t="shared" si="20"/>
        <v>0</v>
      </c>
      <c r="X40" s="81">
        <f t="shared" si="20"/>
        <v>0</v>
      </c>
      <c r="Y40" s="81">
        <f t="shared" si="20"/>
        <v>0</v>
      </c>
      <c r="Z40" s="81">
        <f t="shared" si="20"/>
        <v>0</v>
      </c>
      <c r="AA40" s="81">
        <f t="shared" si="20"/>
        <v>1.3551376865001503</v>
      </c>
      <c r="AB40" s="81">
        <f t="shared" si="20"/>
        <v>10.407164827308867</v>
      </c>
      <c r="AC40" s="82">
        <f t="shared" si="20"/>
        <v>0.33872538590816748</v>
      </c>
      <c r="AD40" s="81">
        <f t="shared" si="20"/>
        <v>0</v>
      </c>
      <c r="AE40" s="81">
        <f t="shared" si="20"/>
        <v>0</v>
      </c>
      <c r="AF40" s="81">
        <f t="shared" si="20"/>
        <v>0</v>
      </c>
      <c r="AG40" s="81">
        <f t="shared" si="20"/>
        <v>0</v>
      </c>
      <c r="AH40" s="81">
        <f t="shared" si="20"/>
        <v>0.33872538590816748</v>
      </c>
      <c r="AI40" s="83">
        <f t="shared" si="24"/>
        <v>12.101027899717185</v>
      </c>
      <c r="AJ40" t="str">
        <f t="shared" si="25"/>
        <v/>
      </c>
    </row>
    <row r="41" spans="1:36" x14ac:dyDescent="0.25">
      <c r="A41" s="29" t="s">
        <v>57</v>
      </c>
      <c r="B41" s="18">
        <f t="shared" si="21"/>
        <v>0</v>
      </c>
      <c r="C41" s="18">
        <f t="shared" si="21"/>
        <v>0</v>
      </c>
      <c r="D41" s="18">
        <f t="shared" si="21"/>
        <v>8.5980607996307291E-3</v>
      </c>
      <c r="E41" s="18">
        <f t="shared" si="21"/>
        <v>3.8072686151000789E-3</v>
      </c>
      <c r="F41" s="214"/>
      <c r="G41" s="18">
        <f t="shared" si="18"/>
        <v>0</v>
      </c>
      <c r="H41" s="18">
        <f t="shared" si="18"/>
        <v>0</v>
      </c>
      <c r="I41" s="16">
        <f t="shared" si="22"/>
        <v>1.2405329414730808E-2</v>
      </c>
      <c r="J41" s="6"/>
      <c r="K41" s="31" t="s">
        <v>57</v>
      </c>
      <c r="L41" s="18">
        <f t="shared" si="19"/>
        <v>0</v>
      </c>
      <c r="M41" s="18">
        <f t="shared" si="19"/>
        <v>0</v>
      </c>
      <c r="N41" s="18">
        <f t="shared" si="19"/>
        <v>8.5980607996307291E-3</v>
      </c>
      <c r="O41" s="18">
        <f t="shared" si="19"/>
        <v>3.8072686151000789E-3</v>
      </c>
      <c r="P41" s="18">
        <f t="shared" si="19"/>
        <v>0</v>
      </c>
      <c r="Q41" s="18">
        <f t="shared" si="19"/>
        <v>0</v>
      </c>
      <c r="R41" s="18">
        <f t="shared" si="19"/>
        <v>0</v>
      </c>
      <c r="S41" s="20">
        <f t="shared" si="23"/>
        <v>1.2405329414730808E-2</v>
      </c>
      <c r="T41" s="6"/>
      <c r="U41" s="84" t="s">
        <v>57</v>
      </c>
      <c r="V41" s="76">
        <f t="shared" si="20"/>
        <v>0</v>
      </c>
      <c r="W41" s="76">
        <f t="shared" si="20"/>
        <v>0</v>
      </c>
      <c r="X41" s="76">
        <f t="shared" si="20"/>
        <v>0</v>
      </c>
      <c r="Y41" s="76">
        <f t="shared" si="20"/>
        <v>0</v>
      </c>
      <c r="Z41" s="76">
        <f t="shared" si="20"/>
        <v>8.5980607996307291E-3</v>
      </c>
      <c r="AA41" s="76">
        <f t="shared" si="20"/>
        <v>0</v>
      </c>
      <c r="AB41" s="76">
        <f t="shared" si="20"/>
        <v>0</v>
      </c>
      <c r="AC41" s="77">
        <f t="shared" si="20"/>
        <v>3.8072686151000789E-3</v>
      </c>
      <c r="AD41" s="76">
        <f t="shared" si="20"/>
        <v>0</v>
      </c>
      <c r="AE41" s="76">
        <f t="shared" si="20"/>
        <v>0</v>
      </c>
      <c r="AF41" s="76">
        <f t="shared" si="20"/>
        <v>0</v>
      </c>
      <c r="AG41" s="76">
        <f t="shared" si="20"/>
        <v>0</v>
      </c>
      <c r="AH41" s="76">
        <f t="shared" si="20"/>
        <v>3.8072686151000789E-3</v>
      </c>
      <c r="AI41" s="79">
        <f t="shared" si="24"/>
        <v>1.2405329414730808E-2</v>
      </c>
      <c r="AJ41" t="str">
        <f t="shared" si="25"/>
        <v/>
      </c>
    </row>
    <row r="42" spans="1:36" x14ac:dyDescent="0.25">
      <c r="A42" s="21" t="s">
        <v>16</v>
      </c>
      <c r="B42" s="22">
        <f t="shared" si="21"/>
        <v>4.7542274648998797</v>
      </c>
      <c r="C42" s="22">
        <f t="shared" si="21"/>
        <v>8.6994140963246192E-3</v>
      </c>
      <c r="D42" s="22">
        <f t="shared" si="21"/>
        <v>25.354805289785034</v>
      </c>
      <c r="E42" s="22">
        <f t="shared" si="21"/>
        <v>7.9389249222730447</v>
      </c>
      <c r="F42" s="214"/>
      <c r="G42" s="22">
        <f t="shared" si="18"/>
        <v>0</v>
      </c>
      <c r="H42" s="22">
        <f t="shared" si="18"/>
        <v>0</v>
      </c>
      <c r="I42" s="24">
        <f t="shared" si="22"/>
        <v>38.056657091054284</v>
      </c>
      <c r="J42" s="6"/>
      <c r="K42" s="25" t="s">
        <v>16</v>
      </c>
      <c r="L42" s="26">
        <f t="shared" si="19"/>
        <v>4.7542274648998797</v>
      </c>
      <c r="M42" s="26">
        <f t="shared" si="19"/>
        <v>8.6994140963246192E-3</v>
      </c>
      <c r="N42" s="26">
        <f t="shared" si="19"/>
        <v>25.354805289785034</v>
      </c>
      <c r="O42" s="26">
        <f t="shared" si="19"/>
        <v>7.9389249222730447</v>
      </c>
      <c r="P42" s="26">
        <f t="shared" si="19"/>
        <v>0.56202990161566491</v>
      </c>
      <c r="Q42" s="26">
        <f t="shared" si="19"/>
        <v>0</v>
      </c>
      <c r="R42" s="26">
        <f t="shared" si="19"/>
        <v>0</v>
      </c>
      <c r="S42" s="28">
        <f t="shared" si="23"/>
        <v>38.61868699266995</v>
      </c>
      <c r="T42" s="6"/>
      <c r="U42" s="80" t="s">
        <v>16</v>
      </c>
      <c r="V42" s="81">
        <f t="shared" si="20"/>
        <v>4.7337071543747999</v>
      </c>
      <c r="W42" s="81">
        <f t="shared" si="20"/>
        <v>0</v>
      </c>
      <c r="X42" s="81">
        <f t="shared" si="20"/>
        <v>0</v>
      </c>
      <c r="Y42" s="81">
        <f t="shared" si="20"/>
        <v>8.6994140963246192E-3</v>
      </c>
      <c r="Z42" s="81">
        <f t="shared" si="20"/>
        <v>25.353393832995998</v>
      </c>
      <c r="AA42" s="81">
        <f t="shared" si="20"/>
        <v>8.3106628022585519E-2</v>
      </c>
      <c r="AB42" s="81">
        <f t="shared" si="20"/>
        <v>0.56202990161566491</v>
      </c>
      <c r="AC42" s="82">
        <f t="shared" si="20"/>
        <v>7.8777500615645728</v>
      </c>
      <c r="AD42" s="81">
        <f t="shared" si="20"/>
        <v>2.0520310525079133E-2</v>
      </c>
      <c r="AE42" s="81">
        <f t="shared" si="20"/>
        <v>0</v>
      </c>
      <c r="AF42" s="81">
        <f t="shared" si="20"/>
        <v>0</v>
      </c>
      <c r="AG42" s="81">
        <f t="shared" si="20"/>
        <v>1.411456789034487E-3</v>
      </c>
      <c r="AH42" s="81">
        <f t="shared" si="20"/>
        <v>7.8558182942504597</v>
      </c>
      <c r="AI42" s="83">
        <f t="shared" si="24"/>
        <v>38.61868699266995</v>
      </c>
      <c r="AJ42" t="str">
        <f t="shared" si="25"/>
        <v/>
      </c>
    </row>
    <row r="43" spans="1:36" x14ac:dyDescent="0.25">
      <c r="A43" s="29" t="s">
        <v>136</v>
      </c>
      <c r="B43" s="18">
        <f t="shared" si="21"/>
        <v>226.33701626368909</v>
      </c>
      <c r="C43" s="18">
        <f t="shared" si="21"/>
        <v>989.00778572318745</v>
      </c>
      <c r="D43" s="18">
        <f t="shared" si="21"/>
        <v>1201.6649212860875</v>
      </c>
      <c r="E43" s="18">
        <f t="shared" si="21"/>
        <v>56.928097019517452</v>
      </c>
      <c r="F43" s="214"/>
      <c r="G43" s="18">
        <f t="shared" si="18"/>
        <v>0</v>
      </c>
      <c r="H43" s="18">
        <f t="shared" si="18"/>
        <v>0</v>
      </c>
      <c r="I43" s="16">
        <f t="shared" si="22"/>
        <v>2473.9378202924813</v>
      </c>
      <c r="J43" s="6"/>
      <c r="K43" s="31" t="s">
        <v>136</v>
      </c>
      <c r="L43" s="18">
        <f t="shared" si="19"/>
        <v>226.33701626368909</v>
      </c>
      <c r="M43" s="18">
        <f t="shared" si="19"/>
        <v>989.00778572318745</v>
      </c>
      <c r="N43" s="18">
        <f t="shared" si="19"/>
        <v>1201.6649212860875</v>
      </c>
      <c r="O43" s="18">
        <f t="shared" si="19"/>
        <v>56.928097019517452</v>
      </c>
      <c r="P43" s="18">
        <f t="shared" si="19"/>
        <v>4.1962957002261385</v>
      </c>
      <c r="Q43" s="18">
        <f t="shared" si="19"/>
        <v>0</v>
      </c>
      <c r="R43" s="18">
        <f t="shared" si="19"/>
        <v>0</v>
      </c>
      <c r="S43" s="20">
        <f t="shared" si="23"/>
        <v>2478.1341159927074</v>
      </c>
      <c r="T43" s="6"/>
      <c r="U43" s="84" t="s">
        <v>136</v>
      </c>
      <c r="V43" s="76">
        <f t="shared" si="20"/>
        <v>217.48459954403495</v>
      </c>
      <c r="W43" s="76">
        <f t="shared" si="20"/>
        <v>0</v>
      </c>
      <c r="X43" s="76">
        <f t="shared" si="20"/>
        <v>0</v>
      </c>
      <c r="Y43" s="76">
        <f t="shared" si="20"/>
        <v>989.00778572318745</v>
      </c>
      <c r="Z43" s="76">
        <f t="shared" si="20"/>
        <v>1135.002538746739</v>
      </c>
      <c r="AA43" s="76">
        <f t="shared" si="20"/>
        <v>14.004825228769757</v>
      </c>
      <c r="AB43" s="76">
        <f t="shared" si="20"/>
        <v>4.1962957002261385</v>
      </c>
      <c r="AC43" s="77">
        <f t="shared" si="20"/>
        <v>118.43807104975059</v>
      </c>
      <c r="AD43" s="76">
        <f t="shared" si="20"/>
        <v>8.8524167196541548</v>
      </c>
      <c r="AE43" s="76">
        <f t="shared" si="20"/>
        <v>1.4252019010614512</v>
      </c>
      <c r="AF43" s="76">
        <f t="shared" si="20"/>
        <v>0</v>
      </c>
      <c r="AG43" s="76">
        <f t="shared" si="20"/>
        <v>66.662382539348741</v>
      </c>
      <c r="AH43" s="76">
        <f t="shared" si="20"/>
        <v>41.498069889686249</v>
      </c>
      <c r="AI43" s="79">
        <f t="shared" si="24"/>
        <v>2478.1341159927078</v>
      </c>
      <c r="AJ43" t="str">
        <f t="shared" si="25"/>
        <v/>
      </c>
    </row>
    <row r="44" spans="1:36" x14ac:dyDescent="0.25">
      <c r="A44" s="21" t="s">
        <v>24</v>
      </c>
      <c r="B44" s="22">
        <f t="shared" si="21"/>
        <v>79.622707586952131</v>
      </c>
      <c r="C44" s="22">
        <f t="shared" si="21"/>
        <v>21.18034318803408</v>
      </c>
      <c r="D44" s="22">
        <f t="shared" si="21"/>
        <v>194.17534872522546</v>
      </c>
      <c r="E44" s="22">
        <f t="shared" si="21"/>
        <v>1694.4717951466009</v>
      </c>
      <c r="F44" s="214"/>
      <c r="G44" s="22">
        <f t="shared" si="18"/>
        <v>135.14557968195967</v>
      </c>
      <c r="H44" s="22">
        <f t="shared" si="18"/>
        <v>4.2111125865219066</v>
      </c>
      <c r="I44" s="24">
        <f t="shared" si="22"/>
        <v>2128.8068869152939</v>
      </c>
      <c r="J44" s="6"/>
      <c r="K44" s="25" t="s">
        <v>24</v>
      </c>
      <c r="L44" s="26">
        <f t="shared" si="19"/>
        <v>79.622707586952131</v>
      </c>
      <c r="M44" s="26">
        <f t="shared" si="19"/>
        <v>21.18034318803408</v>
      </c>
      <c r="N44" s="26">
        <f t="shared" si="19"/>
        <v>194.17534872522546</v>
      </c>
      <c r="O44" s="26">
        <f t="shared" si="19"/>
        <v>1694.4717951466009</v>
      </c>
      <c r="P44" s="26">
        <f t="shared" si="19"/>
        <v>3.1501804256256305</v>
      </c>
      <c r="Q44" s="26">
        <f t="shared" si="19"/>
        <v>135.14557968195967</v>
      </c>
      <c r="R44" s="26">
        <f t="shared" si="19"/>
        <v>4.2111125865219066</v>
      </c>
      <c r="S44" s="28">
        <f t="shared" si="23"/>
        <v>2131.9570673409198</v>
      </c>
      <c r="T44" s="6"/>
      <c r="U44" s="80" t="s">
        <v>24</v>
      </c>
      <c r="V44" s="81">
        <f t="shared" si="20"/>
        <v>18.886717756683172</v>
      </c>
      <c r="W44" s="81">
        <f t="shared" si="20"/>
        <v>59.007578364382127</v>
      </c>
      <c r="X44" s="81">
        <f t="shared" si="20"/>
        <v>135.14557968195967</v>
      </c>
      <c r="Y44" s="81">
        <f t="shared" si="20"/>
        <v>21.18034318803408</v>
      </c>
      <c r="Z44" s="81">
        <f t="shared" si="20"/>
        <v>191.72382005958542</v>
      </c>
      <c r="AA44" s="81">
        <f t="shared" si="20"/>
        <v>1616.1150200121515</v>
      </c>
      <c r="AB44" s="81">
        <f t="shared" si="20"/>
        <v>3.1501804256256305</v>
      </c>
      <c r="AC44" s="82">
        <f t="shared" si="20"/>
        <v>86.747827852497821</v>
      </c>
      <c r="AD44" s="81">
        <f t="shared" si="20"/>
        <v>1.7284114658868335</v>
      </c>
      <c r="AE44" s="81">
        <f t="shared" si="20"/>
        <v>66.364927263279725</v>
      </c>
      <c r="AF44" s="81">
        <f t="shared" si="20"/>
        <v>4.2111125865219066</v>
      </c>
      <c r="AG44" s="81">
        <f t="shared" si="20"/>
        <v>2.4515286656400077</v>
      </c>
      <c r="AH44" s="81">
        <f t="shared" si="20"/>
        <v>11.991847871169357</v>
      </c>
      <c r="AI44" s="83">
        <f t="shared" si="24"/>
        <v>2131.9570673409194</v>
      </c>
      <c r="AJ44" t="str">
        <f t="shared" si="25"/>
        <v/>
      </c>
    </row>
    <row r="45" spans="1:36" x14ac:dyDescent="0.25">
      <c r="A45" s="29" t="s">
        <v>23</v>
      </c>
      <c r="B45" s="18">
        <f t="shared" si="21"/>
        <v>85.27038104830612</v>
      </c>
      <c r="C45" s="18">
        <f t="shared" si="21"/>
        <v>256.07636680665934</v>
      </c>
      <c r="D45" s="18">
        <f t="shared" si="21"/>
        <v>103.95451643513009</v>
      </c>
      <c r="E45" s="18">
        <f t="shared" si="21"/>
        <v>0</v>
      </c>
      <c r="F45" s="214"/>
      <c r="G45" s="18">
        <f t="shared" si="18"/>
        <v>0</v>
      </c>
      <c r="H45" s="18">
        <f t="shared" si="18"/>
        <v>0</v>
      </c>
      <c r="I45" s="16">
        <f t="shared" si="22"/>
        <v>445.3012642900955</v>
      </c>
      <c r="J45" s="6"/>
      <c r="K45" s="31" t="s">
        <v>23</v>
      </c>
      <c r="L45" s="18">
        <f t="shared" si="19"/>
        <v>85.27038104830612</v>
      </c>
      <c r="M45" s="18">
        <f t="shared" si="19"/>
        <v>256.07636680665934</v>
      </c>
      <c r="N45" s="18">
        <f t="shared" si="19"/>
        <v>103.95451643513009</v>
      </c>
      <c r="O45" s="18">
        <f t="shared" si="19"/>
        <v>0</v>
      </c>
      <c r="P45" s="18">
        <f t="shared" si="19"/>
        <v>0</v>
      </c>
      <c r="Q45" s="18">
        <f t="shared" si="19"/>
        <v>0</v>
      </c>
      <c r="R45" s="18">
        <f t="shared" si="19"/>
        <v>0</v>
      </c>
      <c r="S45" s="20">
        <f t="shared" si="23"/>
        <v>445.3012642900955</v>
      </c>
      <c r="T45" s="6"/>
      <c r="U45" s="84" t="s">
        <v>23</v>
      </c>
      <c r="V45" s="76">
        <f t="shared" si="20"/>
        <v>79.711826072714658</v>
      </c>
      <c r="W45" s="76">
        <f t="shared" si="20"/>
        <v>4.2330235790572317</v>
      </c>
      <c r="X45" s="76">
        <f t="shared" si="20"/>
        <v>0</v>
      </c>
      <c r="Y45" s="76">
        <f t="shared" si="20"/>
        <v>256.07636680665934</v>
      </c>
      <c r="Z45" s="76">
        <f t="shared" si="20"/>
        <v>68.494645290460937</v>
      </c>
      <c r="AA45" s="76">
        <f t="shared" si="20"/>
        <v>0</v>
      </c>
      <c r="AB45" s="76">
        <f t="shared" si="20"/>
        <v>0</v>
      </c>
      <c r="AC45" s="77">
        <f t="shared" si="20"/>
        <v>36.785402541203368</v>
      </c>
      <c r="AD45" s="76">
        <f t="shared" si="20"/>
        <v>1.3255313965342279</v>
      </c>
      <c r="AE45" s="76">
        <f t="shared" si="20"/>
        <v>0</v>
      </c>
      <c r="AF45" s="76">
        <f t="shared" si="20"/>
        <v>0</v>
      </c>
      <c r="AG45" s="76">
        <f t="shared" si="20"/>
        <v>35.459871144669144</v>
      </c>
      <c r="AH45" s="76">
        <f t="shared" si="20"/>
        <v>0</v>
      </c>
      <c r="AI45" s="79">
        <f t="shared" si="24"/>
        <v>445.30126429009556</v>
      </c>
      <c r="AJ45" t="str">
        <f t="shared" si="25"/>
        <v/>
      </c>
    </row>
    <row r="46" spans="1:36" x14ac:dyDescent="0.25">
      <c r="A46" s="21" t="s">
        <v>58</v>
      </c>
      <c r="B46" s="22">
        <f t="shared" si="21"/>
        <v>0.2654552257629218</v>
      </c>
      <c r="C46" s="22">
        <f t="shared" si="21"/>
        <v>8.7770697375826691E-5</v>
      </c>
      <c r="D46" s="22">
        <f t="shared" si="21"/>
        <v>3.0971614252023323E-3</v>
      </c>
      <c r="E46" s="22">
        <f t="shared" si="21"/>
        <v>0</v>
      </c>
      <c r="F46" s="214"/>
      <c r="G46" s="22">
        <f t="shared" si="18"/>
        <v>0</v>
      </c>
      <c r="H46" s="22">
        <f t="shared" si="18"/>
        <v>0</v>
      </c>
      <c r="I46" s="24">
        <f t="shared" si="22"/>
        <v>0.26864015788549994</v>
      </c>
      <c r="J46" s="6"/>
      <c r="K46" s="25" t="s">
        <v>58</v>
      </c>
      <c r="L46" s="26">
        <f t="shared" si="19"/>
        <v>0.2654552257629218</v>
      </c>
      <c r="M46" s="26">
        <f t="shared" si="19"/>
        <v>8.7770697375826691E-5</v>
      </c>
      <c r="N46" s="26">
        <f t="shared" si="19"/>
        <v>3.0971614252023323E-3</v>
      </c>
      <c r="O46" s="26">
        <f t="shared" si="19"/>
        <v>0</v>
      </c>
      <c r="P46" s="26">
        <f t="shared" si="19"/>
        <v>0</v>
      </c>
      <c r="Q46" s="26">
        <f t="shared" si="19"/>
        <v>0</v>
      </c>
      <c r="R46" s="26">
        <f t="shared" si="19"/>
        <v>0</v>
      </c>
      <c r="S46" s="28">
        <f t="shared" si="23"/>
        <v>0.26864015788549994</v>
      </c>
      <c r="T46" s="6"/>
      <c r="U46" s="80" t="s">
        <v>58</v>
      </c>
      <c r="V46" s="81">
        <f t="shared" si="20"/>
        <v>0.26528670854444131</v>
      </c>
      <c r="W46" s="81">
        <f t="shared" si="20"/>
        <v>0</v>
      </c>
      <c r="X46" s="81">
        <f t="shared" si="20"/>
        <v>0</v>
      </c>
      <c r="Y46" s="81">
        <f t="shared" si="20"/>
        <v>8.7770697375826691E-5</v>
      </c>
      <c r="Z46" s="81">
        <f t="shared" si="20"/>
        <v>3.0971614252023323E-3</v>
      </c>
      <c r="AA46" s="81">
        <f t="shared" si="20"/>
        <v>0</v>
      </c>
      <c r="AB46" s="81">
        <f t="shared" si="20"/>
        <v>0</v>
      </c>
      <c r="AC46" s="82">
        <f t="shared" si="20"/>
        <v>1.6851721848047015E-4</v>
      </c>
      <c r="AD46" s="81">
        <f t="shared" si="20"/>
        <v>1.6851721848047015E-4</v>
      </c>
      <c r="AE46" s="81">
        <f t="shared" si="20"/>
        <v>0</v>
      </c>
      <c r="AF46" s="81">
        <f t="shared" si="20"/>
        <v>0</v>
      </c>
      <c r="AG46" s="81">
        <f t="shared" si="20"/>
        <v>0</v>
      </c>
      <c r="AH46" s="81">
        <f t="shared" si="20"/>
        <v>0</v>
      </c>
      <c r="AI46" s="83">
        <f t="shared" si="24"/>
        <v>0.26864015788549994</v>
      </c>
      <c r="AJ46" t="str">
        <f t="shared" si="25"/>
        <v/>
      </c>
    </row>
    <row r="47" spans="1:36" x14ac:dyDescent="0.25">
      <c r="A47" s="29" t="s">
        <v>21</v>
      </c>
      <c r="B47" s="18">
        <f t="shared" si="21"/>
        <v>172.10586674569191</v>
      </c>
      <c r="C47" s="18">
        <f t="shared" si="21"/>
        <v>676.19798993625943</v>
      </c>
      <c r="D47" s="18">
        <f t="shared" si="21"/>
        <v>393.11785661268851</v>
      </c>
      <c r="E47" s="18">
        <f t="shared" si="21"/>
        <v>10.487516189909259</v>
      </c>
      <c r="F47" s="214"/>
      <c r="G47" s="18">
        <f t="shared" si="18"/>
        <v>0</v>
      </c>
      <c r="H47" s="18">
        <f t="shared" si="18"/>
        <v>0</v>
      </c>
      <c r="I47" s="16">
        <f t="shared" si="22"/>
        <v>1251.9092294845491</v>
      </c>
      <c r="J47" s="6"/>
      <c r="K47" s="31" t="s">
        <v>21</v>
      </c>
      <c r="L47" s="18">
        <f t="shared" si="19"/>
        <v>172.10586674569191</v>
      </c>
      <c r="M47" s="18">
        <f t="shared" si="19"/>
        <v>676.19798993625943</v>
      </c>
      <c r="N47" s="18">
        <f t="shared" si="19"/>
        <v>393.11785661268851</v>
      </c>
      <c r="O47" s="18">
        <f t="shared" si="19"/>
        <v>10.487516189909259</v>
      </c>
      <c r="P47" s="18">
        <f t="shared" si="19"/>
        <v>30.486227872546383</v>
      </c>
      <c r="Q47" s="18">
        <f t="shared" si="19"/>
        <v>0</v>
      </c>
      <c r="R47" s="18">
        <f t="shared" si="19"/>
        <v>0</v>
      </c>
      <c r="S47" s="20">
        <f t="shared" si="23"/>
        <v>1282.3954573570954</v>
      </c>
      <c r="T47" s="6"/>
      <c r="U47" s="84" t="s">
        <v>21</v>
      </c>
      <c r="V47" s="76">
        <f t="shared" si="20"/>
        <v>171.81667825420061</v>
      </c>
      <c r="W47" s="76">
        <f t="shared" si="20"/>
        <v>0</v>
      </c>
      <c r="X47" s="76">
        <f t="shared" si="20"/>
        <v>0</v>
      </c>
      <c r="Y47" s="76">
        <f t="shared" si="20"/>
        <v>676.19798993625943</v>
      </c>
      <c r="Z47" s="76">
        <f t="shared" si="20"/>
        <v>285.78923384403851</v>
      </c>
      <c r="AA47" s="76">
        <f t="shared" si="20"/>
        <v>0</v>
      </c>
      <c r="AB47" s="76">
        <f t="shared" si="20"/>
        <v>30.486227872546383</v>
      </c>
      <c r="AC47" s="77">
        <f t="shared" si="20"/>
        <v>118.10532745005058</v>
      </c>
      <c r="AD47" s="76">
        <f t="shared" si="20"/>
        <v>0.28918849149129749</v>
      </c>
      <c r="AE47" s="76">
        <f t="shared" si="20"/>
        <v>0</v>
      </c>
      <c r="AF47" s="76">
        <f t="shared" si="20"/>
        <v>0</v>
      </c>
      <c r="AG47" s="76">
        <f t="shared" si="20"/>
        <v>107.32862276865002</v>
      </c>
      <c r="AH47" s="76">
        <f t="shared" si="20"/>
        <v>10.487516189909259</v>
      </c>
      <c r="AI47" s="79">
        <f t="shared" si="24"/>
        <v>1282.3954573570954</v>
      </c>
      <c r="AJ47" t="str">
        <f t="shared" si="25"/>
        <v/>
      </c>
    </row>
    <row r="48" spans="1:36" x14ac:dyDescent="0.25">
      <c r="A48" s="21" t="s">
        <v>20</v>
      </c>
      <c r="B48" s="22">
        <f t="shared" si="21"/>
        <v>0.82275317547676441</v>
      </c>
      <c r="C48" s="22">
        <f t="shared" si="21"/>
        <v>13.444750035220446</v>
      </c>
      <c r="D48" s="22">
        <f t="shared" si="21"/>
        <v>4.5236638849533275</v>
      </c>
      <c r="E48" s="22">
        <f t="shared" si="21"/>
        <v>0</v>
      </c>
      <c r="F48" s="214"/>
      <c r="G48" s="22">
        <f t="shared" si="18"/>
        <v>0</v>
      </c>
      <c r="H48" s="22">
        <f t="shared" si="18"/>
        <v>0</v>
      </c>
      <c r="I48" s="24">
        <f t="shared" si="22"/>
        <v>18.791167095650536</v>
      </c>
      <c r="J48" s="6"/>
      <c r="K48" s="25" t="s">
        <v>20</v>
      </c>
      <c r="L48" s="26">
        <f t="shared" si="19"/>
        <v>0.82275317547676441</v>
      </c>
      <c r="M48" s="26">
        <f t="shared" si="19"/>
        <v>13.444750035220446</v>
      </c>
      <c r="N48" s="26">
        <f t="shared" si="19"/>
        <v>4.5236638849533275</v>
      </c>
      <c r="O48" s="26">
        <f t="shared" si="19"/>
        <v>0</v>
      </c>
      <c r="P48" s="26">
        <f t="shared" si="19"/>
        <v>0</v>
      </c>
      <c r="Q48" s="26">
        <f t="shared" si="19"/>
        <v>0</v>
      </c>
      <c r="R48" s="26">
        <f t="shared" si="19"/>
        <v>0</v>
      </c>
      <c r="S48" s="28">
        <f t="shared" si="23"/>
        <v>18.791167095650536</v>
      </c>
      <c r="T48" s="6"/>
      <c r="U48" s="80" t="s">
        <v>59</v>
      </c>
      <c r="V48" s="81">
        <f t="shared" si="20"/>
        <v>0.82275317547676441</v>
      </c>
      <c r="W48" s="81">
        <f t="shared" si="20"/>
        <v>0</v>
      </c>
      <c r="X48" s="81">
        <f t="shared" si="20"/>
        <v>0</v>
      </c>
      <c r="Y48" s="81">
        <f t="shared" si="20"/>
        <v>13.444750035220446</v>
      </c>
      <c r="Z48" s="81">
        <f t="shared" si="20"/>
        <v>4.5236638849533275</v>
      </c>
      <c r="AA48" s="81">
        <f t="shared" si="20"/>
        <v>0</v>
      </c>
      <c r="AB48" s="81">
        <f t="shared" si="20"/>
        <v>0</v>
      </c>
      <c r="AC48" s="82">
        <f t="shared" si="20"/>
        <v>0</v>
      </c>
      <c r="AD48" s="81">
        <f t="shared" si="20"/>
        <v>0</v>
      </c>
      <c r="AE48" s="81">
        <f t="shared" si="20"/>
        <v>0</v>
      </c>
      <c r="AF48" s="81">
        <f t="shared" si="20"/>
        <v>0</v>
      </c>
      <c r="AG48" s="81">
        <f t="shared" si="20"/>
        <v>0</v>
      </c>
      <c r="AH48" s="81">
        <f t="shared" si="20"/>
        <v>0</v>
      </c>
      <c r="AI48" s="83">
        <f t="shared" si="24"/>
        <v>18.791167095650536</v>
      </c>
      <c r="AJ48" t="str">
        <f t="shared" si="25"/>
        <v/>
      </c>
    </row>
    <row r="49" spans="1:36" x14ac:dyDescent="0.25">
      <c r="A49" s="32" t="s">
        <v>62</v>
      </c>
      <c r="B49" s="18">
        <f t="shared" si="21"/>
        <v>0.8826699511146705</v>
      </c>
      <c r="C49" s="18">
        <f t="shared" si="21"/>
        <v>0</v>
      </c>
      <c r="D49" s="18">
        <f t="shared" si="21"/>
        <v>0</v>
      </c>
      <c r="E49" s="18">
        <f t="shared" si="21"/>
        <v>0</v>
      </c>
      <c r="F49" s="214"/>
      <c r="G49" s="18">
        <f t="shared" ref="G49:H53" si="26">G127+G153+G179+G205+G231+G257+G283+G309+G335+G361+G387+G413+G439</f>
        <v>0</v>
      </c>
      <c r="H49" s="18">
        <f t="shared" si="26"/>
        <v>0</v>
      </c>
      <c r="I49" s="16">
        <f t="shared" si="22"/>
        <v>0.8826699511146705</v>
      </c>
      <c r="J49" s="6"/>
      <c r="K49" s="33" t="s">
        <v>62</v>
      </c>
      <c r="L49" s="18">
        <f t="shared" ref="L49:R53" si="27">L127+L153+L179+L205+L231+L257+L283+L309+L335+L361+L387+L413+L439</f>
        <v>0.8826699511146705</v>
      </c>
      <c r="M49" s="18">
        <f t="shared" si="27"/>
        <v>0</v>
      </c>
      <c r="N49" s="18">
        <f t="shared" si="27"/>
        <v>0</v>
      </c>
      <c r="O49" s="18">
        <f t="shared" si="27"/>
        <v>0</v>
      </c>
      <c r="P49" s="18">
        <f t="shared" si="27"/>
        <v>0</v>
      </c>
      <c r="Q49" s="18">
        <f t="shared" si="27"/>
        <v>0</v>
      </c>
      <c r="R49" s="18">
        <f t="shared" si="27"/>
        <v>0</v>
      </c>
      <c r="S49" s="20">
        <f t="shared" si="23"/>
        <v>0.8826699511146705</v>
      </c>
      <c r="T49" s="6"/>
      <c r="U49" s="85" t="s">
        <v>60</v>
      </c>
      <c r="V49" s="76">
        <f t="shared" ref="V49:AH53" si="28">V127+V153+V179+V205+V231+V257+V283+V309+V335+V361+V387+V413+V439</f>
        <v>0.8826699511146705</v>
      </c>
      <c r="W49" s="76">
        <f t="shared" si="28"/>
        <v>0</v>
      </c>
      <c r="X49" s="76">
        <f t="shared" si="28"/>
        <v>0</v>
      </c>
      <c r="Y49" s="76">
        <f t="shared" si="28"/>
        <v>0</v>
      </c>
      <c r="Z49" s="76">
        <f t="shared" si="28"/>
        <v>0</v>
      </c>
      <c r="AA49" s="76">
        <f t="shared" si="28"/>
        <v>0</v>
      </c>
      <c r="AB49" s="76">
        <f t="shared" si="28"/>
        <v>0</v>
      </c>
      <c r="AC49" s="77">
        <f t="shared" si="28"/>
        <v>0</v>
      </c>
      <c r="AD49" s="76">
        <f t="shared" si="28"/>
        <v>0</v>
      </c>
      <c r="AE49" s="76">
        <f t="shared" si="28"/>
        <v>0</v>
      </c>
      <c r="AF49" s="76">
        <f t="shared" si="28"/>
        <v>0</v>
      </c>
      <c r="AG49" s="76">
        <f t="shared" si="28"/>
        <v>0</v>
      </c>
      <c r="AH49" s="76">
        <f t="shared" si="28"/>
        <v>0</v>
      </c>
      <c r="AI49" s="79">
        <f t="shared" si="24"/>
        <v>0.8826699511146705</v>
      </c>
      <c r="AJ49" t="str">
        <f t="shared" si="25"/>
        <v/>
      </c>
    </row>
    <row r="50" spans="1:36" ht="14.4" x14ac:dyDescent="0.3">
      <c r="A50" s="34" t="s">
        <v>22</v>
      </c>
      <c r="B50" s="35">
        <f t="shared" ref="B50:E53" si="29">B128+B154+B180+B206+B232+B258+B284+B310+B336+B362+B388+B414+B440</f>
        <v>0.8826699511146705</v>
      </c>
      <c r="C50" s="35">
        <f t="shared" si="29"/>
        <v>0</v>
      </c>
      <c r="D50" s="35">
        <f t="shared" si="29"/>
        <v>0</v>
      </c>
      <c r="E50" s="35">
        <f t="shared" si="29"/>
        <v>0</v>
      </c>
      <c r="F50" s="214"/>
      <c r="G50" s="35">
        <f t="shared" si="26"/>
        <v>0</v>
      </c>
      <c r="H50" s="35">
        <f t="shared" si="26"/>
        <v>0</v>
      </c>
      <c r="I50" s="37">
        <f t="shared" si="22"/>
        <v>0.8826699511146705</v>
      </c>
      <c r="J50" s="6"/>
      <c r="K50" s="38" t="s">
        <v>22</v>
      </c>
      <c r="L50" s="39">
        <f t="shared" si="27"/>
        <v>0.8826699511146705</v>
      </c>
      <c r="M50" s="39">
        <f t="shared" si="27"/>
        <v>0</v>
      </c>
      <c r="N50" s="39">
        <f t="shared" si="27"/>
        <v>0</v>
      </c>
      <c r="O50" s="39">
        <f t="shared" si="27"/>
        <v>0</v>
      </c>
      <c r="P50" s="39">
        <f t="shared" si="27"/>
        <v>0</v>
      </c>
      <c r="Q50" s="39">
        <f t="shared" si="27"/>
        <v>0</v>
      </c>
      <c r="R50" s="39">
        <f t="shared" si="27"/>
        <v>0</v>
      </c>
      <c r="S50" s="41">
        <f t="shared" si="23"/>
        <v>0.8826699511146705</v>
      </c>
      <c r="T50" s="6"/>
      <c r="U50" s="86" t="s">
        <v>63</v>
      </c>
      <c r="V50" s="87">
        <f t="shared" si="28"/>
        <v>8.4439145474798194E-2</v>
      </c>
      <c r="W50" s="87">
        <f t="shared" si="28"/>
        <v>0</v>
      </c>
      <c r="X50" s="87">
        <f t="shared" si="28"/>
        <v>0</v>
      </c>
      <c r="Y50" s="87">
        <f t="shared" si="28"/>
        <v>0</v>
      </c>
      <c r="Z50" s="87">
        <f t="shared" si="28"/>
        <v>0</v>
      </c>
      <c r="AA50" s="87">
        <f t="shared" si="28"/>
        <v>0</v>
      </c>
      <c r="AB50" s="87">
        <f t="shared" si="28"/>
        <v>0</v>
      </c>
      <c r="AC50" s="171">
        <f t="shared" si="28"/>
        <v>0</v>
      </c>
      <c r="AD50" s="87">
        <f t="shared" si="28"/>
        <v>0</v>
      </c>
      <c r="AE50" s="87">
        <f t="shared" si="28"/>
        <v>0</v>
      </c>
      <c r="AF50" s="87">
        <f t="shared" si="28"/>
        <v>0</v>
      </c>
      <c r="AG50" s="87">
        <f t="shared" si="28"/>
        <v>0</v>
      </c>
      <c r="AH50" s="87">
        <f t="shared" si="28"/>
        <v>0</v>
      </c>
      <c r="AI50" s="89">
        <f t="shared" si="24"/>
        <v>8.4439145474798194E-2</v>
      </c>
      <c r="AJ50">
        <f t="shared" si="25"/>
        <v>0.79823080563987237</v>
      </c>
    </row>
    <row r="51" spans="1:36" ht="14.4" x14ac:dyDescent="0.3">
      <c r="A51" s="42" t="s">
        <v>18</v>
      </c>
      <c r="B51" s="43">
        <f t="shared" si="29"/>
        <v>0</v>
      </c>
      <c r="C51" s="43">
        <f t="shared" si="29"/>
        <v>0</v>
      </c>
      <c r="D51" s="43">
        <f t="shared" si="29"/>
        <v>0</v>
      </c>
      <c r="E51" s="43">
        <f t="shared" si="29"/>
        <v>0</v>
      </c>
      <c r="F51" s="214"/>
      <c r="G51" s="43">
        <f t="shared" si="26"/>
        <v>0</v>
      </c>
      <c r="H51" s="43">
        <f t="shared" si="26"/>
        <v>0</v>
      </c>
      <c r="I51" s="45">
        <f t="shared" si="22"/>
        <v>0</v>
      </c>
      <c r="J51" s="6"/>
      <c r="K51" s="46" t="s">
        <v>18</v>
      </c>
      <c r="L51" s="43">
        <f t="shared" si="27"/>
        <v>0</v>
      </c>
      <c r="M51" s="43">
        <f t="shared" si="27"/>
        <v>0</v>
      </c>
      <c r="N51" s="43">
        <f t="shared" si="27"/>
        <v>0</v>
      </c>
      <c r="O51" s="43">
        <f t="shared" si="27"/>
        <v>0</v>
      </c>
      <c r="P51" s="43">
        <f t="shared" si="27"/>
        <v>0</v>
      </c>
      <c r="Q51" s="43">
        <f t="shared" si="27"/>
        <v>0</v>
      </c>
      <c r="R51" s="43">
        <f t="shared" si="27"/>
        <v>0</v>
      </c>
      <c r="S51" s="48">
        <f t="shared" si="23"/>
        <v>0</v>
      </c>
      <c r="T51" s="6"/>
      <c r="U51" s="90" t="s">
        <v>18</v>
      </c>
      <c r="V51" s="91">
        <f t="shared" si="28"/>
        <v>0</v>
      </c>
      <c r="W51" s="91">
        <f t="shared" si="28"/>
        <v>0</v>
      </c>
      <c r="X51" s="91">
        <f t="shared" si="28"/>
        <v>0</v>
      </c>
      <c r="Y51" s="91">
        <f t="shared" si="28"/>
        <v>0</v>
      </c>
      <c r="Z51" s="91">
        <f t="shared" si="28"/>
        <v>0</v>
      </c>
      <c r="AA51" s="91">
        <f t="shared" si="28"/>
        <v>0</v>
      </c>
      <c r="AB51" s="91">
        <f t="shared" si="28"/>
        <v>0</v>
      </c>
      <c r="AC51" s="172">
        <f t="shared" si="28"/>
        <v>0</v>
      </c>
      <c r="AD51" s="91">
        <f t="shared" si="28"/>
        <v>0</v>
      </c>
      <c r="AE51" s="91">
        <f t="shared" si="28"/>
        <v>0</v>
      </c>
      <c r="AF51" s="91">
        <f t="shared" si="28"/>
        <v>0</v>
      </c>
      <c r="AG51" s="91">
        <f t="shared" si="28"/>
        <v>0</v>
      </c>
      <c r="AH51" s="91">
        <f t="shared" si="28"/>
        <v>0</v>
      </c>
      <c r="AI51" s="93">
        <f t="shared" si="24"/>
        <v>0</v>
      </c>
      <c r="AJ51" t="str">
        <f t="shared" si="25"/>
        <v/>
      </c>
    </row>
    <row r="52" spans="1:36" ht="14.4" x14ac:dyDescent="0.3">
      <c r="A52" s="34" t="s">
        <v>19</v>
      </c>
      <c r="B52" s="35">
        <f t="shared" si="29"/>
        <v>0</v>
      </c>
      <c r="C52" s="35">
        <f t="shared" si="29"/>
        <v>0</v>
      </c>
      <c r="D52" s="35">
        <f t="shared" si="29"/>
        <v>0</v>
      </c>
      <c r="E52" s="35">
        <f t="shared" si="29"/>
        <v>0</v>
      </c>
      <c r="F52" s="214"/>
      <c r="G52" s="35">
        <f t="shared" si="26"/>
        <v>0</v>
      </c>
      <c r="H52" s="35">
        <f t="shared" si="26"/>
        <v>0</v>
      </c>
      <c r="I52" s="37">
        <f t="shared" si="22"/>
        <v>0</v>
      </c>
      <c r="J52" s="6"/>
      <c r="K52" s="38" t="s">
        <v>19</v>
      </c>
      <c r="L52" s="39">
        <f t="shared" si="27"/>
        <v>0</v>
      </c>
      <c r="M52" s="39">
        <f t="shared" si="27"/>
        <v>0</v>
      </c>
      <c r="N52" s="39">
        <f t="shared" si="27"/>
        <v>0</v>
      </c>
      <c r="O52" s="39">
        <f t="shared" si="27"/>
        <v>0</v>
      </c>
      <c r="P52" s="39">
        <f t="shared" si="27"/>
        <v>0</v>
      </c>
      <c r="Q52" s="39">
        <f t="shared" si="27"/>
        <v>0</v>
      </c>
      <c r="R52" s="39">
        <f t="shared" si="27"/>
        <v>0</v>
      </c>
      <c r="S52" s="41">
        <f t="shared" si="23"/>
        <v>0</v>
      </c>
      <c r="T52" s="6"/>
      <c r="U52" s="86" t="s">
        <v>19</v>
      </c>
      <c r="V52" s="87">
        <f t="shared" si="28"/>
        <v>0</v>
      </c>
      <c r="W52" s="87">
        <f t="shared" si="28"/>
        <v>0</v>
      </c>
      <c r="X52" s="87">
        <f t="shared" si="28"/>
        <v>0</v>
      </c>
      <c r="Y52" s="87">
        <f t="shared" si="28"/>
        <v>0</v>
      </c>
      <c r="Z52" s="87">
        <f t="shared" si="28"/>
        <v>0</v>
      </c>
      <c r="AA52" s="87">
        <f t="shared" si="28"/>
        <v>0</v>
      </c>
      <c r="AB52" s="87">
        <f t="shared" si="28"/>
        <v>0</v>
      </c>
      <c r="AC52" s="171">
        <f t="shared" si="28"/>
        <v>0</v>
      </c>
      <c r="AD52" s="87">
        <f t="shared" si="28"/>
        <v>0</v>
      </c>
      <c r="AE52" s="87">
        <f t="shared" si="28"/>
        <v>0</v>
      </c>
      <c r="AF52" s="87">
        <f t="shared" si="28"/>
        <v>0</v>
      </c>
      <c r="AG52" s="87">
        <f t="shared" si="28"/>
        <v>0</v>
      </c>
      <c r="AH52" s="87">
        <f t="shared" si="28"/>
        <v>0</v>
      </c>
      <c r="AI52" s="89">
        <f t="shared" si="24"/>
        <v>0</v>
      </c>
      <c r="AJ52" t="str">
        <f t="shared" si="25"/>
        <v/>
      </c>
    </row>
    <row r="53" spans="1:36" ht="15" thickBot="1" x14ac:dyDescent="0.35">
      <c r="A53" s="49" t="s">
        <v>10</v>
      </c>
      <c r="B53" s="50">
        <f t="shared" si="29"/>
        <v>0</v>
      </c>
      <c r="C53" s="50">
        <f t="shared" si="29"/>
        <v>0</v>
      </c>
      <c r="D53" s="50">
        <f t="shared" si="29"/>
        <v>0</v>
      </c>
      <c r="E53" s="50">
        <f t="shared" si="29"/>
        <v>0</v>
      </c>
      <c r="F53" s="215"/>
      <c r="G53" s="50">
        <f t="shared" si="26"/>
        <v>0</v>
      </c>
      <c r="H53" s="50">
        <f t="shared" si="26"/>
        <v>0</v>
      </c>
      <c r="I53" s="52">
        <f t="shared" si="22"/>
        <v>0</v>
      </c>
      <c r="J53" s="6"/>
      <c r="K53" s="53" t="s">
        <v>10</v>
      </c>
      <c r="L53" s="50">
        <f t="shared" si="27"/>
        <v>0</v>
      </c>
      <c r="M53" s="50">
        <f t="shared" si="27"/>
        <v>0</v>
      </c>
      <c r="N53" s="50">
        <f t="shared" si="27"/>
        <v>0</v>
      </c>
      <c r="O53" s="50">
        <f t="shared" si="27"/>
        <v>0</v>
      </c>
      <c r="P53" s="50">
        <f t="shared" si="27"/>
        <v>0</v>
      </c>
      <c r="Q53" s="50">
        <f t="shared" si="27"/>
        <v>0</v>
      </c>
      <c r="R53" s="50">
        <f t="shared" si="27"/>
        <v>0</v>
      </c>
      <c r="S53" s="55">
        <f t="shared" si="23"/>
        <v>0</v>
      </c>
      <c r="T53" s="6"/>
      <c r="U53" s="90" t="s">
        <v>10</v>
      </c>
      <c r="V53" s="91">
        <f t="shared" si="28"/>
        <v>0</v>
      </c>
      <c r="W53" s="91">
        <f t="shared" si="28"/>
        <v>0</v>
      </c>
      <c r="X53" s="91">
        <f t="shared" si="28"/>
        <v>0</v>
      </c>
      <c r="Y53" s="91">
        <f t="shared" si="28"/>
        <v>0</v>
      </c>
      <c r="Z53" s="91">
        <f t="shared" si="28"/>
        <v>0</v>
      </c>
      <c r="AA53" s="91">
        <f t="shared" si="28"/>
        <v>0</v>
      </c>
      <c r="AB53" s="91">
        <f t="shared" si="28"/>
        <v>0</v>
      </c>
      <c r="AC53" s="172">
        <f t="shared" si="28"/>
        <v>0</v>
      </c>
      <c r="AD53" s="91">
        <f t="shared" si="28"/>
        <v>0</v>
      </c>
      <c r="AE53" s="91">
        <f t="shared" si="28"/>
        <v>0</v>
      </c>
      <c r="AF53" s="91">
        <f t="shared" si="28"/>
        <v>0</v>
      </c>
      <c r="AG53" s="91">
        <f t="shared" si="28"/>
        <v>0</v>
      </c>
      <c r="AH53" s="91">
        <f t="shared" si="28"/>
        <v>0</v>
      </c>
      <c r="AI53" s="93">
        <f t="shared" si="24"/>
        <v>0</v>
      </c>
      <c r="AJ53" t="str">
        <f t="shared" si="25"/>
        <v/>
      </c>
    </row>
    <row r="54" spans="1:36" x14ac:dyDescent="0.25">
      <c r="A54" s="56" t="s">
        <v>25</v>
      </c>
      <c r="B54" s="57">
        <f>SUM(B33:B49)</f>
        <v>597.88185822572575</v>
      </c>
      <c r="C54" s="57">
        <f t="shared" ref="C54:I54" si="30">SUM(C33:C49)</f>
        <v>2020.4482547911127</v>
      </c>
      <c r="D54" s="57">
        <f t="shared" si="30"/>
        <v>1946.7144988718585</v>
      </c>
      <c r="E54" s="57">
        <f t="shared" si="30"/>
        <v>1942.9893161921359</v>
      </c>
      <c r="F54" s="57">
        <f t="shared" si="30"/>
        <v>0</v>
      </c>
      <c r="G54" s="57">
        <f t="shared" si="30"/>
        <v>135.14557968195967</v>
      </c>
      <c r="H54" s="57">
        <f t="shared" si="30"/>
        <v>4.2111125865219066</v>
      </c>
      <c r="I54" s="57">
        <f t="shared" si="30"/>
        <v>6647.3906203493161</v>
      </c>
      <c r="J54" s="6"/>
      <c r="K54" s="59" t="s">
        <v>25</v>
      </c>
      <c r="L54" s="57">
        <f>SUM(L33:L49)</f>
        <v>597.88185822572575</v>
      </c>
      <c r="M54" s="57">
        <f t="shared" ref="M54:S54" si="31">SUM(M33:M49)</f>
        <v>2020.4482547911127</v>
      </c>
      <c r="N54" s="57">
        <f t="shared" si="31"/>
        <v>1946.7144988718585</v>
      </c>
      <c r="O54" s="57">
        <f t="shared" si="31"/>
        <v>1942.9893161921359</v>
      </c>
      <c r="P54" s="57">
        <f t="shared" si="31"/>
        <v>407.99144487470596</v>
      </c>
      <c r="Q54" s="57">
        <f t="shared" si="31"/>
        <v>135.14557968195967</v>
      </c>
      <c r="R54" s="58">
        <f t="shared" si="31"/>
        <v>4.2111125865219066</v>
      </c>
      <c r="S54" s="60">
        <f t="shared" si="31"/>
        <v>7055.3820652240211</v>
      </c>
      <c r="T54" s="6" t="str">
        <f>IF(ABS(S54-AI54)&gt;0.01,S54-AI54,"")</f>
        <v/>
      </c>
      <c r="U54" s="94" t="s">
        <v>61</v>
      </c>
      <c r="V54" s="95">
        <f>SUM(V33:V49)</f>
        <v>521.78364712965231</v>
      </c>
      <c r="W54" s="95">
        <f t="shared" ref="W54:AH54" si="32">SUM(W33:W49)</f>
        <v>63.240601943439358</v>
      </c>
      <c r="X54" s="95">
        <f t="shared" si="32"/>
        <v>135.14557968195967</v>
      </c>
      <c r="Y54" s="95">
        <f t="shared" si="32"/>
        <v>2020.4482547911127</v>
      </c>
      <c r="Z54" s="95">
        <f t="shared" si="32"/>
        <v>1734.5146546867102</v>
      </c>
      <c r="AA54" s="95">
        <f t="shared" si="32"/>
        <v>1797.9158762656352</v>
      </c>
      <c r="AB54" s="95">
        <f t="shared" si="32"/>
        <v>407.99144487470596</v>
      </c>
      <c r="AC54" s="95">
        <f t="shared" si="32"/>
        <v>374.34200585080544</v>
      </c>
      <c r="AD54" s="96">
        <f t="shared" si="32"/>
        <v>12.857609152634106</v>
      </c>
      <c r="AE54" s="96">
        <f t="shared" si="32"/>
        <v>67.790129164341181</v>
      </c>
      <c r="AF54" s="96">
        <f t="shared" si="32"/>
        <v>4.2111125865219066</v>
      </c>
      <c r="AG54" s="96">
        <f t="shared" si="32"/>
        <v>212.19984418514895</v>
      </c>
      <c r="AH54" s="96">
        <f t="shared" si="32"/>
        <v>77.283310762159303</v>
      </c>
      <c r="AI54" s="97">
        <f>SUM(V54:AC54)</f>
        <v>7055.3820652240211</v>
      </c>
      <c r="AJ54" t="str">
        <f t="shared" si="25"/>
        <v/>
      </c>
    </row>
    <row r="55" spans="1:36" ht="15" thickBot="1" x14ac:dyDescent="0.35">
      <c r="A55" s="61" t="s">
        <v>86</v>
      </c>
      <c r="B55" s="98">
        <f>IF($I54=0,"-",B54/$I54)</f>
        <v>8.9942338636676569E-2</v>
      </c>
      <c r="C55" s="98">
        <f t="shared" ref="C55:H55" si="33">IF($I54=0,"-",C54/$I54)</f>
        <v>0.30394606999715318</v>
      </c>
      <c r="D55" s="98">
        <f t="shared" si="33"/>
        <v>0.29285393473229648</v>
      </c>
      <c r="E55" s="98">
        <f t="shared" si="33"/>
        <v>0.29229353699241961</v>
      </c>
      <c r="F55" s="98">
        <f t="shared" si="33"/>
        <v>0</v>
      </c>
      <c r="G55" s="98">
        <f t="shared" si="33"/>
        <v>2.0330621051250612E-2</v>
      </c>
      <c r="H55" s="99">
        <f t="shared" si="33"/>
        <v>6.334985902032962E-4</v>
      </c>
      <c r="I55" s="100">
        <f>SUM(B55:H55)</f>
        <v>0.99999999999999967</v>
      </c>
      <c r="K55" s="64" t="s">
        <v>86</v>
      </c>
      <c r="L55" s="65">
        <f>IF($S54=0,"-",L54/$S54)</f>
        <v>8.4741244726162387E-2</v>
      </c>
      <c r="M55" s="65">
        <f t="shared" ref="M55:R55" si="34">IF($S54=0,"-",M54/$S54)</f>
        <v>0.28636978637200988</v>
      </c>
      <c r="N55" s="65">
        <f t="shared" si="34"/>
        <v>0.27591907580274277</v>
      </c>
      <c r="O55" s="65">
        <f t="shared" si="34"/>
        <v>0.27539108417234137</v>
      </c>
      <c r="P55" s="65">
        <f t="shared" si="34"/>
        <v>5.782698103419457E-2</v>
      </c>
      <c r="Q55" s="65">
        <f t="shared" si="34"/>
        <v>1.9154962613306549E-2</v>
      </c>
      <c r="R55" s="66">
        <f t="shared" si="34"/>
        <v>5.9686527924242131E-4</v>
      </c>
      <c r="S55" s="67">
        <f>SUM(L55:R55)</f>
        <v>0.99999999999999989</v>
      </c>
      <c r="U55" s="101" t="s">
        <v>86</v>
      </c>
      <c r="V55" s="102">
        <f>+V54/$AI54</f>
        <v>7.3955406285015235E-2</v>
      </c>
      <c r="W55" s="102">
        <f t="shared" ref="W55:AH55" si="35">+W54/$AI54</f>
        <v>8.9634553251413968E-3</v>
      </c>
      <c r="X55" s="102">
        <f t="shared" si="35"/>
        <v>1.9154962613306549E-2</v>
      </c>
      <c r="Y55" s="102">
        <f t="shared" si="35"/>
        <v>0.28636978637200988</v>
      </c>
      <c r="Z55" s="102">
        <f t="shared" si="35"/>
        <v>0.24584276778377928</v>
      </c>
      <c r="AA55" s="102">
        <f t="shared" si="35"/>
        <v>0.25482898865641351</v>
      </c>
      <c r="AB55" s="102">
        <f t="shared" si="35"/>
        <v>5.782698103419457E-2</v>
      </c>
      <c r="AC55" s="102">
        <f t="shared" si="35"/>
        <v>5.3057651930139574E-2</v>
      </c>
      <c r="AD55" s="102">
        <f t="shared" si="35"/>
        <v>1.82238311600576E-3</v>
      </c>
      <c r="AE55" s="102">
        <f t="shared" si="35"/>
        <v>9.6082860627036398E-3</v>
      </c>
      <c r="AF55" s="102">
        <f t="shared" si="35"/>
        <v>5.9686527924242131E-4</v>
      </c>
      <c r="AG55" s="102">
        <f t="shared" si="35"/>
        <v>3.0076308018963566E-2</v>
      </c>
      <c r="AH55" s="102">
        <f t="shared" si="35"/>
        <v>1.0953809453224191E-2</v>
      </c>
      <c r="AI55" s="103">
        <f>SUM(V55:AC55)</f>
        <v>0.99999999999999989</v>
      </c>
      <c r="AJ55" t="str">
        <f t="shared" si="25"/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5.2561363978092888E-3</v>
      </c>
      <c r="G59" s="224"/>
      <c r="H59" s="226"/>
      <c r="I59" s="16">
        <f>SUM(B59:H59)</f>
        <v>5.2561363978092888E-3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36">F450+F476+F502+F528+F554</f>
        <v>0</v>
      </c>
      <c r="G60" s="227"/>
      <c r="H60" s="229"/>
      <c r="I60" s="24">
        <f t="shared" ref="I60:I79" si="37">SUM(B60:H60)</f>
        <v>0</v>
      </c>
      <c r="J60" s="6"/>
      <c r="K60" s="25" t="s">
        <v>7</v>
      </c>
      <c r="L60" s="227"/>
      <c r="M60" s="228"/>
      <c r="N60" s="228"/>
      <c r="O60" s="229"/>
      <c r="P60" s="26">
        <f t="shared" ref="P60:P79" si="38">P450+P476+P502+P528+P554</f>
        <v>0</v>
      </c>
      <c r="Q60" s="227"/>
      <c r="R60" s="234"/>
      <c r="S60" s="28">
        <f t="shared" ref="S60:S79" si="39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36"/>
        <v>0</v>
      </c>
      <c r="G61" s="227"/>
      <c r="H61" s="229"/>
      <c r="I61" s="16">
        <f t="shared" si="37"/>
        <v>0</v>
      </c>
      <c r="J61" s="6"/>
      <c r="K61" s="31" t="s">
        <v>9</v>
      </c>
      <c r="L61" s="227"/>
      <c r="M61" s="228"/>
      <c r="N61" s="228"/>
      <c r="O61" s="229"/>
      <c r="P61" s="18">
        <f t="shared" si="38"/>
        <v>0</v>
      </c>
      <c r="Q61" s="227"/>
      <c r="R61" s="234"/>
      <c r="S61" s="20">
        <f t="shared" si="39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36"/>
        <v>0</v>
      </c>
      <c r="G62" s="227"/>
      <c r="H62" s="229"/>
      <c r="I62" s="24">
        <f t="shared" si="37"/>
        <v>0</v>
      </c>
      <c r="J62" s="6"/>
      <c r="K62" s="25" t="s">
        <v>54</v>
      </c>
      <c r="L62" s="227"/>
      <c r="M62" s="228"/>
      <c r="N62" s="228"/>
      <c r="O62" s="229"/>
      <c r="P62" s="26">
        <f t="shared" si="38"/>
        <v>0</v>
      </c>
      <c r="Q62" s="227"/>
      <c r="R62" s="234"/>
      <c r="S62" s="28">
        <f t="shared" si="39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36"/>
        <v>0</v>
      </c>
      <c r="G63" s="227"/>
      <c r="H63" s="229"/>
      <c r="I63" s="16">
        <f t="shared" si="37"/>
        <v>0</v>
      </c>
      <c r="J63" s="6"/>
      <c r="K63" s="31" t="s">
        <v>15</v>
      </c>
      <c r="L63" s="227"/>
      <c r="M63" s="228"/>
      <c r="N63" s="228"/>
      <c r="O63" s="229"/>
      <c r="P63" s="18">
        <f t="shared" si="38"/>
        <v>0</v>
      </c>
      <c r="Q63" s="227"/>
      <c r="R63" s="234"/>
      <c r="S63" s="20">
        <f t="shared" si="39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36"/>
        <v>0</v>
      </c>
      <c r="G64" s="227"/>
      <c r="H64" s="229"/>
      <c r="I64" s="24">
        <f t="shared" si="37"/>
        <v>0</v>
      </c>
      <c r="J64" s="6"/>
      <c r="K64" s="25" t="s">
        <v>14</v>
      </c>
      <c r="L64" s="227"/>
      <c r="M64" s="228"/>
      <c r="N64" s="228"/>
      <c r="O64" s="229"/>
      <c r="P64" s="26">
        <f t="shared" si="38"/>
        <v>0</v>
      </c>
      <c r="Q64" s="227"/>
      <c r="R64" s="234"/>
      <c r="S64" s="28">
        <f t="shared" si="39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36"/>
        <v>9313.6576133885173</v>
      </c>
      <c r="G65" s="227"/>
      <c r="H65" s="229"/>
      <c r="I65" s="16">
        <f t="shared" si="37"/>
        <v>9313.6576133885173</v>
      </c>
      <c r="J65" s="6"/>
      <c r="K65" s="31" t="s">
        <v>56</v>
      </c>
      <c r="L65" s="227"/>
      <c r="M65" s="228"/>
      <c r="N65" s="228"/>
      <c r="O65" s="229"/>
      <c r="P65" s="18">
        <f t="shared" si="38"/>
        <v>4506.4832014096573</v>
      </c>
      <c r="Q65" s="227"/>
      <c r="R65" s="234"/>
      <c r="S65" s="20">
        <f t="shared" si="39"/>
        <v>4506.4832014096573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36"/>
        <v>2440.4547058022226</v>
      </c>
      <c r="G66" s="227"/>
      <c r="H66" s="229"/>
      <c r="I66" s="24">
        <f t="shared" si="37"/>
        <v>2440.4547058022226</v>
      </c>
      <c r="J66" s="6"/>
      <c r="K66" s="25" t="s">
        <v>11</v>
      </c>
      <c r="L66" s="227"/>
      <c r="M66" s="228"/>
      <c r="N66" s="228"/>
      <c r="O66" s="229"/>
      <c r="P66" s="26">
        <f t="shared" si="38"/>
        <v>1131.6750564880263</v>
      </c>
      <c r="Q66" s="227"/>
      <c r="R66" s="234"/>
      <c r="S66" s="28">
        <f t="shared" si="39"/>
        <v>1131.6750564880263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36"/>
        <v>135.42781054540805</v>
      </c>
      <c r="G67" s="227"/>
      <c r="H67" s="229"/>
      <c r="I67" s="16">
        <f t="shared" si="37"/>
        <v>135.42781054540805</v>
      </c>
      <c r="J67" s="6"/>
      <c r="K67" s="31" t="s">
        <v>57</v>
      </c>
      <c r="L67" s="227"/>
      <c r="M67" s="228"/>
      <c r="N67" s="228"/>
      <c r="O67" s="229"/>
      <c r="P67" s="18">
        <f t="shared" si="38"/>
        <v>0</v>
      </c>
      <c r="Q67" s="227"/>
      <c r="R67" s="234"/>
      <c r="S67" s="20">
        <f t="shared" si="39"/>
        <v>0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36"/>
        <v>5.164863844527547</v>
      </c>
      <c r="G68" s="227"/>
      <c r="H68" s="229"/>
      <c r="I68" s="24">
        <f t="shared" si="37"/>
        <v>5.164863844527547</v>
      </c>
      <c r="J68" s="6"/>
      <c r="K68" s="25" t="s">
        <v>16</v>
      </c>
      <c r="L68" s="227"/>
      <c r="M68" s="228"/>
      <c r="N68" s="228"/>
      <c r="O68" s="229"/>
      <c r="P68" s="26">
        <f t="shared" si="38"/>
        <v>4.6028339429118823</v>
      </c>
      <c r="Q68" s="227"/>
      <c r="R68" s="234"/>
      <c r="S68" s="28">
        <f t="shared" si="39"/>
        <v>4.6028339429118823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36"/>
        <v>21.895153475268692</v>
      </c>
      <c r="G69" s="227"/>
      <c r="H69" s="229"/>
      <c r="I69" s="16">
        <f t="shared" si="37"/>
        <v>21.895153475268692</v>
      </c>
      <c r="J69" s="6"/>
      <c r="K69" s="31" t="s">
        <v>136</v>
      </c>
      <c r="L69" s="227"/>
      <c r="M69" s="228"/>
      <c r="N69" s="228"/>
      <c r="O69" s="229"/>
      <c r="P69" s="18">
        <f t="shared" si="38"/>
        <v>17.698857775042551</v>
      </c>
      <c r="Q69" s="227"/>
      <c r="R69" s="234"/>
      <c r="S69" s="20">
        <f t="shared" si="39"/>
        <v>17.698857775042551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36"/>
        <v>50.906657820463806</v>
      </c>
      <c r="G70" s="227"/>
      <c r="H70" s="229"/>
      <c r="I70" s="24">
        <f t="shared" si="37"/>
        <v>50.906657820463806</v>
      </c>
      <c r="J70" s="6"/>
      <c r="K70" s="25" t="s">
        <v>24</v>
      </c>
      <c r="L70" s="227"/>
      <c r="M70" s="228"/>
      <c r="N70" s="228"/>
      <c r="O70" s="229"/>
      <c r="P70" s="26">
        <f t="shared" si="38"/>
        <v>0</v>
      </c>
      <c r="Q70" s="227"/>
      <c r="R70" s="234"/>
      <c r="S70" s="28">
        <f t="shared" si="39"/>
        <v>0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36"/>
        <v>0</v>
      </c>
      <c r="G71" s="227"/>
      <c r="H71" s="229"/>
      <c r="I71" s="16">
        <f t="shared" si="37"/>
        <v>0</v>
      </c>
      <c r="J71" s="6"/>
      <c r="K71" s="31" t="s">
        <v>23</v>
      </c>
      <c r="L71" s="227"/>
      <c r="M71" s="228"/>
      <c r="N71" s="228"/>
      <c r="O71" s="229"/>
      <c r="P71" s="18">
        <f t="shared" si="38"/>
        <v>0</v>
      </c>
      <c r="Q71" s="227"/>
      <c r="R71" s="234"/>
      <c r="S71" s="20">
        <f t="shared" si="39"/>
        <v>0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36"/>
        <v>0</v>
      </c>
      <c r="G72" s="227"/>
      <c r="H72" s="229"/>
      <c r="I72" s="24">
        <f t="shared" si="37"/>
        <v>0</v>
      </c>
      <c r="J72" s="6"/>
      <c r="K72" s="25" t="s">
        <v>58</v>
      </c>
      <c r="L72" s="227"/>
      <c r="M72" s="228"/>
      <c r="N72" s="228"/>
      <c r="O72" s="229"/>
      <c r="P72" s="26">
        <f t="shared" si="38"/>
        <v>0</v>
      </c>
      <c r="Q72" s="227"/>
      <c r="R72" s="234"/>
      <c r="S72" s="28">
        <f t="shared" si="39"/>
        <v>0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36"/>
        <v>1003.9641736842573</v>
      </c>
      <c r="G73" s="227"/>
      <c r="H73" s="229"/>
      <c r="I73" s="16">
        <f t="shared" si="37"/>
        <v>1003.9641736842573</v>
      </c>
      <c r="J73" s="6"/>
      <c r="K73" s="31" t="s">
        <v>21</v>
      </c>
      <c r="L73" s="227"/>
      <c r="M73" s="228"/>
      <c r="N73" s="228"/>
      <c r="O73" s="229"/>
      <c r="P73" s="18">
        <f t="shared" si="38"/>
        <v>630.2897597249405</v>
      </c>
      <c r="Q73" s="227"/>
      <c r="R73" s="234"/>
      <c r="S73" s="20">
        <f t="shared" si="39"/>
        <v>630.2897597249405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36"/>
        <v>0</v>
      </c>
      <c r="G74" s="227"/>
      <c r="H74" s="229"/>
      <c r="I74" s="24">
        <f t="shared" si="37"/>
        <v>0</v>
      </c>
      <c r="J74" s="6"/>
      <c r="K74" s="25" t="s">
        <v>20</v>
      </c>
      <c r="L74" s="227"/>
      <c r="M74" s="228"/>
      <c r="N74" s="228"/>
      <c r="O74" s="229"/>
      <c r="P74" s="26">
        <f t="shared" si="38"/>
        <v>0</v>
      </c>
      <c r="Q74" s="227"/>
      <c r="R74" s="234"/>
      <c r="S74" s="28">
        <f t="shared" si="39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36"/>
        <v>0</v>
      </c>
      <c r="G75" s="227"/>
      <c r="H75" s="229"/>
      <c r="I75" s="16">
        <f t="shared" si="37"/>
        <v>0</v>
      </c>
      <c r="J75" s="6"/>
      <c r="K75" s="33" t="s">
        <v>62</v>
      </c>
      <c r="L75" s="227"/>
      <c r="M75" s="228"/>
      <c r="N75" s="228"/>
      <c r="O75" s="229"/>
      <c r="P75" s="18">
        <f t="shared" si="38"/>
        <v>0</v>
      </c>
      <c r="Q75" s="227"/>
      <c r="R75" s="234"/>
      <c r="S75" s="20">
        <f t="shared" si="39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36"/>
        <v>0</v>
      </c>
      <c r="G76" s="227"/>
      <c r="H76" s="229"/>
      <c r="I76" s="37">
        <f t="shared" si="37"/>
        <v>0</v>
      </c>
      <c r="J76" s="6"/>
      <c r="K76" s="38" t="s">
        <v>22</v>
      </c>
      <c r="L76" s="227"/>
      <c r="M76" s="228"/>
      <c r="N76" s="228"/>
      <c r="O76" s="229"/>
      <c r="P76" s="39">
        <f t="shared" si="38"/>
        <v>0</v>
      </c>
      <c r="Q76" s="227"/>
      <c r="R76" s="234"/>
      <c r="S76" s="41">
        <f t="shared" si="39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36"/>
        <v>0</v>
      </c>
      <c r="G77" s="227"/>
      <c r="H77" s="229"/>
      <c r="I77" s="45">
        <f t="shared" si="37"/>
        <v>0</v>
      </c>
      <c r="J77" s="6"/>
      <c r="K77" s="46" t="s">
        <v>18</v>
      </c>
      <c r="L77" s="227"/>
      <c r="M77" s="228"/>
      <c r="N77" s="228"/>
      <c r="O77" s="229"/>
      <c r="P77" s="43">
        <f t="shared" si="38"/>
        <v>0</v>
      </c>
      <c r="Q77" s="227"/>
      <c r="R77" s="234"/>
      <c r="S77" s="48">
        <f t="shared" si="39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36"/>
        <v>0</v>
      </c>
      <c r="G78" s="227"/>
      <c r="H78" s="229"/>
      <c r="I78" s="37">
        <f t="shared" si="37"/>
        <v>0</v>
      </c>
      <c r="J78" s="6"/>
      <c r="K78" s="38" t="s">
        <v>19</v>
      </c>
      <c r="L78" s="227"/>
      <c r="M78" s="228"/>
      <c r="N78" s="228"/>
      <c r="O78" s="229"/>
      <c r="P78" s="39">
        <f t="shared" si="38"/>
        <v>0</v>
      </c>
      <c r="Q78" s="227"/>
      <c r="R78" s="234"/>
      <c r="S78" s="41">
        <f t="shared" si="39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36"/>
        <v>0</v>
      </c>
      <c r="G79" s="230"/>
      <c r="H79" s="232"/>
      <c r="I79" s="52">
        <f t="shared" si="37"/>
        <v>0</v>
      </c>
      <c r="J79" s="6"/>
      <c r="K79" s="53" t="s">
        <v>10</v>
      </c>
      <c r="L79" s="230"/>
      <c r="M79" s="231"/>
      <c r="N79" s="231"/>
      <c r="O79" s="232"/>
      <c r="P79" s="50">
        <f t="shared" si="38"/>
        <v>0</v>
      </c>
      <c r="Q79" s="230"/>
      <c r="R79" s="235"/>
      <c r="S79" s="55">
        <f t="shared" si="39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I80" si="40">SUM(C59:C75)</f>
        <v>0</v>
      </c>
      <c r="D80" s="57">
        <f t="shared" si="40"/>
        <v>0</v>
      </c>
      <c r="E80" s="57">
        <f t="shared" si="40"/>
        <v>0</v>
      </c>
      <c r="F80" s="57">
        <f t="shared" si="40"/>
        <v>12971.476234697064</v>
      </c>
      <c r="G80" s="57">
        <f t="shared" si="40"/>
        <v>0</v>
      </c>
      <c r="H80" s="58">
        <f t="shared" si="40"/>
        <v>0</v>
      </c>
      <c r="I80" s="57">
        <f t="shared" si="40"/>
        <v>12971.476234697064</v>
      </c>
      <c r="J80" s="6"/>
      <c r="K80" s="59" t="s">
        <v>25</v>
      </c>
      <c r="L80" s="57">
        <f>SUM(L59:L75)</f>
        <v>0</v>
      </c>
      <c r="M80" s="57">
        <f t="shared" ref="M80:S80" si="41">SUM(M59:M75)</f>
        <v>0</v>
      </c>
      <c r="N80" s="57">
        <f t="shared" si="41"/>
        <v>0</v>
      </c>
      <c r="O80" s="57">
        <f t="shared" si="41"/>
        <v>0</v>
      </c>
      <c r="P80" s="57">
        <f t="shared" si="41"/>
        <v>6290.7497093405782</v>
      </c>
      <c r="Q80" s="57">
        <f t="shared" si="41"/>
        <v>0</v>
      </c>
      <c r="R80" s="58">
        <f t="shared" si="41"/>
        <v>0</v>
      </c>
      <c r="S80" s="60">
        <f t="shared" si="41"/>
        <v>6290.7497093405782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42">IF($I80=0,"-",C80/$I80)</f>
        <v>0</v>
      </c>
      <c r="D81" s="98">
        <f t="shared" si="42"/>
        <v>0</v>
      </c>
      <c r="E81" s="98">
        <f t="shared" si="42"/>
        <v>0</v>
      </c>
      <c r="F81" s="98">
        <f t="shared" si="42"/>
        <v>1</v>
      </c>
      <c r="G81" s="98">
        <f t="shared" si="42"/>
        <v>0</v>
      </c>
      <c r="H81" s="98">
        <f t="shared" si="42"/>
        <v>0</v>
      </c>
      <c r="I81" s="100">
        <f>SUM(B81:H81)</f>
        <v>1</v>
      </c>
      <c r="K81" s="64" t="s">
        <v>86</v>
      </c>
      <c r="L81" s="65">
        <f t="shared" ref="L81:R81" si="43">IF($S80=0,"-",L80/$S80)</f>
        <v>0</v>
      </c>
      <c r="M81" s="65">
        <f t="shared" si="43"/>
        <v>0</v>
      </c>
      <c r="N81" s="65">
        <f t="shared" si="43"/>
        <v>0</v>
      </c>
      <c r="O81" s="65">
        <f t="shared" si="43"/>
        <v>0</v>
      </c>
      <c r="P81" s="65">
        <f t="shared" si="43"/>
        <v>1</v>
      </c>
      <c r="Q81" s="65">
        <f t="shared" si="43"/>
        <v>0</v>
      </c>
      <c r="R81" s="66">
        <f t="shared" si="43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>B579+B605+B631</f>
        <v>15.715638026453279</v>
      </c>
      <c r="C85" s="14">
        <f>C579+C605+C631</f>
        <v>0</v>
      </c>
      <c r="D85" s="14">
        <f t="shared" ref="D85:H100" si="44">D579+D605+D631</f>
        <v>1.5824481228565215</v>
      </c>
      <c r="E85" s="14">
        <f t="shared" si="44"/>
        <v>0</v>
      </c>
      <c r="F85" s="14">
        <f t="shared" si="44"/>
        <v>0</v>
      </c>
      <c r="G85" s="14">
        <f>G579+G605+G631</f>
        <v>0</v>
      </c>
      <c r="H85" s="14">
        <f>H579+H605+H631</f>
        <v>0</v>
      </c>
      <c r="I85" s="16">
        <f>SUM(B85:H85)</f>
        <v>17.2980861493098</v>
      </c>
      <c r="J85" s="6"/>
      <c r="K85" s="72" t="s">
        <v>6</v>
      </c>
      <c r="L85" s="14">
        <f>L579+L605+L631</f>
        <v>15.715638026453279</v>
      </c>
      <c r="M85" s="14">
        <f t="shared" ref="M85:O85" si="45">M579+M605+M631</f>
        <v>0</v>
      </c>
      <c r="N85" s="14">
        <f t="shared" si="45"/>
        <v>1.5824481228565215</v>
      </c>
      <c r="O85" s="14">
        <f t="shared" si="45"/>
        <v>0</v>
      </c>
      <c r="P85" s="14">
        <f>P579+P605+P631</f>
        <v>5.2561363978092888E-3</v>
      </c>
      <c r="Q85" s="14">
        <f t="shared" ref="Q85:R85" si="46">Q579+Q605+Q631</f>
        <v>0</v>
      </c>
      <c r="R85" s="14">
        <f t="shared" si="46"/>
        <v>0</v>
      </c>
      <c r="S85" s="74">
        <f>SUM(L85:R85)</f>
        <v>17.303342285707608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H101" si="47">B580+B606+B632</f>
        <v>20.464877796356582</v>
      </c>
      <c r="C86" s="22">
        <f t="shared" si="47"/>
        <v>0</v>
      </c>
      <c r="D86" s="22">
        <f t="shared" si="44"/>
        <v>0.36483958998591204</v>
      </c>
      <c r="E86" s="22">
        <f t="shared" si="44"/>
        <v>0</v>
      </c>
      <c r="F86" s="22">
        <f t="shared" si="44"/>
        <v>0</v>
      </c>
      <c r="G86" s="22">
        <f t="shared" si="44"/>
        <v>0</v>
      </c>
      <c r="H86" s="22">
        <f t="shared" si="44"/>
        <v>0</v>
      </c>
      <c r="I86" s="24">
        <f t="shared" ref="I86:I105" si="48">SUM(B86:H86)</f>
        <v>20.829717386342494</v>
      </c>
      <c r="J86" s="6"/>
      <c r="K86" s="25" t="s">
        <v>7</v>
      </c>
      <c r="L86" s="26">
        <f t="shared" ref="L86:R101" si="49">L580+L606+L632</f>
        <v>20.464877796356582</v>
      </c>
      <c r="M86" s="26">
        <f t="shared" si="49"/>
        <v>0</v>
      </c>
      <c r="N86" s="26">
        <f t="shared" si="49"/>
        <v>0.36483958998591204</v>
      </c>
      <c r="O86" s="26">
        <f t="shared" si="49"/>
        <v>0</v>
      </c>
      <c r="P86" s="26">
        <f t="shared" si="49"/>
        <v>0</v>
      </c>
      <c r="Q86" s="26">
        <f t="shared" si="49"/>
        <v>0</v>
      </c>
      <c r="R86" s="26">
        <f t="shared" si="49"/>
        <v>0</v>
      </c>
      <c r="S86" s="28">
        <f t="shared" ref="S86:S105" si="50">SUM(L86:R86)</f>
        <v>20.829717386342494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47"/>
        <v>14.661229249492646</v>
      </c>
      <c r="C87" s="18">
        <f t="shared" si="47"/>
        <v>0</v>
      </c>
      <c r="D87" s="18">
        <f t="shared" si="44"/>
        <v>2.4728786859609562</v>
      </c>
      <c r="E87" s="18">
        <f t="shared" si="44"/>
        <v>0</v>
      </c>
      <c r="F87" s="18">
        <f t="shared" si="44"/>
        <v>0</v>
      </c>
      <c r="G87" s="18">
        <f t="shared" si="44"/>
        <v>0</v>
      </c>
      <c r="H87" s="18">
        <f t="shared" si="44"/>
        <v>0</v>
      </c>
      <c r="I87" s="16">
        <f t="shared" si="48"/>
        <v>17.134107935453603</v>
      </c>
      <c r="J87" s="6"/>
      <c r="K87" s="31" t="s">
        <v>9</v>
      </c>
      <c r="L87" s="18">
        <f t="shared" si="49"/>
        <v>14.661229249492646</v>
      </c>
      <c r="M87" s="18">
        <f t="shared" si="49"/>
        <v>0</v>
      </c>
      <c r="N87" s="18">
        <f t="shared" si="49"/>
        <v>2.4728786859609562</v>
      </c>
      <c r="O87" s="18">
        <f t="shared" si="49"/>
        <v>0</v>
      </c>
      <c r="P87" s="18">
        <f t="shared" si="49"/>
        <v>0</v>
      </c>
      <c r="Q87" s="18">
        <f t="shared" si="49"/>
        <v>0</v>
      </c>
      <c r="R87" s="18">
        <f t="shared" si="49"/>
        <v>0</v>
      </c>
      <c r="S87" s="20">
        <f t="shared" si="50"/>
        <v>17.134107935453603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47"/>
        <v>0</v>
      </c>
      <c r="C88" s="22">
        <f t="shared" si="47"/>
        <v>0</v>
      </c>
      <c r="D88" s="22">
        <f t="shared" si="44"/>
        <v>0</v>
      </c>
      <c r="E88" s="22">
        <f t="shared" si="44"/>
        <v>0</v>
      </c>
      <c r="F88" s="22">
        <f t="shared" si="44"/>
        <v>0</v>
      </c>
      <c r="G88" s="22">
        <f t="shared" si="44"/>
        <v>0</v>
      </c>
      <c r="H88" s="22">
        <f t="shared" si="44"/>
        <v>0</v>
      </c>
      <c r="I88" s="24">
        <f t="shared" si="48"/>
        <v>0</v>
      </c>
      <c r="J88" s="6"/>
      <c r="K88" s="25" t="s">
        <v>54</v>
      </c>
      <c r="L88" s="26">
        <f t="shared" si="49"/>
        <v>0</v>
      </c>
      <c r="M88" s="26">
        <f t="shared" si="49"/>
        <v>0</v>
      </c>
      <c r="N88" s="26">
        <f t="shared" si="49"/>
        <v>0</v>
      </c>
      <c r="O88" s="26">
        <f t="shared" si="49"/>
        <v>0</v>
      </c>
      <c r="P88" s="26">
        <f t="shared" si="49"/>
        <v>0</v>
      </c>
      <c r="Q88" s="26">
        <f t="shared" si="49"/>
        <v>0</v>
      </c>
      <c r="R88" s="26">
        <f t="shared" si="49"/>
        <v>0</v>
      </c>
      <c r="S88" s="28">
        <f t="shared" si="50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47"/>
        <v>19.369911493899977</v>
      </c>
      <c r="C89" s="18">
        <f t="shared" si="47"/>
        <v>1.1724023033104987</v>
      </c>
      <c r="D89" s="18">
        <f t="shared" si="44"/>
        <v>1.0531924790614133</v>
      </c>
      <c r="E89" s="18">
        <f t="shared" si="44"/>
        <v>0.54291906536498724</v>
      </c>
      <c r="F89" s="18">
        <f t="shared" si="44"/>
        <v>0</v>
      </c>
      <c r="G89" s="18">
        <f t="shared" si="44"/>
        <v>0</v>
      </c>
      <c r="H89" s="18">
        <f t="shared" si="44"/>
        <v>0</v>
      </c>
      <c r="I89" s="16">
        <f t="shared" si="48"/>
        <v>22.138425341636875</v>
      </c>
      <c r="J89" s="6"/>
      <c r="K89" s="31" t="s">
        <v>15</v>
      </c>
      <c r="L89" s="18">
        <f t="shared" si="49"/>
        <v>19.369911493899977</v>
      </c>
      <c r="M89" s="18">
        <f t="shared" si="49"/>
        <v>1.1724023033104987</v>
      </c>
      <c r="N89" s="18">
        <f t="shared" si="49"/>
        <v>1.0531924790614133</v>
      </c>
      <c r="O89" s="18">
        <f t="shared" si="49"/>
        <v>0.54291906536498724</v>
      </c>
      <c r="P89" s="18">
        <f t="shared" si="49"/>
        <v>0</v>
      </c>
      <c r="Q89" s="18">
        <f t="shared" si="49"/>
        <v>0</v>
      </c>
      <c r="R89" s="18">
        <f t="shared" si="49"/>
        <v>0</v>
      </c>
      <c r="S89" s="20">
        <f t="shared" si="50"/>
        <v>22.138425341636875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47"/>
        <v>987.50534464547093</v>
      </c>
      <c r="C90" s="22">
        <f t="shared" si="47"/>
        <v>1.4042246199260455</v>
      </c>
      <c r="D90" s="22">
        <f t="shared" si="44"/>
        <v>180.34224245148138</v>
      </c>
      <c r="E90" s="22">
        <f t="shared" si="44"/>
        <v>0</v>
      </c>
      <c r="F90" s="22">
        <f t="shared" si="44"/>
        <v>0</v>
      </c>
      <c r="G90" s="22">
        <f t="shared" si="44"/>
        <v>0</v>
      </c>
      <c r="H90" s="22">
        <f t="shared" si="44"/>
        <v>0</v>
      </c>
      <c r="I90" s="24">
        <f t="shared" si="48"/>
        <v>1169.2518117168784</v>
      </c>
      <c r="J90" s="6"/>
      <c r="K90" s="25" t="s">
        <v>14</v>
      </c>
      <c r="L90" s="26">
        <f t="shared" si="49"/>
        <v>987.50534464547093</v>
      </c>
      <c r="M90" s="26">
        <f t="shared" si="49"/>
        <v>1.4042246199260455</v>
      </c>
      <c r="N90" s="26">
        <f t="shared" si="49"/>
        <v>180.34224245148138</v>
      </c>
      <c r="O90" s="26">
        <f t="shared" si="49"/>
        <v>0</v>
      </c>
      <c r="P90" s="26">
        <f t="shared" si="49"/>
        <v>0</v>
      </c>
      <c r="Q90" s="26">
        <f t="shared" si="49"/>
        <v>0</v>
      </c>
      <c r="R90" s="26">
        <f t="shared" si="49"/>
        <v>0</v>
      </c>
      <c r="S90" s="28">
        <f t="shared" si="50"/>
        <v>1169.2518117168784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47"/>
        <v>0</v>
      </c>
      <c r="C91" s="18">
        <f t="shared" si="47"/>
        <v>0.32836111637852244</v>
      </c>
      <c r="D91" s="18">
        <f t="shared" si="44"/>
        <v>6.9837038039729044E-2</v>
      </c>
      <c r="E91" s="18">
        <f t="shared" si="44"/>
        <v>48.515130322331771</v>
      </c>
      <c r="F91" s="18">
        <f t="shared" si="44"/>
        <v>629.40526535751144</v>
      </c>
      <c r="G91" s="18">
        <f t="shared" si="44"/>
        <v>0</v>
      </c>
      <c r="H91" s="18">
        <f t="shared" si="44"/>
        <v>0</v>
      </c>
      <c r="I91" s="16">
        <f t="shared" si="48"/>
        <v>678.31859383426149</v>
      </c>
      <c r="J91" s="6"/>
      <c r="K91" s="31" t="s">
        <v>56</v>
      </c>
      <c r="L91" s="18">
        <f t="shared" si="49"/>
        <v>0</v>
      </c>
      <c r="M91" s="18">
        <f t="shared" si="49"/>
        <v>0.32836111637852244</v>
      </c>
      <c r="N91" s="18">
        <f t="shared" si="49"/>
        <v>6.9837038039729044E-2</v>
      </c>
      <c r="O91" s="18">
        <f t="shared" si="49"/>
        <v>48.515130322331771</v>
      </c>
      <c r="P91" s="18">
        <f t="shared" si="49"/>
        <v>5077.3901311889877</v>
      </c>
      <c r="Q91" s="18">
        <f t="shared" si="49"/>
        <v>0</v>
      </c>
      <c r="R91" s="18">
        <f t="shared" si="49"/>
        <v>0</v>
      </c>
      <c r="S91" s="20">
        <f t="shared" si="50"/>
        <v>5126.303459665738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47"/>
        <v>0</v>
      </c>
      <c r="C92" s="22">
        <f t="shared" si="47"/>
        <v>0</v>
      </c>
      <c r="D92" s="22">
        <f t="shared" si="44"/>
        <v>1.0384938138235005E-2</v>
      </c>
      <c r="E92" s="22">
        <f t="shared" si="44"/>
        <v>3.5991870717455834</v>
      </c>
      <c r="F92" s="22">
        <f t="shared" si="44"/>
        <v>0</v>
      </c>
      <c r="G92" s="22">
        <f t="shared" si="44"/>
        <v>0</v>
      </c>
      <c r="H92" s="22">
        <f t="shared" si="44"/>
        <v>0</v>
      </c>
      <c r="I92" s="24">
        <f t="shared" si="48"/>
        <v>3.6095720098838182</v>
      </c>
      <c r="J92" s="6"/>
      <c r="K92" s="25" t="s">
        <v>11</v>
      </c>
      <c r="L92" s="26">
        <f t="shared" si="49"/>
        <v>0</v>
      </c>
      <c r="M92" s="26">
        <f t="shared" si="49"/>
        <v>0</v>
      </c>
      <c r="N92" s="26">
        <f t="shared" si="49"/>
        <v>1.0384938138235005E-2</v>
      </c>
      <c r="O92" s="26">
        <f t="shared" si="49"/>
        <v>3.5991870717455834</v>
      </c>
      <c r="P92" s="26">
        <f t="shared" si="49"/>
        <v>1298.3724844868875</v>
      </c>
      <c r="Q92" s="26">
        <f t="shared" si="49"/>
        <v>0</v>
      </c>
      <c r="R92" s="26">
        <f t="shared" si="49"/>
        <v>0</v>
      </c>
      <c r="S92" s="28">
        <f t="shared" si="50"/>
        <v>1301.9820564967713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47"/>
        <v>0</v>
      </c>
      <c r="C93" s="18">
        <f t="shared" si="47"/>
        <v>0</v>
      </c>
      <c r="D93" s="18">
        <f t="shared" si="44"/>
        <v>0</v>
      </c>
      <c r="E93" s="18">
        <f t="shared" si="44"/>
        <v>0</v>
      </c>
      <c r="F93" s="18">
        <f t="shared" si="44"/>
        <v>0</v>
      </c>
      <c r="G93" s="18">
        <f t="shared" si="44"/>
        <v>0</v>
      </c>
      <c r="H93" s="18">
        <f t="shared" si="44"/>
        <v>0</v>
      </c>
      <c r="I93" s="16">
        <f t="shared" si="48"/>
        <v>0</v>
      </c>
      <c r="J93" s="6"/>
      <c r="K93" s="31" t="s">
        <v>57</v>
      </c>
      <c r="L93" s="18">
        <f t="shared" si="49"/>
        <v>0</v>
      </c>
      <c r="M93" s="18">
        <f t="shared" si="49"/>
        <v>0</v>
      </c>
      <c r="N93" s="18">
        <f t="shared" si="49"/>
        <v>0</v>
      </c>
      <c r="O93" s="18">
        <f t="shared" si="49"/>
        <v>0</v>
      </c>
      <c r="P93" s="18">
        <f t="shared" si="49"/>
        <v>135.42781054540805</v>
      </c>
      <c r="Q93" s="18">
        <f t="shared" si="49"/>
        <v>0</v>
      </c>
      <c r="R93" s="18">
        <f t="shared" si="49"/>
        <v>0</v>
      </c>
      <c r="S93" s="20">
        <f t="shared" si="50"/>
        <v>135.42781054540805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47"/>
        <v>24.207930900035844</v>
      </c>
      <c r="C94" s="22">
        <f t="shared" si="47"/>
        <v>1.5059961759311779E-2</v>
      </c>
      <c r="D94" s="22">
        <f t="shared" si="44"/>
        <v>2.8693567067899322</v>
      </c>
      <c r="E94" s="22">
        <f t="shared" si="44"/>
        <v>0.11155639474697816</v>
      </c>
      <c r="F94" s="22">
        <f t="shared" si="44"/>
        <v>0</v>
      </c>
      <c r="G94" s="22">
        <f t="shared" si="44"/>
        <v>0</v>
      </c>
      <c r="H94" s="22">
        <f t="shared" si="44"/>
        <v>0</v>
      </c>
      <c r="I94" s="24">
        <f t="shared" si="48"/>
        <v>27.203903963332067</v>
      </c>
      <c r="J94" s="6"/>
      <c r="K94" s="25" t="s">
        <v>16</v>
      </c>
      <c r="L94" s="26">
        <f t="shared" si="49"/>
        <v>24.207930900035844</v>
      </c>
      <c r="M94" s="26">
        <f t="shared" si="49"/>
        <v>1.5059961759311779E-2</v>
      </c>
      <c r="N94" s="26">
        <f t="shared" si="49"/>
        <v>2.8693567067899322</v>
      </c>
      <c r="O94" s="26">
        <f t="shared" si="49"/>
        <v>0.11155639474697816</v>
      </c>
      <c r="P94" s="26">
        <f t="shared" si="49"/>
        <v>0</v>
      </c>
      <c r="Q94" s="26">
        <f t="shared" si="49"/>
        <v>0</v>
      </c>
      <c r="R94" s="26">
        <f t="shared" si="49"/>
        <v>0</v>
      </c>
      <c r="S94" s="28">
        <f t="shared" si="50"/>
        <v>27.203903963332067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47"/>
        <v>2533.7636095172575</v>
      </c>
      <c r="C95" s="18">
        <f t="shared" si="47"/>
        <v>42.630835925162245</v>
      </c>
      <c r="D95" s="18">
        <f t="shared" si="44"/>
        <v>294.86962580073515</v>
      </c>
      <c r="E95" s="18">
        <f t="shared" si="44"/>
        <v>6.5468751809295096</v>
      </c>
      <c r="F95" s="18">
        <f t="shared" si="44"/>
        <v>0</v>
      </c>
      <c r="G95" s="18">
        <f t="shared" si="44"/>
        <v>0</v>
      </c>
      <c r="H95" s="18">
        <f t="shared" si="44"/>
        <v>0</v>
      </c>
      <c r="I95" s="16">
        <f t="shared" si="48"/>
        <v>2877.8109464240842</v>
      </c>
      <c r="J95" s="6"/>
      <c r="K95" s="31" t="s">
        <v>136</v>
      </c>
      <c r="L95" s="18">
        <f t="shared" si="49"/>
        <v>2533.7636095172575</v>
      </c>
      <c r="M95" s="18">
        <f t="shared" si="49"/>
        <v>42.630835925162245</v>
      </c>
      <c r="N95" s="18">
        <f t="shared" si="49"/>
        <v>294.86962580073515</v>
      </c>
      <c r="O95" s="18">
        <f t="shared" si="49"/>
        <v>6.5468751809295096</v>
      </c>
      <c r="P95" s="18">
        <f t="shared" si="49"/>
        <v>0</v>
      </c>
      <c r="Q95" s="18">
        <f t="shared" si="49"/>
        <v>0</v>
      </c>
      <c r="R95" s="18">
        <f t="shared" si="49"/>
        <v>0</v>
      </c>
      <c r="S95" s="20">
        <f t="shared" si="50"/>
        <v>2877.8109464240842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47"/>
        <v>520.93544369728625</v>
      </c>
      <c r="C96" s="22">
        <f t="shared" si="47"/>
        <v>7.1947407856244774E-2</v>
      </c>
      <c r="D96" s="22">
        <f t="shared" si="44"/>
        <v>918.43203348995087</v>
      </c>
      <c r="E96" s="22">
        <f t="shared" si="44"/>
        <v>1097.000184363249</v>
      </c>
      <c r="F96" s="22">
        <f t="shared" si="44"/>
        <v>0</v>
      </c>
      <c r="G96" s="22">
        <f t="shared" si="44"/>
        <v>632.76766100658085</v>
      </c>
      <c r="H96" s="22">
        <f t="shared" si="44"/>
        <v>0.4994112700878206</v>
      </c>
      <c r="I96" s="24">
        <f t="shared" si="48"/>
        <v>3169.7066812350113</v>
      </c>
      <c r="J96" s="6"/>
      <c r="K96" s="25" t="s">
        <v>24</v>
      </c>
      <c r="L96" s="26">
        <f t="shared" si="49"/>
        <v>520.93544369728625</v>
      </c>
      <c r="M96" s="26">
        <f t="shared" si="49"/>
        <v>7.1947407856244774E-2</v>
      </c>
      <c r="N96" s="26">
        <f t="shared" si="49"/>
        <v>918.43203348995087</v>
      </c>
      <c r="O96" s="26">
        <f t="shared" si="49"/>
        <v>1097.000184363249</v>
      </c>
      <c r="P96" s="26">
        <f t="shared" si="49"/>
        <v>47.756477394838178</v>
      </c>
      <c r="Q96" s="26">
        <f t="shared" si="49"/>
        <v>632.76766100658085</v>
      </c>
      <c r="R96" s="26">
        <f t="shared" si="49"/>
        <v>0.4994112700878206</v>
      </c>
      <c r="S96" s="28">
        <f t="shared" si="50"/>
        <v>3217.4631586298497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47"/>
        <v>559.8794172663936</v>
      </c>
      <c r="C97" s="18">
        <f t="shared" si="47"/>
        <v>1.8383051707651703</v>
      </c>
      <c r="D97" s="18">
        <f t="shared" si="44"/>
        <v>60.545213419691564</v>
      </c>
      <c r="E97" s="18">
        <f t="shared" si="44"/>
        <v>0</v>
      </c>
      <c r="F97" s="18">
        <f t="shared" si="44"/>
        <v>0</v>
      </c>
      <c r="G97" s="18">
        <f t="shared" si="44"/>
        <v>0</v>
      </c>
      <c r="H97" s="18">
        <f t="shared" si="44"/>
        <v>0</v>
      </c>
      <c r="I97" s="16">
        <f t="shared" si="48"/>
        <v>622.26293585685028</v>
      </c>
      <c r="J97" s="6"/>
      <c r="K97" s="31" t="s">
        <v>23</v>
      </c>
      <c r="L97" s="18">
        <f t="shared" si="49"/>
        <v>559.8794172663936</v>
      </c>
      <c r="M97" s="18">
        <f t="shared" si="49"/>
        <v>1.8383051707651703</v>
      </c>
      <c r="N97" s="18">
        <f t="shared" si="49"/>
        <v>60.545213419691564</v>
      </c>
      <c r="O97" s="18">
        <f t="shared" si="49"/>
        <v>0</v>
      </c>
      <c r="P97" s="18">
        <f t="shared" si="49"/>
        <v>0</v>
      </c>
      <c r="Q97" s="18">
        <f t="shared" si="49"/>
        <v>0</v>
      </c>
      <c r="R97" s="18">
        <f t="shared" si="49"/>
        <v>0</v>
      </c>
      <c r="S97" s="20">
        <f t="shared" si="50"/>
        <v>622.26293585685028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47"/>
        <v>2897.6885336566424</v>
      </c>
      <c r="C98" s="22">
        <f t="shared" si="47"/>
        <v>5.4995433975399743</v>
      </c>
      <c r="D98" s="22">
        <f t="shared" si="44"/>
        <v>402.84738823243748</v>
      </c>
      <c r="E98" s="22">
        <f t="shared" si="44"/>
        <v>0</v>
      </c>
      <c r="F98" s="22">
        <f t="shared" si="44"/>
        <v>0</v>
      </c>
      <c r="G98" s="22">
        <f t="shared" si="44"/>
        <v>0</v>
      </c>
      <c r="H98" s="22">
        <f t="shared" si="44"/>
        <v>0</v>
      </c>
      <c r="I98" s="24">
        <f t="shared" si="48"/>
        <v>3306.0354652866199</v>
      </c>
      <c r="J98" s="6"/>
      <c r="K98" s="25" t="s">
        <v>58</v>
      </c>
      <c r="L98" s="26">
        <f t="shared" si="49"/>
        <v>2897.6885336566424</v>
      </c>
      <c r="M98" s="26">
        <f t="shared" si="49"/>
        <v>5.4995433975399743</v>
      </c>
      <c r="N98" s="26">
        <f t="shared" si="49"/>
        <v>402.84738823243748</v>
      </c>
      <c r="O98" s="26">
        <f t="shared" si="49"/>
        <v>0</v>
      </c>
      <c r="P98" s="26">
        <f t="shared" si="49"/>
        <v>0</v>
      </c>
      <c r="Q98" s="26">
        <f t="shared" si="49"/>
        <v>0</v>
      </c>
      <c r="R98" s="26">
        <f t="shared" si="49"/>
        <v>0</v>
      </c>
      <c r="S98" s="28">
        <f t="shared" si="50"/>
        <v>3306.0354652866199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47"/>
        <v>393.66789899078617</v>
      </c>
      <c r="C99" s="18">
        <f t="shared" si="47"/>
        <v>0</v>
      </c>
      <c r="D99" s="18">
        <f t="shared" si="44"/>
        <v>74.238190398552121</v>
      </c>
      <c r="E99" s="18">
        <f t="shared" si="44"/>
        <v>1.0351966084769408</v>
      </c>
      <c r="F99" s="18">
        <f t="shared" si="44"/>
        <v>42.890444012483883</v>
      </c>
      <c r="G99" s="18">
        <f t="shared" si="44"/>
        <v>0</v>
      </c>
      <c r="H99" s="18">
        <f t="shared" si="44"/>
        <v>0</v>
      </c>
      <c r="I99" s="16">
        <f t="shared" si="48"/>
        <v>511.83173001029911</v>
      </c>
      <c r="J99" s="6"/>
      <c r="K99" s="31" t="s">
        <v>21</v>
      </c>
      <c r="L99" s="18">
        <f t="shared" si="49"/>
        <v>393.66789899078617</v>
      </c>
      <c r="M99" s="18">
        <f t="shared" si="49"/>
        <v>0</v>
      </c>
      <c r="N99" s="18">
        <f t="shared" si="49"/>
        <v>74.238190398552121</v>
      </c>
      <c r="O99" s="18">
        <f t="shared" si="49"/>
        <v>1.0351966084769408</v>
      </c>
      <c r="P99" s="18">
        <f t="shared" si="49"/>
        <v>386.07863009925433</v>
      </c>
      <c r="Q99" s="18">
        <f t="shared" si="49"/>
        <v>0</v>
      </c>
      <c r="R99" s="18">
        <f t="shared" si="49"/>
        <v>0</v>
      </c>
      <c r="S99" s="20">
        <f t="shared" si="50"/>
        <v>855.01991609706954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47"/>
        <v>0</v>
      </c>
      <c r="C100" s="22">
        <f t="shared" si="47"/>
        <v>0</v>
      </c>
      <c r="D100" s="22">
        <f t="shared" si="44"/>
        <v>0</v>
      </c>
      <c r="E100" s="22">
        <f t="shared" si="44"/>
        <v>0</v>
      </c>
      <c r="F100" s="22">
        <f t="shared" si="44"/>
        <v>0</v>
      </c>
      <c r="G100" s="22">
        <f t="shared" si="44"/>
        <v>0</v>
      </c>
      <c r="H100" s="22">
        <f t="shared" si="44"/>
        <v>0</v>
      </c>
      <c r="I100" s="24">
        <f t="shared" si="48"/>
        <v>0</v>
      </c>
      <c r="J100" s="6"/>
      <c r="K100" s="25" t="s">
        <v>20</v>
      </c>
      <c r="L100" s="26">
        <f t="shared" si="49"/>
        <v>0</v>
      </c>
      <c r="M100" s="26">
        <f t="shared" si="49"/>
        <v>0</v>
      </c>
      <c r="N100" s="26">
        <f t="shared" si="49"/>
        <v>0</v>
      </c>
      <c r="O100" s="26">
        <f t="shared" si="49"/>
        <v>0</v>
      </c>
      <c r="P100" s="26">
        <f t="shared" si="49"/>
        <v>0</v>
      </c>
      <c r="Q100" s="26">
        <f t="shared" si="49"/>
        <v>0</v>
      </c>
      <c r="R100" s="26">
        <f t="shared" si="49"/>
        <v>0</v>
      </c>
      <c r="S100" s="28">
        <f t="shared" si="50"/>
        <v>0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47"/>
        <v>463.34281062226728</v>
      </c>
      <c r="C101" s="18">
        <f t="shared" si="47"/>
        <v>0</v>
      </c>
      <c r="D101" s="18">
        <f t="shared" si="47"/>
        <v>188.26163587836874</v>
      </c>
      <c r="E101" s="18">
        <f t="shared" si="47"/>
        <v>0</v>
      </c>
      <c r="F101" s="18">
        <f t="shared" si="47"/>
        <v>0</v>
      </c>
      <c r="G101" s="18">
        <f t="shared" si="47"/>
        <v>0</v>
      </c>
      <c r="H101" s="18">
        <f t="shared" si="47"/>
        <v>0</v>
      </c>
      <c r="I101" s="16">
        <f t="shared" si="48"/>
        <v>651.60444650063596</v>
      </c>
      <c r="J101" s="6"/>
      <c r="K101" s="33" t="s">
        <v>62</v>
      </c>
      <c r="L101" s="18">
        <f t="shared" si="49"/>
        <v>463.34281062226728</v>
      </c>
      <c r="M101" s="18">
        <f t="shared" si="49"/>
        <v>0</v>
      </c>
      <c r="N101" s="18">
        <f t="shared" si="49"/>
        <v>188.26163587836874</v>
      </c>
      <c r="O101" s="18">
        <f t="shared" si="49"/>
        <v>0</v>
      </c>
      <c r="P101" s="18">
        <f t="shared" si="49"/>
        <v>0</v>
      </c>
      <c r="Q101" s="18">
        <f t="shared" si="49"/>
        <v>0</v>
      </c>
      <c r="R101" s="18">
        <f t="shared" si="49"/>
        <v>0</v>
      </c>
      <c r="S101" s="20">
        <f t="shared" si="50"/>
        <v>651.60444650063596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ref="B102:H105" si="51">B596+B622+B648</f>
        <v>463.34281062226728</v>
      </c>
      <c r="C102" s="35">
        <f t="shared" si="51"/>
        <v>0</v>
      </c>
      <c r="D102" s="35">
        <f t="shared" si="51"/>
        <v>188.26163587836874</v>
      </c>
      <c r="E102" s="35">
        <f t="shared" si="51"/>
        <v>0</v>
      </c>
      <c r="F102" s="35">
        <f t="shared" si="51"/>
        <v>0</v>
      </c>
      <c r="G102" s="35">
        <f t="shared" si="51"/>
        <v>0</v>
      </c>
      <c r="H102" s="35">
        <f t="shared" si="51"/>
        <v>0</v>
      </c>
      <c r="I102" s="37">
        <f t="shared" si="48"/>
        <v>651.60444650063596</v>
      </c>
      <c r="J102" s="6"/>
      <c r="K102" s="38" t="s">
        <v>22</v>
      </c>
      <c r="L102" s="39">
        <f t="shared" ref="L102:R105" si="52">L596+L622+L648</f>
        <v>463.34281062226728</v>
      </c>
      <c r="M102" s="39">
        <f t="shared" si="52"/>
        <v>0</v>
      </c>
      <c r="N102" s="39">
        <f t="shared" si="52"/>
        <v>188.26163587836874</v>
      </c>
      <c r="O102" s="39">
        <f t="shared" si="52"/>
        <v>0</v>
      </c>
      <c r="P102" s="39">
        <f t="shared" si="52"/>
        <v>0</v>
      </c>
      <c r="Q102" s="39">
        <f t="shared" si="52"/>
        <v>0</v>
      </c>
      <c r="R102" s="39">
        <f t="shared" si="52"/>
        <v>0</v>
      </c>
      <c r="S102" s="41">
        <f t="shared" si="50"/>
        <v>651.60444650063596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51"/>
        <v>0</v>
      </c>
      <c r="C103" s="43">
        <f t="shared" si="51"/>
        <v>0</v>
      </c>
      <c r="D103" s="43">
        <f t="shared" si="51"/>
        <v>0</v>
      </c>
      <c r="E103" s="43">
        <f t="shared" si="51"/>
        <v>0</v>
      </c>
      <c r="F103" s="43">
        <f t="shared" si="51"/>
        <v>0</v>
      </c>
      <c r="G103" s="43">
        <f t="shared" si="51"/>
        <v>0</v>
      </c>
      <c r="H103" s="43">
        <f t="shared" si="51"/>
        <v>0</v>
      </c>
      <c r="I103" s="45">
        <f t="shared" si="48"/>
        <v>0</v>
      </c>
      <c r="J103" s="6"/>
      <c r="K103" s="46" t="s">
        <v>18</v>
      </c>
      <c r="L103" s="43">
        <f t="shared" si="52"/>
        <v>0</v>
      </c>
      <c r="M103" s="43">
        <f t="shared" si="52"/>
        <v>0</v>
      </c>
      <c r="N103" s="43">
        <f t="shared" si="52"/>
        <v>0</v>
      </c>
      <c r="O103" s="43">
        <f t="shared" si="52"/>
        <v>0</v>
      </c>
      <c r="P103" s="43">
        <f t="shared" si="52"/>
        <v>0</v>
      </c>
      <c r="Q103" s="43">
        <f t="shared" si="52"/>
        <v>0</v>
      </c>
      <c r="R103" s="43">
        <f t="shared" si="52"/>
        <v>0</v>
      </c>
      <c r="S103" s="48">
        <f t="shared" si="50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51"/>
        <v>0</v>
      </c>
      <c r="C104" s="35">
        <f t="shared" si="51"/>
        <v>0</v>
      </c>
      <c r="D104" s="35">
        <f t="shared" si="51"/>
        <v>0</v>
      </c>
      <c r="E104" s="35">
        <f t="shared" si="51"/>
        <v>0</v>
      </c>
      <c r="F104" s="35">
        <f t="shared" si="51"/>
        <v>0</v>
      </c>
      <c r="G104" s="35">
        <f t="shared" si="51"/>
        <v>0</v>
      </c>
      <c r="H104" s="35">
        <f t="shared" si="51"/>
        <v>0</v>
      </c>
      <c r="I104" s="37">
        <f t="shared" si="48"/>
        <v>0</v>
      </c>
      <c r="J104" s="6"/>
      <c r="K104" s="38" t="s">
        <v>19</v>
      </c>
      <c r="L104" s="39">
        <f t="shared" si="52"/>
        <v>0</v>
      </c>
      <c r="M104" s="39">
        <f t="shared" si="52"/>
        <v>0</v>
      </c>
      <c r="N104" s="39">
        <f t="shared" si="52"/>
        <v>0</v>
      </c>
      <c r="O104" s="39">
        <f t="shared" si="52"/>
        <v>0</v>
      </c>
      <c r="P104" s="39">
        <f t="shared" si="52"/>
        <v>0</v>
      </c>
      <c r="Q104" s="39">
        <f t="shared" si="52"/>
        <v>0</v>
      </c>
      <c r="R104" s="39">
        <f t="shared" si="52"/>
        <v>0</v>
      </c>
      <c r="S104" s="41">
        <f t="shared" si="50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51"/>
        <v>0</v>
      </c>
      <c r="C105" s="50">
        <f t="shared" si="51"/>
        <v>0</v>
      </c>
      <c r="D105" s="50">
        <f t="shared" si="51"/>
        <v>0</v>
      </c>
      <c r="E105" s="50">
        <f t="shared" si="51"/>
        <v>0</v>
      </c>
      <c r="F105" s="50">
        <f t="shared" si="51"/>
        <v>0</v>
      </c>
      <c r="G105" s="50">
        <f t="shared" si="51"/>
        <v>0</v>
      </c>
      <c r="H105" s="50">
        <f t="shared" si="51"/>
        <v>0</v>
      </c>
      <c r="I105" s="52">
        <f t="shared" si="48"/>
        <v>0</v>
      </c>
      <c r="J105" s="6"/>
      <c r="K105" s="53" t="s">
        <v>10</v>
      </c>
      <c r="L105" s="50">
        <f t="shared" si="52"/>
        <v>0</v>
      </c>
      <c r="M105" s="50">
        <f t="shared" si="52"/>
        <v>0</v>
      </c>
      <c r="N105" s="50">
        <f t="shared" si="52"/>
        <v>0</v>
      </c>
      <c r="O105" s="50">
        <f t="shared" si="52"/>
        <v>0</v>
      </c>
      <c r="P105" s="50">
        <f t="shared" si="52"/>
        <v>0</v>
      </c>
      <c r="Q105" s="50">
        <f t="shared" si="52"/>
        <v>0</v>
      </c>
      <c r="R105" s="50">
        <f t="shared" si="52"/>
        <v>0</v>
      </c>
      <c r="S105" s="55">
        <f t="shared" si="50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8451.2026458623441</v>
      </c>
      <c r="C106" s="57">
        <f t="shared" ref="C106:I106" si="53">SUM(C85:C101)</f>
        <v>52.960679902698004</v>
      </c>
      <c r="D106" s="57">
        <f t="shared" si="53"/>
        <v>2127.95926723205</v>
      </c>
      <c r="E106" s="57">
        <f t="shared" si="53"/>
        <v>1157.3510490068447</v>
      </c>
      <c r="F106" s="57">
        <f t="shared" si="53"/>
        <v>672.29570936999528</v>
      </c>
      <c r="G106" s="57">
        <f t="shared" si="53"/>
        <v>632.76766100658085</v>
      </c>
      <c r="H106" s="57">
        <f t="shared" si="53"/>
        <v>0.4994112700878206</v>
      </c>
      <c r="I106" s="57">
        <f t="shared" si="53"/>
        <v>13095.036423650599</v>
      </c>
      <c r="J106" s="6"/>
      <c r="K106" s="59" t="s">
        <v>25</v>
      </c>
      <c r="L106" s="57">
        <f>SUM(L85:L101)</f>
        <v>8451.2026458623441</v>
      </c>
      <c r="M106" s="57">
        <f t="shared" ref="M106:S106" si="54">SUM(M85:M101)</f>
        <v>52.960679902698004</v>
      </c>
      <c r="N106" s="57">
        <f t="shared" si="54"/>
        <v>2127.95926723205</v>
      </c>
      <c r="O106" s="57">
        <f t="shared" si="54"/>
        <v>1157.3510490068447</v>
      </c>
      <c r="P106" s="57">
        <f t="shared" si="54"/>
        <v>6945.0307898517731</v>
      </c>
      <c r="Q106" s="57">
        <f t="shared" si="54"/>
        <v>632.76766100658085</v>
      </c>
      <c r="R106" s="58">
        <f t="shared" si="54"/>
        <v>0.4994112700878206</v>
      </c>
      <c r="S106" s="60">
        <f t="shared" si="54"/>
        <v>19367.771504132375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0.64537450469391977</v>
      </c>
      <c r="C107" s="98">
        <f t="shared" ref="C107:H107" si="55">IF($I106=0,"-",C106/$I106)</f>
        <v>4.0443323858990665E-3</v>
      </c>
      <c r="D107" s="98">
        <f t="shared" si="55"/>
        <v>0.16250121025923983</v>
      </c>
      <c r="E107" s="98">
        <f t="shared" si="55"/>
        <v>8.8380895750437435E-2</v>
      </c>
      <c r="F107" s="98">
        <f t="shared" si="55"/>
        <v>5.1339735730385583E-2</v>
      </c>
      <c r="G107" s="98">
        <f t="shared" si="55"/>
        <v>4.8321183732162508E-2</v>
      </c>
      <c r="H107" s="99">
        <f t="shared" si="55"/>
        <v>3.8137447955917644E-5</v>
      </c>
      <c r="I107" s="100">
        <f>SUM(B107:H107)</f>
        <v>1.0000000000000002</v>
      </c>
      <c r="K107" s="64" t="s">
        <v>86</v>
      </c>
      <c r="L107" s="65">
        <f t="shared" ref="L107:R107" si="56">IF($S106=0,"-",L106/$S106)</f>
        <v>0.43635390081193215</v>
      </c>
      <c r="M107" s="65">
        <f t="shared" si="56"/>
        <v>2.7344746343893065E-3</v>
      </c>
      <c r="N107" s="65">
        <f t="shared" si="56"/>
        <v>0.10987114685744931</v>
      </c>
      <c r="O107" s="65">
        <f t="shared" si="56"/>
        <v>5.9756541879890948E-2</v>
      </c>
      <c r="P107" s="65">
        <f t="shared" si="56"/>
        <v>0.35858698500082764</v>
      </c>
      <c r="Q107" s="65">
        <f t="shared" si="56"/>
        <v>3.2671165129739957E-2</v>
      </c>
      <c r="R107" s="66">
        <f t="shared" si="56"/>
        <v>2.5785685770883061E-5</v>
      </c>
      <c r="S107" s="67">
        <f>SUM(L107:R107)</f>
        <v>1.0000000000000002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AJ111" t="str">
        <f>IF(ABS(S111-AI111)&gt;0.001,S111-AI111,"")</f>
        <v/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57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58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59">SUM(V112:AC112)</f>
        <v>0</v>
      </c>
      <c r="AJ112" t="str">
        <f t="shared" ref="AJ112:AJ133" si="60">IF(ABS(S112-AI112)&gt;0.001,S112-AI112,"")</f>
        <v/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57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58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59"/>
        <v>0</v>
      </c>
      <c r="AJ113" t="str">
        <f t="shared" si="60"/>
        <v/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57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58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59"/>
        <v>0</v>
      </c>
      <c r="AJ114" t="str">
        <f t="shared" si="60"/>
        <v/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57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58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59"/>
        <v>0</v>
      </c>
      <c r="AJ115" t="str">
        <f t="shared" si="60"/>
        <v/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57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58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59"/>
        <v>0</v>
      </c>
      <c r="AJ116" t="str">
        <f t="shared" si="60"/>
        <v/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57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58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59"/>
        <v>0</v>
      </c>
      <c r="AJ117" t="str">
        <f t="shared" si="60"/>
        <v/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57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58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59"/>
        <v>0</v>
      </c>
      <c r="AJ118" t="str">
        <f t="shared" si="60"/>
        <v/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57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58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59"/>
        <v>0</v>
      </c>
      <c r="AJ119" t="str">
        <f t="shared" si="60"/>
        <v/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57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58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59"/>
        <v>0</v>
      </c>
      <c r="AJ120" t="str">
        <f t="shared" si="60"/>
        <v/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57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58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59"/>
        <v>0</v>
      </c>
      <c r="AJ121" t="str">
        <f t="shared" si="60"/>
        <v/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57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58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59"/>
        <v>0</v>
      </c>
      <c r="AJ122" t="str">
        <f t="shared" si="60"/>
        <v/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57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58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59"/>
        <v>0</v>
      </c>
      <c r="AJ123" t="str">
        <f t="shared" si="60"/>
        <v/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57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58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59"/>
        <v>0</v>
      </c>
      <c r="AJ124" t="str">
        <f t="shared" si="60"/>
        <v/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57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58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59"/>
        <v>0</v>
      </c>
      <c r="AJ125" t="str">
        <f t="shared" si="60"/>
        <v/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57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58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59"/>
        <v>0</v>
      </c>
      <c r="AJ126" t="str">
        <f t="shared" si="60"/>
        <v/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57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58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59"/>
        <v>0</v>
      </c>
      <c r="AJ127" t="str">
        <f t="shared" si="60"/>
        <v/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57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58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59"/>
        <v>0</v>
      </c>
      <c r="AJ128" t="str">
        <f t="shared" si="60"/>
        <v/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57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58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59"/>
        <v>0</v>
      </c>
      <c r="AJ129" t="str">
        <f t="shared" si="60"/>
        <v/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57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58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59"/>
        <v>0</v>
      </c>
      <c r="AJ130" t="str">
        <f t="shared" si="60"/>
        <v/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57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58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59"/>
        <v>0</v>
      </c>
      <c r="AJ131" t="str">
        <f t="shared" si="60"/>
        <v/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I132" si="61">SUM(C111:C127)</f>
        <v>0</v>
      </c>
      <c r="D132" s="57">
        <f t="shared" si="61"/>
        <v>0</v>
      </c>
      <c r="E132" s="57">
        <f t="shared" si="61"/>
        <v>0</v>
      </c>
      <c r="F132" s="57">
        <f t="shared" si="61"/>
        <v>0</v>
      </c>
      <c r="G132" s="57">
        <f t="shared" si="61"/>
        <v>0</v>
      </c>
      <c r="H132" s="58">
        <f t="shared" si="61"/>
        <v>0</v>
      </c>
      <c r="I132" s="16">
        <f t="shared" si="61"/>
        <v>0</v>
      </c>
      <c r="J132" s="6"/>
      <c r="K132" s="59" t="s">
        <v>25</v>
      </c>
      <c r="L132" s="57">
        <f>SUM(L111:L127)</f>
        <v>0</v>
      </c>
      <c r="M132" s="57">
        <f t="shared" ref="M132:S132" si="62">SUM(M111:M127)</f>
        <v>0</v>
      </c>
      <c r="N132" s="57">
        <f t="shared" si="62"/>
        <v>0</v>
      </c>
      <c r="O132" s="57">
        <f t="shared" si="62"/>
        <v>0</v>
      </c>
      <c r="P132" s="57">
        <f t="shared" si="62"/>
        <v>0</v>
      </c>
      <c r="Q132" s="57">
        <f t="shared" si="62"/>
        <v>0</v>
      </c>
      <c r="R132" s="58">
        <f t="shared" si="62"/>
        <v>0</v>
      </c>
      <c r="S132" s="60">
        <f t="shared" si="62"/>
        <v>0</v>
      </c>
      <c r="T132" t="str">
        <f>IF(ABS(S132-AI132)&gt;0.01,S132-AI132,"")</f>
        <v/>
      </c>
      <c r="U132" s="94" t="s">
        <v>61</v>
      </c>
      <c r="V132" s="95">
        <f>SUM(V111:V127)</f>
        <v>0</v>
      </c>
      <c r="W132" s="95">
        <f t="shared" ref="W132:AH132" si="63">SUM(W111:W127)</f>
        <v>0</v>
      </c>
      <c r="X132" s="95">
        <f t="shared" si="63"/>
        <v>0</v>
      </c>
      <c r="Y132" s="95">
        <f t="shared" si="63"/>
        <v>0</v>
      </c>
      <c r="Z132" s="95">
        <f t="shared" si="63"/>
        <v>0</v>
      </c>
      <c r="AA132" s="95">
        <f t="shared" si="63"/>
        <v>0</v>
      </c>
      <c r="AB132" s="95">
        <f t="shared" si="63"/>
        <v>0</v>
      </c>
      <c r="AC132" s="95">
        <f t="shared" si="63"/>
        <v>0</v>
      </c>
      <c r="AD132" s="96">
        <f t="shared" si="63"/>
        <v>0</v>
      </c>
      <c r="AE132" s="96">
        <f t="shared" si="63"/>
        <v>0</v>
      </c>
      <c r="AF132" s="96">
        <f t="shared" si="63"/>
        <v>0</v>
      </c>
      <c r="AG132" s="96">
        <f t="shared" si="63"/>
        <v>0</v>
      </c>
      <c r="AH132" s="96">
        <f t="shared" si="63"/>
        <v>0</v>
      </c>
      <c r="AI132" s="97">
        <f>SUM(V132:AC132)</f>
        <v>0</v>
      </c>
      <c r="AJ132" t="str">
        <f t="shared" si="60"/>
        <v/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64">IF($I132=0,"-",C132/$I132)</f>
        <v>-</v>
      </c>
      <c r="D133" s="98" t="str">
        <f t="shared" si="64"/>
        <v>-</v>
      </c>
      <c r="E133" s="98" t="str">
        <f t="shared" si="64"/>
        <v>-</v>
      </c>
      <c r="F133" s="98" t="str">
        <f t="shared" si="64"/>
        <v>-</v>
      </c>
      <c r="G133" s="98" t="str">
        <f t="shared" si="64"/>
        <v>-</v>
      </c>
      <c r="H133" s="99" t="str">
        <f t="shared" si="64"/>
        <v>-</v>
      </c>
      <c r="I133" s="100">
        <f>SUM(B133:H133)</f>
        <v>0</v>
      </c>
      <c r="J133"/>
      <c r="K133" s="64" t="s">
        <v>86</v>
      </c>
      <c r="L133" s="65" t="str">
        <f t="shared" ref="L133:R133" si="65">IF($S132=0,"-",L132/$S132)</f>
        <v>-</v>
      </c>
      <c r="M133" s="65" t="str">
        <f t="shared" si="65"/>
        <v>-</v>
      </c>
      <c r="N133" s="65" t="str">
        <f t="shared" si="65"/>
        <v>-</v>
      </c>
      <c r="O133" s="65" t="str">
        <f t="shared" si="65"/>
        <v>-</v>
      </c>
      <c r="P133" s="65" t="str">
        <f t="shared" si="65"/>
        <v>-</v>
      </c>
      <c r="Q133" s="65" t="str">
        <f t="shared" si="65"/>
        <v>-</v>
      </c>
      <c r="R133" s="66" t="str">
        <f t="shared" si="65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  <c r="AJ133" s="1" t="str">
        <f t="shared" si="60"/>
        <v/>
      </c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AJ137" t="str">
        <f>IF(ABS(S137-AI137)&gt;0.001,S137-AI137,"")</f>
        <v/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66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67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68">SUM(V138:AC138)</f>
        <v>0</v>
      </c>
      <c r="AJ138" t="str">
        <f t="shared" ref="AJ138:AJ159" si="69">IF(ABS(S138-AI138)&gt;0.001,S138-AI138,"")</f>
        <v/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66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67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68"/>
        <v>0</v>
      </c>
      <c r="AJ139" t="str">
        <f t="shared" si="69"/>
        <v/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66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67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68"/>
        <v>0</v>
      </c>
      <c r="AJ140" t="str">
        <f t="shared" si="69"/>
        <v/>
      </c>
      <c r="BA140"/>
      <c r="BR140"/>
      <c r="CG140"/>
    </row>
    <row r="141" spans="1:85" x14ac:dyDescent="0.25">
      <c r="A141" s="29" t="s">
        <v>15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66"/>
        <v>0</v>
      </c>
      <c r="J141" s="6"/>
      <c r="K141" s="31" t="s">
        <v>15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67"/>
        <v>0</v>
      </c>
      <c r="U141" s="84" t="s">
        <v>15</v>
      </c>
      <c r="V141" s="76">
        <v>0</v>
      </c>
      <c r="W141" s="76">
        <v>0</v>
      </c>
      <c r="X141" s="76">
        <v>0</v>
      </c>
      <c r="Y141" s="76">
        <v>0</v>
      </c>
      <c r="Z141" s="76">
        <v>0</v>
      </c>
      <c r="AA141" s="76">
        <v>0</v>
      </c>
      <c r="AB141" s="76">
        <v>0</v>
      </c>
      <c r="AC141" s="77">
        <v>0</v>
      </c>
      <c r="AD141" s="78">
        <v>0</v>
      </c>
      <c r="AE141" s="78">
        <v>0</v>
      </c>
      <c r="AF141" s="78">
        <v>0</v>
      </c>
      <c r="AG141" s="78">
        <v>0</v>
      </c>
      <c r="AH141" s="78">
        <v>0</v>
      </c>
      <c r="AI141" s="79">
        <f t="shared" si="68"/>
        <v>0</v>
      </c>
      <c r="AJ141" t="str">
        <f t="shared" si="69"/>
        <v/>
      </c>
      <c r="BA141"/>
      <c r="BR141"/>
      <c r="CG141"/>
    </row>
    <row r="142" spans="1:85" x14ac:dyDescent="0.25">
      <c r="A142" s="21" t="s">
        <v>14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66"/>
        <v>0</v>
      </c>
      <c r="J142" s="6"/>
      <c r="K142" s="25" t="s">
        <v>14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67"/>
        <v>0</v>
      </c>
      <c r="U142" s="80" t="s">
        <v>55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2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3">
        <f t="shared" si="68"/>
        <v>0</v>
      </c>
      <c r="AJ142" t="str">
        <f t="shared" si="69"/>
        <v/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66"/>
        <v>0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0</v>
      </c>
      <c r="P143" s="18">
        <v>3.9613248253604197E-2</v>
      </c>
      <c r="Q143" s="18">
        <v>0</v>
      </c>
      <c r="R143" s="19">
        <v>0</v>
      </c>
      <c r="S143" s="20">
        <f t="shared" si="67"/>
        <v>3.9613248253604197E-2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0</v>
      </c>
      <c r="AB143" s="76">
        <v>3.9613248253604197E-2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68"/>
        <v>3.9613248253604197E-2</v>
      </c>
      <c r="AJ143" t="str">
        <f t="shared" si="69"/>
        <v/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66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0.57413657799965701</v>
      </c>
      <c r="Q144" s="26">
        <v>0</v>
      </c>
      <c r="R144" s="27">
        <v>0</v>
      </c>
      <c r="S144" s="28">
        <f t="shared" si="67"/>
        <v>0.57413657799965701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0.57413657799965701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68"/>
        <v>0.57413657799965701</v>
      </c>
      <c r="AJ144" t="str">
        <f t="shared" si="69"/>
        <v/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66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67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68"/>
        <v>0</v>
      </c>
      <c r="AJ145" t="str">
        <f t="shared" si="69"/>
        <v/>
      </c>
      <c r="BA145"/>
      <c r="BR145"/>
      <c r="CG145"/>
    </row>
    <row r="146" spans="1:85" x14ac:dyDescent="0.25">
      <c r="A146" s="21" t="s">
        <v>16</v>
      </c>
      <c r="B146" s="22">
        <v>0</v>
      </c>
      <c r="C146" s="22">
        <v>0</v>
      </c>
      <c r="D146" s="22">
        <v>0</v>
      </c>
      <c r="E146" s="22">
        <v>0</v>
      </c>
      <c r="F146" s="214"/>
      <c r="G146" s="22">
        <v>0</v>
      </c>
      <c r="H146" s="23">
        <v>0</v>
      </c>
      <c r="I146" s="24">
        <f t="shared" si="66"/>
        <v>0</v>
      </c>
      <c r="J146" s="6"/>
      <c r="K146" s="25" t="s">
        <v>16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67"/>
        <v>0</v>
      </c>
      <c r="U146" s="80" t="s">
        <v>16</v>
      </c>
      <c r="V146" s="81">
        <v>0</v>
      </c>
      <c r="W146" s="81">
        <v>0</v>
      </c>
      <c r="X146" s="81">
        <v>0</v>
      </c>
      <c r="Y146" s="81">
        <v>0</v>
      </c>
      <c r="Z146" s="81">
        <v>0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68"/>
        <v>0</v>
      </c>
      <c r="AJ146" t="str">
        <f t="shared" si="69"/>
        <v/>
      </c>
      <c r="BA146"/>
      <c r="BR146"/>
      <c r="CG146"/>
    </row>
    <row r="147" spans="1:85" x14ac:dyDescent="0.25">
      <c r="A147" s="29" t="s">
        <v>136</v>
      </c>
      <c r="B147" s="18">
        <v>21.077725384330702</v>
      </c>
      <c r="C147" s="18">
        <v>257.19827093045274</v>
      </c>
      <c r="D147" s="18">
        <v>676.49473827000713</v>
      </c>
      <c r="E147" s="18">
        <v>5.0917015171941831</v>
      </c>
      <c r="F147" s="214"/>
      <c r="G147" s="18">
        <v>0</v>
      </c>
      <c r="H147" s="30">
        <v>0</v>
      </c>
      <c r="I147" s="16">
        <f t="shared" si="66"/>
        <v>959.86243610198471</v>
      </c>
      <c r="J147" s="6"/>
      <c r="K147" s="31" t="s">
        <v>136</v>
      </c>
      <c r="L147" s="18">
        <v>21.077725384330702</v>
      </c>
      <c r="M147" s="18">
        <v>257.19827093045274</v>
      </c>
      <c r="N147" s="18">
        <v>676.49473827000713</v>
      </c>
      <c r="O147" s="18">
        <v>5.0917015171941831</v>
      </c>
      <c r="P147" s="18">
        <v>0</v>
      </c>
      <c r="Q147" s="18">
        <v>0</v>
      </c>
      <c r="R147" s="19">
        <v>0</v>
      </c>
      <c r="S147" s="20">
        <f t="shared" si="67"/>
        <v>959.86243610198471</v>
      </c>
      <c r="U147" s="84" t="s">
        <v>136</v>
      </c>
      <c r="V147" s="76">
        <v>20.919212985615953</v>
      </c>
      <c r="W147" s="76">
        <v>0</v>
      </c>
      <c r="X147" s="76">
        <v>0</v>
      </c>
      <c r="Y147" s="76">
        <v>257.19827093045274</v>
      </c>
      <c r="Z147" s="76">
        <v>675.55833064490628</v>
      </c>
      <c r="AA147" s="76">
        <v>0</v>
      </c>
      <c r="AB147" s="76">
        <v>0</v>
      </c>
      <c r="AC147" s="77">
        <v>6.1866215410097718</v>
      </c>
      <c r="AD147" s="76">
        <v>0.15851239871474807</v>
      </c>
      <c r="AE147" s="76">
        <v>0</v>
      </c>
      <c r="AF147" s="76">
        <v>0</v>
      </c>
      <c r="AG147" s="76">
        <v>0.93640762510084052</v>
      </c>
      <c r="AH147" s="76">
        <v>5.0917015171941831</v>
      </c>
      <c r="AI147" s="79">
        <f t="shared" si="68"/>
        <v>959.86243610198471</v>
      </c>
      <c r="AJ147" t="str">
        <f t="shared" si="69"/>
        <v/>
      </c>
      <c r="BA147"/>
      <c r="BR147"/>
      <c r="CG147"/>
    </row>
    <row r="148" spans="1:85" x14ac:dyDescent="0.25">
      <c r="A148" s="21" t="s">
        <v>24</v>
      </c>
      <c r="B148" s="22">
        <v>1.4995416987018</v>
      </c>
      <c r="C148" s="22">
        <v>1.1092879889443537</v>
      </c>
      <c r="D148" s="22">
        <v>0.44174517185517559</v>
      </c>
      <c r="E148" s="22">
        <v>57.841948393293229</v>
      </c>
      <c r="F148" s="214"/>
      <c r="G148" s="22">
        <v>1.6196738784553339</v>
      </c>
      <c r="H148" s="23">
        <v>0</v>
      </c>
      <c r="I148" s="24">
        <f t="shared" si="66"/>
        <v>62.512197131249891</v>
      </c>
      <c r="J148" s="6"/>
      <c r="K148" s="25" t="s">
        <v>24</v>
      </c>
      <c r="L148" s="26">
        <v>1.4995416987018</v>
      </c>
      <c r="M148" s="26">
        <v>1.1092879889443537</v>
      </c>
      <c r="N148" s="26">
        <v>0.44174517185517559</v>
      </c>
      <c r="O148" s="26">
        <v>57.841948393293229</v>
      </c>
      <c r="P148" s="26">
        <v>1.6490849195678859E-3</v>
      </c>
      <c r="Q148" s="26">
        <v>1.6196738784553339</v>
      </c>
      <c r="R148" s="27">
        <v>0</v>
      </c>
      <c r="S148" s="28">
        <f t="shared" si="67"/>
        <v>62.513846216169469</v>
      </c>
      <c r="U148" s="80" t="s">
        <v>24</v>
      </c>
      <c r="V148" s="81">
        <v>0.28318299907271588</v>
      </c>
      <c r="W148" s="81">
        <v>1.2163586996290841</v>
      </c>
      <c r="X148" s="81">
        <v>1.6196738784553339</v>
      </c>
      <c r="Y148" s="81">
        <v>1.1092879889443537</v>
      </c>
      <c r="Z148" s="81">
        <v>0.44174517185517559</v>
      </c>
      <c r="AA148" s="81">
        <v>57.481653944943496</v>
      </c>
      <c r="AB148" s="81">
        <v>1.6490849195678859E-3</v>
      </c>
      <c r="AC148" s="82">
        <v>0.36029444834973395</v>
      </c>
      <c r="AD148" s="81">
        <v>0</v>
      </c>
      <c r="AE148" s="81">
        <v>4.3191178096151361E-3</v>
      </c>
      <c r="AF148" s="81">
        <v>0</v>
      </c>
      <c r="AG148" s="81">
        <v>0</v>
      </c>
      <c r="AH148" s="81">
        <v>0.35597533054011876</v>
      </c>
      <c r="AI148" s="83">
        <f t="shared" si="68"/>
        <v>62.513846216169462</v>
      </c>
      <c r="AJ148" t="str">
        <f t="shared" si="69"/>
        <v/>
      </c>
      <c r="BA148"/>
      <c r="BR148"/>
      <c r="CG148"/>
    </row>
    <row r="149" spans="1:85" x14ac:dyDescent="0.25">
      <c r="A149" s="29" t="s">
        <v>23</v>
      </c>
      <c r="B149" s="18">
        <v>25.801596232127732</v>
      </c>
      <c r="C149" s="18">
        <v>255.29192715791467</v>
      </c>
      <c r="D149" s="18">
        <v>13.937976411961634</v>
      </c>
      <c r="E149" s="18">
        <v>0</v>
      </c>
      <c r="F149" s="214"/>
      <c r="G149" s="18">
        <v>0</v>
      </c>
      <c r="H149" s="30">
        <v>0</v>
      </c>
      <c r="I149" s="16">
        <f t="shared" si="66"/>
        <v>295.03149980200402</v>
      </c>
      <c r="J149" s="6"/>
      <c r="K149" s="31" t="s">
        <v>23</v>
      </c>
      <c r="L149" s="18">
        <v>25.801596232127732</v>
      </c>
      <c r="M149" s="18">
        <v>255.29192715791467</v>
      </c>
      <c r="N149" s="18">
        <v>13.937976411961634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67"/>
        <v>295.03149980200402</v>
      </c>
      <c r="U149" s="84" t="s">
        <v>23</v>
      </c>
      <c r="V149" s="76">
        <v>23.064950171301568</v>
      </c>
      <c r="W149" s="76">
        <v>2.0277690710876461</v>
      </c>
      <c r="X149" s="76">
        <v>0</v>
      </c>
      <c r="Y149" s="76">
        <v>255.29192715791467</v>
      </c>
      <c r="Z149" s="76">
        <v>13.937976411961634</v>
      </c>
      <c r="AA149" s="76">
        <v>0</v>
      </c>
      <c r="AB149" s="76">
        <v>0</v>
      </c>
      <c r="AC149" s="77">
        <v>0.70887698973851587</v>
      </c>
      <c r="AD149" s="76">
        <v>0.70887698973851587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68"/>
        <v>295.03149980200408</v>
      </c>
      <c r="AJ149" t="str">
        <f t="shared" si="69"/>
        <v/>
      </c>
      <c r="BA149"/>
      <c r="BR149"/>
      <c r="CG149"/>
    </row>
    <row r="150" spans="1:85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66"/>
        <v>0</v>
      </c>
      <c r="J150" s="6"/>
      <c r="K150" s="25" t="s">
        <v>58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67"/>
        <v>0</v>
      </c>
      <c r="U150" s="80" t="s">
        <v>58</v>
      </c>
      <c r="V150" s="81">
        <v>0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68"/>
        <v>0</v>
      </c>
      <c r="AJ150" t="str">
        <f t="shared" si="69"/>
        <v/>
      </c>
      <c r="BA150"/>
      <c r="BR150"/>
      <c r="CG150"/>
    </row>
    <row r="151" spans="1:85" x14ac:dyDescent="0.25">
      <c r="A151" s="29" t="s">
        <v>21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66"/>
        <v>0</v>
      </c>
      <c r="J151" s="6"/>
      <c r="K151" s="31" t="s">
        <v>21</v>
      </c>
      <c r="L151" s="18">
        <v>0</v>
      </c>
      <c r="M151" s="18">
        <v>0</v>
      </c>
      <c r="N151" s="18">
        <v>0</v>
      </c>
      <c r="O151" s="18">
        <v>0</v>
      </c>
      <c r="P151" s="18">
        <v>2.4186375914611339E-3</v>
      </c>
      <c r="Q151" s="18">
        <v>0</v>
      </c>
      <c r="R151" s="19">
        <v>0</v>
      </c>
      <c r="S151" s="20">
        <f t="shared" si="67"/>
        <v>2.4186375914611339E-3</v>
      </c>
      <c r="U151" s="84" t="s">
        <v>21</v>
      </c>
      <c r="V151" s="76">
        <v>0</v>
      </c>
      <c r="W151" s="76">
        <v>0</v>
      </c>
      <c r="X151" s="76">
        <v>0</v>
      </c>
      <c r="Y151" s="76">
        <v>0</v>
      </c>
      <c r="Z151" s="76">
        <v>0</v>
      </c>
      <c r="AA151" s="76">
        <v>0</v>
      </c>
      <c r="AB151" s="76">
        <v>2.4186375914611339E-3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68"/>
        <v>2.4186375914611339E-3</v>
      </c>
      <c r="AJ151" t="str">
        <f t="shared" si="69"/>
        <v/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66"/>
        <v>0</v>
      </c>
      <c r="J152" s="6"/>
      <c r="K152" s="25" t="s">
        <v>20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67"/>
        <v>0</v>
      </c>
      <c r="U152" s="80" t="s">
        <v>59</v>
      </c>
      <c r="V152" s="81">
        <v>0</v>
      </c>
      <c r="W152" s="81">
        <v>0</v>
      </c>
      <c r="X152" s="81">
        <v>0</v>
      </c>
      <c r="Y152" s="81">
        <v>0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68"/>
        <v>0</v>
      </c>
      <c r="AJ152" t="str">
        <f t="shared" si="69"/>
        <v/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66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67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68"/>
        <v>0</v>
      </c>
      <c r="AJ153" t="str">
        <f t="shared" si="69"/>
        <v/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66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67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68"/>
        <v>0</v>
      </c>
      <c r="AJ154" t="str">
        <f t="shared" si="69"/>
        <v/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66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67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68"/>
        <v>0</v>
      </c>
      <c r="AJ155" t="str">
        <f t="shared" si="69"/>
        <v/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66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67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68"/>
        <v>0</v>
      </c>
      <c r="AJ156" t="str">
        <f t="shared" si="69"/>
        <v/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66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67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68"/>
        <v>0</v>
      </c>
      <c r="AJ157" t="str">
        <f t="shared" si="69"/>
        <v/>
      </c>
      <c r="BA157"/>
      <c r="BR157"/>
      <c r="CG157"/>
    </row>
    <row r="158" spans="1:85" x14ac:dyDescent="0.25">
      <c r="A158" s="56" t="s">
        <v>25</v>
      </c>
      <c r="B158" s="57">
        <f>SUM(B137:B153)</f>
        <v>48.378863315160231</v>
      </c>
      <c r="C158" s="57">
        <f t="shared" ref="C158:I158" si="70">SUM(C137:C153)</f>
        <v>513.59948607731178</v>
      </c>
      <c r="D158" s="57">
        <f t="shared" si="70"/>
        <v>690.87445985382385</v>
      </c>
      <c r="E158" s="57">
        <f t="shared" si="70"/>
        <v>62.933649910487411</v>
      </c>
      <c r="F158" s="57">
        <f t="shared" si="70"/>
        <v>0</v>
      </c>
      <c r="G158" s="57">
        <f t="shared" si="70"/>
        <v>1.6196738784553339</v>
      </c>
      <c r="H158" s="58">
        <f t="shared" si="70"/>
        <v>0</v>
      </c>
      <c r="I158" s="16">
        <f t="shared" si="70"/>
        <v>1317.4061330352386</v>
      </c>
      <c r="J158" s="6"/>
      <c r="K158" s="59" t="s">
        <v>25</v>
      </c>
      <c r="L158" s="57">
        <f>SUM(L137:L153)</f>
        <v>48.378863315160231</v>
      </c>
      <c r="M158" s="57">
        <f t="shared" ref="M158:S158" si="71">SUM(M137:M153)</f>
        <v>513.59948607731178</v>
      </c>
      <c r="N158" s="57">
        <f t="shared" si="71"/>
        <v>690.87445985382385</v>
      </c>
      <c r="O158" s="57">
        <f t="shared" si="71"/>
        <v>62.933649910487411</v>
      </c>
      <c r="P158" s="57">
        <f t="shared" si="71"/>
        <v>0.61781754876429018</v>
      </c>
      <c r="Q158" s="57">
        <f t="shared" si="71"/>
        <v>1.6196738784553339</v>
      </c>
      <c r="R158" s="58">
        <f t="shared" si="71"/>
        <v>0</v>
      </c>
      <c r="S158" s="60">
        <f t="shared" si="71"/>
        <v>1318.0239505840029</v>
      </c>
      <c r="T158" t="str">
        <f>IF(ABS(S158-AI158)&gt;0.01,S158-AI158,"")</f>
        <v/>
      </c>
      <c r="U158" s="94" t="s">
        <v>61</v>
      </c>
      <c r="V158" s="95">
        <f>SUM(V137:V153)</f>
        <v>44.267346155990239</v>
      </c>
      <c r="W158" s="95">
        <f t="shared" ref="W158:AH158" si="72">SUM(W137:W153)</f>
        <v>3.2441277707167302</v>
      </c>
      <c r="X158" s="95">
        <f t="shared" si="72"/>
        <v>1.6196738784553339</v>
      </c>
      <c r="Y158" s="95">
        <f t="shared" si="72"/>
        <v>513.59948607731178</v>
      </c>
      <c r="Z158" s="95">
        <f t="shared" si="72"/>
        <v>689.938052228723</v>
      </c>
      <c r="AA158" s="95">
        <f t="shared" si="72"/>
        <v>57.481653944943496</v>
      </c>
      <c r="AB158" s="95">
        <f t="shared" si="72"/>
        <v>0.61781754876429018</v>
      </c>
      <c r="AC158" s="95">
        <f t="shared" si="72"/>
        <v>7.2557929790980218</v>
      </c>
      <c r="AD158" s="96">
        <f t="shared" si="72"/>
        <v>0.86738938845326397</v>
      </c>
      <c r="AE158" s="96">
        <f t="shared" si="72"/>
        <v>4.3191178096151361E-3</v>
      </c>
      <c r="AF158" s="96">
        <f t="shared" si="72"/>
        <v>0</v>
      </c>
      <c r="AG158" s="96">
        <f t="shared" si="72"/>
        <v>0.93640762510084052</v>
      </c>
      <c r="AH158" s="96">
        <f t="shared" si="72"/>
        <v>5.4476768477343018</v>
      </c>
      <c r="AI158" s="97">
        <f>SUM(V158:AC158)</f>
        <v>1318.0239505840029</v>
      </c>
      <c r="AJ158" t="str">
        <f t="shared" si="69"/>
        <v/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3.6722816223496491E-2</v>
      </c>
      <c r="C159" s="98">
        <f t="shared" ref="C159:H159" si="73">IF($I158=0,"-",C158/$I158)</f>
        <v>0.38985660776757125</v>
      </c>
      <c r="D159" s="98">
        <f t="shared" si="73"/>
        <v>0.52442025471832543</v>
      </c>
      <c r="E159" s="98">
        <f t="shared" si="73"/>
        <v>4.7770879710033985E-2</v>
      </c>
      <c r="F159" s="98">
        <f t="shared" si="73"/>
        <v>0</v>
      </c>
      <c r="G159" s="98">
        <f t="shared" si="73"/>
        <v>1.2294415805729441E-3</v>
      </c>
      <c r="H159" s="99">
        <f t="shared" si="73"/>
        <v>0</v>
      </c>
      <c r="I159" s="100">
        <f>SUM(B159:H159)</f>
        <v>1.0000000000000002</v>
      </c>
      <c r="J159"/>
      <c r="K159" s="64" t="s">
        <v>86</v>
      </c>
      <c r="L159" s="65">
        <f t="shared" ref="L159:R159" si="74">IF($S158=0,"-",L158/$S158)</f>
        <v>3.6705602575525319E-2</v>
      </c>
      <c r="M159" s="65">
        <f t="shared" si="74"/>
        <v>0.38967386431008411</v>
      </c>
      <c r="N159" s="65">
        <f t="shared" si="74"/>
        <v>0.52417443518208029</v>
      </c>
      <c r="O159" s="65">
        <f t="shared" si="74"/>
        <v>4.7748487334089908E-2</v>
      </c>
      <c r="P159" s="65">
        <f t="shared" si="74"/>
        <v>4.6874531262542046E-4</v>
      </c>
      <c r="Q159" s="65">
        <f t="shared" si="74"/>
        <v>1.2288652855949036E-3</v>
      </c>
      <c r="R159" s="66">
        <f t="shared" si="74"/>
        <v>0</v>
      </c>
      <c r="S159" s="67">
        <f>SUM(L159:R159)</f>
        <v>0.99999999999999978</v>
      </c>
      <c r="U159" s="101" t="s">
        <v>86</v>
      </c>
      <c r="V159" s="102">
        <f>+V158/$AI158</f>
        <v>3.3586147001635161E-2</v>
      </c>
      <c r="W159" s="102">
        <f t="shared" ref="W159:AH159" si="75">+W158/$AI158</f>
        <v>2.4613572228936284E-3</v>
      </c>
      <c r="X159" s="102">
        <f t="shared" si="75"/>
        <v>1.2288652855949036E-3</v>
      </c>
      <c r="Y159" s="102">
        <f t="shared" si="75"/>
        <v>0.38967386431008411</v>
      </c>
      <c r="Z159" s="102">
        <f t="shared" si="75"/>
        <v>0.52346397189748983</v>
      </c>
      <c r="AA159" s="102">
        <f t="shared" si="75"/>
        <v>4.3611995001664398E-2</v>
      </c>
      <c r="AB159" s="102">
        <f t="shared" si="75"/>
        <v>4.6874531262542046E-4</v>
      </c>
      <c r="AC159" s="102">
        <f t="shared" si="75"/>
        <v>5.505053968012534E-3</v>
      </c>
      <c r="AD159" s="102">
        <f t="shared" si="75"/>
        <v>6.5809835099652977E-4</v>
      </c>
      <c r="AE159" s="102">
        <f t="shared" si="75"/>
        <v>3.2769645860391073E-6</v>
      </c>
      <c r="AF159" s="102">
        <f t="shared" si="75"/>
        <v>0</v>
      </c>
      <c r="AG159" s="102">
        <f t="shared" si="75"/>
        <v>7.1046328459048707E-4</v>
      </c>
      <c r="AH159" s="102">
        <f t="shared" si="75"/>
        <v>4.1332153678394785E-3</v>
      </c>
      <c r="AI159" s="103">
        <f>SUM(V159:AC159)</f>
        <v>0.99999999999999989</v>
      </c>
      <c r="AJ159" s="1" t="str">
        <f t="shared" si="69"/>
        <v/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AJ163" t="str">
        <f>IF(ABS(S163-AI163)&gt;0.001,S163-AI163,"")</f>
        <v/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76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77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78">SUM(V164:AC164)</f>
        <v>0</v>
      </c>
      <c r="AJ164" t="str">
        <f t="shared" ref="AJ164:AJ185" si="79">IF(ABS(S164-AI164)&gt;0.001,S164-AI164,"")</f>
        <v/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76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77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78"/>
        <v>0</v>
      </c>
      <c r="AJ165" t="str">
        <f t="shared" si="79"/>
        <v/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76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77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78"/>
        <v>0</v>
      </c>
      <c r="AJ166" t="str">
        <f t="shared" si="79"/>
        <v/>
      </c>
      <c r="BA166"/>
      <c r="BR166"/>
      <c r="CG166"/>
    </row>
    <row r="167" spans="1:85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76"/>
        <v>0</v>
      </c>
      <c r="J167" s="6"/>
      <c r="K167" s="31" t="s">
        <v>15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77"/>
        <v>0</v>
      </c>
      <c r="U167" s="84" t="s">
        <v>15</v>
      </c>
      <c r="V167" s="76">
        <v>0</v>
      </c>
      <c r="W167" s="76">
        <v>0</v>
      </c>
      <c r="X167" s="76">
        <v>0</v>
      </c>
      <c r="Y167" s="76">
        <v>0</v>
      </c>
      <c r="Z167" s="76">
        <v>0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78"/>
        <v>0</v>
      </c>
      <c r="AJ167" t="str">
        <f t="shared" si="79"/>
        <v/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76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77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78"/>
        <v>0</v>
      </c>
      <c r="AJ168" t="str">
        <f t="shared" si="79"/>
        <v/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76"/>
        <v>0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9">
        <v>0</v>
      </c>
      <c r="S169" s="20">
        <f t="shared" si="77"/>
        <v>0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0</v>
      </c>
      <c r="AB169" s="76">
        <v>0</v>
      </c>
      <c r="AC169" s="77">
        <v>0</v>
      </c>
      <c r="AD169" s="76">
        <v>0</v>
      </c>
      <c r="AE169" s="76">
        <v>0</v>
      </c>
      <c r="AF169" s="76">
        <v>0</v>
      </c>
      <c r="AG169" s="76">
        <v>0</v>
      </c>
      <c r="AH169" s="76">
        <v>0</v>
      </c>
      <c r="AI169" s="79">
        <f t="shared" si="78"/>
        <v>0</v>
      </c>
      <c r="AJ169" t="str">
        <f t="shared" si="79"/>
        <v/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76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7">
        <v>0</v>
      </c>
      <c r="S170" s="28">
        <f t="shared" si="77"/>
        <v>0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0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78"/>
        <v>0</v>
      </c>
      <c r="AJ170" t="str">
        <f t="shared" si="79"/>
        <v/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76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77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78"/>
        <v>0</v>
      </c>
      <c r="AJ171" t="str">
        <f t="shared" si="79"/>
        <v/>
      </c>
      <c r="BA171"/>
      <c r="BR171"/>
      <c r="CG171"/>
    </row>
    <row r="172" spans="1:85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76"/>
        <v>0</v>
      </c>
      <c r="J172" s="6"/>
      <c r="K172" s="25" t="s">
        <v>16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7">
        <v>0</v>
      </c>
      <c r="S172" s="28">
        <f t="shared" si="77"/>
        <v>0</v>
      </c>
      <c r="U172" s="80" t="s">
        <v>16</v>
      </c>
      <c r="V172" s="81">
        <v>0</v>
      </c>
      <c r="W172" s="81">
        <v>0</v>
      </c>
      <c r="X172" s="81">
        <v>0</v>
      </c>
      <c r="Y172" s="81">
        <v>0</v>
      </c>
      <c r="Z172" s="81">
        <v>0</v>
      </c>
      <c r="AA172" s="81">
        <v>0</v>
      </c>
      <c r="AB172" s="81">
        <v>0</v>
      </c>
      <c r="AC172" s="82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3">
        <f t="shared" si="78"/>
        <v>0</v>
      </c>
      <c r="AJ172" t="str">
        <f t="shared" si="79"/>
        <v/>
      </c>
      <c r="BA172"/>
      <c r="BR172"/>
      <c r="CG172"/>
    </row>
    <row r="173" spans="1:85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76"/>
        <v>0</v>
      </c>
      <c r="J173" s="6"/>
      <c r="K173" s="31" t="s">
        <v>136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77"/>
        <v>0</v>
      </c>
      <c r="U173" s="84" t="s">
        <v>136</v>
      </c>
      <c r="V173" s="76">
        <v>0</v>
      </c>
      <c r="W173" s="76">
        <v>0</v>
      </c>
      <c r="X173" s="76">
        <v>0</v>
      </c>
      <c r="Y173" s="76">
        <v>0</v>
      </c>
      <c r="Z173" s="76">
        <v>0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78"/>
        <v>0</v>
      </c>
      <c r="AJ173" t="str">
        <f t="shared" si="79"/>
        <v/>
      </c>
      <c r="BA173"/>
      <c r="BR173"/>
      <c r="CG173"/>
    </row>
    <row r="174" spans="1:85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76"/>
        <v>0</v>
      </c>
      <c r="J174" s="6"/>
      <c r="K174" s="25" t="s">
        <v>24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7">
        <v>0</v>
      </c>
      <c r="S174" s="28">
        <f t="shared" si="77"/>
        <v>0</v>
      </c>
      <c r="U174" s="80" t="s">
        <v>24</v>
      </c>
      <c r="V174" s="81">
        <v>0</v>
      </c>
      <c r="W174" s="81">
        <v>0</v>
      </c>
      <c r="X174" s="81">
        <v>0</v>
      </c>
      <c r="Y174" s="81">
        <v>0</v>
      </c>
      <c r="Z174" s="81">
        <v>0</v>
      </c>
      <c r="AA174" s="81">
        <v>0</v>
      </c>
      <c r="AB174" s="81">
        <v>0</v>
      </c>
      <c r="AC174" s="82">
        <v>0</v>
      </c>
      <c r="AD174" s="81">
        <v>0</v>
      </c>
      <c r="AE174" s="81">
        <v>0</v>
      </c>
      <c r="AF174" s="81">
        <v>0</v>
      </c>
      <c r="AG174" s="81">
        <v>0</v>
      </c>
      <c r="AH174" s="81">
        <v>0</v>
      </c>
      <c r="AI174" s="83">
        <f t="shared" si="78"/>
        <v>0</v>
      </c>
      <c r="AJ174" t="str">
        <f t="shared" si="79"/>
        <v/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76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77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78"/>
        <v>0</v>
      </c>
      <c r="AJ175" t="str">
        <f t="shared" si="79"/>
        <v/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76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77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78"/>
        <v>0</v>
      </c>
      <c r="AJ176" t="str">
        <f t="shared" si="79"/>
        <v/>
      </c>
      <c r="BA176"/>
      <c r="BR176"/>
      <c r="CG176"/>
    </row>
    <row r="177" spans="1:85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76"/>
        <v>0</v>
      </c>
      <c r="J177" s="6"/>
      <c r="K177" s="31" t="s">
        <v>21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9">
        <v>0</v>
      </c>
      <c r="S177" s="20">
        <f t="shared" si="77"/>
        <v>0</v>
      </c>
      <c r="U177" s="84" t="s">
        <v>21</v>
      </c>
      <c r="V177" s="76">
        <v>0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0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78"/>
        <v>0</v>
      </c>
      <c r="AJ177" t="str">
        <f t="shared" si="79"/>
        <v/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76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77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78"/>
        <v>0</v>
      </c>
      <c r="AJ178" t="str">
        <f t="shared" si="79"/>
        <v/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76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77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78"/>
        <v>0</v>
      </c>
      <c r="AJ179" t="str">
        <f t="shared" si="79"/>
        <v/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76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77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78"/>
        <v>0</v>
      </c>
      <c r="AJ180" t="str">
        <f t="shared" si="79"/>
        <v/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76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77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78"/>
        <v>0</v>
      </c>
      <c r="AJ181" t="str">
        <f t="shared" si="79"/>
        <v/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76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77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78"/>
        <v>0</v>
      </c>
      <c r="AJ182" t="str">
        <f t="shared" si="79"/>
        <v/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76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77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78"/>
        <v>0</v>
      </c>
      <c r="AJ183" t="str">
        <f t="shared" si="79"/>
        <v/>
      </c>
      <c r="BA183"/>
      <c r="BR183"/>
      <c r="CG183"/>
    </row>
    <row r="184" spans="1:85" x14ac:dyDescent="0.25">
      <c r="A184" s="56" t="s">
        <v>25</v>
      </c>
      <c r="B184" s="57">
        <f>SUM(B163:B179)</f>
        <v>0</v>
      </c>
      <c r="C184" s="57">
        <f t="shared" ref="C184:I184" si="80">SUM(C163:C179)</f>
        <v>0</v>
      </c>
      <c r="D184" s="57">
        <f t="shared" si="80"/>
        <v>0</v>
      </c>
      <c r="E184" s="57">
        <f t="shared" si="80"/>
        <v>0</v>
      </c>
      <c r="F184" s="57">
        <f t="shared" si="80"/>
        <v>0</v>
      </c>
      <c r="G184" s="57">
        <f t="shared" si="80"/>
        <v>0</v>
      </c>
      <c r="H184" s="58">
        <f t="shared" si="80"/>
        <v>0</v>
      </c>
      <c r="I184" s="16">
        <f t="shared" si="80"/>
        <v>0</v>
      </c>
      <c r="J184" s="6"/>
      <c r="K184" s="59" t="s">
        <v>25</v>
      </c>
      <c r="L184" s="57">
        <f>SUM(L163:L179)</f>
        <v>0</v>
      </c>
      <c r="M184" s="57">
        <f t="shared" ref="M184:S184" si="81">SUM(M163:M179)</f>
        <v>0</v>
      </c>
      <c r="N184" s="57">
        <f t="shared" si="81"/>
        <v>0</v>
      </c>
      <c r="O184" s="57">
        <f t="shared" si="81"/>
        <v>0</v>
      </c>
      <c r="P184" s="57">
        <f t="shared" si="81"/>
        <v>0</v>
      </c>
      <c r="Q184" s="57">
        <f t="shared" si="81"/>
        <v>0</v>
      </c>
      <c r="R184" s="58">
        <f t="shared" si="81"/>
        <v>0</v>
      </c>
      <c r="S184" s="60">
        <f t="shared" si="81"/>
        <v>0</v>
      </c>
      <c r="T184" t="str">
        <f>IF(ABS(S184-AI184)&gt;0.01,S184-AI184,"")</f>
        <v/>
      </c>
      <c r="U184" s="94" t="s">
        <v>61</v>
      </c>
      <c r="V184" s="95">
        <f>SUM(V163:V179)</f>
        <v>0</v>
      </c>
      <c r="W184" s="95">
        <f t="shared" ref="W184:AH184" si="82">SUM(W163:W179)</f>
        <v>0</v>
      </c>
      <c r="X184" s="95">
        <f t="shared" si="82"/>
        <v>0</v>
      </c>
      <c r="Y184" s="95">
        <f t="shared" si="82"/>
        <v>0</v>
      </c>
      <c r="Z184" s="95">
        <f t="shared" si="82"/>
        <v>0</v>
      </c>
      <c r="AA184" s="95">
        <f t="shared" si="82"/>
        <v>0</v>
      </c>
      <c r="AB184" s="95">
        <f t="shared" si="82"/>
        <v>0</v>
      </c>
      <c r="AC184" s="95">
        <f t="shared" si="82"/>
        <v>0</v>
      </c>
      <c r="AD184" s="96">
        <f t="shared" si="82"/>
        <v>0</v>
      </c>
      <c r="AE184" s="96">
        <f t="shared" si="82"/>
        <v>0</v>
      </c>
      <c r="AF184" s="96">
        <f t="shared" si="82"/>
        <v>0</v>
      </c>
      <c r="AG184" s="96">
        <f t="shared" si="82"/>
        <v>0</v>
      </c>
      <c r="AH184" s="96">
        <f t="shared" si="82"/>
        <v>0</v>
      </c>
      <c r="AI184" s="97">
        <f>SUM(V184:AC184)</f>
        <v>0</v>
      </c>
      <c r="AJ184" t="str">
        <f t="shared" si="79"/>
        <v/>
      </c>
      <c r="BA184"/>
      <c r="BR184"/>
      <c r="CG184"/>
    </row>
    <row r="185" spans="1:85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83">IF($I184=0,"-",C184/$I184)</f>
        <v>-</v>
      </c>
      <c r="D185" s="98" t="str">
        <f t="shared" si="83"/>
        <v>-</v>
      </c>
      <c r="E185" s="98" t="str">
        <f t="shared" si="83"/>
        <v>-</v>
      </c>
      <c r="F185" s="98" t="str">
        <f t="shared" si="83"/>
        <v>-</v>
      </c>
      <c r="G185" s="98" t="str">
        <f t="shared" si="83"/>
        <v>-</v>
      </c>
      <c r="H185" s="99" t="str">
        <f t="shared" si="83"/>
        <v>-</v>
      </c>
      <c r="I185" s="100">
        <f>SUM(B185:H185)</f>
        <v>0</v>
      </c>
      <c r="J185"/>
      <c r="K185" s="64" t="s">
        <v>86</v>
      </c>
      <c r="L185" s="65" t="str">
        <f t="shared" ref="L185:R185" si="84">IF($S184=0,"-",L184/$S184)</f>
        <v>-</v>
      </c>
      <c r="M185" s="65" t="str">
        <f t="shared" si="84"/>
        <v>-</v>
      </c>
      <c r="N185" s="65" t="str">
        <f t="shared" si="84"/>
        <v>-</v>
      </c>
      <c r="O185" s="65" t="str">
        <f t="shared" si="84"/>
        <v>-</v>
      </c>
      <c r="P185" s="65" t="str">
        <f t="shared" si="84"/>
        <v>-</v>
      </c>
      <c r="Q185" s="65" t="str">
        <f t="shared" si="84"/>
        <v>-</v>
      </c>
      <c r="R185" s="66" t="str">
        <f t="shared" si="84"/>
        <v>-</v>
      </c>
      <c r="S185" s="67">
        <f>SUM(L185:R185)</f>
        <v>0</v>
      </c>
      <c r="U185" s="101" t="s">
        <v>86</v>
      </c>
      <c r="V185" s="102" t="e">
        <f>+V184/$AI184</f>
        <v>#DIV/0!</v>
      </c>
      <c r="W185" s="102" t="e">
        <f t="shared" ref="W185:AH185" si="85">+W184/$AI184</f>
        <v>#DIV/0!</v>
      </c>
      <c r="X185" s="102" t="e">
        <f t="shared" si="85"/>
        <v>#DIV/0!</v>
      </c>
      <c r="Y185" s="102" t="e">
        <f t="shared" si="85"/>
        <v>#DIV/0!</v>
      </c>
      <c r="Z185" s="102" t="e">
        <f t="shared" si="85"/>
        <v>#DIV/0!</v>
      </c>
      <c r="AA185" s="102" t="e">
        <f t="shared" si="85"/>
        <v>#DIV/0!</v>
      </c>
      <c r="AB185" s="102" t="e">
        <f t="shared" si="85"/>
        <v>#DIV/0!</v>
      </c>
      <c r="AC185" s="102" t="e">
        <f t="shared" si="85"/>
        <v>#DIV/0!</v>
      </c>
      <c r="AD185" s="102" t="e">
        <f t="shared" si="85"/>
        <v>#DIV/0!</v>
      </c>
      <c r="AE185" s="102" t="e">
        <f t="shared" si="85"/>
        <v>#DIV/0!</v>
      </c>
      <c r="AF185" s="102" t="e">
        <f t="shared" si="85"/>
        <v>#DIV/0!</v>
      </c>
      <c r="AG185" s="102" t="e">
        <f t="shared" si="85"/>
        <v>#DIV/0!</v>
      </c>
      <c r="AH185" s="102" t="e">
        <f t="shared" si="85"/>
        <v>#DIV/0!</v>
      </c>
      <c r="AI185" s="103" t="e">
        <f>SUM(V185:AC185)</f>
        <v>#DIV/0!</v>
      </c>
      <c r="AJ185" s="1" t="e">
        <f t="shared" si="79"/>
        <v>#DIV/0!</v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  <c r="J189" s="6"/>
      <c r="K189" s="72" t="s">
        <v>6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0</v>
      </c>
      <c r="U189" s="75" t="s">
        <v>6</v>
      </c>
      <c r="V189" s="76">
        <v>0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0</v>
      </c>
      <c r="AJ189" t="str">
        <f>IF(ABS(S189-AI189)&gt;0.001,S189-AI189,"")</f>
        <v/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86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87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88">SUM(V190:AC190)</f>
        <v>0</v>
      </c>
      <c r="AJ190" t="str">
        <f t="shared" ref="AJ190:AJ211" si="89">IF(ABS(S190-AI190)&gt;0.001,S190-AI190,"")</f>
        <v/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3.2969835184811148E-2</v>
      </c>
      <c r="E191" s="18">
        <v>0</v>
      </c>
      <c r="F191" s="214"/>
      <c r="G191" s="18">
        <v>0</v>
      </c>
      <c r="H191" s="30">
        <v>0</v>
      </c>
      <c r="I191" s="16">
        <f t="shared" si="86"/>
        <v>3.2969835184811148E-2</v>
      </c>
      <c r="J191" s="6"/>
      <c r="K191" s="31" t="s">
        <v>9</v>
      </c>
      <c r="L191" s="18">
        <v>0</v>
      </c>
      <c r="M191" s="18">
        <v>0</v>
      </c>
      <c r="N191" s="18">
        <v>3.2969835184811148E-2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87"/>
        <v>3.2969835184811148E-2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3.2969835184811148E-2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88"/>
        <v>3.2969835184811148E-2</v>
      </c>
      <c r="AJ191" t="str">
        <f t="shared" si="89"/>
        <v/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86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87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88"/>
        <v>0</v>
      </c>
      <c r="AJ192" t="str">
        <f t="shared" si="89"/>
        <v/>
      </c>
      <c r="BA192"/>
      <c r="BR192"/>
      <c r="CG192"/>
    </row>
    <row r="193" spans="1:85" x14ac:dyDescent="0.25">
      <c r="A193" s="29" t="s">
        <v>15</v>
      </c>
      <c r="B193" s="18">
        <v>0.205510464600732</v>
      </c>
      <c r="C193" s="18">
        <v>0</v>
      </c>
      <c r="D193" s="18">
        <v>9.3154035711325296</v>
      </c>
      <c r="E193" s="18">
        <v>0</v>
      </c>
      <c r="F193" s="214"/>
      <c r="G193" s="18">
        <v>0</v>
      </c>
      <c r="H193" s="30">
        <v>0</v>
      </c>
      <c r="I193" s="16">
        <f t="shared" si="86"/>
        <v>9.5209140357332611</v>
      </c>
      <c r="J193" s="6"/>
      <c r="K193" s="31" t="s">
        <v>15</v>
      </c>
      <c r="L193" s="18">
        <v>0.205510464600732</v>
      </c>
      <c r="M193" s="18">
        <v>0</v>
      </c>
      <c r="N193" s="18">
        <v>9.3154035711325296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87"/>
        <v>9.5209140357332611</v>
      </c>
      <c r="U193" s="84" t="s">
        <v>15</v>
      </c>
      <c r="V193" s="76">
        <v>0.205510464600732</v>
      </c>
      <c r="W193" s="76">
        <v>0</v>
      </c>
      <c r="X193" s="76">
        <v>0</v>
      </c>
      <c r="Y193" s="76">
        <v>0</v>
      </c>
      <c r="Z193" s="76">
        <v>9.3154035711325296</v>
      </c>
      <c r="AA193" s="76">
        <v>0</v>
      </c>
      <c r="AB193" s="76">
        <v>0</v>
      </c>
      <c r="AC193" s="77">
        <v>0</v>
      </c>
      <c r="AD193" s="78">
        <v>0</v>
      </c>
      <c r="AE193" s="78">
        <v>0</v>
      </c>
      <c r="AF193" s="78">
        <v>0</v>
      </c>
      <c r="AG193" s="78">
        <v>0</v>
      </c>
      <c r="AH193" s="78">
        <v>0</v>
      </c>
      <c r="AI193" s="79">
        <f t="shared" si="88"/>
        <v>9.5209140357332611</v>
      </c>
      <c r="AJ193" t="str">
        <f t="shared" si="89"/>
        <v/>
      </c>
      <c r="BA193"/>
      <c r="BR193"/>
      <c r="CG193"/>
    </row>
    <row r="194" spans="1:85" x14ac:dyDescent="0.25">
      <c r="A194" s="21" t="s">
        <v>14</v>
      </c>
      <c r="B194" s="22">
        <v>0.3102063308495987</v>
      </c>
      <c r="C194" s="22">
        <v>1.8882935696086452E-2</v>
      </c>
      <c r="D194" s="22">
        <v>0.31144350361594603</v>
      </c>
      <c r="E194" s="22">
        <v>7.2736962911978217E-2</v>
      </c>
      <c r="F194" s="214"/>
      <c r="G194" s="22">
        <v>0</v>
      </c>
      <c r="H194" s="23">
        <v>0</v>
      </c>
      <c r="I194" s="24">
        <f t="shared" si="86"/>
        <v>0.71326973307360941</v>
      </c>
      <c r="J194" s="6"/>
      <c r="K194" s="25" t="s">
        <v>14</v>
      </c>
      <c r="L194" s="26">
        <v>0.3102063308495987</v>
      </c>
      <c r="M194" s="26">
        <v>1.8882935696086452E-2</v>
      </c>
      <c r="N194" s="26">
        <v>0.31144350361594603</v>
      </c>
      <c r="O194" s="26">
        <v>7.2736962911978217E-2</v>
      </c>
      <c r="P194" s="26">
        <v>0</v>
      </c>
      <c r="Q194" s="26">
        <v>0</v>
      </c>
      <c r="R194" s="27">
        <v>0</v>
      </c>
      <c r="S194" s="28">
        <f t="shared" si="87"/>
        <v>0.71326973307360941</v>
      </c>
      <c r="U194" s="80" t="s">
        <v>55</v>
      </c>
      <c r="V194" s="81">
        <v>0.21625981677434031</v>
      </c>
      <c r="W194" s="81">
        <v>0</v>
      </c>
      <c r="X194" s="81">
        <v>0</v>
      </c>
      <c r="Y194" s="81">
        <v>1.8882935696086452E-2</v>
      </c>
      <c r="Z194" s="81">
        <v>0.30047475656982325</v>
      </c>
      <c r="AA194" s="81">
        <v>4.9726339421225674E-2</v>
      </c>
      <c r="AB194" s="81">
        <v>0</v>
      </c>
      <c r="AC194" s="82">
        <v>0.12792588461213372</v>
      </c>
      <c r="AD194" s="81">
        <v>9.3946514075258378E-2</v>
      </c>
      <c r="AE194" s="81">
        <v>0</v>
      </c>
      <c r="AF194" s="81">
        <v>0</v>
      </c>
      <c r="AG194" s="81">
        <v>1.0968747046122792E-2</v>
      </c>
      <c r="AH194" s="81">
        <v>2.3010623490752547E-2</v>
      </c>
      <c r="AI194" s="83">
        <f t="shared" si="88"/>
        <v>0.71326973307360941</v>
      </c>
      <c r="AJ194" t="str">
        <f t="shared" si="89"/>
        <v/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0</v>
      </c>
      <c r="E195" s="18">
        <v>0.30703151715520838</v>
      </c>
      <c r="F195" s="214"/>
      <c r="G195" s="18">
        <v>0</v>
      </c>
      <c r="H195" s="30">
        <v>0</v>
      </c>
      <c r="I195" s="16">
        <f t="shared" si="86"/>
        <v>0.30703151715520838</v>
      </c>
      <c r="J195" s="6"/>
      <c r="K195" s="31" t="s">
        <v>56</v>
      </c>
      <c r="L195" s="18">
        <v>0</v>
      </c>
      <c r="M195" s="18">
        <v>0</v>
      </c>
      <c r="N195" s="18">
        <v>0</v>
      </c>
      <c r="O195" s="18">
        <v>0.30703151715520838</v>
      </c>
      <c r="P195" s="18">
        <v>46.322415823287756</v>
      </c>
      <c r="Q195" s="18">
        <v>0</v>
      </c>
      <c r="R195" s="19">
        <v>0</v>
      </c>
      <c r="S195" s="20">
        <f t="shared" si="87"/>
        <v>46.629447340442965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4.6054727573281252E-2</v>
      </c>
      <c r="AB195" s="76">
        <v>46.322415823287756</v>
      </c>
      <c r="AC195" s="77">
        <v>0.2609767895819271</v>
      </c>
      <c r="AD195" s="76">
        <v>0</v>
      </c>
      <c r="AE195" s="76">
        <v>0</v>
      </c>
      <c r="AF195" s="76">
        <v>0</v>
      </c>
      <c r="AG195" s="76">
        <v>0</v>
      </c>
      <c r="AH195" s="76">
        <v>0.2609767895819271</v>
      </c>
      <c r="AI195" s="79">
        <f t="shared" si="88"/>
        <v>46.629447340442958</v>
      </c>
      <c r="AJ195" t="str">
        <f t="shared" si="89"/>
        <v/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86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7.8891920511418218E-2</v>
      </c>
      <c r="Q196" s="26">
        <v>0</v>
      </c>
      <c r="R196" s="27">
        <v>0</v>
      </c>
      <c r="S196" s="28">
        <f t="shared" si="87"/>
        <v>7.8891920511418218E-2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7.8891920511418218E-2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88"/>
        <v>7.8891920511418218E-2</v>
      </c>
      <c r="AJ196" t="str">
        <f t="shared" si="89"/>
        <v/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8.1532242138076527E-3</v>
      </c>
      <c r="E197" s="18">
        <v>0</v>
      </c>
      <c r="F197" s="214"/>
      <c r="G197" s="18">
        <v>0</v>
      </c>
      <c r="H197" s="30">
        <v>0</v>
      </c>
      <c r="I197" s="16">
        <f t="shared" si="86"/>
        <v>8.1532242138076527E-3</v>
      </c>
      <c r="J197" s="6"/>
      <c r="K197" s="31" t="s">
        <v>57</v>
      </c>
      <c r="L197" s="18">
        <v>0</v>
      </c>
      <c r="M197" s="18">
        <v>0</v>
      </c>
      <c r="N197" s="18">
        <v>8.1532242138076527E-3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87"/>
        <v>8.1532242138076527E-3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8.1532242138076527E-3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88"/>
        <v>8.1532242138076527E-3</v>
      </c>
      <c r="AJ197" t="str">
        <f t="shared" si="89"/>
        <v/>
      </c>
      <c r="BA197"/>
      <c r="BR197"/>
      <c r="CG197"/>
    </row>
    <row r="198" spans="1:85" x14ac:dyDescent="0.25">
      <c r="A198" s="21" t="s">
        <v>16</v>
      </c>
      <c r="B198" s="22">
        <v>0.79182305044406165</v>
      </c>
      <c r="C198" s="22">
        <v>0</v>
      </c>
      <c r="D198" s="22">
        <v>0.14681286243860875</v>
      </c>
      <c r="E198" s="22">
        <v>7.1441171583260998E-3</v>
      </c>
      <c r="F198" s="214"/>
      <c r="G198" s="22">
        <v>0</v>
      </c>
      <c r="H198" s="23">
        <v>0</v>
      </c>
      <c r="I198" s="24">
        <f t="shared" si="86"/>
        <v>0.94578003004099653</v>
      </c>
      <c r="J198" s="6"/>
      <c r="K198" s="25" t="s">
        <v>16</v>
      </c>
      <c r="L198" s="26">
        <v>0.79182305044406165</v>
      </c>
      <c r="M198" s="26">
        <v>0</v>
      </c>
      <c r="N198" s="26">
        <v>0.14681286243860875</v>
      </c>
      <c r="O198" s="26">
        <v>7.1441171583260998E-3</v>
      </c>
      <c r="P198" s="26">
        <v>0</v>
      </c>
      <c r="Q198" s="26">
        <v>0</v>
      </c>
      <c r="R198" s="27">
        <v>0</v>
      </c>
      <c r="S198" s="28">
        <f t="shared" si="87"/>
        <v>0.94578003004099653</v>
      </c>
      <c r="U198" s="80" t="s">
        <v>16</v>
      </c>
      <c r="V198" s="81">
        <v>0.79182305044406165</v>
      </c>
      <c r="W198" s="81">
        <v>0</v>
      </c>
      <c r="X198" s="81">
        <v>0</v>
      </c>
      <c r="Y198" s="81">
        <v>0</v>
      </c>
      <c r="Z198" s="81">
        <v>0.14681286243860875</v>
      </c>
      <c r="AA198" s="81">
        <v>1.2291590267887004E-3</v>
      </c>
      <c r="AB198" s="81">
        <v>0</v>
      </c>
      <c r="AC198" s="82">
        <v>5.9149581315373996E-3</v>
      </c>
      <c r="AD198" s="81">
        <v>0</v>
      </c>
      <c r="AE198" s="81">
        <v>0</v>
      </c>
      <c r="AF198" s="81">
        <v>0</v>
      </c>
      <c r="AG198" s="81">
        <v>0</v>
      </c>
      <c r="AH198" s="81">
        <v>5.9149581315373996E-3</v>
      </c>
      <c r="AI198" s="83">
        <f t="shared" si="88"/>
        <v>0.94578003004099653</v>
      </c>
      <c r="AJ198" t="str">
        <f t="shared" si="89"/>
        <v/>
      </c>
      <c r="BA198"/>
      <c r="BR198"/>
      <c r="CG198"/>
    </row>
    <row r="199" spans="1:85" x14ac:dyDescent="0.25">
      <c r="A199" s="29" t="s">
        <v>136</v>
      </c>
      <c r="B199" s="18">
        <v>12.208874356687797</v>
      </c>
      <c r="C199" s="18">
        <v>9.3459600128913269</v>
      </c>
      <c r="D199" s="18">
        <v>249.03152251100312</v>
      </c>
      <c r="E199" s="18">
        <v>0</v>
      </c>
      <c r="F199" s="214"/>
      <c r="G199" s="18">
        <v>0</v>
      </c>
      <c r="H199" s="30">
        <v>0</v>
      </c>
      <c r="I199" s="16">
        <f t="shared" si="86"/>
        <v>270.58635688058223</v>
      </c>
      <c r="J199" s="6"/>
      <c r="K199" s="31" t="s">
        <v>136</v>
      </c>
      <c r="L199" s="18">
        <v>12.208874356687797</v>
      </c>
      <c r="M199" s="18">
        <v>9.3459600128913269</v>
      </c>
      <c r="N199" s="18">
        <v>249.03152251100312</v>
      </c>
      <c r="O199" s="18">
        <v>0</v>
      </c>
      <c r="P199" s="18">
        <v>3.7389099503475665</v>
      </c>
      <c r="Q199" s="18">
        <v>0</v>
      </c>
      <c r="R199" s="19">
        <v>0</v>
      </c>
      <c r="S199" s="20">
        <f t="shared" si="87"/>
        <v>274.32526683092982</v>
      </c>
      <c r="U199" s="84" t="s">
        <v>136</v>
      </c>
      <c r="V199" s="76">
        <v>12.061493351298079</v>
      </c>
      <c r="W199" s="76">
        <v>0</v>
      </c>
      <c r="X199" s="76">
        <v>0</v>
      </c>
      <c r="Y199" s="76">
        <v>9.3459600128913269</v>
      </c>
      <c r="Z199" s="76">
        <v>200.76952232316188</v>
      </c>
      <c r="AA199" s="76">
        <v>0</v>
      </c>
      <c r="AB199" s="76">
        <v>3.7389099503475665</v>
      </c>
      <c r="AC199" s="77">
        <v>48.409381193230971</v>
      </c>
      <c r="AD199" s="76">
        <v>0.14738100538971732</v>
      </c>
      <c r="AE199" s="76">
        <v>0</v>
      </c>
      <c r="AF199" s="76">
        <v>0</v>
      </c>
      <c r="AG199" s="76">
        <v>48.262000187841252</v>
      </c>
      <c r="AH199" s="76">
        <v>0</v>
      </c>
      <c r="AI199" s="79">
        <f t="shared" si="88"/>
        <v>274.32526683092982</v>
      </c>
      <c r="AJ199" t="str">
        <f t="shared" si="89"/>
        <v/>
      </c>
      <c r="BA199"/>
      <c r="BR199"/>
      <c r="CG199"/>
    </row>
    <row r="200" spans="1:85" x14ac:dyDescent="0.25">
      <c r="A200" s="21" t="s">
        <v>24</v>
      </c>
      <c r="B200" s="22">
        <v>2.2638082880882457</v>
      </c>
      <c r="C200" s="22">
        <v>1.2348045207754066</v>
      </c>
      <c r="D200" s="22">
        <v>33.751323567861114</v>
      </c>
      <c r="E200" s="22">
        <v>64.930137717440132</v>
      </c>
      <c r="F200" s="214"/>
      <c r="G200" s="22">
        <v>0.72030263711898723</v>
      </c>
      <c r="H200" s="23">
        <v>0</v>
      </c>
      <c r="I200" s="24">
        <f t="shared" si="86"/>
        <v>102.90037673128388</v>
      </c>
      <c r="J200" s="6"/>
      <c r="K200" s="25" t="s">
        <v>24</v>
      </c>
      <c r="L200" s="26">
        <v>2.2638082880882457</v>
      </c>
      <c r="M200" s="26">
        <v>1.2348045207754066</v>
      </c>
      <c r="N200" s="26">
        <v>33.751323567861114</v>
      </c>
      <c r="O200" s="26">
        <v>64.930137717440132</v>
      </c>
      <c r="P200" s="26">
        <v>0</v>
      </c>
      <c r="Q200" s="26">
        <v>0.72030263711898723</v>
      </c>
      <c r="R200" s="27">
        <v>0</v>
      </c>
      <c r="S200" s="28">
        <f t="shared" si="87"/>
        <v>102.90037673128388</v>
      </c>
      <c r="U200" s="80" t="s">
        <v>24</v>
      </c>
      <c r="V200" s="81">
        <v>0.20580075346256776</v>
      </c>
      <c r="W200" s="81">
        <v>2.0580075346256779</v>
      </c>
      <c r="X200" s="81">
        <v>0.72030263711898723</v>
      </c>
      <c r="Y200" s="81">
        <v>1.2348045207754066</v>
      </c>
      <c r="Z200" s="81">
        <v>33.751323567861114</v>
      </c>
      <c r="AA200" s="81">
        <v>64.518536210514995</v>
      </c>
      <c r="AB200" s="81">
        <v>0</v>
      </c>
      <c r="AC200" s="82">
        <v>0.41160150692513553</v>
      </c>
      <c r="AD200" s="81">
        <v>0</v>
      </c>
      <c r="AE200" s="81">
        <v>0.30870113019385165</v>
      </c>
      <c r="AF200" s="81">
        <v>0</v>
      </c>
      <c r="AG200" s="81">
        <v>0</v>
      </c>
      <c r="AH200" s="81">
        <v>0.10290037673128388</v>
      </c>
      <c r="AI200" s="83">
        <f t="shared" si="88"/>
        <v>102.90037673128388</v>
      </c>
      <c r="AJ200" t="str">
        <f t="shared" si="89"/>
        <v/>
      </c>
      <c r="BA200"/>
      <c r="BR200"/>
      <c r="CG200"/>
    </row>
    <row r="201" spans="1:85" x14ac:dyDescent="0.25">
      <c r="A201" s="29" t="s">
        <v>23</v>
      </c>
      <c r="B201" s="18">
        <v>0.17628702896412729</v>
      </c>
      <c r="C201" s="18">
        <v>0</v>
      </c>
      <c r="D201" s="18">
        <v>1.9208656545694917E-2</v>
      </c>
      <c r="E201" s="18">
        <v>0</v>
      </c>
      <c r="F201" s="214"/>
      <c r="G201" s="18">
        <v>0</v>
      </c>
      <c r="H201" s="30">
        <v>0</v>
      </c>
      <c r="I201" s="16">
        <f t="shared" si="86"/>
        <v>0.19549568550982221</v>
      </c>
      <c r="J201" s="6"/>
      <c r="K201" s="31" t="s">
        <v>23</v>
      </c>
      <c r="L201" s="18">
        <v>0.17628702896412729</v>
      </c>
      <c r="M201" s="18">
        <v>0</v>
      </c>
      <c r="N201" s="18">
        <v>1.9208656545694917E-2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87"/>
        <v>0.19549568550982221</v>
      </c>
      <c r="U201" s="84" t="s">
        <v>23</v>
      </c>
      <c r="V201" s="76">
        <v>0.17628702896412729</v>
      </c>
      <c r="W201" s="76">
        <v>0</v>
      </c>
      <c r="X201" s="76">
        <v>0</v>
      </c>
      <c r="Y201" s="76">
        <v>0</v>
      </c>
      <c r="Z201" s="76">
        <v>0</v>
      </c>
      <c r="AA201" s="76">
        <v>0</v>
      </c>
      <c r="AB201" s="76">
        <v>0</v>
      </c>
      <c r="AC201" s="77">
        <v>1.9208656545694917E-2</v>
      </c>
      <c r="AD201" s="76">
        <v>0</v>
      </c>
      <c r="AE201" s="76">
        <v>0</v>
      </c>
      <c r="AF201" s="76">
        <v>0</v>
      </c>
      <c r="AG201" s="76">
        <v>1.9208656545694917E-2</v>
      </c>
      <c r="AH201" s="76">
        <v>0</v>
      </c>
      <c r="AI201" s="79">
        <f t="shared" si="88"/>
        <v>0.19549568550982221</v>
      </c>
      <c r="AJ201" t="str">
        <f t="shared" si="89"/>
        <v/>
      </c>
      <c r="BA201"/>
      <c r="BR201"/>
      <c r="CG201"/>
    </row>
    <row r="202" spans="1:85" x14ac:dyDescent="0.25">
      <c r="A202" s="21" t="s">
        <v>58</v>
      </c>
      <c r="B202" s="22">
        <v>0</v>
      </c>
      <c r="C202" s="22">
        <v>0</v>
      </c>
      <c r="D202" s="22">
        <v>0</v>
      </c>
      <c r="E202" s="22">
        <v>0</v>
      </c>
      <c r="F202" s="214"/>
      <c r="G202" s="22">
        <v>0</v>
      </c>
      <c r="H202" s="23">
        <v>0</v>
      </c>
      <c r="I202" s="24">
        <f t="shared" si="86"/>
        <v>0</v>
      </c>
      <c r="J202" s="6"/>
      <c r="K202" s="25" t="s">
        <v>58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87"/>
        <v>0</v>
      </c>
      <c r="U202" s="80" t="s">
        <v>58</v>
      </c>
      <c r="V202" s="81">
        <v>0</v>
      </c>
      <c r="W202" s="81">
        <v>0</v>
      </c>
      <c r="X202" s="81">
        <v>0</v>
      </c>
      <c r="Y202" s="81">
        <v>0</v>
      </c>
      <c r="Z202" s="81">
        <v>0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88"/>
        <v>0</v>
      </c>
      <c r="AJ202" t="str">
        <f t="shared" si="89"/>
        <v/>
      </c>
      <c r="BA202"/>
      <c r="BR202"/>
      <c r="CG202"/>
    </row>
    <row r="203" spans="1:85" x14ac:dyDescent="0.25">
      <c r="A203" s="29" t="s">
        <v>21</v>
      </c>
      <c r="B203" s="18">
        <v>0.55514374873784211</v>
      </c>
      <c r="C203" s="18">
        <v>0</v>
      </c>
      <c r="D203" s="18">
        <v>7.3834503130713403</v>
      </c>
      <c r="E203" s="18">
        <v>0</v>
      </c>
      <c r="F203" s="214"/>
      <c r="G203" s="18">
        <v>0</v>
      </c>
      <c r="H203" s="30">
        <v>0</v>
      </c>
      <c r="I203" s="16">
        <f t="shared" si="86"/>
        <v>7.9385940618091819</v>
      </c>
      <c r="J203" s="6"/>
      <c r="K203" s="31" t="s">
        <v>21</v>
      </c>
      <c r="L203" s="18">
        <v>0.55514374873784211</v>
      </c>
      <c r="M203" s="18">
        <v>0</v>
      </c>
      <c r="N203" s="18">
        <v>7.3834503130713403</v>
      </c>
      <c r="O203" s="18">
        <v>0</v>
      </c>
      <c r="P203" s="18">
        <v>2.8271918787325814</v>
      </c>
      <c r="Q203" s="18">
        <v>0</v>
      </c>
      <c r="R203" s="19">
        <v>0</v>
      </c>
      <c r="S203" s="20">
        <f t="shared" si="87"/>
        <v>10.765785940541763</v>
      </c>
      <c r="U203" s="84" t="s">
        <v>21</v>
      </c>
      <c r="V203" s="76">
        <v>0.55514374873784211</v>
      </c>
      <c r="W203" s="76">
        <v>0</v>
      </c>
      <c r="X203" s="76">
        <v>0</v>
      </c>
      <c r="Y203" s="76">
        <v>0</v>
      </c>
      <c r="Z203" s="76">
        <v>7.3834503130713403</v>
      </c>
      <c r="AA203" s="76">
        <v>0</v>
      </c>
      <c r="AB203" s="76">
        <v>2.8271918787325814</v>
      </c>
      <c r="AC203" s="77">
        <v>0</v>
      </c>
      <c r="AD203" s="76">
        <v>0</v>
      </c>
      <c r="AE203" s="76">
        <v>0</v>
      </c>
      <c r="AF203" s="76">
        <v>0</v>
      </c>
      <c r="AG203" s="76">
        <v>0</v>
      </c>
      <c r="AH203" s="76">
        <v>0</v>
      </c>
      <c r="AI203" s="79">
        <f t="shared" si="88"/>
        <v>10.765785940541763</v>
      </c>
      <c r="AJ203" t="str">
        <f t="shared" si="89"/>
        <v/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86"/>
        <v>0</v>
      </c>
      <c r="J204" s="6"/>
      <c r="K204" s="25" t="s">
        <v>20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87"/>
        <v>0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0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88"/>
        <v>0</v>
      </c>
      <c r="AJ204" t="str">
        <f t="shared" si="89"/>
        <v/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86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87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88"/>
        <v>0</v>
      </c>
      <c r="AJ205" t="str">
        <f t="shared" si="89"/>
        <v/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86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87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88"/>
        <v>0</v>
      </c>
      <c r="AJ206" t="str">
        <f t="shared" si="89"/>
        <v/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86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87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88"/>
        <v>0</v>
      </c>
      <c r="AJ207" t="str">
        <f t="shared" si="89"/>
        <v/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86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87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88"/>
        <v>0</v>
      </c>
      <c r="AJ208" t="str">
        <f t="shared" si="89"/>
        <v/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86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87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88"/>
        <v>0</v>
      </c>
      <c r="AJ209" t="str">
        <f t="shared" si="89"/>
        <v/>
      </c>
      <c r="BA209"/>
      <c r="BR209"/>
      <c r="CG209"/>
    </row>
    <row r="210" spans="1:85" x14ac:dyDescent="0.25">
      <c r="A210" s="56" t="s">
        <v>25</v>
      </c>
      <c r="B210" s="57">
        <f>SUM(B189:B205)</f>
        <v>16.511653268372406</v>
      </c>
      <c r="C210" s="57">
        <f t="shared" ref="C210:I210" si="90">SUM(C189:C205)</f>
        <v>10.59964746936282</v>
      </c>
      <c r="D210" s="57">
        <f t="shared" si="90"/>
        <v>300.00028804506695</v>
      </c>
      <c r="E210" s="57">
        <f t="shared" si="90"/>
        <v>65.31705031466565</v>
      </c>
      <c r="F210" s="57">
        <f t="shared" si="90"/>
        <v>0</v>
      </c>
      <c r="G210" s="57">
        <f t="shared" si="90"/>
        <v>0.72030263711898723</v>
      </c>
      <c r="H210" s="58">
        <f t="shared" si="90"/>
        <v>0</v>
      </c>
      <c r="I210" s="16">
        <f t="shared" si="90"/>
        <v>393.14894173458674</v>
      </c>
      <c r="J210" s="6"/>
      <c r="K210" s="59" t="s">
        <v>25</v>
      </c>
      <c r="L210" s="57">
        <f>SUM(L189:L205)</f>
        <v>16.511653268372406</v>
      </c>
      <c r="M210" s="57">
        <f t="shared" ref="M210:S210" si="91">SUM(M189:M205)</f>
        <v>10.59964746936282</v>
      </c>
      <c r="N210" s="57">
        <f t="shared" si="91"/>
        <v>300.00028804506695</v>
      </c>
      <c r="O210" s="57">
        <f t="shared" si="91"/>
        <v>65.31705031466565</v>
      </c>
      <c r="P210" s="57">
        <f t="shared" si="91"/>
        <v>52.967409572879326</v>
      </c>
      <c r="Q210" s="57">
        <f t="shared" si="91"/>
        <v>0.72030263711898723</v>
      </c>
      <c r="R210" s="58">
        <f t="shared" si="91"/>
        <v>0</v>
      </c>
      <c r="S210" s="60">
        <f t="shared" si="91"/>
        <v>446.11635130746612</v>
      </c>
      <c r="T210" t="str">
        <f>IF(ABS(S210-AI210)&gt;0.01,S210-AI210,"")</f>
        <v/>
      </c>
      <c r="U210" s="94" t="s">
        <v>61</v>
      </c>
      <c r="V210" s="95">
        <f>SUM(V189:V205)</f>
        <v>14.212318214281749</v>
      </c>
      <c r="W210" s="95">
        <f t="shared" ref="W210:AH210" si="92">SUM(W189:W205)</f>
        <v>2.0580075346256779</v>
      </c>
      <c r="X210" s="95">
        <f t="shared" si="92"/>
        <v>0.72030263711898723</v>
      </c>
      <c r="Y210" s="95">
        <f t="shared" si="92"/>
        <v>10.59964746936282</v>
      </c>
      <c r="Z210" s="95">
        <f t="shared" si="92"/>
        <v>251.70811045363391</v>
      </c>
      <c r="AA210" s="95">
        <f t="shared" si="92"/>
        <v>64.615546436536292</v>
      </c>
      <c r="AB210" s="95">
        <f t="shared" si="92"/>
        <v>52.967409572879326</v>
      </c>
      <c r="AC210" s="95">
        <f t="shared" si="92"/>
        <v>49.235008989027399</v>
      </c>
      <c r="AD210" s="96">
        <f t="shared" si="92"/>
        <v>0.24132751946497571</v>
      </c>
      <c r="AE210" s="96">
        <f t="shared" si="92"/>
        <v>0.30870113019385165</v>
      </c>
      <c r="AF210" s="96">
        <f t="shared" si="92"/>
        <v>0</v>
      </c>
      <c r="AG210" s="96">
        <f t="shared" si="92"/>
        <v>48.292177591433067</v>
      </c>
      <c r="AH210" s="96">
        <f t="shared" si="92"/>
        <v>0.39280274793550096</v>
      </c>
      <c r="AI210" s="97">
        <f>SUM(V210:AC210)</f>
        <v>446.11635130746618</v>
      </c>
      <c r="AJ210" t="str">
        <f t="shared" si="89"/>
        <v/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4.1998468050104425E-2</v>
      </c>
      <c r="C211" s="98">
        <f t="shared" ref="C211:H211" si="93">IF($I210=0,"-",C210/$I210)</f>
        <v>2.6960895335484836E-2</v>
      </c>
      <c r="D211" s="98">
        <f t="shared" si="93"/>
        <v>0.76307031813809623</v>
      </c>
      <c r="E211" s="98">
        <f t="shared" si="93"/>
        <v>0.16613818169390096</v>
      </c>
      <c r="F211" s="98">
        <f t="shared" si="93"/>
        <v>0</v>
      </c>
      <c r="G211" s="98">
        <f t="shared" si="93"/>
        <v>1.832136782413777E-3</v>
      </c>
      <c r="H211" s="99">
        <f t="shared" si="93"/>
        <v>0</v>
      </c>
      <c r="I211" s="100">
        <f>SUM(B211:H211)</f>
        <v>1.0000000000000002</v>
      </c>
      <c r="J211"/>
      <c r="K211" s="64" t="s">
        <v>86</v>
      </c>
      <c r="L211" s="65">
        <f t="shared" ref="L211:R211" si="94">IF($S210=0,"-",L210/$S210)</f>
        <v>3.7011988509231916E-2</v>
      </c>
      <c r="M211" s="65">
        <f t="shared" si="94"/>
        <v>2.3759827314774835E-2</v>
      </c>
      <c r="N211" s="65">
        <f t="shared" si="94"/>
        <v>0.6724709532969011</v>
      </c>
      <c r="O211" s="65">
        <f t="shared" si="94"/>
        <v>0.14641258972740218</v>
      </c>
      <c r="P211" s="65">
        <f t="shared" si="94"/>
        <v>0.11873003403180321</v>
      </c>
      <c r="Q211" s="65">
        <f t="shared" si="94"/>
        <v>1.6146071198868705E-3</v>
      </c>
      <c r="R211" s="66">
        <f t="shared" si="94"/>
        <v>0</v>
      </c>
      <c r="S211" s="67">
        <f>SUM(L211:R211)</f>
        <v>1</v>
      </c>
      <c r="U211" s="101" t="s">
        <v>86</v>
      </c>
      <c r="V211" s="102">
        <f>+V210/$AI210</f>
        <v>3.1857873338712331E-2</v>
      </c>
      <c r="W211" s="102">
        <f t="shared" ref="W211:AH211" si="95">+W210/$AI210</f>
        <v>4.6131631996767725E-3</v>
      </c>
      <c r="X211" s="102">
        <f t="shared" si="95"/>
        <v>1.6146071198868705E-3</v>
      </c>
      <c r="Y211" s="102">
        <f t="shared" si="95"/>
        <v>2.3759827314774832E-2</v>
      </c>
      <c r="Z211" s="102">
        <f t="shared" si="95"/>
        <v>0.56422076822769296</v>
      </c>
      <c r="AA211" s="102">
        <f t="shared" si="95"/>
        <v>0.14484012129831766</v>
      </c>
      <c r="AB211" s="102">
        <f t="shared" si="95"/>
        <v>0.11873003403180318</v>
      </c>
      <c r="AC211" s="102">
        <f t="shared" si="95"/>
        <v>0.11036360546913539</v>
      </c>
      <c r="AD211" s="102">
        <f t="shared" si="95"/>
        <v>5.4095197084280666E-4</v>
      </c>
      <c r="AE211" s="102">
        <f t="shared" si="95"/>
        <v>6.9197447995151585E-4</v>
      </c>
      <c r="AF211" s="102">
        <f t="shared" si="95"/>
        <v>0</v>
      </c>
      <c r="AG211" s="102">
        <f t="shared" si="95"/>
        <v>0.1082501850692081</v>
      </c>
      <c r="AH211" s="102">
        <f t="shared" si="95"/>
        <v>8.8049394913296698E-4</v>
      </c>
      <c r="AI211" s="103">
        <f>SUM(V211:AC211)</f>
        <v>1</v>
      </c>
      <c r="AJ211" s="1" t="str">
        <f t="shared" si="89"/>
        <v/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AJ215" t="str">
        <f>IF(ABS(S215-AI215)&gt;0.001,S215-AI215,"")</f>
        <v/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96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97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98">SUM(V216:AC216)</f>
        <v>0</v>
      </c>
      <c r="AJ216" t="str">
        <f t="shared" ref="AJ216:AJ237" si="99">IF(ABS(S216-AI216)&gt;0.001,S216-AI216,"")</f>
        <v/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96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97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98"/>
        <v>0</v>
      </c>
      <c r="AJ217" t="str">
        <f t="shared" si="99"/>
        <v/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96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97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98"/>
        <v>0</v>
      </c>
      <c r="AJ218" t="str">
        <f t="shared" si="99"/>
        <v/>
      </c>
      <c r="BA218"/>
      <c r="BR218"/>
      <c r="CG218"/>
    </row>
    <row r="219" spans="1:85" x14ac:dyDescent="0.25">
      <c r="A219" s="29" t="s">
        <v>15</v>
      </c>
      <c r="B219" s="18">
        <v>3.8370807737213668E-6</v>
      </c>
      <c r="C219" s="18">
        <v>0</v>
      </c>
      <c r="D219" s="18">
        <v>0</v>
      </c>
      <c r="E219" s="18">
        <v>0</v>
      </c>
      <c r="F219" s="214"/>
      <c r="G219" s="18">
        <v>0</v>
      </c>
      <c r="H219" s="30">
        <v>0</v>
      </c>
      <c r="I219" s="16">
        <f t="shared" si="96"/>
        <v>3.8370807737213668E-6</v>
      </c>
      <c r="J219" s="6"/>
      <c r="K219" s="31" t="s">
        <v>15</v>
      </c>
      <c r="L219" s="18">
        <v>3.8370807737213668E-6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97"/>
        <v>3.8370807737213668E-6</v>
      </c>
      <c r="U219" s="84" t="s">
        <v>15</v>
      </c>
      <c r="V219" s="76">
        <v>3.8370807737213668E-6</v>
      </c>
      <c r="W219" s="76">
        <v>0</v>
      </c>
      <c r="X219" s="76">
        <v>0</v>
      </c>
      <c r="Y219" s="76">
        <v>0</v>
      </c>
      <c r="Z219" s="76">
        <v>0</v>
      </c>
      <c r="AA219" s="76">
        <v>0</v>
      </c>
      <c r="AB219" s="76">
        <v>0</v>
      </c>
      <c r="AC219" s="77">
        <v>0</v>
      </c>
      <c r="AD219" s="78">
        <v>0</v>
      </c>
      <c r="AE219" s="78">
        <v>0</v>
      </c>
      <c r="AF219" s="78">
        <v>0</v>
      </c>
      <c r="AG219" s="78">
        <v>0</v>
      </c>
      <c r="AH219" s="78">
        <v>0</v>
      </c>
      <c r="AI219" s="79">
        <f t="shared" si="98"/>
        <v>3.8370807737213668E-6</v>
      </c>
      <c r="AJ219" t="str">
        <f t="shared" si="99"/>
        <v/>
      </c>
      <c r="BA219"/>
      <c r="BR219"/>
      <c r="CG219"/>
    </row>
    <row r="220" spans="1:85" x14ac:dyDescent="0.25">
      <c r="A220" s="21" t="s">
        <v>14</v>
      </c>
      <c r="B220" s="22">
        <v>7.462438702207992E-7</v>
      </c>
      <c r="C220" s="22">
        <v>0</v>
      </c>
      <c r="D220" s="22">
        <v>0</v>
      </c>
      <c r="E220" s="22">
        <v>0</v>
      </c>
      <c r="F220" s="214"/>
      <c r="G220" s="22">
        <v>0</v>
      </c>
      <c r="H220" s="23">
        <v>0</v>
      </c>
      <c r="I220" s="24">
        <f t="shared" si="96"/>
        <v>7.462438702207992E-7</v>
      </c>
      <c r="J220" s="6"/>
      <c r="K220" s="25" t="s">
        <v>14</v>
      </c>
      <c r="L220" s="26">
        <v>7.462438702207992E-7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97"/>
        <v>7.462438702207992E-7</v>
      </c>
      <c r="U220" s="80" t="s">
        <v>55</v>
      </c>
      <c r="V220" s="81">
        <v>7.462438702207992E-7</v>
      </c>
      <c r="W220" s="81">
        <v>0</v>
      </c>
      <c r="X220" s="81">
        <v>0</v>
      </c>
      <c r="Y220" s="81">
        <v>0</v>
      </c>
      <c r="Z220" s="81">
        <v>0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98"/>
        <v>7.462438702207992E-7</v>
      </c>
      <c r="AJ220" t="str">
        <f t="shared" si="99"/>
        <v/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3.637594057544589E-3</v>
      </c>
      <c r="F221" s="214"/>
      <c r="G221" s="18">
        <v>0</v>
      </c>
      <c r="H221" s="30">
        <v>0</v>
      </c>
      <c r="I221" s="16">
        <f t="shared" si="96"/>
        <v>3.637594057544589E-3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3.637594057544589E-3</v>
      </c>
      <c r="P221" s="18">
        <v>5.4236264323306482</v>
      </c>
      <c r="Q221" s="18">
        <v>0</v>
      </c>
      <c r="R221" s="19">
        <v>0</v>
      </c>
      <c r="S221" s="20">
        <f t="shared" si="97"/>
        <v>5.4272640263881931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0</v>
      </c>
      <c r="AB221" s="76">
        <v>5.4236264323306482</v>
      </c>
      <c r="AC221" s="77">
        <v>3.637594057544589E-3</v>
      </c>
      <c r="AD221" s="76">
        <v>0</v>
      </c>
      <c r="AE221" s="76">
        <v>0</v>
      </c>
      <c r="AF221" s="76">
        <v>0</v>
      </c>
      <c r="AG221" s="76">
        <v>0</v>
      </c>
      <c r="AH221" s="76">
        <v>3.637594057544589E-3</v>
      </c>
      <c r="AI221" s="79">
        <f t="shared" si="98"/>
        <v>5.4272640263881931</v>
      </c>
      <c r="AJ221" t="str">
        <f t="shared" si="99"/>
        <v/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96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8.2025263843812632E-2</v>
      </c>
      <c r="Q222" s="26">
        <v>0</v>
      </c>
      <c r="R222" s="27">
        <v>0</v>
      </c>
      <c r="S222" s="28">
        <f t="shared" si="97"/>
        <v>8.2025263843812632E-2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8.2025263843812632E-2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98"/>
        <v>8.2025263843812632E-2</v>
      </c>
      <c r="AJ222" t="str">
        <f t="shared" si="99"/>
        <v/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96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97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98"/>
        <v>0</v>
      </c>
      <c r="AJ223" t="str">
        <f t="shared" si="99"/>
        <v/>
      </c>
      <c r="BA223"/>
      <c r="BR223"/>
      <c r="CG223"/>
    </row>
    <row r="224" spans="1:85" x14ac:dyDescent="0.25">
      <c r="A224" s="21" t="s">
        <v>16</v>
      </c>
      <c r="B224" s="22">
        <v>0</v>
      </c>
      <c r="C224" s="22">
        <v>0</v>
      </c>
      <c r="D224" s="22">
        <v>0</v>
      </c>
      <c r="E224" s="22">
        <v>2.9325492458932573E-6</v>
      </c>
      <c r="F224" s="214"/>
      <c r="G224" s="22">
        <v>0</v>
      </c>
      <c r="H224" s="23">
        <v>0</v>
      </c>
      <c r="I224" s="24">
        <f t="shared" si="96"/>
        <v>2.9325492458932573E-6</v>
      </c>
      <c r="J224" s="6"/>
      <c r="K224" s="25" t="s">
        <v>16</v>
      </c>
      <c r="L224" s="26">
        <v>0</v>
      </c>
      <c r="M224" s="26">
        <v>0</v>
      </c>
      <c r="N224" s="26">
        <v>0</v>
      </c>
      <c r="O224" s="26">
        <v>2.9325492458932573E-6</v>
      </c>
      <c r="P224" s="26">
        <v>0</v>
      </c>
      <c r="Q224" s="26">
        <v>0</v>
      </c>
      <c r="R224" s="27">
        <v>0</v>
      </c>
      <c r="S224" s="28">
        <f t="shared" si="97"/>
        <v>2.9325492458932573E-6</v>
      </c>
      <c r="U224" s="80" t="s">
        <v>16</v>
      </c>
      <c r="V224" s="81">
        <v>0</v>
      </c>
      <c r="W224" s="81">
        <v>0</v>
      </c>
      <c r="X224" s="81">
        <v>0</v>
      </c>
      <c r="Y224" s="81">
        <v>0</v>
      </c>
      <c r="Z224" s="81">
        <v>0</v>
      </c>
      <c r="AA224" s="81">
        <v>0</v>
      </c>
      <c r="AB224" s="81">
        <v>0</v>
      </c>
      <c r="AC224" s="82">
        <v>2.9325492458932573E-6</v>
      </c>
      <c r="AD224" s="81">
        <v>0</v>
      </c>
      <c r="AE224" s="81">
        <v>0</v>
      </c>
      <c r="AF224" s="81">
        <v>0</v>
      </c>
      <c r="AG224" s="81">
        <v>0</v>
      </c>
      <c r="AH224" s="81">
        <v>2.9325492458932573E-6</v>
      </c>
      <c r="AI224" s="83">
        <f t="shared" si="98"/>
        <v>2.9325492458932573E-6</v>
      </c>
      <c r="AJ224" t="str">
        <f t="shared" si="99"/>
        <v/>
      </c>
      <c r="BA224"/>
      <c r="BR224"/>
      <c r="CG224"/>
    </row>
    <row r="225" spans="1:85" x14ac:dyDescent="0.25">
      <c r="A225" s="29" t="s">
        <v>136</v>
      </c>
      <c r="B225" s="18">
        <v>6.7312408403525916</v>
      </c>
      <c r="C225" s="18">
        <v>0</v>
      </c>
      <c r="D225" s="18">
        <v>9.5165425279984797E-2</v>
      </c>
      <c r="E225" s="18">
        <v>0.22177311353176671</v>
      </c>
      <c r="F225" s="214"/>
      <c r="G225" s="18">
        <v>0</v>
      </c>
      <c r="H225" s="30">
        <v>0</v>
      </c>
      <c r="I225" s="16">
        <f t="shared" si="96"/>
        <v>7.0481793791643437</v>
      </c>
      <c r="J225" s="6"/>
      <c r="K225" s="31" t="s">
        <v>136</v>
      </c>
      <c r="L225" s="18">
        <v>6.7312408403525916</v>
      </c>
      <c r="M225" s="18">
        <v>0</v>
      </c>
      <c r="N225" s="18">
        <v>9.5165425279984797E-2</v>
      </c>
      <c r="O225" s="18">
        <v>0.22177311353176671</v>
      </c>
      <c r="P225" s="18">
        <v>0</v>
      </c>
      <c r="Q225" s="18">
        <v>0</v>
      </c>
      <c r="R225" s="19">
        <v>0</v>
      </c>
      <c r="S225" s="20">
        <f t="shared" si="97"/>
        <v>7.0481793791643437</v>
      </c>
      <c r="U225" s="84" t="s">
        <v>136</v>
      </c>
      <c r="V225" s="76">
        <v>6.6873467187309092</v>
      </c>
      <c r="W225" s="76">
        <v>0</v>
      </c>
      <c r="X225" s="76">
        <v>0</v>
      </c>
      <c r="Y225" s="76">
        <v>0</v>
      </c>
      <c r="Z225" s="76">
        <v>9.5165425279984797E-2</v>
      </c>
      <c r="AA225" s="76">
        <v>0</v>
      </c>
      <c r="AB225" s="76">
        <v>0</v>
      </c>
      <c r="AC225" s="77">
        <v>0.26566723515344942</v>
      </c>
      <c r="AD225" s="76">
        <v>4.389412162168272E-2</v>
      </c>
      <c r="AE225" s="76">
        <v>0</v>
      </c>
      <c r="AF225" s="76">
        <v>0</v>
      </c>
      <c r="AG225" s="76">
        <v>0</v>
      </c>
      <c r="AH225" s="76">
        <v>0.22177311353176671</v>
      </c>
      <c r="AI225" s="79">
        <f t="shared" si="98"/>
        <v>7.0481793791643437</v>
      </c>
      <c r="AJ225" t="str">
        <f t="shared" si="99"/>
        <v/>
      </c>
      <c r="BA225"/>
      <c r="BR225"/>
      <c r="CG225"/>
    </row>
    <row r="226" spans="1:85" x14ac:dyDescent="0.25">
      <c r="A226" s="21" t="s">
        <v>24</v>
      </c>
      <c r="B226" s="22">
        <v>3.0015255691053477</v>
      </c>
      <c r="C226" s="22">
        <v>0</v>
      </c>
      <c r="D226" s="22">
        <v>9.3363554029360607</v>
      </c>
      <c r="E226" s="22">
        <v>36.50854562089318</v>
      </c>
      <c r="F226" s="214"/>
      <c r="G226" s="22">
        <v>7.1682901772084797</v>
      </c>
      <c r="H226" s="23">
        <v>0</v>
      </c>
      <c r="I226" s="24">
        <f t="shared" si="96"/>
        <v>56.014716770143067</v>
      </c>
      <c r="J226" s="6"/>
      <c r="K226" s="25" t="s">
        <v>24</v>
      </c>
      <c r="L226" s="26">
        <v>3.0015255691053477</v>
      </c>
      <c r="M226" s="26">
        <v>0</v>
      </c>
      <c r="N226" s="26">
        <v>9.3363554029360607</v>
      </c>
      <c r="O226" s="26">
        <v>36.50854562089318</v>
      </c>
      <c r="P226" s="26">
        <v>0</v>
      </c>
      <c r="Q226" s="26">
        <v>7.1682901772084797</v>
      </c>
      <c r="R226" s="27">
        <v>0</v>
      </c>
      <c r="S226" s="28">
        <f t="shared" si="97"/>
        <v>56.014716770143067</v>
      </c>
      <c r="U226" s="80" t="s">
        <v>24</v>
      </c>
      <c r="V226" s="81">
        <v>0.82751069788363063</v>
      </c>
      <c r="W226" s="81">
        <v>2.1740148712217171</v>
      </c>
      <c r="X226" s="81">
        <v>7.1682901772084797</v>
      </c>
      <c r="Y226" s="81">
        <v>0</v>
      </c>
      <c r="Z226" s="81">
        <v>9.3363554029360607</v>
      </c>
      <c r="AA226" s="81">
        <v>35.531618844762285</v>
      </c>
      <c r="AB226" s="81">
        <v>0</v>
      </c>
      <c r="AC226" s="82">
        <v>0.9769267761308964</v>
      </c>
      <c r="AD226" s="81">
        <v>0</v>
      </c>
      <c r="AE226" s="81">
        <v>0.40095831886920985</v>
      </c>
      <c r="AF226" s="81">
        <v>0</v>
      </c>
      <c r="AG226" s="81">
        <v>0</v>
      </c>
      <c r="AH226" s="81">
        <v>0.57596845726168655</v>
      </c>
      <c r="AI226" s="83">
        <f t="shared" si="98"/>
        <v>56.014716770143067</v>
      </c>
      <c r="AJ226" t="str">
        <f t="shared" si="99"/>
        <v/>
      </c>
      <c r="BA226"/>
      <c r="BR226"/>
      <c r="CG226"/>
    </row>
    <row r="227" spans="1:85" x14ac:dyDescent="0.25">
      <c r="A227" s="29" t="s">
        <v>23</v>
      </c>
      <c r="B227" s="18">
        <v>6.0789707703433518E-5</v>
      </c>
      <c r="C227" s="18">
        <v>0</v>
      </c>
      <c r="D227" s="18">
        <v>0</v>
      </c>
      <c r="E227" s="18">
        <v>0</v>
      </c>
      <c r="F227" s="214"/>
      <c r="G227" s="18">
        <v>0</v>
      </c>
      <c r="H227" s="30">
        <v>0</v>
      </c>
      <c r="I227" s="16">
        <f t="shared" si="96"/>
        <v>6.0789707703433518E-5</v>
      </c>
      <c r="J227" s="6"/>
      <c r="K227" s="31" t="s">
        <v>23</v>
      </c>
      <c r="L227" s="18">
        <v>6.0789707703433518E-5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97"/>
        <v>6.0789707703433518E-5</v>
      </c>
      <c r="U227" s="84" t="s">
        <v>23</v>
      </c>
      <c r="V227" s="76">
        <v>5.9357296108410694E-5</v>
      </c>
      <c r="W227" s="76">
        <v>1.4324115950228257E-6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0</v>
      </c>
      <c r="AD227" s="76">
        <v>0</v>
      </c>
      <c r="AE227" s="76">
        <v>0</v>
      </c>
      <c r="AF227" s="76">
        <v>0</v>
      </c>
      <c r="AG227" s="76">
        <v>0</v>
      </c>
      <c r="AH227" s="76">
        <v>0</v>
      </c>
      <c r="AI227" s="79">
        <f t="shared" si="98"/>
        <v>6.0789707703433518E-5</v>
      </c>
      <c r="AJ227" t="str">
        <f t="shared" si="99"/>
        <v/>
      </c>
      <c r="BA227"/>
      <c r="BR227"/>
      <c r="CG227"/>
    </row>
    <row r="228" spans="1:85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96"/>
        <v>0</v>
      </c>
      <c r="J228" s="6"/>
      <c r="K228" s="25" t="s">
        <v>58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97"/>
        <v>0</v>
      </c>
      <c r="U228" s="80" t="s">
        <v>58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98"/>
        <v>0</v>
      </c>
      <c r="AJ228" t="str">
        <f t="shared" si="99"/>
        <v/>
      </c>
      <c r="BA228"/>
      <c r="BR228"/>
      <c r="CG228"/>
    </row>
    <row r="229" spans="1:85" x14ac:dyDescent="0.25">
      <c r="A229" s="29" t="s">
        <v>21</v>
      </c>
      <c r="B229" s="18">
        <v>2.4202747038734425E-4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96"/>
        <v>2.4202747038734425E-4</v>
      </c>
      <c r="J229" s="6"/>
      <c r="K229" s="31" t="s">
        <v>21</v>
      </c>
      <c r="L229" s="18">
        <v>2.4202747038734425E-4</v>
      </c>
      <c r="M229" s="18">
        <v>0</v>
      </c>
      <c r="N229" s="18">
        <v>0</v>
      </c>
      <c r="O229" s="18">
        <v>0</v>
      </c>
      <c r="P229" s="18">
        <v>0.33113203708147693</v>
      </c>
      <c r="Q229" s="18">
        <v>0</v>
      </c>
      <c r="R229" s="19">
        <v>0</v>
      </c>
      <c r="S229" s="20">
        <f t="shared" si="97"/>
        <v>0.33137406455186424</v>
      </c>
      <c r="U229" s="84" t="s">
        <v>21</v>
      </c>
      <c r="V229" s="76">
        <v>2.4202747038734425E-4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0.33113203708147693</v>
      </c>
      <c r="AC229" s="77">
        <v>0</v>
      </c>
      <c r="AD229" s="76">
        <v>0</v>
      </c>
      <c r="AE229" s="76">
        <v>0</v>
      </c>
      <c r="AF229" s="76">
        <v>0</v>
      </c>
      <c r="AG229" s="76">
        <v>0</v>
      </c>
      <c r="AH229" s="76">
        <v>0</v>
      </c>
      <c r="AI229" s="79">
        <f t="shared" si="98"/>
        <v>0.33137406455186424</v>
      </c>
      <c r="AJ229" t="str">
        <f t="shared" si="99"/>
        <v/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96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97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98"/>
        <v>0</v>
      </c>
      <c r="AJ230" t="str">
        <f t="shared" si="99"/>
        <v/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96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97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98"/>
        <v>0</v>
      </c>
      <c r="AJ231" t="str">
        <f t="shared" si="99"/>
        <v/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96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97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98"/>
        <v>0</v>
      </c>
      <c r="AJ232" t="str">
        <f t="shared" si="99"/>
        <v/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96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97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98"/>
        <v>0</v>
      </c>
      <c r="AJ233" t="str">
        <f t="shared" si="99"/>
        <v/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96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97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98"/>
        <v>0</v>
      </c>
      <c r="AJ234" t="str">
        <f t="shared" si="99"/>
        <v/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96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97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98"/>
        <v>0</v>
      </c>
      <c r="AJ235" t="str">
        <f t="shared" si="99"/>
        <v/>
      </c>
      <c r="BA235"/>
      <c r="BR235"/>
      <c r="CG235"/>
    </row>
    <row r="236" spans="1:85" x14ac:dyDescent="0.25">
      <c r="A236" s="56" t="s">
        <v>25</v>
      </c>
      <c r="B236" s="57">
        <f>SUM(B215:B231)</f>
        <v>9.7330738099606737</v>
      </c>
      <c r="C236" s="57">
        <f t="shared" ref="C236:I236" si="100">SUM(C215:C231)</f>
        <v>0</v>
      </c>
      <c r="D236" s="57">
        <f t="shared" si="100"/>
        <v>9.4315208282160459</v>
      </c>
      <c r="E236" s="57">
        <f t="shared" si="100"/>
        <v>36.733959261031735</v>
      </c>
      <c r="F236" s="57">
        <f t="shared" si="100"/>
        <v>0</v>
      </c>
      <c r="G236" s="57">
        <f t="shared" si="100"/>
        <v>7.1682901772084797</v>
      </c>
      <c r="H236" s="58">
        <f t="shared" si="100"/>
        <v>0</v>
      </c>
      <c r="I236" s="16">
        <f t="shared" si="100"/>
        <v>63.066844076416935</v>
      </c>
      <c r="J236" s="6"/>
      <c r="K236" s="59" t="s">
        <v>25</v>
      </c>
      <c r="L236" s="57">
        <f>SUM(L215:L231)</f>
        <v>9.7330738099606737</v>
      </c>
      <c r="M236" s="57">
        <f t="shared" ref="M236:S236" si="101">SUM(M215:M231)</f>
        <v>0</v>
      </c>
      <c r="N236" s="57">
        <f t="shared" si="101"/>
        <v>9.4315208282160459</v>
      </c>
      <c r="O236" s="57">
        <f t="shared" si="101"/>
        <v>36.733959261031735</v>
      </c>
      <c r="P236" s="57">
        <f t="shared" si="101"/>
        <v>5.8367837332559374</v>
      </c>
      <c r="Q236" s="57">
        <f t="shared" si="101"/>
        <v>7.1682901772084797</v>
      </c>
      <c r="R236" s="58">
        <f t="shared" si="101"/>
        <v>0</v>
      </c>
      <c r="S236" s="60">
        <f t="shared" si="101"/>
        <v>68.903627809672869</v>
      </c>
      <c r="T236" t="str">
        <f>IF(ABS(S236-AI236)&gt;0.01,S236-AI236,"")</f>
        <v/>
      </c>
      <c r="U236" s="94" t="s">
        <v>61</v>
      </c>
      <c r="V236" s="95">
        <f>SUM(V215:V231)</f>
        <v>7.5151633847056791</v>
      </c>
      <c r="W236" s="95">
        <f t="shared" ref="W236:AH236" si="102">SUM(W215:W231)</f>
        <v>2.1740163036333122</v>
      </c>
      <c r="X236" s="95">
        <f t="shared" si="102"/>
        <v>7.1682901772084797</v>
      </c>
      <c r="Y236" s="95">
        <f t="shared" si="102"/>
        <v>0</v>
      </c>
      <c r="Z236" s="95">
        <f t="shared" si="102"/>
        <v>9.4315208282160459</v>
      </c>
      <c r="AA236" s="95">
        <f t="shared" si="102"/>
        <v>35.531618844762285</v>
      </c>
      <c r="AB236" s="95">
        <f t="shared" si="102"/>
        <v>5.8367837332559374</v>
      </c>
      <c r="AC236" s="95">
        <f t="shared" si="102"/>
        <v>1.2462345378911364</v>
      </c>
      <c r="AD236" s="96">
        <f t="shared" si="102"/>
        <v>4.389412162168272E-2</v>
      </c>
      <c r="AE236" s="96">
        <f t="shared" si="102"/>
        <v>0.40095831886920985</v>
      </c>
      <c r="AF236" s="96">
        <f t="shared" si="102"/>
        <v>0</v>
      </c>
      <c r="AG236" s="96">
        <f t="shared" si="102"/>
        <v>0</v>
      </c>
      <c r="AH236" s="96">
        <f t="shared" si="102"/>
        <v>0.80138209740024369</v>
      </c>
      <c r="AI236" s="97">
        <f>SUM(V236:AC236)</f>
        <v>68.903627809672884</v>
      </c>
      <c r="AJ236" t="str">
        <f t="shared" si="99"/>
        <v/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0.15432948885419551</v>
      </c>
      <c r="C237" s="98">
        <f t="shared" ref="C237:H237" si="103">IF($I236=0,"-",C236/$I236)</f>
        <v>0</v>
      </c>
      <c r="D237" s="98">
        <f t="shared" si="103"/>
        <v>0.14954800682253969</v>
      </c>
      <c r="E237" s="98">
        <f t="shared" si="103"/>
        <v>0.58246071765572849</v>
      </c>
      <c r="F237" s="98">
        <f t="shared" si="103"/>
        <v>0</v>
      </c>
      <c r="G237" s="98">
        <f t="shared" si="103"/>
        <v>0.11366178666753635</v>
      </c>
      <c r="H237" s="99">
        <f t="shared" si="103"/>
        <v>0</v>
      </c>
      <c r="I237" s="100">
        <f>SUM(B237:H237)</f>
        <v>1</v>
      </c>
      <c r="J237"/>
      <c r="K237" s="64" t="s">
        <v>86</v>
      </c>
      <c r="L237" s="65">
        <f t="shared" ref="L237:R237" si="104">IF($S236=0,"-",L236/$S236)</f>
        <v>0.14125633322015477</v>
      </c>
      <c r="M237" s="65">
        <f t="shared" si="104"/>
        <v>0</v>
      </c>
      <c r="N237" s="65">
        <f t="shared" si="104"/>
        <v>0.13687988757671804</v>
      </c>
      <c r="O237" s="65">
        <f t="shared" si="104"/>
        <v>0.53312083019052481</v>
      </c>
      <c r="P237" s="65">
        <f t="shared" si="104"/>
        <v>8.4709382057189073E-2</v>
      </c>
      <c r="Q237" s="65">
        <f t="shared" si="104"/>
        <v>0.1040335669554133</v>
      </c>
      <c r="R237" s="66">
        <f t="shared" si="104"/>
        <v>0</v>
      </c>
      <c r="S237" s="67">
        <f>SUM(L237:R237)</f>
        <v>1</v>
      </c>
      <c r="U237" s="101" t="s">
        <v>86</v>
      </c>
      <c r="V237" s="102">
        <f>+V236/$AI236</f>
        <v>0.1090677461201931</v>
      </c>
      <c r="W237" s="102">
        <f t="shared" ref="W237:AH237" si="105">+W236/$AI236</f>
        <v>3.1551550662011991E-2</v>
      </c>
      <c r="X237" s="102">
        <f t="shared" si="105"/>
        <v>0.10403356695541327</v>
      </c>
      <c r="Y237" s="102">
        <f t="shared" si="105"/>
        <v>0</v>
      </c>
      <c r="Z237" s="102">
        <f t="shared" si="105"/>
        <v>0.13687988757671801</v>
      </c>
      <c r="AA237" s="102">
        <f t="shared" si="105"/>
        <v>0.51567123494438494</v>
      </c>
      <c r="AB237" s="102">
        <f t="shared" si="105"/>
        <v>8.4709382057189059E-2</v>
      </c>
      <c r="AC237" s="102">
        <f t="shared" si="105"/>
        <v>1.8086631684089447E-2</v>
      </c>
      <c r="AD237" s="102">
        <f t="shared" si="105"/>
        <v>6.3703643794965376E-4</v>
      </c>
      <c r="AE237" s="102">
        <f t="shared" si="105"/>
        <v>5.8191176809549959E-3</v>
      </c>
      <c r="AF237" s="102">
        <f t="shared" si="105"/>
        <v>0</v>
      </c>
      <c r="AG237" s="102">
        <f t="shared" si="105"/>
        <v>0</v>
      </c>
      <c r="AH237" s="102">
        <f t="shared" si="105"/>
        <v>1.1630477565184797E-2</v>
      </c>
      <c r="AI237" s="103">
        <f>SUM(V237:AC237)</f>
        <v>0.99999999999999978</v>
      </c>
      <c r="AJ237" s="1" t="str">
        <f t="shared" si="99"/>
        <v/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AJ241" t="str">
        <f>IF(ABS(S241-AI241)&gt;0.001,S241-AI241,"")</f>
        <v/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106">SUM(B242:H242)</f>
        <v>0</v>
      </c>
      <c r="J242" s="6"/>
      <c r="K242" s="25" t="s">
        <v>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107">SUM(L242:R242)</f>
        <v>0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108">SUM(V242:AC242)</f>
        <v>0</v>
      </c>
      <c r="AJ242" t="str">
        <f t="shared" ref="AJ242:AJ263" si="109">IF(ABS(S242-AI242)&gt;0.001,S242-AI242,"")</f>
        <v/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106"/>
        <v>0</v>
      </c>
      <c r="J243" s="6"/>
      <c r="K243" s="31" t="s">
        <v>9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107"/>
        <v>0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0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108"/>
        <v>0</v>
      </c>
      <c r="AJ243" t="str">
        <f t="shared" si="109"/>
        <v/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106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107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108"/>
        <v>0</v>
      </c>
      <c r="AJ244" t="str">
        <f t="shared" si="109"/>
        <v/>
      </c>
      <c r="BA244"/>
      <c r="BR244"/>
      <c r="CG244"/>
    </row>
    <row r="245" spans="1:85" x14ac:dyDescent="0.25">
      <c r="A245" s="29" t="s">
        <v>15</v>
      </c>
      <c r="B245" s="18">
        <v>3.3372817297849982</v>
      </c>
      <c r="C245" s="18">
        <v>0</v>
      </c>
      <c r="D245" s="18">
        <v>0.52410022126137645</v>
      </c>
      <c r="E245" s="18">
        <v>0</v>
      </c>
      <c r="F245" s="214"/>
      <c r="G245" s="18">
        <v>0</v>
      </c>
      <c r="H245" s="30">
        <v>0</v>
      </c>
      <c r="I245" s="16">
        <f t="shared" si="106"/>
        <v>3.8613819510463747</v>
      </c>
      <c r="J245" s="6"/>
      <c r="K245" s="31" t="s">
        <v>15</v>
      </c>
      <c r="L245" s="18">
        <v>3.3372817297849982</v>
      </c>
      <c r="M245" s="18">
        <v>0</v>
      </c>
      <c r="N245" s="18">
        <v>0.52410022126137645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107"/>
        <v>3.8613819510463747</v>
      </c>
      <c r="U245" s="84" t="s">
        <v>15</v>
      </c>
      <c r="V245" s="76">
        <v>3.3372817297849982</v>
      </c>
      <c r="W245" s="76">
        <v>0</v>
      </c>
      <c r="X245" s="76">
        <v>0</v>
      </c>
      <c r="Y245" s="76">
        <v>0</v>
      </c>
      <c r="Z245" s="76">
        <v>0.52410022126137645</v>
      </c>
      <c r="AA245" s="76">
        <v>0</v>
      </c>
      <c r="AB245" s="76">
        <v>0</v>
      </c>
      <c r="AC245" s="77">
        <v>0</v>
      </c>
      <c r="AD245" s="78">
        <v>0</v>
      </c>
      <c r="AE245" s="78">
        <v>0</v>
      </c>
      <c r="AF245" s="78">
        <v>0</v>
      </c>
      <c r="AG245" s="78">
        <v>0</v>
      </c>
      <c r="AH245" s="78">
        <v>0</v>
      </c>
      <c r="AI245" s="79">
        <f t="shared" si="108"/>
        <v>3.8613819510463747</v>
      </c>
      <c r="AJ245" t="str">
        <f t="shared" si="109"/>
        <v/>
      </c>
      <c r="BA245"/>
      <c r="BR245"/>
      <c r="CG245"/>
    </row>
    <row r="246" spans="1:85" x14ac:dyDescent="0.25">
      <c r="A246" s="21" t="s">
        <v>14</v>
      </c>
      <c r="B246" s="22">
        <v>0.4324554285556268</v>
      </c>
      <c r="C246" s="22">
        <v>5.4262664974181075E-3</v>
      </c>
      <c r="D246" s="22">
        <v>0.10779632627676405</v>
      </c>
      <c r="E246" s="22">
        <v>4.0691785907602971E-3</v>
      </c>
      <c r="F246" s="214"/>
      <c r="G246" s="22">
        <v>0</v>
      </c>
      <c r="H246" s="23">
        <v>0</v>
      </c>
      <c r="I246" s="24">
        <f t="shared" si="106"/>
        <v>0.5497471999205692</v>
      </c>
      <c r="J246" s="6"/>
      <c r="K246" s="25" t="s">
        <v>14</v>
      </c>
      <c r="L246" s="26">
        <v>0.4324554285556268</v>
      </c>
      <c r="M246" s="26">
        <v>5.4262664974181075E-3</v>
      </c>
      <c r="N246" s="26">
        <v>0.10779632627676405</v>
      </c>
      <c r="O246" s="26">
        <v>4.0691785907602971E-3</v>
      </c>
      <c r="P246" s="26">
        <v>0</v>
      </c>
      <c r="Q246" s="26">
        <v>0</v>
      </c>
      <c r="R246" s="27">
        <v>0</v>
      </c>
      <c r="S246" s="28">
        <f t="shared" si="107"/>
        <v>0.5497471999205692</v>
      </c>
      <c r="U246" s="80" t="s">
        <v>55</v>
      </c>
      <c r="V246" s="81">
        <v>0.42417158565715801</v>
      </c>
      <c r="W246" s="81">
        <v>0</v>
      </c>
      <c r="X246" s="81">
        <v>0</v>
      </c>
      <c r="Y246" s="81">
        <v>5.4262664974181075E-3</v>
      </c>
      <c r="Z246" s="81">
        <v>0.10779632627676405</v>
      </c>
      <c r="AA246" s="81">
        <v>3.4878673635088254E-3</v>
      </c>
      <c r="AB246" s="81">
        <v>0</v>
      </c>
      <c r="AC246" s="82">
        <v>8.8651541257202798E-3</v>
      </c>
      <c r="AD246" s="81">
        <v>8.2838428984688094E-3</v>
      </c>
      <c r="AE246" s="81">
        <v>0</v>
      </c>
      <c r="AF246" s="81">
        <v>0</v>
      </c>
      <c r="AG246" s="81">
        <v>0</v>
      </c>
      <c r="AH246" s="81">
        <v>5.8131122725147159E-4</v>
      </c>
      <c r="AI246" s="83">
        <f t="shared" si="108"/>
        <v>0.54974719992056931</v>
      </c>
      <c r="AJ246" t="str">
        <f t="shared" si="109"/>
        <v/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0.18237787677581394</v>
      </c>
      <c r="F247" s="214"/>
      <c r="G247" s="18">
        <v>0</v>
      </c>
      <c r="H247" s="30">
        <v>0</v>
      </c>
      <c r="I247" s="16">
        <f t="shared" si="106"/>
        <v>0.18237787677581394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0.18237787677581394</v>
      </c>
      <c r="P247" s="18">
        <v>33.420889509905201</v>
      </c>
      <c r="Q247" s="18">
        <v>0</v>
      </c>
      <c r="R247" s="19">
        <v>0</v>
      </c>
      <c r="S247" s="20">
        <f t="shared" si="107"/>
        <v>33.603267386681019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1.2766451374306974E-2</v>
      </c>
      <c r="AB247" s="76">
        <v>33.420889509905201</v>
      </c>
      <c r="AC247" s="77">
        <v>0.16961142540150695</v>
      </c>
      <c r="AD247" s="76">
        <v>0</v>
      </c>
      <c r="AE247" s="76">
        <v>0</v>
      </c>
      <c r="AF247" s="76">
        <v>0</v>
      </c>
      <c r="AG247" s="76">
        <v>0</v>
      </c>
      <c r="AH247" s="76">
        <v>0.16961142540150695</v>
      </c>
      <c r="AI247" s="79">
        <f t="shared" si="108"/>
        <v>33.603267386681011</v>
      </c>
      <c r="AJ247" t="str">
        <f t="shared" si="109"/>
        <v/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9.6381412736353759E-4</v>
      </c>
      <c r="F248" s="214"/>
      <c r="G248" s="22">
        <v>0</v>
      </c>
      <c r="H248" s="23">
        <v>0</v>
      </c>
      <c r="I248" s="24">
        <f t="shared" si="106"/>
        <v>9.6381412736353759E-4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9.6381412736353759E-4</v>
      </c>
      <c r="P248" s="26">
        <v>0.46007054167247452</v>
      </c>
      <c r="Q248" s="26">
        <v>0</v>
      </c>
      <c r="R248" s="27">
        <v>0</v>
      </c>
      <c r="S248" s="28">
        <f t="shared" si="107"/>
        <v>0.46103435579983804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9.5417598608990226E-4</v>
      </c>
      <c r="AB248" s="81">
        <v>0.46007054167247452</v>
      </c>
      <c r="AC248" s="82">
        <v>9.6381412736353766E-6</v>
      </c>
      <c r="AD248" s="81">
        <v>0</v>
      </c>
      <c r="AE248" s="81">
        <v>0</v>
      </c>
      <c r="AF248" s="81">
        <v>0</v>
      </c>
      <c r="AG248" s="81">
        <v>0</v>
      </c>
      <c r="AH248" s="81">
        <v>9.6381412736353766E-6</v>
      </c>
      <c r="AI248" s="83">
        <f t="shared" si="108"/>
        <v>0.46103435579983804</v>
      </c>
      <c r="AJ248" t="str">
        <f t="shared" si="109"/>
        <v/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4.4483658582307608E-4</v>
      </c>
      <c r="E249" s="18">
        <v>0</v>
      </c>
      <c r="F249" s="214"/>
      <c r="G249" s="18">
        <v>0</v>
      </c>
      <c r="H249" s="30">
        <v>0</v>
      </c>
      <c r="I249" s="16">
        <f t="shared" si="106"/>
        <v>4.4483658582307608E-4</v>
      </c>
      <c r="J249" s="6"/>
      <c r="K249" s="31" t="s">
        <v>57</v>
      </c>
      <c r="L249" s="18">
        <v>0</v>
      </c>
      <c r="M249" s="18">
        <v>0</v>
      </c>
      <c r="N249" s="18">
        <v>4.4483658582307608E-4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107"/>
        <v>4.4483658582307608E-4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4.4483658582307608E-4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108"/>
        <v>4.4483658582307608E-4</v>
      </c>
      <c r="AJ249" t="str">
        <f t="shared" si="109"/>
        <v/>
      </c>
      <c r="BA249"/>
      <c r="BR249"/>
      <c r="CG249"/>
    </row>
    <row r="250" spans="1:85" x14ac:dyDescent="0.25">
      <c r="A250" s="21" t="s">
        <v>16</v>
      </c>
      <c r="B250" s="22">
        <v>1.6544019894441582</v>
      </c>
      <c r="C250" s="22">
        <v>0</v>
      </c>
      <c r="D250" s="22">
        <v>2.3460511165327524</v>
      </c>
      <c r="E250" s="22">
        <v>4.6405213300233106</v>
      </c>
      <c r="F250" s="214"/>
      <c r="G250" s="22">
        <v>0</v>
      </c>
      <c r="H250" s="23">
        <v>0</v>
      </c>
      <c r="I250" s="24">
        <f t="shared" si="106"/>
        <v>8.6409744360002207</v>
      </c>
      <c r="J250" s="6"/>
      <c r="K250" s="25" t="s">
        <v>16</v>
      </c>
      <c r="L250" s="26">
        <v>1.6544019894441582</v>
      </c>
      <c r="M250" s="26">
        <v>0</v>
      </c>
      <c r="N250" s="26">
        <v>2.3460511165327524</v>
      </c>
      <c r="O250" s="26">
        <v>4.6405213300233106</v>
      </c>
      <c r="P250" s="26">
        <v>0</v>
      </c>
      <c r="Q250" s="26">
        <v>0</v>
      </c>
      <c r="R250" s="27">
        <v>0</v>
      </c>
      <c r="S250" s="28">
        <f t="shared" si="107"/>
        <v>8.6409744360002207</v>
      </c>
      <c r="U250" s="80" t="s">
        <v>16</v>
      </c>
      <c r="V250" s="81">
        <v>1.6544019894441582</v>
      </c>
      <c r="W250" s="81">
        <v>0</v>
      </c>
      <c r="X250" s="81">
        <v>0</v>
      </c>
      <c r="Y250" s="81">
        <v>0</v>
      </c>
      <c r="Z250" s="81">
        <v>2.3460511165327524</v>
      </c>
      <c r="AA250" s="81">
        <v>2.3468028290731816E-2</v>
      </c>
      <c r="AB250" s="81">
        <v>0</v>
      </c>
      <c r="AC250" s="82">
        <v>4.6170533017325788</v>
      </c>
      <c r="AD250" s="81">
        <v>0</v>
      </c>
      <c r="AE250" s="81">
        <v>0</v>
      </c>
      <c r="AF250" s="81">
        <v>0</v>
      </c>
      <c r="AG250" s="81">
        <v>0</v>
      </c>
      <c r="AH250" s="81">
        <v>4.6170533017325788</v>
      </c>
      <c r="AI250" s="83">
        <f t="shared" si="108"/>
        <v>8.6409744360002207</v>
      </c>
      <c r="AJ250" t="str">
        <f t="shared" si="109"/>
        <v/>
      </c>
      <c r="BA250"/>
      <c r="BR250"/>
      <c r="CG250"/>
    </row>
    <row r="251" spans="1:85" x14ac:dyDescent="0.25">
      <c r="A251" s="29" t="s">
        <v>136</v>
      </c>
      <c r="B251" s="18">
        <v>43.39532384910143</v>
      </c>
      <c r="C251" s="18">
        <v>1.4483387633891915</v>
      </c>
      <c r="D251" s="18">
        <v>18.668052083990474</v>
      </c>
      <c r="E251" s="18">
        <v>3.9884398560569627</v>
      </c>
      <c r="F251" s="214"/>
      <c r="G251" s="18">
        <v>0</v>
      </c>
      <c r="H251" s="30">
        <v>0</v>
      </c>
      <c r="I251" s="16">
        <f t="shared" si="106"/>
        <v>67.500154552538049</v>
      </c>
      <c r="J251" s="6"/>
      <c r="K251" s="31" t="s">
        <v>136</v>
      </c>
      <c r="L251" s="18">
        <v>43.39532384910143</v>
      </c>
      <c r="M251" s="18">
        <v>1.4483387633891915</v>
      </c>
      <c r="N251" s="18">
        <v>18.668052083990474</v>
      </c>
      <c r="O251" s="18">
        <v>3.9884398560569627</v>
      </c>
      <c r="P251" s="18">
        <v>2.4023403777838424E-2</v>
      </c>
      <c r="Q251" s="18">
        <v>0</v>
      </c>
      <c r="R251" s="19">
        <v>0</v>
      </c>
      <c r="S251" s="20">
        <f t="shared" si="107"/>
        <v>67.524177956315881</v>
      </c>
      <c r="U251" s="84" t="s">
        <v>136</v>
      </c>
      <c r="V251" s="76">
        <v>42.81981116030952</v>
      </c>
      <c r="W251" s="76">
        <v>0</v>
      </c>
      <c r="X251" s="76">
        <v>0</v>
      </c>
      <c r="Y251" s="76">
        <v>1.4483387633891915</v>
      </c>
      <c r="Z251" s="76">
        <v>18.668052083990474</v>
      </c>
      <c r="AA251" s="76">
        <v>0.46459347482148872</v>
      </c>
      <c r="AB251" s="76">
        <v>2.4023403777838424E-2</v>
      </c>
      <c r="AC251" s="77">
        <v>4.0993590700273854</v>
      </c>
      <c r="AD251" s="76">
        <v>0.5755126887919112</v>
      </c>
      <c r="AE251" s="76">
        <v>1.4252019010614512</v>
      </c>
      <c r="AF251" s="76">
        <v>0</v>
      </c>
      <c r="AG251" s="76">
        <v>0</v>
      </c>
      <c r="AH251" s="76">
        <v>2.0986444801740229</v>
      </c>
      <c r="AI251" s="79">
        <f t="shared" si="108"/>
        <v>67.52417795631591</v>
      </c>
      <c r="AJ251" t="str">
        <f t="shared" si="109"/>
        <v/>
      </c>
      <c r="BA251"/>
      <c r="BR251"/>
      <c r="CG251"/>
    </row>
    <row r="252" spans="1:85" x14ac:dyDescent="0.25">
      <c r="A252" s="21" t="s">
        <v>24</v>
      </c>
      <c r="B252" s="22">
        <v>6.736874085563147</v>
      </c>
      <c r="C252" s="22">
        <v>6.162289116824541E-2</v>
      </c>
      <c r="D252" s="22">
        <v>45.054642021360351</v>
      </c>
      <c r="E252" s="22">
        <v>82.122240932849493</v>
      </c>
      <c r="F252" s="214"/>
      <c r="G252" s="22">
        <v>16.284599100511755</v>
      </c>
      <c r="H252" s="23">
        <v>4.2111125865219066</v>
      </c>
      <c r="I252" s="24">
        <f t="shared" si="106"/>
        <v>154.47109161797488</v>
      </c>
      <c r="J252" s="6"/>
      <c r="K252" s="25" t="s">
        <v>24</v>
      </c>
      <c r="L252" s="26">
        <v>6.736874085563147</v>
      </c>
      <c r="M252" s="26">
        <v>6.162289116824541E-2</v>
      </c>
      <c r="N252" s="26">
        <v>45.054642021360351</v>
      </c>
      <c r="O252" s="26">
        <v>82.122240932849493</v>
      </c>
      <c r="P252" s="26">
        <v>0.19264166855030154</v>
      </c>
      <c r="Q252" s="26">
        <v>16.284599100511755</v>
      </c>
      <c r="R252" s="27">
        <v>4.2111125865219066</v>
      </c>
      <c r="S252" s="28">
        <f t="shared" si="107"/>
        <v>154.6637332865252</v>
      </c>
      <c r="U252" s="80" t="s">
        <v>24</v>
      </c>
      <c r="V252" s="81">
        <v>1.3836442224639387</v>
      </c>
      <c r="W252" s="81">
        <v>5.2696134869621716</v>
      </c>
      <c r="X252" s="81">
        <v>16.284599100511755</v>
      </c>
      <c r="Y252" s="81">
        <v>6.162289116824541E-2</v>
      </c>
      <c r="Z252" s="81">
        <v>45.054642021360351</v>
      </c>
      <c r="AA252" s="81">
        <v>80.839299335690086</v>
      </c>
      <c r="AB252" s="81">
        <v>0.19264166855030154</v>
      </c>
      <c r="AC252" s="82">
        <v>5.5776705598183538</v>
      </c>
      <c r="AD252" s="81">
        <v>8.3616376137035917E-2</v>
      </c>
      <c r="AE252" s="81">
        <v>0.20128338424202016</v>
      </c>
      <c r="AF252" s="81">
        <v>4.2111125865219066</v>
      </c>
      <c r="AG252" s="81">
        <v>0</v>
      </c>
      <c r="AH252" s="81">
        <v>1.0816582129173902</v>
      </c>
      <c r="AI252" s="83">
        <f t="shared" si="108"/>
        <v>154.6637332865252</v>
      </c>
      <c r="AJ252" t="str">
        <f t="shared" si="109"/>
        <v/>
      </c>
      <c r="BA252"/>
      <c r="BR252"/>
      <c r="CG252"/>
    </row>
    <row r="253" spans="1:85" x14ac:dyDescent="0.25">
      <c r="A253" s="29" t="s">
        <v>23</v>
      </c>
      <c r="B253" s="18">
        <v>6.6865126566264355</v>
      </c>
      <c r="C253" s="18">
        <v>0</v>
      </c>
      <c r="D253" s="18">
        <v>9.7240366300920381E-2</v>
      </c>
      <c r="E253" s="18">
        <v>0</v>
      </c>
      <c r="F253" s="214"/>
      <c r="G253" s="18">
        <v>0</v>
      </c>
      <c r="H253" s="30">
        <v>0</v>
      </c>
      <c r="I253" s="16">
        <f t="shared" si="106"/>
        <v>6.7837530229273559</v>
      </c>
      <c r="J253" s="6"/>
      <c r="K253" s="31" t="s">
        <v>23</v>
      </c>
      <c r="L253" s="18">
        <v>6.6865126566264355</v>
      </c>
      <c r="M253" s="18">
        <v>0</v>
      </c>
      <c r="N253" s="18">
        <v>9.7240366300920381E-2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107"/>
        <v>6.7837530229273559</v>
      </c>
      <c r="U253" s="84" t="s">
        <v>23</v>
      </c>
      <c r="V253" s="76">
        <v>6.6836876934927467</v>
      </c>
      <c r="W253" s="76">
        <v>0</v>
      </c>
      <c r="X253" s="76">
        <v>0</v>
      </c>
      <c r="Y253" s="76">
        <v>0</v>
      </c>
      <c r="Z253" s="76">
        <v>9.7240366300920381E-2</v>
      </c>
      <c r="AA253" s="76">
        <v>0</v>
      </c>
      <c r="AB253" s="76">
        <v>0</v>
      </c>
      <c r="AC253" s="77">
        <v>2.8249631336889763E-3</v>
      </c>
      <c r="AD253" s="76">
        <v>2.8249631336889763E-3</v>
      </c>
      <c r="AE253" s="76">
        <v>0</v>
      </c>
      <c r="AF253" s="76">
        <v>0</v>
      </c>
      <c r="AG253" s="76">
        <v>0</v>
      </c>
      <c r="AH253" s="76">
        <v>0</v>
      </c>
      <c r="AI253" s="79">
        <f t="shared" si="108"/>
        <v>6.7837530229273559</v>
      </c>
      <c r="AJ253" t="str">
        <f t="shared" si="109"/>
        <v/>
      </c>
      <c r="BA253"/>
      <c r="BR253"/>
      <c r="CG253"/>
    </row>
    <row r="254" spans="1:85" x14ac:dyDescent="0.25">
      <c r="A254" s="21" t="s">
        <v>58</v>
      </c>
      <c r="B254" s="22">
        <v>0</v>
      </c>
      <c r="C254" s="22">
        <v>0</v>
      </c>
      <c r="D254" s="22">
        <v>0</v>
      </c>
      <c r="E254" s="22">
        <v>0</v>
      </c>
      <c r="F254" s="214"/>
      <c r="G254" s="22">
        <v>0</v>
      </c>
      <c r="H254" s="23">
        <v>0</v>
      </c>
      <c r="I254" s="24">
        <f t="shared" si="106"/>
        <v>0</v>
      </c>
      <c r="J254" s="6"/>
      <c r="K254" s="25" t="s">
        <v>58</v>
      </c>
      <c r="L254" s="26">
        <v>0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107"/>
        <v>0</v>
      </c>
      <c r="U254" s="80" t="s">
        <v>58</v>
      </c>
      <c r="V254" s="81">
        <v>0</v>
      </c>
      <c r="W254" s="81">
        <v>0</v>
      </c>
      <c r="X254" s="81">
        <v>0</v>
      </c>
      <c r="Y254" s="81">
        <v>0</v>
      </c>
      <c r="Z254" s="81">
        <v>0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108"/>
        <v>0</v>
      </c>
      <c r="AJ254" t="str">
        <f t="shared" si="109"/>
        <v/>
      </c>
      <c r="BA254"/>
      <c r="BR254"/>
      <c r="CG254"/>
    </row>
    <row r="255" spans="1:85" x14ac:dyDescent="0.25">
      <c r="A255" s="29" t="s">
        <v>21</v>
      </c>
      <c r="B255" s="18">
        <v>12.197396389191294</v>
      </c>
      <c r="C255" s="18">
        <v>0</v>
      </c>
      <c r="D255" s="18">
        <v>0</v>
      </c>
      <c r="E255" s="18">
        <v>0.31275375356900753</v>
      </c>
      <c r="F255" s="214"/>
      <c r="G255" s="18">
        <v>0</v>
      </c>
      <c r="H255" s="30">
        <v>0</v>
      </c>
      <c r="I255" s="16">
        <f t="shared" si="106"/>
        <v>12.510150142760301</v>
      </c>
      <c r="J255" s="6"/>
      <c r="K255" s="31" t="s">
        <v>21</v>
      </c>
      <c r="L255" s="18">
        <v>12.197396389191294</v>
      </c>
      <c r="M255" s="18">
        <v>0</v>
      </c>
      <c r="N255" s="18">
        <v>0</v>
      </c>
      <c r="O255" s="18">
        <v>0.31275375356900753</v>
      </c>
      <c r="P255" s="18">
        <v>2.0399995673219142</v>
      </c>
      <c r="Q255" s="18">
        <v>0</v>
      </c>
      <c r="R255" s="19">
        <v>0</v>
      </c>
      <c r="S255" s="20">
        <f t="shared" si="107"/>
        <v>14.550149710082215</v>
      </c>
      <c r="U255" s="84" t="s">
        <v>21</v>
      </c>
      <c r="V255" s="76">
        <v>12.134845638477492</v>
      </c>
      <c r="W255" s="76">
        <v>0</v>
      </c>
      <c r="X255" s="76">
        <v>0</v>
      </c>
      <c r="Y255" s="76">
        <v>0</v>
      </c>
      <c r="Z255" s="76">
        <v>0</v>
      </c>
      <c r="AA255" s="76">
        <v>0</v>
      </c>
      <c r="AB255" s="76">
        <v>2.0399995673219142</v>
      </c>
      <c r="AC255" s="77">
        <v>0.37530450428280904</v>
      </c>
      <c r="AD255" s="76">
        <v>6.2550750713801506E-2</v>
      </c>
      <c r="AE255" s="76">
        <v>0</v>
      </c>
      <c r="AF255" s="76">
        <v>0</v>
      </c>
      <c r="AG255" s="76">
        <v>0</v>
      </c>
      <c r="AH255" s="76">
        <v>0.31275375356900753</v>
      </c>
      <c r="AI255" s="79">
        <f t="shared" si="108"/>
        <v>14.550149710082215</v>
      </c>
      <c r="AJ255" t="str">
        <f t="shared" si="109"/>
        <v/>
      </c>
      <c r="BA255"/>
      <c r="BR255"/>
      <c r="CG255"/>
    </row>
    <row r="256" spans="1:85" x14ac:dyDescent="0.25">
      <c r="A256" s="21" t="s">
        <v>20</v>
      </c>
      <c r="B256" s="22">
        <v>6.0197673717958013E-3</v>
      </c>
      <c r="C256" s="22">
        <v>0</v>
      </c>
      <c r="D256" s="22">
        <v>1.5049418429489503E-3</v>
      </c>
      <c r="E256" s="22">
        <v>0</v>
      </c>
      <c r="F256" s="214"/>
      <c r="G256" s="22">
        <v>0</v>
      </c>
      <c r="H256" s="23">
        <v>0</v>
      </c>
      <c r="I256" s="24">
        <f t="shared" si="106"/>
        <v>7.5247092147447516E-3</v>
      </c>
      <c r="J256" s="6"/>
      <c r="K256" s="25" t="s">
        <v>20</v>
      </c>
      <c r="L256" s="26">
        <v>6.0197673717958013E-3</v>
      </c>
      <c r="M256" s="26">
        <v>0</v>
      </c>
      <c r="N256" s="26">
        <v>1.5049418429489503E-3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107"/>
        <v>7.5247092147447516E-3</v>
      </c>
      <c r="U256" s="80" t="s">
        <v>59</v>
      </c>
      <c r="V256" s="81">
        <v>6.0197673717958013E-3</v>
      </c>
      <c r="W256" s="81">
        <v>0</v>
      </c>
      <c r="X256" s="81">
        <v>0</v>
      </c>
      <c r="Y256" s="81">
        <v>0</v>
      </c>
      <c r="Z256" s="81">
        <v>1.5049418429489503E-3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108"/>
        <v>7.5247092147447516E-3</v>
      </c>
      <c r="AJ256" t="str">
        <f t="shared" si="109"/>
        <v/>
      </c>
      <c r="BA256"/>
      <c r="BR256"/>
      <c r="CG256"/>
    </row>
    <row r="257" spans="1:85" x14ac:dyDescent="0.25">
      <c r="A257" s="32" t="s">
        <v>62</v>
      </c>
      <c r="B257" s="18">
        <v>0.477697748596903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106"/>
        <v>0.477697748596903</v>
      </c>
      <c r="J257" s="6"/>
      <c r="K257" s="33" t="s">
        <v>62</v>
      </c>
      <c r="L257" s="18">
        <v>0.477697748596903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107"/>
        <v>0.477697748596903</v>
      </c>
      <c r="U257" s="85" t="s">
        <v>60</v>
      </c>
      <c r="V257" s="76">
        <v>0.477697748596903</v>
      </c>
      <c r="W257" s="76">
        <v>0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0</v>
      </c>
      <c r="AD257" s="78">
        <v>0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108"/>
        <v>0.477697748596903</v>
      </c>
      <c r="AJ257" t="str">
        <f t="shared" si="109"/>
        <v/>
      </c>
      <c r="BA257"/>
      <c r="BR257"/>
      <c r="CG257"/>
    </row>
    <row r="258" spans="1:85" ht="14.4" x14ac:dyDescent="0.3">
      <c r="A258" s="34" t="s">
        <v>22</v>
      </c>
      <c r="B258" s="35">
        <v>0.477697748596903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106"/>
        <v>0.477697748596903</v>
      </c>
      <c r="J258" s="6"/>
      <c r="K258" s="38" t="s">
        <v>22</v>
      </c>
      <c r="L258" s="39">
        <v>0.477697748596903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107"/>
        <v>0.477697748596903</v>
      </c>
      <c r="U258" s="86" t="s">
        <v>63</v>
      </c>
      <c r="V258" s="87">
        <v>0</v>
      </c>
      <c r="W258" s="87">
        <v>0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0</v>
      </c>
      <c r="AD258" s="87">
        <v>0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108"/>
        <v>0</v>
      </c>
      <c r="AJ258">
        <f t="shared" si="109"/>
        <v>0.477697748596903</v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106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107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108"/>
        <v>0</v>
      </c>
      <c r="AJ259" t="str">
        <f t="shared" si="109"/>
        <v/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106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107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108"/>
        <v>0</v>
      </c>
      <c r="AJ260" t="str">
        <f t="shared" si="109"/>
        <v/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106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107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108"/>
        <v>0</v>
      </c>
      <c r="AJ261" t="str">
        <f t="shared" si="109"/>
        <v/>
      </c>
      <c r="BA261"/>
      <c r="BR261"/>
      <c r="CG261"/>
    </row>
    <row r="262" spans="1:85" x14ac:dyDescent="0.25">
      <c r="A262" s="56" t="s">
        <v>25</v>
      </c>
      <c r="B262" s="57">
        <f>SUM(B241:B257)</f>
        <v>74.923963644235798</v>
      </c>
      <c r="C262" s="57">
        <f t="shared" ref="C262:I262" si="110">SUM(C241:C257)</f>
        <v>1.5153879210548551</v>
      </c>
      <c r="D262" s="57">
        <f t="shared" si="110"/>
        <v>66.799831914151426</v>
      </c>
      <c r="E262" s="57">
        <f t="shared" si="110"/>
        <v>91.251366741992712</v>
      </c>
      <c r="F262" s="57">
        <f t="shared" si="110"/>
        <v>0</v>
      </c>
      <c r="G262" s="57">
        <f t="shared" si="110"/>
        <v>16.284599100511755</v>
      </c>
      <c r="H262" s="58">
        <f t="shared" si="110"/>
        <v>4.2111125865219066</v>
      </c>
      <c r="I262" s="16">
        <f t="shared" si="110"/>
        <v>254.98626190846841</v>
      </c>
      <c r="J262" s="6"/>
      <c r="K262" s="59" t="s">
        <v>25</v>
      </c>
      <c r="L262" s="57">
        <f>SUM(L241:L257)</f>
        <v>74.923963644235798</v>
      </c>
      <c r="M262" s="57">
        <f t="shared" ref="M262:S262" si="111">SUM(M241:M257)</f>
        <v>1.5153879210548551</v>
      </c>
      <c r="N262" s="57">
        <f t="shared" si="111"/>
        <v>66.799831914151426</v>
      </c>
      <c r="O262" s="57">
        <f t="shared" si="111"/>
        <v>91.251366741992712</v>
      </c>
      <c r="P262" s="57">
        <f t="shared" si="111"/>
        <v>36.137624691227728</v>
      </c>
      <c r="Q262" s="57">
        <f t="shared" si="111"/>
        <v>16.284599100511755</v>
      </c>
      <c r="R262" s="58">
        <f t="shared" si="111"/>
        <v>4.2111125865219066</v>
      </c>
      <c r="S262" s="60">
        <f t="shared" si="111"/>
        <v>291.12388659969611</v>
      </c>
      <c r="T262" t="str">
        <f>IF(ABS(S262-AI262)&gt;0.01,S262-AI262,"")</f>
        <v/>
      </c>
      <c r="U262" s="94" t="s">
        <v>61</v>
      </c>
      <c r="V262" s="95">
        <f>SUM(V241:V257)</f>
        <v>68.921561535598713</v>
      </c>
      <c r="W262" s="95">
        <f t="shared" ref="W262:AH262" si="112">SUM(W241:W257)</f>
        <v>5.2696134869621716</v>
      </c>
      <c r="X262" s="95">
        <f t="shared" si="112"/>
        <v>16.284599100511755</v>
      </c>
      <c r="Y262" s="95">
        <f t="shared" si="112"/>
        <v>1.5153879210548551</v>
      </c>
      <c r="Z262" s="95">
        <f t="shared" si="112"/>
        <v>66.799831914151426</v>
      </c>
      <c r="AA262" s="95">
        <f t="shared" si="112"/>
        <v>81.344569333526209</v>
      </c>
      <c r="AB262" s="95">
        <f t="shared" si="112"/>
        <v>36.137624691227728</v>
      </c>
      <c r="AC262" s="95">
        <f t="shared" si="112"/>
        <v>14.850698616663317</v>
      </c>
      <c r="AD262" s="96">
        <f t="shared" si="112"/>
        <v>0.73278862167490644</v>
      </c>
      <c r="AE262" s="96">
        <f t="shared" si="112"/>
        <v>1.6264852853034713</v>
      </c>
      <c r="AF262" s="96">
        <f t="shared" si="112"/>
        <v>4.2111125865219066</v>
      </c>
      <c r="AG262" s="96">
        <f t="shared" si="112"/>
        <v>0</v>
      </c>
      <c r="AH262" s="96">
        <f t="shared" si="112"/>
        <v>8.2803121231630321</v>
      </c>
      <c r="AI262" s="97">
        <f>SUM(V262:AC262)</f>
        <v>291.12388659969616</v>
      </c>
      <c r="AJ262" t="str">
        <f t="shared" si="109"/>
        <v/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0.29383529560949839</v>
      </c>
      <c r="C263" s="98">
        <f t="shared" ref="C263:H263" si="113">IF($I262=0,"-",C262/$I262)</f>
        <v>5.9430179089367133E-3</v>
      </c>
      <c r="D263" s="98">
        <f t="shared" si="113"/>
        <v>0.26197423898127636</v>
      </c>
      <c r="E263" s="98">
        <f t="shared" si="113"/>
        <v>0.3578677771069444</v>
      </c>
      <c r="F263" s="98">
        <f t="shared" si="113"/>
        <v>0</v>
      </c>
      <c r="G263" s="98">
        <f t="shared" si="113"/>
        <v>6.3864613640861115E-2</v>
      </c>
      <c r="H263" s="99">
        <f t="shared" si="113"/>
        <v>1.6515056752483222E-2</v>
      </c>
      <c r="I263" s="100">
        <f>SUM(B263:H263)</f>
        <v>1.0000000000000002</v>
      </c>
      <c r="J263"/>
      <c r="K263" s="64" t="s">
        <v>86</v>
      </c>
      <c r="L263" s="65">
        <f t="shared" ref="L263:R263" si="114">IF($S262=0,"-",L262/$S262)</f>
        <v>0.25736109983739824</v>
      </c>
      <c r="M263" s="65">
        <f t="shared" si="114"/>
        <v>5.205302590434834E-3</v>
      </c>
      <c r="N263" s="65">
        <f t="shared" si="114"/>
        <v>0.22945500176700773</v>
      </c>
      <c r="O263" s="65">
        <f t="shared" si="114"/>
        <v>0.31344513776523608</v>
      </c>
      <c r="P263" s="65">
        <f t="shared" si="114"/>
        <v>0.12413143116943208</v>
      </c>
      <c r="Q263" s="65">
        <f t="shared" si="114"/>
        <v>5.5937007748538194E-2</v>
      </c>
      <c r="R263" s="66">
        <f t="shared" si="114"/>
        <v>1.4465019121953087E-2</v>
      </c>
      <c r="S263" s="67">
        <f>SUM(L263:R263)</f>
        <v>1.0000000000000002</v>
      </c>
      <c r="U263" s="101" t="s">
        <v>86</v>
      </c>
      <c r="V263" s="102">
        <f>+V262/$AI262</f>
        <v>0.23674306612417506</v>
      </c>
      <c r="W263" s="102">
        <f t="shared" ref="W263:AH263" si="115">+W262/$AI262</f>
        <v>1.8100931354382625E-2</v>
      </c>
      <c r="X263" s="102">
        <f t="shared" si="115"/>
        <v>5.593700774853818E-2</v>
      </c>
      <c r="Y263" s="102">
        <f t="shared" si="115"/>
        <v>5.2053025904348332E-3</v>
      </c>
      <c r="Z263" s="102">
        <f t="shared" si="115"/>
        <v>0.22945500176700767</v>
      </c>
      <c r="AA263" s="102">
        <f t="shared" si="115"/>
        <v>0.27941564769426619</v>
      </c>
      <c r="AB263" s="102">
        <f t="shared" si="115"/>
        <v>0.12413143116943205</v>
      </c>
      <c r="AC263" s="102">
        <f t="shared" si="115"/>
        <v>5.1011611551763397E-2</v>
      </c>
      <c r="AD263" s="102">
        <f t="shared" si="115"/>
        <v>2.5171023588404897E-3</v>
      </c>
      <c r="AE263" s="102">
        <f t="shared" si="115"/>
        <v>5.5869180104068062E-3</v>
      </c>
      <c r="AF263" s="102">
        <f t="shared" si="115"/>
        <v>1.4465019121953086E-2</v>
      </c>
      <c r="AG263" s="102">
        <f t="shared" si="115"/>
        <v>0</v>
      </c>
      <c r="AH263" s="102">
        <f t="shared" si="115"/>
        <v>2.8442572060563009E-2</v>
      </c>
      <c r="AI263" s="103">
        <f>SUM(V263:AC263)</f>
        <v>0.99999999999999989</v>
      </c>
      <c r="AJ263" s="1" t="str">
        <f t="shared" si="109"/>
        <v/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1.1986826540990965E-2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1.1986826540990965E-2</v>
      </c>
      <c r="J267" s="6"/>
      <c r="K267" s="72" t="s">
        <v>6</v>
      </c>
      <c r="L267" s="14">
        <v>1.1986826540990965E-2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1.1986826540990965E-2</v>
      </c>
      <c r="U267" s="75" t="s">
        <v>6</v>
      </c>
      <c r="V267" s="76">
        <v>1.1986826540990965E-2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1.1986826540990965E-2</v>
      </c>
      <c r="AJ267" t="str">
        <f>IF(ABS(S267-AI267)&gt;0.001,S267-AI267,"")</f>
        <v/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116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117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118">SUM(V268:AC268)</f>
        <v>0</v>
      </c>
      <c r="AJ268" t="str">
        <f t="shared" ref="AJ268:AJ289" si="119">IF(ABS(S268-AI268)&gt;0.001,S268-AI268,"")</f>
        <v/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116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117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118"/>
        <v>0</v>
      </c>
      <c r="AJ269" t="str">
        <f t="shared" si="119"/>
        <v/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116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117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118"/>
        <v>0</v>
      </c>
      <c r="AJ270" t="str">
        <f t="shared" si="119"/>
        <v/>
      </c>
      <c r="BA270"/>
      <c r="BR270"/>
      <c r="CG270"/>
    </row>
    <row r="271" spans="1:85" x14ac:dyDescent="0.25">
      <c r="A271" s="29" t="s">
        <v>15</v>
      </c>
      <c r="B271" s="18">
        <v>0</v>
      </c>
      <c r="C271" s="18">
        <v>0</v>
      </c>
      <c r="D271" s="18">
        <v>0</v>
      </c>
      <c r="E271" s="18">
        <v>1.4355972463652171</v>
      </c>
      <c r="F271" s="214"/>
      <c r="G271" s="18">
        <v>0</v>
      </c>
      <c r="H271" s="30">
        <v>0</v>
      </c>
      <c r="I271" s="16">
        <f t="shared" si="116"/>
        <v>1.4355972463652171</v>
      </c>
      <c r="J271" s="6"/>
      <c r="K271" s="31" t="s">
        <v>15</v>
      </c>
      <c r="L271" s="18">
        <v>0</v>
      </c>
      <c r="M271" s="18">
        <v>0</v>
      </c>
      <c r="N271" s="18">
        <v>0</v>
      </c>
      <c r="O271" s="18">
        <v>1.4355972463652171</v>
      </c>
      <c r="P271" s="18">
        <v>0</v>
      </c>
      <c r="Q271" s="18">
        <v>0</v>
      </c>
      <c r="R271" s="19">
        <v>0</v>
      </c>
      <c r="S271" s="20">
        <f t="shared" si="117"/>
        <v>1.4355972463652171</v>
      </c>
      <c r="U271" s="84" t="s">
        <v>15</v>
      </c>
      <c r="V271" s="76">
        <v>0</v>
      </c>
      <c r="W271" s="76">
        <v>0</v>
      </c>
      <c r="X271" s="76">
        <v>0</v>
      </c>
      <c r="Y271" s="76">
        <v>0</v>
      </c>
      <c r="Z271" s="76">
        <v>0</v>
      </c>
      <c r="AA271" s="76">
        <v>1.4355972463652171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118"/>
        <v>1.4355972463652171</v>
      </c>
      <c r="AJ271" t="str">
        <f t="shared" si="119"/>
        <v/>
      </c>
      <c r="BA271"/>
      <c r="BR271"/>
      <c r="CG271"/>
    </row>
    <row r="272" spans="1:85" x14ac:dyDescent="0.25">
      <c r="A272" s="21" t="s">
        <v>14</v>
      </c>
      <c r="B272" s="22">
        <v>1.7032790773679722</v>
      </c>
      <c r="C272" s="22">
        <v>4.5323227907208746E-2</v>
      </c>
      <c r="D272" s="22">
        <v>1.1535503007457963</v>
      </c>
      <c r="E272" s="22">
        <v>0.65900863909413621</v>
      </c>
      <c r="F272" s="214"/>
      <c r="G272" s="22">
        <v>0</v>
      </c>
      <c r="H272" s="23">
        <v>0</v>
      </c>
      <c r="I272" s="24">
        <f t="shared" si="116"/>
        <v>3.5611612451151138</v>
      </c>
      <c r="J272" s="6"/>
      <c r="K272" s="25" t="s">
        <v>14</v>
      </c>
      <c r="L272" s="26">
        <v>1.7032790773679722</v>
      </c>
      <c r="M272" s="26">
        <v>4.5323227907208746E-2</v>
      </c>
      <c r="N272" s="26">
        <v>1.1535503007457963</v>
      </c>
      <c r="O272" s="26">
        <v>0.65900863909413621</v>
      </c>
      <c r="P272" s="26">
        <v>0</v>
      </c>
      <c r="Q272" s="26">
        <v>0</v>
      </c>
      <c r="R272" s="27">
        <v>0</v>
      </c>
      <c r="S272" s="28">
        <f t="shared" si="117"/>
        <v>3.5611612451151138</v>
      </c>
      <c r="U272" s="80" t="s">
        <v>55</v>
      </c>
      <c r="V272" s="81">
        <v>1.641549062168391</v>
      </c>
      <c r="W272" s="81">
        <v>0</v>
      </c>
      <c r="X272" s="81">
        <v>0</v>
      </c>
      <c r="Y272" s="81">
        <v>4.5323227907208746E-2</v>
      </c>
      <c r="Z272" s="81">
        <v>0.86873109175473096</v>
      </c>
      <c r="AA272" s="81">
        <v>0.65900863909413621</v>
      </c>
      <c r="AB272" s="81">
        <v>0</v>
      </c>
      <c r="AC272" s="82">
        <v>0.34654922419064649</v>
      </c>
      <c r="AD272" s="81">
        <v>6.1730015199581212E-2</v>
      </c>
      <c r="AE272" s="81">
        <v>0</v>
      </c>
      <c r="AF272" s="81">
        <v>0</v>
      </c>
      <c r="AG272" s="81">
        <v>0.28481920899106528</v>
      </c>
      <c r="AH272" s="81">
        <v>0</v>
      </c>
      <c r="AI272" s="83">
        <f t="shared" si="118"/>
        <v>3.5611612451151133</v>
      </c>
      <c r="AJ272" t="str">
        <f t="shared" si="119"/>
        <v/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5.0106684397239176</v>
      </c>
      <c r="F273" s="214"/>
      <c r="G273" s="18">
        <v>0</v>
      </c>
      <c r="H273" s="30">
        <v>0</v>
      </c>
      <c r="I273" s="16">
        <f t="shared" si="116"/>
        <v>5.0106684397239176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5.0106684397239176</v>
      </c>
      <c r="P273" s="18">
        <v>68.478845273819232</v>
      </c>
      <c r="Q273" s="18">
        <v>0</v>
      </c>
      <c r="R273" s="19">
        <v>0</v>
      </c>
      <c r="S273" s="20">
        <f t="shared" si="117"/>
        <v>73.489513713543147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0.75160026595858775</v>
      </c>
      <c r="AB273" s="76">
        <v>68.478845273819232</v>
      </c>
      <c r="AC273" s="77">
        <v>4.2590681737653302</v>
      </c>
      <c r="AD273" s="76">
        <v>0</v>
      </c>
      <c r="AE273" s="76">
        <v>0</v>
      </c>
      <c r="AF273" s="76">
        <v>0</v>
      </c>
      <c r="AG273" s="76">
        <v>0</v>
      </c>
      <c r="AH273" s="76">
        <v>4.2590681737653302</v>
      </c>
      <c r="AI273" s="79">
        <f t="shared" si="118"/>
        <v>73.489513713543147</v>
      </c>
      <c r="AJ273" t="str">
        <f t="shared" si="119"/>
        <v/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1.6987013837872937E-4</v>
      </c>
      <c r="F274" s="214"/>
      <c r="G274" s="22">
        <v>0</v>
      </c>
      <c r="H274" s="23">
        <v>0</v>
      </c>
      <c r="I274" s="24">
        <f t="shared" si="116"/>
        <v>1.6987013837872937E-4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1.6987013837872937E-4</v>
      </c>
      <c r="P274" s="26">
        <v>5.7786922771310319E-2</v>
      </c>
      <c r="Q274" s="26">
        <v>0</v>
      </c>
      <c r="R274" s="27">
        <v>0</v>
      </c>
      <c r="S274" s="28">
        <f t="shared" si="117"/>
        <v>5.7956792909689046E-2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0</v>
      </c>
      <c r="AB274" s="81">
        <v>5.7786922771310319E-2</v>
      </c>
      <c r="AC274" s="82">
        <v>1.6987013837872937E-4</v>
      </c>
      <c r="AD274" s="81">
        <v>0</v>
      </c>
      <c r="AE274" s="81">
        <v>0</v>
      </c>
      <c r="AF274" s="81">
        <v>0</v>
      </c>
      <c r="AG274" s="81">
        <v>0</v>
      </c>
      <c r="AH274" s="81">
        <v>1.6987013837872937E-4</v>
      </c>
      <c r="AI274" s="83">
        <f t="shared" si="118"/>
        <v>5.7956792909689046E-2</v>
      </c>
      <c r="AJ274" t="str">
        <f t="shared" si="119"/>
        <v/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116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117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118"/>
        <v>0</v>
      </c>
      <c r="AJ275" t="str">
        <f t="shared" si="119"/>
        <v/>
      </c>
      <c r="BA275"/>
      <c r="BR275"/>
      <c r="CG275"/>
    </row>
    <row r="276" spans="1:85" x14ac:dyDescent="0.25">
      <c r="A276" s="21" t="s">
        <v>16</v>
      </c>
      <c r="B276" s="22">
        <v>0</v>
      </c>
      <c r="C276" s="22">
        <v>0</v>
      </c>
      <c r="D276" s="22">
        <v>4.7592670289774626</v>
      </c>
      <c r="E276" s="22">
        <v>0.43074943093726098</v>
      </c>
      <c r="F276" s="214"/>
      <c r="G276" s="22">
        <v>0</v>
      </c>
      <c r="H276" s="23">
        <v>0</v>
      </c>
      <c r="I276" s="24">
        <f t="shared" si="116"/>
        <v>5.1900164599147232</v>
      </c>
      <c r="J276" s="6"/>
      <c r="K276" s="25" t="s">
        <v>16</v>
      </c>
      <c r="L276" s="26">
        <v>0</v>
      </c>
      <c r="M276" s="26">
        <v>0</v>
      </c>
      <c r="N276" s="26">
        <v>4.7592670289774626</v>
      </c>
      <c r="O276" s="26">
        <v>0.43074943093726098</v>
      </c>
      <c r="P276" s="26">
        <v>0</v>
      </c>
      <c r="Q276" s="26">
        <v>0</v>
      </c>
      <c r="R276" s="27">
        <v>0</v>
      </c>
      <c r="S276" s="28">
        <f t="shared" si="117"/>
        <v>5.1900164599147232</v>
      </c>
      <c r="U276" s="80" t="s">
        <v>16</v>
      </c>
      <c r="V276" s="81">
        <v>0</v>
      </c>
      <c r="W276" s="81">
        <v>0</v>
      </c>
      <c r="X276" s="81">
        <v>0</v>
      </c>
      <c r="Y276" s="81">
        <v>0</v>
      </c>
      <c r="Z276" s="81">
        <v>4.7592670289774626</v>
      </c>
      <c r="AA276" s="81">
        <v>0</v>
      </c>
      <c r="AB276" s="81">
        <v>0</v>
      </c>
      <c r="AC276" s="82">
        <v>0.43074943093726098</v>
      </c>
      <c r="AD276" s="81">
        <v>0</v>
      </c>
      <c r="AE276" s="81">
        <v>0</v>
      </c>
      <c r="AF276" s="81">
        <v>0</v>
      </c>
      <c r="AG276" s="81">
        <v>0</v>
      </c>
      <c r="AH276" s="81">
        <v>0.43074943093726098</v>
      </c>
      <c r="AI276" s="83">
        <f t="shared" si="118"/>
        <v>5.1900164599147232</v>
      </c>
      <c r="AJ276" t="str">
        <f t="shared" si="119"/>
        <v/>
      </c>
      <c r="BA276"/>
      <c r="BR276"/>
      <c r="CG276"/>
    </row>
    <row r="277" spans="1:85" x14ac:dyDescent="0.25">
      <c r="A277" s="29" t="s">
        <v>136</v>
      </c>
      <c r="B277" s="18">
        <v>7.3448317339411462</v>
      </c>
      <c r="C277" s="18">
        <v>257.60845930713577</v>
      </c>
      <c r="D277" s="18">
        <v>15.834883230728854</v>
      </c>
      <c r="E277" s="18">
        <v>19.74798887721597</v>
      </c>
      <c r="F277" s="214"/>
      <c r="G277" s="18">
        <v>0</v>
      </c>
      <c r="H277" s="30">
        <v>0</v>
      </c>
      <c r="I277" s="16">
        <f t="shared" si="116"/>
        <v>300.53616314902172</v>
      </c>
      <c r="J277" s="6"/>
      <c r="K277" s="31" t="s">
        <v>136</v>
      </c>
      <c r="L277" s="18">
        <v>7.3448317339411462</v>
      </c>
      <c r="M277" s="18">
        <v>257.60845930713577</v>
      </c>
      <c r="N277" s="18">
        <v>15.834883230728854</v>
      </c>
      <c r="O277" s="18">
        <v>19.74798887721597</v>
      </c>
      <c r="P277" s="18">
        <v>0</v>
      </c>
      <c r="Q277" s="18">
        <v>0</v>
      </c>
      <c r="R277" s="19">
        <v>0</v>
      </c>
      <c r="S277" s="20">
        <f t="shared" si="117"/>
        <v>300.53616314902172</v>
      </c>
      <c r="U277" s="84" t="s">
        <v>136</v>
      </c>
      <c r="V277" s="76">
        <v>7.3448317339411462</v>
      </c>
      <c r="W277" s="76">
        <v>0</v>
      </c>
      <c r="X277" s="76">
        <v>0</v>
      </c>
      <c r="Y277" s="76">
        <v>257.60845930713577</v>
      </c>
      <c r="Z277" s="76">
        <v>0</v>
      </c>
      <c r="AA277" s="76">
        <v>0</v>
      </c>
      <c r="AB277" s="76">
        <v>0</v>
      </c>
      <c r="AC277" s="77">
        <v>35.58287210794483</v>
      </c>
      <c r="AD277" s="76">
        <v>0</v>
      </c>
      <c r="AE277" s="76">
        <v>0</v>
      </c>
      <c r="AF277" s="76">
        <v>0</v>
      </c>
      <c r="AG277" s="76">
        <v>15.834883230728854</v>
      </c>
      <c r="AH277" s="76">
        <v>19.74798887721597</v>
      </c>
      <c r="AI277" s="79">
        <f t="shared" si="118"/>
        <v>300.53616314902172</v>
      </c>
      <c r="AJ277" t="str">
        <f t="shared" si="119"/>
        <v/>
      </c>
      <c r="BA277"/>
      <c r="BR277"/>
      <c r="CG277"/>
    </row>
    <row r="278" spans="1:85" x14ac:dyDescent="0.25">
      <c r="A278" s="21" t="s">
        <v>24</v>
      </c>
      <c r="B278" s="22">
        <v>3.7736269143007419</v>
      </c>
      <c r="C278" s="22">
        <v>0.13107058801492077</v>
      </c>
      <c r="D278" s="22">
        <v>68.805965878854053</v>
      </c>
      <c r="E278" s="22">
        <v>233.99901759672258</v>
      </c>
      <c r="F278" s="214"/>
      <c r="G278" s="22">
        <v>3.7965055966670591</v>
      </c>
      <c r="H278" s="23">
        <v>0</v>
      </c>
      <c r="I278" s="24">
        <f t="shared" si="116"/>
        <v>310.50618657455931</v>
      </c>
      <c r="J278" s="6"/>
      <c r="K278" s="25" t="s">
        <v>24</v>
      </c>
      <c r="L278" s="26">
        <v>3.7736269143007419</v>
      </c>
      <c r="M278" s="26">
        <v>0.13107058801492077</v>
      </c>
      <c r="N278" s="26">
        <v>68.805965878854053</v>
      </c>
      <c r="O278" s="26">
        <v>233.99901759672258</v>
      </c>
      <c r="P278" s="26">
        <v>0</v>
      </c>
      <c r="Q278" s="26">
        <v>3.7965055966670591</v>
      </c>
      <c r="R278" s="27">
        <v>0</v>
      </c>
      <c r="S278" s="28">
        <f t="shared" si="117"/>
        <v>310.50618657455931</v>
      </c>
      <c r="U278" s="80" t="s">
        <v>24</v>
      </c>
      <c r="V278" s="81">
        <v>2.0677058053001671</v>
      </c>
      <c r="W278" s="81">
        <v>1.7059211090005746</v>
      </c>
      <c r="X278" s="81">
        <v>3.7965055966670591</v>
      </c>
      <c r="Y278" s="81">
        <v>0.13107058801492077</v>
      </c>
      <c r="Z278" s="81">
        <v>68.805965878854053</v>
      </c>
      <c r="AA278" s="81">
        <v>233.95838487153247</v>
      </c>
      <c r="AB278" s="81">
        <v>0</v>
      </c>
      <c r="AC278" s="82">
        <v>4.0632725190108375E-2</v>
      </c>
      <c r="AD278" s="81">
        <v>0</v>
      </c>
      <c r="AE278" s="81">
        <v>0</v>
      </c>
      <c r="AF278" s="81">
        <v>0</v>
      </c>
      <c r="AG278" s="81">
        <v>0</v>
      </c>
      <c r="AH278" s="81">
        <v>4.0632725190108375E-2</v>
      </c>
      <c r="AI278" s="83">
        <f t="shared" si="118"/>
        <v>310.50618657455936</v>
      </c>
      <c r="AJ278" t="str">
        <f t="shared" si="119"/>
        <v/>
      </c>
      <c r="BA278"/>
      <c r="BR278"/>
      <c r="CG278"/>
    </row>
    <row r="279" spans="1:85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116"/>
        <v>0</v>
      </c>
      <c r="J279" s="6"/>
      <c r="K279" s="31" t="s">
        <v>23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117"/>
        <v>0</v>
      </c>
      <c r="U279" s="84" t="s">
        <v>23</v>
      </c>
      <c r="V279" s="76">
        <v>0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118"/>
        <v>0</v>
      </c>
      <c r="AJ279" t="str">
        <f t="shared" si="119"/>
        <v/>
      </c>
      <c r="BA279"/>
      <c r="BR279"/>
      <c r="CG279"/>
    </row>
    <row r="280" spans="1:85" x14ac:dyDescent="0.25">
      <c r="A280" s="21" t="s">
        <v>58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116"/>
        <v>0</v>
      </c>
      <c r="J280" s="6"/>
      <c r="K280" s="25" t="s">
        <v>58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117"/>
        <v>0</v>
      </c>
      <c r="U280" s="80" t="s">
        <v>58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118"/>
        <v>0</v>
      </c>
      <c r="AJ280" t="str">
        <f t="shared" si="119"/>
        <v/>
      </c>
      <c r="BA280"/>
      <c r="BR280"/>
      <c r="CG280"/>
    </row>
    <row r="281" spans="1:85" x14ac:dyDescent="0.25">
      <c r="A281" s="29" t="s">
        <v>21</v>
      </c>
      <c r="B281" s="18">
        <v>0.32530063927768965</v>
      </c>
      <c r="C281" s="18">
        <v>0</v>
      </c>
      <c r="D281" s="18">
        <v>0</v>
      </c>
      <c r="E281" s="18">
        <v>0</v>
      </c>
      <c r="F281" s="214"/>
      <c r="G281" s="18">
        <v>0</v>
      </c>
      <c r="H281" s="30">
        <v>0</v>
      </c>
      <c r="I281" s="16">
        <f t="shared" si="116"/>
        <v>0.32530063927768965</v>
      </c>
      <c r="J281" s="6"/>
      <c r="K281" s="31" t="s">
        <v>21</v>
      </c>
      <c r="L281" s="18">
        <v>0.32530063927768965</v>
      </c>
      <c r="M281" s="18">
        <v>0</v>
      </c>
      <c r="N281" s="18">
        <v>0</v>
      </c>
      <c r="O281" s="18">
        <v>0</v>
      </c>
      <c r="P281" s="18">
        <v>4.1612019289387261</v>
      </c>
      <c r="Q281" s="18">
        <v>0</v>
      </c>
      <c r="R281" s="19">
        <v>0</v>
      </c>
      <c r="S281" s="20">
        <f t="shared" si="117"/>
        <v>4.4865025682164159</v>
      </c>
      <c r="U281" s="84" t="s">
        <v>21</v>
      </c>
      <c r="V281" s="76">
        <v>0.32530063927768965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4.1612019289387261</v>
      </c>
      <c r="AC281" s="77">
        <v>0</v>
      </c>
      <c r="AD281" s="76">
        <v>0</v>
      </c>
      <c r="AE281" s="76">
        <v>0</v>
      </c>
      <c r="AF281" s="76">
        <v>0</v>
      </c>
      <c r="AG281" s="76">
        <v>0</v>
      </c>
      <c r="AH281" s="76">
        <v>0</v>
      </c>
      <c r="AI281" s="79">
        <f t="shared" si="118"/>
        <v>4.4865025682164159</v>
      </c>
      <c r="AJ281" t="str">
        <f t="shared" si="119"/>
        <v/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116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117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118"/>
        <v>0</v>
      </c>
      <c r="AJ282" t="str">
        <f t="shared" si="119"/>
        <v/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116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117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118"/>
        <v>0</v>
      </c>
      <c r="AJ283" t="str">
        <f t="shared" si="119"/>
        <v/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116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117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118"/>
        <v>0</v>
      </c>
      <c r="AJ284" t="str">
        <f t="shared" si="119"/>
        <v/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116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117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118"/>
        <v>0</v>
      </c>
      <c r="AJ285" t="str">
        <f t="shared" si="119"/>
        <v/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116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117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118"/>
        <v>0</v>
      </c>
      <c r="AJ286" t="str">
        <f t="shared" si="119"/>
        <v/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116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117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118"/>
        <v>0</v>
      </c>
      <c r="AJ287" t="str">
        <f t="shared" si="119"/>
        <v/>
      </c>
      <c r="BA287"/>
      <c r="BR287"/>
      <c r="CG287"/>
    </row>
    <row r="288" spans="1:85" x14ac:dyDescent="0.25">
      <c r="A288" s="56" t="s">
        <v>25</v>
      </c>
      <c r="B288" s="57">
        <f>SUM(B267:B283)</f>
        <v>13.15902519142854</v>
      </c>
      <c r="C288" s="57">
        <f t="shared" ref="C288:I288" si="120">SUM(C267:C283)</f>
        <v>257.78485312305787</v>
      </c>
      <c r="D288" s="57">
        <f t="shared" si="120"/>
        <v>90.55366643930617</v>
      </c>
      <c r="E288" s="57">
        <f t="shared" si="120"/>
        <v>261.28320010019746</v>
      </c>
      <c r="F288" s="57">
        <f t="shared" si="120"/>
        <v>0</v>
      </c>
      <c r="G288" s="57">
        <f t="shared" si="120"/>
        <v>3.7965055966670591</v>
      </c>
      <c r="H288" s="58">
        <f t="shared" si="120"/>
        <v>0</v>
      </c>
      <c r="I288" s="16">
        <f t="shared" si="120"/>
        <v>626.57725045065695</v>
      </c>
      <c r="J288" s="6"/>
      <c r="K288" s="59" t="s">
        <v>25</v>
      </c>
      <c r="L288" s="57">
        <f>SUM(L267:L283)</f>
        <v>13.15902519142854</v>
      </c>
      <c r="M288" s="57">
        <f t="shared" ref="M288:S288" si="121">SUM(M267:M283)</f>
        <v>257.78485312305787</v>
      </c>
      <c r="N288" s="57">
        <f t="shared" si="121"/>
        <v>90.55366643930617</v>
      </c>
      <c r="O288" s="57">
        <f t="shared" si="121"/>
        <v>261.28320010019746</v>
      </c>
      <c r="P288" s="57">
        <f t="shared" si="121"/>
        <v>72.697834125529269</v>
      </c>
      <c r="Q288" s="57">
        <f t="shared" si="121"/>
        <v>3.7965055966670591</v>
      </c>
      <c r="R288" s="58">
        <f t="shared" si="121"/>
        <v>0</v>
      </c>
      <c r="S288" s="60">
        <f t="shared" si="121"/>
        <v>699.27508457618637</v>
      </c>
      <c r="T288" t="str">
        <f>IF(ABS(S288-AI288)&gt;0.01,S288-AI288,"")</f>
        <v/>
      </c>
      <c r="U288" s="94" t="s">
        <v>61</v>
      </c>
      <c r="V288" s="95">
        <f>SUM(V267:V283)</f>
        <v>11.391374067228384</v>
      </c>
      <c r="W288" s="95">
        <f t="shared" ref="W288:AH288" si="122">SUM(W267:W283)</f>
        <v>1.7059211090005746</v>
      </c>
      <c r="X288" s="95">
        <f t="shared" si="122"/>
        <v>3.7965055966670591</v>
      </c>
      <c r="Y288" s="95">
        <f t="shared" si="122"/>
        <v>257.78485312305787</v>
      </c>
      <c r="Z288" s="95">
        <f t="shared" si="122"/>
        <v>74.43396399958624</v>
      </c>
      <c r="AA288" s="95">
        <f t="shared" si="122"/>
        <v>236.8045910229504</v>
      </c>
      <c r="AB288" s="95">
        <f t="shared" si="122"/>
        <v>72.697834125529269</v>
      </c>
      <c r="AC288" s="95">
        <f t="shared" si="122"/>
        <v>40.660041532166552</v>
      </c>
      <c r="AD288" s="96">
        <f t="shared" si="122"/>
        <v>6.1730015199581212E-2</v>
      </c>
      <c r="AE288" s="96">
        <f t="shared" si="122"/>
        <v>0</v>
      </c>
      <c r="AF288" s="96">
        <f t="shared" si="122"/>
        <v>0</v>
      </c>
      <c r="AG288" s="96">
        <f t="shared" si="122"/>
        <v>16.119702439719919</v>
      </c>
      <c r="AH288" s="96">
        <f t="shared" si="122"/>
        <v>24.478609077247047</v>
      </c>
      <c r="AI288" s="97">
        <f>SUM(V288:AC288)</f>
        <v>699.27508457618649</v>
      </c>
      <c r="AJ288" t="str">
        <f t="shared" si="119"/>
        <v/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2.1001441054497423E-2</v>
      </c>
      <c r="C289" s="98">
        <f t="shared" ref="C289:H289" si="123">IF($I288=0,"-",C288/$I288)</f>
        <v>0.41141751146829814</v>
      </c>
      <c r="D289" s="98">
        <f t="shared" si="123"/>
        <v>0.14452115261793611</v>
      </c>
      <c r="E289" s="98">
        <f t="shared" si="123"/>
        <v>0.41700077669955804</v>
      </c>
      <c r="F289" s="98">
        <f t="shared" si="123"/>
        <v>0</v>
      </c>
      <c r="G289" s="98">
        <f t="shared" si="123"/>
        <v>6.0591181597105153E-3</v>
      </c>
      <c r="H289" s="99">
        <f t="shared" si="123"/>
        <v>0</v>
      </c>
      <c r="I289" s="100">
        <f>SUM(B289:H289)</f>
        <v>1.0000000000000002</v>
      </c>
      <c r="J289"/>
      <c r="K289" s="64" t="s">
        <v>86</v>
      </c>
      <c r="L289" s="65">
        <f t="shared" ref="L289:R289" si="124">IF($S288=0,"-",L288/$S288)</f>
        <v>1.8818095312810847E-2</v>
      </c>
      <c r="M289" s="65">
        <f t="shared" si="124"/>
        <v>0.36864584311522408</v>
      </c>
      <c r="N289" s="65">
        <f t="shared" si="124"/>
        <v>0.12949648634226479</v>
      </c>
      <c r="O289" s="65">
        <f t="shared" si="124"/>
        <v>0.37364866254108692</v>
      </c>
      <c r="P289" s="65">
        <f t="shared" si="124"/>
        <v>0.10396171081883986</v>
      </c>
      <c r="Q289" s="65">
        <f t="shared" si="124"/>
        <v>5.4292018697735082E-3</v>
      </c>
      <c r="R289" s="66">
        <f t="shared" si="124"/>
        <v>0</v>
      </c>
      <c r="S289" s="67">
        <f>SUM(L289:R289)</f>
        <v>0.99999999999999989</v>
      </c>
      <c r="U289" s="101" t="s">
        <v>86</v>
      </c>
      <c r="V289" s="102">
        <f>+V288/$AI288</f>
        <v>1.6290261613042336E-2</v>
      </c>
      <c r="W289" s="102">
        <f t="shared" ref="W289:AH289" si="125">+W288/$AI288</f>
        <v>2.4395565445242363E-3</v>
      </c>
      <c r="X289" s="102">
        <f t="shared" si="125"/>
        <v>5.4292018697735074E-3</v>
      </c>
      <c r="Y289" s="102">
        <f t="shared" si="125"/>
        <v>0.36864584311522403</v>
      </c>
      <c r="Z289" s="102">
        <f t="shared" si="125"/>
        <v>0.10644446747977421</v>
      </c>
      <c r="AA289" s="102">
        <f t="shared" si="125"/>
        <v>0.33864296933512494</v>
      </c>
      <c r="AB289" s="102">
        <f t="shared" si="125"/>
        <v>0.10396171081883984</v>
      </c>
      <c r="AC289" s="102">
        <f t="shared" si="125"/>
        <v>5.8145989223696723E-2</v>
      </c>
      <c r="AD289" s="102">
        <f t="shared" si="125"/>
        <v>8.8277155244268797E-5</v>
      </c>
      <c r="AE289" s="102">
        <f t="shared" si="125"/>
        <v>0</v>
      </c>
      <c r="AF289" s="102">
        <f t="shared" si="125"/>
        <v>0</v>
      </c>
      <c r="AG289" s="102">
        <f t="shared" si="125"/>
        <v>2.3052018862490541E-2</v>
      </c>
      <c r="AH289" s="102">
        <f t="shared" si="125"/>
        <v>3.5005693205961905E-2</v>
      </c>
      <c r="AI289" s="103">
        <f>SUM(V289:AC289)</f>
        <v>0.99999999999999989</v>
      </c>
      <c r="AJ289" s="1" t="str">
        <f t="shared" si="119"/>
        <v/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AJ293" t="str">
        <f>IF(ABS(S293-AI293)&gt;0.001,S293-AI293,"")</f>
        <v/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126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127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128">SUM(V294:AC294)</f>
        <v>0</v>
      </c>
      <c r="AJ294" t="str">
        <f t="shared" ref="AJ294:AJ315" si="129">IF(ABS(S294-AI294)&gt;0.001,S294-AI294,"")</f>
        <v/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126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127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128"/>
        <v>0</v>
      </c>
      <c r="AJ295" t="str">
        <f t="shared" si="129"/>
        <v/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126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127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128"/>
        <v>0</v>
      </c>
      <c r="AJ296" t="str">
        <f t="shared" si="129"/>
        <v/>
      </c>
      <c r="BA296"/>
      <c r="BR296"/>
      <c r="CG296"/>
    </row>
    <row r="297" spans="1:85" x14ac:dyDescent="0.25">
      <c r="A297" s="29" t="s">
        <v>15</v>
      </c>
      <c r="B297" s="18">
        <v>7.1644076270923245</v>
      </c>
      <c r="C297" s="18">
        <v>54.151693657428638</v>
      </c>
      <c r="D297" s="18">
        <v>8.9690580573307237</v>
      </c>
      <c r="E297" s="18">
        <v>0.16322078318930755</v>
      </c>
      <c r="F297" s="214"/>
      <c r="G297" s="18">
        <v>0</v>
      </c>
      <c r="H297" s="30">
        <v>0</v>
      </c>
      <c r="I297" s="16">
        <f t="shared" si="126"/>
        <v>70.448380125040984</v>
      </c>
      <c r="J297" s="6"/>
      <c r="K297" s="31" t="s">
        <v>15</v>
      </c>
      <c r="L297" s="18">
        <v>7.1644076270923245</v>
      </c>
      <c r="M297" s="18">
        <v>54.151693657428638</v>
      </c>
      <c r="N297" s="18">
        <v>8.9690580573307237</v>
      </c>
      <c r="O297" s="18">
        <v>0.16322078318930755</v>
      </c>
      <c r="P297" s="18">
        <v>0</v>
      </c>
      <c r="Q297" s="18">
        <v>0</v>
      </c>
      <c r="R297" s="19">
        <v>0</v>
      </c>
      <c r="S297" s="20">
        <f t="shared" si="127"/>
        <v>70.448380125040984</v>
      </c>
      <c r="U297" s="84" t="s">
        <v>15</v>
      </c>
      <c r="V297" s="76">
        <v>7.1644076270923245</v>
      </c>
      <c r="W297" s="76">
        <v>0</v>
      </c>
      <c r="X297" s="76">
        <v>0</v>
      </c>
      <c r="Y297" s="76">
        <v>54.151693657428638</v>
      </c>
      <c r="Z297" s="76">
        <v>8.9690580573307237</v>
      </c>
      <c r="AA297" s="76">
        <v>0.16322078318930755</v>
      </c>
      <c r="AB297" s="76">
        <v>0</v>
      </c>
      <c r="AC297" s="77">
        <v>0</v>
      </c>
      <c r="AD297" s="78">
        <v>0</v>
      </c>
      <c r="AE297" s="78">
        <v>0</v>
      </c>
      <c r="AF297" s="78">
        <v>0</v>
      </c>
      <c r="AG297" s="78">
        <v>0</v>
      </c>
      <c r="AH297" s="78">
        <v>0</v>
      </c>
      <c r="AI297" s="79">
        <f t="shared" si="128"/>
        <v>70.448380125040984</v>
      </c>
      <c r="AJ297" t="str">
        <f t="shared" si="129"/>
        <v/>
      </c>
      <c r="BA297"/>
      <c r="BR297"/>
      <c r="CG297"/>
    </row>
    <row r="298" spans="1:85" x14ac:dyDescent="0.25">
      <c r="A298" s="21" t="s">
        <v>14</v>
      </c>
      <c r="B298" s="22">
        <v>3.3067912218287119</v>
      </c>
      <c r="C298" s="22">
        <v>5.7148978255736074</v>
      </c>
      <c r="D298" s="22">
        <v>2.3548263305072168</v>
      </c>
      <c r="E298" s="22">
        <v>4.2132245981410611E-2</v>
      </c>
      <c r="F298" s="214"/>
      <c r="G298" s="22">
        <v>0</v>
      </c>
      <c r="H298" s="23">
        <v>0</v>
      </c>
      <c r="I298" s="24">
        <f t="shared" si="126"/>
        <v>11.418647623890946</v>
      </c>
      <c r="J298" s="6"/>
      <c r="K298" s="25" t="s">
        <v>14</v>
      </c>
      <c r="L298" s="26">
        <v>3.3067912218287119</v>
      </c>
      <c r="M298" s="26">
        <v>5.7148978255736074</v>
      </c>
      <c r="N298" s="26">
        <v>2.3548263305072168</v>
      </c>
      <c r="O298" s="26">
        <v>4.2132245981410611E-2</v>
      </c>
      <c r="P298" s="26">
        <v>0</v>
      </c>
      <c r="Q298" s="26">
        <v>0</v>
      </c>
      <c r="R298" s="27">
        <v>0</v>
      </c>
      <c r="S298" s="28">
        <f t="shared" si="127"/>
        <v>11.418647623890946</v>
      </c>
      <c r="U298" s="80" t="s">
        <v>55</v>
      </c>
      <c r="V298" s="81">
        <v>2.8395328223594136</v>
      </c>
      <c r="W298" s="81">
        <v>0</v>
      </c>
      <c r="X298" s="81">
        <v>0</v>
      </c>
      <c r="Y298" s="81">
        <v>5.7148978255736074</v>
      </c>
      <c r="Z298" s="81">
        <v>2.3548263305072168</v>
      </c>
      <c r="AA298" s="81">
        <v>4.2132245981410611E-2</v>
      </c>
      <c r="AB298" s="81">
        <v>0</v>
      </c>
      <c r="AC298" s="82">
        <v>0.46725839946929831</v>
      </c>
      <c r="AD298" s="81">
        <v>0.46725839946929831</v>
      </c>
      <c r="AE298" s="81">
        <v>0</v>
      </c>
      <c r="AF298" s="81">
        <v>0</v>
      </c>
      <c r="AG298" s="81">
        <v>0</v>
      </c>
      <c r="AH298" s="81">
        <v>0</v>
      </c>
      <c r="AI298" s="83">
        <f t="shared" si="128"/>
        <v>11.418647623890946</v>
      </c>
      <c r="AJ298" t="str">
        <f t="shared" si="129"/>
        <v/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0.13184230824612672</v>
      </c>
      <c r="F299" s="214"/>
      <c r="G299" s="18">
        <v>0</v>
      </c>
      <c r="H299" s="30">
        <v>0</v>
      </c>
      <c r="I299" s="16">
        <f t="shared" si="126"/>
        <v>0.13184230824612672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0.13184230824612672</v>
      </c>
      <c r="P299" s="18">
        <v>49.150213109757622</v>
      </c>
      <c r="Q299" s="18">
        <v>0</v>
      </c>
      <c r="R299" s="19">
        <v>0</v>
      </c>
      <c r="S299" s="20">
        <f t="shared" si="127"/>
        <v>49.28205541800375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0.13184230824612672</v>
      </c>
      <c r="AB299" s="76">
        <v>49.150213109757622</v>
      </c>
      <c r="AC299" s="77">
        <v>0</v>
      </c>
      <c r="AD299" s="76">
        <v>0</v>
      </c>
      <c r="AE299" s="76">
        <v>0</v>
      </c>
      <c r="AF299" s="76">
        <v>0</v>
      </c>
      <c r="AG299" s="76">
        <v>0</v>
      </c>
      <c r="AH299" s="76">
        <v>0</v>
      </c>
      <c r="AI299" s="79">
        <f t="shared" si="128"/>
        <v>49.28205541800375</v>
      </c>
      <c r="AJ299" t="str">
        <f t="shared" si="129"/>
        <v/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126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0.58309973549559124</v>
      </c>
      <c r="Q300" s="26">
        <v>0</v>
      </c>
      <c r="R300" s="27">
        <v>0</v>
      </c>
      <c r="S300" s="28">
        <f t="shared" si="127"/>
        <v>0.58309973549559124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0.58309973549559124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128"/>
        <v>0.58309973549559124</v>
      </c>
      <c r="AJ300" t="str">
        <f t="shared" si="129"/>
        <v/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126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127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128"/>
        <v>0</v>
      </c>
      <c r="AJ301" t="str">
        <f t="shared" si="129"/>
        <v/>
      </c>
      <c r="BA301"/>
      <c r="BR301"/>
      <c r="CG301"/>
    </row>
    <row r="302" spans="1:85" x14ac:dyDescent="0.25">
      <c r="A302" s="21" t="s">
        <v>16</v>
      </c>
      <c r="B302" s="22">
        <v>2.0520310525079133E-2</v>
      </c>
      <c r="C302" s="22">
        <v>0</v>
      </c>
      <c r="D302" s="22">
        <v>8.9897338455310045</v>
      </c>
      <c r="E302" s="22">
        <v>0.12728521371741269</v>
      </c>
      <c r="F302" s="214"/>
      <c r="G302" s="22">
        <v>0</v>
      </c>
      <c r="H302" s="23">
        <v>0</v>
      </c>
      <c r="I302" s="24">
        <f t="shared" si="126"/>
        <v>9.1375393697734957</v>
      </c>
      <c r="J302" s="6"/>
      <c r="K302" s="25" t="s">
        <v>16</v>
      </c>
      <c r="L302" s="26">
        <v>2.0520310525079133E-2</v>
      </c>
      <c r="M302" s="26">
        <v>0</v>
      </c>
      <c r="N302" s="26">
        <v>8.9897338455310045</v>
      </c>
      <c r="O302" s="26">
        <v>0.12728521371741269</v>
      </c>
      <c r="P302" s="26">
        <v>-0.2</v>
      </c>
      <c r="Q302" s="26">
        <v>0</v>
      </c>
      <c r="R302" s="27">
        <v>0</v>
      </c>
      <c r="S302" s="28">
        <f t="shared" si="127"/>
        <v>8.9375393697734964</v>
      </c>
      <c r="U302" s="80" t="s">
        <v>16</v>
      </c>
      <c r="V302" s="81">
        <v>0</v>
      </c>
      <c r="W302" s="81">
        <v>0</v>
      </c>
      <c r="X302" s="81">
        <v>0</v>
      </c>
      <c r="Y302" s="81">
        <v>0</v>
      </c>
      <c r="Z302" s="81">
        <v>8.9897338455310045</v>
      </c>
      <c r="AA302" s="81">
        <v>5.8409440705065006E-2</v>
      </c>
      <c r="AB302" s="81">
        <v>-0.2</v>
      </c>
      <c r="AC302" s="82">
        <v>8.9396083537426826E-2</v>
      </c>
      <c r="AD302" s="81">
        <v>2.0520310525079133E-2</v>
      </c>
      <c r="AE302" s="81">
        <v>0</v>
      </c>
      <c r="AF302" s="81">
        <v>0</v>
      </c>
      <c r="AG302" s="81">
        <v>0</v>
      </c>
      <c r="AH302" s="81">
        <v>6.8875773012347694E-2</v>
      </c>
      <c r="AI302" s="83">
        <f t="shared" si="128"/>
        <v>8.9375393697734964</v>
      </c>
      <c r="AJ302" t="str">
        <f t="shared" si="129"/>
        <v/>
      </c>
      <c r="BA302"/>
      <c r="BR302"/>
      <c r="CG302"/>
    </row>
    <row r="303" spans="1:85" x14ac:dyDescent="0.25">
      <c r="A303" s="29" t="s">
        <v>136</v>
      </c>
      <c r="B303" s="18">
        <v>43.48230515387241</v>
      </c>
      <c r="C303" s="18">
        <v>255.27813475297899</v>
      </c>
      <c r="D303" s="18">
        <v>90.508284625515543</v>
      </c>
      <c r="E303" s="18">
        <v>14.736910157933307</v>
      </c>
      <c r="F303" s="214"/>
      <c r="G303" s="18">
        <v>0</v>
      </c>
      <c r="H303" s="30">
        <v>0</v>
      </c>
      <c r="I303" s="16">
        <f t="shared" si="126"/>
        <v>404.00563469030027</v>
      </c>
      <c r="J303" s="6"/>
      <c r="K303" s="31" t="s">
        <v>136</v>
      </c>
      <c r="L303" s="18">
        <v>43.48230515387241</v>
      </c>
      <c r="M303" s="18">
        <v>255.27813475297899</v>
      </c>
      <c r="N303" s="18">
        <v>90.508284625515543</v>
      </c>
      <c r="O303" s="18">
        <v>14.736910157933307</v>
      </c>
      <c r="P303" s="18">
        <v>0.31318806422746137</v>
      </c>
      <c r="Q303" s="18">
        <v>0</v>
      </c>
      <c r="R303" s="19">
        <v>0</v>
      </c>
      <c r="S303" s="20">
        <f t="shared" si="127"/>
        <v>404.31882275452773</v>
      </c>
      <c r="U303" s="84" t="s">
        <v>136</v>
      </c>
      <c r="V303" s="76">
        <v>35.843753912167927</v>
      </c>
      <c r="W303" s="76">
        <v>0</v>
      </c>
      <c r="X303" s="76">
        <v>0</v>
      </c>
      <c r="Y303" s="76">
        <v>255.27813475297899</v>
      </c>
      <c r="Z303" s="76">
        <v>90.508284625515543</v>
      </c>
      <c r="AA303" s="76">
        <v>13.434556139962464</v>
      </c>
      <c r="AB303" s="76">
        <v>0.31318806422746137</v>
      </c>
      <c r="AC303" s="77">
        <v>8.9409052596753273</v>
      </c>
      <c r="AD303" s="76">
        <v>7.6385512417044836</v>
      </c>
      <c r="AE303" s="76">
        <v>0</v>
      </c>
      <c r="AF303" s="76">
        <v>0</v>
      </c>
      <c r="AG303" s="76">
        <v>0</v>
      </c>
      <c r="AH303" s="76">
        <v>1.3023540179708437</v>
      </c>
      <c r="AI303" s="79">
        <f t="shared" si="128"/>
        <v>404.31882275452773</v>
      </c>
      <c r="AJ303" t="str">
        <f t="shared" si="129"/>
        <v/>
      </c>
      <c r="BA303"/>
      <c r="BR303"/>
      <c r="CG303"/>
    </row>
    <row r="304" spans="1:85" x14ac:dyDescent="0.25">
      <c r="A304" s="21" t="s">
        <v>24</v>
      </c>
      <c r="B304" s="22">
        <v>19.290315203271231</v>
      </c>
      <c r="C304" s="22">
        <v>3.0110396702540312</v>
      </c>
      <c r="D304" s="22">
        <v>15.112626178565362</v>
      </c>
      <c r="E304" s="22">
        <v>247.45579031365031</v>
      </c>
      <c r="F304" s="214"/>
      <c r="G304" s="22">
        <v>24.228372797414366</v>
      </c>
      <c r="H304" s="23">
        <v>0</v>
      </c>
      <c r="I304" s="24">
        <f t="shared" si="126"/>
        <v>309.09814416315527</v>
      </c>
      <c r="J304" s="6"/>
      <c r="K304" s="25" t="s">
        <v>24</v>
      </c>
      <c r="L304" s="26">
        <v>19.290315203271231</v>
      </c>
      <c r="M304" s="26">
        <v>3.0110396702540312</v>
      </c>
      <c r="N304" s="26">
        <v>15.112626178565362</v>
      </c>
      <c r="O304" s="26">
        <v>247.45579031365031</v>
      </c>
      <c r="P304" s="26">
        <v>0.18799044120905298</v>
      </c>
      <c r="Q304" s="26">
        <v>24.228372797414366</v>
      </c>
      <c r="R304" s="27">
        <v>0</v>
      </c>
      <c r="S304" s="28">
        <f t="shared" si="127"/>
        <v>309.28613460436435</v>
      </c>
      <c r="U304" s="80" t="s">
        <v>24</v>
      </c>
      <c r="V304" s="81">
        <v>1.8150636396135214</v>
      </c>
      <c r="W304" s="81">
        <v>16.734355017766628</v>
      </c>
      <c r="X304" s="81">
        <v>24.228372797414366</v>
      </c>
      <c r="Y304" s="81">
        <v>3.0110396702540312</v>
      </c>
      <c r="Z304" s="81">
        <v>15.112626178565362</v>
      </c>
      <c r="AA304" s="81">
        <v>178.5962690788528</v>
      </c>
      <c r="AB304" s="81">
        <v>0.18799044120905298</v>
      </c>
      <c r="AC304" s="82">
        <v>69.600417780688574</v>
      </c>
      <c r="AD304" s="81">
        <v>0.74089654589108334</v>
      </c>
      <c r="AE304" s="81">
        <v>64.753322399597991</v>
      </c>
      <c r="AF304" s="81">
        <v>0</v>
      </c>
      <c r="AG304" s="81">
        <v>0</v>
      </c>
      <c r="AH304" s="81">
        <v>4.1061988351995042</v>
      </c>
      <c r="AI304" s="83">
        <f t="shared" si="128"/>
        <v>309.28613460436435</v>
      </c>
      <c r="AJ304" t="str">
        <f t="shared" si="129"/>
        <v/>
      </c>
      <c r="BA304"/>
      <c r="BR304"/>
      <c r="CG304"/>
    </row>
    <row r="305" spans="1:85" x14ac:dyDescent="0.25">
      <c r="A305" s="29" t="s">
        <v>23</v>
      </c>
      <c r="B305" s="18">
        <v>7.7134482925844701</v>
      </c>
      <c r="C305" s="18">
        <v>0.78443964874463845</v>
      </c>
      <c r="D305" s="18">
        <v>49.96641197980049</v>
      </c>
      <c r="E305" s="18">
        <v>0</v>
      </c>
      <c r="F305" s="214"/>
      <c r="G305" s="18">
        <v>0</v>
      </c>
      <c r="H305" s="30">
        <v>0</v>
      </c>
      <c r="I305" s="16">
        <f t="shared" si="126"/>
        <v>58.464299921129602</v>
      </c>
      <c r="J305" s="6"/>
      <c r="K305" s="31" t="s">
        <v>23</v>
      </c>
      <c r="L305" s="18">
        <v>7.7134482925844701</v>
      </c>
      <c r="M305" s="18">
        <v>0.78443964874463845</v>
      </c>
      <c r="N305" s="18">
        <v>49.96641197980049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127"/>
        <v>58.464299921129602</v>
      </c>
      <c r="U305" s="84" t="s">
        <v>23</v>
      </c>
      <c r="V305" s="76">
        <v>7.1835792841225956</v>
      </c>
      <c r="W305" s="76">
        <v>0.12083750968523888</v>
      </c>
      <c r="X305" s="76">
        <v>0</v>
      </c>
      <c r="Y305" s="76">
        <v>0.78443964874463845</v>
      </c>
      <c r="Z305" s="76">
        <v>49.96641197980049</v>
      </c>
      <c r="AA305" s="76">
        <v>0</v>
      </c>
      <c r="AB305" s="76">
        <v>0</v>
      </c>
      <c r="AC305" s="77">
        <v>0.40903149877663542</v>
      </c>
      <c r="AD305" s="76">
        <v>0.40903149877663542</v>
      </c>
      <c r="AE305" s="76">
        <v>0</v>
      </c>
      <c r="AF305" s="76">
        <v>0</v>
      </c>
      <c r="AG305" s="76">
        <v>0</v>
      </c>
      <c r="AH305" s="76">
        <v>0</v>
      </c>
      <c r="AI305" s="79">
        <f t="shared" si="128"/>
        <v>58.464299921129602</v>
      </c>
      <c r="AJ305" t="str">
        <f t="shared" si="129"/>
        <v/>
      </c>
      <c r="BA305"/>
      <c r="BR305"/>
      <c r="CG305"/>
    </row>
    <row r="306" spans="1:85" x14ac:dyDescent="0.25">
      <c r="A306" s="21" t="s">
        <v>58</v>
      </c>
      <c r="B306" s="22">
        <v>2.8436833099551319E-3</v>
      </c>
      <c r="C306" s="22">
        <v>8.3662947474679971E-5</v>
      </c>
      <c r="D306" s="22">
        <v>3.0896700879965936E-3</v>
      </c>
      <c r="E306" s="22">
        <v>0</v>
      </c>
      <c r="F306" s="214"/>
      <c r="G306" s="22">
        <v>0</v>
      </c>
      <c r="H306" s="23">
        <v>0</v>
      </c>
      <c r="I306" s="24">
        <f t="shared" si="126"/>
        <v>6.0170163454264054E-3</v>
      </c>
      <c r="J306" s="6"/>
      <c r="K306" s="25" t="s">
        <v>58</v>
      </c>
      <c r="L306" s="26">
        <v>2.8436833099551319E-3</v>
      </c>
      <c r="M306" s="26">
        <v>8.3662947474679971E-5</v>
      </c>
      <c r="N306" s="26">
        <v>3.0896700879965936E-3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127"/>
        <v>6.0170163454264054E-3</v>
      </c>
      <c r="U306" s="80" t="s">
        <v>58</v>
      </c>
      <c r="V306" s="81">
        <v>2.6751660914746617E-3</v>
      </c>
      <c r="W306" s="81">
        <v>0</v>
      </c>
      <c r="X306" s="81">
        <v>0</v>
      </c>
      <c r="Y306" s="81">
        <v>8.3662947474679971E-5</v>
      </c>
      <c r="Z306" s="81">
        <v>3.0896700879965936E-3</v>
      </c>
      <c r="AA306" s="81">
        <v>0</v>
      </c>
      <c r="AB306" s="81">
        <v>0</v>
      </c>
      <c r="AC306" s="82">
        <v>1.6851721848047015E-4</v>
      </c>
      <c r="AD306" s="81">
        <v>1.6851721848047015E-4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128"/>
        <v>6.0170163454264045E-3</v>
      </c>
      <c r="AJ306" t="str">
        <f t="shared" si="129"/>
        <v/>
      </c>
      <c r="BA306"/>
      <c r="BR306"/>
      <c r="CG306"/>
    </row>
    <row r="307" spans="1:85" x14ac:dyDescent="0.25">
      <c r="A307" s="29" t="s">
        <v>21</v>
      </c>
      <c r="B307" s="18">
        <v>2.7490310973995271</v>
      </c>
      <c r="C307" s="18">
        <v>1.261850339789947</v>
      </c>
      <c r="D307" s="18">
        <v>0.49572691920319339</v>
      </c>
      <c r="E307" s="18">
        <v>0</v>
      </c>
      <c r="F307" s="214"/>
      <c r="G307" s="18">
        <v>0</v>
      </c>
      <c r="H307" s="30">
        <v>0</v>
      </c>
      <c r="I307" s="16">
        <f t="shared" si="126"/>
        <v>4.5066083563926673</v>
      </c>
      <c r="J307" s="6"/>
      <c r="K307" s="31" t="s">
        <v>21</v>
      </c>
      <c r="L307" s="18">
        <v>2.7490310973995271</v>
      </c>
      <c r="M307" s="18">
        <v>1.261850339789947</v>
      </c>
      <c r="N307" s="18">
        <v>0.49572691920319339</v>
      </c>
      <c r="O307" s="18">
        <v>0</v>
      </c>
      <c r="P307" s="18">
        <v>3.000407646062651</v>
      </c>
      <c r="Q307" s="18">
        <v>0</v>
      </c>
      <c r="R307" s="19">
        <v>0</v>
      </c>
      <c r="S307" s="20">
        <f t="shared" si="127"/>
        <v>7.5070160024553179</v>
      </c>
      <c r="U307" s="84" t="s">
        <v>21</v>
      </c>
      <c r="V307" s="76">
        <v>2.6588989302716737</v>
      </c>
      <c r="W307" s="76">
        <v>0</v>
      </c>
      <c r="X307" s="76">
        <v>0</v>
      </c>
      <c r="Y307" s="76">
        <v>1.261850339789947</v>
      </c>
      <c r="Z307" s="76">
        <v>0.49572691920319339</v>
      </c>
      <c r="AA307" s="76">
        <v>0</v>
      </c>
      <c r="AB307" s="76">
        <v>3.000407646062651</v>
      </c>
      <c r="AC307" s="77">
        <v>9.0132167127853352E-2</v>
      </c>
      <c r="AD307" s="76">
        <v>9.0132167127853352E-2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128"/>
        <v>7.5070160024553179</v>
      </c>
      <c r="AJ307" t="str">
        <f t="shared" si="129"/>
        <v/>
      </c>
      <c r="BA307"/>
      <c r="BR307"/>
      <c r="CG307"/>
    </row>
    <row r="308" spans="1:85" x14ac:dyDescent="0.25">
      <c r="A308" s="21" t="s">
        <v>20</v>
      </c>
      <c r="B308" s="22">
        <v>1.0889158271679773E-3</v>
      </c>
      <c r="C308" s="22">
        <v>1.6333737407519657E-3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126"/>
        <v>2.722289567919943E-3</v>
      </c>
      <c r="J308" s="6"/>
      <c r="K308" s="25" t="s">
        <v>20</v>
      </c>
      <c r="L308" s="26">
        <v>1.0889158271679773E-3</v>
      </c>
      <c r="M308" s="26">
        <v>1.6333737407519657E-3</v>
      </c>
      <c r="N308" s="26">
        <v>0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127"/>
        <v>2.722289567919943E-3</v>
      </c>
      <c r="U308" s="80" t="s">
        <v>59</v>
      </c>
      <c r="V308" s="81">
        <v>1.0889158271679773E-3</v>
      </c>
      <c r="W308" s="81">
        <v>0</v>
      </c>
      <c r="X308" s="81">
        <v>0</v>
      </c>
      <c r="Y308" s="81">
        <v>1.6333737407519657E-3</v>
      </c>
      <c r="Z308" s="81">
        <v>0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128"/>
        <v>2.722289567919943E-3</v>
      </c>
      <c r="AJ308" t="str">
        <f t="shared" si="129"/>
        <v/>
      </c>
      <c r="BA308"/>
      <c r="BR308"/>
      <c r="CG308"/>
    </row>
    <row r="309" spans="1:85" x14ac:dyDescent="0.25">
      <c r="A309" s="32" t="s">
        <v>62</v>
      </c>
      <c r="B309" s="18">
        <v>0.26674814596553698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126"/>
        <v>0.26674814596553698</v>
      </c>
      <c r="J309" s="6"/>
      <c r="K309" s="33" t="s">
        <v>62</v>
      </c>
      <c r="L309" s="18">
        <v>0.26674814596553698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127"/>
        <v>0.26674814596553698</v>
      </c>
      <c r="U309" s="85" t="s">
        <v>60</v>
      </c>
      <c r="V309" s="76">
        <v>0.26674814596553698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0</v>
      </c>
      <c r="AD309" s="78">
        <v>0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128"/>
        <v>0.26674814596553698</v>
      </c>
      <c r="AJ309" t="str">
        <f t="shared" si="129"/>
        <v/>
      </c>
      <c r="BA309"/>
      <c r="BR309"/>
      <c r="CG309"/>
    </row>
    <row r="310" spans="1:85" ht="14.4" x14ac:dyDescent="0.3">
      <c r="A310" s="34" t="s">
        <v>22</v>
      </c>
      <c r="B310" s="35">
        <v>0.26674814596553698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126"/>
        <v>0.26674814596553698</v>
      </c>
      <c r="J310" s="6"/>
      <c r="K310" s="38" t="s">
        <v>22</v>
      </c>
      <c r="L310" s="39">
        <v>0.26674814596553698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127"/>
        <v>0.26674814596553698</v>
      </c>
      <c r="U310" s="86" t="s">
        <v>63</v>
      </c>
      <c r="V310" s="87">
        <v>0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0</v>
      </c>
      <c r="AD310" s="87">
        <v>0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128"/>
        <v>0</v>
      </c>
      <c r="AJ310">
        <f t="shared" si="129"/>
        <v>0.26674814596553698</v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126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127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128"/>
        <v>0</v>
      </c>
      <c r="AJ311" t="str">
        <f t="shared" si="129"/>
        <v/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126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127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128"/>
        <v>0</v>
      </c>
      <c r="AJ312" t="str">
        <f t="shared" si="129"/>
        <v/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126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127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128"/>
        <v>0</v>
      </c>
      <c r="AJ313" t="str">
        <f t="shared" si="129"/>
        <v/>
      </c>
      <c r="BA313"/>
      <c r="BR313"/>
      <c r="CG313"/>
    </row>
    <row r="314" spans="1:85" x14ac:dyDescent="0.25">
      <c r="A314" s="56" t="s">
        <v>25</v>
      </c>
      <c r="B314" s="57">
        <f>SUM(B293:B309)</f>
        <v>83.997499651676421</v>
      </c>
      <c r="C314" s="57">
        <f t="shared" ref="C314:I314" si="130">SUM(C293:C309)</f>
        <v>320.20377293145805</v>
      </c>
      <c r="D314" s="57">
        <f t="shared" si="130"/>
        <v>176.39975760654156</v>
      </c>
      <c r="E314" s="57">
        <f t="shared" si="130"/>
        <v>262.65718102271785</v>
      </c>
      <c r="F314" s="57">
        <f t="shared" si="130"/>
        <v>0</v>
      </c>
      <c r="G314" s="57">
        <f t="shared" si="130"/>
        <v>24.228372797414366</v>
      </c>
      <c r="H314" s="58">
        <f t="shared" si="130"/>
        <v>0</v>
      </c>
      <c r="I314" s="16">
        <f t="shared" si="130"/>
        <v>867.48658400980833</v>
      </c>
      <c r="J314" s="6"/>
      <c r="K314" s="59" t="s">
        <v>25</v>
      </c>
      <c r="L314" s="57">
        <f>SUM(L293:L309)</f>
        <v>83.997499651676421</v>
      </c>
      <c r="M314" s="57">
        <f t="shared" ref="M314:S314" si="131">SUM(M293:M309)</f>
        <v>320.20377293145805</v>
      </c>
      <c r="N314" s="57">
        <f t="shared" si="131"/>
        <v>176.39975760654156</v>
      </c>
      <c r="O314" s="57">
        <f t="shared" si="131"/>
        <v>262.65718102271785</v>
      </c>
      <c r="P314" s="57">
        <f t="shared" si="131"/>
        <v>53.034898996752375</v>
      </c>
      <c r="Q314" s="57">
        <f t="shared" si="131"/>
        <v>24.228372797414366</v>
      </c>
      <c r="R314" s="58">
        <f t="shared" si="131"/>
        <v>0</v>
      </c>
      <c r="S314" s="60">
        <f t="shared" si="131"/>
        <v>920.52148300656074</v>
      </c>
      <c r="T314" t="str">
        <f>IF(ABS(S314-AI314)&gt;0.01,S314-AI314,"")</f>
        <v/>
      </c>
      <c r="U314" s="94" t="s">
        <v>61</v>
      </c>
      <c r="V314" s="95">
        <f>SUM(V293:V309)</f>
        <v>57.775748443511631</v>
      </c>
      <c r="W314" s="95">
        <f t="shared" ref="W314:AH314" si="132">SUM(W293:W309)</f>
        <v>16.855192527451866</v>
      </c>
      <c r="X314" s="95">
        <f t="shared" si="132"/>
        <v>24.228372797414366</v>
      </c>
      <c r="Y314" s="95">
        <f t="shared" si="132"/>
        <v>320.20377293145805</v>
      </c>
      <c r="Z314" s="95">
        <f t="shared" si="132"/>
        <v>176.39975760654156</v>
      </c>
      <c r="AA314" s="95">
        <f t="shared" si="132"/>
        <v>192.42642999693717</v>
      </c>
      <c r="AB314" s="95">
        <f t="shared" si="132"/>
        <v>53.034898996752375</v>
      </c>
      <c r="AC314" s="95">
        <f t="shared" si="132"/>
        <v>79.597309706493604</v>
      </c>
      <c r="AD314" s="96">
        <f t="shared" si="132"/>
        <v>9.3665586807129113</v>
      </c>
      <c r="AE314" s="96">
        <f t="shared" si="132"/>
        <v>64.753322399597991</v>
      </c>
      <c r="AF314" s="96">
        <f t="shared" si="132"/>
        <v>0</v>
      </c>
      <c r="AG314" s="96">
        <f t="shared" si="132"/>
        <v>0</v>
      </c>
      <c r="AH314" s="96">
        <f t="shared" si="132"/>
        <v>5.4774286261826957</v>
      </c>
      <c r="AI314" s="97">
        <f>SUM(V314:AC314)</f>
        <v>920.52148300656063</v>
      </c>
      <c r="AJ314" t="str">
        <f t="shared" si="129"/>
        <v/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9.6828586401200983E-2</v>
      </c>
      <c r="C315" s="98">
        <f t="shared" ref="C315:H315" si="133">IF($I314=0,"-",C314/$I314)</f>
        <v>0.36911668587584479</v>
      </c>
      <c r="D315" s="98">
        <f t="shared" si="133"/>
        <v>0.2033458048321207</v>
      </c>
      <c r="E315" s="98">
        <f t="shared" si="133"/>
        <v>0.30277953096246163</v>
      </c>
      <c r="F315" s="98">
        <f t="shared" si="133"/>
        <v>0</v>
      </c>
      <c r="G315" s="98">
        <f t="shared" si="133"/>
        <v>2.7929391928371801E-2</v>
      </c>
      <c r="H315" s="99">
        <f t="shared" si="133"/>
        <v>0</v>
      </c>
      <c r="I315" s="100">
        <f>SUM(B315:H315)</f>
        <v>1</v>
      </c>
      <c r="J315"/>
      <c r="K315" s="64" t="s">
        <v>86</v>
      </c>
      <c r="L315" s="65">
        <f t="shared" ref="L315:R315" si="134">IF($S314=0,"-",L314/$S314)</f>
        <v>9.1249906930284813E-2</v>
      </c>
      <c r="M315" s="65">
        <f t="shared" si="134"/>
        <v>0.34785040745124673</v>
      </c>
      <c r="N315" s="65">
        <f t="shared" si="134"/>
        <v>0.19163024531528974</v>
      </c>
      <c r="O315" s="65">
        <f t="shared" si="134"/>
        <v>0.28533519952716391</v>
      </c>
      <c r="P315" s="65">
        <f t="shared" si="134"/>
        <v>5.7613972053680344E-2</v>
      </c>
      <c r="Q315" s="65">
        <f t="shared" si="134"/>
        <v>2.6320268722334301E-2</v>
      </c>
      <c r="R315" s="66">
        <f t="shared" si="134"/>
        <v>0</v>
      </c>
      <c r="S315" s="67">
        <f>SUM(L315:R315)</f>
        <v>0.99999999999999978</v>
      </c>
      <c r="U315" s="101" t="s">
        <v>86</v>
      </c>
      <c r="V315" s="102">
        <f>+V314/$AI314</f>
        <v>6.2764150006371838E-2</v>
      </c>
      <c r="W315" s="102">
        <f t="shared" ref="W315:AH315" si="135">+W314/$AI314</f>
        <v>1.8310482523884494E-2</v>
      </c>
      <c r="X315" s="102">
        <f t="shared" si="135"/>
        <v>2.6320268722334304E-2</v>
      </c>
      <c r="Y315" s="102">
        <f t="shared" si="135"/>
        <v>0.34785040745124679</v>
      </c>
      <c r="Z315" s="102">
        <f t="shared" si="135"/>
        <v>0.19163024531528977</v>
      </c>
      <c r="AA315" s="102">
        <f t="shared" si="135"/>
        <v>0.20904067265051079</v>
      </c>
      <c r="AB315" s="102">
        <f t="shared" si="135"/>
        <v>5.7613972053680351E-2</v>
      </c>
      <c r="AC315" s="102">
        <f t="shared" si="135"/>
        <v>8.6469801276681676E-2</v>
      </c>
      <c r="AD315" s="102">
        <f t="shared" si="135"/>
        <v>1.0175274400028484E-2</v>
      </c>
      <c r="AE315" s="102">
        <f t="shared" si="135"/>
        <v>7.0344172944344516E-2</v>
      </c>
      <c r="AF315" s="102">
        <f t="shared" si="135"/>
        <v>0</v>
      </c>
      <c r="AG315" s="102">
        <f t="shared" si="135"/>
        <v>0</v>
      </c>
      <c r="AH315" s="102">
        <f t="shared" si="135"/>
        <v>5.9503539323086689E-3</v>
      </c>
      <c r="AI315" s="103">
        <f>SUM(V315:AC315)</f>
        <v>0.99999999999999989</v>
      </c>
      <c r="AJ315" s="1" t="str">
        <f t="shared" si="129"/>
        <v/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AJ319" t="str">
        <f>IF(ABS(S319-AI319)&gt;0.001,S319-AI319,"")</f>
        <v/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136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137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138">SUM(V320:AC320)</f>
        <v>0</v>
      </c>
      <c r="AJ320" t="str">
        <f t="shared" ref="AJ320:AJ341" si="139">IF(ABS(S320-AI320)&gt;0.001,S320-AI320,"")</f>
        <v/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136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137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138"/>
        <v>0</v>
      </c>
      <c r="AJ321" t="str">
        <f t="shared" si="139"/>
        <v/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136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137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138"/>
        <v>0</v>
      </c>
      <c r="AJ322" t="str">
        <f t="shared" si="139"/>
        <v/>
      </c>
      <c r="BA322"/>
      <c r="BR322"/>
      <c r="CG322"/>
    </row>
    <row r="323" spans="1:85" x14ac:dyDescent="0.25">
      <c r="A323" s="29" t="s">
        <v>15</v>
      </c>
      <c r="B323" s="18">
        <v>0.35361296969964146</v>
      </c>
      <c r="C323" s="18">
        <v>3.6375753989874999</v>
      </c>
      <c r="D323" s="18">
        <v>0</v>
      </c>
      <c r="E323" s="18">
        <v>0</v>
      </c>
      <c r="F323" s="214"/>
      <c r="G323" s="18">
        <v>0</v>
      </c>
      <c r="H323" s="30">
        <v>0</v>
      </c>
      <c r="I323" s="16">
        <f t="shared" si="136"/>
        <v>3.9911883686871414</v>
      </c>
      <c r="J323" s="6"/>
      <c r="K323" s="31" t="s">
        <v>15</v>
      </c>
      <c r="L323" s="18">
        <v>0.35361296969964146</v>
      </c>
      <c r="M323" s="18">
        <v>3.6375753989874999</v>
      </c>
      <c r="N323" s="18">
        <v>0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137"/>
        <v>3.9911883686871414</v>
      </c>
      <c r="U323" s="84" t="s">
        <v>15</v>
      </c>
      <c r="V323" s="76">
        <v>0.35361296969964146</v>
      </c>
      <c r="W323" s="76">
        <v>0</v>
      </c>
      <c r="X323" s="76">
        <v>0</v>
      </c>
      <c r="Y323" s="76">
        <v>3.6375753989874999</v>
      </c>
      <c r="Z323" s="76">
        <v>0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138"/>
        <v>3.9911883686871414</v>
      </c>
      <c r="AJ323" t="str">
        <f t="shared" si="139"/>
        <v/>
      </c>
      <c r="BA323"/>
      <c r="BR323"/>
      <c r="CG323"/>
    </row>
    <row r="324" spans="1:85" x14ac:dyDescent="0.25">
      <c r="A324" s="21" t="s">
        <v>14</v>
      </c>
      <c r="B324" s="22">
        <v>6.3480392158985446E-2</v>
      </c>
      <c r="C324" s="22">
        <v>0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136"/>
        <v>6.3480392158985446E-2</v>
      </c>
      <c r="J324" s="6"/>
      <c r="K324" s="25" t="s">
        <v>14</v>
      </c>
      <c r="L324" s="26">
        <v>6.3480392158985446E-2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137"/>
        <v>6.3480392158985446E-2</v>
      </c>
      <c r="U324" s="80" t="s">
        <v>55</v>
      </c>
      <c r="V324" s="81">
        <v>6.3480392158985446E-2</v>
      </c>
      <c r="W324" s="81">
        <v>0</v>
      </c>
      <c r="X324" s="81">
        <v>0</v>
      </c>
      <c r="Y324" s="81">
        <v>0</v>
      </c>
      <c r="Z324" s="81">
        <v>0</v>
      </c>
      <c r="AA324" s="81">
        <v>0</v>
      </c>
      <c r="AB324" s="81">
        <v>0</v>
      </c>
      <c r="AC324" s="82">
        <v>0</v>
      </c>
      <c r="AD324" s="81">
        <v>0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138"/>
        <v>6.3480392158985446E-2</v>
      </c>
      <c r="AJ324" t="str">
        <f t="shared" si="139"/>
        <v/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0.13122300862799005</v>
      </c>
      <c r="F325" s="214"/>
      <c r="G325" s="18">
        <v>0</v>
      </c>
      <c r="H325" s="30">
        <v>0</v>
      </c>
      <c r="I325" s="16">
        <f t="shared" si="136"/>
        <v>0.13122300862799005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0.13122300862799005</v>
      </c>
      <c r="P325" s="18">
        <v>2.0498708923489213</v>
      </c>
      <c r="Q325" s="18">
        <v>0</v>
      </c>
      <c r="R325" s="19">
        <v>0</v>
      </c>
      <c r="S325" s="20">
        <f t="shared" si="137"/>
        <v>2.1810939009769115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0</v>
      </c>
      <c r="AB325" s="76">
        <v>2.0498708923489213</v>
      </c>
      <c r="AC325" s="77">
        <v>0.13122300862799005</v>
      </c>
      <c r="AD325" s="76">
        <v>0</v>
      </c>
      <c r="AE325" s="76">
        <v>0</v>
      </c>
      <c r="AF325" s="76">
        <v>0</v>
      </c>
      <c r="AG325" s="76">
        <v>0</v>
      </c>
      <c r="AH325" s="76">
        <v>0.13122300862799005</v>
      </c>
      <c r="AI325" s="79">
        <f t="shared" si="138"/>
        <v>2.1810939009769115</v>
      </c>
      <c r="AJ325" t="str">
        <f t="shared" si="139"/>
        <v/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136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0.35890738720826826</v>
      </c>
      <c r="Q326" s="26">
        <v>0</v>
      </c>
      <c r="R326" s="27">
        <v>0</v>
      </c>
      <c r="S326" s="28">
        <f t="shared" si="137"/>
        <v>0.35890738720826826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0.35890738720826826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138"/>
        <v>0.35890738720826826</v>
      </c>
      <c r="AJ326" t="str">
        <f t="shared" si="139"/>
        <v/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136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137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138"/>
        <v>0</v>
      </c>
      <c r="AJ327" t="str">
        <f t="shared" si="139"/>
        <v/>
      </c>
      <c r="BA327"/>
      <c r="BR327"/>
      <c r="CG327"/>
    </row>
    <row r="328" spans="1:85" x14ac:dyDescent="0.25">
      <c r="A328" s="21" t="s">
        <v>16</v>
      </c>
      <c r="B328" s="22">
        <v>0</v>
      </c>
      <c r="C328" s="22">
        <v>0</v>
      </c>
      <c r="D328" s="22">
        <v>2.7796850282119253E-2</v>
      </c>
      <c r="E328" s="22">
        <v>7.8501484745685318E-4</v>
      </c>
      <c r="F328" s="214"/>
      <c r="G328" s="22">
        <v>0</v>
      </c>
      <c r="H328" s="23">
        <v>0</v>
      </c>
      <c r="I328" s="24">
        <f t="shared" si="136"/>
        <v>2.8581865129576105E-2</v>
      </c>
      <c r="J328" s="6"/>
      <c r="K328" s="25" t="s">
        <v>16</v>
      </c>
      <c r="L328" s="26">
        <v>0</v>
      </c>
      <c r="M328" s="26">
        <v>0</v>
      </c>
      <c r="N328" s="26">
        <v>2.7796850282119253E-2</v>
      </c>
      <c r="O328" s="26">
        <v>7.8501484745685318E-4</v>
      </c>
      <c r="P328" s="26">
        <v>0</v>
      </c>
      <c r="Q328" s="26">
        <v>0</v>
      </c>
      <c r="R328" s="27">
        <v>0</v>
      </c>
      <c r="S328" s="28">
        <f t="shared" si="137"/>
        <v>2.8581865129576105E-2</v>
      </c>
      <c r="U328" s="80" t="s">
        <v>16</v>
      </c>
      <c r="V328" s="81">
        <v>0</v>
      </c>
      <c r="W328" s="81">
        <v>0</v>
      </c>
      <c r="X328" s="81">
        <v>0</v>
      </c>
      <c r="Y328" s="81">
        <v>0</v>
      </c>
      <c r="Z328" s="81">
        <v>2.7796850282119253E-2</v>
      </c>
      <c r="AA328" s="81">
        <v>0</v>
      </c>
      <c r="AB328" s="81">
        <v>0</v>
      </c>
      <c r="AC328" s="82">
        <v>7.8501484745685318E-4</v>
      </c>
      <c r="AD328" s="81">
        <v>0</v>
      </c>
      <c r="AE328" s="81">
        <v>0</v>
      </c>
      <c r="AF328" s="81">
        <v>0</v>
      </c>
      <c r="AG328" s="81">
        <v>0</v>
      </c>
      <c r="AH328" s="81">
        <v>7.8501484745685318E-4</v>
      </c>
      <c r="AI328" s="83">
        <f t="shared" si="138"/>
        <v>2.8581865129576105E-2</v>
      </c>
      <c r="AJ328" t="str">
        <f t="shared" si="139"/>
        <v/>
      </c>
      <c r="BA328"/>
      <c r="BR328"/>
      <c r="CG328"/>
    </row>
    <row r="329" spans="1:85" x14ac:dyDescent="0.25">
      <c r="A329" s="29" t="s">
        <v>136</v>
      </c>
      <c r="B329" s="18">
        <v>3.9670282257050733</v>
      </c>
      <c r="C329" s="18">
        <v>139.78453380442022</v>
      </c>
      <c r="D329" s="18">
        <v>4.17399576499459</v>
      </c>
      <c r="E329" s="18">
        <v>0</v>
      </c>
      <c r="F329" s="214"/>
      <c r="G329" s="18">
        <v>0</v>
      </c>
      <c r="H329" s="30">
        <v>0</v>
      </c>
      <c r="I329" s="16">
        <f t="shared" si="136"/>
        <v>147.92555779511989</v>
      </c>
      <c r="J329" s="6"/>
      <c r="K329" s="31" t="s">
        <v>136</v>
      </c>
      <c r="L329" s="18">
        <v>3.9670282257050733</v>
      </c>
      <c r="M329" s="18">
        <v>139.78453380442022</v>
      </c>
      <c r="N329" s="18">
        <v>4.17399576499459</v>
      </c>
      <c r="O329" s="18">
        <v>0</v>
      </c>
      <c r="P329" s="18">
        <v>7.2133366720516928E-3</v>
      </c>
      <c r="Q329" s="18">
        <v>0</v>
      </c>
      <c r="R329" s="19">
        <v>0</v>
      </c>
      <c r="S329" s="20">
        <f t="shared" si="137"/>
        <v>147.93277113179192</v>
      </c>
      <c r="U329" s="84" t="s">
        <v>136</v>
      </c>
      <c r="V329" s="76">
        <v>3.9657174590848836</v>
      </c>
      <c r="W329" s="76">
        <v>0</v>
      </c>
      <c r="X329" s="76">
        <v>0</v>
      </c>
      <c r="Y329" s="76">
        <v>139.78453380442022</v>
      </c>
      <c r="Z329" s="76">
        <v>2.5449042693167958</v>
      </c>
      <c r="AA329" s="76">
        <v>0</v>
      </c>
      <c r="AB329" s="76">
        <v>7.2133366720516928E-3</v>
      </c>
      <c r="AC329" s="77">
        <v>1.6304022622979839</v>
      </c>
      <c r="AD329" s="76">
        <v>1.3107666201898599E-3</v>
      </c>
      <c r="AE329" s="76">
        <v>0</v>
      </c>
      <c r="AF329" s="76">
        <v>0</v>
      </c>
      <c r="AG329" s="76">
        <v>1.629091495677794</v>
      </c>
      <c r="AH329" s="76">
        <v>0</v>
      </c>
      <c r="AI329" s="79">
        <f t="shared" si="138"/>
        <v>147.93277113179192</v>
      </c>
      <c r="AJ329" t="str">
        <f t="shared" si="139"/>
        <v/>
      </c>
      <c r="BA329"/>
      <c r="BR329"/>
      <c r="CG329"/>
    </row>
    <row r="330" spans="1:85" x14ac:dyDescent="0.25">
      <c r="A330" s="21" t="s">
        <v>24</v>
      </c>
      <c r="B330" s="22">
        <v>1.0221890784258534</v>
      </c>
      <c r="C330" s="22">
        <v>2.0588754522681114</v>
      </c>
      <c r="D330" s="22">
        <v>0.797223914146163</v>
      </c>
      <c r="E330" s="22">
        <v>139.43282648737926</v>
      </c>
      <c r="F330" s="214"/>
      <c r="G330" s="22">
        <v>12.286493359526849</v>
      </c>
      <c r="H330" s="23">
        <v>0</v>
      </c>
      <c r="I330" s="24">
        <f t="shared" si="136"/>
        <v>155.59760829174624</v>
      </c>
      <c r="J330" s="6"/>
      <c r="K330" s="25" t="s">
        <v>24</v>
      </c>
      <c r="L330" s="26">
        <v>1.0221890784258534</v>
      </c>
      <c r="M330" s="26">
        <v>2.0588754522681114</v>
      </c>
      <c r="N330" s="26">
        <v>0.797223914146163</v>
      </c>
      <c r="O330" s="26">
        <v>139.43282648737926</v>
      </c>
      <c r="P330" s="26">
        <v>0</v>
      </c>
      <c r="Q330" s="26">
        <v>12.286493359526849</v>
      </c>
      <c r="R330" s="27">
        <v>0</v>
      </c>
      <c r="S330" s="28">
        <f t="shared" si="137"/>
        <v>155.59760829174624</v>
      </c>
      <c r="U330" s="80" t="s">
        <v>24</v>
      </c>
      <c r="V330" s="81">
        <v>0.11003030669312062</v>
      </c>
      <c r="W330" s="81">
        <v>0.90057995114384526</v>
      </c>
      <c r="X330" s="81">
        <v>12.286493359526849</v>
      </c>
      <c r="Y330" s="81">
        <v>2.0588754522681114</v>
      </c>
      <c r="Z330" s="81">
        <v>0.617466848715717</v>
      </c>
      <c r="AA330" s="81">
        <v>139.3774953184473</v>
      </c>
      <c r="AB330" s="81">
        <v>0</v>
      </c>
      <c r="AC330" s="82">
        <v>0.24666705495130403</v>
      </c>
      <c r="AD330" s="81">
        <v>1.1578820588887619E-2</v>
      </c>
      <c r="AE330" s="81">
        <v>5.5331168931970424E-2</v>
      </c>
      <c r="AF330" s="81">
        <v>0</v>
      </c>
      <c r="AG330" s="81">
        <v>0.17975706543044601</v>
      </c>
      <c r="AH330" s="81">
        <v>0</v>
      </c>
      <c r="AI330" s="83">
        <f t="shared" si="138"/>
        <v>155.59760829174624</v>
      </c>
      <c r="AJ330" t="str">
        <f t="shared" si="139"/>
        <v/>
      </c>
      <c r="BA330"/>
      <c r="BR330"/>
      <c r="CG330"/>
    </row>
    <row r="331" spans="1:85" x14ac:dyDescent="0.25">
      <c r="A331" s="29" t="s">
        <v>23</v>
      </c>
      <c r="B331" s="18">
        <v>1.475992079927235</v>
      </c>
      <c r="C331" s="18">
        <v>0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136"/>
        <v>1.475992079927235</v>
      </c>
      <c r="J331" s="6"/>
      <c r="K331" s="31" t="s">
        <v>23</v>
      </c>
      <c r="L331" s="18">
        <v>1.475992079927235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137"/>
        <v>1.475992079927235</v>
      </c>
      <c r="U331" s="84" t="s">
        <v>23</v>
      </c>
      <c r="V331" s="76">
        <v>1.471823807310519</v>
      </c>
      <c r="W331" s="76">
        <v>0</v>
      </c>
      <c r="X331" s="76">
        <v>0</v>
      </c>
      <c r="Y331" s="76">
        <v>0</v>
      </c>
      <c r="Z331" s="76">
        <v>0</v>
      </c>
      <c r="AA331" s="76">
        <v>0</v>
      </c>
      <c r="AB331" s="76">
        <v>0</v>
      </c>
      <c r="AC331" s="77">
        <v>4.1682726167160955E-3</v>
      </c>
      <c r="AD331" s="76">
        <v>4.1682726167160955E-3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138"/>
        <v>1.475992079927235</v>
      </c>
      <c r="AJ331" t="str">
        <f t="shared" si="139"/>
        <v/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136"/>
        <v>0</v>
      </c>
      <c r="J332" s="6"/>
      <c r="K332" s="25" t="s">
        <v>58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137"/>
        <v>0</v>
      </c>
      <c r="U332" s="80" t="s">
        <v>58</v>
      </c>
      <c r="V332" s="81">
        <v>0</v>
      </c>
      <c r="W332" s="81">
        <v>0</v>
      </c>
      <c r="X332" s="81">
        <v>0</v>
      </c>
      <c r="Y332" s="81">
        <v>0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138"/>
        <v>0</v>
      </c>
      <c r="AJ332" t="str">
        <f t="shared" si="139"/>
        <v/>
      </c>
      <c r="BA332"/>
      <c r="BR332"/>
      <c r="CG332"/>
    </row>
    <row r="333" spans="1:85" x14ac:dyDescent="0.25">
      <c r="A333" s="29" t="s">
        <v>21</v>
      </c>
      <c r="B333" s="18">
        <v>0.51004547875827511</v>
      </c>
      <c r="C333" s="18">
        <v>2.4485031198308564</v>
      </c>
      <c r="D333" s="18">
        <v>0</v>
      </c>
      <c r="E333" s="18">
        <v>0.17001515958609173</v>
      </c>
      <c r="F333" s="214"/>
      <c r="G333" s="18">
        <v>0</v>
      </c>
      <c r="H333" s="30">
        <v>0</v>
      </c>
      <c r="I333" s="16">
        <f t="shared" si="136"/>
        <v>3.1285637581752233</v>
      </c>
      <c r="J333" s="6"/>
      <c r="K333" s="31" t="s">
        <v>21</v>
      </c>
      <c r="L333" s="18">
        <v>0.51004547875827511</v>
      </c>
      <c r="M333" s="18">
        <v>2.4485031198308564</v>
      </c>
      <c r="N333" s="18">
        <v>0</v>
      </c>
      <c r="O333" s="18">
        <v>0.17001515958609173</v>
      </c>
      <c r="P333" s="18">
        <v>0.12461263853214978</v>
      </c>
      <c r="Q333" s="18">
        <v>0</v>
      </c>
      <c r="R333" s="19">
        <v>0</v>
      </c>
      <c r="S333" s="20">
        <f t="shared" si="137"/>
        <v>3.253176396707373</v>
      </c>
      <c r="U333" s="84" t="s">
        <v>21</v>
      </c>
      <c r="V333" s="76">
        <v>0.51004547875827511</v>
      </c>
      <c r="W333" s="76">
        <v>0</v>
      </c>
      <c r="X333" s="76">
        <v>0</v>
      </c>
      <c r="Y333" s="76">
        <v>2.4485031198308564</v>
      </c>
      <c r="Z333" s="76">
        <v>0</v>
      </c>
      <c r="AA333" s="76">
        <v>0</v>
      </c>
      <c r="AB333" s="76">
        <v>0.12461263853214978</v>
      </c>
      <c r="AC333" s="77">
        <v>0.17001515958609173</v>
      </c>
      <c r="AD333" s="76">
        <v>0</v>
      </c>
      <c r="AE333" s="76">
        <v>0</v>
      </c>
      <c r="AF333" s="76">
        <v>0</v>
      </c>
      <c r="AG333" s="76">
        <v>0</v>
      </c>
      <c r="AH333" s="76">
        <v>0.17001515958609173</v>
      </c>
      <c r="AI333" s="79">
        <f t="shared" si="138"/>
        <v>3.253176396707373</v>
      </c>
      <c r="AJ333" t="str">
        <f t="shared" si="139"/>
        <v/>
      </c>
      <c r="BA333"/>
      <c r="BR333"/>
      <c r="CG333"/>
    </row>
    <row r="334" spans="1:85" x14ac:dyDescent="0.25">
      <c r="A334" s="21" t="s">
        <v>20</v>
      </c>
      <c r="B334" s="22">
        <v>2.0110815784923734E-3</v>
      </c>
      <c r="C334" s="22">
        <v>0.10826619117252453</v>
      </c>
      <c r="D334" s="22">
        <v>3.3707862917385437E-2</v>
      </c>
      <c r="E334" s="22">
        <v>0</v>
      </c>
      <c r="F334" s="214"/>
      <c r="G334" s="22">
        <v>0</v>
      </c>
      <c r="H334" s="23">
        <v>0</v>
      </c>
      <c r="I334" s="24">
        <f t="shared" si="136"/>
        <v>0.14398513566840235</v>
      </c>
      <c r="J334" s="6"/>
      <c r="K334" s="25" t="s">
        <v>20</v>
      </c>
      <c r="L334" s="26">
        <v>2.0110815784923734E-3</v>
      </c>
      <c r="M334" s="26">
        <v>0.10826619117252453</v>
      </c>
      <c r="N334" s="26">
        <v>3.3707862917385437E-2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137"/>
        <v>0.14398513566840235</v>
      </c>
      <c r="U334" s="80" t="s">
        <v>59</v>
      </c>
      <c r="V334" s="81">
        <v>2.0110815784923734E-3</v>
      </c>
      <c r="W334" s="81">
        <v>0</v>
      </c>
      <c r="X334" s="81">
        <v>0</v>
      </c>
      <c r="Y334" s="81">
        <v>0.10826619117252453</v>
      </c>
      <c r="Z334" s="81">
        <v>3.3707862917385437E-2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138"/>
        <v>0.14398513566840235</v>
      </c>
      <c r="AJ334" t="str">
        <f t="shared" si="139"/>
        <v/>
      </c>
      <c r="BA334"/>
      <c r="BR334"/>
      <c r="CG334"/>
    </row>
    <row r="335" spans="1:85" x14ac:dyDescent="0.25">
      <c r="A335" s="32" t="s">
        <v>62</v>
      </c>
      <c r="B335" s="18">
        <v>5.3769189853926265E-2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136"/>
        <v>5.3769189853926265E-2</v>
      </c>
      <c r="J335" s="6"/>
      <c r="K335" s="33" t="s">
        <v>62</v>
      </c>
      <c r="L335" s="18">
        <v>5.3769189853926265E-2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137"/>
        <v>5.3769189853926265E-2</v>
      </c>
      <c r="U335" s="85" t="s">
        <v>60</v>
      </c>
      <c r="V335" s="76">
        <v>5.3769189853926265E-2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138"/>
        <v>5.3769189853926265E-2</v>
      </c>
      <c r="AJ335" t="str">
        <f t="shared" si="139"/>
        <v/>
      </c>
      <c r="BA335"/>
      <c r="BR335"/>
      <c r="CG335"/>
    </row>
    <row r="336" spans="1:85" ht="14.4" x14ac:dyDescent="0.3">
      <c r="A336" s="34" t="s">
        <v>22</v>
      </c>
      <c r="B336" s="35">
        <v>5.3769189853926265E-2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136"/>
        <v>5.3769189853926265E-2</v>
      </c>
      <c r="J336" s="6"/>
      <c r="K336" s="38" t="s">
        <v>22</v>
      </c>
      <c r="L336" s="39">
        <v>5.3769189853926265E-2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137"/>
        <v>5.3769189853926265E-2</v>
      </c>
      <c r="U336" s="86" t="s">
        <v>63</v>
      </c>
      <c r="V336" s="87">
        <v>0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138"/>
        <v>0</v>
      </c>
      <c r="AJ336">
        <f t="shared" si="139"/>
        <v>5.3769189853926265E-2</v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136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137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138"/>
        <v>0</v>
      </c>
      <c r="AJ337" t="str">
        <f t="shared" si="139"/>
        <v/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136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137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138"/>
        <v>0</v>
      </c>
      <c r="AJ338" t="str">
        <f t="shared" si="139"/>
        <v/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136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137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138"/>
        <v>0</v>
      </c>
      <c r="AJ339" t="str">
        <f t="shared" si="139"/>
        <v/>
      </c>
      <c r="BA339"/>
      <c r="BR339"/>
      <c r="CG339"/>
    </row>
    <row r="340" spans="1:85" x14ac:dyDescent="0.25">
      <c r="A340" s="56" t="s">
        <v>25</v>
      </c>
      <c r="B340" s="57">
        <f>SUM(B319:B335)</f>
        <v>7.4481284961074827</v>
      </c>
      <c r="C340" s="57">
        <f t="shared" ref="C340:I340" si="140">SUM(C319:C335)</f>
        <v>148.03775396667925</v>
      </c>
      <c r="D340" s="57">
        <f t="shared" si="140"/>
        <v>5.0327243923402571</v>
      </c>
      <c r="E340" s="57">
        <f t="shared" si="140"/>
        <v>139.73484967044078</v>
      </c>
      <c r="F340" s="57">
        <f t="shared" si="140"/>
        <v>0</v>
      </c>
      <c r="G340" s="57">
        <f t="shared" si="140"/>
        <v>12.286493359526849</v>
      </c>
      <c r="H340" s="58">
        <f t="shared" si="140"/>
        <v>0</v>
      </c>
      <c r="I340" s="16">
        <f t="shared" si="140"/>
        <v>312.53994988509459</v>
      </c>
      <c r="J340" s="6"/>
      <c r="K340" s="59" t="s">
        <v>25</v>
      </c>
      <c r="L340" s="57">
        <f>SUM(L319:L335)</f>
        <v>7.4481284961074827</v>
      </c>
      <c r="M340" s="57">
        <f t="shared" ref="M340:S340" si="141">SUM(M319:M335)</f>
        <v>148.03775396667925</v>
      </c>
      <c r="N340" s="57">
        <f t="shared" si="141"/>
        <v>5.0327243923402571</v>
      </c>
      <c r="O340" s="57">
        <f t="shared" si="141"/>
        <v>139.73484967044078</v>
      </c>
      <c r="P340" s="57">
        <f t="shared" si="141"/>
        <v>2.5406042547613912</v>
      </c>
      <c r="Q340" s="57">
        <f t="shared" si="141"/>
        <v>12.286493359526849</v>
      </c>
      <c r="R340" s="58">
        <f t="shared" si="141"/>
        <v>0</v>
      </c>
      <c r="S340" s="60">
        <f t="shared" si="141"/>
        <v>315.08055413985596</v>
      </c>
      <c r="T340" t="str">
        <f>IF(ABS(S340-AI340)&gt;0.01,S340-AI340,"")</f>
        <v/>
      </c>
      <c r="U340" s="94" t="s">
        <v>61</v>
      </c>
      <c r="V340" s="95">
        <f>SUM(V319:V335)</f>
        <v>6.5304906851378437</v>
      </c>
      <c r="W340" s="95">
        <f t="shared" ref="W340:AH340" si="142">SUM(W319:W335)</f>
        <v>0.90057995114384526</v>
      </c>
      <c r="X340" s="95">
        <f t="shared" si="142"/>
        <v>12.286493359526849</v>
      </c>
      <c r="Y340" s="95">
        <f t="shared" si="142"/>
        <v>148.03775396667925</v>
      </c>
      <c r="Z340" s="95">
        <f t="shared" si="142"/>
        <v>3.2238758312320175</v>
      </c>
      <c r="AA340" s="95">
        <f t="shared" si="142"/>
        <v>139.3774953184473</v>
      </c>
      <c r="AB340" s="95">
        <f t="shared" si="142"/>
        <v>2.5406042547613912</v>
      </c>
      <c r="AC340" s="95">
        <f t="shared" si="142"/>
        <v>2.1832607729275426</v>
      </c>
      <c r="AD340" s="96">
        <f t="shared" si="142"/>
        <v>1.7057859825793574E-2</v>
      </c>
      <c r="AE340" s="96">
        <f t="shared" si="142"/>
        <v>5.5331168931970424E-2</v>
      </c>
      <c r="AF340" s="96">
        <f t="shared" si="142"/>
        <v>0</v>
      </c>
      <c r="AG340" s="96">
        <f t="shared" si="142"/>
        <v>1.8088485611082401</v>
      </c>
      <c r="AH340" s="96">
        <f t="shared" si="142"/>
        <v>0.30202318306153864</v>
      </c>
      <c r="AI340" s="97">
        <f>SUM(V340:AC340)</f>
        <v>315.08055413985608</v>
      </c>
      <c r="AJ340" t="str">
        <f t="shared" si="139"/>
        <v/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2.3830964645786209E-2</v>
      </c>
      <c r="C341" s="98">
        <f t="shared" ref="C341:H341" si="143">IF($I340=0,"-",C340/$I340)</f>
        <v>0.47366026013988094</v>
      </c>
      <c r="D341" s="98">
        <f t="shared" si="143"/>
        <v>1.6102659497419576E-2</v>
      </c>
      <c r="E341" s="98">
        <f t="shared" si="143"/>
        <v>0.44709436256649537</v>
      </c>
      <c r="F341" s="98">
        <f t="shared" si="143"/>
        <v>0</v>
      </c>
      <c r="G341" s="98">
        <f t="shared" si="143"/>
        <v>3.9311753150417995E-2</v>
      </c>
      <c r="H341" s="99">
        <f t="shared" si="143"/>
        <v>0</v>
      </c>
      <c r="I341" s="100">
        <f>SUM(B341:H341)</f>
        <v>1</v>
      </c>
      <c r="J341"/>
      <c r="K341" s="64" t="s">
        <v>86</v>
      </c>
      <c r="L341" s="65">
        <f t="shared" ref="L341:R341" si="144">IF($S340=0,"-",L340/$S340)</f>
        <v>2.3638807277206495E-2</v>
      </c>
      <c r="M341" s="65">
        <f t="shared" si="144"/>
        <v>0.4698409724802286</v>
      </c>
      <c r="N341" s="65">
        <f t="shared" si="144"/>
        <v>1.5972818145122226E-2</v>
      </c>
      <c r="O341" s="65">
        <f t="shared" si="144"/>
        <v>0.44348928499223139</v>
      </c>
      <c r="P341" s="65">
        <f t="shared" si="144"/>
        <v>8.0633483132497089E-3</v>
      </c>
      <c r="Q341" s="65">
        <f t="shared" si="144"/>
        <v>3.8994768791961683E-2</v>
      </c>
      <c r="R341" s="66">
        <f t="shared" si="144"/>
        <v>0</v>
      </c>
      <c r="S341" s="67">
        <f>SUM(L341:R341)</f>
        <v>1.0000000000000002</v>
      </c>
      <c r="U341" s="101" t="s">
        <v>86</v>
      </c>
      <c r="V341" s="102">
        <f>+V340/$AI340</f>
        <v>2.0726416147659587E-2</v>
      </c>
      <c r="W341" s="102">
        <f t="shared" ref="W341:AH341" si="145">+W340/$AI340</f>
        <v>2.8582530381868671E-3</v>
      </c>
      <c r="X341" s="102">
        <f t="shared" si="145"/>
        <v>3.8994768791961669E-2</v>
      </c>
      <c r="Y341" s="102">
        <f t="shared" si="145"/>
        <v>0.46984097248022844</v>
      </c>
      <c r="Z341" s="102">
        <f t="shared" si="145"/>
        <v>1.0231909868360275E-2</v>
      </c>
      <c r="AA341" s="102">
        <f t="shared" si="145"/>
        <v>0.44235511676985706</v>
      </c>
      <c r="AB341" s="102">
        <f t="shared" si="145"/>
        <v>8.0633483132497054E-3</v>
      </c>
      <c r="AC341" s="102">
        <f t="shared" si="145"/>
        <v>6.9292145904962764E-3</v>
      </c>
      <c r="AD341" s="102">
        <f t="shared" si="145"/>
        <v>5.4138091360033704E-5</v>
      </c>
      <c r="AE341" s="102">
        <f t="shared" si="145"/>
        <v>1.7560959635550964E-4</v>
      </c>
      <c r="AF341" s="102">
        <f t="shared" si="145"/>
        <v>0</v>
      </c>
      <c r="AG341" s="102">
        <f t="shared" si="145"/>
        <v>5.7409082767619461E-3</v>
      </c>
      <c r="AH341" s="102">
        <f t="shared" si="145"/>
        <v>9.5855862601878757E-4</v>
      </c>
      <c r="AI341" s="103">
        <f>SUM(V341:AC341)</f>
        <v>0.99999999999999989</v>
      </c>
      <c r="AJ341" s="1" t="str">
        <f t="shared" si="139"/>
        <v/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AJ345" t="str">
        <f>IF(ABS(S345-AI345)&gt;0.001,S345-AI345,"")</f>
        <v/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146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147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148">SUM(V346:AC346)</f>
        <v>0</v>
      </c>
      <c r="AJ346" t="str">
        <f t="shared" ref="AJ346:AJ367" si="149">IF(ABS(S346-AI346)&gt;0.001,S346-AI346,"")</f>
        <v/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146"/>
        <v>0</v>
      </c>
      <c r="J347" s="6"/>
      <c r="K347" s="31" t="s">
        <v>9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147"/>
        <v>0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148"/>
        <v>0</v>
      </c>
      <c r="AJ347" t="str">
        <f t="shared" si="149"/>
        <v/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146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147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148"/>
        <v>0</v>
      </c>
      <c r="AJ348" t="str">
        <f t="shared" si="149"/>
        <v/>
      </c>
      <c r="BA348"/>
      <c r="BR348"/>
      <c r="CG348"/>
    </row>
    <row r="349" spans="1:85" x14ac:dyDescent="0.25">
      <c r="A349" s="29" t="s">
        <v>15</v>
      </c>
      <c r="B349" s="18">
        <v>4.5221111827663751E-2</v>
      </c>
      <c r="C349" s="18">
        <v>6.9385416429621011E-2</v>
      </c>
      <c r="D349" s="18">
        <v>0</v>
      </c>
      <c r="E349" s="18">
        <v>0</v>
      </c>
      <c r="F349" s="214"/>
      <c r="G349" s="18">
        <v>0</v>
      </c>
      <c r="H349" s="30">
        <v>0</v>
      </c>
      <c r="I349" s="16">
        <f t="shared" si="146"/>
        <v>0.11460652825728476</v>
      </c>
      <c r="J349" s="6"/>
      <c r="K349" s="31" t="s">
        <v>15</v>
      </c>
      <c r="L349" s="18">
        <v>4.5221111827663751E-2</v>
      </c>
      <c r="M349" s="18">
        <v>6.9385416429621011E-2</v>
      </c>
      <c r="N349" s="18">
        <v>0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147"/>
        <v>0.11460652825728476</v>
      </c>
      <c r="U349" s="84" t="s">
        <v>15</v>
      </c>
      <c r="V349" s="76">
        <v>4.5221111827663751E-2</v>
      </c>
      <c r="W349" s="76">
        <v>0</v>
      </c>
      <c r="X349" s="76">
        <v>0</v>
      </c>
      <c r="Y349" s="76">
        <v>6.9385416429621011E-2</v>
      </c>
      <c r="Z349" s="76">
        <v>0</v>
      </c>
      <c r="AA349" s="76">
        <v>0</v>
      </c>
      <c r="AB349" s="76">
        <v>0</v>
      </c>
      <c r="AC349" s="77">
        <v>0</v>
      </c>
      <c r="AD349" s="78">
        <v>0</v>
      </c>
      <c r="AE349" s="78">
        <v>0</v>
      </c>
      <c r="AF349" s="78">
        <v>0</v>
      </c>
      <c r="AG349" s="78">
        <v>0</v>
      </c>
      <c r="AH349" s="78">
        <v>0</v>
      </c>
      <c r="AI349" s="79">
        <f t="shared" si="148"/>
        <v>0.11460652825728476</v>
      </c>
      <c r="AJ349" t="str">
        <f t="shared" si="149"/>
        <v/>
      </c>
      <c r="BA349"/>
      <c r="BR349"/>
      <c r="CG349"/>
    </row>
    <row r="350" spans="1:85" x14ac:dyDescent="0.25">
      <c r="A350" s="21" t="s">
        <v>14</v>
      </c>
      <c r="B350" s="22">
        <v>4.9945327529818178E-5</v>
      </c>
      <c r="C350" s="22">
        <v>0</v>
      </c>
      <c r="D350" s="22">
        <v>2.3965401480399872E-4</v>
      </c>
      <c r="E350" s="22">
        <v>2.0380774215318305E-5</v>
      </c>
      <c r="F350" s="214"/>
      <c r="G350" s="22">
        <v>0</v>
      </c>
      <c r="H350" s="23">
        <v>0</v>
      </c>
      <c r="I350" s="24">
        <f t="shared" si="146"/>
        <v>3.0998011654913515E-4</v>
      </c>
      <c r="J350" s="6"/>
      <c r="K350" s="25" t="s">
        <v>14</v>
      </c>
      <c r="L350" s="26">
        <v>4.9945327529818178E-5</v>
      </c>
      <c r="M350" s="26">
        <v>0</v>
      </c>
      <c r="N350" s="26">
        <v>2.3965401480399872E-4</v>
      </c>
      <c r="O350" s="26">
        <v>2.0380774215318305E-5</v>
      </c>
      <c r="P350" s="26">
        <v>0</v>
      </c>
      <c r="Q350" s="26">
        <v>0</v>
      </c>
      <c r="R350" s="27">
        <v>0</v>
      </c>
      <c r="S350" s="28">
        <f t="shared" si="147"/>
        <v>3.0998011654913515E-4</v>
      </c>
      <c r="U350" s="80" t="s">
        <v>55</v>
      </c>
      <c r="V350" s="81">
        <v>4.8813162791804791E-5</v>
      </c>
      <c r="W350" s="81">
        <v>0</v>
      </c>
      <c r="X350" s="81">
        <v>0</v>
      </c>
      <c r="Y350" s="81">
        <v>0</v>
      </c>
      <c r="Z350" s="81">
        <v>0</v>
      </c>
      <c r="AA350" s="81">
        <v>1.8757484689814383E-5</v>
      </c>
      <c r="AB350" s="81">
        <v>0</v>
      </c>
      <c r="AC350" s="82">
        <v>2.4240946906751599E-4</v>
      </c>
      <c r="AD350" s="81">
        <v>1.1321647380133879E-6</v>
      </c>
      <c r="AE350" s="81">
        <v>0</v>
      </c>
      <c r="AF350" s="81">
        <v>0</v>
      </c>
      <c r="AG350" s="81">
        <v>2.3965401480399872E-4</v>
      </c>
      <c r="AH350" s="81">
        <v>1.6232895255039209E-6</v>
      </c>
      <c r="AI350" s="83">
        <f t="shared" si="148"/>
        <v>3.0998011654913515E-4</v>
      </c>
      <c r="AJ350" t="str">
        <f t="shared" si="149"/>
        <v/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</v>
      </c>
      <c r="E351" s="18">
        <v>0.25941095930313113</v>
      </c>
      <c r="F351" s="214"/>
      <c r="G351" s="18">
        <v>0</v>
      </c>
      <c r="H351" s="30">
        <v>0</v>
      </c>
      <c r="I351" s="16">
        <f t="shared" si="146"/>
        <v>0.25941095930313113</v>
      </c>
      <c r="J351" s="6"/>
      <c r="K351" s="31" t="s">
        <v>56</v>
      </c>
      <c r="L351" s="18">
        <v>0</v>
      </c>
      <c r="M351" s="18">
        <v>0</v>
      </c>
      <c r="N351" s="18">
        <v>0</v>
      </c>
      <c r="O351" s="18">
        <v>0.25941095930313113</v>
      </c>
      <c r="P351" s="18">
        <v>15.037186583694035</v>
      </c>
      <c r="Q351" s="18">
        <v>0</v>
      </c>
      <c r="R351" s="19">
        <v>0</v>
      </c>
      <c r="S351" s="20">
        <f t="shared" si="147"/>
        <v>15.296597542997167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</v>
      </c>
      <c r="AB351" s="76">
        <v>15.037186583694035</v>
      </c>
      <c r="AC351" s="77">
        <v>0.25941095930313113</v>
      </c>
      <c r="AD351" s="76">
        <v>0</v>
      </c>
      <c r="AE351" s="76">
        <v>0</v>
      </c>
      <c r="AF351" s="76">
        <v>0</v>
      </c>
      <c r="AG351" s="76">
        <v>0</v>
      </c>
      <c r="AH351" s="76">
        <v>0.25941095930313113</v>
      </c>
      <c r="AI351" s="79">
        <f t="shared" si="148"/>
        <v>15.296597542997167</v>
      </c>
      <c r="AJ351" t="str">
        <f t="shared" si="149"/>
        <v/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146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0.28818435818454613</v>
      </c>
      <c r="Q352" s="26">
        <v>0</v>
      </c>
      <c r="R352" s="27">
        <v>0</v>
      </c>
      <c r="S352" s="28">
        <f t="shared" si="147"/>
        <v>0.28818435818454613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0.28818435818454613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148"/>
        <v>0.28818435818454613</v>
      </c>
      <c r="AJ352" t="str">
        <f t="shared" si="149"/>
        <v/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146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147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148"/>
        <v>0</v>
      </c>
      <c r="AJ353" t="str">
        <f t="shared" si="149"/>
        <v/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8.6994140963246192E-3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146"/>
        <v>8.6994140963246192E-3</v>
      </c>
      <c r="J354" s="6"/>
      <c r="K354" s="25" t="s">
        <v>16</v>
      </c>
      <c r="L354" s="26">
        <v>0</v>
      </c>
      <c r="M354" s="26">
        <v>8.6994140963246192E-3</v>
      </c>
      <c r="N354" s="26">
        <v>0</v>
      </c>
      <c r="O354" s="26">
        <v>0</v>
      </c>
      <c r="P354" s="26">
        <v>0.76202990161566497</v>
      </c>
      <c r="Q354" s="26">
        <v>0</v>
      </c>
      <c r="R354" s="27">
        <v>0</v>
      </c>
      <c r="S354" s="28">
        <f t="shared" si="147"/>
        <v>0.77072931571198955</v>
      </c>
      <c r="U354" s="80" t="s">
        <v>16</v>
      </c>
      <c r="V354" s="81">
        <v>0</v>
      </c>
      <c r="W354" s="81">
        <v>0</v>
      </c>
      <c r="X354" s="81">
        <v>0</v>
      </c>
      <c r="Y354" s="81">
        <v>8.6994140963246192E-3</v>
      </c>
      <c r="Z354" s="81">
        <v>0</v>
      </c>
      <c r="AA354" s="81">
        <v>0</v>
      </c>
      <c r="AB354" s="81">
        <v>0.76202990161566497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148"/>
        <v>0.77072931571198955</v>
      </c>
      <c r="AJ354" t="str">
        <f t="shared" si="149"/>
        <v/>
      </c>
      <c r="BA354"/>
      <c r="BR354"/>
      <c r="CG354"/>
    </row>
    <row r="355" spans="1:85" x14ac:dyDescent="0.25">
      <c r="A355" s="29" t="s">
        <v>136</v>
      </c>
      <c r="B355" s="18">
        <v>4.04711172191654</v>
      </c>
      <c r="C355" s="18">
        <v>0</v>
      </c>
      <c r="D355" s="18">
        <v>79.092898787111835</v>
      </c>
      <c r="E355" s="18">
        <v>0</v>
      </c>
      <c r="F355" s="214"/>
      <c r="G355" s="18">
        <v>0</v>
      </c>
      <c r="H355" s="30">
        <v>0</v>
      </c>
      <c r="I355" s="16">
        <f t="shared" si="146"/>
        <v>83.140010509028372</v>
      </c>
      <c r="J355" s="6"/>
      <c r="K355" s="31" t="s">
        <v>136</v>
      </c>
      <c r="L355" s="18">
        <v>4.04711172191654</v>
      </c>
      <c r="M355" s="18">
        <v>0</v>
      </c>
      <c r="N355" s="18">
        <v>79.092898787111835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147"/>
        <v>83.140010509028372</v>
      </c>
      <c r="U355" s="84" t="s">
        <v>136</v>
      </c>
      <c r="V355" s="76">
        <v>4.04711172191654</v>
      </c>
      <c r="W355" s="76">
        <v>0</v>
      </c>
      <c r="X355" s="76">
        <v>0</v>
      </c>
      <c r="Y355" s="76">
        <v>0</v>
      </c>
      <c r="Z355" s="76">
        <v>79.092898787111835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148"/>
        <v>83.140010509028372</v>
      </c>
      <c r="AJ355" t="str">
        <f t="shared" si="149"/>
        <v/>
      </c>
      <c r="BA355"/>
      <c r="BR355"/>
      <c r="CG355"/>
    </row>
    <row r="356" spans="1:85" x14ac:dyDescent="0.25">
      <c r="A356" s="21" t="s">
        <v>24</v>
      </c>
      <c r="B356" s="22">
        <v>11.851210604467699</v>
      </c>
      <c r="C356" s="22">
        <v>5.8815081906100994</v>
      </c>
      <c r="D356" s="22">
        <v>4.0685195949419519</v>
      </c>
      <c r="E356" s="22">
        <v>522.14231780633338</v>
      </c>
      <c r="F356" s="214"/>
      <c r="G356" s="22">
        <v>18.094492565298168</v>
      </c>
      <c r="H356" s="23">
        <v>0</v>
      </c>
      <c r="I356" s="24">
        <f t="shared" si="146"/>
        <v>562.03804876165134</v>
      </c>
      <c r="J356" s="6"/>
      <c r="K356" s="25" t="s">
        <v>24</v>
      </c>
      <c r="L356" s="26">
        <v>11.851210604467699</v>
      </c>
      <c r="M356" s="26">
        <v>5.8815081906100994</v>
      </c>
      <c r="N356" s="26">
        <v>4.0685195949419519</v>
      </c>
      <c r="O356" s="26">
        <v>522.14231780633338</v>
      </c>
      <c r="P356" s="26">
        <v>2.069869152529844</v>
      </c>
      <c r="Q356" s="26">
        <v>18.094492565298168</v>
      </c>
      <c r="R356" s="27">
        <v>0</v>
      </c>
      <c r="S356" s="28">
        <f t="shared" si="147"/>
        <v>564.10791791418114</v>
      </c>
      <c r="U356" s="80" t="s">
        <v>24</v>
      </c>
      <c r="V356" s="81">
        <v>2.8637007000851935</v>
      </c>
      <c r="W356" s="81">
        <v>8.9675023872694855</v>
      </c>
      <c r="X356" s="81">
        <v>18.094492565298168</v>
      </c>
      <c r="Y356" s="81">
        <v>5.8815081906100994</v>
      </c>
      <c r="Z356" s="81">
        <v>2.0619702141056497</v>
      </c>
      <c r="AA356" s="81">
        <v>520.99028760007184</v>
      </c>
      <c r="AB356" s="81">
        <v>2.069869152529844</v>
      </c>
      <c r="AC356" s="82">
        <v>3.1785871042108491</v>
      </c>
      <c r="AD356" s="81">
        <v>2.000751711302123E-2</v>
      </c>
      <c r="AE356" s="81">
        <v>6.4161471505098811E-3</v>
      </c>
      <c r="AF356" s="81">
        <v>0</v>
      </c>
      <c r="AG356" s="81">
        <v>2.0065493808363017</v>
      </c>
      <c r="AH356" s="81">
        <v>1.145614059111016</v>
      </c>
      <c r="AI356" s="83">
        <f t="shared" si="148"/>
        <v>564.10791791418103</v>
      </c>
      <c r="AJ356" t="str">
        <f t="shared" si="149"/>
        <v/>
      </c>
      <c r="BA356"/>
      <c r="BR356"/>
      <c r="CG356"/>
    </row>
    <row r="357" spans="1:85" x14ac:dyDescent="0.25">
      <c r="A357" s="29" t="s">
        <v>23</v>
      </c>
      <c r="B357" s="18">
        <v>2.4265346413025592</v>
      </c>
      <c r="C357" s="18">
        <v>0</v>
      </c>
      <c r="D357" s="18">
        <v>36.455774562250774</v>
      </c>
      <c r="E357" s="18">
        <v>0</v>
      </c>
      <c r="F357" s="214"/>
      <c r="G357" s="18">
        <v>0</v>
      </c>
      <c r="H357" s="30">
        <v>0</v>
      </c>
      <c r="I357" s="16">
        <f t="shared" si="146"/>
        <v>38.882309203553334</v>
      </c>
      <c r="J357" s="6"/>
      <c r="K357" s="31" t="s">
        <v>23</v>
      </c>
      <c r="L357" s="18">
        <v>2.4265346413025592</v>
      </c>
      <c r="M357" s="18">
        <v>0</v>
      </c>
      <c r="N357" s="18">
        <v>36.455774562250774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147"/>
        <v>38.882309203553334</v>
      </c>
      <c r="U357" s="84" t="s">
        <v>23</v>
      </c>
      <c r="V357" s="76">
        <v>2.4265346413025592</v>
      </c>
      <c r="W357" s="76">
        <v>0</v>
      </c>
      <c r="X357" s="76">
        <v>0</v>
      </c>
      <c r="Y357" s="76">
        <v>0</v>
      </c>
      <c r="Z357" s="76">
        <v>1.0151120741273219</v>
      </c>
      <c r="AA357" s="76">
        <v>0</v>
      </c>
      <c r="AB357" s="76">
        <v>0</v>
      </c>
      <c r="AC357" s="77">
        <v>35.440662488123451</v>
      </c>
      <c r="AD357" s="76">
        <v>0</v>
      </c>
      <c r="AE357" s="76">
        <v>0</v>
      </c>
      <c r="AF357" s="76">
        <v>0</v>
      </c>
      <c r="AG357" s="76">
        <v>35.440662488123451</v>
      </c>
      <c r="AH357" s="76">
        <v>0</v>
      </c>
      <c r="AI357" s="79">
        <f t="shared" si="148"/>
        <v>38.882309203553334</v>
      </c>
      <c r="AJ357" t="str">
        <f t="shared" si="149"/>
        <v/>
      </c>
      <c r="BA357"/>
      <c r="BR357"/>
      <c r="CG357"/>
    </row>
    <row r="358" spans="1:85" x14ac:dyDescent="0.25">
      <c r="A358" s="21" t="s">
        <v>58</v>
      </c>
      <c r="B358" s="22">
        <v>2.4221990298555093E-6</v>
      </c>
      <c r="C358" s="22">
        <v>4.1077499011467139E-6</v>
      </c>
      <c r="D358" s="22">
        <v>7.491337205738688E-6</v>
      </c>
      <c r="E358" s="22">
        <v>0</v>
      </c>
      <c r="F358" s="214"/>
      <c r="G358" s="22">
        <v>0</v>
      </c>
      <c r="H358" s="23">
        <v>0</v>
      </c>
      <c r="I358" s="24">
        <f t="shared" si="146"/>
        <v>1.4021286136740912E-5</v>
      </c>
      <c r="J358" s="6"/>
      <c r="K358" s="25" t="s">
        <v>58</v>
      </c>
      <c r="L358" s="26">
        <v>2.4221990298555093E-6</v>
      </c>
      <c r="M358" s="26">
        <v>4.1077499011467139E-6</v>
      </c>
      <c r="N358" s="26">
        <v>7.491337205738688E-6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147"/>
        <v>1.4021286136740912E-5</v>
      </c>
      <c r="U358" s="80" t="s">
        <v>58</v>
      </c>
      <c r="V358" s="81">
        <v>2.4221990298555093E-6</v>
      </c>
      <c r="W358" s="81">
        <v>0</v>
      </c>
      <c r="X358" s="81">
        <v>0</v>
      </c>
      <c r="Y358" s="81">
        <v>4.1077499011467139E-6</v>
      </c>
      <c r="Z358" s="81">
        <v>7.491337205738688E-6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148"/>
        <v>1.4021286136740912E-5</v>
      </c>
      <c r="AJ358" t="str">
        <f t="shared" si="149"/>
        <v/>
      </c>
      <c r="BA358"/>
      <c r="BR358"/>
      <c r="CG358"/>
    </row>
    <row r="359" spans="1:85" x14ac:dyDescent="0.25">
      <c r="A359" s="29" t="s">
        <v>21</v>
      </c>
      <c r="B359" s="18">
        <v>136.00823725665015</v>
      </c>
      <c r="C359" s="18">
        <v>672.48763647663861</v>
      </c>
      <c r="D359" s="18">
        <v>383.44876406597535</v>
      </c>
      <c r="E359" s="18">
        <v>10.004747276754159</v>
      </c>
      <c r="F359" s="214"/>
      <c r="G359" s="18">
        <v>0</v>
      </c>
      <c r="H359" s="30">
        <v>0</v>
      </c>
      <c r="I359" s="16">
        <f t="shared" si="146"/>
        <v>1201.9493850760184</v>
      </c>
      <c r="J359" s="6"/>
      <c r="K359" s="31" t="s">
        <v>21</v>
      </c>
      <c r="L359" s="18">
        <v>136.00823725665015</v>
      </c>
      <c r="M359" s="18">
        <v>672.48763647663861</v>
      </c>
      <c r="N359" s="18">
        <v>383.44876406597535</v>
      </c>
      <c r="O359" s="18">
        <v>10.004747276754159</v>
      </c>
      <c r="P359" s="18">
        <v>0.91708739986868681</v>
      </c>
      <c r="Q359" s="18">
        <v>0</v>
      </c>
      <c r="R359" s="19">
        <v>0</v>
      </c>
      <c r="S359" s="20">
        <f t="shared" si="147"/>
        <v>1202.8664724758871</v>
      </c>
      <c r="U359" s="84" t="s">
        <v>21</v>
      </c>
      <c r="V359" s="76">
        <v>136.00823725665015</v>
      </c>
      <c r="W359" s="76">
        <v>0</v>
      </c>
      <c r="X359" s="76">
        <v>0</v>
      </c>
      <c r="Y359" s="76">
        <v>672.48763647663861</v>
      </c>
      <c r="Z359" s="76">
        <v>277.74109718204102</v>
      </c>
      <c r="AA359" s="76">
        <v>0</v>
      </c>
      <c r="AB359" s="76">
        <v>0.91708739986868681</v>
      </c>
      <c r="AC359" s="77">
        <v>115.71241416068851</v>
      </c>
      <c r="AD359" s="76">
        <v>0</v>
      </c>
      <c r="AE359" s="76">
        <v>0</v>
      </c>
      <c r="AF359" s="76">
        <v>0</v>
      </c>
      <c r="AG359" s="76">
        <v>105.70766688393435</v>
      </c>
      <c r="AH359" s="76">
        <v>10.004747276754159</v>
      </c>
      <c r="AI359" s="79">
        <f t="shared" si="148"/>
        <v>1202.8664724758871</v>
      </c>
      <c r="AJ359" t="str">
        <f t="shared" si="149"/>
        <v/>
      </c>
      <c r="BA359"/>
      <c r="BR359"/>
      <c r="CG359"/>
    </row>
    <row r="360" spans="1:85" x14ac:dyDescent="0.25">
      <c r="A360" s="21" t="s">
        <v>20</v>
      </c>
      <c r="B360" s="22">
        <v>0.24757652575361966</v>
      </c>
      <c r="C360" s="22">
        <v>13.328234793520821</v>
      </c>
      <c r="D360" s="22">
        <v>4.1496454847553581</v>
      </c>
      <c r="E360" s="22">
        <v>0</v>
      </c>
      <c r="F360" s="214"/>
      <c r="G360" s="22">
        <v>0</v>
      </c>
      <c r="H360" s="23">
        <v>0</v>
      </c>
      <c r="I360" s="24">
        <f t="shared" si="146"/>
        <v>17.725456804029797</v>
      </c>
      <c r="J360" s="6"/>
      <c r="K360" s="25" t="s">
        <v>20</v>
      </c>
      <c r="L360" s="26">
        <v>0.24757652575361966</v>
      </c>
      <c r="M360" s="26">
        <v>13.328234793520821</v>
      </c>
      <c r="N360" s="26">
        <v>4.1496454847553581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147"/>
        <v>17.725456804029797</v>
      </c>
      <c r="U360" s="80" t="s">
        <v>59</v>
      </c>
      <c r="V360" s="81">
        <v>0.24757652575361966</v>
      </c>
      <c r="W360" s="81">
        <v>0</v>
      </c>
      <c r="X360" s="81">
        <v>0</v>
      </c>
      <c r="Y360" s="81">
        <v>13.328234793520821</v>
      </c>
      <c r="Z360" s="81">
        <v>4.1496454847553581</v>
      </c>
      <c r="AA360" s="81">
        <v>0</v>
      </c>
      <c r="AB360" s="81">
        <v>0</v>
      </c>
      <c r="AC360" s="82">
        <v>0</v>
      </c>
      <c r="AD360" s="81">
        <v>0</v>
      </c>
      <c r="AE360" s="81">
        <v>0</v>
      </c>
      <c r="AF360" s="81">
        <v>0</v>
      </c>
      <c r="AG360" s="81">
        <v>0</v>
      </c>
      <c r="AH360" s="81">
        <v>0</v>
      </c>
      <c r="AI360" s="83">
        <f t="shared" si="148"/>
        <v>17.725456804029797</v>
      </c>
      <c r="AJ360" t="str">
        <f t="shared" si="149"/>
        <v/>
      </c>
      <c r="BA360"/>
      <c r="BR360"/>
      <c r="CG360"/>
    </row>
    <row r="361" spans="1:85" x14ac:dyDescent="0.25">
      <c r="A361" s="32" t="s">
        <v>62</v>
      </c>
      <c r="B361" s="18">
        <v>1.2406268006227225E-3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146"/>
        <v>1.2406268006227225E-3</v>
      </c>
      <c r="J361" s="6"/>
      <c r="K361" s="33" t="s">
        <v>62</v>
      </c>
      <c r="L361" s="18">
        <v>1.2406268006227225E-3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147"/>
        <v>1.2406268006227225E-3</v>
      </c>
      <c r="U361" s="85" t="s">
        <v>60</v>
      </c>
      <c r="V361" s="76">
        <v>1.2406268006227225E-3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148"/>
        <v>1.2406268006227225E-3</v>
      </c>
      <c r="AJ361" t="str">
        <f t="shared" si="149"/>
        <v/>
      </c>
      <c r="BA361"/>
      <c r="BR361"/>
      <c r="CG361"/>
    </row>
    <row r="362" spans="1:85" ht="14.4" x14ac:dyDescent="0.3">
      <c r="A362" s="34" t="s">
        <v>22</v>
      </c>
      <c r="B362" s="35">
        <v>1.2406268006227225E-3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146"/>
        <v>1.2406268006227225E-3</v>
      </c>
      <c r="J362" s="6"/>
      <c r="K362" s="38" t="s">
        <v>22</v>
      </c>
      <c r="L362" s="39">
        <v>1.2406268006227225E-3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147"/>
        <v>1.2406268006227225E-3</v>
      </c>
      <c r="U362" s="86" t="s">
        <v>63</v>
      </c>
      <c r="V362" s="87">
        <v>1.2406268006227225E-3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148"/>
        <v>1.2406268006227225E-3</v>
      </c>
      <c r="AJ362" t="str">
        <f t="shared" si="149"/>
        <v/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146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147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148"/>
        <v>0</v>
      </c>
      <c r="AJ363" t="str">
        <f t="shared" si="149"/>
        <v/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146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147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148"/>
        <v>0</v>
      </c>
      <c r="AJ364" t="str">
        <f t="shared" si="149"/>
        <v/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146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147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148"/>
        <v>0</v>
      </c>
      <c r="AJ365" t="str">
        <f t="shared" si="149"/>
        <v/>
      </c>
      <c r="BA365"/>
      <c r="BR365"/>
      <c r="CG365"/>
    </row>
    <row r="366" spans="1:85" x14ac:dyDescent="0.25">
      <c r="A366" s="56" t="s">
        <v>25</v>
      </c>
      <c r="B366" s="57">
        <f>SUM(B345:B361)</f>
        <v>154.62718485624541</v>
      </c>
      <c r="C366" s="57">
        <f t="shared" ref="C366:I366" si="150">SUM(C345:C361)</f>
        <v>691.77546839904539</v>
      </c>
      <c r="D366" s="57">
        <f t="shared" si="150"/>
        <v>507.21584964038726</v>
      </c>
      <c r="E366" s="57">
        <f t="shared" si="150"/>
        <v>532.40649642316487</v>
      </c>
      <c r="F366" s="57">
        <f t="shared" si="150"/>
        <v>0</v>
      </c>
      <c r="G366" s="57">
        <f t="shared" si="150"/>
        <v>18.094492565298168</v>
      </c>
      <c r="H366" s="58">
        <f t="shared" si="150"/>
        <v>0</v>
      </c>
      <c r="I366" s="16">
        <f t="shared" si="150"/>
        <v>1904.1194918841411</v>
      </c>
      <c r="J366" s="6"/>
      <c r="K366" s="59" t="s">
        <v>25</v>
      </c>
      <c r="L366" s="57">
        <f>SUM(L345:L361)</f>
        <v>154.62718485624541</v>
      </c>
      <c r="M366" s="57">
        <f t="shared" ref="M366:S366" si="151">SUM(M345:M361)</f>
        <v>691.77546839904539</v>
      </c>
      <c r="N366" s="57">
        <f t="shared" si="151"/>
        <v>507.21584964038726</v>
      </c>
      <c r="O366" s="57">
        <f t="shared" si="151"/>
        <v>532.40649642316487</v>
      </c>
      <c r="P366" s="57">
        <f t="shared" si="151"/>
        <v>19.074357395892779</v>
      </c>
      <c r="Q366" s="57">
        <f t="shared" si="151"/>
        <v>18.094492565298168</v>
      </c>
      <c r="R366" s="58">
        <f t="shared" si="151"/>
        <v>0</v>
      </c>
      <c r="S366" s="60">
        <f t="shared" si="151"/>
        <v>1923.1938492800341</v>
      </c>
      <c r="T366" t="str">
        <f>IF(ABS(S366-AI366)&gt;0.01,S366-AI366,"")</f>
        <v/>
      </c>
      <c r="U366" s="94" t="s">
        <v>61</v>
      </c>
      <c r="V366" s="95">
        <f>SUM(V345:V361)</f>
        <v>145.63967381969817</v>
      </c>
      <c r="W366" s="95">
        <f t="shared" ref="W366:AH366" si="152">SUM(W345:W361)</f>
        <v>8.9675023872694855</v>
      </c>
      <c r="X366" s="95">
        <f t="shared" si="152"/>
        <v>18.094492565298168</v>
      </c>
      <c r="Y366" s="95">
        <f t="shared" si="152"/>
        <v>691.77546839904539</v>
      </c>
      <c r="Z366" s="95">
        <f t="shared" si="152"/>
        <v>364.06073123347841</v>
      </c>
      <c r="AA366" s="95">
        <f t="shared" si="152"/>
        <v>520.99030635755651</v>
      </c>
      <c r="AB366" s="95">
        <f t="shared" si="152"/>
        <v>19.074357395892779</v>
      </c>
      <c r="AC366" s="95">
        <f t="shared" si="152"/>
        <v>154.59131712179502</v>
      </c>
      <c r="AD366" s="96">
        <f t="shared" si="152"/>
        <v>2.0008649277759243E-2</v>
      </c>
      <c r="AE366" s="96">
        <f t="shared" si="152"/>
        <v>6.4161471505098811E-3</v>
      </c>
      <c r="AF366" s="96">
        <f t="shared" si="152"/>
        <v>0</v>
      </c>
      <c r="AG366" s="96">
        <f t="shared" si="152"/>
        <v>143.15511840690891</v>
      </c>
      <c r="AH366" s="96">
        <f t="shared" si="152"/>
        <v>11.409773918457832</v>
      </c>
      <c r="AI366" s="97">
        <f>SUM(V366:AC366)</f>
        <v>1923.1938492800341</v>
      </c>
      <c r="AJ366" t="str">
        <f t="shared" si="149"/>
        <v/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8.1206660356824875E-2</v>
      </c>
      <c r="C367" s="98">
        <f t="shared" ref="C367:H367" si="153">IF($I366=0,"-",C366/$I366)</f>
        <v>0.36330465149250069</v>
      </c>
      <c r="D367" s="98">
        <f t="shared" si="153"/>
        <v>0.26637816156090771</v>
      </c>
      <c r="E367" s="98">
        <f t="shared" si="153"/>
        <v>0.27960771300983034</v>
      </c>
      <c r="F367" s="98">
        <f t="shared" si="153"/>
        <v>0</v>
      </c>
      <c r="G367" s="98">
        <f t="shared" si="153"/>
        <v>9.5028135799363755E-3</v>
      </c>
      <c r="H367" s="99">
        <f t="shared" si="153"/>
        <v>0</v>
      </c>
      <c r="I367" s="100">
        <f>SUM(B367:H367)</f>
        <v>1</v>
      </c>
      <c r="J367"/>
      <c r="K367" s="64" t="s">
        <v>86</v>
      </c>
      <c r="L367" s="65">
        <f t="shared" ref="L367:R367" si="154">IF($S366=0,"-",L366/$S366)</f>
        <v>8.0401247598691911E-2</v>
      </c>
      <c r="M367" s="65">
        <f t="shared" si="154"/>
        <v>0.3597013731392798</v>
      </c>
      <c r="N367" s="65">
        <f t="shared" si="154"/>
        <v>0.26373620622292876</v>
      </c>
      <c r="O367" s="65">
        <f t="shared" si="154"/>
        <v>0.27683454614961267</v>
      </c>
      <c r="P367" s="65">
        <f t="shared" si="154"/>
        <v>9.9180628115223251E-3</v>
      </c>
      <c r="Q367" s="65">
        <f t="shared" si="154"/>
        <v>9.4085640779643792E-3</v>
      </c>
      <c r="R367" s="66">
        <f t="shared" si="154"/>
        <v>0</v>
      </c>
      <c r="S367" s="67">
        <f>SUM(L367:R367)</f>
        <v>0.99999999999999978</v>
      </c>
      <c r="U367" s="101" t="s">
        <v>86</v>
      </c>
      <c r="V367" s="102">
        <f>+V366/$AI366</f>
        <v>7.5728025999157483E-2</v>
      </c>
      <c r="W367" s="102">
        <f t="shared" ref="W367:AH367" si="155">+W366/$AI366</f>
        <v>4.6628177344819168E-3</v>
      </c>
      <c r="X367" s="102">
        <f t="shared" si="155"/>
        <v>9.4085640779643792E-3</v>
      </c>
      <c r="Y367" s="102">
        <f t="shared" si="155"/>
        <v>0.3597013731392798</v>
      </c>
      <c r="Z367" s="102">
        <f t="shared" si="155"/>
        <v>0.18930007048939346</v>
      </c>
      <c r="AA367" s="102">
        <f t="shared" si="155"/>
        <v>0.27089848823746715</v>
      </c>
      <c r="AB367" s="102">
        <f t="shared" si="155"/>
        <v>9.9180628115223251E-3</v>
      </c>
      <c r="AC367" s="102">
        <f t="shared" si="155"/>
        <v>8.0382597510733386E-2</v>
      </c>
      <c r="AD367" s="102">
        <f t="shared" si="155"/>
        <v>1.0403865052526905E-5</v>
      </c>
      <c r="AE367" s="102">
        <f t="shared" si="155"/>
        <v>3.3361936722664887E-6</v>
      </c>
      <c r="AF367" s="102">
        <f t="shared" si="155"/>
        <v>0</v>
      </c>
      <c r="AG367" s="102">
        <f t="shared" si="155"/>
        <v>7.443613573353533E-2</v>
      </c>
      <c r="AH367" s="102">
        <f t="shared" si="155"/>
        <v>5.9327217184732516E-3</v>
      </c>
      <c r="AI367" s="103">
        <f>SUM(V367:AC367)</f>
        <v>0.99999999999999989</v>
      </c>
      <c r="AJ367" s="1" t="str">
        <f t="shared" si="149"/>
        <v/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AJ371" t="str">
        <f>IF(ABS(S371-AI371)&gt;0.001,S371-AI371,"")</f>
        <v/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156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157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158">SUM(V372:AC372)</f>
        <v>0</v>
      </c>
      <c r="AJ372" t="str">
        <f t="shared" ref="AJ372:AJ393" si="159">IF(ABS(S372-AI372)&gt;0.001,S372-AI372,"")</f>
        <v/>
      </c>
      <c r="BA372"/>
      <c r="BR372"/>
      <c r="CG372"/>
    </row>
    <row r="373" spans="1:85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156"/>
        <v>0</v>
      </c>
      <c r="J373" s="6"/>
      <c r="K373" s="31" t="s">
        <v>9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157"/>
        <v>0</v>
      </c>
      <c r="U373" s="84" t="s">
        <v>9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158"/>
        <v>0</v>
      </c>
      <c r="AJ373" t="str">
        <f t="shared" si="159"/>
        <v/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156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157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158"/>
        <v>0</v>
      </c>
      <c r="AJ374" t="str">
        <f t="shared" si="159"/>
        <v/>
      </c>
      <c r="BA374"/>
      <c r="BR374"/>
      <c r="CG374"/>
    </row>
    <row r="375" spans="1:85" x14ac:dyDescent="0.25">
      <c r="A375" s="29" t="s">
        <v>15</v>
      </c>
      <c r="B375" s="18">
        <v>6.4858730555183506</v>
      </c>
      <c r="C375" s="18">
        <v>0</v>
      </c>
      <c r="D375" s="18">
        <v>0</v>
      </c>
      <c r="E375" s="18">
        <v>0</v>
      </c>
      <c r="F375" s="214"/>
      <c r="G375" s="18">
        <v>0</v>
      </c>
      <c r="H375" s="30">
        <v>0</v>
      </c>
      <c r="I375" s="16">
        <f t="shared" si="156"/>
        <v>6.4858730555183506</v>
      </c>
      <c r="J375" s="6"/>
      <c r="K375" s="31" t="s">
        <v>15</v>
      </c>
      <c r="L375" s="18">
        <v>6.4858730555183506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157"/>
        <v>6.4858730555183506</v>
      </c>
      <c r="U375" s="84" t="s">
        <v>15</v>
      </c>
      <c r="V375" s="76">
        <v>6.4858730555183506</v>
      </c>
      <c r="W375" s="76">
        <v>0</v>
      </c>
      <c r="X375" s="76">
        <v>0</v>
      </c>
      <c r="Y375" s="76">
        <v>0</v>
      </c>
      <c r="Z375" s="76">
        <v>0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158"/>
        <v>6.4858730555183506</v>
      </c>
      <c r="AJ375" t="str">
        <f t="shared" si="159"/>
        <v/>
      </c>
      <c r="BA375"/>
      <c r="BR375"/>
      <c r="CG375"/>
    </row>
    <row r="376" spans="1:85" x14ac:dyDescent="0.25">
      <c r="A376" s="21" t="s">
        <v>14</v>
      </c>
      <c r="B376" s="22">
        <v>0.55059583395115252</v>
      </c>
      <c r="C376" s="22">
        <v>0</v>
      </c>
      <c r="D376" s="22">
        <v>2.7948345288808796E-2</v>
      </c>
      <c r="E376" s="22">
        <v>1.6527396892197146E-2</v>
      </c>
      <c r="F376" s="214"/>
      <c r="G376" s="22">
        <v>0</v>
      </c>
      <c r="H376" s="23">
        <v>0</v>
      </c>
      <c r="I376" s="24">
        <f t="shared" si="156"/>
        <v>0.59507157613215844</v>
      </c>
      <c r="J376" s="6"/>
      <c r="K376" s="25" t="s">
        <v>14</v>
      </c>
      <c r="L376" s="26">
        <v>0.55059583395115252</v>
      </c>
      <c r="M376" s="26">
        <v>0</v>
      </c>
      <c r="N376" s="26">
        <v>2.7948345288808796E-2</v>
      </c>
      <c r="O376" s="26">
        <v>1.6527396892197146E-2</v>
      </c>
      <c r="P376" s="26">
        <v>0</v>
      </c>
      <c r="Q376" s="26">
        <v>0</v>
      </c>
      <c r="R376" s="27">
        <v>0</v>
      </c>
      <c r="S376" s="28">
        <f t="shared" si="157"/>
        <v>0.59507157613215844</v>
      </c>
      <c r="U376" s="80" t="s">
        <v>55</v>
      </c>
      <c r="V376" s="81">
        <v>0.54899726123242854</v>
      </c>
      <c r="W376" s="81">
        <v>0</v>
      </c>
      <c r="X376" s="81">
        <v>0</v>
      </c>
      <c r="Y376" s="81">
        <v>0</v>
      </c>
      <c r="Z376" s="81">
        <v>2.7948345288808796E-2</v>
      </c>
      <c r="AA376" s="81">
        <v>1.6527396892197146E-2</v>
      </c>
      <c r="AB376" s="81">
        <v>0</v>
      </c>
      <c r="AC376" s="82">
        <v>1.5985727187240416E-3</v>
      </c>
      <c r="AD376" s="81">
        <v>1.5985727187240416E-3</v>
      </c>
      <c r="AE376" s="81">
        <v>0</v>
      </c>
      <c r="AF376" s="81">
        <v>0</v>
      </c>
      <c r="AG376" s="81">
        <v>0</v>
      </c>
      <c r="AH376" s="81">
        <v>0</v>
      </c>
      <c r="AI376" s="83">
        <f t="shared" si="158"/>
        <v>0.59507157613215844</v>
      </c>
      <c r="AJ376" t="str">
        <f t="shared" si="159"/>
        <v/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163.04371783840287</v>
      </c>
      <c r="F377" s="214"/>
      <c r="G377" s="18">
        <v>0</v>
      </c>
      <c r="H377" s="30">
        <v>0</v>
      </c>
      <c r="I377" s="16">
        <f t="shared" si="156"/>
        <v>163.04371783840287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163.04371783840287</v>
      </c>
      <c r="P377" s="18">
        <v>112.63070271110178</v>
      </c>
      <c r="Q377" s="18">
        <v>0</v>
      </c>
      <c r="R377" s="19">
        <v>0</v>
      </c>
      <c r="S377" s="20">
        <f t="shared" si="157"/>
        <v>275.67442054950465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163.04371783840287</v>
      </c>
      <c r="AB377" s="76">
        <v>112.63070271110178</v>
      </c>
      <c r="AC377" s="77">
        <v>0</v>
      </c>
      <c r="AD377" s="76">
        <v>0</v>
      </c>
      <c r="AE377" s="76">
        <v>0</v>
      </c>
      <c r="AF377" s="76">
        <v>0</v>
      </c>
      <c r="AG377" s="76">
        <v>0</v>
      </c>
      <c r="AH377" s="76">
        <v>0</v>
      </c>
      <c r="AI377" s="79">
        <f t="shared" si="158"/>
        <v>275.67442054950465</v>
      </c>
      <c r="AJ377" t="str">
        <f t="shared" si="159"/>
        <v/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1.6877465838406591</v>
      </c>
      <c r="F378" s="214"/>
      <c r="G378" s="22">
        <v>0</v>
      </c>
      <c r="H378" s="23">
        <v>0</v>
      </c>
      <c r="I378" s="24">
        <f t="shared" si="156"/>
        <v>1.6877465838406591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1.6877465838406591</v>
      </c>
      <c r="P378" s="26">
        <v>7.5540035202633318</v>
      </c>
      <c r="Q378" s="26">
        <v>0</v>
      </c>
      <c r="R378" s="27">
        <v>0</v>
      </c>
      <c r="S378" s="28">
        <f t="shared" si="157"/>
        <v>9.2417501041039909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1.3501972670725273</v>
      </c>
      <c r="AB378" s="81">
        <v>7.5540035202633318</v>
      </c>
      <c r="AC378" s="82">
        <v>0.33754931676813182</v>
      </c>
      <c r="AD378" s="81">
        <v>0</v>
      </c>
      <c r="AE378" s="81">
        <v>0</v>
      </c>
      <c r="AF378" s="81">
        <v>0</v>
      </c>
      <c r="AG378" s="81">
        <v>0</v>
      </c>
      <c r="AH378" s="81">
        <v>0.33754931676813182</v>
      </c>
      <c r="AI378" s="83">
        <f t="shared" si="158"/>
        <v>9.2417501041039927</v>
      </c>
      <c r="AJ378" t="str">
        <f t="shared" si="159"/>
        <v/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3.8072686151000789E-3</v>
      </c>
      <c r="F379" s="214"/>
      <c r="G379" s="18">
        <v>0</v>
      </c>
      <c r="H379" s="30">
        <v>0</v>
      </c>
      <c r="I379" s="16">
        <f t="shared" si="156"/>
        <v>3.8072686151000789E-3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3.8072686151000789E-3</v>
      </c>
      <c r="P379" s="18">
        <v>0</v>
      </c>
      <c r="Q379" s="18">
        <v>0</v>
      </c>
      <c r="R379" s="19">
        <v>0</v>
      </c>
      <c r="S379" s="20">
        <f t="shared" si="157"/>
        <v>3.8072686151000789E-3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3.8072686151000789E-3</v>
      </c>
      <c r="AD379" s="76">
        <v>0</v>
      </c>
      <c r="AE379" s="76">
        <v>0</v>
      </c>
      <c r="AF379" s="76">
        <v>0</v>
      </c>
      <c r="AG379" s="76">
        <v>0</v>
      </c>
      <c r="AH379" s="76">
        <v>3.8072686151000789E-3</v>
      </c>
      <c r="AI379" s="79">
        <f t="shared" si="158"/>
        <v>3.8072686151000789E-3</v>
      </c>
      <c r="AJ379" t="str">
        <f t="shared" si="159"/>
        <v/>
      </c>
      <c r="BA379"/>
      <c r="BR379"/>
      <c r="CG379"/>
    </row>
    <row r="380" spans="1:85" x14ac:dyDescent="0.25">
      <c r="A380" s="21" t="s">
        <v>16</v>
      </c>
      <c r="B380" s="22">
        <v>0.3097054028051362</v>
      </c>
      <c r="C380" s="22">
        <v>0</v>
      </c>
      <c r="D380" s="22">
        <v>8.4804561956640825</v>
      </c>
      <c r="E380" s="22">
        <v>1.9217533388353758</v>
      </c>
      <c r="F380" s="214"/>
      <c r="G380" s="22">
        <v>0</v>
      </c>
      <c r="H380" s="23">
        <v>0</v>
      </c>
      <c r="I380" s="24">
        <f t="shared" si="156"/>
        <v>10.711914937304595</v>
      </c>
      <c r="J380" s="6"/>
      <c r="K380" s="25" t="s">
        <v>16</v>
      </c>
      <c r="L380" s="26">
        <v>0.3097054028051362</v>
      </c>
      <c r="M380" s="26">
        <v>0</v>
      </c>
      <c r="N380" s="26">
        <v>8.4804561956640825</v>
      </c>
      <c r="O380" s="26">
        <v>1.9217533388353758</v>
      </c>
      <c r="P380" s="26">
        <v>0</v>
      </c>
      <c r="Q380" s="26">
        <v>0</v>
      </c>
      <c r="R380" s="27">
        <v>0</v>
      </c>
      <c r="S380" s="28">
        <f t="shared" si="157"/>
        <v>10.711914937304595</v>
      </c>
      <c r="U380" s="80" t="s">
        <v>16</v>
      </c>
      <c r="V380" s="81">
        <v>0.3097054028051362</v>
      </c>
      <c r="W380" s="81">
        <v>0</v>
      </c>
      <c r="X380" s="81">
        <v>0</v>
      </c>
      <c r="Y380" s="81">
        <v>0</v>
      </c>
      <c r="Z380" s="81">
        <v>8.4790447388750483</v>
      </c>
      <c r="AA380" s="81">
        <v>0</v>
      </c>
      <c r="AB380" s="81">
        <v>0</v>
      </c>
      <c r="AC380" s="82">
        <v>1.92316479562441</v>
      </c>
      <c r="AD380" s="81">
        <v>0</v>
      </c>
      <c r="AE380" s="81">
        <v>0</v>
      </c>
      <c r="AF380" s="81">
        <v>0</v>
      </c>
      <c r="AG380" s="81">
        <v>1.411456789034487E-3</v>
      </c>
      <c r="AH380" s="81">
        <v>1.9217533388353758</v>
      </c>
      <c r="AI380" s="83">
        <f t="shared" si="158"/>
        <v>10.711914937304595</v>
      </c>
      <c r="AJ380" t="str">
        <f t="shared" si="159"/>
        <v/>
      </c>
      <c r="BA380"/>
      <c r="BR380"/>
      <c r="CG380"/>
    </row>
    <row r="381" spans="1:85" x14ac:dyDescent="0.25">
      <c r="A381" s="29" t="s">
        <v>136</v>
      </c>
      <c r="B381" s="18">
        <v>43.720071189089602</v>
      </c>
      <c r="C381" s="18">
        <v>1.220405009521337</v>
      </c>
      <c r="D381" s="18">
        <v>35.549489542110663</v>
      </c>
      <c r="E381" s="18">
        <v>4.976081253679248E-2</v>
      </c>
      <c r="F381" s="214"/>
      <c r="G381" s="18">
        <v>0</v>
      </c>
      <c r="H381" s="30">
        <v>0</v>
      </c>
      <c r="I381" s="16">
        <f t="shared" si="156"/>
        <v>80.53972655325839</v>
      </c>
      <c r="J381" s="6"/>
      <c r="K381" s="31" t="s">
        <v>136</v>
      </c>
      <c r="L381" s="18">
        <v>43.720071189089602</v>
      </c>
      <c r="M381" s="18">
        <v>1.220405009521337</v>
      </c>
      <c r="N381" s="18">
        <v>35.549489542110663</v>
      </c>
      <c r="O381" s="18">
        <v>4.976081253679248E-2</v>
      </c>
      <c r="P381" s="18">
        <v>0.11296094520122178</v>
      </c>
      <c r="Q381" s="18">
        <v>0</v>
      </c>
      <c r="R381" s="19">
        <v>0</v>
      </c>
      <c r="S381" s="20">
        <f t="shared" si="157"/>
        <v>80.652687498459613</v>
      </c>
      <c r="U381" s="84" t="s">
        <v>136</v>
      </c>
      <c r="V381" s="76">
        <v>43.442841704491691</v>
      </c>
      <c r="W381" s="76">
        <v>0</v>
      </c>
      <c r="X381" s="76">
        <v>0</v>
      </c>
      <c r="Y381" s="76">
        <v>1.220405009521337</v>
      </c>
      <c r="Z381" s="76">
        <v>35.549489542110663</v>
      </c>
      <c r="AA381" s="76">
        <v>4.976081253679248E-2</v>
      </c>
      <c r="AB381" s="76">
        <v>0.11296094520122178</v>
      </c>
      <c r="AC381" s="77">
        <v>0.27722948459791386</v>
      </c>
      <c r="AD381" s="76">
        <v>0.27722948459791386</v>
      </c>
      <c r="AE381" s="76">
        <v>0</v>
      </c>
      <c r="AF381" s="76">
        <v>0</v>
      </c>
      <c r="AG381" s="76">
        <v>0</v>
      </c>
      <c r="AH381" s="76">
        <v>0</v>
      </c>
      <c r="AI381" s="79">
        <f t="shared" si="158"/>
        <v>80.652687498459613</v>
      </c>
      <c r="AJ381" t="str">
        <f t="shared" si="159"/>
        <v/>
      </c>
      <c r="BA381"/>
      <c r="BR381"/>
      <c r="CG381"/>
    </row>
    <row r="382" spans="1:85" x14ac:dyDescent="0.25">
      <c r="A382" s="21" t="s">
        <v>24</v>
      </c>
      <c r="B382" s="22">
        <v>4.3558066159357889</v>
      </c>
      <c r="C382" s="22">
        <v>0.3546790073669206</v>
      </c>
      <c r="D382" s="22">
        <v>2.5974254381602844</v>
      </c>
      <c r="E382" s="22">
        <v>18.091578245399099</v>
      </c>
      <c r="F382" s="214"/>
      <c r="G382" s="22">
        <v>12.413776902652447</v>
      </c>
      <c r="H382" s="23">
        <v>0</v>
      </c>
      <c r="I382" s="24">
        <f t="shared" si="156"/>
        <v>37.813266209514538</v>
      </c>
      <c r="J382" s="6"/>
      <c r="K382" s="25" t="s">
        <v>24</v>
      </c>
      <c r="L382" s="26">
        <v>4.3558066159357889</v>
      </c>
      <c r="M382" s="26">
        <v>0.3546790073669206</v>
      </c>
      <c r="N382" s="26">
        <v>2.5974254381602844</v>
      </c>
      <c r="O382" s="26">
        <v>18.091578245399099</v>
      </c>
      <c r="P382" s="26">
        <v>0</v>
      </c>
      <c r="Q382" s="26">
        <v>12.413776902652447</v>
      </c>
      <c r="R382" s="27">
        <v>0</v>
      </c>
      <c r="S382" s="28">
        <f t="shared" si="157"/>
        <v>37.813266209514538</v>
      </c>
      <c r="U382" s="80" t="s">
        <v>24</v>
      </c>
      <c r="V382" s="81">
        <v>2.9391369327541472</v>
      </c>
      <c r="W382" s="81">
        <v>1.1488385921946762</v>
      </c>
      <c r="X382" s="81">
        <v>12.413776902652447</v>
      </c>
      <c r="Y382" s="81">
        <v>0.3546790073669206</v>
      </c>
      <c r="Z382" s="81">
        <v>2.5974254381602844</v>
      </c>
      <c r="AA382" s="81">
        <v>14.441463691662017</v>
      </c>
      <c r="AB382" s="81">
        <v>0</v>
      </c>
      <c r="AC382" s="82">
        <v>3.9179456447240484</v>
      </c>
      <c r="AD382" s="81">
        <v>0.267831090986966</v>
      </c>
      <c r="AE382" s="81">
        <v>2.0491580990024548E-3</v>
      </c>
      <c r="AF382" s="81">
        <v>0</v>
      </c>
      <c r="AG382" s="81">
        <v>0</v>
      </c>
      <c r="AH382" s="81">
        <v>3.6480653956380804</v>
      </c>
      <c r="AI382" s="83">
        <f t="shared" si="158"/>
        <v>37.813266209514545</v>
      </c>
      <c r="AJ382" t="str">
        <f t="shared" si="159"/>
        <v/>
      </c>
      <c r="BA382"/>
      <c r="BR382"/>
      <c r="CG382"/>
    </row>
    <row r="383" spans="1:85" x14ac:dyDescent="0.25">
      <c r="A383" s="29" t="s">
        <v>23</v>
      </c>
      <c r="B383" s="18">
        <v>3.380583694513867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156"/>
        <v>3.380583694513867</v>
      </c>
      <c r="J383" s="6"/>
      <c r="K383" s="31" t="s">
        <v>23</v>
      </c>
      <c r="L383" s="18">
        <v>3.380583694513867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157"/>
        <v>3.380583694513867</v>
      </c>
      <c r="U383" s="84" t="s">
        <v>23</v>
      </c>
      <c r="V383" s="76">
        <v>3.380583694513867</v>
      </c>
      <c r="W383" s="76">
        <v>0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0</v>
      </c>
      <c r="AD383" s="76">
        <v>0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158"/>
        <v>3.380583694513867</v>
      </c>
      <c r="AJ383" t="str">
        <f t="shared" si="159"/>
        <v/>
      </c>
      <c r="BA383"/>
      <c r="BR383"/>
      <c r="CG383"/>
    </row>
    <row r="384" spans="1:85" x14ac:dyDescent="0.25">
      <c r="A384" s="21" t="s">
        <v>58</v>
      </c>
      <c r="B384" s="22">
        <v>0.26260912025393679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156"/>
        <v>0.26260912025393679</v>
      </c>
      <c r="J384" s="6"/>
      <c r="K384" s="25" t="s">
        <v>58</v>
      </c>
      <c r="L384" s="26">
        <v>0.26260912025393679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157"/>
        <v>0.26260912025393679</v>
      </c>
      <c r="U384" s="80" t="s">
        <v>58</v>
      </c>
      <c r="V384" s="81">
        <v>0.26260912025393679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158"/>
        <v>0.26260912025393679</v>
      </c>
      <c r="AJ384" t="str">
        <f t="shared" si="159"/>
        <v/>
      </c>
      <c r="BA384"/>
      <c r="BR384"/>
      <c r="CG384"/>
    </row>
    <row r="385" spans="1:85" x14ac:dyDescent="0.25">
      <c r="A385" s="29" t="s">
        <v>21</v>
      </c>
      <c r="B385" s="18">
        <v>13.079731666608501</v>
      </c>
      <c r="C385" s="18">
        <v>0</v>
      </c>
      <c r="D385" s="18">
        <v>1.3853863594637352</v>
      </c>
      <c r="E385" s="18">
        <v>0</v>
      </c>
      <c r="F385" s="214"/>
      <c r="G385" s="18">
        <v>0</v>
      </c>
      <c r="H385" s="30">
        <v>0</v>
      </c>
      <c r="I385" s="16">
        <f t="shared" si="156"/>
        <v>14.465118026072236</v>
      </c>
      <c r="J385" s="6"/>
      <c r="K385" s="31" t="s">
        <v>21</v>
      </c>
      <c r="L385" s="18">
        <v>13.079731666608501</v>
      </c>
      <c r="M385" s="18">
        <v>0</v>
      </c>
      <c r="N385" s="18">
        <v>1.3853863594637352</v>
      </c>
      <c r="O385" s="18">
        <v>0</v>
      </c>
      <c r="P385" s="18">
        <v>15.455878017837142</v>
      </c>
      <c r="Q385" s="18">
        <v>0</v>
      </c>
      <c r="R385" s="19">
        <v>0</v>
      </c>
      <c r="S385" s="20">
        <f t="shared" si="157"/>
        <v>29.920996043909376</v>
      </c>
      <c r="U385" s="84" t="s">
        <v>21</v>
      </c>
      <c r="V385" s="76">
        <v>12.985158995518908</v>
      </c>
      <c r="W385" s="76">
        <v>0</v>
      </c>
      <c r="X385" s="76">
        <v>0</v>
      </c>
      <c r="Y385" s="76">
        <v>0</v>
      </c>
      <c r="Z385" s="76">
        <v>0.16158775885833207</v>
      </c>
      <c r="AA385" s="76">
        <v>0</v>
      </c>
      <c r="AB385" s="76">
        <v>15.455878017837142</v>
      </c>
      <c r="AC385" s="77">
        <v>1.3183712716949949</v>
      </c>
      <c r="AD385" s="76">
        <v>9.4572671089591748E-2</v>
      </c>
      <c r="AE385" s="76">
        <v>0</v>
      </c>
      <c r="AF385" s="76">
        <v>0</v>
      </c>
      <c r="AG385" s="76">
        <v>1.2237986006054031</v>
      </c>
      <c r="AH385" s="76">
        <v>0</v>
      </c>
      <c r="AI385" s="79">
        <f t="shared" si="158"/>
        <v>29.92099604390938</v>
      </c>
      <c r="AJ385" t="str">
        <f t="shared" si="159"/>
        <v/>
      </c>
      <c r="BA385"/>
      <c r="BR385"/>
      <c r="CG385"/>
    </row>
    <row r="386" spans="1:85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156"/>
        <v>0</v>
      </c>
      <c r="J386" s="6"/>
      <c r="K386" s="25" t="s">
        <v>20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157"/>
        <v>0</v>
      </c>
      <c r="U386" s="80" t="s">
        <v>59</v>
      </c>
      <c r="V386" s="81">
        <v>0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158"/>
        <v>0</v>
      </c>
      <c r="AJ386" t="str">
        <f t="shared" si="159"/>
        <v/>
      </c>
      <c r="BA386"/>
      <c r="BR386"/>
      <c r="CG386"/>
    </row>
    <row r="387" spans="1:85" x14ac:dyDescent="0.25">
      <c r="A387" s="32" t="s">
        <v>62</v>
      </c>
      <c r="B387" s="18">
        <v>5.6563013666943107E-2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156"/>
        <v>5.6563013666943107E-2</v>
      </c>
      <c r="J387" s="6"/>
      <c r="K387" s="33" t="s">
        <v>62</v>
      </c>
      <c r="L387" s="18">
        <v>5.6563013666943107E-2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157"/>
        <v>5.6563013666943107E-2</v>
      </c>
      <c r="U387" s="85" t="s">
        <v>60</v>
      </c>
      <c r="V387" s="76">
        <v>5.6563013666943107E-2</v>
      </c>
      <c r="W387" s="76">
        <v>0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0</v>
      </c>
      <c r="AD387" s="78">
        <v>0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158"/>
        <v>5.6563013666943107E-2</v>
      </c>
      <c r="AJ387" t="str">
        <f t="shared" si="159"/>
        <v/>
      </c>
      <c r="BA387"/>
      <c r="BR387"/>
      <c r="CG387"/>
    </row>
    <row r="388" spans="1:85" ht="14.4" x14ac:dyDescent="0.3">
      <c r="A388" s="34" t="s">
        <v>22</v>
      </c>
      <c r="B388" s="35">
        <v>5.6563013666943107E-2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156"/>
        <v>5.6563013666943107E-2</v>
      </c>
      <c r="J388" s="6"/>
      <c r="K388" s="38" t="s">
        <v>22</v>
      </c>
      <c r="L388" s="39">
        <v>5.6563013666943107E-2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157"/>
        <v>5.6563013666943107E-2</v>
      </c>
      <c r="U388" s="86" t="s">
        <v>63</v>
      </c>
      <c r="V388" s="87">
        <v>5.6563013666943107E-2</v>
      </c>
      <c r="W388" s="87">
        <v>0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0</v>
      </c>
      <c r="AD388" s="87">
        <v>0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158"/>
        <v>5.6563013666943107E-2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156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157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158"/>
        <v>0</v>
      </c>
      <c r="AJ389" t="str">
        <f t="shared" si="159"/>
        <v/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156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157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158"/>
        <v>0</v>
      </c>
      <c r="AJ390" t="str">
        <f t="shared" si="159"/>
        <v/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156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157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158"/>
        <v>0</v>
      </c>
      <c r="AJ391" t="str">
        <f t="shared" si="159"/>
        <v/>
      </c>
      <c r="BA391"/>
      <c r="BR391"/>
      <c r="CG391"/>
    </row>
    <row r="392" spans="1:85" x14ac:dyDescent="0.25">
      <c r="A392" s="56" t="s">
        <v>25</v>
      </c>
      <c r="B392" s="57">
        <f>SUM(B371:B387)</f>
        <v>72.201539592343281</v>
      </c>
      <c r="C392" s="57">
        <f t="shared" ref="C392:I392" si="160">SUM(C371:C387)</f>
        <v>1.5750840168882576</v>
      </c>
      <c r="D392" s="57">
        <f t="shared" si="160"/>
        <v>48.040705880687582</v>
      </c>
      <c r="E392" s="57">
        <f t="shared" si="160"/>
        <v>184.81489148452209</v>
      </c>
      <c r="F392" s="57">
        <f t="shared" si="160"/>
        <v>0</v>
      </c>
      <c r="G392" s="57">
        <f t="shared" si="160"/>
        <v>12.413776902652447</v>
      </c>
      <c r="H392" s="58">
        <f t="shared" si="160"/>
        <v>0</v>
      </c>
      <c r="I392" s="16">
        <f t="shared" si="160"/>
        <v>319.04599787709367</v>
      </c>
      <c r="J392" s="6"/>
      <c r="K392" s="59" t="s">
        <v>25</v>
      </c>
      <c r="L392" s="57">
        <f>SUM(L371:L387)</f>
        <v>72.201539592343281</v>
      </c>
      <c r="M392" s="57">
        <f t="shared" ref="M392:S392" si="161">SUM(M371:M387)</f>
        <v>1.5750840168882576</v>
      </c>
      <c r="N392" s="57">
        <f t="shared" si="161"/>
        <v>48.040705880687582</v>
      </c>
      <c r="O392" s="57">
        <f t="shared" si="161"/>
        <v>184.81489148452209</v>
      </c>
      <c r="P392" s="57">
        <f t="shared" si="161"/>
        <v>135.75354519440347</v>
      </c>
      <c r="Q392" s="57">
        <f t="shared" si="161"/>
        <v>12.413776902652447</v>
      </c>
      <c r="R392" s="58">
        <f t="shared" si="161"/>
        <v>0</v>
      </c>
      <c r="S392" s="60">
        <f t="shared" si="161"/>
        <v>454.79954307149711</v>
      </c>
      <c r="T392" t="str">
        <f>IF(ABS(S392-AI392)&gt;0.01,S392-AI392,"")</f>
        <v/>
      </c>
      <c r="U392" s="94" t="s">
        <v>61</v>
      </c>
      <c r="V392" s="95">
        <f>SUM(V371:V387)</f>
        <v>70.411469180755404</v>
      </c>
      <c r="W392" s="95">
        <f t="shared" ref="W392:AH392" si="162">SUM(W371:W387)</f>
        <v>1.1488385921946762</v>
      </c>
      <c r="X392" s="95">
        <f t="shared" si="162"/>
        <v>12.413776902652447</v>
      </c>
      <c r="Y392" s="95">
        <f t="shared" si="162"/>
        <v>1.5750840168882576</v>
      </c>
      <c r="Z392" s="95">
        <f t="shared" si="162"/>
        <v>46.815495823293141</v>
      </c>
      <c r="AA392" s="95">
        <f t="shared" si="162"/>
        <v>178.90166700656641</v>
      </c>
      <c r="AB392" s="95">
        <f t="shared" si="162"/>
        <v>135.75354519440347</v>
      </c>
      <c r="AC392" s="95">
        <f t="shared" si="162"/>
        <v>7.7796663547433234</v>
      </c>
      <c r="AD392" s="96">
        <f t="shared" si="162"/>
        <v>0.64123181939319562</v>
      </c>
      <c r="AE392" s="96">
        <f t="shared" si="162"/>
        <v>2.0491580990024548E-3</v>
      </c>
      <c r="AF392" s="96">
        <f t="shared" si="162"/>
        <v>0</v>
      </c>
      <c r="AG392" s="96">
        <f t="shared" si="162"/>
        <v>1.2252100573944376</v>
      </c>
      <c r="AH392" s="96">
        <f t="shared" si="162"/>
        <v>5.9111753198566879</v>
      </c>
      <c r="AI392" s="97">
        <f>SUM(V392:AC392)</f>
        <v>454.79954307149717</v>
      </c>
      <c r="AJ392" t="str">
        <f t="shared" si="159"/>
        <v/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0.2263044829672414</v>
      </c>
      <c r="C393" s="98">
        <f t="shared" ref="C393:H393" si="163">IF($I392=0,"-",C392/$I392)</f>
        <v>4.9368555862438004E-3</v>
      </c>
      <c r="D393" s="98">
        <f t="shared" si="163"/>
        <v>0.15057611190971384</v>
      </c>
      <c r="E393" s="98">
        <f t="shared" si="163"/>
        <v>0.5792734988505277</v>
      </c>
      <c r="F393" s="98">
        <f t="shared" si="163"/>
        <v>0</v>
      </c>
      <c r="G393" s="98">
        <f t="shared" si="163"/>
        <v>3.8909050686273192E-2</v>
      </c>
      <c r="H393" s="99">
        <f t="shared" si="163"/>
        <v>0</v>
      </c>
      <c r="I393" s="100">
        <f>SUM(B393:H393)</f>
        <v>0.99999999999999989</v>
      </c>
      <c r="J393"/>
      <c r="K393" s="64" t="s">
        <v>86</v>
      </c>
      <c r="L393" s="65">
        <f t="shared" ref="L393:R393" si="164">IF($S392=0,"-",L392/$S392)</f>
        <v>0.15875464408941323</v>
      </c>
      <c r="M393" s="65">
        <f t="shared" si="164"/>
        <v>3.463248899176324E-3</v>
      </c>
      <c r="N393" s="65">
        <f t="shared" si="164"/>
        <v>0.10563050603842693</v>
      </c>
      <c r="O393" s="65">
        <f t="shared" si="164"/>
        <v>0.40636560502319619</v>
      </c>
      <c r="P393" s="65">
        <f t="shared" si="164"/>
        <v>0.29849094455458197</v>
      </c>
      <c r="Q393" s="65">
        <f t="shared" si="164"/>
        <v>2.7295051395205404E-2</v>
      </c>
      <c r="R393" s="66">
        <f t="shared" si="164"/>
        <v>0</v>
      </c>
      <c r="S393" s="67">
        <f>SUM(L393:R393)</f>
        <v>1.0000000000000002</v>
      </c>
      <c r="U393" s="101" t="s">
        <v>86</v>
      </c>
      <c r="V393" s="102">
        <f>+V392/$AI392</f>
        <v>0.15481868936197746</v>
      </c>
      <c r="W393" s="102">
        <f t="shared" ref="W393:AH393" si="165">+W392/$AI392</f>
        <v>2.5260328637007274E-3</v>
      </c>
      <c r="X393" s="102">
        <f t="shared" si="165"/>
        <v>2.72950513952054E-2</v>
      </c>
      <c r="Y393" s="102">
        <f t="shared" si="165"/>
        <v>3.4632488991763236E-3</v>
      </c>
      <c r="Z393" s="102">
        <f t="shared" si="165"/>
        <v>0.10293654981956187</v>
      </c>
      <c r="AA393" s="102">
        <f t="shared" si="165"/>
        <v>0.39336377912420639</v>
      </c>
      <c r="AB393" s="102">
        <f t="shared" si="165"/>
        <v>0.29849094455458197</v>
      </c>
      <c r="AC393" s="102">
        <f t="shared" si="165"/>
        <v>1.7105703981589785E-2</v>
      </c>
      <c r="AD393" s="102">
        <f t="shared" si="165"/>
        <v>1.4099218637350086E-3</v>
      </c>
      <c r="AE393" s="102">
        <f t="shared" si="165"/>
        <v>4.5056291947072491E-6</v>
      </c>
      <c r="AF393" s="102">
        <f t="shared" si="165"/>
        <v>0</v>
      </c>
      <c r="AG393" s="102">
        <f t="shared" si="165"/>
        <v>2.693956218865038E-3</v>
      </c>
      <c r="AH393" s="102">
        <f t="shared" si="165"/>
        <v>1.299732026979503E-2</v>
      </c>
      <c r="AI393" s="103">
        <f>SUM(V393:AC393)</f>
        <v>1</v>
      </c>
      <c r="AJ393" s="1" t="str">
        <f t="shared" si="159"/>
        <v/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AJ397" t="str">
        <f>IF(ABS(S397-AI397)&gt;0.001,S397-AI397,"")</f>
        <v/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166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167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168">SUM(V398:AC398)</f>
        <v>0</v>
      </c>
      <c r="AJ398" t="str">
        <f t="shared" ref="AJ398:AJ419" si="169">IF(ABS(S398-AI398)&gt;0.001,S398-AI398,"")</f>
        <v/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166"/>
        <v>0</v>
      </c>
      <c r="J399" s="6"/>
      <c r="K399" s="31" t="s">
        <v>9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167"/>
        <v>0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0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168"/>
        <v>0</v>
      </c>
      <c r="AJ399" t="str">
        <f t="shared" si="169"/>
        <v/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166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167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168"/>
        <v>0</v>
      </c>
      <c r="AJ400" t="str">
        <f t="shared" si="169"/>
        <v/>
      </c>
      <c r="BA400"/>
      <c r="BR400"/>
      <c r="CG400"/>
    </row>
    <row r="401" spans="1:85" x14ac:dyDescent="0.25">
      <c r="A401" s="29" t="s">
        <v>15</v>
      </c>
      <c r="B401" s="18">
        <v>1.5802596405278719</v>
      </c>
      <c r="C401" s="18">
        <v>0</v>
      </c>
      <c r="D401" s="18">
        <v>1.071468663951731</v>
      </c>
      <c r="E401" s="18">
        <v>0</v>
      </c>
      <c r="F401" s="214"/>
      <c r="G401" s="18">
        <v>0</v>
      </c>
      <c r="H401" s="30">
        <v>0</v>
      </c>
      <c r="I401" s="16">
        <f t="shared" si="166"/>
        <v>2.6517283044796027</v>
      </c>
      <c r="J401" s="6"/>
      <c r="K401" s="31" t="s">
        <v>15</v>
      </c>
      <c r="L401" s="18">
        <v>1.5802596405278719</v>
      </c>
      <c r="M401" s="18">
        <v>0</v>
      </c>
      <c r="N401" s="18">
        <v>1.071468663951731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167"/>
        <v>2.6517283044796027</v>
      </c>
      <c r="U401" s="84" t="s">
        <v>15</v>
      </c>
      <c r="V401" s="76">
        <v>1.5802596405278719</v>
      </c>
      <c r="W401" s="76">
        <v>0</v>
      </c>
      <c r="X401" s="76">
        <v>0</v>
      </c>
      <c r="Y401" s="76">
        <v>0</v>
      </c>
      <c r="Z401" s="76">
        <v>1.071468663951731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168"/>
        <v>2.6517283044796027</v>
      </c>
      <c r="AJ401" t="str">
        <f t="shared" si="169"/>
        <v/>
      </c>
      <c r="BA401"/>
      <c r="BR401"/>
      <c r="CG401"/>
    </row>
    <row r="402" spans="1:85" x14ac:dyDescent="0.25">
      <c r="A402" s="21" t="s">
        <v>14</v>
      </c>
      <c r="B402" s="22">
        <v>0.80951788582836626</v>
      </c>
      <c r="C402" s="22">
        <v>0.56493852512318321</v>
      </c>
      <c r="D402" s="22">
        <v>3.7836627785337658E-3</v>
      </c>
      <c r="E402" s="22">
        <v>0</v>
      </c>
      <c r="F402" s="214"/>
      <c r="G402" s="22">
        <v>0</v>
      </c>
      <c r="H402" s="23">
        <v>0</v>
      </c>
      <c r="I402" s="24">
        <f t="shared" si="166"/>
        <v>1.3782400737300833</v>
      </c>
      <c r="J402" s="6"/>
      <c r="K402" s="25" t="s">
        <v>14</v>
      </c>
      <c r="L402" s="26">
        <v>0.80951788582836626</v>
      </c>
      <c r="M402" s="26">
        <v>0.56493852512318321</v>
      </c>
      <c r="N402" s="26">
        <v>3.7836627785337658E-3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167"/>
        <v>1.3782400737300833</v>
      </c>
      <c r="U402" s="80" t="s">
        <v>55</v>
      </c>
      <c r="V402" s="81">
        <v>0.80951788582836626</v>
      </c>
      <c r="W402" s="81">
        <v>0</v>
      </c>
      <c r="X402" s="81">
        <v>0</v>
      </c>
      <c r="Y402" s="81">
        <v>0.56493852512318321</v>
      </c>
      <c r="Z402" s="81">
        <v>3.7836627785337658E-3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168"/>
        <v>1.3782400737300833</v>
      </c>
      <c r="AJ402" t="str">
        <f t="shared" si="169"/>
        <v/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166"/>
        <v>0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0</v>
      </c>
      <c r="P403" s="18">
        <v>2.9592174249192045</v>
      </c>
      <c r="Q403" s="18">
        <v>0</v>
      </c>
      <c r="R403" s="19">
        <v>0</v>
      </c>
      <c r="S403" s="20">
        <f t="shared" si="167"/>
        <v>2.9592174249192045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</v>
      </c>
      <c r="AB403" s="76">
        <v>2.9592174249192045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168"/>
        <v>2.9592174249192045</v>
      </c>
      <c r="AJ403" t="str">
        <f t="shared" si="169"/>
        <v/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0</v>
      </c>
      <c r="D404" s="22">
        <v>0</v>
      </c>
      <c r="E404" s="22">
        <v>4.9828043019165165E-3</v>
      </c>
      <c r="F404" s="214"/>
      <c r="G404" s="22">
        <v>0</v>
      </c>
      <c r="H404" s="23">
        <v>0</v>
      </c>
      <c r="I404" s="24">
        <f t="shared" si="166"/>
        <v>4.9828043019165165E-3</v>
      </c>
      <c r="J404" s="6"/>
      <c r="K404" s="25" t="s">
        <v>11</v>
      </c>
      <c r="L404" s="26">
        <v>0</v>
      </c>
      <c r="M404" s="26">
        <v>0</v>
      </c>
      <c r="N404" s="26">
        <v>0</v>
      </c>
      <c r="O404" s="26">
        <v>4.9828043019165165E-3</v>
      </c>
      <c r="P404" s="26">
        <v>0.10145021021247153</v>
      </c>
      <c r="Q404" s="26">
        <v>0</v>
      </c>
      <c r="R404" s="27">
        <v>0</v>
      </c>
      <c r="S404" s="28">
        <f t="shared" si="167"/>
        <v>0.10643301451438804</v>
      </c>
      <c r="U404" s="80" t="s">
        <v>11</v>
      </c>
      <c r="V404" s="81">
        <v>0</v>
      </c>
      <c r="W404" s="81">
        <v>0</v>
      </c>
      <c r="X404" s="81">
        <v>0</v>
      </c>
      <c r="Y404" s="81">
        <v>0</v>
      </c>
      <c r="Z404" s="81">
        <v>0</v>
      </c>
      <c r="AA404" s="81">
        <v>3.9862434415332132E-3</v>
      </c>
      <c r="AB404" s="81">
        <v>0.10145021021247153</v>
      </c>
      <c r="AC404" s="82">
        <v>9.965608603833033E-4</v>
      </c>
      <c r="AD404" s="81">
        <v>0</v>
      </c>
      <c r="AE404" s="81">
        <v>0</v>
      </c>
      <c r="AF404" s="81">
        <v>0</v>
      </c>
      <c r="AG404" s="81">
        <v>0</v>
      </c>
      <c r="AH404" s="81">
        <v>9.965608603833033E-4</v>
      </c>
      <c r="AI404" s="83">
        <f t="shared" si="168"/>
        <v>0.10643301451438804</v>
      </c>
      <c r="AJ404" t="str">
        <f t="shared" si="169"/>
        <v/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166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167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168"/>
        <v>0</v>
      </c>
      <c r="AJ405" t="str">
        <f t="shared" si="169"/>
        <v/>
      </c>
      <c r="BA405"/>
      <c r="BR405"/>
      <c r="CG405"/>
    </row>
    <row r="406" spans="1:85" x14ac:dyDescent="0.25">
      <c r="A406" s="21" t="s">
        <v>16</v>
      </c>
      <c r="B406" s="22">
        <v>0</v>
      </c>
      <c r="C406" s="22">
        <v>0</v>
      </c>
      <c r="D406" s="22">
        <v>0</v>
      </c>
      <c r="E406" s="22">
        <v>0</v>
      </c>
      <c r="F406" s="214"/>
      <c r="G406" s="22">
        <v>0</v>
      </c>
      <c r="H406" s="23">
        <v>0</v>
      </c>
      <c r="I406" s="24">
        <f t="shared" si="166"/>
        <v>0</v>
      </c>
      <c r="J406" s="6"/>
      <c r="K406" s="25" t="s">
        <v>16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7">
        <v>0</v>
      </c>
      <c r="S406" s="28">
        <f t="shared" si="167"/>
        <v>0</v>
      </c>
      <c r="U406" s="80" t="s">
        <v>16</v>
      </c>
      <c r="V406" s="81">
        <v>0</v>
      </c>
      <c r="W406" s="81">
        <v>0</v>
      </c>
      <c r="X406" s="81">
        <v>0</v>
      </c>
      <c r="Y406" s="81">
        <v>0</v>
      </c>
      <c r="Z406" s="81">
        <v>0</v>
      </c>
      <c r="AA406" s="81">
        <v>0</v>
      </c>
      <c r="AB406" s="81">
        <v>0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168"/>
        <v>0</v>
      </c>
      <c r="AJ406" t="str">
        <f t="shared" si="169"/>
        <v/>
      </c>
      <c r="BA406"/>
      <c r="BR406"/>
      <c r="CG406"/>
    </row>
    <row r="407" spans="1:85" x14ac:dyDescent="0.25">
      <c r="A407" s="29" t="s">
        <v>136</v>
      </c>
      <c r="B407" s="18">
        <v>9.5139620553361386</v>
      </c>
      <c r="C407" s="18">
        <v>42.759081956141451</v>
      </c>
      <c r="D407" s="18">
        <v>22.621028504249743</v>
      </c>
      <c r="E407" s="18">
        <v>3.4934692515205472</v>
      </c>
      <c r="F407" s="214"/>
      <c r="G407" s="18">
        <v>0</v>
      </c>
      <c r="H407" s="30">
        <v>0</v>
      </c>
      <c r="I407" s="16">
        <f t="shared" si="166"/>
        <v>78.387541767247882</v>
      </c>
      <c r="J407" s="6"/>
      <c r="K407" s="31" t="s">
        <v>136</v>
      </c>
      <c r="L407" s="18">
        <v>9.5139620553361386</v>
      </c>
      <c r="M407" s="18">
        <v>42.759081956141451</v>
      </c>
      <c r="N407" s="18">
        <v>22.621028504249743</v>
      </c>
      <c r="O407" s="18">
        <v>3.4934692515205472</v>
      </c>
      <c r="P407" s="18">
        <v>0</v>
      </c>
      <c r="Q407" s="18">
        <v>0</v>
      </c>
      <c r="R407" s="19">
        <v>0</v>
      </c>
      <c r="S407" s="20">
        <f t="shared" si="167"/>
        <v>78.387541767247882</v>
      </c>
      <c r="U407" s="84" t="s">
        <v>136</v>
      </c>
      <c r="V407" s="76">
        <v>9.5139620553361386</v>
      </c>
      <c r="W407" s="76">
        <v>0</v>
      </c>
      <c r="X407" s="76">
        <v>0</v>
      </c>
      <c r="Y407" s="76">
        <v>42.759081956141451</v>
      </c>
      <c r="Z407" s="76">
        <v>22.621028504249743</v>
      </c>
      <c r="AA407" s="76">
        <v>5.5914801449012071E-2</v>
      </c>
      <c r="AB407" s="76">
        <v>0</v>
      </c>
      <c r="AC407" s="77">
        <v>3.4375544500715352</v>
      </c>
      <c r="AD407" s="76">
        <v>0</v>
      </c>
      <c r="AE407" s="76">
        <v>0</v>
      </c>
      <c r="AF407" s="76">
        <v>0</v>
      </c>
      <c r="AG407" s="76">
        <v>0</v>
      </c>
      <c r="AH407" s="76">
        <v>3.4375544500715352</v>
      </c>
      <c r="AI407" s="79">
        <f t="shared" si="168"/>
        <v>78.387541767247868</v>
      </c>
      <c r="AJ407" t="str">
        <f t="shared" si="169"/>
        <v/>
      </c>
      <c r="BA407"/>
      <c r="BR407"/>
      <c r="CG407"/>
    </row>
    <row r="408" spans="1:85" x14ac:dyDescent="0.25">
      <c r="A408" s="21" t="s">
        <v>24</v>
      </c>
      <c r="B408" s="22">
        <v>3.3586697527716627</v>
      </c>
      <c r="C408" s="22">
        <v>1.4210387406656377</v>
      </c>
      <c r="D408" s="22">
        <v>0.73824485014336694</v>
      </c>
      <c r="E408" s="22">
        <v>46.590541516711973</v>
      </c>
      <c r="F408" s="214"/>
      <c r="G408" s="22">
        <v>6.2625759913645886</v>
      </c>
      <c r="H408" s="23">
        <v>0</v>
      </c>
      <c r="I408" s="24">
        <f t="shared" si="166"/>
        <v>58.371070851657223</v>
      </c>
      <c r="J408" s="6"/>
      <c r="K408" s="25" t="s">
        <v>24</v>
      </c>
      <c r="L408" s="26">
        <v>3.3586697527716627</v>
      </c>
      <c r="M408" s="26">
        <v>1.4210387406656377</v>
      </c>
      <c r="N408" s="26">
        <v>0.73824485014336694</v>
      </c>
      <c r="O408" s="26">
        <v>46.590541516711973</v>
      </c>
      <c r="P408" s="26">
        <v>0</v>
      </c>
      <c r="Q408" s="26">
        <v>6.2625759913645886</v>
      </c>
      <c r="R408" s="27">
        <v>0</v>
      </c>
      <c r="S408" s="28">
        <f t="shared" si="167"/>
        <v>58.371070851657223</v>
      </c>
      <c r="U408" s="80" t="s">
        <v>24</v>
      </c>
      <c r="V408" s="81">
        <v>0.9383661495858916</v>
      </c>
      <c r="W408" s="81">
        <v>2.2430347042582697</v>
      </c>
      <c r="X408" s="81">
        <v>6.2625759913645886</v>
      </c>
      <c r="Y408" s="81">
        <v>1.4210387406656377</v>
      </c>
      <c r="Z408" s="81">
        <v>0.73824485014336694</v>
      </c>
      <c r="AA408" s="81">
        <v>46.178142062839186</v>
      </c>
      <c r="AB408" s="81">
        <v>0</v>
      </c>
      <c r="AC408" s="82">
        <v>0.58966835280029151</v>
      </c>
      <c r="AD408" s="81">
        <v>0.17726889892750131</v>
      </c>
      <c r="AE408" s="81">
        <v>0</v>
      </c>
      <c r="AF408" s="81">
        <v>0</v>
      </c>
      <c r="AG408" s="81">
        <v>0</v>
      </c>
      <c r="AH408" s="81">
        <v>0.4123994538727902</v>
      </c>
      <c r="AI408" s="83">
        <f t="shared" si="168"/>
        <v>58.37107085165723</v>
      </c>
      <c r="AJ408" t="str">
        <f t="shared" si="169"/>
        <v/>
      </c>
      <c r="BA408"/>
      <c r="BR408"/>
      <c r="CG408"/>
    </row>
    <row r="409" spans="1:85" x14ac:dyDescent="0.25">
      <c r="A409" s="29" t="s">
        <v>23</v>
      </c>
      <c r="B409" s="18">
        <v>0.69149756142549113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166"/>
        <v>0.69149756142549113</v>
      </c>
      <c r="J409" s="6"/>
      <c r="K409" s="31" t="s">
        <v>23</v>
      </c>
      <c r="L409" s="18">
        <v>0.69149756142549113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167"/>
        <v>0.69149756142549113</v>
      </c>
      <c r="U409" s="84" t="s">
        <v>23</v>
      </c>
      <c r="V409" s="76">
        <v>0.66381373676016386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2.7683824665327216E-2</v>
      </c>
      <c r="AD409" s="76">
        <v>2.7683824665327216E-2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168"/>
        <v>0.69149756142549113</v>
      </c>
      <c r="AJ409" t="str">
        <f t="shared" si="169"/>
        <v/>
      </c>
      <c r="BA409"/>
      <c r="BR409"/>
      <c r="CG409"/>
    </row>
    <row r="410" spans="1:85" x14ac:dyDescent="0.25">
      <c r="A410" s="21" t="s">
        <v>58</v>
      </c>
      <c r="B410" s="22">
        <v>0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166"/>
        <v>0</v>
      </c>
      <c r="J410" s="6"/>
      <c r="K410" s="25" t="s">
        <v>58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167"/>
        <v>0</v>
      </c>
      <c r="U410" s="80" t="s">
        <v>58</v>
      </c>
      <c r="V410" s="81">
        <v>0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168"/>
        <v>0</v>
      </c>
      <c r="AJ410" t="str">
        <f t="shared" si="169"/>
        <v/>
      </c>
      <c r="BA410"/>
      <c r="BR410"/>
      <c r="CG410"/>
    </row>
    <row r="411" spans="1:85" x14ac:dyDescent="0.25">
      <c r="A411" s="29" t="s">
        <v>21</v>
      </c>
      <c r="B411" s="18">
        <v>0.25618722006535244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166"/>
        <v>0.25618722006535244</v>
      </c>
      <c r="J411" s="6"/>
      <c r="K411" s="31" t="s">
        <v>21</v>
      </c>
      <c r="L411" s="18">
        <v>0.25618722006535244</v>
      </c>
      <c r="M411" s="18">
        <v>0</v>
      </c>
      <c r="N411" s="18">
        <v>0</v>
      </c>
      <c r="O411" s="18">
        <v>0</v>
      </c>
      <c r="P411" s="18">
        <v>0.18067880875093856</v>
      </c>
      <c r="Q411" s="18">
        <v>0</v>
      </c>
      <c r="R411" s="19">
        <v>0</v>
      </c>
      <c r="S411" s="20">
        <f t="shared" si="167"/>
        <v>0.436866028816291</v>
      </c>
      <c r="U411" s="84" t="s">
        <v>21</v>
      </c>
      <c r="V411" s="76">
        <v>0.24337785906208481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0.18067880875093856</v>
      </c>
      <c r="AC411" s="77">
        <v>1.2809361003267622E-2</v>
      </c>
      <c r="AD411" s="76">
        <v>1.2809361003267622E-2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168"/>
        <v>0.436866028816291</v>
      </c>
      <c r="AJ411" t="str">
        <f t="shared" si="169"/>
        <v/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166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167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168"/>
        <v>0</v>
      </c>
      <c r="AJ412" t="str">
        <f t="shared" si="169"/>
        <v/>
      </c>
      <c r="BA412"/>
      <c r="BR412"/>
      <c r="CG412"/>
    </row>
    <row r="413" spans="1:85" x14ac:dyDescent="0.25">
      <c r="A413" s="32" t="s">
        <v>62</v>
      </c>
      <c r="B413" s="18">
        <v>2.6635505007232371E-2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166"/>
        <v>2.6635505007232371E-2</v>
      </c>
      <c r="J413" s="6"/>
      <c r="K413" s="33" t="s">
        <v>62</v>
      </c>
      <c r="L413" s="18">
        <v>2.6635505007232371E-2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167"/>
        <v>2.6635505007232371E-2</v>
      </c>
      <c r="U413" s="85" t="s">
        <v>60</v>
      </c>
      <c r="V413" s="76">
        <v>2.6635505007232371E-2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168"/>
        <v>2.6635505007232371E-2</v>
      </c>
      <c r="AJ413" t="str">
        <f t="shared" si="169"/>
        <v/>
      </c>
      <c r="BA413"/>
      <c r="BR413"/>
      <c r="CG413"/>
    </row>
    <row r="414" spans="1:85" ht="14.4" x14ac:dyDescent="0.3">
      <c r="A414" s="34" t="s">
        <v>22</v>
      </c>
      <c r="B414" s="35">
        <v>2.6635505007232371E-2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166"/>
        <v>2.6635505007232371E-2</v>
      </c>
      <c r="J414" s="6"/>
      <c r="K414" s="38" t="s">
        <v>22</v>
      </c>
      <c r="L414" s="39">
        <v>2.6635505007232371E-2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167"/>
        <v>2.6635505007232371E-2</v>
      </c>
      <c r="U414" s="86" t="s">
        <v>63</v>
      </c>
      <c r="V414" s="87">
        <v>2.6635505007232371E-2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168"/>
        <v>2.6635505007232371E-2</v>
      </c>
      <c r="AJ414" t="str">
        <f t="shared" si="169"/>
        <v/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166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167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168"/>
        <v>0</v>
      </c>
      <c r="AJ415" t="str">
        <f t="shared" si="169"/>
        <v/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166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167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168"/>
        <v>0</v>
      </c>
      <c r="AJ416" t="str">
        <f t="shared" si="169"/>
        <v/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166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167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168"/>
        <v>0</v>
      </c>
      <c r="AJ417" t="str">
        <f t="shared" si="169"/>
        <v/>
      </c>
      <c r="BA417"/>
      <c r="BR417"/>
      <c r="CG417"/>
    </row>
    <row r="418" spans="1:85" x14ac:dyDescent="0.25">
      <c r="A418" s="56" t="s">
        <v>25</v>
      </c>
      <c r="B418" s="57">
        <f>SUM(B397:B413)</f>
        <v>16.236729620962116</v>
      </c>
      <c r="C418" s="57">
        <f t="shared" ref="C418:I418" si="170">SUM(C397:C413)</f>
        <v>44.745059221930269</v>
      </c>
      <c r="D418" s="57">
        <f t="shared" si="170"/>
        <v>24.434525681123375</v>
      </c>
      <c r="E418" s="57">
        <f t="shared" si="170"/>
        <v>50.088993572534434</v>
      </c>
      <c r="F418" s="57">
        <f t="shared" si="170"/>
        <v>0</v>
      </c>
      <c r="G418" s="57">
        <f t="shared" si="170"/>
        <v>6.2625759913645886</v>
      </c>
      <c r="H418" s="58">
        <f t="shared" si="170"/>
        <v>0</v>
      </c>
      <c r="I418" s="16">
        <f t="shared" si="170"/>
        <v>141.76788408791478</v>
      </c>
      <c r="J418" s="6"/>
      <c r="K418" s="59" t="s">
        <v>25</v>
      </c>
      <c r="L418" s="57">
        <f>SUM(L397:L413)</f>
        <v>16.236729620962116</v>
      </c>
      <c r="M418" s="57">
        <f t="shared" ref="M418:S418" si="171">SUM(M397:M413)</f>
        <v>44.745059221930269</v>
      </c>
      <c r="N418" s="57">
        <f t="shared" si="171"/>
        <v>24.434525681123375</v>
      </c>
      <c r="O418" s="57">
        <f t="shared" si="171"/>
        <v>50.088993572534434</v>
      </c>
      <c r="P418" s="57">
        <f t="shared" si="171"/>
        <v>3.2413464438826147</v>
      </c>
      <c r="Q418" s="57">
        <f t="shared" si="171"/>
        <v>6.2625759913645886</v>
      </c>
      <c r="R418" s="58">
        <f t="shared" si="171"/>
        <v>0</v>
      </c>
      <c r="S418" s="60">
        <f t="shared" si="171"/>
        <v>145.00923053179739</v>
      </c>
      <c r="T418" t="str">
        <f>IF(ABS(S418-AI418)&gt;0.01,S418-AI418,"")</f>
        <v/>
      </c>
      <c r="U418" s="94" t="s">
        <v>61</v>
      </c>
      <c r="V418" s="95">
        <f>SUM(V397:V413)</f>
        <v>13.775932832107751</v>
      </c>
      <c r="W418" s="95">
        <f t="shared" ref="W418:AH418" si="172">SUM(W397:W413)</f>
        <v>2.2430347042582697</v>
      </c>
      <c r="X418" s="95">
        <f t="shared" si="172"/>
        <v>6.2625759913645886</v>
      </c>
      <c r="Y418" s="95">
        <f t="shared" si="172"/>
        <v>44.745059221930269</v>
      </c>
      <c r="Z418" s="95">
        <f t="shared" si="172"/>
        <v>24.434525681123375</v>
      </c>
      <c r="AA418" s="95">
        <f t="shared" si="172"/>
        <v>46.23804310772973</v>
      </c>
      <c r="AB418" s="95">
        <f t="shared" si="172"/>
        <v>3.2413464438826147</v>
      </c>
      <c r="AC418" s="95">
        <f t="shared" si="172"/>
        <v>4.0687125494008045</v>
      </c>
      <c r="AD418" s="96">
        <f t="shared" si="172"/>
        <v>0.21776208459609614</v>
      </c>
      <c r="AE418" s="96">
        <f t="shared" si="172"/>
        <v>0</v>
      </c>
      <c r="AF418" s="96">
        <f t="shared" si="172"/>
        <v>0</v>
      </c>
      <c r="AG418" s="96">
        <f t="shared" si="172"/>
        <v>0</v>
      </c>
      <c r="AH418" s="96">
        <f t="shared" si="172"/>
        <v>3.8509504648047086</v>
      </c>
      <c r="AI418" s="97">
        <f>SUM(V418:AC418)</f>
        <v>145.00923053179739</v>
      </c>
      <c r="AJ418" t="str">
        <f t="shared" si="169"/>
        <v/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0.11453037989121148</v>
      </c>
      <c r="C419" s="98">
        <f t="shared" ref="C419:H419" si="173">IF($I418=0,"-",C418/$I418)</f>
        <v>0.31562197256314012</v>
      </c>
      <c r="D419" s="98">
        <f t="shared" si="173"/>
        <v>0.1723558606967058</v>
      </c>
      <c r="E419" s="98">
        <f t="shared" si="173"/>
        <v>0.35331692995765285</v>
      </c>
      <c r="F419" s="98">
        <f t="shared" si="173"/>
        <v>0</v>
      </c>
      <c r="G419" s="98">
        <f t="shared" si="173"/>
        <v>4.4174856891289749E-2</v>
      </c>
      <c r="H419" s="99">
        <f t="shared" si="173"/>
        <v>0</v>
      </c>
      <c r="I419" s="100">
        <f>SUM(B419:H419)</f>
        <v>1</v>
      </c>
      <c r="J419"/>
      <c r="K419" s="64" t="s">
        <v>86</v>
      </c>
      <c r="L419" s="65">
        <f t="shared" ref="L419:R419" si="174">IF($S418=0,"-",L418/$S418)</f>
        <v>0.11197031776126661</v>
      </c>
      <c r="M419" s="65">
        <f t="shared" si="174"/>
        <v>0.30856697230814312</v>
      </c>
      <c r="N419" s="65">
        <f t="shared" si="174"/>
        <v>0.16850324349362997</v>
      </c>
      <c r="O419" s="65">
        <f t="shared" si="174"/>
        <v>0.34541934598812318</v>
      </c>
      <c r="P419" s="65">
        <f t="shared" si="174"/>
        <v>2.2352690459741854E-2</v>
      </c>
      <c r="Q419" s="65">
        <f t="shared" si="174"/>
        <v>4.3187429989095361E-2</v>
      </c>
      <c r="R419" s="66">
        <f t="shared" si="174"/>
        <v>0</v>
      </c>
      <c r="S419" s="67">
        <f>SUM(L419:R419)</f>
        <v>1</v>
      </c>
      <c r="U419" s="101" t="s">
        <v>86</v>
      </c>
      <c r="V419" s="102">
        <f>+V418/$AI418</f>
        <v>9.5000385710528865E-2</v>
      </c>
      <c r="W419" s="102">
        <f t="shared" ref="W419:AH419" si="175">+W418/$AI418</f>
        <v>1.5468220168001104E-2</v>
      </c>
      <c r="X419" s="102">
        <f t="shared" si="175"/>
        <v>4.3187429989095361E-2</v>
      </c>
      <c r="Y419" s="102">
        <f t="shared" si="175"/>
        <v>0.30856697230814312</v>
      </c>
      <c r="Z419" s="102">
        <f t="shared" si="175"/>
        <v>0.16850324349362997</v>
      </c>
      <c r="AA419" s="102">
        <f t="shared" si="175"/>
        <v>0.31886275748212267</v>
      </c>
      <c r="AB419" s="102">
        <f t="shared" si="175"/>
        <v>2.2352690459741854E-2</v>
      </c>
      <c r="AC419" s="102">
        <f t="shared" si="175"/>
        <v>2.8058300388737141E-2</v>
      </c>
      <c r="AD419" s="102">
        <f t="shared" si="175"/>
        <v>1.5017118827366346E-3</v>
      </c>
      <c r="AE419" s="102">
        <f t="shared" si="175"/>
        <v>0</v>
      </c>
      <c r="AF419" s="102">
        <f t="shared" si="175"/>
        <v>0</v>
      </c>
      <c r="AG419" s="102">
        <f t="shared" si="175"/>
        <v>0</v>
      </c>
      <c r="AH419" s="102">
        <f t="shared" si="175"/>
        <v>2.6556588506000508E-2</v>
      </c>
      <c r="AI419" s="103">
        <f>SUM(V419:AC419)</f>
        <v>1.0000000000000002</v>
      </c>
      <c r="AJ419" s="1" t="str">
        <f t="shared" si="169"/>
        <v/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AJ423" t="str">
        <f>IF(ABS(S423-AI423)&gt;0.001,S423-AI423,"")</f>
        <v/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176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177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178">SUM(V424:AC424)</f>
        <v>0</v>
      </c>
      <c r="AJ424" t="str">
        <f t="shared" ref="AJ424:AJ445" si="179">IF(ABS(S424-AI424)&gt;0.001,S424-AI424,"")</f>
        <v/>
      </c>
      <c r="BA424"/>
      <c r="BR424"/>
      <c r="CG424"/>
    </row>
    <row r="425" spans="1:85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176"/>
        <v>0</v>
      </c>
      <c r="J425" s="6"/>
      <c r="K425" s="31" t="s">
        <v>9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177"/>
        <v>0</v>
      </c>
      <c r="U425" s="84" t="s">
        <v>9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178"/>
        <v>0</v>
      </c>
      <c r="AJ425" t="str">
        <f t="shared" si="179"/>
        <v/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176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177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178"/>
        <v>0</v>
      </c>
      <c r="AJ426" t="str">
        <f t="shared" si="179"/>
        <v/>
      </c>
      <c r="BA426"/>
      <c r="BR426"/>
      <c r="CG426"/>
    </row>
    <row r="427" spans="1:85" x14ac:dyDescent="0.25">
      <c r="A427" s="29" t="s">
        <v>15</v>
      </c>
      <c r="B427" s="18">
        <v>1.3443042560976544</v>
      </c>
      <c r="C427" s="18">
        <v>0.32410866331483246</v>
      </c>
      <c r="D427" s="18">
        <v>0</v>
      </c>
      <c r="E427" s="18">
        <v>0</v>
      </c>
      <c r="F427" s="214"/>
      <c r="G427" s="18">
        <v>0</v>
      </c>
      <c r="H427" s="30">
        <v>0</v>
      </c>
      <c r="I427" s="16">
        <f t="shared" si="176"/>
        <v>1.6684129194124868</v>
      </c>
      <c r="J427" s="6"/>
      <c r="K427" s="31" t="s">
        <v>15</v>
      </c>
      <c r="L427" s="18">
        <v>1.3443042560976544</v>
      </c>
      <c r="M427" s="18">
        <v>0.32410866331483246</v>
      </c>
      <c r="N427" s="18">
        <v>0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177"/>
        <v>1.6684129194124868</v>
      </c>
      <c r="U427" s="84" t="s">
        <v>15</v>
      </c>
      <c r="V427" s="76">
        <v>1.3390815771558169</v>
      </c>
      <c r="W427" s="76">
        <v>0</v>
      </c>
      <c r="X427" s="76">
        <v>0</v>
      </c>
      <c r="Y427" s="76">
        <v>0.32410866331483246</v>
      </c>
      <c r="Z427" s="76">
        <v>0</v>
      </c>
      <c r="AA427" s="76">
        <v>0</v>
      </c>
      <c r="AB427" s="76">
        <v>0</v>
      </c>
      <c r="AC427" s="77">
        <v>5.2226789418375469E-3</v>
      </c>
      <c r="AD427" s="78">
        <v>5.2226789418375469E-3</v>
      </c>
      <c r="AE427" s="78">
        <v>0</v>
      </c>
      <c r="AF427" s="78">
        <v>0</v>
      </c>
      <c r="AG427" s="78">
        <v>0</v>
      </c>
      <c r="AH427" s="78">
        <v>0</v>
      </c>
      <c r="AI427" s="79">
        <f t="shared" si="178"/>
        <v>1.6684129194124868</v>
      </c>
      <c r="AJ427" t="str">
        <f t="shared" si="179"/>
        <v/>
      </c>
      <c r="BA427"/>
      <c r="BR427"/>
      <c r="CG427"/>
    </row>
    <row r="428" spans="1:85" x14ac:dyDescent="0.25">
      <c r="A428" s="21" t="s">
        <v>14</v>
      </c>
      <c r="B428" s="22">
        <v>0.11594238294944501</v>
      </c>
      <c r="C428" s="22">
        <v>0</v>
      </c>
      <c r="D428" s="22">
        <v>3.9102943675108401E-2</v>
      </c>
      <c r="E428" s="22">
        <v>3.7322575146431633E-5</v>
      </c>
      <c r="F428" s="214"/>
      <c r="G428" s="22">
        <v>0</v>
      </c>
      <c r="H428" s="23">
        <v>0</v>
      </c>
      <c r="I428" s="24">
        <f t="shared" si="176"/>
        <v>0.15508264919969983</v>
      </c>
      <c r="J428" s="6"/>
      <c r="K428" s="25" t="s">
        <v>14</v>
      </c>
      <c r="L428" s="26">
        <v>0.11594238294944501</v>
      </c>
      <c r="M428" s="26">
        <v>0</v>
      </c>
      <c r="N428" s="26">
        <v>3.9102943675108401E-2</v>
      </c>
      <c r="O428" s="26">
        <v>3.7322575146431633E-5</v>
      </c>
      <c r="P428" s="26">
        <v>0</v>
      </c>
      <c r="Q428" s="26">
        <v>0</v>
      </c>
      <c r="R428" s="27">
        <v>0</v>
      </c>
      <c r="S428" s="28">
        <f t="shared" si="177"/>
        <v>0.15508264919969983</v>
      </c>
      <c r="U428" s="80" t="s">
        <v>55</v>
      </c>
      <c r="V428" s="81">
        <v>0.11261128709331485</v>
      </c>
      <c r="W428" s="81">
        <v>0</v>
      </c>
      <c r="X428" s="81">
        <v>0</v>
      </c>
      <c r="Y428" s="81">
        <v>0</v>
      </c>
      <c r="Z428" s="81">
        <v>3.9102943675108401E-2</v>
      </c>
      <c r="AA428" s="81">
        <v>3.7322575146431633E-5</v>
      </c>
      <c r="AB428" s="81">
        <v>0</v>
      </c>
      <c r="AC428" s="82">
        <v>3.3310958561301525E-3</v>
      </c>
      <c r="AD428" s="81">
        <v>3.3310958561301525E-3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178"/>
        <v>0.15508264919969983</v>
      </c>
      <c r="AJ428" t="str">
        <f t="shared" si="179"/>
        <v/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2.0528741448912623E-3</v>
      </c>
      <c r="F429" s="214"/>
      <c r="G429" s="18">
        <v>0</v>
      </c>
      <c r="H429" s="30">
        <v>0</v>
      </c>
      <c r="I429" s="16">
        <f t="shared" si="176"/>
        <v>2.0528741448912623E-3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2.0528741448912623E-3</v>
      </c>
      <c r="P429" s="18">
        <v>23.676965137965251</v>
      </c>
      <c r="Q429" s="18">
        <v>0</v>
      </c>
      <c r="R429" s="19">
        <v>0</v>
      </c>
      <c r="S429" s="20">
        <f t="shared" si="177"/>
        <v>23.679018012110141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2.0485202691432405E-3</v>
      </c>
      <c r="AB429" s="76">
        <v>23.676965137965251</v>
      </c>
      <c r="AC429" s="77">
        <v>4.353875748021959E-6</v>
      </c>
      <c r="AD429" s="76">
        <v>0</v>
      </c>
      <c r="AE429" s="76">
        <v>0</v>
      </c>
      <c r="AF429" s="76">
        <v>0</v>
      </c>
      <c r="AG429" s="76">
        <v>0</v>
      </c>
      <c r="AH429" s="76">
        <v>4.353875748021959E-6</v>
      </c>
      <c r="AI429" s="79">
        <f t="shared" si="178"/>
        <v>23.679018012110141</v>
      </c>
      <c r="AJ429" t="str">
        <f t="shared" si="179"/>
        <v/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176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0.26860838914598556</v>
      </c>
      <c r="Q430" s="26">
        <v>0</v>
      </c>
      <c r="R430" s="27">
        <v>0</v>
      </c>
      <c r="S430" s="28">
        <f t="shared" si="177"/>
        <v>0.26860838914598556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0.26860838914598556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178"/>
        <v>0.26860838914598556</v>
      </c>
      <c r="AJ430" t="str">
        <f t="shared" si="179"/>
        <v/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176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177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178"/>
        <v>0</v>
      </c>
      <c r="AJ431" t="str">
        <f t="shared" si="179"/>
        <v/>
      </c>
      <c r="BA431"/>
      <c r="BR431"/>
      <c r="CG431"/>
    </row>
    <row r="432" spans="1:85" x14ac:dyDescent="0.25">
      <c r="A432" s="21" t="s">
        <v>16</v>
      </c>
      <c r="B432" s="22">
        <v>1.9777767116814442</v>
      </c>
      <c r="C432" s="22">
        <v>0</v>
      </c>
      <c r="D432" s="22">
        <v>0.60468739035900398</v>
      </c>
      <c r="E432" s="22">
        <v>0.81068354420465649</v>
      </c>
      <c r="F432" s="214"/>
      <c r="G432" s="22">
        <v>0</v>
      </c>
      <c r="H432" s="23">
        <v>0</v>
      </c>
      <c r="I432" s="24">
        <f t="shared" si="176"/>
        <v>3.3931476462451045</v>
      </c>
      <c r="J432" s="6"/>
      <c r="K432" s="25" t="s">
        <v>16</v>
      </c>
      <c r="L432" s="26">
        <v>1.9777767116814442</v>
      </c>
      <c r="M432" s="26">
        <v>0</v>
      </c>
      <c r="N432" s="26">
        <v>0.60468739035900398</v>
      </c>
      <c r="O432" s="26">
        <v>0.81068354420465649</v>
      </c>
      <c r="P432" s="26">
        <v>0</v>
      </c>
      <c r="Q432" s="26">
        <v>0</v>
      </c>
      <c r="R432" s="27">
        <v>0</v>
      </c>
      <c r="S432" s="28">
        <f t="shared" si="177"/>
        <v>3.3931476462451045</v>
      </c>
      <c r="U432" s="80" t="s">
        <v>16</v>
      </c>
      <c r="V432" s="81">
        <v>1.9777767116814442</v>
      </c>
      <c r="W432" s="81">
        <v>0</v>
      </c>
      <c r="X432" s="81">
        <v>0</v>
      </c>
      <c r="Y432" s="81">
        <v>0</v>
      </c>
      <c r="Z432" s="81">
        <v>0.60468739035900398</v>
      </c>
      <c r="AA432" s="81">
        <v>0</v>
      </c>
      <c r="AB432" s="81">
        <v>0</v>
      </c>
      <c r="AC432" s="82">
        <v>0.81068354420465649</v>
      </c>
      <c r="AD432" s="81">
        <v>0</v>
      </c>
      <c r="AE432" s="81">
        <v>0</v>
      </c>
      <c r="AF432" s="81">
        <v>0</v>
      </c>
      <c r="AG432" s="81">
        <v>0</v>
      </c>
      <c r="AH432" s="81">
        <v>0.81068354420465649</v>
      </c>
      <c r="AI432" s="83">
        <f t="shared" si="178"/>
        <v>3.3931476462451045</v>
      </c>
      <c r="AJ432" t="str">
        <f t="shared" si="179"/>
        <v/>
      </c>
      <c r="BA432"/>
      <c r="BR432"/>
      <c r="CG432"/>
    </row>
    <row r="433" spans="1:85" x14ac:dyDescent="0.25">
      <c r="A433" s="29" t="s">
        <v>136</v>
      </c>
      <c r="B433" s="18">
        <v>30.848541753355683</v>
      </c>
      <c r="C433" s="18">
        <v>24.364601186256479</v>
      </c>
      <c r="D433" s="18">
        <v>9.594862541095539</v>
      </c>
      <c r="E433" s="18">
        <v>9.5980534335279284</v>
      </c>
      <c r="F433" s="214"/>
      <c r="G433" s="18">
        <v>0</v>
      </c>
      <c r="H433" s="30">
        <v>0</v>
      </c>
      <c r="I433" s="16">
        <f t="shared" si="176"/>
        <v>74.406058914235629</v>
      </c>
      <c r="J433" s="6"/>
      <c r="K433" s="31" t="s">
        <v>136</v>
      </c>
      <c r="L433" s="18">
        <v>30.848541753355683</v>
      </c>
      <c r="M433" s="18">
        <v>24.364601186256479</v>
      </c>
      <c r="N433" s="18">
        <v>9.594862541095539</v>
      </c>
      <c r="O433" s="18">
        <v>9.5980534335279284</v>
      </c>
      <c r="P433" s="18">
        <v>0</v>
      </c>
      <c r="Q433" s="18">
        <v>0</v>
      </c>
      <c r="R433" s="19">
        <v>0</v>
      </c>
      <c r="S433" s="20">
        <f t="shared" si="177"/>
        <v>74.406058914235629</v>
      </c>
      <c r="U433" s="84" t="s">
        <v>136</v>
      </c>
      <c r="V433" s="76">
        <v>30.838516741142175</v>
      </c>
      <c r="W433" s="76">
        <v>0</v>
      </c>
      <c r="X433" s="76">
        <v>0</v>
      </c>
      <c r="Y433" s="76">
        <v>24.364601186256479</v>
      </c>
      <c r="Z433" s="76">
        <v>9.594862541095539</v>
      </c>
      <c r="AA433" s="76">
        <v>0</v>
      </c>
      <c r="AB433" s="76">
        <v>0</v>
      </c>
      <c r="AC433" s="77">
        <v>9.6080784457414374</v>
      </c>
      <c r="AD433" s="76">
        <v>1.0025012213507991E-2</v>
      </c>
      <c r="AE433" s="76">
        <v>0</v>
      </c>
      <c r="AF433" s="76">
        <v>0</v>
      </c>
      <c r="AG433" s="76">
        <v>0</v>
      </c>
      <c r="AH433" s="76">
        <v>9.5980534335279284</v>
      </c>
      <c r="AI433" s="79">
        <f t="shared" si="178"/>
        <v>74.406058914235629</v>
      </c>
      <c r="AJ433" t="str">
        <f t="shared" si="179"/>
        <v/>
      </c>
      <c r="BA433"/>
      <c r="BR433"/>
      <c r="CG433"/>
    </row>
    <row r="434" spans="1:85" x14ac:dyDescent="0.25">
      <c r="A434" s="21" t="s">
        <v>24</v>
      </c>
      <c r="B434" s="22">
        <v>22.469139776320613</v>
      </c>
      <c r="C434" s="22">
        <v>5.9164161379663494</v>
      </c>
      <c r="D434" s="22">
        <v>13.471276706401568</v>
      </c>
      <c r="E434" s="22">
        <v>245.35685051592816</v>
      </c>
      <c r="F434" s="214"/>
      <c r="G434" s="22">
        <v>32.270496675741661</v>
      </c>
      <c r="H434" s="23">
        <v>0</v>
      </c>
      <c r="I434" s="24">
        <f t="shared" si="176"/>
        <v>319.48417981235832</v>
      </c>
      <c r="J434" s="6"/>
      <c r="K434" s="25" t="s">
        <v>24</v>
      </c>
      <c r="L434" s="26">
        <v>22.469139776320613</v>
      </c>
      <c r="M434" s="26">
        <v>5.9164161379663494</v>
      </c>
      <c r="N434" s="26">
        <v>13.471276706401568</v>
      </c>
      <c r="O434" s="26">
        <v>245.35685051592816</v>
      </c>
      <c r="P434" s="26">
        <v>0.69803007841686404</v>
      </c>
      <c r="Q434" s="26">
        <v>32.270496675741661</v>
      </c>
      <c r="R434" s="27">
        <v>0</v>
      </c>
      <c r="S434" s="28">
        <f t="shared" si="177"/>
        <v>320.1822098907752</v>
      </c>
      <c r="U434" s="80" t="s">
        <v>24</v>
      </c>
      <c r="V434" s="81">
        <v>5.4525755497682766</v>
      </c>
      <c r="W434" s="81">
        <v>16.589352010309998</v>
      </c>
      <c r="X434" s="81">
        <v>32.270496675741661</v>
      </c>
      <c r="Y434" s="81">
        <v>5.9164161379663494</v>
      </c>
      <c r="Z434" s="81">
        <v>13.206054487028307</v>
      </c>
      <c r="AA434" s="81">
        <v>244.20186905283521</v>
      </c>
      <c r="AB434" s="81">
        <v>0.69803007841686404</v>
      </c>
      <c r="AC434" s="82">
        <v>1.8474158987085334</v>
      </c>
      <c r="AD434" s="81">
        <v>0.42721221624233807</v>
      </c>
      <c r="AE434" s="81">
        <v>0.63254643838555547</v>
      </c>
      <c r="AF434" s="81">
        <v>0</v>
      </c>
      <c r="AG434" s="81">
        <v>0.26522221937326024</v>
      </c>
      <c r="AH434" s="81">
        <v>0.52243502470737957</v>
      </c>
      <c r="AI434" s="83">
        <f t="shared" si="178"/>
        <v>320.18220989077525</v>
      </c>
      <c r="AJ434" t="str">
        <f t="shared" si="179"/>
        <v/>
      </c>
      <c r="BA434"/>
      <c r="BR434"/>
      <c r="CG434"/>
    </row>
    <row r="435" spans="1:85" x14ac:dyDescent="0.25">
      <c r="A435" s="29" t="s">
        <v>23</v>
      </c>
      <c r="B435" s="18">
        <v>36.917868071126499</v>
      </c>
      <c r="C435" s="18">
        <v>0</v>
      </c>
      <c r="D435" s="18">
        <v>3.4779044582705714</v>
      </c>
      <c r="E435" s="18">
        <v>0</v>
      </c>
      <c r="F435" s="214"/>
      <c r="G435" s="18">
        <v>0</v>
      </c>
      <c r="H435" s="30">
        <v>0</v>
      </c>
      <c r="I435" s="16">
        <f t="shared" si="176"/>
        <v>40.395772529397071</v>
      </c>
      <c r="J435" s="6"/>
      <c r="K435" s="31" t="s">
        <v>23</v>
      </c>
      <c r="L435" s="18">
        <v>36.917868071126499</v>
      </c>
      <c r="M435" s="18">
        <v>0</v>
      </c>
      <c r="N435" s="18">
        <v>3.4779044582705714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177"/>
        <v>40.395772529397071</v>
      </c>
      <c r="U435" s="84" t="s">
        <v>23</v>
      </c>
      <c r="V435" s="76">
        <v>34.660506657650402</v>
      </c>
      <c r="W435" s="76">
        <v>2.0844155658727521</v>
      </c>
      <c r="X435" s="76">
        <v>0</v>
      </c>
      <c r="Y435" s="76">
        <v>0</v>
      </c>
      <c r="Z435" s="76">
        <v>3.4779044582705714</v>
      </c>
      <c r="AA435" s="76">
        <v>0</v>
      </c>
      <c r="AB435" s="76">
        <v>0</v>
      </c>
      <c r="AC435" s="77">
        <v>0.17294584760334433</v>
      </c>
      <c r="AD435" s="76">
        <v>0.17294584760334433</v>
      </c>
      <c r="AE435" s="76">
        <v>0</v>
      </c>
      <c r="AF435" s="76">
        <v>0</v>
      </c>
      <c r="AG435" s="76">
        <v>0</v>
      </c>
      <c r="AH435" s="76">
        <v>0</v>
      </c>
      <c r="AI435" s="79">
        <f t="shared" si="178"/>
        <v>40.395772529397071</v>
      </c>
      <c r="AJ435" t="str">
        <f t="shared" si="179"/>
        <v/>
      </c>
      <c r="BA435"/>
      <c r="BR435"/>
      <c r="CG435"/>
    </row>
    <row r="436" spans="1:85" x14ac:dyDescent="0.25">
      <c r="A436" s="21" t="s">
        <v>58</v>
      </c>
      <c r="B436" s="22">
        <v>0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24">
        <f t="shared" si="176"/>
        <v>0</v>
      </c>
      <c r="J436" s="6"/>
      <c r="K436" s="25" t="s">
        <v>58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177"/>
        <v>0</v>
      </c>
      <c r="U436" s="80" t="s">
        <v>58</v>
      </c>
      <c r="V436" s="81">
        <v>0</v>
      </c>
      <c r="W436" s="81">
        <v>0</v>
      </c>
      <c r="X436" s="81">
        <v>0</v>
      </c>
      <c r="Y436" s="81">
        <v>0</v>
      </c>
      <c r="Z436" s="81">
        <v>0</v>
      </c>
      <c r="AA436" s="81">
        <v>0</v>
      </c>
      <c r="AB436" s="81">
        <v>0</v>
      </c>
      <c r="AC436" s="82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178"/>
        <v>0</v>
      </c>
      <c r="AJ436" t="str">
        <f t="shared" si="179"/>
        <v/>
      </c>
      <c r="BA436"/>
      <c r="BR436"/>
      <c r="CG436"/>
    </row>
    <row r="437" spans="1:85" x14ac:dyDescent="0.25">
      <c r="A437" s="29" t="s">
        <v>21</v>
      </c>
      <c r="B437" s="18">
        <v>6.4245512215328997</v>
      </c>
      <c r="C437" s="18">
        <v>0</v>
      </c>
      <c r="D437" s="18">
        <v>0.40452895497493924</v>
      </c>
      <c r="E437" s="18">
        <v>0</v>
      </c>
      <c r="F437" s="214"/>
      <c r="G437" s="18">
        <v>0</v>
      </c>
      <c r="H437" s="30">
        <v>0</v>
      </c>
      <c r="I437" s="16">
        <f t="shared" si="176"/>
        <v>6.8290801765078388</v>
      </c>
      <c r="J437" s="6"/>
      <c r="K437" s="31" t="s">
        <v>21</v>
      </c>
      <c r="L437" s="18">
        <v>6.4245512215328997</v>
      </c>
      <c r="M437" s="18">
        <v>0</v>
      </c>
      <c r="N437" s="18">
        <v>0.40452895497493924</v>
      </c>
      <c r="O437" s="18">
        <v>0</v>
      </c>
      <c r="P437" s="18">
        <v>1.4456193118286536</v>
      </c>
      <c r="Q437" s="18">
        <v>0</v>
      </c>
      <c r="R437" s="19">
        <v>0</v>
      </c>
      <c r="S437" s="20">
        <f t="shared" si="177"/>
        <v>8.274699488336493</v>
      </c>
      <c r="U437" s="84" t="s">
        <v>21</v>
      </c>
      <c r="V437" s="76">
        <v>6.3954276799761161</v>
      </c>
      <c r="W437" s="76">
        <v>0</v>
      </c>
      <c r="X437" s="76">
        <v>0</v>
      </c>
      <c r="Y437" s="76">
        <v>0</v>
      </c>
      <c r="Z437" s="76">
        <v>7.3716708646701492E-3</v>
      </c>
      <c r="AA437" s="76">
        <v>0</v>
      </c>
      <c r="AB437" s="76">
        <v>1.4456193118286536</v>
      </c>
      <c r="AC437" s="77">
        <v>0.42628082566705222</v>
      </c>
      <c r="AD437" s="76">
        <v>2.912354155678324E-2</v>
      </c>
      <c r="AE437" s="76">
        <v>0</v>
      </c>
      <c r="AF437" s="76">
        <v>0</v>
      </c>
      <c r="AG437" s="76">
        <v>0.39715728411026907</v>
      </c>
      <c r="AH437" s="76">
        <v>0</v>
      </c>
      <c r="AI437" s="79">
        <f t="shared" si="178"/>
        <v>8.2746994883364913</v>
      </c>
      <c r="AJ437" t="str">
        <f t="shared" si="179"/>
        <v/>
      </c>
      <c r="BA437"/>
      <c r="BR437"/>
      <c r="CG437"/>
    </row>
    <row r="438" spans="1:85" x14ac:dyDescent="0.25">
      <c r="A438" s="21" t="s">
        <v>20</v>
      </c>
      <c r="B438" s="22">
        <v>0.56605688494568862</v>
      </c>
      <c r="C438" s="22">
        <v>6.6156767863494127E-3</v>
      </c>
      <c r="D438" s="22">
        <v>0.33880559543763511</v>
      </c>
      <c r="E438" s="22">
        <v>0</v>
      </c>
      <c r="F438" s="214"/>
      <c r="G438" s="22">
        <v>0</v>
      </c>
      <c r="H438" s="23">
        <v>0</v>
      </c>
      <c r="I438" s="24">
        <f t="shared" si="176"/>
        <v>0.91147815716967318</v>
      </c>
      <c r="J438" s="6"/>
      <c r="K438" s="25" t="s">
        <v>20</v>
      </c>
      <c r="L438" s="26">
        <v>0.56605688494568862</v>
      </c>
      <c r="M438" s="26">
        <v>6.6156767863494127E-3</v>
      </c>
      <c r="N438" s="26">
        <v>0.33880559543763511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177"/>
        <v>0.91147815716967318</v>
      </c>
      <c r="U438" s="80" t="s">
        <v>59</v>
      </c>
      <c r="V438" s="81">
        <v>0.56605688494568862</v>
      </c>
      <c r="W438" s="81">
        <v>0</v>
      </c>
      <c r="X438" s="81">
        <v>0</v>
      </c>
      <c r="Y438" s="81">
        <v>6.6156767863494127E-3</v>
      </c>
      <c r="Z438" s="81">
        <v>0.33880559543763511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178"/>
        <v>0.91147815716967318</v>
      </c>
      <c r="AJ438" t="str">
        <f t="shared" si="179"/>
        <v/>
      </c>
      <c r="BA438"/>
      <c r="BR438"/>
      <c r="CG438"/>
    </row>
    <row r="439" spans="1:85" x14ac:dyDescent="0.25">
      <c r="A439" s="32" t="s">
        <v>62</v>
      </c>
      <c r="B439" s="18">
        <v>1.5721223505985598E-5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176"/>
        <v>1.5721223505985598E-5</v>
      </c>
      <c r="J439" s="6"/>
      <c r="K439" s="33" t="s">
        <v>62</v>
      </c>
      <c r="L439" s="18">
        <v>1.5721223505985598E-5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177"/>
        <v>1.5721223505985598E-5</v>
      </c>
      <c r="U439" s="85" t="s">
        <v>60</v>
      </c>
      <c r="V439" s="76">
        <v>1.5721223505985598E-5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178"/>
        <v>1.5721223505985598E-5</v>
      </c>
      <c r="AJ439" t="str">
        <f t="shared" si="179"/>
        <v/>
      </c>
      <c r="BA439"/>
      <c r="BR439"/>
      <c r="CG439"/>
    </row>
    <row r="440" spans="1:85" ht="14.4" x14ac:dyDescent="0.3">
      <c r="A440" s="34" t="s">
        <v>22</v>
      </c>
      <c r="B440" s="35">
        <v>1.5721223505985598E-5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176"/>
        <v>1.5721223505985598E-5</v>
      </c>
      <c r="J440" s="6"/>
      <c r="K440" s="38" t="s">
        <v>22</v>
      </c>
      <c r="L440" s="39">
        <v>1.5721223505985598E-5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177"/>
        <v>1.5721223505985598E-5</v>
      </c>
      <c r="U440" s="86" t="s">
        <v>63</v>
      </c>
      <c r="V440" s="87">
        <v>0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178"/>
        <v>0</v>
      </c>
      <c r="AJ440" t="str">
        <f t="shared" si="179"/>
        <v/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176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177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178"/>
        <v>0</v>
      </c>
      <c r="AJ441" t="str">
        <f t="shared" si="179"/>
        <v/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176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177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178"/>
        <v>0</v>
      </c>
      <c r="AJ442" t="str">
        <f t="shared" si="179"/>
        <v/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176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177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178"/>
        <v>0</v>
      </c>
      <c r="AJ443" s="12" t="str">
        <f t="shared" si="179"/>
        <v/>
      </c>
    </row>
    <row r="444" spans="1:85" x14ac:dyDescent="0.25">
      <c r="A444" s="56" t="s">
        <v>25</v>
      </c>
      <c r="B444" s="57">
        <f>SUM(B423:B439)</f>
        <v>100.66419677923342</v>
      </c>
      <c r="C444" s="57">
        <f t="shared" ref="C444:I444" si="180">SUM(C423:C439)</f>
        <v>30.611741664324011</v>
      </c>
      <c r="D444" s="57">
        <f t="shared" si="180"/>
        <v>27.931168590214366</v>
      </c>
      <c r="E444" s="57">
        <f t="shared" si="180"/>
        <v>255.76767769038079</v>
      </c>
      <c r="F444" s="57">
        <f t="shared" si="180"/>
        <v>0</v>
      </c>
      <c r="G444" s="57">
        <f t="shared" si="180"/>
        <v>32.270496675741661</v>
      </c>
      <c r="H444" s="58">
        <f t="shared" si="180"/>
        <v>0</v>
      </c>
      <c r="I444" s="16">
        <f t="shared" si="180"/>
        <v>447.24528139989417</v>
      </c>
      <c r="J444" s="6"/>
      <c r="K444" s="59" t="s">
        <v>25</v>
      </c>
      <c r="L444" s="57">
        <f>SUM(L423:L439)</f>
        <v>100.66419677923342</v>
      </c>
      <c r="M444" s="57">
        <f t="shared" ref="M444:S444" si="181">SUM(M423:M439)</f>
        <v>30.611741664324011</v>
      </c>
      <c r="N444" s="57">
        <f t="shared" si="181"/>
        <v>27.931168590214366</v>
      </c>
      <c r="O444" s="57">
        <f t="shared" si="181"/>
        <v>255.76767769038079</v>
      </c>
      <c r="P444" s="57">
        <f t="shared" si="181"/>
        <v>26.089222917356754</v>
      </c>
      <c r="Q444" s="57">
        <f t="shared" si="181"/>
        <v>32.270496675741661</v>
      </c>
      <c r="R444" s="58">
        <f t="shared" si="181"/>
        <v>0</v>
      </c>
      <c r="S444" s="60">
        <f t="shared" si="181"/>
        <v>473.33450431725095</v>
      </c>
      <c r="T444" t="str">
        <f>IF(ABS(S444-AI444)&gt;0.01,S444-AI444,"")</f>
        <v/>
      </c>
      <c r="U444" s="94" t="s">
        <v>61</v>
      </c>
      <c r="V444" s="95">
        <f>SUM(V423:V439)</f>
        <v>81.342568810636749</v>
      </c>
      <c r="W444" s="95">
        <f t="shared" ref="W444:AH444" si="182">SUM(W423:W439)</f>
        <v>18.673767576182751</v>
      </c>
      <c r="X444" s="95">
        <f t="shared" si="182"/>
        <v>32.270496675741661</v>
      </c>
      <c r="Y444" s="95">
        <f t="shared" si="182"/>
        <v>30.611741664324011</v>
      </c>
      <c r="Z444" s="95">
        <f t="shared" si="182"/>
        <v>27.268789086730834</v>
      </c>
      <c r="AA444" s="95">
        <f t="shared" si="182"/>
        <v>244.20395489567949</v>
      </c>
      <c r="AB444" s="95">
        <f t="shared" si="182"/>
        <v>26.089222917356754</v>
      </c>
      <c r="AC444" s="95">
        <f t="shared" si="182"/>
        <v>12.873962690598738</v>
      </c>
      <c r="AD444" s="96">
        <f t="shared" si="182"/>
        <v>0.64786039241394133</v>
      </c>
      <c r="AE444" s="96">
        <f t="shared" si="182"/>
        <v>0.63254643838555547</v>
      </c>
      <c r="AF444" s="96">
        <f t="shared" si="182"/>
        <v>0</v>
      </c>
      <c r="AG444" s="96">
        <f t="shared" si="182"/>
        <v>0.66237950348352936</v>
      </c>
      <c r="AH444" s="96">
        <f t="shared" si="182"/>
        <v>10.931176356315712</v>
      </c>
      <c r="AI444" s="97">
        <f>SUM(V444:AC444)</f>
        <v>473.33450431725095</v>
      </c>
      <c r="AJ444" t="str">
        <f>IF(ABS(S444-AI444)&gt;0.001,S444-AI444,"")</f>
        <v/>
      </c>
    </row>
    <row r="445" spans="1:85" s="1" customFormat="1" ht="15" thickBot="1" x14ac:dyDescent="0.35">
      <c r="A445" s="61" t="s">
        <v>86</v>
      </c>
      <c r="B445" s="98">
        <f>IF($I444=0,"-",B444/$I444)</f>
        <v>0.22507603985032729</v>
      </c>
      <c r="C445" s="98">
        <f t="shared" ref="C445:H445" si="183">IF($I444=0,"-",C444/$I444)</f>
        <v>6.8445085811767836E-2</v>
      </c>
      <c r="D445" s="98">
        <f t="shared" si="183"/>
        <v>6.2451566851166727E-2</v>
      </c>
      <c r="E445" s="98">
        <f t="shared" si="183"/>
        <v>0.57187339548853056</v>
      </c>
      <c r="F445" s="98">
        <f t="shared" si="183"/>
        <v>0</v>
      </c>
      <c r="G445" s="98">
        <f t="shared" si="183"/>
        <v>7.2153911998207837E-2</v>
      </c>
      <c r="H445" s="99">
        <f t="shared" si="183"/>
        <v>0</v>
      </c>
      <c r="I445" s="100">
        <f>SUM(B445:H445)</f>
        <v>1.0000000000000002</v>
      </c>
      <c r="J445"/>
      <c r="K445" s="64" t="s">
        <v>86</v>
      </c>
      <c r="L445" s="65">
        <f t="shared" ref="L445:R445" si="184">IF($S444=0,"-",L444/$S444)</f>
        <v>0.21267031213884116</v>
      </c>
      <c r="M445" s="65">
        <f t="shared" si="184"/>
        <v>6.4672533663015175E-2</v>
      </c>
      <c r="N445" s="65">
        <f t="shared" si="184"/>
        <v>5.9009365122246804E-2</v>
      </c>
      <c r="O445" s="65">
        <f t="shared" si="184"/>
        <v>0.54035291185734757</v>
      </c>
      <c r="P445" s="65">
        <f t="shared" si="184"/>
        <v>5.5117940229158814E-2</v>
      </c>
      <c r="Q445" s="65">
        <f t="shared" si="184"/>
        <v>6.8176936989390619E-2</v>
      </c>
      <c r="R445" s="66">
        <f t="shared" si="184"/>
        <v>0</v>
      </c>
      <c r="S445" s="67">
        <f>SUM(L445:R445)</f>
        <v>1</v>
      </c>
      <c r="U445" s="101" t="s">
        <v>86</v>
      </c>
      <c r="V445" s="102">
        <f>+V444/$AI444</f>
        <v>0.17185007234570238</v>
      </c>
      <c r="W445" s="102">
        <f t="shared" ref="W445:AH445" si="185">+W444/$AI444</f>
        <v>3.9451524040315301E-2</v>
      </c>
      <c r="X445" s="102">
        <f t="shared" si="185"/>
        <v>6.8176936989390619E-2</v>
      </c>
      <c r="Y445" s="102">
        <f t="shared" si="185"/>
        <v>6.4672533663015175E-2</v>
      </c>
      <c r="Z445" s="102">
        <f t="shared" si="185"/>
        <v>5.7609975266992186E-2</v>
      </c>
      <c r="AA445" s="102">
        <f t="shared" si="185"/>
        <v>0.51592257202530611</v>
      </c>
      <c r="AB445" s="102">
        <f t="shared" si="185"/>
        <v>5.5117940229158814E-2</v>
      </c>
      <c r="AC445" s="102">
        <f t="shared" si="185"/>
        <v>2.7198445440119456E-2</v>
      </c>
      <c r="AD445" s="102">
        <f t="shared" si="185"/>
        <v>1.3687157528235359E-3</v>
      </c>
      <c r="AE445" s="102">
        <f t="shared" si="185"/>
        <v>1.3363624088591547E-3</v>
      </c>
      <c r="AF445" s="102">
        <f t="shared" si="185"/>
        <v>0</v>
      </c>
      <c r="AG445" s="102">
        <f t="shared" si="185"/>
        <v>1.3993898552546078E-3</v>
      </c>
      <c r="AH445" s="102">
        <f t="shared" si="185"/>
        <v>2.3093977423182161E-2</v>
      </c>
      <c r="AI445" s="103">
        <f>SUM(V445:AC445)</f>
        <v>1</v>
      </c>
      <c r="AJ445" t="str">
        <f t="shared" si="179"/>
        <v/>
      </c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5.2561363978092888E-3</v>
      </c>
      <c r="G449" s="224"/>
      <c r="H449" s="226"/>
      <c r="I449" s="16">
        <f>SUM(B449:H449)</f>
        <v>5.2561363978092888E-3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186">SUM(B450:H450)</f>
        <v>0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187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186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187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186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187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186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187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186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187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11.295802557147272</v>
      </c>
      <c r="G455" s="227"/>
      <c r="H455" s="229"/>
      <c r="I455" s="16">
        <f t="shared" si="186"/>
        <v>11.295802557147272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187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186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187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186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187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186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187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186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187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41.0960604488657</v>
      </c>
      <c r="G460" s="227"/>
      <c r="H460" s="229"/>
      <c r="I460" s="24">
        <f t="shared" si="186"/>
        <v>41.0960604488657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187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186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187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186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187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0.73334163638994077</v>
      </c>
      <c r="G463" s="227"/>
      <c r="H463" s="229"/>
      <c r="I463" s="16">
        <f t="shared" si="186"/>
        <v>0.73334163638994077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187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186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187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186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187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186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187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186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187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186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187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186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187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I470" si="188">SUM(C449:C465)</f>
        <v>0</v>
      </c>
      <c r="D470" s="57">
        <f t="shared" si="188"/>
        <v>0</v>
      </c>
      <c r="E470" s="57">
        <f t="shared" si="188"/>
        <v>0</v>
      </c>
      <c r="F470" s="57">
        <f t="shared" si="188"/>
        <v>53.130460778800717</v>
      </c>
      <c r="G470" s="57">
        <f t="shared" si="188"/>
        <v>0</v>
      </c>
      <c r="H470" s="58">
        <f t="shared" si="188"/>
        <v>0</v>
      </c>
      <c r="I470" s="16">
        <f t="shared" si="188"/>
        <v>53.130460778800717</v>
      </c>
      <c r="J470" s="6"/>
      <c r="K470" s="59" t="s">
        <v>25</v>
      </c>
      <c r="L470" s="57">
        <f>SUM(L449:L465)</f>
        <v>0</v>
      </c>
      <c r="M470" s="57">
        <f t="shared" ref="M470:S470" si="189">SUM(M449:M465)</f>
        <v>0</v>
      </c>
      <c r="N470" s="57">
        <f t="shared" si="189"/>
        <v>0</v>
      </c>
      <c r="O470" s="57">
        <f t="shared" si="189"/>
        <v>0</v>
      </c>
      <c r="P470" s="57">
        <f t="shared" si="189"/>
        <v>0</v>
      </c>
      <c r="Q470" s="57">
        <f t="shared" si="189"/>
        <v>0</v>
      </c>
      <c r="R470" s="58">
        <f t="shared" si="189"/>
        <v>0</v>
      </c>
      <c r="S470" s="60">
        <f t="shared" si="189"/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190">IF($I470=0,"-",C470/$I470)</f>
        <v>0</v>
      </c>
      <c r="D471" s="98">
        <f t="shared" si="190"/>
        <v>0</v>
      </c>
      <c r="E471" s="98">
        <f t="shared" si="190"/>
        <v>0</v>
      </c>
      <c r="F471" s="98">
        <f t="shared" si="190"/>
        <v>1</v>
      </c>
      <c r="G471" s="98">
        <f t="shared" si="190"/>
        <v>0</v>
      </c>
      <c r="H471" s="99">
        <f t="shared" si="190"/>
        <v>0</v>
      </c>
      <c r="I471" s="100">
        <f>SUM(B471:H471)</f>
        <v>1</v>
      </c>
      <c r="J471" s="1"/>
      <c r="K471" s="64" t="s">
        <v>86</v>
      </c>
      <c r="L471" s="65" t="str">
        <f t="shared" ref="L471:R471" si="191">IF($S470=0,"-",L470/$S470)</f>
        <v>-</v>
      </c>
      <c r="M471" s="65" t="str">
        <f t="shared" si="191"/>
        <v>-</v>
      </c>
      <c r="N471" s="65" t="str">
        <f t="shared" si="191"/>
        <v>-</v>
      </c>
      <c r="O471" s="65" t="str">
        <f t="shared" si="191"/>
        <v>-</v>
      </c>
      <c r="P471" s="65" t="str">
        <f t="shared" si="191"/>
        <v>-</v>
      </c>
      <c r="Q471" s="65" t="str">
        <f t="shared" si="191"/>
        <v>-</v>
      </c>
      <c r="R471" s="66" t="str">
        <f t="shared" si="191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192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193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192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193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192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193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192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193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192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193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9298.3396814817079</v>
      </c>
      <c r="G481" s="227"/>
      <c r="H481" s="229"/>
      <c r="I481" s="16">
        <f t="shared" si="192"/>
        <v>9298.3396814817079</v>
      </c>
      <c r="J481" s="6"/>
      <c r="K481" s="31" t="s">
        <v>56</v>
      </c>
      <c r="L481" s="227"/>
      <c r="M481" s="228"/>
      <c r="N481" s="228"/>
      <c r="O481" s="229"/>
      <c r="P481" s="18">
        <v>4506.4832014096573</v>
      </c>
      <c r="Q481" s="227"/>
      <c r="R481" s="234"/>
      <c r="S481" s="20">
        <f t="shared" si="193"/>
        <v>4506.4832014096573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2428.4280865910691</v>
      </c>
      <c r="G482" s="227"/>
      <c r="H482" s="229"/>
      <c r="I482" s="24">
        <f t="shared" si="192"/>
        <v>2428.4280865910691</v>
      </c>
      <c r="J482" s="6"/>
      <c r="K482" s="25" t="s">
        <v>11</v>
      </c>
      <c r="L482" s="227"/>
      <c r="M482" s="228"/>
      <c r="N482" s="228"/>
      <c r="O482" s="229"/>
      <c r="P482" s="26">
        <v>1131.6750564880263</v>
      </c>
      <c r="Q482" s="227"/>
      <c r="R482" s="234"/>
      <c r="S482" s="28">
        <f t="shared" si="193"/>
        <v>1131.6750564880263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192"/>
        <v>0</v>
      </c>
      <c r="J483" s="6"/>
      <c r="K483" s="31" t="s">
        <v>57</v>
      </c>
      <c r="L483" s="227"/>
      <c r="M483" s="228"/>
      <c r="N483" s="228"/>
      <c r="O483" s="229"/>
      <c r="P483" s="18">
        <v>0</v>
      </c>
      <c r="Q483" s="227"/>
      <c r="R483" s="234"/>
      <c r="S483" s="20">
        <f t="shared" si="193"/>
        <v>0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5.164863844527547</v>
      </c>
      <c r="G484" s="227"/>
      <c r="H484" s="229"/>
      <c r="I484" s="24">
        <f t="shared" si="192"/>
        <v>5.164863844527547</v>
      </c>
      <c r="J484" s="6"/>
      <c r="K484" s="25" t="s">
        <v>16</v>
      </c>
      <c r="L484" s="227"/>
      <c r="M484" s="228"/>
      <c r="N484" s="228"/>
      <c r="O484" s="229"/>
      <c r="P484" s="26">
        <v>4.6028339429118823</v>
      </c>
      <c r="Q484" s="227"/>
      <c r="R484" s="234"/>
      <c r="S484" s="28">
        <f t="shared" si="193"/>
        <v>4.6028339429118823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21.895153475268692</v>
      </c>
      <c r="G485" s="227"/>
      <c r="H485" s="229"/>
      <c r="I485" s="16">
        <f t="shared" si="192"/>
        <v>21.895153475268692</v>
      </c>
      <c r="J485" s="6"/>
      <c r="K485" s="31" t="s">
        <v>136</v>
      </c>
      <c r="L485" s="227"/>
      <c r="M485" s="228"/>
      <c r="N485" s="228"/>
      <c r="O485" s="229"/>
      <c r="P485" s="18">
        <v>17.698857775042551</v>
      </c>
      <c r="Q485" s="227"/>
      <c r="R485" s="234"/>
      <c r="S485" s="20">
        <f t="shared" si="193"/>
        <v>17.698857775042551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9.8105973715981083</v>
      </c>
      <c r="G486" s="227"/>
      <c r="H486" s="229"/>
      <c r="I486" s="24">
        <f t="shared" si="192"/>
        <v>9.8105973715981083</v>
      </c>
      <c r="J486" s="6"/>
      <c r="K486" s="25" t="s">
        <v>24</v>
      </c>
      <c r="L486" s="227"/>
      <c r="M486" s="228"/>
      <c r="N486" s="228"/>
      <c r="O486" s="229"/>
      <c r="P486" s="26">
        <v>0</v>
      </c>
      <c r="Q486" s="227"/>
      <c r="R486" s="234"/>
      <c r="S486" s="28">
        <f t="shared" si="193"/>
        <v>0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192"/>
        <v>0</v>
      </c>
      <c r="J487" s="6"/>
      <c r="K487" s="31" t="s">
        <v>23</v>
      </c>
      <c r="L487" s="227"/>
      <c r="M487" s="228"/>
      <c r="N487" s="228"/>
      <c r="O487" s="229"/>
      <c r="P487" s="18">
        <v>0</v>
      </c>
      <c r="Q487" s="227"/>
      <c r="R487" s="234"/>
      <c r="S487" s="20">
        <f t="shared" si="193"/>
        <v>0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192"/>
        <v>0</v>
      </c>
      <c r="J488" s="6"/>
      <c r="K488" s="25" t="s">
        <v>58</v>
      </c>
      <c r="L488" s="227"/>
      <c r="M488" s="228"/>
      <c r="N488" s="228"/>
      <c r="O488" s="229"/>
      <c r="P488" s="26">
        <v>0</v>
      </c>
      <c r="Q488" s="227"/>
      <c r="R488" s="234"/>
      <c r="S488" s="28">
        <f t="shared" si="193"/>
        <v>0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1003.2308320478674</v>
      </c>
      <c r="G489" s="227"/>
      <c r="H489" s="229"/>
      <c r="I489" s="16">
        <f t="shared" si="192"/>
        <v>1003.2308320478674</v>
      </c>
      <c r="J489" s="6"/>
      <c r="K489" s="31" t="s">
        <v>21</v>
      </c>
      <c r="L489" s="227"/>
      <c r="M489" s="228"/>
      <c r="N489" s="228"/>
      <c r="O489" s="229"/>
      <c r="P489" s="18">
        <v>630.2897597249405</v>
      </c>
      <c r="Q489" s="227"/>
      <c r="R489" s="234"/>
      <c r="S489" s="20">
        <f t="shared" si="193"/>
        <v>630.2897597249405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192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193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192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193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192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193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192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193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192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193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192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193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I496" si="194">SUM(C475:C491)</f>
        <v>0</v>
      </c>
      <c r="D496" s="57">
        <f t="shared" si="194"/>
        <v>0</v>
      </c>
      <c r="E496" s="57">
        <f t="shared" si="194"/>
        <v>0</v>
      </c>
      <c r="F496" s="57">
        <f t="shared" si="194"/>
        <v>12766.869214812039</v>
      </c>
      <c r="G496" s="57">
        <f t="shared" si="194"/>
        <v>0</v>
      </c>
      <c r="H496" s="58">
        <f t="shared" si="194"/>
        <v>0</v>
      </c>
      <c r="I496" s="16">
        <f t="shared" si="194"/>
        <v>12766.869214812039</v>
      </c>
      <c r="J496" s="6"/>
      <c r="K496" s="59" t="s">
        <v>25</v>
      </c>
      <c r="L496" s="57">
        <f>SUM(L475:L491)</f>
        <v>0</v>
      </c>
      <c r="M496" s="57">
        <f t="shared" ref="M496:S496" si="195">SUM(M475:M491)</f>
        <v>0</v>
      </c>
      <c r="N496" s="57">
        <f t="shared" si="195"/>
        <v>0</v>
      </c>
      <c r="O496" s="57">
        <f t="shared" si="195"/>
        <v>0</v>
      </c>
      <c r="P496" s="57">
        <f t="shared" si="195"/>
        <v>6290.7497093405782</v>
      </c>
      <c r="Q496" s="57">
        <f t="shared" si="195"/>
        <v>0</v>
      </c>
      <c r="R496" s="58">
        <f t="shared" si="195"/>
        <v>0</v>
      </c>
      <c r="S496" s="60">
        <f t="shared" si="195"/>
        <v>6290.7497093405782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196">IF($I496=0,"-",C496/$I496)</f>
        <v>0</v>
      </c>
      <c r="D497" s="98">
        <f t="shared" si="196"/>
        <v>0</v>
      </c>
      <c r="E497" s="98">
        <f t="shared" si="196"/>
        <v>0</v>
      </c>
      <c r="F497" s="98">
        <f t="shared" si="196"/>
        <v>1</v>
      </c>
      <c r="G497" s="98">
        <f t="shared" si="196"/>
        <v>0</v>
      </c>
      <c r="H497" s="99">
        <f t="shared" si="196"/>
        <v>0</v>
      </c>
      <c r="I497" s="100">
        <f>SUM(B497:H497)</f>
        <v>1</v>
      </c>
      <c r="J497" s="1"/>
      <c r="K497" s="64" t="s">
        <v>86</v>
      </c>
      <c r="L497" s="65">
        <f t="shared" ref="L497:R497" si="197">IF($S496=0,"-",L496/$S496)</f>
        <v>0</v>
      </c>
      <c r="M497" s="65">
        <f t="shared" si="197"/>
        <v>0</v>
      </c>
      <c r="N497" s="65">
        <f t="shared" si="197"/>
        <v>0</v>
      </c>
      <c r="O497" s="65">
        <f t="shared" si="197"/>
        <v>0</v>
      </c>
      <c r="P497" s="65">
        <f t="shared" si="197"/>
        <v>1</v>
      </c>
      <c r="Q497" s="65">
        <f t="shared" si="197"/>
        <v>0</v>
      </c>
      <c r="R497" s="66">
        <f t="shared" si="197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198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199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198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199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198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199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198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199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198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199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198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199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198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199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198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199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198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199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198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199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198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199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198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199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198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199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198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199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198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199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198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199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198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199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198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199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198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199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198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199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I522" si="200">SUM(C501:C517)</f>
        <v>0</v>
      </c>
      <c r="D522" s="57">
        <f t="shared" si="200"/>
        <v>0</v>
      </c>
      <c r="E522" s="57">
        <f t="shared" si="200"/>
        <v>0</v>
      </c>
      <c r="F522" s="57">
        <f t="shared" si="200"/>
        <v>0</v>
      </c>
      <c r="G522" s="57">
        <f t="shared" si="200"/>
        <v>0</v>
      </c>
      <c r="H522" s="58">
        <f t="shared" si="200"/>
        <v>0</v>
      </c>
      <c r="I522" s="16">
        <f t="shared" si="200"/>
        <v>0</v>
      </c>
      <c r="J522" s="6"/>
      <c r="K522" s="59" t="s">
        <v>25</v>
      </c>
      <c r="L522" s="57">
        <f>SUM(L501:L517)</f>
        <v>0</v>
      </c>
      <c r="M522" s="57">
        <f t="shared" ref="M522:S522" si="201">SUM(M501:M517)</f>
        <v>0</v>
      </c>
      <c r="N522" s="57">
        <f t="shared" si="201"/>
        <v>0</v>
      </c>
      <c r="O522" s="57">
        <f t="shared" si="201"/>
        <v>0</v>
      </c>
      <c r="P522" s="57">
        <f t="shared" si="201"/>
        <v>0</v>
      </c>
      <c r="Q522" s="57">
        <f t="shared" si="201"/>
        <v>0</v>
      </c>
      <c r="R522" s="58">
        <f t="shared" si="201"/>
        <v>0</v>
      </c>
      <c r="S522" s="60">
        <f t="shared" si="201"/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202">IF($I522=0,"-",C522/$I522)</f>
        <v>-</v>
      </c>
      <c r="D523" s="98" t="str">
        <f t="shared" si="202"/>
        <v>-</v>
      </c>
      <c r="E523" s="98" t="str">
        <f t="shared" si="202"/>
        <v>-</v>
      </c>
      <c r="F523" s="98" t="str">
        <f t="shared" si="202"/>
        <v>-</v>
      </c>
      <c r="G523" s="98" t="str">
        <f t="shared" si="202"/>
        <v>-</v>
      </c>
      <c r="H523" s="99" t="str">
        <f t="shared" si="202"/>
        <v>-</v>
      </c>
      <c r="I523" s="100">
        <f>SUM(B523:H523)</f>
        <v>0</v>
      </c>
      <c r="J523" s="1"/>
      <c r="K523" s="64" t="s">
        <v>86</v>
      </c>
      <c r="L523" s="65" t="str">
        <f t="shared" ref="L523:R523" si="203">IF($S522=0,"-",L522/$S522)</f>
        <v>-</v>
      </c>
      <c r="M523" s="65" t="str">
        <f t="shared" si="203"/>
        <v>-</v>
      </c>
      <c r="N523" s="65" t="str">
        <f t="shared" si="203"/>
        <v>-</v>
      </c>
      <c r="O523" s="65" t="str">
        <f t="shared" si="203"/>
        <v>-</v>
      </c>
      <c r="P523" s="65" t="str">
        <f t="shared" si="203"/>
        <v>-</v>
      </c>
      <c r="Q523" s="65" t="str">
        <f t="shared" si="203"/>
        <v>-</v>
      </c>
      <c r="R523" s="66" t="str">
        <f t="shared" si="203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204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205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204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205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204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205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204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205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204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205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4.022129349661502</v>
      </c>
      <c r="G533" s="227"/>
      <c r="H533" s="229"/>
      <c r="I533" s="16">
        <f t="shared" si="204"/>
        <v>4.022129349661502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205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0.4287832279203877</v>
      </c>
      <c r="G534" s="227"/>
      <c r="H534" s="229"/>
      <c r="I534" s="24">
        <f t="shared" si="204"/>
        <v>0.4287832279203877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205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204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205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204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205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204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205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204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205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204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205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204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205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204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205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204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205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204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205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204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205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204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205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204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205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204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205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I548" si="206">SUM(C527:C543)</f>
        <v>0</v>
      </c>
      <c r="D548" s="57">
        <f t="shared" si="206"/>
        <v>0</v>
      </c>
      <c r="E548" s="57">
        <f t="shared" si="206"/>
        <v>0</v>
      </c>
      <c r="F548" s="57">
        <f t="shared" si="206"/>
        <v>4.4509125775818896</v>
      </c>
      <c r="G548" s="57">
        <f t="shared" si="206"/>
        <v>0</v>
      </c>
      <c r="H548" s="58">
        <f t="shared" si="206"/>
        <v>0</v>
      </c>
      <c r="I548" s="16">
        <f t="shared" si="206"/>
        <v>4.4509125775818896</v>
      </c>
      <c r="J548" s="6"/>
      <c r="K548" s="59" t="s">
        <v>25</v>
      </c>
      <c r="L548" s="57">
        <f>SUM(L527:L543)</f>
        <v>0</v>
      </c>
      <c r="M548" s="57">
        <f t="shared" ref="M548:S548" si="207">SUM(M527:M543)</f>
        <v>0</v>
      </c>
      <c r="N548" s="57">
        <f t="shared" si="207"/>
        <v>0</v>
      </c>
      <c r="O548" s="57">
        <f t="shared" si="207"/>
        <v>0</v>
      </c>
      <c r="P548" s="57">
        <f t="shared" si="207"/>
        <v>0</v>
      </c>
      <c r="Q548" s="57">
        <f t="shared" si="207"/>
        <v>0</v>
      </c>
      <c r="R548" s="58">
        <f t="shared" si="207"/>
        <v>0</v>
      </c>
      <c r="S548" s="60">
        <f t="shared" si="207"/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208">IF($I548=0,"-",C548/$I548)</f>
        <v>0</v>
      </c>
      <c r="D549" s="98">
        <f t="shared" si="208"/>
        <v>0</v>
      </c>
      <c r="E549" s="98">
        <f t="shared" si="208"/>
        <v>0</v>
      </c>
      <c r="F549" s="98">
        <f t="shared" si="208"/>
        <v>1</v>
      </c>
      <c r="G549" s="98">
        <f t="shared" si="208"/>
        <v>0</v>
      </c>
      <c r="H549" s="99">
        <f t="shared" si="208"/>
        <v>0</v>
      </c>
      <c r="I549" s="100">
        <f>SUM(B549:H549)</f>
        <v>1</v>
      </c>
      <c r="J549" s="1"/>
      <c r="K549" s="64" t="s">
        <v>86</v>
      </c>
      <c r="L549" s="65" t="str">
        <f t="shared" ref="L549:R549" si="209">IF($S548=0,"-",L548/$S548)</f>
        <v>-</v>
      </c>
      <c r="M549" s="65" t="str">
        <f t="shared" si="209"/>
        <v>-</v>
      </c>
      <c r="N549" s="65" t="str">
        <f t="shared" si="209"/>
        <v>-</v>
      </c>
      <c r="O549" s="65" t="str">
        <f t="shared" si="209"/>
        <v>-</v>
      </c>
      <c r="P549" s="65" t="str">
        <f t="shared" si="209"/>
        <v>-</v>
      </c>
      <c r="Q549" s="65" t="str">
        <f t="shared" si="209"/>
        <v>-</v>
      </c>
      <c r="R549" s="66" t="str">
        <f t="shared" si="209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210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211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210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211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210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211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210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211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210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211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210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211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11.597835983233098</v>
      </c>
      <c r="G560" s="227"/>
      <c r="H560" s="229"/>
      <c r="I560" s="24">
        <f t="shared" si="210"/>
        <v>11.597835983233098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211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135.42781054540805</v>
      </c>
      <c r="G561" s="227"/>
      <c r="H561" s="229"/>
      <c r="I561" s="16">
        <f t="shared" si="210"/>
        <v>135.42781054540805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211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210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211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210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211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210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211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210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211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210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211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210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211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210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211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210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211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210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211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210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211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210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211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210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211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I574" si="212">SUM(C553:C569)</f>
        <v>0</v>
      </c>
      <c r="D574" s="57">
        <f t="shared" si="212"/>
        <v>0</v>
      </c>
      <c r="E574" s="57">
        <f t="shared" si="212"/>
        <v>0</v>
      </c>
      <c r="F574" s="57">
        <f t="shared" si="212"/>
        <v>147.02564652864115</v>
      </c>
      <c r="G574" s="57">
        <f t="shared" si="212"/>
        <v>0</v>
      </c>
      <c r="H574" s="58">
        <f t="shared" si="212"/>
        <v>0</v>
      </c>
      <c r="I574" s="16">
        <f t="shared" si="212"/>
        <v>147.02564652864115</v>
      </c>
      <c r="J574" s="6"/>
      <c r="K574" s="59" t="s">
        <v>25</v>
      </c>
      <c r="L574" s="57">
        <f>SUM(L553:L569)</f>
        <v>0</v>
      </c>
      <c r="M574" s="57">
        <f t="shared" ref="M574:S574" si="213">SUM(M553:M569)</f>
        <v>0</v>
      </c>
      <c r="N574" s="57">
        <f t="shared" si="213"/>
        <v>0</v>
      </c>
      <c r="O574" s="57">
        <f t="shared" si="213"/>
        <v>0</v>
      </c>
      <c r="P574" s="57">
        <f t="shared" si="213"/>
        <v>0</v>
      </c>
      <c r="Q574" s="57">
        <f t="shared" si="213"/>
        <v>0</v>
      </c>
      <c r="R574" s="58">
        <f t="shared" si="213"/>
        <v>0</v>
      </c>
      <c r="S574" s="60">
        <f t="shared" si="213"/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214">IF($I574=0,"-",C574/$I574)</f>
        <v>0</v>
      </c>
      <c r="D575" s="98">
        <f t="shared" si="214"/>
        <v>0</v>
      </c>
      <c r="E575" s="98">
        <f t="shared" si="214"/>
        <v>0</v>
      </c>
      <c r="F575" s="98">
        <f t="shared" si="214"/>
        <v>1</v>
      </c>
      <c r="G575" s="98">
        <f t="shared" si="214"/>
        <v>0</v>
      </c>
      <c r="H575" s="99">
        <f t="shared" si="214"/>
        <v>0</v>
      </c>
      <c r="I575" s="100">
        <f>SUM(B575:H575)</f>
        <v>1</v>
      </c>
      <c r="J575" s="1"/>
      <c r="K575" s="64" t="s">
        <v>86</v>
      </c>
      <c r="L575" s="65" t="str">
        <f t="shared" ref="L575:R575" si="215">IF($S574=0,"-",L574/$S574)</f>
        <v>-</v>
      </c>
      <c r="M575" s="65" t="str">
        <f t="shared" si="215"/>
        <v>-</v>
      </c>
      <c r="N575" s="65" t="str">
        <f t="shared" si="215"/>
        <v>-</v>
      </c>
      <c r="O575" s="65" t="str">
        <f t="shared" si="215"/>
        <v>-</v>
      </c>
      <c r="P575" s="65" t="str">
        <f t="shared" si="215"/>
        <v>-</v>
      </c>
      <c r="Q575" s="65" t="str">
        <f t="shared" si="215"/>
        <v>-</v>
      </c>
      <c r="R575" s="66" t="str">
        <f t="shared" si="215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0</v>
      </c>
      <c r="C579" s="14">
        <v>0</v>
      </c>
      <c r="D579" s="14">
        <v>0</v>
      </c>
      <c r="E579" s="14">
        <v>0</v>
      </c>
      <c r="F579" s="213"/>
      <c r="G579" s="14">
        <v>0</v>
      </c>
      <c r="H579" s="15">
        <v>0</v>
      </c>
      <c r="I579" s="16">
        <f>SUM(B579:H579)</f>
        <v>0</v>
      </c>
      <c r="J579" s="6"/>
      <c r="K579" s="72" t="s">
        <v>6</v>
      </c>
      <c r="L579" s="14">
        <v>0</v>
      </c>
      <c r="M579" s="14">
        <v>0</v>
      </c>
      <c r="N579" s="14">
        <v>0</v>
      </c>
      <c r="O579" s="14">
        <v>0</v>
      </c>
      <c r="P579" s="14">
        <v>5.2561363978092888E-3</v>
      </c>
      <c r="Q579" s="14">
        <v>0</v>
      </c>
      <c r="R579" s="73">
        <v>0</v>
      </c>
      <c r="S579" s="74">
        <f>SUM(L579:R579)</f>
        <v>5.2561363978092888E-3</v>
      </c>
    </row>
    <row r="580" spans="1:19" x14ac:dyDescent="0.25">
      <c r="A580" s="21" t="s">
        <v>7</v>
      </c>
      <c r="B580" s="22">
        <v>0</v>
      </c>
      <c r="C580" s="22">
        <v>0</v>
      </c>
      <c r="D580" s="22">
        <v>0</v>
      </c>
      <c r="E580" s="22">
        <v>0</v>
      </c>
      <c r="F580" s="214"/>
      <c r="G580" s="22">
        <v>0</v>
      </c>
      <c r="H580" s="23">
        <v>0</v>
      </c>
      <c r="I580" s="24">
        <f t="shared" ref="I580:I599" si="216">SUM(B580:H580)</f>
        <v>0</v>
      </c>
      <c r="J580" s="6"/>
      <c r="K580" s="25" t="s">
        <v>7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7">
        <v>0</v>
      </c>
      <c r="S580" s="28">
        <f t="shared" ref="S580:S599" si="217">SUM(L580:R580)</f>
        <v>0</v>
      </c>
    </row>
    <row r="581" spans="1:19" x14ac:dyDescent="0.25">
      <c r="A581" s="29" t="s">
        <v>9</v>
      </c>
      <c r="B581" s="18">
        <v>0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216"/>
        <v>0</v>
      </c>
      <c r="J581" s="6"/>
      <c r="K581" s="31" t="s">
        <v>9</v>
      </c>
      <c r="L581" s="18">
        <v>0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217"/>
        <v>0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216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217"/>
        <v>0</v>
      </c>
    </row>
    <row r="583" spans="1:19" x14ac:dyDescent="0.25">
      <c r="A583" s="29" t="s">
        <v>15</v>
      </c>
      <c r="B583" s="18">
        <v>9.3207091372783815</v>
      </c>
      <c r="C583" s="18">
        <v>1.1289690208635419</v>
      </c>
      <c r="D583" s="18">
        <v>0.2434304682371197</v>
      </c>
      <c r="E583" s="18">
        <v>0.54291906536498724</v>
      </c>
      <c r="F583" s="214"/>
      <c r="G583" s="18">
        <v>0</v>
      </c>
      <c r="H583" s="30">
        <v>0</v>
      </c>
      <c r="I583" s="16">
        <f t="shared" si="216"/>
        <v>11.236027691744031</v>
      </c>
      <c r="J583" s="6"/>
      <c r="K583" s="31" t="s">
        <v>15</v>
      </c>
      <c r="L583" s="18">
        <v>9.3207091372783815</v>
      </c>
      <c r="M583" s="18">
        <v>1.1289690208635419</v>
      </c>
      <c r="N583" s="18">
        <v>0.2434304682371197</v>
      </c>
      <c r="O583" s="18">
        <v>0.54291906536498724</v>
      </c>
      <c r="P583" s="18">
        <v>0</v>
      </c>
      <c r="Q583" s="18">
        <v>0</v>
      </c>
      <c r="R583" s="19">
        <v>0</v>
      </c>
      <c r="S583" s="20">
        <f t="shared" si="217"/>
        <v>11.236027691744031</v>
      </c>
    </row>
    <row r="584" spans="1:19" x14ac:dyDescent="0.25">
      <c r="A584" s="21" t="s">
        <v>14</v>
      </c>
      <c r="B584" s="22">
        <v>91.049149383932502</v>
      </c>
      <c r="C584" s="22">
        <v>1.3817477704652728</v>
      </c>
      <c r="D584" s="22">
        <v>1.6337751751240892</v>
      </c>
      <c r="E584" s="22">
        <v>0</v>
      </c>
      <c r="F584" s="214"/>
      <c r="G584" s="22">
        <v>0</v>
      </c>
      <c r="H584" s="23">
        <v>0</v>
      </c>
      <c r="I584" s="24">
        <f t="shared" si="216"/>
        <v>94.064672329521855</v>
      </c>
      <c r="J584" s="6"/>
      <c r="K584" s="25" t="s">
        <v>14</v>
      </c>
      <c r="L584" s="26">
        <v>91.049149383932502</v>
      </c>
      <c r="M584" s="26">
        <v>1.3817477704652728</v>
      </c>
      <c r="N584" s="26">
        <v>1.6337751751240892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217"/>
        <v>94.064672329521855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6.9837038039729044E-2</v>
      </c>
      <c r="E585" s="18">
        <v>32.577906583302308</v>
      </c>
      <c r="F585" s="214"/>
      <c r="G585" s="18">
        <v>0</v>
      </c>
      <c r="H585" s="30">
        <v>0</v>
      </c>
      <c r="I585" s="16">
        <f t="shared" si="216"/>
        <v>32.647743621342038</v>
      </c>
      <c r="J585" s="6"/>
      <c r="K585" s="31" t="s">
        <v>56</v>
      </c>
      <c r="L585" s="18">
        <v>0</v>
      </c>
      <c r="M585" s="18">
        <v>0</v>
      </c>
      <c r="N585" s="18">
        <v>6.9837038039729044E-2</v>
      </c>
      <c r="O585" s="18">
        <v>32.577906583302308</v>
      </c>
      <c r="P585" s="18">
        <v>1010.1705625185663</v>
      </c>
      <c r="Q585" s="18">
        <v>0</v>
      </c>
      <c r="R585" s="19">
        <v>0</v>
      </c>
      <c r="S585" s="20">
        <f t="shared" si="217"/>
        <v>1042.8183061399084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1.0384938138235005E-2</v>
      </c>
      <c r="E586" s="22">
        <v>0.30362972267310856</v>
      </c>
      <c r="F586" s="214"/>
      <c r="G586" s="22">
        <v>0</v>
      </c>
      <c r="H586" s="23">
        <v>0</v>
      </c>
      <c r="I586" s="24">
        <f t="shared" si="216"/>
        <v>0.31401466081134355</v>
      </c>
      <c r="J586" s="6"/>
      <c r="K586" s="25" t="s">
        <v>11</v>
      </c>
      <c r="L586" s="26">
        <v>0</v>
      </c>
      <c r="M586" s="26">
        <v>0</v>
      </c>
      <c r="N586" s="26">
        <v>1.0384938138235005E-2</v>
      </c>
      <c r="O586" s="26">
        <v>0.30362972267310856</v>
      </c>
      <c r="P586" s="26">
        <v>100.6912606331762</v>
      </c>
      <c r="Q586" s="26">
        <v>0</v>
      </c>
      <c r="R586" s="27">
        <v>0</v>
      </c>
      <c r="S586" s="28">
        <f t="shared" si="217"/>
        <v>101.00527529398754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216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135.42781054540805</v>
      </c>
      <c r="Q587" s="18">
        <v>0</v>
      </c>
      <c r="R587" s="19">
        <v>0</v>
      </c>
      <c r="S587" s="20">
        <f t="shared" si="217"/>
        <v>135.42781054540805</v>
      </c>
    </row>
    <row r="588" spans="1:19" x14ac:dyDescent="0.25">
      <c r="A588" s="21" t="s">
        <v>16</v>
      </c>
      <c r="B588" s="22">
        <v>2.7794652343525885</v>
      </c>
      <c r="C588" s="22">
        <v>1.5059961759311779E-2</v>
      </c>
      <c r="D588" s="22">
        <v>0.35275974932445786</v>
      </c>
      <c r="E588" s="22">
        <v>4.8087264103680097E-2</v>
      </c>
      <c r="F588" s="214"/>
      <c r="G588" s="22">
        <v>0</v>
      </c>
      <c r="H588" s="23">
        <v>0</v>
      </c>
      <c r="I588" s="24">
        <f t="shared" si="216"/>
        <v>3.1953722095400381</v>
      </c>
      <c r="J588" s="6"/>
      <c r="K588" s="25" t="s">
        <v>16</v>
      </c>
      <c r="L588" s="26">
        <v>2.7794652343525885</v>
      </c>
      <c r="M588" s="26">
        <v>1.5059961759311779E-2</v>
      </c>
      <c r="N588" s="26">
        <v>0.35275974932445786</v>
      </c>
      <c r="O588" s="26">
        <v>4.8087264103680097E-2</v>
      </c>
      <c r="P588" s="26">
        <v>0</v>
      </c>
      <c r="Q588" s="26">
        <v>0</v>
      </c>
      <c r="R588" s="27">
        <v>0</v>
      </c>
      <c r="S588" s="28">
        <f t="shared" si="217"/>
        <v>3.1953722095400381</v>
      </c>
    </row>
    <row r="589" spans="1:19" x14ac:dyDescent="0.25">
      <c r="A589" s="29" t="s">
        <v>136</v>
      </c>
      <c r="B589" s="18">
        <v>270.52291413024352</v>
      </c>
      <c r="C589" s="18">
        <v>42.630835925162245</v>
      </c>
      <c r="D589" s="18">
        <v>8.3143429707122323</v>
      </c>
      <c r="E589" s="18">
        <v>6.5468751809295096</v>
      </c>
      <c r="F589" s="214"/>
      <c r="G589" s="18">
        <v>0</v>
      </c>
      <c r="H589" s="30">
        <v>0</v>
      </c>
      <c r="I589" s="16">
        <f t="shared" si="216"/>
        <v>328.01496820704756</v>
      </c>
      <c r="J589" s="6"/>
      <c r="K589" s="31" t="s">
        <v>136</v>
      </c>
      <c r="L589" s="18">
        <v>270.52291413024352</v>
      </c>
      <c r="M589" s="18">
        <v>42.630835925162245</v>
      </c>
      <c r="N589" s="18">
        <v>8.3143429707122323</v>
      </c>
      <c r="O589" s="18">
        <v>6.5468751809295096</v>
      </c>
      <c r="P589" s="18">
        <v>0</v>
      </c>
      <c r="Q589" s="18">
        <v>0</v>
      </c>
      <c r="R589" s="19">
        <v>0</v>
      </c>
      <c r="S589" s="20">
        <f t="shared" si="217"/>
        <v>328.01496820704756</v>
      </c>
    </row>
    <row r="590" spans="1:19" x14ac:dyDescent="0.25">
      <c r="A590" s="21" t="s">
        <v>24</v>
      </c>
      <c r="B590" s="22">
        <v>162.90328558357396</v>
      </c>
      <c r="C590" s="22">
        <v>0</v>
      </c>
      <c r="D590" s="22">
        <v>359.28801410827231</v>
      </c>
      <c r="E590" s="22">
        <v>79.173933282318984</v>
      </c>
      <c r="F590" s="214"/>
      <c r="G590" s="22">
        <v>246.15300250473064</v>
      </c>
      <c r="H590" s="23">
        <v>6.4081761421844102E-2</v>
      </c>
      <c r="I590" s="24">
        <f t="shared" si="216"/>
        <v>847.58231724031782</v>
      </c>
      <c r="J590" s="6"/>
      <c r="K590" s="25" t="s">
        <v>24</v>
      </c>
      <c r="L590" s="26">
        <v>162.90328558357396</v>
      </c>
      <c r="M590" s="26">
        <v>0</v>
      </c>
      <c r="N590" s="26">
        <v>359.28801410827231</v>
      </c>
      <c r="O590" s="26">
        <v>79.173933282318984</v>
      </c>
      <c r="P590" s="26">
        <v>47.756477394838178</v>
      </c>
      <c r="Q590" s="26">
        <v>246.15300250473064</v>
      </c>
      <c r="R590" s="27">
        <v>6.4081761421844102E-2</v>
      </c>
      <c r="S590" s="28">
        <f t="shared" si="217"/>
        <v>895.33879463515598</v>
      </c>
    </row>
    <row r="591" spans="1:19" x14ac:dyDescent="0.25">
      <c r="A591" s="29" t="s">
        <v>23</v>
      </c>
      <c r="B591" s="18">
        <v>289.96165861850722</v>
      </c>
      <c r="C591" s="18">
        <v>1.8383051707651703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216"/>
        <v>291.7999637892724</v>
      </c>
      <c r="J591" s="6"/>
      <c r="K591" s="31" t="s">
        <v>23</v>
      </c>
      <c r="L591" s="18">
        <v>289.96165861850722</v>
      </c>
      <c r="M591" s="18">
        <v>1.8383051707651703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217"/>
        <v>291.7999637892724</v>
      </c>
    </row>
    <row r="592" spans="1:19" x14ac:dyDescent="0.25">
      <c r="A592" s="21" t="s">
        <v>58</v>
      </c>
      <c r="B592" s="22">
        <v>0.11567328606715836</v>
      </c>
      <c r="C592" s="22">
        <v>0</v>
      </c>
      <c r="D592" s="22">
        <v>2.0563303932841687E-2</v>
      </c>
      <c r="E592" s="22">
        <v>0</v>
      </c>
      <c r="F592" s="214"/>
      <c r="G592" s="22">
        <v>0</v>
      </c>
      <c r="H592" s="23">
        <v>0</v>
      </c>
      <c r="I592" s="24">
        <f t="shared" si="216"/>
        <v>0.13623659000000005</v>
      </c>
      <c r="J592" s="6"/>
      <c r="K592" s="25" t="s">
        <v>58</v>
      </c>
      <c r="L592" s="26">
        <v>0.11567328606715836</v>
      </c>
      <c r="M592" s="26">
        <v>0</v>
      </c>
      <c r="N592" s="26">
        <v>2.0563303932841687E-2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217"/>
        <v>0.13623659000000005</v>
      </c>
    </row>
    <row r="593" spans="1:85" x14ac:dyDescent="0.25">
      <c r="A593" s="29" t="s">
        <v>21</v>
      </c>
      <c r="B593" s="18">
        <v>31.973805565417752</v>
      </c>
      <c r="C593" s="18">
        <v>0</v>
      </c>
      <c r="D593" s="18">
        <v>1.9721193293888053</v>
      </c>
      <c r="E593" s="18">
        <v>0</v>
      </c>
      <c r="F593" s="214"/>
      <c r="G593" s="18">
        <v>0</v>
      </c>
      <c r="H593" s="30">
        <v>0</v>
      </c>
      <c r="I593" s="16">
        <f t="shared" si="216"/>
        <v>33.945924894806559</v>
      </c>
      <c r="J593" s="6"/>
      <c r="K593" s="31" t="s">
        <v>21</v>
      </c>
      <c r="L593" s="18">
        <v>31.973805565417752</v>
      </c>
      <c r="M593" s="18">
        <v>0</v>
      </c>
      <c r="N593" s="18">
        <v>1.9721193293888053</v>
      </c>
      <c r="O593" s="18">
        <v>0</v>
      </c>
      <c r="P593" s="18">
        <v>69.816175904133644</v>
      </c>
      <c r="Q593" s="18">
        <v>0</v>
      </c>
      <c r="R593" s="19">
        <v>0</v>
      </c>
      <c r="S593" s="20">
        <f t="shared" si="217"/>
        <v>103.7621007989402</v>
      </c>
    </row>
    <row r="594" spans="1:85" x14ac:dyDescent="0.25">
      <c r="A594" s="21" t="s">
        <v>20</v>
      </c>
      <c r="B594" s="22">
        <v>0</v>
      </c>
      <c r="C594" s="22">
        <v>0</v>
      </c>
      <c r="D594" s="22">
        <v>0</v>
      </c>
      <c r="E594" s="22">
        <v>0</v>
      </c>
      <c r="F594" s="214"/>
      <c r="G594" s="22">
        <v>0</v>
      </c>
      <c r="H594" s="23">
        <v>0</v>
      </c>
      <c r="I594" s="24">
        <f t="shared" si="216"/>
        <v>0</v>
      </c>
      <c r="J594" s="6"/>
      <c r="K594" s="25" t="s">
        <v>20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217"/>
        <v>0</v>
      </c>
      <c r="V594"/>
    </row>
    <row r="595" spans="1:85" x14ac:dyDescent="0.25">
      <c r="A595" s="32" t="s">
        <v>62</v>
      </c>
      <c r="B595" s="18">
        <v>330.64534193777286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216"/>
        <v>330.64534193777286</v>
      </c>
      <c r="J595" s="6"/>
      <c r="K595" s="33" t="s">
        <v>62</v>
      </c>
      <c r="L595" s="18">
        <v>330.64534193777286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217"/>
        <v>330.64534193777286</v>
      </c>
    </row>
    <row r="596" spans="1:85" ht="14.4" x14ac:dyDescent="0.3">
      <c r="A596" s="34" t="s">
        <v>22</v>
      </c>
      <c r="B596" s="35">
        <v>330.64534193777286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216"/>
        <v>330.64534193777286</v>
      </c>
      <c r="J596" s="6"/>
      <c r="K596" s="38" t="s">
        <v>22</v>
      </c>
      <c r="L596" s="39">
        <v>330.64534193777286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217"/>
        <v>330.64534193777286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216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217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216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217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216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217"/>
        <v>0</v>
      </c>
    </row>
    <row r="600" spans="1:85" x14ac:dyDescent="0.25">
      <c r="A600" s="56" t="s">
        <v>25</v>
      </c>
      <c r="B600" s="57">
        <f>SUM(B579:B595)</f>
        <v>1189.272002877146</v>
      </c>
      <c r="C600" s="57">
        <f t="shared" ref="C600:I600" si="218">SUM(C579:C595)</f>
        <v>46.994917849015536</v>
      </c>
      <c r="D600" s="57">
        <f t="shared" si="218"/>
        <v>371.90522708116981</v>
      </c>
      <c r="E600" s="57">
        <f t="shared" si="218"/>
        <v>119.19335109869257</v>
      </c>
      <c r="F600" s="57">
        <f t="shared" si="218"/>
        <v>0</v>
      </c>
      <c r="G600" s="57">
        <f t="shared" si="218"/>
        <v>246.15300250473064</v>
      </c>
      <c r="H600" s="58">
        <f t="shared" si="218"/>
        <v>6.4081761421844102E-2</v>
      </c>
      <c r="I600" s="16">
        <f t="shared" si="218"/>
        <v>1973.5825831721763</v>
      </c>
      <c r="J600" s="6"/>
      <c r="K600" s="59" t="s">
        <v>25</v>
      </c>
      <c r="L600" s="57">
        <f>SUM(L579:L595)</f>
        <v>1189.272002877146</v>
      </c>
      <c r="M600" s="57">
        <f t="shared" ref="M600:S600" si="219">SUM(M579:M595)</f>
        <v>46.994917849015536</v>
      </c>
      <c r="N600" s="57">
        <f t="shared" si="219"/>
        <v>371.90522708116981</v>
      </c>
      <c r="O600" s="57">
        <f t="shared" si="219"/>
        <v>119.19335109869257</v>
      </c>
      <c r="P600" s="57">
        <f t="shared" si="219"/>
        <v>1363.86754313252</v>
      </c>
      <c r="Q600" s="57">
        <f t="shared" si="219"/>
        <v>246.15300250473064</v>
      </c>
      <c r="R600" s="58">
        <f t="shared" si="219"/>
        <v>6.4081761421844102E-2</v>
      </c>
      <c r="S600" s="60">
        <f t="shared" si="219"/>
        <v>3337.4501263046959</v>
      </c>
    </row>
    <row r="601" spans="1:85" s="1" customFormat="1" ht="15" thickBot="1" x14ac:dyDescent="0.35">
      <c r="A601" s="110" t="s">
        <v>86</v>
      </c>
      <c r="B601" s="98">
        <f>IF($I600=0,"-",B600/$I600)</f>
        <v>0.60259550981930876</v>
      </c>
      <c r="C601" s="98">
        <f t="shared" ref="C601:H601" si="220">IF($I600=0,"-",C600/$I600)</f>
        <v>2.3811984484317712E-2</v>
      </c>
      <c r="D601" s="98">
        <f t="shared" si="220"/>
        <v>0.18844168480824328</v>
      </c>
      <c r="E601" s="98">
        <f t="shared" si="220"/>
        <v>6.0394407670091445E-2</v>
      </c>
      <c r="F601" s="98">
        <f t="shared" si="220"/>
        <v>0</v>
      </c>
      <c r="G601" s="98">
        <f t="shared" si="220"/>
        <v>0.12472394345367818</v>
      </c>
      <c r="H601" s="99">
        <f t="shared" si="220"/>
        <v>3.2469764360630037E-5</v>
      </c>
      <c r="I601" s="100">
        <f>SUM(B601:H601)</f>
        <v>1</v>
      </c>
      <c r="K601" s="64" t="s">
        <v>86</v>
      </c>
      <c r="L601" s="65">
        <f t="shared" ref="L601:R601" si="221">IF($S600=0,"-",L600/$S600)</f>
        <v>0.35634150560144434</v>
      </c>
      <c r="M601" s="65">
        <f t="shared" si="221"/>
        <v>1.4081084681570785E-2</v>
      </c>
      <c r="N601" s="65">
        <f t="shared" si="221"/>
        <v>0.11143394298237862</v>
      </c>
      <c r="O601" s="65">
        <f t="shared" si="221"/>
        <v>3.5713897313176118E-2</v>
      </c>
      <c r="P601" s="65">
        <f t="shared" si="221"/>
        <v>0.40865555784128721</v>
      </c>
      <c r="Q601" s="65">
        <f t="shared" si="221"/>
        <v>7.3754810765450179E-2</v>
      </c>
      <c r="R601" s="66">
        <f t="shared" si="221"/>
        <v>1.9200814692861627E-5</v>
      </c>
      <c r="S601" s="67">
        <f>SUM(L601:R601)</f>
        <v>1.0000000000000002</v>
      </c>
      <c r="BA601" s="68"/>
      <c r="BR601" s="68"/>
    </row>
    <row r="602" spans="1:85" ht="14.4" hidden="1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3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121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15.672573246357693</v>
      </c>
      <c r="C605" s="14">
        <v>0</v>
      </c>
      <c r="D605" s="14">
        <v>1.517783462070565</v>
      </c>
      <c r="E605" s="14">
        <v>0</v>
      </c>
      <c r="F605" s="213"/>
      <c r="G605" s="14">
        <v>0</v>
      </c>
      <c r="H605" s="15">
        <v>0</v>
      </c>
      <c r="I605" s="16">
        <f>SUM(B605:H605)</f>
        <v>17.190356708428258</v>
      </c>
      <c r="J605" s="6"/>
      <c r="K605" s="72" t="s">
        <v>6</v>
      </c>
      <c r="L605" s="14">
        <v>15.672573246357693</v>
      </c>
      <c r="M605" s="14">
        <v>0</v>
      </c>
      <c r="N605" s="14">
        <v>1.517783462070565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17.190356708428258</v>
      </c>
      <c r="T605" s="160"/>
      <c r="U605" s="75" t="s">
        <v>6</v>
      </c>
      <c r="V605" s="76">
        <v>15.672573246357693</v>
      </c>
      <c r="W605" s="76">
        <v>1.517783462070565</v>
      </c>
      <c r="X605" s="76">
        <v>0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222">+P605</f>
        <v>0</v>
      </c>
      <c r="AF605" s="79">
        <f t="shared" ref="AF605:AF625" si="223">SUM(V605:AE605)</f>
        <v>17.190356708428258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19.640975339892812</v>
      </c>
      <c r="C606" s="22">
        <v>0</v>
      </c>
      <c r="D606" s="22">
        <v>0.36483958998591204</v>
      </c>
      <c r="E606" s="22">
        <v>0</v>
      </c>
      <c r="F606" s="214"/>
      <c r="G606" s="22">
        <v>0</v>
      </c>
      <c r="H606" s="23">
        <v>0</v>
      </c>
      <c r="I606" s="24">
        <f t="shared" ref="I606:I625" si="224">SUM(B606:H606)</f>
        <v>20.005814929878724</v>
      </c>
      <c r="J606" s="6"/>
      <c r="K606" s="25" t="s">
        <v>7</v>
      </c>
      <c r="L606" s="26">
        <v>19.640975339892812</v>
      </c>
      <c r="M606" s="26">
        <v>0</v>
      </c>
      <c r="N606" s="26">
        <v>0.36483958998591204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225">SUM(L606:R606)</f>
        <v>20.005814929878724</v>
      </c>
      <c r="T606" s="160"/>
      <c r="U606" s="80" t="s">
        <v>7</v>
      </c>
      <c r="V606" s="81">
        <v>19.640975339892812</v>
      </c>
      <c r="W606" s="81">
        <v>0.11926862147233817</v>
      </c>
      <c r="X606" s="81">
        <v>0.24557096851357385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222"/>
        <v>0</v>
      </c>
      <c r="AF606" s="83">
        <f t="shared" si="223"/>
        <v>20.005814929878721</v>
      </c>
      <c r="AG606" s="121" t="str">
        <f t="shared" ref="AG606:AG626" si="226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14.275587592567064</v>
      </c>
      <c r="C607" s="18">
        <v>0</v>
      </c>
      <c r="D607" s="18">
        <v>2.4716433039538948</v>
      </c>
      <c r="E607" s="18">
        <v>0</v>
      </c>
      <c r="F607" s="214"/>
      <c r="G607" s="18">
        <v>0</v>
      </c>
      <c r="H607" s="30">
        <v>0</v>
      </c>
      <c r="I607" s="16">
        <f t="shared" si="224"/>
        <v>16.747230896520957</v>
      </c>
      <c r="J607" s="6"/>
      <c r="K607" s="31" t="s">
        <v>9</v>
      </c>
      <c r="L607" s="18">
        <v>14.275587592567064</v>
      </c>
      <c r="M607" s="18">
        <v>0</v>
      </c>
      <c r="N607" s="18">
        <v>2.4716433039538948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225"/>
        <v>16.747230896520957</v>
      </c>
      <c r="T607" s="160"/>
      <c r="U607" s="162" t="s">
        <v>9</v>
      </c>
      <c r="V607" s="76">
        <v>14.275587592567064</v>
      </c>
      <c r="W607" s="76">
        <v>2.4716433039538948</v>
      </c>
      <c r="X607" s="76">
        <v>0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222"/>
        <v>0</v>
      </c>
      <c r="AF607" s="79">
        <f t="shared" si="223"/>
        <v>16.747230896520957</v>
      </c>
      <c r="AG607" s="121" t="str">
        <f t="shared" si="226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224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225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222"/>
        <v>0</v>
      </c>
      <c r="AF608" s="83">
        <f t="shared" si="223"/>
        <v>0</v>
      </c>
      <c r="AG608" s="121" t="str">
        <f t="shared" si="226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0</v>
      </c>
      <c r="C609" s="18">
        <v>0</v>
      </c>
      <c r="D609" s="18">
        <v>0</v>
      </c>
      <c r="E609" s="18">
        <v>0</v>
      </c>
      <c r="F609" s="214"/>
      <c r="G609" s="18">
        <v>0</v>
      </c>
      <c r="H609" s="30">
        <v>0</v>
      </c>
      <c r="I609" s="16">
        <f t="shared" si="224"/>
        <v>0</v>
      </c>
      <c r="J609" s="6"/>
      <c r="K609" s="31" t="s">
        <v>15</v>
      </c>
      <c r="L609" s="18">
        <v>0</v>
      </c>
      <c r="M609" s="18">
        <v>0</v>
      </c>
      <c r="N609" s="18">
        <v>0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225"/>
        <v>0</v>
      </c>
      <c r="T609" s="160"/>
      <c r="U609" s="162" t="s">
        <v>15</v>
      </c>
      <c r="V609" s="76">
        <v>0</v>
      </c>
      <c r="W609" s="76">
        <v>0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222"/>
        <v>0</v>
      </c>
      <c r="AF609" s="79">
        <f t="shared" si="223"/>
        <v>0</v>
      </c>
      <c r="AG609" s="121" t="str">
        <f t="shared" si="226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895.46022564531654</v>
      </c>
      <c r="C610" s="22">
        <v>0</v>
      </c>
      <c r="D610" s="22">
        <v>178.70846727635728</v>
      </c>
      <c r="E610" s="22">
        <v>0</v>
      </c>
      <c r="F610" s="214"/>
      <c r="G610" s="22">
        <v>0</v>
      </c>
      <c r="H610" s="23">
        <v>0</v>
      </c>
      <c r="I610" s="24">
        <f t="shared" si="224"/>
        <v>1074.1686929216739</v>
      </c>
      <c r="J610" s="6"/>
      <c r="K610" s="25" t="s">
        <v>14</v>
      </c>
      <c r="L610" s="26">
        <v>895.46022564531654</v>
      </c>
      <c r="M610" s="26">
        <v>0</v>
      </c>
      <c r="N610" s="26">
        <v>178.70846727635728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225"/>
        <v>1074.1686929216739</v>
      </c>
      <c r="T610" s="160"/>
      <c r="U610" s="80" t="s">
        <v>14</v>
      </c>
      <c r="V610" s="81">
        <v>895.46022564531654</v>
      </c>
      <c r="W610" s="81">
        <v>178.70846727635728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222"/>
        <v>0</v>
      </c>
      <c r="AF610" s="83">
        <f t="shared" si="223"/>
        <v>1074.1686929216739</v>
      </c>
      <c r="AG610" s="121" t="str">
        <f t="shared" si="226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224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3437.8143033129095</v>
      </c>
      <c r="Q611" s="18">
        <v>0</v>
      </c>
      <c r="R611" s="19">
        <v>0</v>
      </c>
      <c r="S611" s="20">
        <f t="shared" si="225"/>
        <v>3437.8143033129095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3437.8143033129095</v>
      </c>
      <c r="AF611" s="124">
        <f t="shared" ref="AF611" si="227">SUM(V611:AE611)</f>
        <v>3437.8143033129095</v>
      </c>
      <c r="AG611" s="121" t="str">
        <f t="shared" si="226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224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1197.6812238537113</v>
      </c>
      <c r="Q612" s="26">
        <v>0</v>
      </c>
      <c r="R612" s="27">
        <v>0</v>
      </c>
      <c r="S612" s="28">
        <f t="shared" si="225"/>
        <v>1197.6812238537113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228">+P612</f>
        <v>1197.6812238537113</v>
      </c>
      <c r="AF612" s="83">
        <f t="shared" si="223"/>
        <v>1197.6812238537113</v>
      </c>
      <c r="AG612" s="121" t="str">
        <f t="shared" si="226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224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225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228"/>
        <v>0</v>
      </c>
      <c r="AF613" s="124">
        <f t="shared" si="223"/>
        <v>0</v>
      </c>
      <c r="AG613" s="121" t="str">
        <f t="shared" si="226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19.273866152737497</v>
      </c>
      <c r="C614" s="22">
        <v>0</v>
      </c>
      <c r="D614" s="22">
        <v>2.5061660417852125</v>
      </c>
      <c r="E614" s="22">
        <v>0</v>
      </c>
      <c r="F614" s="214"/>
      <c r="G614" s="22">
        <v>0</v>
      </c>
      <c r="H614" s="23">
        <v>0</v>
      </c>
      <c r="I614" s="24">
        <f t="shared" si="224"/>
        <v>21.780032194522711</v>
      </c>
      <c r="J614" s="6"/>
      <c r="K614" s="25" t="s">
        <v>16</v>
      </c>
      <c r="L614" s="26">
        <v>19.273866152737497</v>
      </c>
      <c r="M614" s="26">
        <v>0</v>
      </c>
      <c r="N614" s="26">
        <v>2.5061660417852125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225"/>
        <v>21.780032194522711</v>
      </c>
      <c r="T614" s="160"/>
      <c r="U614" s="80" t="s">
        <v>16</v>
      </c>
      <c r="V614" s="81">
        <v>19.273866152737497</v>
      </c>
      <c r="W614" s="81">
        <v>1.7919076877506535</v>
      </c>
      <c r="X614" s="81">
        <v>0.71425835403455917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228"/>
        <v>0</v>
      </c>
      <c r="AF614" s="83">
        <f t="shared" si="223"/>
        <v>21.780032194522711</v>
      </c>
      <c r="AG614" s="121" t="str">
        <f t="shared" si="226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2242.3886056750498</v>
      </c>
      <c r="C615" s="18">
        <v>0</v>
      </c>
      <c r="D615" s="18">
        <v>281.16592810547979</v>
      </c>
      <c r="E615" s="18">
        <v>0</v>
      </c>
      <c r="F615" s="214"/>
      <c r="G615" s="18">
        <v>0</v>
      </c>
      <c r="H615" s="30">
        <v>0</v>
      </c>
      <c r="I615" s="16">
        <f t="shared" si="224"/>
        <v>2523.5545337805297</v>
      </c>
      <c r="J615" s="6"/>
      <c r="K615" s="31" t="s">
        <v>136</v>
      </c>
      <c r="L615" s="18">
        <v>2242.3886056750498</v>
      </c>
      <c r="M615" s="18">
        <v>0</v>
      </c>
      <c r="N615" s="18">
        <v>281.16592810547979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225"/>
        <v>2523.5545337805297</v>
      </c>
      <c r="T615" s="160"/>
      <c r="U615" s="84" t="s">
        <v>136</v>
      </c>
      <c r="V615" s="76">
        <v>2242.3886056750498</v>
      </c>
      <c r="W615" s="76">
        <v>275.621862233988</v>
      </c>
      <c r="X615" s="76">
        <v>5.5440658714917728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228"/>
        <v>0</v>
      </c>
      <c r="AF615" s="124">
        <f t="shared" si="223"/>
        <v>2523.5545337805297</v>
      </c>
      <c r="AG615" s="121" t="str">
        <f t="shared" si="226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302.6591816039716</v>
      </c>
      <c r="C616" s="22">
        <v>0</v>
      </c>
      <c r="D616" s="22">
        <v>557.99866805626743</v>
      </c>
      <c r="E616" s="22">
        <v>925.81370286386618</v>
      </c>
      <c r="F616" s="214"/>
      <c r="G616" s="22">
        <v>355.5861636729087</v>
      </c>
      <c r="H616" s="23">
        <v>0</v>
      </c>
      <c r="I616" s="24">
        <f t="shared" si="224"/>
        <v>2142.0577161970141</v>
      </c>
      <c r="J616" s="6"/>
      <c r="K616" s="25" t="s">
        <v>24</v>
      </c>
      <c r="L616" s="26">
        <v>302.6591816039716</v>
      </c>
      <c r="M616" s="26">
        <v>0</v>
      </c>
      <c r="N616" s="26">
        <v>557.99866805626743</v>
      </c>
      <c r="O616" s="26">
        <v>925.81370286386618</v>
      </c>
      <c r="P616" s="26">
        <v>0</v>
      </c>
      <c r="Q616" s="26">
        <v>355.5861636729087</v>
      </c>
      <c r="R616" s="27">
        <v>0</v>
      </c>
      <c r="S616" s="28">
        <f t="shared" si="225"/>
        <v>2142.0577161970141</v>
      </c>
      <c r="T616" s="160"/>
      <c r="U616" s="80" t="s">
        <v>24</v>
      </c>
      <c r="V616" s="81">
        <v>302.6591816039716</v>
      </c>
      <c r="W616" s="81">
        <v>360.53120954910764</v>
      </c>
      <c r="X616" s="81">
        <v>197.46745850715979</v>
      </c>
      <c r="Y616" s="81">
        <v>249.72243498887769</v>
      </c>
      <c r="Z616" s="81">
        <v>282.22923098386872</v>
      </c>
      <c r="AA616" s="81">
        <v>94.940355947838668</v>
      </c>
      <c r="AB616" s="81">
        <v>187.91030972907723</v>
      </c>
      <c r="AC616" s="81">
        <v>167.67585394383147</v>
      </c>
      <c r="AD616" s="81">
        <v>298.92168094328093</v>
      </c>
      <c r="AE616" s="122">
        <f t="shared" si="228"/>
        <v>0</v>
      </c>
      <c r="AF616" s="83">
        <f t="shared" si="223"/>
        <v>2142.0577161970136</v>
      </c>
      <c r="AG616" s="121" t="str">
        <f t="shared" si="226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265.31140262545154</v>
      </c>
      <c r="C617" s="18">
        <v>0</v>
      </c>
      <c r="D617" s="18">
        <v>60.545213419691564</v>
      </c>
      <c r="E617" s="18">
        <v>0</v>
      </c>
      <c r="F617" s="214"/>
      <c r="G617" s="18">
        <v>0</v>
      </c>
      <c r="H617" s="30">
        <v>0</v>
      </c>
      <c r="I617" s="16">
        <f t="shared" si="224"/>
        <v>325.85661604514308</v>
      </c>
      <c r="J617" s="6"/>
      <c r="K617" s="31" t="s">
        <v>23</v>
      </c>
      <c r="L617" s="18">
        <v>265.31140262545154</v>
      </c>
      <c r="M617" s="18">
        <v>0</v>
      </c>
      <c r="N617" s="18">
        <v>60.545213419691564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225"/>
        <v>325.85661604514308</v>
      </c>
      <c r="T617" s="160"/>
      <c r="U617" s="164" t="s">
        <v>23</v>
      </c>
      <c r="V617" s="76">
        <v>265.31140262545154</v>
      </c>
      <c r="W617" s="76">
        <v>60.545213419691564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228"/>
        <v>0</v>
      </c>
      <c r="AF617" s="124">
        <f t="shared" si="223"/>
        <v>325.85661604514308</v>
      </c>
      <c r="AG617" s="121" t="str">
        <f t="shared" si="226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2776.1610399340225</v>
      </c>
      <c r="C618" s="22">
        <v>0</v>
      </c>
      <c r="D618" s="22">
        <v>333.69401201711139</v>
      </c>
      <c r="E618" s="22">
        <v>0</v>
      </c>
      <c r="F618" s="214"/>
      <c r="G618" s="22">
        <v>0</v>
      </c>
      <c r="H618" s="23">
        <v>0</v>
      </c>
      <c r="I618" s="24">
        <f t="shared" si="224"/>
        <v>3109.8550519511336</v>
      </c>
      <c r="J618" s="6"/>
      <c r="K618" s="25" t="s">
        <v>58</v>
      </c>
      <c r="L618" s="26">
        <v>2776.1610399340225</v>
      </c>
      <c r="M618" s="26">
        <v>0</v>
      </c>
      <c r="N618" s="26">
        <v>333.69401201711139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225"/>
        <v>3109.8550519511336</v>
      </c>
      <c r="T618" s="160"/>
      <c r="U618" s="80" t="s">
        <v>58</v>
      </c>
      <c r="V618" s="81">
        <v>2776.1610399340225</v>
      </c>
      <c r="W618" s="81">
        <v>304.41822536664648</v>
      </c>
      <c r="X618" s="81">
        <v>29.275786650464891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228"/>
        <v>0</v>
      </c>
      <c r="AF618" s="83">
        <f t="shared" si="223"/>
        <v>3109.8550519511336</v>
      </c>
      <c r="AG618" s="121" t="str">
        <f t="shared" si="226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320.23309906443677</v>
      </c>
      <c r="C619" s="18">
        <v>0</v>
      </c>
      <c r="D619" s="18">
        <v>52.310441584754315</v>
      </c>
      <c r="E619" s="18">
        <v>0</v>
      </c>
      <c r="F619" s="214"/>
      <c r="G619" s="18">
        <v>0</v>
      </c>
      <c r="H619" s="30">
        <v>0</v>
      </c>
      <c r="I619" s="16">
        <f t="shared" si="224"/>
        <v>372.54354064919107</v>
      </c>
      <c r="J619" s="6"/>
      <c r="K619" s="31" t="s">
        <v>21</v>
      </c>
      <c r="L619" s="18">
        <v>320.23309906443677</v>
      </c>
      <c r="M619" s="18">
        <v>0</v>
      </c>
      <c r="N619" s="18">
        <v>52.310441584754315</v>
      </c>
      <c r="O619" s="18">
        <v>0</v>
      </c>
      <c r="P619" s="18">
        <v>273.37201018263681</v>
      </c>
      <c r="Q619" s="18">
        <v>0</v>
      </c>
      <c r="R619" s="19">
        <v>0</v>
      </c>
      <c r="S619" s="20">
        <f t="shared" si="225"/>
        <v>645.91555083182789</v>
      </c>
      <c r="T619" s="160"/>
      <c r="U619" s="164" t="s">
        <v>21</v>
      </c>
      <c r="V619" s="76">
        <v>320.23309906443677</v>
      </c>
      <c r="W619" s="76">
        <v>51.321678778715608</v>
      </c>
      <c r="X619" s="76">
        <v>0.9887628060387067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228"/>
        <v>273.37201018263681</v>
      </c>
      <c r="AF619" s="124">
        <f t="shared" si="223"/>
        <v>645.91555083182789</v>
      </c>
      <c r="AG619" s="121" t="str">
        <f t="shared" si="226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224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225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228"/>
        <v>0</v>
      </c>
      <c r="AF620" s="83">
        <f t="shared" si="223"/>
        <v>0</v>
      </c>
      <c r="AG620" s="121" t="str">
        <f t="shared" si="226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128.42136525558553</v>
      </c>
      <c r="C621" s="18">
        <v>0</v>
      </c>
      <c r="D621" s="18">
        <v>188.26163587836874</v>
      </c>
      <c r="E621" s="18">
        <v>0</v>
      </c>
      <c r="F621" s="214"/>
      <c r="G621" s="18">
        <v>0</v>
      </c>
      <c r="H621" s="30">
        <v>0</v>
      </c>
      <c r="I621" s="16">
        <f t="shared" si="224"/>
        <v>316.68300113395424</v>
      </c>
      <c r="J621" s="6"/>
      <c r="K621" s="33" t="s">
        <v>62</v>
      </c>
      <c r="L621" s="18">
        <v>128.42136525558553</v>
      </c>
      <c r="M621" s="18">
        <v>0</v>
      </c>
      <c r="N621" s="18">
        <v>188.26163587836874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225"/>
        <v>316.68300113395424</v>
      </c>
      <c r="T621" s="160"/>
      <c r="U621" s="165" t="s">
        <v>62</v>
      </c>
      <c r="V621" s="76">
        <v>128.42136525558553</v>
      </c>
      <c r="W621" s="76">
        <v>188.26163587836874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228"/>
        <v>0</v>
      </c>
      <c r="AF621" s="79">
        <f t="shared" si="223"/>
        <v>316.68300113395424</v>
      </c>
      <c r="AG621" s="121" t="str">
        <f t="shared" si="226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128.42136525558553</v>
      </c>
      <c r="C622" s="35">
        <v>0</v>
      </c>
      <c r="D622" s="35">
        <v>188.26163587836874</v>
      </c>
      <c r="E622" s="35">
        <v>0</v>
      </c>
      <c r="F622" s="214"/>
      <c r="G622" s="35">
        <v>0</v>
      </c>
      <c r="H622" s="36">
        <v>0</v>
      </c>
      <c r="I622" s="37">
        <f t="shared" si="224"/>
        <v>316.68300113395424</v>
      </c>
      <c r="J622" s="6"/>
      <c r="K622" s="38" t="s">
        <v>22</v>
      </c>
      <c r="L622" s="39">
        <v>128.42136525558553</v>
      </c>
      <c r="M622" s="39">
        <v>0</v>
      </c>
      <c r="N622" s="39">
        <v>188.26163587836874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225"/>
        <v>316.68300113395424</v>
      </c>
      <c r="T622" s="160"/>
      <c r="U622" s="166" t="s">
        <v>131</v>
      </c>
      <c r="V622" s="81">
        <v>128.42136525558553</v>
      </c>
      <c r="W622" s="81">
        <v>188.26163587836874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228"/>
        <v>0</v>
      </c>
      <c r="AF622" s="83">
        <f t="shared" si="223"/>
        <v>316.68300113395424</v>
      </c>
      <c r="AG622" s="125" t="str">
        <f t="shared" si="226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224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225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228"/>
        <v>0</v>
      </c>
      <c r="AF623" s="124">
        <f t="shared" si="223"/>
        <v>0</v>
      </c>
      <c r="AG623" s="125" t="str">
        <f t="shared" si="226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224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225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228"/>
        <v>0</v>
      </c>
      <c r="AF624" s="83">
        <f t="shared" si="223"/>
        <v>0</v>
      </c>
      <c r="AG624" s="125" t="str">
        <f t="shared" si="226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224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225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223"/>
        <v>0</v>
      </c>
      <c r="AG625" s="125" t="str">
        <f t="shared" si="226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6999.4979221353897</v>
      </c>
      <c r="C626" s="57">
        <f t="shared" ref="C626:I626" si="229">SUM(C605:C621)</f>
        <v>0</v>
      </c>
      <c r="D626" s="57">
        <f t="shared" si="229"/>
        <v>1659.5447987358261</v>
      </c>
      <c r="E626" s="57">
        <f t="shared" si="229"/>
        <v>925.81370286386618</v>
      </c>
      <c r="F626" s="57">
        <f t="shared" si="229"/>
        <v>0</v>
      </c>
      <c r="G626" s="57">
        <f t="shared" si="229"/>
        <v>355.5861636729087</v>
      </c>
      <c r="H626" s="58">
        <f t="shared" si="229"/>
        <v>0</v>
      </c>
      <c r="I626" s="16">
        <f t="shared" si="229"/>
        <v>9940.4425874079898</v>
      </c>
      <c r="J626" s="6"/>
      <c r="K626" s="59" t="s">
        <v>25</v>
      </c>
      <c r="L626" s="57">
        <f>SUM(L605:L621)</f>
        <v>6999.4979221353897</v>
      </c>
      <c r="M626" s="57">
        <f t="shared" ref="M626:S626" si="230">SUM(M605:M621)</f>
        <v>0</v>
      </c>
      <c r="N626" s="57">
        <f t="shared" si="230"/>
        <v>1659.5447987358261</v>
      </c>
      <c r="O626" s="57">
        <f t="shared" si="230"/>
        <v>925.81370286386618</v>
      </c>
      <c r="P626" s="57">
        <f t="shared" si="230"/>
        <v>4908.867537349257</v>
      </c>
      <c r="Q626" s="57">
        <f t="shared" si="230"/>
        <v>355.5861636729087</v>
      </c>
      <c r="R626" s="58">
        <f t="shared" si="230"/>
        <v>0</v>
      </c>
      <c r="S626" s="60">
        <f t="shared" si="230"/>
        <v>14849.310124757247</v>
      </c>
      <c r="T626" s="160"/>
      <c r="U626" s="158" t="s">
        <v>61</v>
      </c>
      <c r="V626" s="95">
        <f>SUM(V605:V621)</f>
        <v>6999.4979221353897</v>
      </c>
      <c r="W626" s="95">
        <f t="shared" ref="W626:AE626" si="231">SUM(W605:W621)</f>
        <v>1425.3088955781227</v>
      </c>
      <c r="X626" s="95">
        <f t="shared" si="231"/>
        <v>234.23590315770326</v>
      </c>
      <c r="Y626" s="95">
        <f t="shared" si="231"/>
        <v>249.72243498887769</v>
      </c>
      <c r="Z626" s="95">
        <f t="shared" si="231"/>
        <v>282.22923098386872</v>
      </c>
      <c r="AA626" s="95">
        <f t="shared" si="231"/>
        <v>94.940355947838668</v>
      </c>
      <c r="AB626" s="95">
        <f t="shared" si="231"/>
        <v>187.91030972907723</v>
      </c>
      <c r="AC626" s="95">
        <f t="shared" si="231"/>
        <v>167.67585394383147</v>
      </c>
      <c r="AD626" s="95">
        <f t="shared" si="231"/>
        <v>298.92168094328093</v>
      </c>
      <c r="AE626" s="95">
        <f t="shared" si="231"/>
        <v>4908.867537349257</v>
      </c>
      <c r="AF626" s="136">
        <f>SUM(AF605:AF621)</f>
        <v>14849.310124757247</v>
      </c>
      <c r="AG626" s="126" t="str">
        <f t="shared" si="226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0.70414348864123733</v>
      </c>
      <c r="C627" s="98">
        <f t="shared" ref="C627:H627" si="232">IF($I626=0,"-",C626/$I626)</f>
        <v>0</v>
      </c>
      <c r="D627" s="98">
        <f t="shared" si="232"/>
        <v>0.16694878363243573</v>
      </c>
      <c r="E627" s="98">
        <f t="shared" si="232"/>
        <v>9.3136064588978815E-2</v>
      </c>
      <c r="F627" s="98">
        <f t="shared" si="232"/>
        <v>0</v>
      </c>
      <c r="G627" s="98">
        <f t="shared" si="232"/>
        <v>3.5771663137348211E-2</v>
      </c>
      <c r="H627" s="99">
        <f t="shared" si="232"/>
        <v>0</v>
      </c>
      <c r="I627" s="100">
        <f>SUM(B627:H627)</f>
        <v>1</v>
      </c>
      <c r="K627" s="64" t="s">
        <v>86</v>
      </c>
      <c r="L627" s="65">
        <f t="shared" ref="L627:R627" si="233">IF($S626=0,"-",L626/$S626)</f>
        <v>0.47136855943668399</v>
      </c>
      <c r="M627" s="65">
        <f t="shared" si="233"/>
        <v>0</v>
      </c>
      <c r="N627" s="65">
        <f t="shared" si="233"/>
        <v>0.11175905040658958</v>
      </c>
      <c r="O627" s="65">
        <f t="shared" si="233"/>
        <v>6.2347253514513097E-2</v>
      </c>
      <c r="P627" s="65">
        <f t="shared" si="233"/>
        <v>0.33057882797969418</v>
      </c>
      <c r="Q627" s="65">
        <f t="shared" si="233"/>
        <v>2.3946308662519213E-2</v>
      </c>
      <c r="R627" s="66">
        <f t="shared" si="233"/>
        <v>0</v>
      </c>
      <c r="S627" s="67">
        <f>SUM(L627:R627)</f>
        <v>1</v>
      </c>
      <c r="T627" s="161"/>
      <c r="U627" s="159" t="s">
        <v>86</v>
      </c>
      <c r="V627" s="102">
        <f>V626/$AF626</f>
        <v>0.47136855943668399</v>
      </c>
      <c r="W627" s="102">
        <f t="shared" ref="W627:AF627" si="234">W626/$AF626</f>
        <v>9.5984856104648381E-2</v>
      </c>
      <c r="X627" s="102">
        <f t="shared" si="234"/>
        <v>1.5774194301941182E-2</v>
      </c>
      <c r="Y627" s="102">
        <f t="shared" si="234"/>
        <v>1.681710684811764E-2</v>
      </c>
      <c r="Z627" s="102">
        <f t="shared" si="234"/>
        <v>1.9006218377332365E-2</v>
      </c>
      <c r="AA627" s="102">
        <f t="shared" si="234"/>
        <v>6.3935869848627553E-3</v>
      </c>
      <c r="AB627" s="102">
        <f t="shared" si="234"/>
        <v>1.2654480790712771E-2</v>
      </c>
      <c r="AC627" s="102">
        <f t="shared" si="234"/>
        <v>1.1291827871806442E-2</v>
      </c>
      <c r="AD627" s="137">
        <f t="shared" si="234"/>
        <v>2.0130341304200328E-2</v>
      </c>
      <c r="AE627" s="137">
        <f t="shared" si="234"/>
        <v>0.33057882797969418</v>
      </c>
      <c r="AF627" s="138">
        <f t="shared" si="234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4.3064780095585835E-2</v>
      </c>
      <c r="C631" s="14">
        <v>0</v>
      </c>
      <c r="D631" s="14">
        <v>6.4664660785956382E-2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0.10772944088154221</v>
      </c>
      <c r="J631" s="6"/>
      <c r="K631" s="72" t="s">
        <v>6</v>
      </c>
      <c r="L631" s="14">
        <v>4.3064780095585835E-2</v>
      </c>
      <c r="M631" s="14">
        <v>0</v>
      </c>
      <c r="N631" s="14">
        <v>6.4664660785956382E-2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0.10772944088154221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0.82390245646377069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235">SUM(B632:H632)</f>
        <v>0.82390245646377069</v>
      </c>
      <c r="J632" s="6"/>
      <c r="K632" s="25" t="s">
        <v>7</v>
      </c>
      <c r="L632" s="26">
        <v>0.82390245646377069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236">SUM(L632:R632)</f>
        <v>0.82390245646377069</v>
      </c>
    </row>
    <row r="633" spans="1:85" x14ac:dyDescent="0.25">
      <c r="A633" s="29" t="s">
        <v>9</v>
      </c>
      <c r="B633" s="18">
        <v>0.38564165692558139</v>
      </c>
      <c r="C633" s="18">
        <v>0</v>
      </c>
      <c r="D633" s="18">
        <v>1.235382007061292E-3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235"/>
        <v>0.38687703893264269</v>
      </c>
      <c r="J633" s="6"/>
      <c r="K633" s="31" t="s">
        <v>9</v>
      </c>
      <c r="L633" s="18">
        <v>0.38564165692558139</v>
      </c>
      <c r="M633" s="18">
        <v>0</v>
      </c>
      <c r="N633" s="18">
        <v>1.235382007061292E-3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236"/>
        <v>0.38687703893264269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235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236"/>
        <v>0</v>
      </c>
    </row>
    <row r="635" spans="1:85" x14ac:dyDescent="0.25">
      <c r="A635" s="29" t="s">
        <v>15</v>
      </c>
      <c r="B635" s="18">
        <v>10.049202356621594</v>
      </c>
      <c r="C635" s="18">
        <v>4.3433282446956767E-2</v>
      </c>
      <c r="D635" s="18">
        <v>0.80976201082429367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235"/>
        <v>10.902397649892844</v>
      </c>
      <c r="J635" s="6"/>
      <c r="K635" s="31" t="s">
        <v>15</v>
      </c>
      <c r="L635" s="18">
        <v>10.049202356621594</v>
      </c>
      <c r="M635" s="18">
        <v>4.3433282446956767E-2</v>
      </c>
      <c r="N635" s="18">
        <v>0.80976201082429367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236"/>
        <v>10.902397649892844</v>
      </c>
    </row>
    <row r="636" spans="1:85" x14ac:dyDescent="0.25">
      <c r="A636" s="21" t="s">
        <v>14</v>
      </c>
      <c r="B636" s="22">
        <v>0.99596961622193803</v>
      </c>
      <c r="C636" s="22">
        <v>2.247684946077275E-2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235"/>
        <v>1.0184464656827108</v>
      </c>
      <c r="J636" s="6"/>
      <c r="K636" s="25" t="s">
        <v>14</v>
      </c>
      <c r="L636" s="26">
        <v>0.99596961622193803</v>
      </c>
      <c r="M636" s="26">
        <v>2.247684946077275E-2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236"/>
        <v>1.0184464656827108</v>
      </c>
    </row>
    <row r="637" spans="1:85" x14ac:dyDescent="0.25">
      <c r="A637" s="29" t="s">
        <v>56</v>
      </c>
      <c r="B637" s="18">
        <v>0</v>
      </c>
      <c r="C637" s="18">
        <v>0.32836111637852244</v>
      </c>
      <c r="D637" s="18">
        <v>0</v>
      </c>
      <c r="E637" s="18">
        <v>15.937223739029466</v>
      </c>
      <c r="F637" s="18">
        <v>629.40526535751144</v>
      </c>
      <c r="G637" s="18">
        <v>0</v>
      </c>
      <c r="H637" s="30">
        <v>0</v>
      </c>
      <c r="I637" s="16">
        <f t="shared" si="235"/>
        <v>645.67085021291939</v>
      </c>
      <c r="J637" s="6"/>
      <c r="K637" s="31" t="s">
        <v>56</v>
      </c>
      <c r="L637" s="18">
        <v>0</v>
      </c>
      <c r="M637" s="18">
        <v>0.32836111637852244</v>
      </c>
      <c r="N637" s="18">
        <v>0</v>
      </c>
      <c r="O637" s="18">
        <v>15.937223739029466</v>
      </c>
      <c r="P637" s="18">
        <v>629.40526535751144</v>
      </c>
      <c r="Q637" s="18">
        <v>0</v>
      </c>
      <c r="R637" s="19">
        <v>0</v>
      </c>
      <c r="S637" s="20">
        <f t="shared" si="236"/>
        <v>645.67085021291939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3.295557349072475</v>
      </c>
      <c r="F638" s="22">
        <v>0</v>
      </c>
      <c r="G638" s="22">
        <v>0</v>
      </c>
      <c r="H638" s="23">
        <v>0</v>
      </c>
      <c r="I638" s="24">
        <f t="shared" si="235"/>
        <v>3.295557349072475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3.295557349072475</v>
      </c>
      <c r="P638" s="26">
        <v>0</v>
      </c>
      <c r="Q638" s="26">
        <v>0</v>
      </c>
      <c r="R638" s="27">
        <v>0</v>
      </c>
      <c r="S638" s="28">
        <f t="shared" si="236"/>
        <v>3.295557349072475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235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236"/>
        <v>0</v>
      </c>
    </row>
    <row r="640" spans="1:85" x14ac:dyDescent="0.25">
      <c r="A640" s="21" t="s">
        <v>16</v>
      </c>
      <c r="B640" s="22">
        <v>2.154599512945758</v>
      </c>
      <c r="C640" s="22">
        <v>0</v>
      </c>
      <c r="D640" s="22">
        <v>1.043091568026178E-2</v>
      </c>
      <c r="E640" s="22">
        <v>6.3469130643298066E-2</v>
      </c>
      <c r="F640" s="22">
        <v>0</v>
      </c>
      <c r="G640" s="22">
        <v>0</v>
      </c>
      <c r="H640" s="23">
        <v>0</v>
      </c>
      <c r="I640" s="24">
        <f t="shared" si="235"/>
        <v>2.2284995592693178</v>
      </c>
      <c r="J640" s="6"/>
      <c r="K640" s="25" t="s">
        <v>16</v>
      </c>
      <c r="L640" s="26">
        <v>2.154599512945758</v>
      </c>
      <c r="M640" s="26">
        <v>0</v>
      </c>
      <c r="N640" s="26">
        <v>1.043091568026178E-2</v>
      </c>
      <c r="O640" s="26">
        <v>6.3469130643298066E-2</v>
      </c>
      <c r="P640" s="26">
        <v>0</v>
      </c>
      <c r="Q640" s="26">
        <v>0</v>
      </c>
      <c r="R640" s="27">
        <v>0</v>
      </c>
      <c r="S640" s="28">
        <f t="shared" si="236"/>
        <v>2.2284995592693178</v>
      </c>
    </row>
    <row r="641" spans="1:70" x14ac:dyDescent="0.25">
      <c r="A641" s="29" t="s">
        <v>136</v>
      </c>
      <c r="B641" s="18">
        <v>20.852089711964471</v>
      </c>
      <c r="C641" s="18">
        <v>0</v>
      </c>
      <c r="D641" s="18">
        <v>5.3893547245431428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235"/>
        <v>26.241444436507614</v>
      </c>
      <c r="J641" s="6"/>
      <c r="K641" s="31" t="s">
        <v>136</v>
      </c>
      <c r="L641" s="18">
        <v>20.852089711964471</v>
      </c>
      <c r="M641" s="18">
        <v>0</v>
      </c>
      <c r="N641" s="18">
        <v>5.3893547245431428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236"/>
        <v>26.241444436507614</v>
      </c>
    </row>
    <row r="642" spans="1:70" x14ac:dyDescent="0.25">
      <c r="A642" s="21" t="s">
        <v>24</v>
      </c>
      <c r="B642" s="22">
        <v>55.37297650974071</v>
      </c>
      <c r="C642" s="22">
        <v>7.1947407856244774E-2</v>
      </c>
      <c r="D642" s="22">
        <v>1.1453513254110852</v>
      </c>
      <c r="E642" s="22">
        <v>92.012548217063866</v>
      </c>
      <c r="F642" s="22">
        <v>0</v>
      </c>
      <c r="G642" s="22">
        <v>31.028494828941437</v>
      </c>
      <c r="H642" s="23">
        <v>0.43532950866597653</v>
      </c>
      <c r="I642" s="24">
        <f t="shared" si="235"/>
        <v>180.06664779767931</v>
      </c>
      <c r="J642" s="6"/>
      <c r="K642" s="25" t="s">
        <v>24</v>
      </c>
      <c r="L642" s="26">
        <v>55.37297650974071</v>
      </c>
      <c r="M642" s="26">
        <v>7.1947407856244774E-2</v>
      </c>
      <c r="N642" s="26">
        <v>1.1453513254110852</v>
      </c>
      <c r="O642" s="26">
        <v>92.012548217063866</v>
      </c>
      <c r="P642" s="26">
        <v>0</v>
      </c>
      <c r="Q642" s="26">
        <v>31.028494828941437</v>
      </c>
      <c r="R642" s="27">
        <v>0.43532950866597653</v>
      </c>
      <c r="S642" s="28">
        <f t="shared" si="236"/>
        <v>180.06664779767931</v>
      </c>
    </row>
    <row r="643" spans="1:70" x14ac:dyDescent="0.25">
      <c r="A643" s="29" t="s">
        <v>23</v>
      </c>
      <c r="B643" s="18">
        <v>4.6063560224348219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235"/>
        <v>4.6063560224348219</v>
      </c>
      <c r="J643" s="6"/>
      <c r="K643" s="31" t="s">
        <v>23</v>
      </c>
      <c r="L643" s="18">
        <v>4.6063560224348219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236"/>
        <v>4.6063560224348219</v>
      </c>
    </row>
    <row r="644" spans="1:70" x14ac:dyDescent="0.25">
      <c r="A644" s="21" t="s">
        <v>58</v>
      </c>
      <c r="B644" s="22">
        <v>121.41182043655267</v>
      </c>
      <c r="C644" s="22">
        <v>5.4995433975399743</v>
      </c>
      <c r="D644" s="22">
        <v>69.132812911393273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235"/>
        <v>196.04417674548591</v>
      </c>
      <c r="J644" s="6"/>
      <c r="K644" s="25" t="s">
        <v>58</v>
      </c>
      <c r="L644" s="26">
        <v>121.41182043655267</v>
      </c>
      <c r="M644" s="26">
        <v>5.4995433975399743</v>
      </c>
      <c r="N644" s="26">
        <v>69.132812911393273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236"/>
        <v>196.04417674548591</v>
      </c>
    </row>
    <row r="645" spans="1:70" x14ac:dyDescent="0.25">
      <c r="A645" s="29" t="s">
        <v>21</v>
      </c>
      <c r="B645" s="18">
        <v>41.46099436093165</v>
      </c>
      <c r="C645" s="18">
        <v>0</v>
      </c>
      <c r="D645" s="18">
        <v>19.955629484408998</v>
      </c>
      <c r="E645" s="18">
        <v>1.0351966084769408</v>
      </c>
      <c r="F645" s="18">
        <v>42.890444012483883</v>
      </c>
      <c r="G645" s="18">
        <v>0</v>
      </c>
      <c r="H645" s="30">
        <v>0</v>
      </c>
      <c r="I645" s="16">
        <f t="shared" si="235"/>
        <v>105.34226446630147</v>
      </c>
      <c r="J645" s="6"/>
      <c r="K645" s="31" t="s">
        <v>21</v>
      </c>
      <c r="L645" s="18">
        <v>41.46099436093165</v>
      </c>
      <c r="M645" s="18">
        <v>0</v>
      </c>
      <c r="N645" s="18">
        <v>19.955629484408998</v>
      </c>
      <c r="O645" s="18">
        <v>1.0351966084769408</v>
      </c>
      <c r="P645" s="18">
        <v>42.890444012483883</v>
      </c>
      <c r="Q645" s="18">
        <v>0</v>
      </c>
      <c r="R645" s="19">
        <v>0</v>
      </c>
      <c r="S645" s="20">
        <f t="shared" si="236"/>
        <v>105.34226446630147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235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236"/>
        <v>0</v>
      </c>
    </row>
    <row r="647" spans="1:70" x14ac:dyDescent="0.25">
      <c r="A647" s="32" t="s">
        <v>62</v>
      </c>
      <c r="B647" s="18">
        <v>4.2761034289088542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235"/>
        <v>4.2761034289088542</v>
      </c>
      <c r="J647" s="6"/>
      <c r="K647" s="33" t="s">
        <v>62</v>
      </c>
      <c r="L647" s="18">
        <v>4.2761034289088542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236"/>
        <v>4.2761034289088542</v>
      </c>
    </row>
    <row r="648" spans="1:70" ht="14.4" x14ac:dyDescent="0.3">
      <c r="A648" s="34" t="s">
        <v>22</v>
      </c>
      <c r="B648" s="35">
        <v>4.2761034289088542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235"/>
        <v>4.2761034289088542</v>
      </c>
      <c r="J648" s="6"/>
      <c r="K648" s="38" t="s">
        <v>22</v>
      </c>
      <c r="L648" s="39">
        <v>4.2761034289088542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236"/>
        <v>4.2761034289088542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235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236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235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236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235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236"/>
        <v>0</v>
      </c>
    </row>
    <row r="652" spans="1:70" x14ac:dyDescent="0.25">
      <c r="A652" s="56" t="s">
        <v>25</v>
      </c>
      <c r="B652" s="57">
        <f>SUM(B631:B647)</f>
        <v>262.43272084980742</v>
      </c>
      <c r="C652" s="57">
        <f t="shared" ref="C652:I652" si="237">SUM(C631:C647)</f>
        <v>5.9657620536824707</v>
      </c>
      <c r="D652" s="57">
        <f t="shared" si="237"/>
        <v>96.509241415054078</v>
      </c>
      <c r="E652" s="57">
        <f t="shared" si="237"/>
        <v>112.34399504428605</v>
      </c>
      <c r="F652" s="57">
        <f t="shared" si="237"/>
        <v>672.29570936999528</v>
      </c>
      <c r="G652" s="57">
        <f t="shared" si="237"/>
        <v>31.028494828941437</v>
      </c>
      <c r="H652" s="58">
        <f t="shared" si="237"/>
        <v>0.43532950866597653</v>
      </c>
      <c r="I652" s="16">
        <f t="shared" si="237"/>
        <v>1181.0112530704328</v>
      </c>
      <c r="J652" s="6"/>
      <c r="K652" s="59" t="s">
        <v>25</v>
      </c>
      <c r="L652" s="57">
        <f>SUM(L631:L647)</f>
        <v>262.43272084980742</v>
      </c>
      <c r="M652" s="57">
        <f t="shared" ref="M652:S652" si="238">SUM(M631:M647)</f>
        <v>5.9657620536824707</v>
      </c>
      <c r="N652" s="57">
        <f t="shared" si="238"/>
        <v>96.509241415054078</v>
      </c>
      <c r="O652" s="57">
        <f t="shared" si="238"/>
        <v>112.34399504428605</v>
      </c>
      <c r="P652" s="57">
        <f t="shared" si="238"/>
        <v>672.29570936999528</v>
      </c>
      <c r="Q652" s="57">
        <f t="shared" si="238"/>
        <v>31.028494828941437</v>
      </c>
      <c r="R652" s="58">
        <f t="shared" si="238"/>
        <v>0.43532950866597653</v>
      </c>
      <c r="S652" s="60">
        <f t="shared" si="238"/>
        <v>1181.0112530704328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0.22221017807199214</v>
      </c>
      <c r="C653" s="98">
        <f t="shared" ref="C653:H653" si="239">IF($I652=0,"-",C652/$I652)</f>
        <v>5.0514015325192558E-3</v>
      </c>
      <c r="D653" s="98">
        <f t="shared" si="239"/>
        <v>8.1717461340140587E-2</v>
      </c>
      <c r="E653" s="98">
        <f t="shared" si="239"/>
        <v>9.5125253677482202E-2</v>
      </c>
      <c r="F653" s="98">
        <f t="shared" si="239"/>
        <v>0.56925427901058379</v>
      </c>
      <c r="G653" s="98">
        <f t="shared" si="239"/>
        <v>2.6272818949245838E-2</v>
      </c>
      <c r="H653" s="99">
        <f t="shared" si="239"/>
        <v>3.6860741803618912E-4</v>
      </c>
      <c r="I653" s="100">
        <f>SUM(B653:H653)</f>
        <v>1</v>
      </c>
      <c r="K653" s="64" t="s">
        <v>86</v>
      </c>
      <c r="L653" s="65">
        <f t="shared" ref="L653:R653" si="240">IF($S652=0,"-",L652/$S652)</f>
        <v>0.22221017807199214</v>
      </c>
      <c r="M653" s="65">
        <f t="shared" si="240"/>
        <v>5.0514015325192558E-3</v>
      </c>
      <c r="N653" s="65">
        <f t="shared" si="240"/>
        <v>8.1717461340140587E-2</v>
      </c>
      <c r="O653" s="65">
        <f t="shared" si="240"/>
        <v>9.5125253677482202E-2</v>
      </c>
      <c r="P653" s="65">
        <f t="shared" si="240"/>
        <v>0.56925427901058379</v>
      </c>
      <c r="Q653" s="65">
        <f t="shared" si="240"/>
        <v>2.6272818949245838E-2</v>
      </c>
      <c r="R653" s="66">
        <f t="shared" si="240"/>
        <v>3.6860741803618912E-4</v>
      </c>
      <c r="S653" s="67">
        <f>SUM(L653:R653)</f>
        <v>1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5.09765625" bestFit="1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137</v>
      </c>
      <c r="B1" s="249"/>
      <c r="C1" s="249"/>
      <c r="D1" s="249"/>
      <c r="E1" s="249"/>
      <c r="F1" s="249"/>
      <c r="G1" s="249"/>
      <c r="H1" s="249"/>
      <c r="I1" s="250"/>
      <c r="K1" s="257" t="s">
        <v>138</v>
      </c>
      <c r="L1" s="258"/>
      <c r="M1" s="258"/>
      <c r="N1" s="258"/>
      <c r="O1" s="258"/>
      <c r="P1" s="258"/>
      <c r="Q1" s="258"/>
      <c r="R1" s="258"/>
      <c r="S1" s="259"/>
      <c r="U1" s="266" t="s">
        <v>139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18.99265896982531</v>
      </c>
      <c r="C7" s="14">
        <f>C33+C85</f>
        <v>0</v>
      </c>
      <c r="D7" s="14">
        <f>D33+D85</f>
        <v>1.2864137157643103</v>
      </c>
      <c r="E7" s="14">
        <f>E33+E85</f>
        <v>0</v>
      </c>
      <c r="F7" s="14">
        <f>F59+F85</f>
        <v>0</v>
      </c>
      <c r="G7" s="14">
        <f>G33+G85</f>
        <v>0</v>
      </c>
      <c r="H7" s="14">
        <f>H33+H85</f>
        <v>0</v>
      </c>
      <c r="I7" s="16">
        <f>SUM(B7:H7)</f>
        <v>20.279072685589622</v>
      </c>
      <c r="J7" s="6"/>
      <c r="K7" s="17" t="s">
        <v>6</v>
      </c>
      <c r="L7" s="18">
        <f>L33+L85</f>
        <v>18.99265896982531</v>
      </c>
      <c r="M7" s="18">
        <f t="shared" ref="M7:N7" si="0">M33+M85</f>
        <v>0</v>
      </c>
      <c r="N7" s="18">
        <f t="shared" si="0"/>
        <v>1.2864137157643103</v>
      </c>
      <c r="O7" s="18">
        <f>O33+O85</f>
        <v>0</v>
      </c>
      <c r="P7" s="18">
        <f>P33+P59+P85</f>
        <v>0</v>
      </c>
      <c r="Q7" s="18">
        <f t="shared" ref="Q7:R7" si="1">Q33+Q85</f>
        <v>0</v>
      </c>
      <c r="R7" s="18">
        <f t="shared" si="1"/>
        <v>0</v>
      </c>
      <c r="S7" s="20">
        <f>SUM(L7:R7)</f>
        <v>20.279072685589622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E23" si="2">B34+B86</f>
        <v>25.227876360739586</v>
      </c>
      <c r="C8" s="22">
        <f t="shared" si="2"/>
        <v>0</v>
      </c>
      <c r="D8" s="22">
        <f t="shared" si="2"/>
        <v>0.22718934725621365</v>
      </c>
      <c r="E8" s="22">
        <f t="shared" si="2"/>
        <v>0</v>
      </c>
      <c r="F8" s="22">
        <f t="shared" ref="F8:F27" si="3">F60+F86</f>
        <v>0</v>
      </c>
      <c r="G8" s="22">
        <f t="shared" ref="G8:H23" si="4">G34+G86</f>
        <v>0</v>
      </c>
      <c r="H8" s="22">
        <f t="shared" si="4"/>
        <v>0</v>
      </c>
      <c r="I8" s="24">
        <f t="shared" ref="I8:I27" si="5">SUM(B8:H8)</f>
        <v>25.4550657079958</v>
      </c>
      <c r="J8" s="6"/>
      <c r="K8" s="25" t="s">
        <v>7</v>
      </c>
      <c r="L8" s="26">
        <f t="shared" ref="L8:R23" si="6">L34+L86</f>
        <v>25.227876360739586</v>
      </c>
      <c r="M8" s="26">
        <f t="shared" si="6"/>
        <v>0</v>
      </c>
      <c r="N8" s="26">
        <f t="shared" si="6"/>
        <v>0.22718934725621365</v>
      </c>
      <c r="O8" s="26">
        <f t="shared" si="6"/>
        <v>0</v>
      </c>
      <c r="P8" s="26">
        <f t="shared" ref="P8:P27" si="7">P34+P60+P86</f>
        <v>0</v>
      </c>
      <c r="Q8" s="26">
        <f t="shared" si="6"/>
        <v>0</v>
      </c>
      <c r="R8" s="26">
        <f t="shared" si="6"/>
        <v>0</v>
      </c>
      <c r="S8" s="28">
        <f t="shared" ref="S8:S27" si="8">SUM(L8:R8)</f>
        <v>25.4550657079958</v>
      </c>
      <c r="T8" s="6" t="str">
        <f t="shared" ref="T8:T24" si="9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2"/>
        <v>17.623955191058467</v>
      </c>
      <c r="C9" s="18">
        <f t="shared" si="2"/>
        <v>0</v>
      </c>
      <c r="D9" s="18">
        <f t="shared" si="2"/>
        <v>2.1867958090666235</v>
      </c>
      <c r="E9" s="18">
        <f t="shared" si="2"/>
        <v>0</v>
      </c>
      <c r="F9" s="18">
        <f t="shared" si="3"/>
        <v>0</v>
      </c>
      <c r="G9" s="18">
        <f t="shared" si="4"/>
        <v>0</v>
      </c>
      <c r="H9" s="18">
        <f t="shared" si="4"/>
        <v>0</v>
      </c>
      <c r="I9" s="16">
        <f t="shared" si="5"/>
        <v>19.810751000125091</v>
      </c>
      <c r="J9" s="6"/>
      <c r="K9" s="17" t="s">
        <v>9</v>
      </c>
      <c r="L9" s="18">
        <f t="shared" si="6"/>
        <v>17.623955191058467</v>
      </c>
      <c r="M9" s="18">
        <f t="shared" si="6"/>
        <v>0</v>
      </c>
      <c r="N9" s="18">
        <f t="shared" si="6"/>
        <v>2.1867958090666235</v>
      </c>
      <c r="O9" s="18">
        <f t="shared" si="6"/>
        <v>0</v>
      </c>
      <c r="P9" s="18">
        <f t="shared" si="7"/>
        <v>0</v>
      </c>
      <c r="Q9" s="18">
        <f t="shared" si="6"/>
        <v>0</v>
      </c>
      <c r="R9" s="18">
        <f t="shared" si="6"/>
        <v>0</v>
      </c>
      <c r="S9" s="20">
        <f t="shared" si="8"/>
        <v>19.810751000125091</v>
      </c>
      <c r="T9" s="6" t="str">
        <f t="shared" si="9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2"/>
        <v>0</v>
      </c>
      <c r="C10" s="22">
        <f t="shared" si="2"/>
        <v>0</v>
      </c>
      <c r="D10" s="22">
        <f t="shared" si="2"/>
        <v>0</v>
      </c>
      <c r="E10" s="22">
        <f t="shared" si="2"/>
        <v>0</v>
      </c>
      <c r="F10" s="22">
        <f t="shared" si="3"/>
        <v>0</v>
      </c>
      <c r="G10" s="22">
        <f t="shared" si="4"/>
        <v>0</v>
      </c>
      <c r="H10" s="22">
        <f t="shared" si="4"/>
        <v>0</v>
      </c>
      <c r="I10" s="24">
        <f t="shared" si="5"/>
        <v>0</v>
      </c>
      <c r="J10" s="6"/>
      <c r="K10" s="25" t="s">
        <v>54</v>
      </c>
      <c r="L10" s="26">
        <f t="shared" si="6"/>
        <v>0</v>
      </c>
      <c r="M10" s="26">
        <f t="shared" si="6"/>
        <v>0</v>
      </c>
      <c r="N10" s="26">
        <f t="shared" si="6"/>
        <v>0</v>
      </c>
      <c r="O10" s="26">
        <f t="shared" si="6"/>
        <v>0</v>
      </c>
      <c r="P10" s="26">
        <f t="shared" si="7"/>
        <v>0</v>
      </c>
      <c r="Q10" s="26">
        <f t="shared" si="6"/>
        <v>0</v>
      </c>
      <c r="R10" s="26">
        <f t="shared" si="6"/>
        <v>0</v>
      </c>
      <c r="S10" s="28">
        <f t="shared" si="8"/>
        <v>0</v>
      </c>
      <c r="T10" s="6" t="str">
        <f t="shared" si="9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2"/>
        <v>42.440548252634521</v>
      </c>
      <c r="C11" s="18">
        <f t="shared" si="2"/>
        <v>34.960867812632891</v>
      </c>
      <c r="D11" s="18">
        <f t="shared" si="2"/>
        <v>22.054734201690131</v>
      </c>
      <c r="E11" s="18">
        <f t="shared" si="2"/>
        <v>8.273188270632259</v>
      </c>
      <c r="F11" s="18">
        <f t="shared" si="3"/>
        <v>0</v>
      </c>
      <c r="G11" s="18">
        <f t="shared" si="4"/>
        <v>0</v>
      </c>
      <c r="H11" s="18">
        <f t="shared" si="4"/>
        <v>0</v>
      </c>
      <c r="I11" s="16">
        <f t="shared" si="5"/>
        <v>107.7293385375898</v>
      </c>
      <c r="J11" s="6"/>
      <c r="K11" s="17" t="s">
        <v>15</v>
      </c>
      <c r="L11" s="18">
        <f t="shared" si="6"/>
        <v>42.440548252634521</v>
      </c>
      <c r="M11" s="18">
        <f t="shared" si="6"/>
        <v>34.960867812632891</v>
      </c>
      <c r="N11" s="18">
        <f t="shared" si="6"/>
        <v>22.054734201690131</v>
      </c>
      <c r="O11" s="18">
        <f t="shared" si="6"/>
        <v>8.273188270632259</v>
      </c>
      <c r="P11" s="18">
        <f t="shared" si="7"/>
        <v>0</v>
      </c>
      <c r="Q11" s="18">
        <f t="shared" si="6"/>
        <v>0</v>
      </c>
      <c r="R11" s="18">
        <f t="shared" si="6"/>
        <v>0</v>
      </c>
      <c r="S11" s="20">
        <f t="shared" si="8"/>
        <v>107.7293385375898</v>
      </c>
      <c r="T11" s="6" t="str">
        <f t="shared" si="9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2"/>
        <v>1167.4219229812261</v>
      </c>
      <c r="C12" s="22">
        <f t="shared" si="2"/>
        <v>7.8592251644153732</v>
      </c>
      <c r="D12" s="22">
        <f t="shared" si="2"/>
        <v>180.86201570053132</v>
      </c>
      <c r="E12" s="22">
        <f t="shared" si="2"/>
        <v>0.68411783208427357</v>
      </c>
      <c r="F12" s="22">
        <f t="shared" si="3"/>
        <v>0</v>
      </c>
      <c r="G12" s="22">
        <f t="shared" si="4"/>
        <v>0</v>
      </c>
      <c r="H12" s="22">
        <f t="shared" si="4"/>
        <v>0</v>
      </c>
      <c r="I12" s="24">
        <f t="shared" si="5"/>
        <v>1356.8272816782571</v>
      </c>
      <c r="J12" s="6"/>
      <c r="K12" s="25" t="s">
        <v>14</v>
      </c>
      <c r="L12" s="26">
        <f t="shared" si="6"/>
        <v>1167.4219229812261</v>
      </c>
      <c r="M12" s="26">
        <f t="shared" si="6"/>
        <v>7.8592251644153732</v>
      </c>
      <c r="N12" s="26">
        <f t="shared" si="6"/>
        <v>180.86201570053132</v>
      </c>
      <c r="O12" s="26">
        <f t="shared" si="6"/>
        <v>0.68411783208427357</v>
      </c>
      <c r="P12" s="26">
        <f t="shared" si="7"/>
        <v>0</v>
      </c>
      <c r="Q12" s="26">
        <f t="shared" si="6"/>
        <v>0</v>
      </c>
      <c r="R12" s="26">
        <f t="shared" si="6"/>
        <v>0</v>
      </c>
      <c r="S12" s="28">
        <f t="shared" si="8"/>
        <v>1356.8272816782571</v>
      </c>
      <c r="T12" s="6" t="str">
        <f t="shared" si="9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2"/>
        <v>0</v>
      </c>
      <c r="C13" s="18">
        <f t="shared" si="2"/>
        <v>0.32903707710815022</v>
      </c>
      <c r="D13" s="18">
        <f t="shared" si="2"/>
        <v>8.0410232838431517E-3</v>
      </c>
      <c r="E13" s="18">
        <f t="shared" si="2"/>
        <v>226.68074831948849</v>
      </c>
      <c r="F13" s="18">
        <f t="shared" si="3"/>
        <v>10083.091342086365</v>
      </c>
      <c r="G13" s="18">
        <f t="shared" si="4"/>
        <v>0</v>
      </c>
      <c r="H13" s="18">
        <f t="shared" si="4"/>
        <v>0</v>
      </c>
      <c r="I13" s="16">
        <f t="shared" si="5"/>
        <v>10310.109168506246</v>
      </c>
      <c r="J13" s="6"/>
      <c r="K13" s="31" t="s">
        <v>56</v>
      </c>
      <c r="L13" s="18">
        <f t="shared" si="6"/>
        <v>0</v>
      </c>
      <c r="M13" s="18">
        <f t="shared" si="6"/>
        <v>0.32903707710815022</v>
      </c>
      <c r="N13" s="18">
        <f t="shared" si="6"/>
        <v>8.0410232838431517E-3</v>
      </c>
      <c r="O13" s="18">
        <f t="shared" si="6"/>
        <v>226.68074831948849</v>
      </c>
      <c r="P13" s="18">
        <f t="shared" si="7"/>
        <v>10083.091342086365</v>
      </c>
      <c r="Q13" s="18">
        <f t="shared" si="6"/>
        <v>0</v>
      </c>
      <c r="R13" s="18">
        <f t="shared" si="6"/>
        <v>0</v>
      </c>
      <c r="S13" s="20">
        <f t="shared" si="8"/>
        <v>10310.109168506246</v>
      </c>
      <c r="T13" s="6" t="str">
        <f t="shared" si="9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2"/>
        <v>0</v>
      </c>
      <c r="C14" s="22">
        <f t="shared" si="2"/>
        <v>0</v>
      </c>
      <c r="D14" s="22">
        <f t="shared" si="2"/>
        <v>1.2923408918865094E-2</v>
      </c>
      <c r="E14" s="22">
        <f t="shared" si="2"/>
        <v>7.2344818836624043</v>
      </c>
      <c r="F14" s="22">
        <f t="shared" si="3"/>
        <v>2473.767440109777</v>
      </c>
      <c r="G14" s="22">
        <f t="shared" si="4"/>
        <v>0</v>
      </c>
      <c r="H14" s="22">
        <f t="shared" si="4"/>
        <v>0</v>
      </c>
      <c r="I14" s="24">
        <f t="shared" si="5"/>
        <v>2481.0148454023583</v>
      </c>
      <c r="J14" s="6"/>
      <c r="K14" s="25" t="s">
        <v>11</v>
      </c>
      <c r="L14" s="26">
        <f t="shared" si="6"/>
        <v>0</v>
      </c>
      <c r="M14" s="26">
        <f t="shared" si="6"/>
        <v>0</v>
      </c>
      <c r="N14" s="26">
        <f t="shared" si="6"/>
        <v>1.2923408918865094E-2</v>
      </c>
      <c r="O14" s="26">
        <f t="shared" si="6"/>
        <v>7.2344818836624043</v>
      </c>
      <c r="P14" s="26">
        <f t="shared" si="7"/>
        <v>2473.767440109777</v>
      </c>
      <c r="Q14" s="26">
        <f t="shared" si="6"/>
        <v>0</v>
      </c>
      <c r="R14" s="26">
        <f t="shared" si="6"/>
        <v>0</v>
      </c>
      <c r="S14" s="28">
        <f t="shared" si="8"/>
        <v>2481.0148454023583</v>
      </c>
      <c r="T14" s="6" t="str">
        <f t="shared" si="9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2"/>
        <v>0</v>
      </c>
      <c r="C15" s="18">
        <f t="shared" si="2"/>
        <v>0</v>
      </c>
      <c r="D15" s="18">
        <f t="shared" si="2"/>
        <v>1.2608422151678686E-2</v>
      </c>
      <c r="E15" s="18">
        <f t="shared" si="2"/>
        <v>7.6163718840672389E-3</v>
      </c>
      <c r="F15" s="18">
        <f t="shared" si="3"/>
        <v>125.81492099443201</v>
      </c>
      <c r="G15" s="18">
        <f t="shared" si="4"/>
        <v>0</v>
      </c>
      <c r="H15" s="18">
        <f t="shared" si="4"/>
        <v>0</v>
      </c>
      <c r="I15" s="16">
        <f t="shared" si="5"/>
        <v>125.83514578846776</v>
      </c>
      <c r="J15" s="6"/>
      <c r="K15" s="31" t="s">
        <v>57</v>
      </c>
      <c r="L15" s="18">
        <f t="shared" si="6"/>
        <v>0</v>
      </c>
      <c r="M15" s="18">
        <f t="shared" si="6"/>
        <v>0</v>
      </c>
      <c r="N15" s="18">
        <f t="shared" si="6"/>
        <v>1.2608422151678686E-2</v>
      </c>
      <c r="O15" s="18">
        <f t="shared" si="6"/>
        <v>7.6163718840672389E-3</v>
      </c>
      <c r="P15" s="18">
        <f t="shared" si="7"/>
        <v>125.81492099443201</v>
      </c>
      <c r="Q15" s="18">
        <f t="shared" si="6"/>
        <v>0</v>
      </c>
      <c r="R15" s="18">
        <f t="shared" si="6"/>
        <v>0</v>
      </c>
      <c r="S15" s="20">
        <f t="shared" si="8"/>
        <v>125.83514578846776</v>
      </c>
      <c r="T15" s="6" t="str">
        <f t="shared" si="9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2"/>
        <v>34.515935583042804</v>
      </c>
      <c r="C16" s="22">
        <f t="shared" si="2"/>
        <v>2.4656455400275779E-2</v>
      </c>
      <c r="D16" s="22">
        <f t="shared" si="2"/>
        <v>30.880509801461393</v>
      </c>
      <c r="E16" s="22">
        <f t="shared" si="2"/>
        <v>9.2532075000702143</v>
      </c>
      <c r="F16" s="22">
        <f t="shared" si="3"/>
        <v>4.0572585613022669</v>
      </c>
      <c r="G16" s="22">
        <f t="shared" si="4"/>
        <v>0</v>
      </c>
      <c r="H16" s="22">
        <f t="shared" si="4"/>
        <v>0</v>
      </c>
      <c r="I16" s="24">
        <f t="shared" si="5"/>
        <v>78.731567901276961</v>
      </c>
      <c r="J16" s="6"/>
      <c r="K16" s="25" t="s">
        <v>16</v>
      </c>
      <c r="L16" s="26">
        <f t="shared" si="6"/>
        <v>34.515935583042804</v>
      </c>
      <c r="M16" s="26">
        <f t="shared" si="6"/>
        <v>2.4656455400275779E-2</v>
      </c>
      <c r="N16" s="26">
        <f t="shared" si="6"/>
        <v>30.880509801461393</v>
      </c>
      <c r="O16" s="26">
        <f t="shared" si="6"/>
        <v>9.2532075000702143</v>
      </c>
      <c r="P16" s="26">
        <f t="shared" si="7"/>
        <v>4.0572585613022669</v>
      </c>
      <c r="Q16" s="26">
        <f t="shared" si="6"/>
        <v>0</v>
      </c>
      <c r="R16" s="26">
        <f t="shared" si="6"/>
        <v>0</v>
      </c>
      <c r="S16" s="28">
        <f t="shared" si="8"/>
        <v>78.731567901276961</v>
      </c>
      <c r="T16" s="6" t="str">
        <f t="shared" si="9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2"/>
        <v>2993.8302835929971</v>
      </c>
      <c r="C17" s="18">
        <f t="shared" si="2"/>
        <v>933.48700019890327</v>
      </c>
      <c r="D17" s="18">
        <f t="shared" si="2"/>
        <v>1380.4563889348292</v>
      </c>
      <c r="E17" s="18">
        <f t="shared" si="2"/>
        <v>62.448570734780951</v>
      </c>
      <c r="F17" s="18">
        <f t="shared" si="3"/>
        <v>20.143541197247202</v>
      </c>
      <c r="G17" s="18">
        <f t="shared" si="4"/>
        <v>0</v>
      </c>
      <c r="H17" s="18">
        <f t="shared" si="4"/>
        <v>0</v>
      </c>
      <c r="I17" s="16">
        <f t="shared" si="5"/>
        <v>5390.3657846587575</v>
      </c>
      <c r="J17" s="6"/>
      <c r="K17" s="31" t="s">
        <v>136</v>
      </c>
      <c r="L17" s="18">
        <f t="shared" si="6"/>
        <v>2993.8302835929971</v>
      </c>
      <c r="M17" s="18">
        <f t="shared" si="6"/>
        <v>933.48700019890327</v>
      </c>
      <c r="N17" s="18">
        <f t="shared" si="6"/>
        <v>1380.4563889348292</v>
      </c>
      <c r="O17" s="18">
        <f t="shared" si="6"/>
        <v>62.448570734780951</v>
      </c>
      <c r="P17" s="18">
        <f t="shared" si="7"/>
        <v>20.143541197247202</v>
      </c>
      <c r="Q17" s="18">
        <f t="shared" si="6"/>
        <v>0</v>
      </c>
      <c r="R17" s="18">
        <f t="shared" si="6"/>
        <v>0</v>
      </c>
      <c r="S17" s="20">
        <f t="shared" si="8"/>
        <v>5390.3657846587575</v>
      </c>
      <c r="T17" s="6" t="str">
        <f t="shared" si="9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2"/>
        <v>660.78432174466116</v>
      </c>
      <c r="C18" s="22">
        <f t="shared" si="2"/>
        <v>17.461866480564776</v>
      </c>
      <c r="D18" s="22">
        <f t="shared" si="2"/>
        <v>1120.9863799512809</v>
      </c>
      <c r="E18" s="22">
        <f t="shared" si="2"/>
        <v>2518.7466998505292</v>
      </c>
      <c r="F18" s="22">
        <f t="shared" si="3"/>
        <v>51.869956938948498</v>
      </c>
      <c r="G18" s="22">
        <f t="shared" si="4"/>
        <v>768.17013922717786</v>
      </c>
      <c r="H18" s="22">
        <f t="shared" si="4"/>
        <v>5.2471823019920913</v>
      </c>
      <c r="I18" s="24">
        <f t="shared" si="5"/>
        <v>5143.2665464951551</v>
      </c>
      <c r="J18" s="6"/>
      <c r="K18" s="25" t="s">
        <v>24</v>
      </c>
      <c r="L18" s="26">
        <f t="shared" si="6"/>
        <v>660.78432174466116</v>
      </c>
      <c r="M18" s="26">
        <f t="shared" si="6"/>
        <v>17.461866480564776</v>
      </c>
      <c r="N18" s="26">
        <f t="shared" si="6"/>
        <v>1120.9863799512809</v>
      </c>
      <c r="O18" s="26">
        <f t="shared" si="6"/>
        <v>2518.7466998505292</v>
      </c>
      <c r="P18" s="26">
        <f t="shared" si="7"/>
        <v>51.869956938948498</v>
      </c>
      <c r="Q18" s="26">
        <f t="shared" si="6"/>
        <v>768.17013922717786</v>
      </c>
      <c r="R18" s="26">
        <f t="shared" si="6"/>
        <v>5.2471823019920913</v>
      </c>
      <c r="S18" s="28">
        <f t="shared" si="8"/>
        <v>5143.2665464951551</v>
      </c>
      <c r="T18" s="6" t="str">
        <f t="shared" si="9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2"/>
        <v>750.35946800556542</v>
      </c>
      <c r="C19" s="18">
        <f t="shared" si="2"/>
        <v>272.75762184704598</v>
      </c>
      <c r="D19" s="18">
        <f t="shared" si="2"/>
        <v>152.6667343180203</v>
      </c>
      <c r="E19" s="18">
        <f t="shared" si="2"/>
        <v>0</v>
      </c>
      <c r="F19" s="18">
        <f t="shared" si="3"/>
        <v>0</v>
      </c>
      <c r="G19" s="18">
        <f t="shared" si="4"/>
        <v>0</v>
      </c>
      <c r="H19" s="18">
        <f t="shared" si="4"/>
        <v>0</v>
      </c>
      <c r="I19" s="16">
        <f t="shared" si="5"/>
        <v>1175.7838241706318</v>
      </c>
      <c r="J19" s="6"/>
      <c r="K19" s="31" t="s">
        <v>23</v>
      </c>
      <c r="L19" s="18">
        <f t="shared" si="6"/>
        <v>750.35946800556542</v>
      </c>
      <c r="M19" s="18">
        <f t="shared" si="6"/>
        <v>272.75762184704598</v>
      </c>
      <c r="N19" s="18">
        <f t="shared" si="6"/>
        <v>152.6667343180203</v>
      </c>
      <c r="O19" s="18">
        <f t="shared" si="6"/>
        <v>0</v>
      </c>
      <c r="P19" s="18">
        <f t="shared" si="7"/>
        <v>0</v>
      </c>
      <c r="Q19" s="18">
        <f t="shared" si="6"/>
        <v>0</v>
      </c>
      <c r="R19" s="18">
        <f t="shared" si="6"/>
        <v>0</v>
      </c>
      <c r="S19" s="20">
        <f t="shared" si="8"/>
        <v>1175.7838241706318</v>
      </c>
      <c r="T19" s="6" t="str">
        <f t="shared" si="9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2"/>
        <v>3541.677185340187</v>
      </c>
      <c r="C20" s="22">
        <f t="shared" si="2"/>
        <v>6.5985333923453178</v>
      </c>
      <c r="D20" s="22">
        <f t="shared" si="2"/>
        <v>419.49049806575243</v>
      </c>
      <c r="E20" s="22">
        <f t="shared" si="2"/>
        <v>0</v>
      </c>
      <c r="F20" s="22">
        <f t="shared" si="3"/>
        <v>0</v>
      </c>
      <c r="G20" s="22">
        <f t="shared" si="4"/>
        <v>0</v>
      </c>
      <c r="H20" s="22">
        <f t="shared" si="4"/>
        <v>0</v>
      </c>
      <c r="I20" s="24">
        <f t="shared" si="5"/>
        <v>3967.7662167982849</v>
      </c>
      <c r="J20" s="6"/>
      <c r="K20" s="25" t="s">
        <v>58</v>
      </c>
      <c r="L20" s="26">
        <f t="shared" si="6"/>
        <v>3541.677185340187</v>
      </c>
      <c r="M20" s="26">
        <f t="shared" si="6"/>
        <v>6.5985333923453178</v>
      </c>
      <c r="N20" s="26">
        <f t="shared" si="6"/>
        <v>419.49049806575243</v>
      </c>
      <c r="O20" s="26">
        <f t="shared" si="6"/>
        <v>0</v>
      </c>
      <c r="P20" s="26">
        <f t="shared" si="7"/>
        <v>0</v>
      </c>
      <c r="Q20" s="26">
        <f t="shared" si="6"/>
        <v>0</v>
      </c>
      <c r="R20" s="26">
        <f t="shared" si="6"/>
        <v>0</v>
      </c>
      <c r="S20" s="28">
        <f t="shared" si="8"/>
        <v>3967.7662167982849</v>
      </c>
      <c r="T20" s="6" t="str">
        <f t="shared" si="9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2"/>
        <v>624.88815821549133</v>
      </c>
      <c r="C21" s="18">
        <f t="shared" si="2"/>
        <v>721.96128122762184</v>
      </c>
      <c r="D21" s="18">
        <f t="shared" si="2"/>
        <v>487.86827856866159</v>
      </c>
      <c r="E21" s="18">
        <f t="shared" si="2"/>
        <v>12.0362676423706</v>
      </c>
      <c r="F21" s="18">
        <f t="shared" si="3"/>
        <v>881.27649934209592</v>
      </c>
      <c r="G21" s="18">
        <f t="shared" si="4"/>
        <v>0</v>
      </c>
      <c r="H21" s="18">
        <f t="shared" si="4"/>
        <v>0</v>
      </c>
      <c r="I21" s="16">
        <f t="shared" si="5"/>
        <v>2728.0304849962413</v>
      </c>
      <c r="J21" s="6"/>
      <c r="K21" s="31" t="s">
        <v>21</v>
      </c>
      <c r="L21" s="18">
        <f t="shared" si="6"/>
        <v>624.88815821549133</v>
      </c>
      <c r="M21" s="18">
        <f t="shared" si="6"/>
        <v>721.96128122762184</v>
      </c>
      <c r="N21" s="18">
        <f t="shared" si="6"/>
        <v>487.86827856866159</v>
      </c>
      <c r="O21" s="18">
        <f t="shared" si="6"/>
        <v>12.0362676423706</v>
      </c>
      <c r="P21" s="18">
        <f t="shared" si="7"/>
        <v>881.27649934209592</v>
      </c>
      <c r="Q21" s="18">
        <f t="shared" si="6"/>
        <v>0</v>
      </c>
      <c r="R21" s="18">
        <f t="shared" si="6"/>
        <v>0</v>
      </c>
      <c r="S21" s="20">
        <f t="shared" si="8"/>
        <v>2728.0304849962413</v>
      </c>
      <c r="T21" s="6" t="str">
        <f t="shared" si="9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2"/>
        <v>0.7664109726750582</v>
      </c>
      <c r="C22" s="22">
        <f t="shared" si="2"/>
        <v>9.6767413689311059</v>
      </c>
      <c r="D22" s="22">
        <f t="shared" si="2"/>
        <v>3.3571369375293161</v>
      </c>
      <c r="E22" s="22">
        <f t="shared" si="2"/>
        <v>0</v>
      </c>
      <c r="F22" s="22">
        <f t="shared" si="3"/>
        <v>0</v>
      </c>
      <c r="G22" s="22">
        <f t="shared" si="4"/>
        <v>0</v>
      </c>
      <c r="H22" s="22">
        <f t="shared" si="4"/>
        <v>0</v>
      </c>
      <c r="I22" s="24">
        <f t="shared" si="5"/>
        <v>13.80028927913548</v>
      </c>
      <c r="J22" s="6"/>
      <c r="K22" s="25" t="s">
        <v>20</v>
      </c>
      <c r="L22" s="26">
        <f t="shared" si="6"/>
        <v>0.7664109726750582</v>
      </c>
      <c r="M22" s="26">
        <f t="shared" si="6"/>
        <v>9.6767413689311059</v>
      </c>
      <c r="N22" s="26">
        <f t="shared" si="6"/>
        <v>3.3571369375293161</v>
      </c>
      <c r="O22" s="26">
        <f t="shared" si="6"/>
        <v>0</v>
      </c>
      <c r="P22" s="26">
        <f t="shared" si="7"/>
        <v>0</v>
      </c>
      <c r="Q22" s="26">
        <f t="shared" si="6"/>
        <v>0</v>
      </c>
      <c r="R22" s="26">
        <f t="shared" si="6"/>
        <v>0</v>
      </c>
      <c r="S22" s="28">
        <f t="shared" si="8"/>
        <v>13.80028927913548</v>
      </c>
      <c r="T22" s="6" t="str">
        <f t="shared" si="9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2"/>
        <v>473.08314018887836</v>
      </c>
      <c r="C23" s="18">
        <f t="shared" si="2"/>
        <v>0</v>
      </c>
      <c r="D23" s="18">
        <f t="shared" si="2"/>
        <v>177.40038555278159</v>
      </c>
      <c r="E23" s="18">
        <f t="shared" si="2"/>
        <v>0</v>
      </c>
      <c r="F23" s="18">
        <f t="shared" si="3"/>
        <v>0</v>
      </c>
      <c r="G23" s="18">
        <f t="shared" si="4"/>
        <v>0</v>
      </c>
      <c r="H23" s="18">
        <f t="shared" si="4"/>
        <v>0</v>
      </c>
      <c r="I23" s="16">
        <f t="shared" si="5"/>
        <v>650.48352574165995</v>
      </c>
      <c r="J23" s="6"/>
      <c r="K23" s="33" t="s">
        <v>62</v>
      </c>
      <c r="L23" s="18">
        <f t="shared" si="6"/>
        <v>473.08314018887836</v>
      </c>
      <c r="M23" s="18">
        <f t="shared" si="6"/>
        <v>0</v>
      </c>
      <c r="N23" s="18">
        <f t="shared" si="6"/>
        <v>177.40038555278159</v>
      </c>
      <c r="O23" s="18">
        <f t="shared" si="6"/>
        <v>0</v>
      </c>
      <c r="P23" s="18">
        <f t="shared" si="7"/>
        <v>0</v>
      </c>
      <c r="Q23" s="18">
        <f t="shared" si="6"/>
        <v>0</v>
      </c>
      <c r="R23" s="18">
        <f t="shared" si="6"/>
        <v>0</v>
      </c>
      <c r="S23" s="20">
        <f t="shared" si="8"/>
        <v>650.48352574165995</v>
      </c>
      <c r="T23" s="6" t="str">
        <f t="shared" si="9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tr">
        <f>A50</f>
        <v>Umgebungswärme etc.</v>
      </c>
      <c r="B24" s="35">
        <f t="shared" ref="B24:E27" si="10">B50+B102</f>
        <v>473.08314018887836</v>
      </c>
      <c r="C24" s="35">
        <f t="shared" si="10"/>
        <v>0</v>
      </c>
      <c r="D24" s="35">
        <f t="shared" si="10"/>
        <v>177.40038555278159</v>
      </c>
      <c r="E24" s="35">
        <f t="shared" si="10"/>
        <v>0</v>
      </c>
      <c r="F24" s="35">
        <f t="shared" si="3"/>
        <v>0</v>
      </c>
      <c r="G24" s="35">
        <f t="shared" ref="G24:H27" si="11">G50+G102</f>
        <v>0</v>
      </c>
      <c r="H24" s="35">
        <f t="shared" si="11"/>
        <v>0</v>
      </c>
      <c r="I24" s="37">
        <f t="shared" si="5"/>
        <v>650.48352574165995</v>
      </c>
      <c r="J24" s="6"/>
      <c r="K24" s="38" t="s">
        <v>22</v>
      </c>
      <c r="L24" s="39">
        <f t="shared" ref="L24:R27" si="12">L50+L102</f>
        <v>473.08314018887836</v>
      </c>
      <c r="M24" s="39">
        <f t="shared" si="12"/>
        <v>0</v>
      </c>
      <c r="N24" s="39">
        <f t="shared" si="12"/>
        <v>177.40038555278159</v>
      </c>
      <c r="O24" s="39">
        <f t="shared" si="12"/>
        <v>0</v>
      </c>
      <c r="P24" s="39">
        <f t="shared" si="7"/>
        <v>0</v>
      </c>
      <c r="Q24" s="39">
        <f t="shared" si="12"/>
        <v>0</v>
      </c>
      <c r="R24" s="39">
        <f t="shared" si="12"/>
        <v>0</v>
      </c>
      <c r="S24" s="41">
        <f t="shared" si="8"/>
        <v>650.48352574165995</v>
      </c>
      <c r="T24" s="6" t="str">
        <f t="shared" si="9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tr">
        <f>A51</f>
        <v>Gichtgas</v>
      </c>
      <c r="B25" s="43">
        <f t="shared" si="10"/>
        <v>0</v>
      </c>
      <c r="C25" s="43">
        <f t="shared" si="10"/>
        <v>0</v>
      </c>
      <c r="D25" s="43">
        <f t="shared" si="10"/>
        <v>0</v>
      </c>
      <c r="E25" s="43">
        <f t="shared" si="10"/>
        <v>0</v>
      </c>
      <c r="F25" s="43">
        <f t="shared" si="3"/>
        <v>0</v>
      </c>
      <c r="G25" s="43">
        <f t="shared" si="11"/>
        <v>0</v>
      </c>
      <c r="H25" s="43">
        <f t="shared" si="11"/>
        <v>0</v>
      </c>
      <c r="I25" s="45">
        <f t="shared" si="5"/>
        <v>0</v>
      </c>
      <c r="J25" s="6"/>
      <c r="K25" s="46" t="s">
        <v>18</v>
      </c>
      <c r="L25" s="43">
        <f t="shared" si="12"/>
        <v>0</v>
      </c>
      <c r="M25" s="43">
        <f t="shared" si="12"/>
        <v>0</v>
      </c>
      <c r="N25" s="43">
        <f t="shared" si="12"/>
        <v>0</v>
      </c>
      <c r="O25" s="43">
        <f t="shared" si="12"/>
        <v>0</v>
      </c>
      <c r="P25" s="43">
        <f t="shared" si="7"/>
        <v>0</v>
      </c>
      <c r="Q25" s="43">
        <f t="shared" si="12"/>
        <v>0</v>
      </c>
      <c r="R25" s="43">
        <f t="shared" si="12"/>
        <v>0</v>
      </c>
      <c r="S25" s="48">
        <f t="shared" si="8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tr">
        <f>A52</f>
        <v>Kokereigas</v>
      </c>
      <c r="B26" s="35">
        <f t="shared" si="10"/>
        <v>0</v>
      </c>
      <c r="C26" s="35">
        <f t="shared" si="10"/>
        <v>0</v>
      </c>
      <c r="D26" s="35">
        <f t="shared" si="10"/>
        <v>0</v>
      </c>
      <c r="E26" s="35">
        <f t="shared" si="10"/>
        <v>0</v>
      </c>
      <c r="F26" s="35">
        <f t="shared" si="3"/>
        <v>0</v>
      </c>
      <c r="G26" s="35">
        <f t="shared" si="11"/>
        <v>0</v>
      </c>
      <c r="H26" s="35">
        <f t="shared" si="11"/>
        <v>0</v>
      </c>
      <c r="I26" s="37">
        <f t="shared" si="5"/>
        <v>0</v>
      </c>
      <c r="J26" s="6"/>
      <c r="K26" s="38" t="s">
        <v>19</v>
      </c>
      <c r="L26" s="39">
        <f t="shared" si="12"/>
        <v>0</v>
      </c>
      <c r="M26" s="39">
        <f t="shared" si="12"/>
        <v>0</v>
      </c>
      <c r="N26" s="39">
        <f t="shared" si="12"/>
        <v>0</v>
      </c>
      <c r="O26" s="39">
        <f t="shared" si="12"/>
        <v>0</v>
      </c>
      <c r="P26" s="39">
        <f t="shared" si="7"/>
        <v>0</v>
      </c>
      <c r="Q26" s="39">
        <f t="shared" si="12"/>
        <v>0</v>
      </c>
      <c r="R26" s="39">
        <f t="shared" si="12"/>
        <v>0</v>
      </c>
      <c r="S26" s="41">
        <f t="shared" si="8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tr">
        <f>A53</f>
        <v>Brenntorf</v>
      </c>
      <c r="B27" s="50">
        <f t="shared" si="10"/>
        <v>0</v>
      </c>
      <c r="C27" s="50">
        <f t="shared" si="10"/>
        <v>0</v>
      </c>
      <c r="D27" s="50">
        <f t="shared" si="10"/>
        <v>0</v>
      </c>
      <c r="E27" s="50">
        <f t="shared" si="10"/>
        <v>0</v>
      </c>
      <c r="F27" s="50">
        <f t="shared" si="3"/>
        <v>0</v>
      </c>
      <c r="G27" s="50">
        <f t="shared" si="11"/>
        <v>0</v>
      </c>
      <c r="H27" s="50">
        <f t="shared" si="11"/>
        <v>0</v>
      </c>
      <c r="I27" s="52">
        <f t="shared" si="5"/>
        <v>0</v>
      </c>
      <c r="J27" s="6"/>
      <c r="K27" s="53" t="s">
        <v>64</v>
      </c>
      <c r="L27" s="50">
        <f t="shared" si="12"/>
        <v>0</v>
      </c>
      <c r="M27" s="50">
        <f t="shared" si="12"/>
        <v>0</v>
      </c>
      <c r="N27" s="50">
        <f t="shared" si="12"/>
        <v>0</v>
      </c>
      <c r="O27" s="50">
        <f t="shared" si="12"/>
        <v>0</v>
      </c>
      <c r="P27" s="50">
        <f t="shared" si="7"/>
        <v>0</v>
      </c>
      <c r="Q27" s="50">
        <f t="shared" si="12"/>
        <v>0</v>
      </c>
      <c r="R27" s="50">
        <f t="shared" si="12"/>
        <v>0</v>
      </c>
      <c r="S27" s="55">
        <f t="shared" si="8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10351.611865398983</v>
      </c>
      <c r="C28" s="57">
        <f t="shared" ref="C28:I28" si="13">SUM(C7:C23)</f>
        <v>2005.1168310249691</v>
      </c>
      <c r="D28" s="57">
        <f t="shared" si="13"/>
        <v>3979.7570337589796</v>
      </c>
      <c r="E28" s="57">
        <f t="shared" si="13"/>
        <v>2845.3648984055026</v>
      </c>
      <c r="F28" s="57">
        <f t="shared" si="13"/>
        <v>13640.020959230167</v>
      </c>
      <c r="G28" s="57">
        <f t="shared" si="13"/>
        <v>768.17013922717786</v>
      </c>
      <c r="H28" s="57">
        <f t="shared" si="13"/>
        <v>5.2471823019920913</v>
      </c>
      <c r="I28" s="57">
        <f t="shared" si="13"/>
        <v>33595.288909347772</v>
      </c>
      <c r="J28" s="201"/>
      <c r="K28" s="59" t="s">
        <v>25</v>
      </c>
      <c r="L28" s="57">
        <f>SUM(L7:L23)</f>
        <v>10351.611865398983</v>
      </c>
      <c r="M28" s="57">
        <f t="shared" ref="M28:S28" si="14">SUM(M7:M23)</f>
        <v>2005.1168310249691</v>
      </c>
      <c r="N28" s="57">
        <f t="shared" si="14"/>
        <v>3979.7570337589796</v>
      </c>
      <c r="O28" s="57">
        <f t="shared" si="14"/>
        <v>2845.3648984055026</v>
      </c>
      <c r="P28" s="57">
        <f t="shared" si="14"/>
        <v>13640.020959230167</v>
      </c>
      <c r="Q28" s="57">
        <f t="shared" si="14"/>
        <v>768.17013922717786</v>
      </c>
      <c r="R28" s="57">
        <f t="shared" si="14"/>
        <v>5.2471823019920913</v>
      </c>
      <c r="S28" s="57">
        <f t="shared" si="14"/>
        <v>33595.288909347772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0.30812688925912712</v>
      </c>
      <c r="C29" s="62">
        <f t="shared" ref="C29:H29" si="15">IF($I28=0,"-",C28/$I28)</f>
        <v>5.9684464581789991E-2</v>
      </c>
      <c r="D29" s="62">
        <f t="shared" si="15"/>
        <v>0.11846175945972073</v>
      </c>
      <c r="E29" s="62">
        <f t="shared" si="15"/>
        <v>8.4695354342191401E-2</v>
      </c>
      <c r="F29" s="62">
        <f t="shared" si="15"/>
        <v>0.40600993181025685</v>
      </c>
      <c r="G29" s="62">
        <f t="shared" si="15"/>
        <v>2.2865412507687564E-2</v>
      </c>
      <c r="H29" s="62">
        <f t="shared" si="15"/>
        <v>1.561880392263E-4</v>
      </c>
      <c r="I29" s="63">
        <f>SUM(B29:H29)</f>
        <v>1</v>
      </c>
      <c r="K29" s="64" t="s">
        <v>86</v>
      </c>
      <c r="L29" s="65">
        <f>IF($I28=0,"-",L28/$I28)</f>
        <v>0.30812688925912712</v>
      </c>
      <c r="M29" s="65">
        <f t="shared" ref="M29:R29" si="16">IF($I28=0,"-",M28/$I28)</f>
        <v>5.9684464581789991E-2</v>
      </c>
      <c r="N29" s="65">
        <f t="shared" si="16"/>
        <v>0.11846175945972073</v>
      </c>
      <c r="O29" s="65">
        <f t="shared" si="16"/>
        <v>8.4695354342191401E-2</v>
      </c>
      <c r="P29" s="65">
        <f t="shared" si="16"/>
        <v>0.40600993181025685</v>
      </c>
      <c r="Q29" s="65">
        <f t="shared" si="16"/>
        <v>2.2865412507687564E-2</v>
      </c>
      <c r="R29" s="66">
        <f t="shared" si="16"/>
        <v>1.561880392263E-4</v>
      </c>
      <c r="S29" s="67">
        <f>SUM(L29:R29)</f>
        <v>1</v>
      </c>
      <c r="BA29" s="68"/>
      <c r="BR29" s="68"/>
    </row>
    <row r="30" spans="1:85" ht="14.4" thickBot="1" x14ac:dyDescent="0.3"/>
    <row r="31" spans="1:85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17">C111+C137+C163+C189+C215+C241+C267+C293+C319+C345+C371+C397+C423</f>
        <v>0</v>
      </c>
      <c r="D33" s="14">
        <f t="shared" si="17"/>
        <v>0</v>
      </c>
      <c r="E33" s="14">
        <f t="shared" si="17"/>
        <v>0</v>
      </c>
      <c r="F33" s="213">
        <v>0</v>
      </c>
      <c r="G33" s="14">
        <f t="shared" ref="G33:H48" si="18">G111+G137+G163+G189+G215+G241+G267+G293+G319+G345+G371+G397+G423</f>
        <v>0</v>
      </c>
      <c r="H33" s="14">
        <f t="shared" si="18"/>
        <v>0</v>
      </c>
      <c r="I33" s="16">
        <f>SUM(B33:H33)</f>
        <v>0</v>
      </c>
      <c r="J33" s="6"/>
      <c r="K33" s="72" t="s">
        <v>6</v>
      </c>
      <c r="L33" s="14">
        <f t="shared" ref="L33:R48" si="19">L111+L137+L163+L189+L215+L241+L267+L293+L319+L345+L371+L397+L423</f>
        <v>0</v>
      </c>
      <c r="M33" s="14">
        <f t="shared" si="19"/>
        <v>0</v>
      </c>
      <c r="N33" s="14">
        <f t="shared" si="19"/>
        <v>0</v>
      </c>
      <c r="O33" s="14">
        <f t="shared" si="19"/>
        <v>0</v>
      </c>
      <c r="P33" s="14">
        <f t="shared" si="19"/>
        <v>0</v>
      </c>
      <c r="Q33" s="14">
        <f t="shared" si="19"/>
        <v>0</v>
      </c>
      <c r="R33" s="14">
        <f t="shared" si="19"/>
        <v>0</v>
      </c>
      <c r="S33" s="74">
        <f>SUM(L33:R33)</f>
        <v>0</v>
      </c>
      <c r="T33" s="6"/>
      <c r="U33" s="75" t="s">
        <v>6</v>
      </c>
      <c r="V33" s="76">
        <f t="shared" ref="V33:AH48" si="20">V111+V137+V163+V189+V215+V241+V267+V293+V319+V345+V371+V397+V423</f>
        <v>0</v>
      </c>
      <c r="W33" s="76">
        <f t="shared" si="20"/>
        <v>0</v>
      </c>
      <c r="X33" s="76">
        <f t="shared" si="20"/>
        <v>0</v>
      </c>
      <c r="Y33" s="76">
        <f t="shared" si="20"/>
        <v>0</v>
      </c>
      <c r="Z33" s="76">
        <f t="shared" si="20"/>
        <v>0</v>
      </c>
      <c r="AA33" s="76">
        <f t="shared" si="20"/>
        <v>0</v>
      </c>
      <c r="AB33" s="76">
        <f t="shared" si="20"/>
        <v>0</v>
      </c>
      <c r="AC33" s="77">
        <f t="shared" si="20"/>
        <v>0</v>
      </c>
      <c r="AD33" s="76">
        <f t="shared" si="20"/>
        <v>0</v>
      </c>
      <c r="AE33" s="76">
        <f t="shared" si="20"/>
        <v>0</v>
      </c>
      <c r="AF33" s="76">
        <f t="shared" si="20"/>
        <v>0</v>
      </c>
      <c r="AG33" s="76">
        <f t="shared" si="20"/>
        <v>0</v>
      </c>
      <c r="AH33" s="76">
        <f t="shared" si="20"/>
        <v>0</v>
      </c>
      <c r="AI33" s="79">
        <f>SUM(V33:AC33)</f>
        <v>0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49" si="21">B112+B138+B164+B190+B216+B242+B268+B294+B320+B346+B372+B398+B424</f>
        <v>0</v>
      </c>
      <c r="C34" s="22">
        <f t="shared" si="21"/>
        <v>0</v>
      </c>
      <c r="D34" s="22">
        <f t="shared" si="21"/>
        <v>1.4856451376137283E-5</v>
      </c>
      <c r="E34" s="22">
        <f t="shared" si="21"/>
        <v>0</v>
      </c>
      <c r="F34" s="214"/>
      <c r="G34" s="22">
        <f t="shared" si="18"/>
        <v>0</v>
      </c>
      <c r="H34" s="22">
        <f t="shared" si="18"/>
        <v>0</v>
      </c>
      <c r="I34" s="24">
        <f t="shared" ref="I34:I53" si="22">SUM(B34:H34)</f>
        <v>1.4856451376137283E-5</v>
      </c>
      <c r="J34" s="6"/>
      <c r="K34" s="25" t="s">
        <v>7</v>
      </c>
      <c r="L34" s="26">
        <f t="shared" si="19"/>
        <v>0</v>
      </c>
      <c r="M34" s="26">
        <f t="shared" si="19"/>
        <v>0</v>
      </c>
      <c r="N34" s="26">
        <f t="shared" si="19"/>
        <v>1.4856451376137283E-5</v>
      </c>
      <c r="O34" s="26">
        <f t="shared" si="19"/>
        <v>0</v>
      </c>
      <c r="P34" s="26">
        <f t="shared" si="19"/>
        <v>0</v>
      </c>
      <c r="Q34" s="26">
        <f t="shared" si="19"/>
        <v>0</v>
      </c>
      <c r="R34" s="26">
        <f t="shared" si="19"/>
        <v>0</v>
      </c>
      <c r="S34" s="28">
        <f t="shared" ref="S34:S53" si="23">SUM(L34:R34)</f>
        <v>1.4856451376137283E-5</v>
      </c>
      <c r="T34" s="6"/>
      <c r="U34" s="80" t="s">
        <v>7</v>
      </c>
      <c r="V34" s="81">
        <f t="shared" si="20"/>
        <v>0</v>
      </c>
      <c r="W34" s="81">
        <f t="shared" si="20"/>
        <v>0</v>
      </c>
      <c r="X34" s="81">
        <f t="shared" si="20"/>
        <v>0</v>
      </c>
      <c r="Y34" s="81">
        <f t="shared" si="20"/>
        <v>0</v>
      </c>
      <c r="Z34" s="81">
        <f t="shared" si="20"/>
        <v>1.4856451376137283E-5</v>
      </c>
      <c r="AA34" s="81">
        <f t="shared" si="20"/>
        <v>0</v>
      </c>
      <c r="AB34" s="81">
        <f t="shared" si="20"/>
        <v>0</v>
      </c>
      <c r="AC34" s="82">
        <f t="shared" si="20"/>
        <v>0</v>
      </c>
      <c r="AD34" s="81">
        <f t="shared" si="20"/>
        <v>0</v>
      </c>
      <c r="AE34" s="81">
        <f t="shared" si="20"/>
        <v>0</v>
      </c>
      <c r="AF34" s="81">
        <f t="shared" si="20"/>
        <v>0</v>
      </c>
      <c r="AG34" s="81">
        <f t="shared" si="20"/>
        <v>0</v>
      </c>
      <c r="AH34" s="81">
        <f t="shared" si="20"/>
        <v>0</v>
      </c>
      <c r="AI34" s="83">
        <f t="shared" ref="AI34:AI53" si="24">SUM(V34:AC34)</f>
        <v>1.4856451376137283E-5</v>
      </c>
      <c r="AJ34" t="str">
        <f t="shared" ref="AJ34:AJ55" si="25">IF(ABS(S34-AI34)&gt;0.001,S34-AI34,"")</f>
        <v/>
      </c>
    </row>
    <row r="35" spans="1:36" x14ac:dyDescent="0.25">
      <c r="A35" s="29" t="s">
        <v>9</v>
      </c>
      <c r="B35" s="18">
        <f t="shared" si="21"/>
        <v>0</v>
      </c>
      <c r="C35" s="18">
        <f t="shared" si="21"/>
        <v>0</v>
      </c>
      <c r="D35" s="18">
        <f t="shared" si="21"/>
        <v>6.1988728209050221E-2</v>
      </c>
      <c r="E35" s="18">
        <f t="shared" si="21"/>
        <v>0</v>
      </c>
      <c r="F35" s="214"/>
      <c r="G35" s="18">
        <f t="shared" si="18"/>
        <v>0</v>
      </c>
      <c r="H35" s="18">
        <f t="shared" si="18"/>
        <v>0</v>
      </c>
      <c r="I35" s="16">
        <f t="shared" si="22"/>
        <v>6.1988728209050221E-2</v>
      </c>
      <c r="J35" s="6"/>
      <c r="K35" s="31" t="s">
        <v>9</v>
      </c>
      <c r="L35" s="18">
        <f t="shared" si="19"/>
        <v>0</v>
      </c>
      <c r="M35" s="18">
        <f t="shared" si="19"/>
        <v>0</v>
      </c>
      <c r="N35" s="18">
        <f t="shared" si="19"/>
        <v>6.1988728209050221E-2</v>
      </c>
      <c r="O35" s="18">
        <f t="shared" si="19"/>
        <v>0</v>
      </c>
      <c r="P35" s="18">
        <f t="shared" si="19"/>
        <v>0</v>
      </c>
      <c r="Q35" s="18">
        <f t="shared" si="19"/>
        <v>0</v>
      </c>
      <c r="R35" s="18">
        <f t="shared" si="19"/>
        <v>0</v>
      </c>
      <c r="S35" s="20">
        <f t="shared" si="23"/>
        <v>6.1988728209050221E-2</v>
      </c>
      <c r="T35" s="6"/>
      <c r="U35" s="84" t="s">
        <v>9</v>
      </c>
      <c r="V35" s="76">
        <f t="shared" si="20"/>
        <v>0</v>
      </c>
      <c r="W35" s="76">
        <f t="shared" si="20"/>
        <v>0</v>
      </c>
      <c r="X35" s="76">
        <f t="shared" si="20"/>
        <v>0</v>
      </c>
      <c r="Y35" s="76">
        <f t="shared" si="20"/>
        <v>0</v>
      </c>
      <c r="Z35" s="76">
        <f t="shared" si="20"/>
        <v>6.1988728209050221E-2</v>
      </c>
      <c r="AA35" s="76">
        <f t="shared" si="20"/>
        <v>0</v>
      </c>
      <c r="AB35" s="76">
        <f t="shared" si="20"/>
        <v>0</v>
      </c>
      <c r="AC35" s="77">
        <f t="shared" si="20"/>
        <v>0</v>
      </c>
      <c r="AD35" s="76">
        <f t="shared" si="20"/>
        <v>0</v>
      </c>
      <c r="AE35" s="76">
        <f t="shared" si="20"/>
        <v>0</v>
      </c>
      <c r="AF35" s="76">
        <f t="shared" si="20"/>
        <v>0</v>
      </c>
      <c r="AG35" s="76">
        <f t="shared" si="20"/>
        <v>0</v>
      </c>
      <c r="AH35" s="76">
        <f t="shared" si="20"/>
        <v>0</v>
      </c>
      <c r="AI35" s="79">
        <f t="shared" si="24"/>
        <v>6.1988728209050221E-2</v>
      </c>
      <c r="AJ35" t="str">
        <f t="shared" si="25"/>
        <v/>
      </c>
    </row>
    <row r="36" spans="1:36" x14ac:dyDescent="0.25">
      <c r="A36" s="21" t="s">
        <v>54</v>
      </c>
      <c r="B36" s="22">
        <f t="shared" si="21"/>
        <v>0</v>
      </c>
      <c r="C36" s="22">
        <f t="shared" si="21"/>
        <v>0</v>
      </c>
      <c r="D36" s="22">
        <f t="shared" si="21"/>
        <v>0</v>
      </c>
      <c r="E36" s="22">
        <f t="shared" si="21"/>
        <v>0</v>
      </c>
      <c r="F36" s="214"/>
      <c r="G36" s="22">
        <f t="shared" si="18"/>
        <v>0</v>
      </c>
      <c r="H36" s="22">
        <f t="shared" si="18"/>
        <v>0</v>
      </c>
      <c r="I36" s="24">
        <f t="shared" si="22"/>
        <v>0</v>
      </c>
      <c r="J36" s="6"/>
      <c r="K36" s="25" t="s">
        <v>54</v>
      </c>
      <c r="L36" s="26">
        <f t="shared" si="19"/>
        <v>0</v>
      </c>
      <c r="M36" s="26">
        <f t="shared" si="19"/>
        <v>0</v>
      </c>
      <c r="N36" s="26">
        <f t="shared" si="19"/>
        <v>0</v>
      </c>
      <c r="O36" s="26">
        <f t="shared" si="19"/>
        <v>0</v>
      </c>
      <c r="P36" s="26">
        <f t="shared" si="19"/>
        <v>0</v>
      </c>
      <c r="Q36" s="26">
        <f t="shared" si="19"/>
        <v>0</v>
      </c>
      <c r="R36" s="26">
        <f t="shared" si="19"/>
        <v>0</v>
      </c>
      <c r="S36" s="28">
        <f t="shared" si="23"/>
        <v>0</v>
      </c>
      <c r="T36" s="6"/>
      <c r="U36" s="80" t="s">
        <v>54</v>
      </c>
      <c r="V36" s="81">
        <f t="shared" si="20"/>
        <v>0</v>
      </c>
      <c r="W36" s="81">
        <f t="shared" si="20"/>
        <v>0</v>
      </c>
      <c r="X36" s="81">
        <f t="shared" si="20"/>
        <v>0</v>
      </c>
      <c r="Y36" s="81">
        <f t="shared" si="20"/>
        <v>0</v>
      </c>
      <c r="Z36" s="81">
        <f t="shared" si="20"/>
        <v>0</v>
      </c>
      <c r="AA36" s="81">
        <f t="shared" si="20"/>
        <v>0</v>
      </c>
      <c r="AB36" s="81">
        <f t="shared" si="20"/>
        <v>0</v>
      </c>
      <c r="AC36" s="82">
        <f t="shared" si="20"/>
        <v>0</v>
      </c>
      <c r="AD36" s="81">
        <f t="shared" si="20"/>
        <v>0</v>
      </c>
      <c r="AE36" s="81">
        <f t="shared" si="20"/>
        <v>0</v>
      </c>
      <c r="AF36" s="81">
        <f t="shared" si="20"/>
        <v>0</v>
      </c>
      <c r="AG36" s="81">
        <f t="shared" si="20"/>
        <v>0</v>
      </c>
      <c r="AH36" s="81">
        <f t="shared" si="20"/>
        <v>0</v>
      </c>
      <c r="AI36" s="83">
        <f t="shared" si="24"/>
        <v>0</v>
      </c>
      <c r="AJ36" t="str">
        <f t="shared" si="25"/>
        <v/>
      </c>
    </row>
    <row r="37" spans="1:36" x14ac:dyDescent="0.25">
      <c r="A37" s="29" t="s">
        <v>15</v>
      </c>
      <c r="B37" s="18">
        <f t="shared" si="21"/>
        <v>19.198731945217204</v>
      </c>
      <c r="C37" s="18">
        <f t="shared" si="21"/>
        <v>33.777679073757731</v>
      </c>
      <c r="D37" s="18">
        <f t="shared" si="21"/>
        <v>20.253240091787806</v>
      </c>
      <c r="E37" s="18">
        <f t="shared" si="21"/>
        <v>7.7223557313786451</v>
      </c>
      <c r="F37" s="214"/>
      <c r="G37" s="18">
        <f t="shared" si="18"/>
        <v>0</v>
      </c>
      <c r="H37" s="18">
        <f t="shared" si="18"/>
        <v>0</v>
      </c>
      <c r="I37" s="16">
        <f t="shared" si="22"/>
        <v>80.952006842141387</v>
      </c>
      <c r="J37" s="6"/>
      <c r="K37" s="31" t="s">
        <v>15</v>
      </c>
      <c r="L37" s="18">
        <f t="shared" si="19"/>
        <v>19.198731945217204</v>
      </c>
      <c r="M37" s="18">
        <f t="shared" si="19"/>
        <v>33.777679073757731</v>
      </c>
      <c r="N37" s="18">
        <f t="shared" si="19"/>
        <v>20.253240091787806</v>
      </c>
      <c r="O37" s="18">
        <f t="shared" si="19"/>
        <v>7.7223557313786451</v>
      </c>
      <c r="P37" s="18">
        <f t="shared" si="19"/>
        <v>0</v>
      </c>
      <c r="Q37" s="18">
        <f t="shared" si="19"/>
        <v>0</v>
      </c>
      <c r="R37" s="18">
        <f t="shared" si="19"/>
        <v>0</v>
      </c>
      <c r="S37" s="20">
        <f t="shared" si="23"/>
        <v>80.952006842141387</v>
      </c>
      <c r="T37" s="6"/>
      <c r="U37" s="84" t="s">
        <v>15</v>
      </c>
      <c r="V37" s="76">
        <f t="shared" si="20"/>
        <v>19.194589389218649</v>
      </c>
      <c r="W37" s="76">
        <f t="shared" si="20"/>
        <v>0</v>
      </c>
      <c r="X37" s="76">
        <f t="shared" si="20"/>
        <v>0</v>
      </c>
      <c r="Y37" s="76">
        <f t="shared" si="20"/>
        <v>33.777679073757731</v>
      </c>
      <c r="Z37" s="76">
        <f t="shared" si="20"/>
        <v>20.253240091787806</v>
      </c>
      <c r="AA37" s="76">
        <f t="shared" si="20"/>
        <v>7.7223557313786451</v>
      </c>
      <c r="AB37" s="76">
        <f t="shared" si="20"/>
        <v>0</v>
      </c>
      <c r="AC37" s="77">
        <f t="shared" si="20"/>
        <v>4.1425559985535142E-3</v>
      </c>
      <c r="AD37" s="76">
        <f t="shared" si="20"/>
        <v>4.1425559985535142E-3</v>
      </c>
      <c r="AE37" s="76">
        <f t="shared" si="20"/>
        <v>0</v>
      </c>
      <c r="AF37" s="76">
        <f t="shared" si="20"/>
        <v>0</v>
      </c>
      <c r="AG37" s="76">
        <f t="shared" si="20"/>
        <v>0</v>
      </c>
      <c r="AH37" s="76">
        <f t="shared" si="20"/>
        <v>0</v>
      </c>
      <c r="AI37" s="79">
        <f t="shared" si="24"/>
        <v>80.952006842141387</v>
      </c>
      <c r="AJ37" t="str">
        <f t="shared" si="25"/>
        <v/>
      </c>
    </row>
    <row r="38" spans="1:36" x14ac:dyDescent="0.25">
      <c r="A38" s="21" t="s">
        <v>14</v>
      </c>
      <c r="B38" s="22">
        <f t="shared" si="21"/>
        <v>7.1239100477294128</v>
      </c>
      <c r="C38" s="22">
        <f t="shared" si="21"/>
        <v>5.995254382288687</v>
      </c>
      <c r="D38" s="22">
        <f t="shared" si="21"/>
        <v>3.8006799363057997</v>
      </c>
      <c r="E38" s="22">
        <f t="shared" si="21"/>
        <v>0.68411783208427357</v>
      </c>
      <c r="F38" s="214"/>
      <c r="G38" s="22">
        <f t="shared" si="18"/>
        <v>0</v>
      </c>
      <c r="H38" s="22">
        <f t="shared" si="18"/>
        <v>0</v>
      </c>
      <c r="I38" s="24">
        <f t="shared" si="22"/>
        <v>17.603962198408173</v>
      </c>
      <c r="J38" s="6"/>
      <c r="K38" s="25" t="s">
        <v>14</v>
      </c>
      <c r="L38" s="26">
        <f t="shared" si="19"/>
        <v>7.1239100477294128</v>
      </c>
      <c r="M38" s="26">
        <f t="shared" si="19"/>
        <v>5.995254382288687</v>
      </c>
      <c r="N38" s="26">
        <f t="shared" si="19"/>
        <v>3.8006799363057997</v>
      </c>
      <c r="O38" s="26">
        <f t="shared" si="19"/>
        <v>0.68411783208427357</v>
      </c>
      <c r="P38" s="26">
        <f t="shared" si="19"/>
        <v>0</v>
      </c>
      <c r="Q38" s="26">
        <f t="shared" si="19"/>
        <v>0</v>
      </c>
      <c r="R38" s="26">
        <f t="shared" si="19"/>
        <v>0</v>
      </c>
      <c r="S38" s="28">
        <f t="shared" si="23"/>
        <v>17.603962198408173</v>
      </c>
      <c r="T38" s="6"/>
      <c r="U38" s="80" t="s">
        <v>55</v>
      </c>
      <c r="V38" s="81">
        <f t="shared" si="20"/>
        <v>6.4465633268950588</v>
      </c>
      <c r="W38" s="81">
        <f t="shared" si="20"/>
        <v>0</v>
      </c>
      <c r="X38" s="81">
        <f t="shared" si="20"/>
        <v>0</v>
      </c>
      <c r="Y38" s="81">
        <f t="shared" si="20"/>
        <v>5.995254382288687</v>
      </c>
      <c r="Z38" s="81">
        <f t="shared" si="20"/>
        <v>3.5772390771997848</v>
      </c>
      <c r="AA38" s="81">
        <f t="shared" si="20"/>
        <v>0.64249485673236573</v>
      </c>
      <c r="AB38" s="81">
        <f t="shared" si="20"/>
        <v>0</v>
      </c>
      <c r="AC38" s="82">
        <f t="shared" si="20"/>
        <v>0.94241055529227635</v>
      </c>
      <c r="AD38" s="81">
        <f t="shared" si="20"/>
        <v>0.67734672083435354</v>
      </c>
      <c r="AE38" s="81">
        <f t="shared" si="20"/>
        <v>0</v>
      </c>
      <c r="AF38" s="81">
        <f t="shared" si="20"/>
        <v>0</v>
      </c>
      <c r="AG38" s="81">
        <f t="shared" si="20"/>
        <v>0.22344085910601497</v>
      </c>
      <c r="AH38" s="81">
        <f t="shared" si="20"/>
        <v>4.162297535190785E-2</v>
      </c>
      <c r="AI38" s="83">
        <f t="shared" si="24"/>
        <v>17.603962198408173</v>
      </c>
      <c r="AJ38" t="str">
        <f t="shared" si="25"/>
        <v/>
      </c>
    </row>
    <row r="39" spans="1:36" x14ac:dyDescent="0.25">
      <c r="A39" s="29" t="s">
        <v>56</v>
      </c>
      <c r="B39" s="18">
        <f t="shared" si="21"/>
        <v>0</v>
      </c>
      <c r="C39" s="18">
        <f t="shared" si="21"/>
        <v>0</v>
      </c>
      <c r="D39" s="18">
        <f t="shared" si="21"/>
        <v>0</v>
      </c>
      <c r="E39" s="18">
        <f t="shared" si="21"/>
        <v>206.95970240889679</v>
      </c>
      <c r="F39" s="214"/>
      <c r="G39" s="18">
        <f t="shared" si="18"/>
        <v>0</v>
      </c>
      <c r="H39" s="18">
        <f t="shared" si="18"/>
        <v>0</v>
      </c>
      <c r="I39" s="16">
        <f t="shared" si="22"/>
        <v>206.95970240889679</v>
      </c>
      <c r="J39" s="6"/>
      <c r="K39" s="31" t="s">
        <v>56</v>
      </c>
      <c r="L39" s="18">
        <f t="shared" si="19"/>
        <v>0</v>
      </c>
      <c r="M39" s="18">
        <f t="shared" si="19"/>
        <v>0</v>
      </c>
      <c r="N39" s="18">
        <f t="shared" si="19"/>
        <v>0</v>
      </c>
      <c r="O39" s="18">
        <f t="shared" si="19"/>
        <v>206.95970240889679</v>
      </c>
      <c r="P39" s="18">
        <f t="shared" si="19"/>
        <v>376.15315973657169</v>
      </c>
      <c r="Q39" s="18">
        <f t="shared" si="19"/>
        <v>0</v>
      </c>
      <c r="R39" s="18">
        <f t="shared" si="19"/>
        <v>0</v>
      </c>
      <c r="S39" s="20">
        <f t="shared" si="23"/>
        <v>583.11286214546851</v>
      </c>
      <c r="T39" s="6"/>
      <c r="U39" s="84" t="s">
        <v>56</v>
      </c>
      <c r="V39" s="76">
        <f t="shared" si="20"/>
        <v>0</v>
      </c>
      <c r="W39" s="76">
        <f t="shared" si="20"/>
        <v>0</v>
      </c>
      <c r="X39" s="76">
        <f t="shared" si="20"/>
        <v>0</v>
      </c>
      <c r="Y39" s="76">
        <f t="shared" si="20"/>
        <v>0</v>
      </c>
      <c r="Z39" s="76">
        <f t="shared" si="20"/>
        <v>0</v>
      </c>
      <c r="AA39" s="76">
        <f t="shared" si="20"/>
        <v>201.82905332575666</v>
      </c>
      <c r="AB39" s="76">
        <f t="shared" si="20"/>
        <v>376.15315973657169</v>
      </c>
      <c r="AC39" s="77">
        <f t="shared" si="20"/>
        <v>5.1306490831401055</v>
      </c>
      <c r="AD39" s="76">
        <f t="shared" si="20"/>
        <v>0</v>
      </c>
      <c r="AE39" s="76">
        <f t="shared" si="20"/>
        <v>0</v>
      </c>
      <c r="AF39" s="76">
        <f t="shared" si="20"/>
        <v>0</v>
      </c>
      <c r="AG39" s="76">
        <f t="shared" si="20"/>
        <v>0</v>
      </c>
      <c r="AH39" s="76">
        <f t="shared" si="20"/>
        <v>5.1306490831401055</v>
      </c>
      <c r="AI39" s="79">
        <f t="shared" si="24"/>
        <v>583.11286214546851</v>
      </c>
      <c r="AJ39" t="str">
        <f t="shared" si="25"/>
        <v/>
      </c>
    </row>
    <row r="40" spans="1:36" x14ac:dyDescent="0.25">
      <c r="A40" s="21" t="s">
        <v>11</v>
      </c>
      <c r="B40" s="22">
        <f t="shared" si="21"/>
        <v>0</v>
      </c>
      <c r="C40" s="22">
        <f t="shared" si="21"/>
        <v>0</v>
      </c>
      <c r="D40" s="22">
        <f t="shared" si="21"/>
        <v>0</v>
      </c>
      <c r="E40" s="22">
        <f t="shared" si="21"/>
        <v>2.0432319511304295</v>
      </c>
      <c r="F40" s="214"/>
      <c r="G40" s="22">
        <f t="shared" si="18"/>
        <v>0</v>
      </c>
      <c r="H40" s="22">
        <f t="shared" si="18"/>
        <v>0</v>
      </c>
      <c r="I40" s="24">
        <f t="shared" si="22"/>
        <v>2.0432319511304295</v>
      </c>
      <c r="J40" s="6"/>
      <c r="K40" s="25" t="s">
        <v>11</v>
      </c>
      <c r="L40" s="26">
        <f t="shared" si="19"/>
        <v>0</v>
      </c>
      <c r="M40" s="26">
        <f t="shared" si="19"/>
        <v>0</v>
      </c>
      <c r="N40" s="26">
        <f t="shared" si="19"/>
        <v>0</v>
      </c>
      <c r="O40" s="26">
        <f t="shared" si="19"/>
        <v>2.0432319511304295</v>
      </c>
      <c r="P40" s="26">
        <f t="shared" si="19"/>
        <v>12.151721376210734</v>
      </c>
      <c r="Q40" s="26">
        <f t="shared" si="19"/>
        <v>0</v>
      </c>
      <c r="R40" s="26">
        <f t="shared" si="19"/>
        <v>0</v>
      </c>
      <c r="S40" s="28">
        <f t="shared" si="23"/>
        <v>14.194953327341164</v>
      </c>
      <c r="T40" s="6"/>
      <c r="U40" s="80" t="s">
        <v>11</v>
      </c>
      <c r="V40" s="81">
        <f t="shared" si="20"/>
        <v>0</v>
      </c>
      <c r="W40" s="81">
        <f t="shared" si="20"/>
        <v>0</v>
      </c>
      <c r="X40" s="81">
        <f t="shared" si="20"/>
        <v>0</v>
      </c>
      <c r="Y40" s="81">
        <f t="shared" si="20"/>
        <v>0</v>
      </c>
      <c r="Z40" s="81">
        <f t="shared" si="20"/>
        <v>0</v>
      </c>
      <c r="AA40" s="81">
        <f t="shared" si="20"/>
        <v>1.6346714403998017</v>
      </c>
      <c r="AB40" s="81">
        <f t="shared" si="20"/>
        <v>12.151721376210734</v>
      </c>
      <c r="AC40" s="82">
        <f t="shared" si="20"/>
        <v>0.40856051073062805</v>
      </c>
      <c r="AD40" s="81">
        <f t="shared" si="20"/>
        <v>0</v>
      </c>
      <c r="AE40" s="81">
        <f t="shared" si="20"/>
        <v>0</v>
      </c>
      <c r="AF40" s="81">
        <f t="shared" si="20"/>
        <v>0</v>
      </c>
      <c r="AG40" s="81">
        <f t="shared" si="20"/>
        <v>0</v>
      </c>
      <c r="AH40" s="81">
        <f t="shared" si="20"/>
        <v>0.40856051073062805</v>
      </c>
      <c r="AI40" s="83">
        <f t="shared" si="24"/>
        <v>14.194953327341164</v>
      </c>
      <c r="AJ40" t="str">
        <f t="shared" si="25"/>
        <v/>
      </c>
    </row>
    <row r="41" spans="1:36" x14ac:dyDescent="0.25">
      <c r="A41" s="29" t="s">
        <v>57</v>
      </c>
      <c r="B41" s="18">
        <f t="shared" si="21"/>
        <v>0</v>
      </c>
      <c r="C41" s="18">
        <f t="shared" si="21"/>
        <v>0</v>
      </c>
      <c r="D41" s="18">
        <f t="shared" si="21"/>
        <v>1.2608422151678686E-2</v>
      </c>
      <c r="E41" s="18">
        <f t="shared" si="21"/>
        <v>7.6163718840672389E-3</v>
      </c>
      <c r="F41" s="214"/>
      <c r="G41" s="18">
        <f t="shared" si="18"/>
        <v>0</v>
      </c>
      <c r="H41" s="18">
        <f t="shared" si="18"/>
        <v>0</v>
      </c>
      <c r="I41" s="16">
        <f t="shared" si="22"/>
        <v>2.0224794035745924E-2</v>
      </c>
      <c r="J41" s="6"/>
      <c r="K41" s="31" t="s">
        <v>57</v>
      </c>
      <c r="L41" s="18">
        <f t="shared" si="19"/>
        <v>0</v>
      </c>
      <c r="M41" s="18">
        <f t="shared" si="19"/>
        <v>0</v>
      </c>
      <c r="N41" s="18">
        <f t="shared" si="19"/>
        <v>1.2608422151678686E-2</v>
      </c>
      <c r="O41" s="18">
        <f t="shared" si="19"/>
        <v>7.6163718840672389E-3</v>
      </c>
      <c r="P41" s="18">
        <f t="shared" si="19"/>
        <v>0</v>
      </c>
      <c r="Q41" s="18">
        <f t="shared" si="19"/>
        <v>0</v>
      </c>
      <c r="R41" s="18">
        <f t="shared" si="19"/>
        <v>0</v>
      </c>
      <c r="S41" s="20">
        <f t="shared" si="23"/>
        <v>2.0224794035745924E-2</v>
      </c>
      <c r="T41" s="6"/>
      <c r="U41" s="84" t="s">
        <v>57</v>
      </c>
      <c r="V41" s="76">
        <f t="shared" si="20"/>
        <v>0</v>
      </c>
      <c r="W41" s="76">
        <f t="shared" si="20"/>
        <v>0</v>
      </c>
      <c r="X41" s="76">
        <f t="shared" si="20"/>
        <v>0</v>
      </c>
      <c r="Y41" s="76">
        <f t="shared" si="20"/>
        <v>0</v>
      </c>
      <c r="Z41" s="76">
        <f t="shared" si="20"/>
        <v>1.2608422151678686E-2</v>
      </c>
      <c r="AA41" s="76">
        <f t="shared" si="20"/>
        <v>0</v>
      </c>
      <c r="AB41" s="76">
        <f t="shared" si="20"/>
        <v>0</v>
      </c>
      <c r="AC41" s="77">
        <f t="shared" si="20"/>
        <v>7.6163718840672389E-3</v>
      </c>
      <c r="AD41" s="76">
        <f t="shared" si="20"/>
        <v>0</v>
      </c>
      <c r="AE41" s="76">
        <f t="shared" si="20"/>
        <v>0</v>
      </c>
      <c r="AF41" s="76">
        <f t="shared" si="20"/>
        <v>0</v>
      </c>
      <c r="AG41" s="76">
        <f t="shared" si="20"/>
        <v>0</v>
      </c>
      <c r="AH41" s="76">
        <f t="shared" si="20"/>
        <v>7.6163718840672389E-3</v>
      </c>
      <c r="AI41" s="79">
        <f t="shared" si="24"/>
        <v>2.0224794035745924E-2</v>
      </c>
      <c r="AJ41" t="str">
        <f t="shared" si="25"/>
        <v/>
      </c>
    </row>
    <row r="42" spans="1:36" x14ac:dyDescent="0.25">
      <c r="A42" s="21" t="s">
        <v>16</v>
      </c>
      <c r="B42" s="22">
        <f t="shared" si="21"/>
        <v>5.4223009321801818</v>
      </c>
      <c r="C42" s="22">
        <f t="shared" si="21"/>
        <v>1.1795830100221137E-2</v>
      </c>
      <c r="D42" s="22">
        <f t="shared" si="21"/>
        <v>26.325707345511713</v>
      </c>
      <c r="E42" s="22">
        <f t="shared" si="21"/>
        <v>9.1300436603653345</v>
      </c>
      <c r="F42" s="214"/>
      <c r="G42" s="22">
        <f t="shared" si="18"/>
        <v>0</v>
      </c>
      <c r="H42" s="22">
        <f t="shared" si="18"/>
        <v>0</v>
      </c>
      <c r="I42" s="24">
        <f t="shared" si="22"/>
        <v>40.889847768157452</v>
      </c>
      <c r="J42" s="6"/>
      <c r="K42" s="25" t="s">
        <v>16</v>
      </c>
      <c r="L42" s="26">
        <f t="shared" si="19"/>
        <v>5.4223009321801818</v>
      </c>
      <c r="M42" s="26">
        <f t="shared" si="19"/>
        <v>1.1795830100221137E-2</v>
      </c>
      <c r="N42" s="26">
        <f t="shared" si="19"/>
        <v>26.325707345511713</v>
      </c>
      <c r="O42" s="26">
        <f t="shared" si="19"/>
        <v>9.1300436603653345</v>
      </c>
      <c r="P42" s="26">
        <f t="shared" si="19"/>
        <v>0.31195380678041307</v>
      </c>
      <c r="Q42" s="26">
        <f t="shared" si="19"/>
        <v>0</v>
      </c>
      <c r="R42" s="26">
        <f t="shared" si="19"/>
        <v>0</v>
      </c>
      <c r="S42" s="28">
        <f t="shared" si="23"/>
        <v>41.201801574937868</v>
      </c>
      <c r="T42" s="6"/>
      <c r="U42" s="80" t="s">
        <v>16</v>
      </c>
      <c r="V42" s="81">
        <f t="shared" si="20"/>
        <v>5.4069775619177003</v>
      </c>
      <c r="W42" s="81">
        <f t="shared" si="20"/>
        <v>0</v>
      </c>
      <c r="X42" s="81">
        <f t="shared" si="20"/>
        <v>0</v>
      </c>
      <c r="Y42" s="81">
        <f t="shared" si="20"/>
        <v>1.1795830100221137E-2</v>
      </c>
      <c r="Z42" s="81">
        <f t="shared" si="20"/>
        <v>26.324010983332251</v>
      </c>
      <c r="AA42" s="81">
        <f t="shared" si="20"/>
        <v>7.2294403976415178E-2</v>
      </c>
      <c r="AB42" s="81">
        <f t="shared" si="20"/>
        <v>0.31195380678041307</v>
      </c>
      <c r="AC42" s="82">
        <f t="shared" si="20"/>
        <v>9.0747689888308649</v>
      </c>
      <c r="AD42" s="81">
        <f t="shared" si="20"/>
        <v>1.5323370262480897E-2</v>
      </c>
      <c r="AE42" s="81">
        <f t="shared" si="20"/>
        <v>0</v>
      </c>
      <c r="AF42" s="81">
        <f t="shared" si="20"/>
        <v>0</v>
      </c>
      <c r="AG42" s="81">
        <f t="shared" si="20"/>
        <v>1.6963621794644492E-3</v>
      </c>
      <c r="AH42" s="81">
        <f t="shared" si="20"/>
        <v>9.0577492563889184</v>
      </c>
      <c r="AI42" s="83">
        <f t="shared" si="24"/>
        <v>41.201801574937861</v>
      </c>
      <c r="AJ42" t="str">
        <f t="shared" si="25"/>
        <v/>
      </c>
    </row>
    <row r="43" spans="1:36" x14ac:dyDescent="0.25">
      <c r="A43" s="29" t="s">
        <v>136</v>
      </c>
      <c r="B43" s="18">
        <f t="shared" si="21"/>
        <v>217.6242664502966</v>
      </c>
      <c r="C43" s="18">
        <f t="shared" si="21"/>
        <v>875.49555713262578</v>
      </c>
      <c r="D43" s="18">
        <f t="shared" si="21"/>
        <v>1096.467130401998</v>
      </c>
      <c r="E43" s="18">
        <f t="shared" si="21"/>
        <v>53.542746322062634</v>
      </c>
      <c r="F43" s="214"/>
      <c r="G43" s="18">
        <f t="shared" si="18"/>
        <v>0</v>
      </c>
      <c r="H43" s="18">
        <f t="shared" si="18"/>
        <v>0</v>
      </c>
      <c r="I43" s="16">
        <f t="shared" si="22"/>
        <v>2243.1297003069831</v>
      </c>
      <c r="J43" s="6"/>
      <c r="K43" s="31" t="s">
        <v>136</v>
      </c>
      <c r="L43" s="18">
        <f t="shared" si="19"/>
        <v>217.6242664502966</v>
      </c>
      <c r="M43" s="18">
        <f t="shared" si="19"/>
        <v>875.49555713262578</v>
      </c>
      <c r="N43" s="18">
        <f t="shared" si="19"/>
        <v>1096.467130401998</v>
      </c>
      <c r="O43" s="18">
        <f t="shared" si="19"/>
        <v>53.542746322062634</v>
      </c>
      <c r="P43" s="18">
        <f t="shared" si="19"/>
        <v>0.10946776487325342</v>
      </c>
      <c r="Q43" s="18">
        <f t="shared" si="19"/>
        <v>0</v>
      </c>
      <c r="R43" s="18">
        <f t="shared" si="19"/>
        <v>0</v>
      </c>
      <c r="S43" s="20">
        <f t="shared" si="23"/>
        <v>2243.2391680718565</v>
      </c>
      <c r="T43" s="6"/>
      <c r="U43" s="84" t="s">
        <v>136</v>
      </c>
      <c r="V43" s="76">
        <f t="shared" si="20"/>
        <v>212.27487921850869</v>
      </c>
      <c r="W43" s="76">
        <f t="shared" si="20"/>
        <v>0</v>
      </c>
      <c r="X43" s="76">
        <f t="shared" si="20"/>
        <v>0</v>
      </c>
      <c r="Y43" s="76">
        <f t="shared" si="20"/>
        <v>875.49555713262578</v>
      </c>
      <c r="Z43" s="76">
        <f t="shared" si="20"/>
        <v>1025.5048242708633</v>
      </c>
      <c r="AA43" s="76">
        <f t="shared" si="20"/>
        <v>7.736495241038627</v>
      </c>
      <c r="AB43" s="76">
        <f t="shared" si="20"/>
        <v>0.10946776487325342</v>
      </c>
      <c r="AC43" s="77">
        <f t="shared" si="20"/>
        <v>122.11794444394691</v>
      </c>
      <c r="AD43" s="76">
        <f t="shared" si="20"/>
        <v>5.3493872317878752</v>
      </c>
      <c r="AE43" s="76">
        <f t="shared" si="20"/>
        <v>1.66882440904691</v>
      </c>
      <c r="AF43" s="76">
        <f t="shared" si="20"/>
        <v>0</v>
      </c>
      <c r="AG43" s="76">
        <f t="shared" si="20"/>
        <v>70.962306131135023</v>
      </c>
      <c r="AH43" s="76">
        <f t="shared" si="20"/>
        <v>44.137426671977089</v>
      </c>
      <c r="AI43" s="79">
        <f t="shared" si="24"/>
        <v>2243.2391680718565</v>
      </c>
      <c r="AJ43" t="str">
        <f t="shared" si="25"/>
        <v/>
      </c>
    </row>
    <row r="44" spans="1:36" x14ac:dyDescent="0.25">
      <c r="A44" s="21" t="s">
        <v>24</v>
      </c>
      <c r="B44" s="22">
        <f t="shared" si="21"/>
        <v>68.036646071762505</v>
      </c>
      <c r="C44" s="22">
        <f t="shared" si="21"/>
        <v>17.385414621817084</v>
      </c>
      <c r="D44" s="22">
        <f t="shared" si="21"/>
        <v>197.6492685527312</v>
      </c>
      <c r="E44" s="22">
        <f t="shared" si="21"/>
        <v>1380.1122153183214</v>
      </c>
      <c r="F44" s="214"/>
      <c r="G44" s="22">
        <f t="shared" si="18"/>
        <v>122.5240914623181</v>
      </c>
      <c r="H44" s="22">
        <f t="shared" si="18"/>
        <v>4.7198972319728671</v>
      </c>
      <c r="I44" s="24">
        <f t="shared" si="22"/>
        <v>1790.4275332589232</v>
      </c>
      <c r="J44" s="6"/>
      <c r="K44" s="25" t="s">
        <v>24</v>
      </c>
      <c r="L44" s="26">
        <f t="shared" si="19"/>
        <v>68.036646071762505</v>
      </c>
      <c r="M44" s="26">
        <f t="shared" si="19"/>
        <v>17.385414621817084</v>
      </c>
      <c r="N44" s="26">
        <f t="shared" si="19"/>
        <v>197.6492685527312</v>
      </c>
      <c r="O44" s="26">
        <f t="shared" si="19"/>
        <v>1380.1122153183214</v>
      </c>
      <c r="P44" s="26">
        <f t="shared" si="19"/>
        <v>2.2799977309003121</v>
      </c>
      <c r="Q44" s="26">
        <f t="shared" si="19"/>
        <v>122.5240914623181</v>
      </c>
      <c r="R44" s="26">
        <f t="shared" si="19"/>
        <v>4.7198972319728671</v>
      </c>
      <c r="S44" s="28">
        <f t="shared" si="23"/>
        <v>1792.7075309898237</v>
      </c>
      <c r="T44" s="6"/>
      <c r="U44" s="80" t="s">
        <v>24</v>
      </c>
      <c r="V44" s="81">
        <f t="shared" si="20"/>
        <v>17.68147318161256</v>
      </c>
      <c r="W44" s="81">
        <f t="shared" si="20"/>
        <v>48.865588164117462</v>
      </c>
      <c r="X44" s="81">
        <f t="shared" si="20"/>
        <v>122.5240914623181</v>
      </c>
      <c r="Y44" s="81">
        <f t="shared" si="20"/>
        <v>17.385414621817084</v>
      </c>
      <c r="Z44" s="81">
        <f t="shared" si="20"/>
        <v>196.01178915809737</v>
      </c>
      <c r="AA44" s="81">
        <f t="shared" si="20"/>
        <v>1329.2072769469548</v>
      </c>
      <c r="AB44" s="81">
        <f t="shared" si="20"/>
        <v>2.2799977309003121</v>
      </c>
      <c r="AC44" s="82">
        <f t="shared" si="20"/>
        <v>58.751899724005597</v>
      </c>
      <c r="AD44" s="81">
        <f t="shared" si="20"/>
        <v>1.4895847260324888</v>
      </c>
      <c r="AE44" s="81">
        <f t="shared" si="20"/>
        <v>39.871157326932014</v>
      </c>
      <c r="AF44" s="81">
        <f t="shared" si="20"/>
        <v>4.7198972319728671</v>
      </c>
      <c r="AG44" s="81">
        <f t="shared" si="20"/>
        <v>1.6374793946338226</v>
      </c>
      <c r="AH44" s="81">
        <f t="shared" si="20"/>
        <v>11.033781044434409</v>
      </c>
      <c r="AI44" s="83">
        <f t="shared" si="24"/>
        <v>1792.7075309898232</v>
      </c>
      <c r="AJ44" t="str">
        <f t="shared" si="25"/>
        <v/>
      </c>
    </row>
    <row r="45" spans="1:36" x14ac:dyDescent="0.25">
      <c r="A45" s="29" t="s">
        <v>23</v>
      </c>
      <c r="B45" s="18">
        <f t="shared" si="21"/>
        <v>95.539211352828559</v>
      </c>
      <c r="C45" s="18">
        <f t="shared" si="21"/>
        <v>270.60185904566754</v>
      </c>
      <c r="D45" s="18">
        <f t="shared" si="21"/>
        <v>103.5232327880785</v>
      </c>
      <c r="E45" s="18">
        <f t="shared" si="21"/>
        <v>0</v>
      </c>
      <c r="F45" s="214"/>
      <c r="G45" s="18">
        <f t="shared" si="18"/>
        <v>0</v>
      </c>
      <c r="H45" s="18">
        <f t="shared" si="18"/>
        <v>0</v>
      </c>
      <c r="I45" s="16">
        <f t="shared" si="22"/>
        <v>469.66430318657456</v>
      </c>
      <c r="J45" s="6"/>
      <c r="K45" s="31" t="s">
        <v>23</v>
      </c>
      <c r="L45" s="18">
        <f t="shared" si="19"/>
        <v>95.539211352828559</v>
      </c>
      <c r="M45" s="18">
        <f t="shared" si="19"/>
        <v>270.60185904566754</v>
      </c>
      <c r="N45" s="18">
        <f t="shared" si="19"/>
        <v>103.5232327880785</v>
      </c>
      <c r="O45" s="18">
        <f t="shared" si="19"/>
        <v>0</v>
      </c>
      <c r="P45" s="18">
        <f t="shared" si="19"/>
        <v>0</v>
      </c>
      <c r="Q45" s="18">
        <f t="shared" si="19"/>
        <v>0</v>
      </c>
      <c r="R45" s="18">
        <f t="shared" si="19"/>
        <v>0</v>
      </c>
      <c r="S45" s="20">
        <f t="shared" si="23"/>
        <v>469.66430318657456</v>
      </c>
      <c r="T45" s="6"/>
      <c r="U45" s="84" t="s">
        <v>23</v>
      </c>
      <c r="V45" s="76">
        <f t="shared" si="20"/>
        <v>89.642057181410934</v>
      </c>
      <c r="W45" s="76">
        <f t="shared" si="20"/>
        <v>4.5661378657337579</v>
      </c>
      <c r="X45" s="76">
        <f t="shared" si="20"/>
        <v>0</v>
      </c>
      <c r="Y45" s="76">
        <f t="shared" si="20"/>
        <v>270.60185904566754</v>
      </c>
      <c r="Z45" s="76">
        <f t="shared" si="20"/>
        <v>64.151447283992979</v>
      </c>
      <c r="AA45" s="76">
        <f t="shared" si="20"/>
        <v>0</v>
      </c>
      <c r="AB45" s="76">
        <f t="shared" si="20"/>
        <v>0</v>
      </c>
      <c r="AC45" s="77">
        <f t="shared" si="20"/>
        <v>40.70280180976939</v>
      </c>
      <c r="AD45" s="76">
        <f t="shared" si="20"/>
        <v>1.3310163056838535</v>
      </c>
      <c r="AE45" s="76">
        <f t="shared" si="20"/>
        <v>0</v>
      </c>
      <c r="AF45" s="76">
        <f t="shared" si="20"/>
        <v>0</v>
      </c>
      <c r="AG45" s="76">
        <f t="shared" si="20"/>
        <v>39.371785504085537</v>
      </c>
      <c r="AH45" s="76">
        <f t="shared" si="20"/>
        <v>0</v>
      </c>
      <c r="AI45" s="79">
        <f t="shared" si="24"/>
        <v>469.66430318657461</v>
      </c>
      <c r="AJ45" t="str">
        <f t="shared" si="25"/>
        <v/>
      </c>
    </row>
    <row r="46" spans="1:36" x14ac:dyDescent="0.25">
      <c r="A46" s="21" t="s">
        <v>58</v>
      </c>
      <c r="B46" s="22">
        <f t="shared" si="21"/>
        <v>0</v>
      </c>
      <c r="C46" s="22">
        <f t="shared" si="21"/>
        <v>0</v>
      </c>
      <c r="D46" s="22">
        <f t="shared" si="21"/>
        <v>0</v>
      </c>
      <c r="E46" s="22">
        <f t="shared" si="21"/>
        <v>0</v>
      </c>
      <c r="F46" s="214"/>
      <c r="G46" s="22">
        <f t="shared" si="18"/>
        <v>0</v>
      </c>
      <c r="H46" s="22">
        <f t="shared" si="18"/>
        <v>0</v>
      </c>
      <c r="I46" s="24">
        <f t="shared" si="22"/>
        <v>0</v>
      </c>
      <c r="J46" s="6"/>
      <c r="K46" s="25" t="s">
        <v>58</v>
      </c>
      <c r="L46" s="26">
        <f t="shared" si="19"/>
        <v>0</v>
      </c>
      <c r="M46" s="26">
        <f t="shared" si="19"/>
        <v>0</v>
      </c>
      <c r="N46" s="26">
        <f t="shared" si="19"/>
        <v>0</v>
      </c>
      <c r="O46" s="26">
        <f t="shared" si="19"/>
        <v>0</v>
      </c>
      <c r="P46" s="26">
        <f t="shared" si="19"/>
        <v>0</v>
      </c>
      <c r="Q46" s="26">
        <f t="shared" si="19"/>
        <v>0</v>
      </c>
      <c r="R46" s="26">
        <f t="shared" si="19"/>
        <v>0</v>
      </c>
      <c r="S46" s="28">
        <f t="shared" si="23"/>
        <v>0</v>
      </c>
      <c r="T46" s="6"/>
      <c r="U46" s="80" t="s">
        <v>58</v>
      </c>
      <c r="V46" s="81">
        <f t="shared" si="20"/>
        <v>0</v>
      </c>
      <c r="W46" s="81">
        <f t="shared" si="20"/>
        <v>0</v>
      </c>
      <c r="X46" s="81">
        <f t="shared" si="20"/>
        <v>0</v>
      </c>
      <c r="Y46" s="81">
        <f t="shared" si="20"/>
        <v>0</v>
      </c>
      <c r="Z46" s="81">
        <f t="shared" si="20"/>
        <v>0</v>
      </c>
      <c r="AA46" s="81">
        <f t="shared" si="20"/>
        <v>0</v>
      </c>
      <c r="AB46" s="81">
        <f t="shared" si="20"/>
        <v>0</v>
      </c>
      <c r="AC46" s="82">
        <f t="shared" si="20"/>
        <v>0</v>
      </c>
      <c r="AD46" s="81">
        <f t="shared" si="20"/>
        <v>0</v>
      </c>
      <c r="AE46" s="81">
        <f t="shared" si="20"/>
        <v>0</v>
      </c>
      <c r="AF46" s="81">
        <f t="shared" si="20"/>
        <v>0</v>
      </c>
      <c r="AG46" s="81">
        <f t="shared" si="20"/>
        <v>0</v>
      </c>
      <c r="AH46" s="81">
        <f t="shared" si="20"/>
        <v>0</v>
      </c>
      <c r="AI46" s="83">
        <f t="shared" si="24"/>
        <v>0</v>
      </c>
      <c r="AJ46" t="str">
        <f t="shared" si="25"/>
        <v/>
      </c>
    </row>
    <row r="47" spans="1:36" x14ac:dyDescent="0.25">
      <c r="A47" s="29" t="s">
        <v>21</v>
      </c>
      <c r="B47" s="18">
        <f t="shared" si="21"/>
        <v>174.77298508163273</v>
      </c>
      <c r="C47" s="18">
        <f t="shared" si="21"/>
        <v>721.96128122762184</v>
      </c>
      <c r="D47" s="18">
        <f t="shared" si="21"/>
        <v>419.35242691041452</v>
      </c>
      <c r="E47" s="18">
        <f t="shared" si="21"/>
        <v>11.003403120237534</v>
      </c>
      <c r="F47" s="214"/>
      <c r="G47" s="18">
        <f t="shared" si="18"/>
        <v>0</v>
      </c>
      <c r="H47" s="18">
        <f t="shared" si="18"/>
        <v>0</v>
      </c>
      <c r="I47" s="16">
        <f t="shared" si="22"/>
        <v>1327.0900963399067</v>
      </c>
      <c r="J47" s="6"/>
      <c r="K47" s="31" t="s">
        <v>21</v>
      </c>
      <c r="L47" s="18">
        <f t="shared" si="19"/>
        <v>174.77298508163273</v>
      </c>
      <c r="M47" s="18">
        <f t="shared" si="19"/>
        <v>721.96128122762184</v>
      </c>
      <c r="N47" s="18">
        <f t="shared" si="19"/>
        <v>419.35242691041452</v>
      </c>
      <c r="O47" s="18">
        <f t="shared" si="19"/>
        <v>11.003403120237534</v>
      </c>
      <c r="P47" s="18">
        <f t="shared" si="19"/>
        <v>33.329600930243053</v>
      </c>
      <c r="Q47" s="18">
        <f t="shared" si="19"/>
        <v>0</v>
      </c>
      <c r="R47" s="18">
        <f t="shared" si="19"/>
        <v>0</v>
      </c>
      <c r="S47" s="20">
        <f t="shared" si="23"/>
        <v>1360.4196972701498</v>
      </c>
      <c r="T47" s="6"/>
      <c r="U47" s="84" t="s">
        <v>21</v>
      </c>
      <c r="V47" s="76">
        <f t="shared" si="20"/>
        <v>174.55132443519474</v>
      </c>
      <c r="W47" s="76">
        <f t="shared" si="20"/>
        <v>0</v>
      </c>
      <c r="X47" s="76">
        <f t="shared" si="20"/>
        <v>0</v>
      </c>
      <c r="Y47" s="76">
        <f t="shared" si="20"/>
        <v>721.96128122762184</v>
      </c>
      <c r="Z47" s="76">
        <f t="shared" si="20"/>
        <v>304.61978256839336</v>
      </c>
      <c r="AA47" s="76">
        <f t="shared" si="20"/>
        <v>0</v>
      </c>
      <c r="AB47" s="76">
        <f t="shared" si="20"/>
        <v>33.329600930243053</v>
      </c>
      <c r="AC47" s="77">
        <f t="shared" si="20"/>
        <v>125.95770810869675</v>
      </c>
      <c r="AD47" s="76">
        <f t="shared" si="20"/>
        <v>0.22166064643801059</v>
      </c>
      <c r="AE47" s="76">
        <f t="shared" si="20"/>
        <v>0</v>
      </c>
      <c r="AF47" s="76">
        <f t="shared" si="20"/>
        <v>0</v>
      </c>
      <c r="AG47" s="76">
        <f t="shared" si="20"/>
        <v>114.7326443420212</v>
      </c>
      <c r="AH47" s="76">
        <f t="shared" si="20"/>
        <v>11.003403120237534</v>
      </c>
      <c r="AI47" s="79">
        <f t="shared" si="24"/>
        <v>1360.4196972701498</v>
      </c>
      <c r="AJ47" t="str">
        <f t="shared" si="25"/>
        <v/>
      </c>
    </row>
    <row r="48" spans="1:36" x14ac:dyDescent="0.25">
      <c r="A48" s="21" t="s">
        <v>20</v>
      </c>
      <c r="B48" s="22">
        <f t="shared" si="21"/>
        <v>0.7664109726750582</v>
      </c>
      <c r="C48" s="22">
        <f t="shared" si="21"/>
        <v>9.6767413689311059</v>
      </c>
      <c r="D48" s="22">
        <f t="shared" si="21"/>
        <v>3.3571369375293161</v>
      </c>
      <c r="E48" s="22">
        <f t="shared" si="21"/>
        <v>0</v>
      </c>
      <c r="F48" s="214"/>
      <c r="G48" s="22">
        <f t="shared" si="18"/>
        <v>0</v>
      </c>
      <c r="H48" s="22">
        <f t="shared" si="18"/>
        <v>0</v>
      </c>
      <c r="I48" s="24">
        <f t="shared" si="22"/>
        <v>13.80028927913548</v>
      </c>
      <c r="J48" s="6"/>
      <c r="K48" s="25" t="s">
        <v>20</v>
      </c>
      <c r="L48" s="26">
        <f t="shared" si="19"/>
        <v>0.7664109726750582</v>
      </c>
      <c r="M48" s="26">
        <f t="shared" si="19"/>
        <v>9.6767413689311059</v>
      </c>
      <c r="N48" s="26">
        <f t="shared" si="19"/>
        <v>3.3571369375293161</v>
      </c>
      <c r="O48" s="26">
        <f t="shared" si="19"/>
        <v>0</v>
      </c>
      <c r="P48" s="26">
        <f t="shared" si="19"/>
        <v>0</v>
      </c>
      <c r="Q48" s="26">
        <f t="shared" si="19"/>
        <v>0</v>
      </c>
      <c r="R48" s="26">
        <f t="shared" si="19"/>
        <v>0</v>
      </c>
      <c r="S48" s="28">
        <f t="shared" si="23"/>
        <v>13.80028927913548</v>
      </c>
      <c r="T48" s="6"/>
      <c r="U48" s="80" t="s">
        <v>59</v>
      </c>
      <c r="V48" s="81">
        <f t="shared" si="20"/>
        <v>0.7664109726750582</v>
      </c>
      <c r="W48" s="81">
        <f t="shared" si="20"/>
        <v>0</v>
      </c>
      <c r="X48" s="81">
        <f t="shared" si="20"/>
        <v>0</v>
      </c>
      <c r="Y48" s="81">
        <f t="shared" si="20"/>
        <v>9.6767413689311059</v>
      </c>
      <c r="Z48" s="81">
        <f t="shared" si="20"/>
        <v>3.3571369375293161</v>
      </c>
      <c r="AA48" s="81">
        <f t="shared" si="20"/>
        <v>0</v>
      </c>
      <c r="AB48" s="81">
        <f t="shared" si="20"/>
        <v>0</v>
      </c>
      <c r="AC48" s="82">
        <f t="shared" si="20"/>
        <v>0</v>
      </c>
      <c r="AD48" s="81">
        <f t="shared" si="20"/>
        <v>0</v>
      </c>
      <c r="AE48" s="81">
        <f t="shared" si="20"/>
        <v>0</v>
      </c>
      <c r="AF48" s="81">
        <f t="shared" si="20"/>
        <v>0</v>
      </c>
      <c r="AG48" s="81">
        <f t="shared" si="20"/>
        <v>0</v>
      </c>
      <c r="AH48" s="81">
        <f t="shared" si="20"/>
        <v>0</v>
      </c>
      <c r="AI48" s="83">
        <f t="shared" si="24"/>
        <v>13.80028927913548</v>
      </c>
      <c r="AJ48" t="str">
        <f t="shared" si="25"/>
        <v/>
      </c>
    </row>
    <row r="49" spans="1:36" x14ac:dyDescent="0.25">
      <c r="A49" s="32" t="s">
        <v>62</v>
      </c>
      <c r="B49" s="18">
        <f t="shared" si="21"/>
        <v>1.0367319457636719</v>
      </c>
      <c r="C49" s="18">
        <f t="shared" si="21"/>
        <v>0</v>
      </c>
      <c r="D49" s="18">
        <f t="shared" si="21"/>
        <v>0</v>
      </c>
      <c r="E49" s="18">
        <f t="shared" si="21"/>
        <v>0</v>
      </c>
      <c r="F49" s="214"/>
      <c r="G49" s="18">
        <f t="shared" ref="G49:H53" si="26">G127+G153+G179+G205+G231+G257+G283+G309+G335+G361+G387+G413+G439</f>
        <v>0</v>
      </c>
      <c r="H49" s="18">
        <f t="shared" si="26"/>
        <v>0</v>
      </c>
      <c r="I49" s="16">
        <f t="shared" si="22"/>
        <v>1.0367319457636719</v>
      </c>
      <c r="J49" s="6"/>
      <c r="K49" s="33" t="s">
        <v>62</v>
      </c>
      <c r="L49" s="18">
        <f t="shared" ref="L49:R53" si="27">L127+L153+L179+L205+L231+L257+L283+L309+L335+L361+L387+L413+L439</f>
        <v>1.0367319457636719</v>
      </c>
      <c r="M49" s="18">
        <f t="shared" si="27"/>
        <v>0</v>
      </c>
      <c r="N49" s="18">
        <f t="shared" si="27"/>
        <v>0</v>
      </c>
      <c r="O49" s="18">
        <f t="shared" si="27"/>
        <v>0</v>
      </c>
      <c r="P49" s="18">
        <f t="shared" si="27"/>
        <v>0</v>
      </c>
      <c r="Q49" s="18">
        <f t="shared" si="27"/>
        <v>0</v>
      </c>
      <c r="R49" s="18">
        <f t="shared" si="27"/>
        <v>0</v>
      </c>
      <c r="S49" s="20">
        <f t="shared" si="23"/>
        <v>1.0367319457636719</v>
      </c>
      <c r="T49" s="6"/>
      <c r="U49" s="85" t="s">
        <v>60</v>
      </c>
      <c r="V49" s="76">
        <f t="shared" ref="V49:AH53" si="28">V127+V153+V179+V205+V231+V257+V283+V309+V335+V361+V387+V413+V439</f>
        <v>1.0367319457636719</v>
      </c>
      <c r="W49" s="76">
        <f t="shared" si="28"/>
        <v>0</v>
      </c>
      <c r="X49" s="76">
        <f t="shared" si="28"/>
        <v>0</v>
      </c>
      <c r="Y49" s="76">
        <f t="shared" si="28"/>
        <v>0</v>
      </c>
      <c r="Z49" s="76">
        <f t="shared" si="28"/>
        <v>0</v>
      </c>
      <c r="AA49" s="76">
        <f t="shared" si="28"/>
        <v>0</v>
      </c>
      <c r="AB49" s="76">
        <f t="shared" si="28"/>
        <v>0</v>
      </c>
      <c r="AC49" s="77">
        <f t="shared" si="28"/>
        <v>0</v>
      </c>
      <c r="AD49" s="76">
        <f t="shared" si="28"/>
        <v>0</v>
      </c>
      <c r="AE49" s="76">
        <f t="shared" si="28"/>
        <v>0</v>
      </c>
      <c r="AF49" s="76">
        <f t="shared" si="28"/>
        <v>0</v>
      </c>
      <c r="AG49" s="76">
        <f t="shared" si="28"/>
        <v>0</v>
      </c>
      <c r="AH49" s="76">
        <f t="shared" si="28"/>
        <v>0</v>
      </c>
      <c r="AI49" s="79">
        <f t="shared" si="24"/>
        <v>1.0367319457636719</v>
      </c>
      <c r="AJ49" t="str">
        <f t="shared" si="25"/>
        <v/>
      </c>
    </row>
    <row r="50" spans="1:36" ht="14.4" x14ac:dyDescent="0.3">
      <c r="A50" s="34" t="s">
        <v>22</v>
      </c>
      <c r="B50" s="35">
        <f t="shared" ref="B50:E53" si="29">B128+B154+B180+B206+B232+B258+B284+B310+B336+B362+B388+B414+B440</f>
        <v>1.0367319457636719</v>
      </c>
      <c r="C50" s="35">
        <f t="shared" si="29"/>
        <v>0</v>
      </c>
      <c r="D50" s="35">
        <f t="shared" si="29"/>
        <v>0</v>
      </c>
      <c r="E50" s="35">
        <f t="shared" si="29"/>
        <v>0</v>
      </c>
      <c r="F50" s="214"/>
      <c r="G50" s="35">
        <f t="shared" si="26"/>
        <v>0</v>
      </c>
      <c r="H50" s="35">
        <f t="shared" si="26"/>
        <v>0</v>
      </c>
      <c r="I50" s="37">
        <f t="shared" si="22"/>
        <v>1.0367319457636719</v>
      </c>
      <c r="J50" s="6"/>
      <c r="K50" s="38" t="s">
        <v>22</v>
      </c>
      <c r="L50" s="39">
        <f t="shared" si="27"/>
        <v>1.0367319457636719</v>
      </c>
      <c r="M50" s="39">
        <f t="shared" si="27"/>
        <v>0</v>
      </c>
      <c r="N50" s="39">
        <f t="shared" si="27"/>
        <v>0</v>
      </c>
      <c r="O50" s="39">
        <f t="shared" si="27"/>
        <v>0</v>
      </c>
      <c r="P50" s="39">
        <f t="shared" si="27"/>
        <v>0</v>
      </c>
      <c r="Q50" s="39">
        <f t="shared" si="27"/>
        <v>0</v>
      </c>
      <c r="R50" s="39">
        <f t="shared" si="27"/>
        <v>0</v>
      </c>
      <c r="S50" s="41">
        <f t="shared" si="23"/>
        <v>1.0367319457636719</v>
      </c>
      <c r="T50" s="6"/>
      <c r="U50" s="86" t="s">
        <v>63</v>
      </c>
      <c r="V50" s="87">
        <f t="shared" si="28"/>
        <v>0.18174152304658955</v>
      </c>
      <c r="W50" s="87">
        <f t="shared" si="28"/>
        <v>0</v>
      </c>
      <c r="X50" s="87">
        <f t="shared" si="28"/>
        <v>0</v>
      </c>
      <c r="Y50" s="87">
        <f t="shared" si="28"/>
        <v>0</v>
      </c>
      <c r="Z50" s="87">
        <f t="shared" si="28"/>
        <v>0</v>
      </c>
      <c r="AA50" s="87">
        <f t="shared" si="28"/>
        <v>0</v>
      </c>
      <c r="AB50" s="87">
        <f t="shared" si="28"/>
        <v>0</v>
      </c>
      <c r="AC50" s="171">
        <f t="shared" si="28"/>
        <v>0</v>
      </c>
      <c r="AD50" s="87">
        <f t="shared" si="28"/>
        <v>0</v>
      </c>
      <c r="AE50" s="87">
        <f t="shared" si="28"/>
        <v>0</v>
      </c>
      <c r="AF50" s="87">
        <f t="shared" si="28"/>
        <v>0</v>
      </c>
      <c r="AG50" s="87">
        <f t="shared" si="28"/>
        <v>0</v>
      </c>
      <c r="AH50" s="87">
        <f t="shared" si="28"/>
        <v>0</v>
      </c>
      <c r="AI50" s="89">
        <f t="shared" si="24"/>
        <v>0.18174152304658955</v>
      </c>
      <c r="AJ50">
        <f t="shared" si="25"/>
        <v>0.85499042271708237</v>
      </c>
    </row>
    <row r="51" spans="1:36" ht="14.4" x14ac:dyDescent="0.3">
      <c r="A51" s="42" t="s">
        <v>18</v>
      </c>
      <c r="B51" s="43">
        <f t="shared" si="29"/>
        <v>0</v>
      </c>
      <c r="C51" s="43">
        <f t="shared" si="29"/>
        <v>0</v>
      </c>
      <c r="D51" s="43">
        <f t="shared" si="29"/>
        <v>0</v>
      </c>
      <c r="E51" s="43">
        <f t="shared" si="29"/>
        <v>0</v>
      </c>
      <c r="F51" s="214"/>
      <c r="G51" s="43">
        <f t="shared" si="26"/>
        <v>0</v>
      </c>
      <c r="H51" s="43">
        <f t="shared" si="26"/>
        <v>0</v>
      </c>
      <c r="I51" s="45">
        <f t="shared" si="22"/>
        <v>0</v>
      </c>
      <c r="J51" s="6"/>
      <c r="K51" s="46" t="s">
        <v>18</v>
      </c>
      <c r="L51" s="43">
        <f t="shared" si="27"/>
        <v>0</v>
      </c>
      <c r="M51" s="43">
        <f t="shared" si="27"/>
        <v>0</v>
      </c>
      <c r="N51" s="43">
        <f t="shared" si="27"/>
        <v>0</v>
      </c>
      <c r="O51" s="43">
        <f t="shared" si="27"/>
        <v>0</v>
      </c>
      <c r="P51" s="43">
        <f t="shared" si="27"/>
        <v>0</v>
      </c>
      <c r="Q51" s="43">
        <f t="shared" si="27"/>
        <v>0</v>
      </c>
      <c r="R51" s="43">
        <f t="shared" si="27"/>
        <v>0</v>
      </c>
      <c r="S51" s="48">
        <f t="shared" si="23"/>
        <v>0</v>
      </c>
      <c r="T51" s="6"/>
      <c r="U51" s="90" t="s">
        <v>18</v>
      </c>
      <c r="V51" s="91">
        <f t="shared" si="28"/>
        <v>0</v>
      </c>
      <c r="W51" s="91">
        <f t="shared" si="28"/>
        <v>0</v>
      </c>
      <c r="X51" s="91">
        <f t="shared" si="28"/>
        <v>0</v>
      </c>
      <c r="Y51" s="91">
        <f t="shared" si="28"/>
        <v>0</v>
      </c>
      <c r="Z51" s="91">
        <f t="shared" si="28"/>
        <v>0</v>
      </c>
      <c r="AA51" s="91">
        <f t="shared" si="28"/>
        <v>0</v>
      </c>
      <c r="AB51" s="91">
        <f t="shared" si="28"/>
        <v>0</v>
      </c>
      <c r="AC51" s="172">
        <f t="shared" si="28"/>
        <v>0</v>
      </c>
      <c r="AD51" s="91">
        <f t="shared" si="28"/>
        <v>0</v>
      </c>
      <c r="AE51" s="91">
        <f t="shared" si="28"/>
        <v>0</v>
      </c>
      <c r="AF51" s="91">
        <f t="shared" si="28"/>
        <v>0</v>
      </c>
      <c r="AG51" s="91">
        <f t="shared" si="28"/>
        <v>0</v>
      </c>
      <c r="AH51" s="91">
        <f t="shared" si="28"/>
        <v>0</v>
      </c>
      <c r="AI51" s="93">
        <f t="shared" si="24"/>
        <v>0</v>
      </c>
      <c r="AJ51" t="str">
        <f t="shared" si="25"/>
        <v/>
      </c>
    </row>
    <row r="52" spans="1:36" ht="14.4" x14ac:dyDescent="0.3">
      <c r="A52" s="34" t="s">
        <v>19</v>
      </c>
      <c r="B52" s="35">
        <f t="shared" si="29"/>
        <v>0</v>
      </c>
      <c r="C52" s="35">
        <f t="shared" si="29"/>
        <v>0</v>
      </c>
      <c r="D52" s="35">
        <f t="shared" si="29"/>
        <v>0</v>
      </c>
      <c r="E52" s="35">
        <f t="shared" si="29"/>
        <v>0</v>
      </c>
      <c r="F52" s="214"/>
      <c r="G52" s="35">
        <f t="shared" si="26"/>
        <v>0</v>
      </c>
      <c r="H52" s="35">
        <f t="shared" si="26"/>
        <v>0</v>
      </c>
      <c r="I52" s="37">
        <f t="shared" si="22"/>
        <v>0</v>
      </c>
      <c r="J52" s="6"/>
      <c r="K52" s="38" t="s">
        <v>19</v>
      </c>
      <c r="L52" s="39">
        <f t="shared" si="27"/>
        <v>0</v>
      </c>
      <c r="M52" s="39">
        <f t="shared" si="27"/>
        <v>0</v>
      </c>
      <c r="N52" s="39">
        <f t="shared" si="27"/>
        <v>0</v>
      </c>
      <c r="O52" s="39">
        <f t="shared" si="27"/>
        <v>0</v>
      </c>
      <c r="P52" s="39">
        <f t="shared" si="27"/>
        <v>0</v>
      </c>
      <c r="Q52" s="39">
        <f t="shared" si="27"/>
        <v>0</v>
      </c>
      <c r="R52" s="39">
        <f t="shared" si="27"/>
        <v>0</v>
      </c>
      <c r="S52" s="41">
        <f t="shared" si="23"/>
        <v>0</v>
      </c>
      <c r="T52" s="6"/>
      <c r="U52" s="86" t="s">
        <v>19</v>
      </c>
      <c r="V52" s="87">
        <f t="shared" si="28"/>
        <v>0</v>
      </c>
      <c r="W52" s="87">
        <f t="shared" si="28"/>
        <v>0</v>
      </c>
      <c r="X52" s="87">
        <f t="shared" si="28"/>
        <v>0</v>
      </c>
      <c r="Y52" s="87">
        <f t="shared" si="28"/>
        <v>0</v>
      </c>
      <c r="Z52" s="87">
        <f t="shared" si="28"/>
        <v>0</v>
      </c>
      <c r="AA52" s="87">
        <f t="shared" si="28"/>
        <v>0</v>
      </c>
      <c r="AB52" s="87">
        <f t="shared" si="28"/>
        <v>0</v>
      </c>
      <c r="AC52" s="171">
        <f t="shared" si="28"/>
        <v>0</v>
      </c>
      <c r="AD52" s="87">
        <f t="shared" si="28"/>
        <v>0</v>
      </c>
      <c r="AE52" s="87">
        <f t="shared" si="28"/>
        <v>0</v>
      </c>
      <c r="AF52" s="87">
        <f t="shared" si="28"/>
        <v>0</v>
      </c>
      <c r="AG52" s="87">
        <f t="shared" si="28"/>
        <v>0</v>
      </c>
      <c r="AH52" s="87">
        <f t="shared" si="28"/>
        <v>0</v>
      </c>
      <c r="AI52" s="89">
        <f t="shared" si="24"/>
        <v>0</v>
      </c>
      <c r="AJ52" t="str">
        <f t="shared" si="25"/>
        <v/>
      </c>
    </row>
    <row r="53" spans="1:36" ht="15" thickBot="1" x14ac:dyDescent="0.35">
      <c r="A53" s="49" t="s">
        <v>10</v>
      </c>
      <c r="B53" s="50">
        <f t="shared" si="29"/>
        <v>0</v>
      </c>
      <c r="C53" s="50">
        <f t="shared" si="29"/>
        <v>0</v>
      </c>
      <c r="D53" s="50">
        <f t="shared" si="29"/>
        <v>0</v>
      </c>
      <c r="E53" s="50">
        <f t="shared" si="29"/>
        <v>0</v>
      </c>
      <c r="F53" s="215"/>
      <c r="G53" s="50">
        <f t="shared" si="26"/>
        <v>0</v>
      </c>
      <c r="H53" s="50">
        <f t="shared" si="26"/>
        <v>0</v>
      </c>
      <c r="I53" s="52">
        <f t="shared" si="22"/>
        <v>0</v>
      </c>
      <c r="J53" s="6"/>
      <c r="K53" s="53" t="s">
        <v>10</v>
      </c>
      <c r="L53" s="50">
        <f t="shared" si="27"/>
        <v>0</v>
      </c>
      <c r="M53" s="50">
        <f t="shared" si="27"/>
        <v>0</v>
      </c>
      <c r="N53" s="50">
        <f t="shared" si="27"/>
        <v>0</v>
      </c>
      <c r="O53" s="50">
        <f t="shared" si="27"/>
        <v>0</v>
      </c>
      <c r="P53" s="50">
        <f t="shared" si="27"/>
        <v>0</v>
      </c>
      <c r="Q53" s="50">
        <f t="shared" si="27"/>
        <v>0</v>
      </c>
      <c r="R53" s="50">
        <f t="shared" si="27"/>
        <v>0</v>
      </c>
      <c r="S53" s="55">
        <f t="shared" si="23"/>
        <v>0</v>
      </c>
      <c r="T53" s="6"/>
      <c r="U53" s="90" t="s">
        <v>10</v>
      </c>
      <c r="V53" s="91">
        <f t="shared" si="28"/>
        <v>0</v>
      </c>
      <c r="W53" s="91">
        <f t="shared" si="28"/>
        <v>0</v>
      </c>
      <c r="X53" s="91">
        <f t="shared" si="28"/>
        <v>0</v>
      </c>
      <c r="Y53" s="91">
        <f t="shared" si="28"/>
        <v>0</v>
      </c>
      <c r="Z53" s="91">
        <f t="shared" si="28"/>
        <v>0</v>
      </c>
      <c r="AA53" s="91">
        <f t="shared" si="28"/>
        <v>0</v>
      </c>
      <c r="AB53" s="91">
        <f t="shared" si="28"/>
        <v>0</v>
      </c>
      <c r="AC53" s="172">
        <f t="shared" si="28"/>
        <v>0</v>
      </c>
      <c r="AD53" s="91">
        <f t="shared" si="28"/>
        <v>0</v>
      </c>
      <c r="AE53" s="91">
        <f t="shared" si="28"/>
        <v>0</v>
      </c>
      <c r="AF53" s="91">
        <f t="shared" si="28"/>
        <v>0</v>
      </c>
      <c r="AG53" s="91">
        <f t="shared" si="28"/>
        <v>0</v>
      </c>
      <c r="AH53" s="91">
        <f t="shared" si="28"/>
        <v>0</v>
      </c>
      <c r="AI53" s="93">
        <f t="shared" si="24"/>
        <v>0</v>
      </c>
      <c r="AJ53" t="str">
        <f t="shared" si="25"/>
        <v/>
      </c>
    </row>
    <row r="54" spans="1:36" x14ac:dyDescent="0.25">
      <c r="A54" s="56" t="s">
        <v>25</v>
      </c>
      <c r="B54" s="57">
        <f>SUM(B33:B49)</f>
        <v>589.52119480008594</v>
      </c>
      <c r="C54" s="57">
        <f t="shared" ref="C54:I54" si="30">SUM(C33:C49)</f>
        <v>1934.9055826828101</v>
      </c>
      <c r="D54" s="57">
        <f t="shared" si="30"/>
        <v>1870.8034349711691</v>
      </c>
      <c r="E54" s="57">
        <f t="shared" si="30"/>
        <v>1671.2054327163612</v>
      </c>
      <c r="F54" s="57">
        <f t="shared" si="30"/>
        <v>0</v>
      </c>
      <c r="G54" s="57">
        <f t="shared" si="30"/>
        <v>122.5240914623181</v>
      </c>
      <c r="H54" s="57">
        <f t="shared" si="30"/>
        <v>4.7198972319728671</v>
      </c>
      <c r="I54" s="57">
        <f t="shared" si="30"/>
        <v>6193.6796338647164</v>
      </c>
      <c r="J54" s="6"/>
      <c r="K54" s="59" t="s">
        <v>25</v>
      </c>
      <c r="L54" s="57">
        <f>SUM(L33:L49)</f>
        <v>589.52119480008594</v>
      </c>
      <c r="M54" s="57">
        <f t="shared" ref="M54:S54" si="31">SUM(M33:M49)</f>
        <v>1934.9055826828101</v>
      </c>
      <c r="N54" s="57">
        <f t="shared" si="31"/>
        <v>1870.8034349711691</v>
      </c>
      <c r="O54" s="57">
        <f t="shared" si="31"/>
        <v>1671.2054327163612</v>
      </c>
      <c r="P54" s="57">
        <f t="shared" si="31"/>
        <v>424.33590134557949</v>
      </c>
      <c r="Q54" s="57">
        <f t="shared" si="31"/>
        <v>122.5240914623181</v>
      </c>
      <c r="R54" s="58">
        <f t="shared" si="31"/>
        <v>4.7198972319728671</v>
      </c>
      <c r="S54" s="60">
        <f t="shared" si="31"/>
        <v>6618.0155352102956</v>
      </c>
      <c r="T54" s="6" t="str">
        <f>IF(ABS(S54-AI54)&gt;0.01,S54-AI54,"")</f>
        <v/>
      </c>
      <c r="U54" s="94" t="s">
        <v>61</v>
      </c>
      <c r="V54" s="95">
        <f>SUM(V33:V49)</f>
        <v>527.00100721319711</v>
      </c>
      <c r="W54" s="95">
        <f t="shared" ref="W54:AH54" si="32">SUM(W33:W49)</f>
        <v>53.43172602985122</v>
      </c>
      <c r="X54" s="95">
        <f t="shared" si="32"/>
        <v>122.5240914623181</v>
      </c>
      <c r="Y54" s="95">
        <f t="shared" si="32"/>
        <v>1934.9055826828101</v>
      </c>
      <c r="Z54" s="95">
        <f t="shared" si="32"/>
        <v>1643.8740823780083</v>
      </c>
      <c r="AA54" s="95">
        <f t="shared" si="32"/>
        <v>1548.8446419462373</v>
      </c>
      <c r="AB54" s="95">
        <f t="shared" si="32"/>
        <v>424.33590134557949</v>
      </c>
      <c r="AC54" s="95">
        <f t="shared" si="32"/>
        <v>363.09850215229517</v>
      </c>
      <c r="AD54" s="96">
        <f t="shared" si="32"/>
        <v>9.0884615570376166</v>
      </c>
      <c r="AE54" s="96">
        <f t="shared" si="32"/>
        <v>41.539981735978927</v>
      </c>
      <c r="AF54" s="96">
        <f t="shared" si="32"/>
        <v>4.7198972319728671</v>
      </c>
      <c r="AG54" s="96">
        <f t="shared" si="32"/>
        <v>226.92935259316107</v>
      </c>
      <c r="AH54" s="96">
        <f t="shared" si="32"/>
        <v>80.820809034144659</v>
      </c>
      <c r="AI54" s="97">
        <f>SUM(V54:AC54)</f>
        <v>6618.0155352102956</v>
      </c>
      <c r="AJ54" t="str">
        <f t="shared" si="25"/>
        <v/>
      </c>
    </row>
    <row r="55" spans="1:36" ht="15" thickBot="1" x14ac:dyDescent="0.35">
      <c r="A55" s="61" t="s">
        <v>86</v>
      </c>
      <c r="B55" s="98">
        <f>IF($I54=0,"-",B54/$I54)</f>
        <v>9.5181092605566037E-2</v>
      </c>
      <c r="C55" s="98">
        <f t="shared" ref="C55:H55" si="33">IF($I54=0,"-",C54/$I54)</f>
        <v>0.31240001050481725</v>
      </c>
      <c r="D55" s="98">
        <f t="shared" si="33"/>
        <v>0.30205040388952598</v>
      </c>
      <c r="E55" s="98">
        <f t="shared" si="33"/>
        <v>0.26982432600789308</v>
      </c>
      <c r="F55" s="98">
        <f t="shared" si="33"/>
        <v>0</v>
      </c>
      <c r="G55" s="98">
        <f t="shared" si="33"/>
        <v>1.9782116400144809E-2</v>
      </c>
      <c r="H55" s="99">
        <f t="shared" si="33"/>
        <v>7.6205059205294379E-4</v>
      </c>
      <c r="I55" s="100">
        <f>SUM(B55:H55)</f>
        <v>1.0000000000000002</v>
      </c>
      <c r="K55" s="64" t="s">
        <v>86</v>
      </c>
      <c r="L55" s="65">
        <f>IF($S54=0,"-",L54/$S54)</f>
        <v>8.9078242815178454E-2</v>
      </c>
      <c r="M55" s="65">
        <f t="shared" ref="M55:R55" si="34">IF($S54=0,"-",M54/$S54)</f>
        <v>0.29236945310696161</v>
      </c>
      <c r="N55" s="65">
        <f t="shared" si="34"/>
        <v>0.28268344566702835</v>
      </c>
      <c r="O55" s="65">
        <f t="shared" si="34"/>
        <v>0.25252364909464609</v>
      </c>
      <c r="P55" s="65">
        <f t="shared" si="34"/>
        <v>6.4118299373574328E-2</v>
      </c>
      <c r="Q55" s="65">
        <f t="shared" si="34"/>
        <v>1.8513720738557428E-2</v>
      </c>
      <c r="R55" s="66">
        <f t="shared" si="34"/>
        <v>7.1318920405388363E-4</v>
      </c>
      <c r="S55" s="67">
        <f>SUM(L55:R55)</f>
        <v>1</v>
      </c>
      <c r="U55" s="101" t="s">
        <v>86</v>
      </c>
      <c r="V55" s="102">
        <f>+V54/$AI54</f>
        <v>7.9631273817560022E-2</v>
      </c>
      <c r="W55" s="102">
        <f t="shared" ref="W55:AH55" si="35">+W54/$AI54</f>
        <v>8.0736779394932866E-3</v>
      </c>
      <c r="X55" s="102">
        <f t="shared" si="35"/>
        <v>1.8513720738557428E-2</v>
      </c>
      <c r="Y55" s="102">
        <f t="shared" si="35"/>
        <v>0.29236945310696161</v>
      </c>
      <c r="Z55" s="102">
        <f t="shared" si="35"/>
        <v>0.24839380833000299</v>
      </c>
      <c r="AA55" s="102">
        <f t="shared" si="35"/>
        <v>0.23403460353119598</v>
      </c>
      <c r="AB55" s="102">
        <f t="shared" si="35"/>
        <v>6.4118299373574328E-2</v>
      </c>
      <c r="AC55" s="102">
        <f t="shared" si="35"/>
        <v>5.4865163162654509E-2</v>
      </c>
      <c r="AD55" s="102">
        <f t="shared" si="35"/>
        <v>1.3732910581251484E-3</v>
      </c>
      <c r="AE55" s="102">
        <f t="shared" si="35"/>
        <v>6.2768032977515431E-3</v>
      </c>
      <c r="AF55" s="102">
        <f t="shared" si="35"/>
        <v>7.1318920405388363E-4</v>
      </c>
      <c r="AG55" s="102">
        <f t="shared" si="35"/>
        <v>3.4289637337025398E-2</v>
      </c>
      <c r="AH55" s="102">
        <f t="shared" si="35"/>
        <v>1.2212242265698531E-2</v>
      </c>
      <c r="AI55" s="103">
        <f>SUM(V55:AC55)</f>
        <v>1</v>
      </c>
      <c r="AJ55" t="str">
        <f t="shared" si="25"/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0</v>
      </c>
      <c r="G59" s="224"/>
      <c r="H59" s="226"/>
      <c r="I59" s="16">
        <f>SUM(B59:H59)</f>
        <v>0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36">F450+F476+F502+F528+F554</f>
        <v>0</v>
      </c>
      <c r="G60" s="227"/>
      <c r="H60" s="229"/>
      <c r="I60" s="24">
        <f t="shared" ref="I60:I79" si="37">SUM(B60:H60)</f>
        <v>0</v>
      </c>
      <c r="J60" s="6"/>
      <c r="K60" s="25" t="s">
        <v>7</v>
      </c>
      <c r="L60" s="227"/>
      <c r="M60" s="228"/>
      <c r="N60" s="228"/>
      <c r="O60" s="229"/>
      <c r="P60" s="26">
        <f t="shared" ref="P60:P79" si="38">P450+P476+P502+P528+P554</f>
        <v>0</v>
      </c>
      <c r="Q60" s="227"/>
      <c r="R60" s="234"/>
      <c r="S60" s="28">
        <f t="shared" ref="S60:S79" si="39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36"/>
        <v>0</v>
      </c>
      <c r="G61" s="227"/>
      <c r="H61" s="229"/>
      <c r="I61" s="16">
        <f t="shared" si="37"/>
        <v>0</v>
      </c>
      <c r="J61" s="6"/>
      <c r="K61" s="31" t="s">
        <v>9</v>
      </c>
      <c r="L61" s="227"/>
      <c r="M61" s="228"/>
      <c r="N61" s="228"/>
      <c r="O61" s="229"/>
      <c r="P61" s="18">
        <f t="shared" si="38"/>
        <v>0</v>
      </c>
      <c r="Q61" s="227"/>
      <c r="R61" s="234"/>
      <c r="S61" s="20">
        <f t="shared" si="39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36"/>
        <v>0</v>
      </c>
      <c r="G62" s="227"/>
      <c r="H62" s="229"/>
      <c r="I62" s="24">
        <f t="shared" si="37"/>
        <v>0</v>
      </c>
      <c r="J62" s="6"/>
      <c r="K62" s="25" t="s">
        <v>54</v>
      </c>
      <c r="L62" s="227"/>
      <c r="M62" s="228"/>
      <c r="N62" s="228"/>
      <c r="O62" s="229"/>
      <c r="P62" s="26">
        <f t="shared" si="38"/>
        <v>0</v>
      </c>
      <c r="Q62" s="227"/>
      <c r="R62" s="234"/>
      <c r="S62" s="28">
        <f t="shared" si="39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36"/>
        <v>0</v>
      </c>
      <c r="G63" s="227"/>
      <c r="H63" s="229"/>
      <c r="I63" s="16">
        <f t="shared" si="37"/>
        <v>0</v>
      </c>
      <c r="J63" s="6"/>
      <c r="K63" s="31" t="s">
        <v>15</v>
      </c>
      <c r="L63" s="227"/>
      <c r="M63" s="228"/>
      <c r="N63" s="228"/>
      <c r="O63" s="229"/>
      <c r="P63" s="18">
        <f t="shared" si="38"/>
        <v>0</v>
      </c>
      <c r="Q63" s="227"/>
      <c r="R63" s="234"/>
      <c r="S63" s="20">
        <f t="shared" si="39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36"/>
        <v>0</v>
      </c>
      <c r="G64" s="227"/>
      <c r="H64" s="229"/>
      <c r="I64" s="24">
        <f t="shared" si="37"/>
        <v>0</v>
      </c>
      <c r="J64" s="6"/>
      <c r="K64" s="25" t="s">
        <v>14</v>
      </c>
      <c r="L64" s="227"/>
      <c r="M64" s="228"/>
      <c r="N64" s="228"/>
      <c r="O64" s="229"/>
      <c r="P64" s="26">
        <f t="shared" si="38"/>
        <v>0</v>
      </c>
      <c r="Q64" s="227"/>
      <c r="R64" s="234"/>
      <c r="S64" s="28">
        <f t="shared" si="39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36"/>
        <v>9452.3903896904649</v>
      </c>
      <c r="G65" s="227"/>
      <c r="H65" s="229"/>
      <c r="I65" s="16">
        <f t="shared" si="37"/>
        <v>9452.3903896904649</v>
      </c>
      <c r="J65" s="6"/>
      <c r="K65" s="31" t="s">
        <v>56</v>
      </c>
      <c r="L65" s="227"/>
      <c r="M65" s="228"/>
      <c r="N65" s="228"/>
      <c r="O65" s="229"/>
      <c r="P65" s="18">
        <f t="shared" si="38"/>
        <v>4669.4702229248696</v>
      </c>
      <c r="Q65" s="227"/>
      <c r="R65" s="234"/>
      <c r="S65" s="20">
        <f t="shared" si="39"/>
        <v>4669.4702229248696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36"/>
        <v>2473.767440109777</v>
      </c>
      <c r="G66" s="227"/>
      <c r="H66" s="229"/>
      <c r="I66" s="24">
        <f t="shared" si="37"/>
        <v>2473.767440109777</v>
      </c>
      <c r="J66" s="6"/>
      <c r="K66" s="25" t="s">
        <v>11</v>
      </c>
      <c r="L66" s="227"/>
      <c r="M66" s="228"/>
      <c r="N66" s="228"/>
      <c r="O66" s="229"/>
      <c r="P66" s="26">
        <f t="shared" si="38"/>
        <v>938.36331340953802</v>
      </c>
      <c r="Q66" s="227"/>
      <c r="R66" s="234"/>
      <c r="S66" s="28">
        <f t="shared" si="39"/>
        <v>938.36331340953802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36"/>
        <v>125.81492099443201</v>
      </c>
      <c r="G67" s="227"/>
      <c r="H67" s="229"/>
      <c r="I67" s="16">
        <f t="shared" si="37"/>
        <v>125.81492099443201</v>
      </c>
      <c r="J67" s="6"/>
      <c r="K67" s="31" t="s">
        <v>57</v>
      </c>
      <c r="L67" s="227"/>
      <c r="M67" s="228"/>
      <c r="N67" s="228"/>
      <c r="O67" s="229"/>
      <c r="P67" s="18">
        <f t="shared" si="38"/>
        <v>0</v>
      </c>
      <c r="Q67" s="227"/>
      <c r="R67" s="234"/>
      <c r="S67" s="20">
        <f t="shared" si="39"/>
        <v>0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36"/>
        <v>4.0572585613022669</v>
      </c>
      <c r="G68" s="227"/>
      <c r="H68" s="229"/>
      <c r="I68" s="24">
        <f t="shared" si="37"/>
        <v>4.0572585613022669</v>
      </c>
      <c r="J68" s="6"/>
      <c r="K68" s="25" t="s">
        <v>16</v>
      </c>
      <c r="L68" s="227"/>
      <c r="M68" s="228"/>
      <c r="N68" s="228"/>
      <c r="O68" s="229"/>
      <c r="P68" s="26">
        <f t="shared" si="38"/>
        <v>3.7453047545218539</v>
      </c>
      <c r="Q68" s="227"/>
      <c r="R68" s="234"/>
      <c r="S68" s="28">
        <f t="shared" si="39"/>
        <v>3.7453047545218539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36"/>
        <v>20.143541197247202</v>
      </c>
      <c r="G69" s="227"/>
      <c r="H69" s="229"/>
      <c r="I69" s="16">
        <f t="shared" si="37"/>
        <v>20.143541197247202</v>
      </c>
      <c r="J69" s="6"/>
      <c r="K69" s="31" t="s">
        <v>136</v>
      </c>
      <c r="L69" s="227"/>
      <c r="M69" s="228"/>
      <c r="N69" s="228"/>
      <c r="O69" s="229"/>
      <c r="P69" s="18">
        <f t="shared" si="38"/>
        <v>20.034073432373948</v>
      </c>
      <c r="Q69" s="227"/>
      <c r="R69" s="234"/>
      <c r="S69" s="20">
        <f t="shared" si="39"/>
        <v>20.034073432373948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36"/>
        <v>51.869956938948498</v>
      </c>
      <c r="G70" s="227"/>
      <c r="H70" s="229"/>
      <c r="I70" s="24">
        <f t="shared" si="37"/>
        <v>51.869956938948498</v>
      </c>
      <c r="J70" s="6"/>
      <c r="K70" s="25" t="s">
        <v>24</v>
      </c>
      <c r="L70" s="227"/>
      <c r="M70" s="228"/>
      <c r="N70" s="228"/>
      <c r="O70" s="229"/>
      <c r="P70" s="26">
        <f t="shared" si="38"/>
        <v>0</v>
      </c>
      <c r="Q70" s="227"/>
      <c r="R70" s="234"/>
      <c r="S70" s="28">
        <f t="shared" si="39"/>
        <v>0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36"/>
        <v>0</v>
      </c>
      <c r="G71" s="227"/>
      <c r="H71" s="229"/>
      <c r="I71" s="16">
        <f t="shared" si="37"/>
        <v>0</v>
      </c>
      <c r="J71" s="6"/>
      <c r="K71" s="31" t="s">
        <v>23</v>
      </c>
      <c r="L71" s="227"/>
      <c r="M71" s="228"/>
      <c r="N71" s="228"/>
      <c r="O71" s="229"/>
      <c r="P71" s="18">
        <f t="shared" si="38"/>
        <v>0</v>
      </c>
      <c r="Q71" s="227"/>
      <c r="R71" s="234"/>
      <c r="S71" s="20">
        <f t="shared" si="39"/>
        <v>0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36"/>
        <v>0</v>
      </c>
      <c r="G72" s="227"/>
      <c r="H72" s="229"/>
      <c r="I72" s="24">
        <f t="shared" si="37"/>
        <v>0</v>
      </c>
      <c r="J72" s="6"/>
      <c r="K72" s="25" t="s">
        <v>58</v>
      </c>
      <c r="L72" s="227"/>
      <c r="M72" s="228"/>
      <c r="N72" s="228"/>
      <c r="O72" s="229"/>
      <c r="P72" s="26">
        <f t="shared" si="38"/>
        <v>0</v>
      </c>
      <c r="Q72" s="227"/>
      <c r="R72" s="234"/>
      <c r="S72" s="28">
        <f t="shared" si="39"/>
        <v>0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36"/>
        <v>838.42549379143372</v>
      </c>
      <c r="G73" s="227"/>
      <c r="H73" s="229"/>
      <c r="I73" s="16">
        <f t="shared" si="37"/>
        <v>838.42549379143372</v>
      </c>
      <c r="J73" s="6"/>
      <c r="K73" s="31" t="s">
        <v>21</v>
      </c>
      <c r="L73" s="227"/>
      <c r="M73" s="228"/>
      <c r="N73" s="228"/>
      <c r="O73" s="229"/>
      <c r="P73" s="18">
        <f t="shared" si="38"/>
        <v>454.56458557229007</v>
      </c>
      <c r="Q73" s="227"/>
      <c r="R73" s="234"/>
      <c r="S73" s="20">
        <f t="shared" si="39"/>
        <v>454.56458557229007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36"/>
        <v>0</v>
      </c>
      <c r="G74" s="227"/>
      <c r="H74" s="229"/>
      <c r="I74" s="24">
        <f t="shared" si="37"/>
        <v>0</v>
      </c>
      <c r="J74" s="6"/>
      <c r="K74" s="25" t="s">
        <v>20</v>
      </c>
      <c r="L74" s="227"/>
      <c r="M74" s="228"/>
      <c r="N74" s="228"/>
      <c r="O74" s="229"/>
      <c r="P74" s="26">
        <f t="shared" si="38"/>
        <v>0</v>
      </c>
      <c r="Q74" s="227"/>
      <c r="R74" s="234"/>
      <c r="S74" s="28">
        <f t="shared" si="39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36"/>
        <v>0</v>
      </c>
      <c r="G75" s="227"/>
      <c r="H75" s="229"/>
      <c r="I75" s="16">
        <f t="shared" si="37"/>
        <v>0</v>
      </c>
      <c r="J75" s="6"/>
      <c r="K75" s="33" t="s">
        <v>62</v>
      </c>
      <c r="L75" s="227"/>
      <c r="M75" s="228"/>
      <c r="N75" s="228"/>
      <c r="O75" s="229"/>
      <c r="P75" s="18">
        <f t="shared" si="38"/>
        <v>0</v>
      </c>
      <c r="Q75" s="227"/>
      <c r="R75" s="234"/>
      <c r="S75" s="20">
        <f t="shared" si="39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36"/>
        <v>0</v>
      </c>
      <c r="G76" s="227"/>
      <c r="H76" s="229"/>
      <c r="I76" s="37">
        <f t="shared" si="37"/>
        <v>0</v>
      </c>
      <c r="J76" s="6"/>
      <c r="K76" s="38" t="s">
        <v>22</v>
      </c>
      <c r="L76" s="227"/>
      <c r="M76" s="228"/>
      <c r="N76" s="228"/>
      <c r="O76" s="229"/>
      <c r="P76" s="39">
        <f t="shared" si="38"/>
        <v>0</v>
      </c>
      <c r="Q76" s="227"/>
      <c r="R76" s="234"/>
      <c r="S76" s="41">
        <f t="shared" si="39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36"/>
        <v>0</v>
      </c>
      <c r="G77" s="227"/>
      <c r="H77" s="229"/>
      <c r="I77" s="45">
        <f t="shared" si="37"/>
        <v>0</v>
      </c>
      <c r="J77" s="6"/>
      <c r="K77" s="46" t="s">
        <v>18</v>
      </c>
      <c r="L77" s="227"/>
      <c r="M77" s="228"/>
      <c r="N77" s="228"/>
      <c r="O77" s="229"/>
      <c r="P77" s="43">
        <f t="shared" si="38"/>
        <v>0</v>
      </c>
      <c r="Q77" s="227"/>
      <c r="R77" s="234"/>
      <c r="S77" s="48">
        <f t="shared" si="39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36"/>
        <v>0</v>
      </c>
      <c r="G78" s="227"/>
      <c r="H78" s="229"/>
      <c r="I78" s="37">
        <f t="shared" si="37"/>
        <v>0</v>
      </c>
      <c r="J78" s="6"/>
      <c r="K78" s="38" t="s">
        <v>19</v>
      </c>
      <c r="L78" s="227"/>
      <c r="M78" s="228"/>
      <c r="N78" s="228"/>
      <c r="O78" s="229"/>
      <c r="P78" s="39">
        <f t="shared" si="38"/>
        <v>0</v>
      </c>
      <c r="Q78" s="227"/>
      <c r="R78" s="234"/>
      <c r="S78" s="41">
        <f t="shared" si="39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36"/>
        <v>0</v>
      </c>
      <c r="G79" s="230"/>
      <c r="H79" s="232"/>
      <c r="I79" s="52">
        <f t="shared" si="37"/>
        <v>0</v>
      </c>
      <c r="J79" s="6"/>
      <c r="K79" s="53" t="s">
        <v>10</v>
      </c>
      <c r="L79" s="230"/>
      <c r="M79" s="231"/>
      <c r="N79" s="231"/>
      <c r="O79" s="232"/>
      <c r="P79" s="50">
        <f t="shared" si="38"/>
        <v>0</v>
      </c>
      <c r="Q79" s="230"/>
      <c r="R79" s="235"/>
      <c r="S79" s="55">
        <f t="shared" si="39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I80" si="40">SUM(C59:C75)</f>
        <v>0</v>
      </c>
      <c r="D80" s="57">
        <f t="shared" si="40"/>
        <v>0</v>
      </c>
      <c r="E80" s="57">
        <f t="shared" si="40"/>
        <v>0</v>
      </c>
      <c r="F80" s="57">
        <f t="shared" si="40"/>
        <v>12966.469001283605</v>
      </c>
      <c r="G80" s="57">
        <f t="shared" si="40"/>
        <v>0</v>
      </c>
      <c r="H80" s="58">
        <f t="shared" si="40"/>
        <v>0</v>
      </c>
      <c r="I80" s="57">
        <f t="shared" si="40"/>
        <v>12966.469001283605</v>
      </c>
      <c r="J80" s="6"/>
      <c r="K80" s="59" t="s">
        <v>25</v>
      </c>
      <c r="L80" s="57">
        <f>SUM(L59:L75)</f>
        <v>0</v>
      </c>
      <c r="M80" s="57">
        <f t="shared" ref="M80:S80" si="41">SUM(M59:M75)</f>
        <v>0</v>
      </c>
      <c r="N80" s="57">
        <f t="shared" si="41"/>
        <v>0</v>
      </c>
      <c r="O80" s="57">
        <f t="shared" si="41"/>
        <v>0</v>
      </c>
      <c r="P80" s="57">
        <f t="shared" si="41"/>
        <v>6086.1775000935941</v>
      </c>
      <c r="Q80" s="57">
        <f t="shared" si="41"/>
        <v>0</v>
      </c>
      <c r="R80" s="58">
        <f t="shared" si="41"/>
        <v>0</v>
      </c>
      <c r="S80" s="60">
        <f t="shared" si="41"/>
        <v>6086.1775000935941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42">IF($I80=0,"-",C80/$I80)</f>
        <v>0</v>
      </c>
      <c r="D81" s="98">
        <f t="shared" si="42"/>
        <v>0</v>
      </c>
      <c r="E81" s="98">
        <f t="shared" si="42"/>
        <v>0</v>
      </c>
      <c r="F81" s="98">
        <f t="shared" si="42"/>
        <v>1</v>
      </c>
      <c r="G81" s="98">
        <f t="shared" si="42"/>
        <v>0</v>
      </c>
      <c r="H81" s="98">
        <f t="shared" si="42"/>
        <v>0</v>
      </c>
      <c r="I81" s="100">
        <f>SUM(B81:H81)</f>
        <v>1</v>
      </c>
      <c r="K81" s="64" t="s">
        <v>86</v>
      </c>
      <c r="L81" s="65">
        <f t="shared" ref="L81:R81" si="43">IF($S80=0,"-",L80/$S80)</f>
        <v>0</v>
      </c>
      <c r="M81" s="65">
        <f t="shared" si="43"/>
        <v>0</v>
      </c>
      <c r="N81" s="65">
        <f t="shared" si="43"/>
        <v>0</v>
      </c>
      <c r="O81" s="65">
        <f t="shared" si="43"/>
        <v>0</v>
      </c>
      <c r="P81" s="65">
        <f t="shared" si="43"/>
        <v>1</v>
      </c>
      <c r="Q81" s="65">
        <f t="shared" si="43"/>
        <v>0</v>
      </c>
      <c r="R81" s="66">
        <f t="shared" si="43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>B579+B605+B631</f>
        <v>18.99265896982531</v>
      </c>
      <c r="C85" s="14">
        <f>C579+C605+C631</f>
        <v>0</v>
      </c>
      <c r="D85" s="14">
        <f t="shared" ref="D85:H100" si="44">D579+D605+D631</f>
        <v>1.2864137157643103</v>
      </c>
      <c r="E85" s="14">
        <f t="shared" si="44"/>
        <v>0</v>
      </c>
      <c r="F85" s="14">
        <f t="shared" si="44"/>
        <v>0</v>
      </c>
      <c r="G85" s="14">
        <f>G579+G605+G631</f>
        <v>0</v>
      </c>
      <c r="H85" s="14">
        <f>H579+H605+H631</f>
        <v>0</v>
      </c>
      <c r="I85" s="16">
        <f>SUM(B85:H85)</f>
        <v>20.279072685589622</v>
      </c>
      <c r="J85" s="6"/>
      <c r="K85" s="72" t="s">
        <v>6</v>
      </c>
      <c r="L85" s="14">
        <f>L579+L605+L631</f>
        <v>18.99265896982531</v>
      </c>
      <c r="M85" s="14">
        <f t="shared" ref="M85:O85" si="45">M579+M605+M631</f>
        <v>0</v>
      </c>
      <c r="N85" s="14">
        <f t="shared" si="45"/>
        <v>1.2864137157643103</v>
      </c>
      <c r="O85" s="14">
        <f t="shared" si="45"/>
        <v>0</v>
      </c>
      <c r="P85" s="14">
        <f>P579+P605+P631</f>
        <v>0</v>
      </c>
      <c r="Q85" s="14">
        <f t="shared" ref="Q85:R85" si="46">Q579+Q605+Q631</f>
        <v>0</v>
      </c>
      <c r="R85" s="14">
        <f t="shared" si="46"/>
        <v>0</v>
      </c>
      <c r="S85" s="74">
        <f>SUM(L85:R85)</f>
        <v>20.279072685589622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H101" si="47">B580+B606+B632</f>
        <v>25.227876360739586</v>
      </c>
      <c r="C86" s="22">
        <f t="shared" si="47"/>
        <v>0</v>
      </c>
      <c r="D86" s="22">
        <f t="shared" si="44"/>
        <v>0.22717449080483751</v>
      </c>
      <c r="E86" s="22">
        <f t="shared" si="44"/>
        <v>0</v>
      </c>
      <c r="F86" s="22">
        <f t="shared" si="44"/>
        <v>0</v>
      </c>
      <c r="G86" s="22">
        <f t="shared" si="44"/>
        <v>0</v>
      </c>
      <c r="H86" s="22">
        <f t="shared" si="44"/>
        <v>0</v>
      </c>
      <c r="I86" s="24">
        <f t="shared" ref="I86:I105" si="48">SUM(B86:H86)</f>
        <v>25.455050851544424</v>
      </c>
      <c r="J86" s="6"/>
      <c r="K86" s="25" t="s">
        <v>7</v>
      </c>
      <c r="L86" s="26">
        <f t="shared" ref="L86:R101" si="49">L580+L606+L632</f>
        <v>25.227876360739586</v>
      </c>
      <c r="M86" s="26">
        <f t="shared" si="49"/>
        <v>0</v>
      </c>
      <c r="N86" s="26">
        <f t="shared" si="49"/>
        <v>0.22717449080483751</v>
      </c>
      <c r="O86" s="26">
        <f t="shared" si="49"/>
        <v>0</v>
      </c>
      <c r="P86" s="26">
        <f t="shared" si="49"/>
        <v>0</v>
      </c>
      <c r="Q86" s="26">
        <f t="shared" si="49"/>
        <v>0</v>
      </c>
      <c r="R86" s="26">
        <f t="shared" si="49"/>
        <v>0</v>
      </c>
      <c r="S86" s="28">
        <f t="shared" ref="S86:S105" si="50">SUM(L86:R86)</f>
        <v>25.455050851544424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47"/>
        <v>17.623955191058467</v>
      </c>
      <c r="C87" s="18">
        <f t="shared" si="47"/>
        <v>0</v>
      </c>
      <c r="D87" s="18">
        <f t="shared" si="44"/>
        <v>2.1248070808575732</v>
      </c>
      <c r="E87" s="18">
        <f t="shared" si="44"/>
        <v>0</v>
      </c>
      <c r="F87" s="18">
        <f t="shared" si="44"/>
        <v>0</v>
      </c>
      <c r="G87" s="18">
        <f t="shared" si="44"/>
        <v>0</v>
      </c>
      <c r="H87" s="18">
        <f t="shared" si="44"/>
        <v>0</v>
      </c>
      <c r="I87" s="16">
        <f t="shared" si="48"/>
        <v>19.748762271916039</v>
      </c>
      <c r="J87" s="6"/>
      <c r="K87" s="31" t="s">
        <v>9</v>
      </c>
      <c r="L87" s="18">
        <f t="shared" si="49"/>
        <v>17.623955191058467</v>
      </c>
      <c r="M87" s="18">
        <f t="shared" si="49"/>
        <v>0</v>
      </c>
      <c r="N87" s="18">
        <f t="shared" si="49"/>
        <v>2.1248070808575732</v>
      </c>
      <c r="O87" s="18">
        <f t="shared" si="49"/>
        <v>0</v>
      </c>
      <c r="P87" s="18">
        <f t="shared" si="49"/>
        <v>0</v>
      </c>
      <c r="Q87" s="18">
        <f t="shared" si="49"/>
        <v>0</v>
      </c>
      <c r="R87" s="18">
        <f t="shared" si="49"/>
        <v>0</v>
      </c>
      <c r="S87" s="20">
        <f t="shared" si="50"/>
        <v>19.748762271916039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47"/>
        <v>0</v>
      </c>
      <c r="C88" s="22">
        <f t="shared" si="47"/>
        <v>0</v>
      </c>
      <c r="D88" s="22">
        <f t="shared" si="44"/>
        <v>0</v>
      </c>
      <c r="E88" s="22">
        <f t="shared" si="44"/>
        <v>0</v>
      </c>
      <c r="F88" s="22">
        <f t="shared" si="44"/>
        <v>0</v>
      </c>
      <c r="G88" s="22">
        <f t="shared" si="44"/>
        <v>0</v>
      </c>
      <c r="H88" s="22">
        <f t="shared" si="44"/>
        <v>0</v>
      </c>
      <c r="I88" s="24">
        <f t="shared" si="48"/>
        <v>0</v>
      </c>
      <c r="J88" s="6"/>
      <c r="K88" s="25" t="s">
        <v>54</v>
      </c>
      <c r="L88" s="26">
        <f t="shared" si="49"/>
        <v>0</v>
      </c>
      <c r="M88" s="26">
        <f t="shared" si="49"/>
        <v>0</v>
      </c>
      <c r="N88" s="26">
        <f t="shared" si="49"/>
        <v>0</v>
      </c>
      <c r="O88" s="26">
        <f t="shared" si="49"/>
        <v>0</v>
      </c>
      <c r="P88" s="26">
        <f t="shared" si="49"/>
        <v>0</v>
      </c>
      <c r="Q88" s="26">
        <f t="shared" si="49"/>
        <v>0</v>
      </c>
      <c r="R88" s="26">
        <f t="shared" si="49"/>
        <v>0</v>
      </c>
      <c r="S88" s="28">
        <f t="shared" si="50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47"/>
        <v>23.241816307417317</v>
      </c>
      <c r="C89" s="18">
        <f t="shared" si="47"/>
        <v>1.1831887388751592</v>
      </c>
      <c r="D89" s="18">
        <f t="shared" si="44"/>
        <v>1.8014941099023236</v>
      </c>
      <c r="E89" s="18">
        <f t="shared" si="44"/>
        <v>0.55083253925361442</v>
      </c>
      <c r="F89" s="18">
        <f t="shared" si="44"/>
        <v>0</v>
      </c>
      <c r="G89" s="18">
        <f t="shared" si="44"/>
        <v>0</v>
      </c>
      <c r="H89" s="18">
        <f t="shared" si="44"/>
        <v>0</v>
      </c>
      <c r="I89" s="16">
        <f t="shared" si="48"/>
        <v>26.777331695448414</v>
      </c>
      <c r="J89" s="6"/>
      <c r="K89" s="31" t="s">
        <v>15</v>
      </c>
      <c r="L89" s="18">
        <f t="shared" si="49"/>
        <v>23.241816307417317</v>
      </c>
      <c r="M89" s="18">
        <f t="shared" si="49"/>
        <v>1.1831887388751592</v>
      </c>
      <c r="N89" s="18">
        <f t="shared" si="49"/>
        <v>1.8014941099023236</v>
      </c>
      <c r="O89" s="18">
        <f t="shared" si="49"/>
        <v>0.55083253925361442</v>
      </c>
      <c r="P89" s="18">
        <f t="shared" si="49"/>
        <v>0</v>
      </c>
      <c r="Q89" s="18">
        <f t="shared" si="49"/>
        <v>0</v>
      </c>
      <c r="R89" s="18">
        <f t="shared" si="49"/>
        <v>0</v>
      </c>
      <c r="S89" s="20">
        <f t="shared" si="50"/>
        <v>26.777331695448414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47"/>
        <v>1160.2980129334967</v>
      </c>
      <c r="C90" s="22">
        <f t="shared" si="47"/>
        <v>1.8639707821266862</v>
      </c>
      <c r="D90" s="22">
        <f t="shared" si="44"/>
        <v>177.0613357642255</v>
      </c>
      <c r="E90" s="22">
        <f t="shared" si="44"/>
        <v>0</v>
      </c>
      <c r="F90" s="22">
        <f t="shared" si="44"/>
        <v>0</v>
      </c>
      <c r="G90" s="22">
        <f t="shared" si="44"/>
        <v>0</v>
      </c>
      <c r="H90" s="22">
        <f t="shared" si="44"/>
        <v>0</v>
      </c>
      <c r="I90" s="24">
        <f t="shared" si="48"/>
        <v>1339.2233194798489</v>
      </c>
      <c r="J90" s="6"/>
      <c r="K90" s="25" t="s">
        <v>14</v>
      </c>
      <c r="L90" s="26">
        <f t="shared" si="49"/>
        <v>1160.2980129334967</v>
      </c>
      <c r="M90" s="26">
        <f t="shared" si="49"/>
        <v>1.8639707821266862</v>
      </c>
      <c r="N90" s="26">
        <f t="shared" si="49"/>
        <v>177.0613357642255</v>
      </c>
      <c r="O90" s="26">
        <f t="shared" si="49"/>
        <v>0</v>
      </c>
      <c r="P90" s="26">
        <f t="shared" si="49"/>
        <v>0</v>
      </c>
      <c r="Q90" s="26">
        <f t="shared" si="49"/>
        <v>0</v>
      </c>
      <c r="R90" s="26">
        <f t="shared" si="49"/>
        <v>0</v>
      </c>
      <c r="S90" s="28">
        <f t="shared" si="50"/>
        <v>1339.2233194798489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47"/>
        <v>0</v>
      </c>
      <c r="C91" s="18">
        <f t="shared" si="47"/>
        <v>0.32903707710815022</v>
      </c>
      <c r="D91" s="18">
        <f t="shared" si="44"/>
        <v>8.0410232838431517E-3</v>
      </c>
      <c r="E91" s="18">
        <f t="shared" si="44"/>
        <v>19.721045910591698</v>
      </c>
      <c r="F91" s="18">
        <f t="shared" si="44"/>
        <v>630.70095239590057</v>
      </c>
      <c r="G91" s="18">
        <f t="shared" si="44"/>
        <v>0</v>
      </c>
      <c r="H91" s="18">
        <f t="shared" si="44"/>
        <v>0</v>
      </c>
      <c r="I91" s="16">
        <f t="shared" si="48"/>
        <v>650.75907640688422</v>
      </c>
      <c r="J91" s="6"/>
      <c r="K91" s="31" t="s">
        <v>56</v>
      </c>
      <c r="L91" s="18">
        <f t="shared" si="49"/>
        <v>0</v>
      </c>
      <c r="M91" s="18">
        <f t="shared" si="49"/>
        <v>0.32903707710815022</v>
      </c>
      <c r="N91" s="18">
        <f t="shared" si="49"/>
        <v>8.0410232838431517E-3</v>
      </c>
      <c r="O91" s="18">
        <f t="shared" si="49"/>
        <v>19.721045910591698</v>
      </c>
      <c r="P91" s="18">
        <f t="shared" si="49"/>
        <v>5037.4679594249228</v>
      </c>
      <c r="Q91" s="18">
        <f t="shared" si="49"/>
        <v>0</v>
      </c>
      <c r="R91" s="18">
        <f t="shared" si="49"/>
        <v>0</v>
      </c>
      <c r="S91" s="20">
        <f t="shared" si="50"/>
        <v>5057.5260834359069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47"/>
        <v>0</v>
      </c>
      <c r="C92" s="22">
        <f t="shared" si="47"/>
        <v>0</v>
      </c>
      <c r="D92" s="22">
        <f t="shared" si="44"/>
        <v>1.2923408918865094E-2</v>
      </c>
      <c r="E92" s="22">
        <f t="shared" si="44"/>
        <v>5.1912499325319752</v>
      </c>
      <c r="F92" s="22">
        <f t="shared" si="44"/>
        <v>0</v>
      </c>
      <c r="G92" s="22">
        <f t="shared" si="44"/>
        <v>0</v>
      </c>
      <c r="H92" s="22">
        <f t="shared" si="44"/>
        <v>0</v>
      </c>
      <c r="I92" s="24">
        <f t="shared" si="48"/>
        <v>5.20417334145084</v>
      </c>
      <c r="J92" s="6"/>
      <c r="K92" s="25" t="s">
        <v>11</v>
      </c>
      <c r="L92" s="26">
        <f t="shared" si="49"/>
        <v>0</v>
      </c>
      <c r="M92" s="26">
        <f t="shared" si="49"/>
        <v>0</v>
      </c>
      <c r="N92" s="26">
        <f t="shared" si="49"/>
        <v>1.2923408918865094E-2</v>
      </c>
      <c r="O92" s="26">
        <f t="shared" si="49"/>
        <v>5.1912499325319752</v>
      </c>
      <c r="P92" s="26">
        <f t="shared" si="49"/>
        <v>1523.2524053240281</v>
      </c>
      <c r="Q92" s="26">
        <f t="shared" si="49"/>
        <v>0</v>
      </c>
      <c r="R92" s="26">
        <f t="shared" si="49"/>
        <v>0</v>
      </c>
      <c r="S92" s="28">
        <f t="shared" si="50"/>
        <v>1528.4565786654789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47"/>
        <v>0</v>
      </c>
      <c r="C93" s="18">
        <f t="shared" si="47"/>
        <v>0</v>
      </c>
      <c r="D93" s="18">
        <f t="shared" si="44"/>
        <v>0</v>
      </c>
      <c r="E93" s="18">
        <f t="shared" si="44"/>
        <v>0</v>
      </c>
      <c r="F93" s="18">
        <f t="shared" si="44"/>
        <v>0</v>
      </c>
      <c r="G93" s="18">
        <f t="shared" si="44"/>
        <v>0</v>
      </c>
      <c r="H93" s="18">
        <f t="shared" si="44"/>
        <v>0</v>
      </c>
      <c r="I93" s="16">
        <f t="shared" si="48"/>
        <v>0</v>
      </c>
      <c r="J93" s="6"/>
      <c r="K93" s="31" t="s">
        <v>57</v>
      </c>
      <c r="L93" s="18">
        <f t="shared" si="49"/>
        <v>0</v>
      </c>
      <c r="M93" s="18">
        <f t="shared" si="49"/>
        <v>0</v>
      </c>
      <c r="N93" s="18">
        <f t="shared" si="49"/>
        <v>0</v>
      </c>
      <c r="O93" s="18">
        <f t="shared" si="49"/>
        <v>0</v>
      </c>
      <c r="P93" s="18">
        <f t="shared" si="49"/>
        <v>125.81492099443201</v>
      </c>
      <c r="Q93" s="18">
        <f t="shared" si="49"/>
        <v>0</v>
      </c>
      <c r="R93" s="18">
        <f t="shared" si="49"/>
        <v>0</v>
      </c>
      <c r="S93" s="20">
        <f t="shared" si="50"/>
        <v>125.81492099443201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47"/>
        <v>29.093634650862619</v>
      </c>
      <c r="C94" s="22">
        <f t="shared" si="47"/>
        <v>1.2860625300054643E-2</v>
      </c>
      <c r="D94" s="22">
        <f t="shared" si="44"/>
        <v>4.5548024559496803</v>
      </c>
      <c r="E94" s="22">
        <f t="shared" si="44"/>
        <v>0.12316383970488015</v>
      </c>
      <c r="F94" s="22">
        <f t="shared" si="44"/>
        <v>0</v>
      </c>
      <c r="G94" s="22">
        <f t="shared" si="44"/>
        <v>0</v>
      </c>
      <c r="H94" s="22">
        <f t="shared" si="44"/>
        <v>0</v>
      </c>
      <c r="I94" s="24">
        <f t="shared" si="48"/>
        <v>33.784461571817232</v>
      </c>
      <c r="J94" s="6"/>
      <c r="K94" s="25" t="s">
        <v>16</v>
      </c>
      <c r="L94" s="26">
        <f t="shared" si="49"/>
        <v>29.093634650862619</v>
      </c>
      <c r="M94" s="26">
        <f t="shared" si="49"/>
        <v>1.2860625300054643E-2</v>
      </c>
      <c r="N94" s="26">
        <f t="shared" si="49"/>
        <v>4.5548024559496803</v>
      </c>
      <c r="O94" s="26">
        <f t="shared" si="49"/>
        <v>0.12316383970488015</v>
      </c>
      <c r="P94" s="26">
        <f t="shared" si="49"/>
        <v>0</v>
      </c>
      <c r="Q94" s="26">
        <f t="shared" si="49"/>
        <v>0</v>
      </c>
      <c r="R94" s="26">
        <f t="shared" si="49"/>
        <v>0</v>
      </c>
      <c r="S94" s="28">
        <f t="shared" si="50"/>
        <v>33.784461571817232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47"/>
        <v>2776.2060171427006</v>
      </c>
      <c r="C95" s="18">
        <f t="shared" si="47"/>
        <v>57.991443066277526</v>
      </c>
      <c r="D95" s="18">
        <f t="shared" si="44"/>
        <v>283.98925853283112</v>
      </c>
      <c r="E95" s="18">
        <f t="shared" si="44"/>
        <v>8.905824412718319</v>
      </c>
      <c r="F95" s="18">
        <f t="shared" si="44"/>
        <v>0</v>
      </c>
      <c r="G95" s="18">
        <f t="shared" si="44"/>
        <v>0</v>
      </c>
      <c r="H95" s="18">
        <f t="shared" si="44"/>
        <v>0</v>
      </c>
      <c r="I95" s="16">
        <f t="shared" si="48"/>
        <v>3127.0925431545274</v>
      </c>
      <c r="J95" s="6"/>
      <c r="K95" s="31" t="s">
        <v>136</v>
      </c>
      <c r="L95" s="18">
        <f t="shared" si="49"/>
        <v>2776.2060171427006</v>
      </c>
      <c r="M95" s="18">
        <f t="shared" si="49"/>
        <v>57.991443066277526</v>
      </c>
      <c r="N95" s="18">
        <f t="shared" si="49"/>
        <v>283.98925853283112</v>
      </c>
      <c r="O95" s="18">
        <f t="shared" si="49"/>
        <v>8.905824412718319</v>
      </c>
      <c r="P95" s="18">
        <f t="shared" si="49"/>
        <v>0</v>
      </c>
      <c r="Q95" s="18">
        <f t="shared" si="49"/>
        <v>0</v>
      </c>
      <c r="R95" s="18">
        <f t="shared" si="49"/>
        <v>0</v>
      </c>
      <c r="S95" s="20">
        <f t="shared" si="50"/>
        <v>3127.0925431545274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47"/>
        <v>592.74767567289859</v>
      </c>
      <c r="C96" s="22">
        <f t="shared" si="47"/>
        <v>7.6451858747690643E-2</v>
      </c>
      <c r="D96" s="22">
        <f t="shared" si="44"/>
        <v>923.33711139854972</v>
      </c>
      <c r="E96" s="22">
        <f t="shared" si="44"/>
        <v>1138.6344845322078</v>
      </c>
      <c r="F96" s="22">
        <f t="shared" si="44"/>
        <v>0</v>
      </c>
      <c r="G96" s="22">
        <f t="shared" si="44"/>
        <v>645.64604776485976</v>
      </c>
      <c r="H96" s="22">
        <f t="shared" si="44"/>
        <v>0.52728507001922398</v>
      </c>
      <c r="I96" s="24">
        <f t="shared" si="48"/>
        <v>3300.9690562972828</v>
      </c>
      <c r="J96" s="6"/>
      <c r="K96" s="25" t="s">
        <v>24</v>
      </c>
      <c r="L96" s="26">
        <f t="shared" si="49"/>
        <v>592.74767567289859</v>
      </c>
      <c r="M96" s="26">
        <f t="shared" si="49"/>
        <v>7.6451858747690643E-2</v>
      </c>
      <c r="N96" s="26">
        <f t="shared" si="49"/>
        <v>923.33711139854972</v>
      </c>
      <c r="O96" s="26">
        <f t="shared" si="49"/>
        <v>1138.6344845322078</v>
      </c>
      <c r="P96" s="26">
        <f t="shared" si="49"/>
        <v>49.589959208048185</v>
      </c>
      <c r="Q96" s="26">
        <f t="shared" si="49"/>
        <v>645.64604776485976</v>
      </c>
      <c r="R96" s="26">
        <f t="shared" si="49"/>
        <v>0.52728507001922398</v>
      </c>
      <c r="S96" s="28">
        <f t="shared" si="50"/>
        <v>3350.559015505331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47"/>
        <v>654.82025665273682</v>
      </c>
      <c r="C97" s="18">
        <f t="shared" si="47"/>
        <v>2.1557628013784234</v>
      </c>
      <c r="D97" s="18">
        <f t="shared" si="44"/>
        <v>49.143501529941801</v>
      </c>
      <c r="E97" s="18">
        <f t="shared" si="44"/>
        <v>0</v>
      </c>
      <c r="F97" s="18">
        <f t="shared" si="44"/>
        <v>0</v>
      </c>
      <c r="G97" s="18">
        <f t="shared" si="44"/>
        <v>0</v>
      </c>
      <c r="H97" s="18">
        <f t="shared" si="44"/>
        <v>0</v>
      </c>
      <c r="I97" s="16">
        <f t="shared" si="48"/>
        <v>706.11952098405698</v>
      </c>
      <c r="J97" s="6"/>
      <c r="K97" s="31" t="s">
        <v>23</v>
      </c>
      <c r="L97" s="18">
        <f t="shared" si="49"/>
        <v>654.82025665273682</v>
      </c>
      <c r="M97" s="18">
        <f t="shared" si="49"/>
        <v>2.1557628013784234</v>
      </c>
      <c r="N97" s="18">
        <f t="shared" si="49"/>
        <v>49.143501529941801</v>
      </c>
      <c r="O97" s="18">
        <f t="shared" si="49"/>
        <v>0</v>
      </c>
      <c r="P97" s="18">
        <f t="shared" si="49"/>
        <v>0</v>
      </c>
      <c r="Q97" s="18">
        <f t="shared" si="49"/>
        <v>0</v>
      </c>
      <c r="R97" s="18">
        <f t="shared" si="49"/>
        <v>0</v>
      </c>
      <c r="S97" s="20">
        <f t="shared" si="50"/>
        <v>706.11952098405698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47"/>
        <v>3541.677185340187</v>
      </c>
      <c r="C98" s="22">
        <f t="shared" si="47"/>
        <v>6.5985333923453178</v>
      </c>
      <c r="D98" s="22">
        <f t="shared" si="44"/>
        <v>419.49049806575243</v>
      </c>
      <c r="E98" s="22">
        <f t="shared" si="44"/>
        <v>0</v>
      </c>
      <c r="F98" s="22">
        <f t="shared" si="44"/>
        <v>0</v>
      </c>
      <c r="G98" s="22">
        <f t="shared" si="44"/>
        <v>0</v>
      </c>
      <c r="H98" s="22">
        <f t="shared" si="44"/>
        <v>0</v>
      </c>
      <c r="I98" s="24">
        <f t="shared" si="48"/>
        <v>3967.7662167982849</v>
      </c>
      <c r="J98" s="6"/>
      <c r="K98" s="25" t="s">
        <v>58</v>
      </c>
      <c r="L98" s="26">
        <f t="shared" si="49"/>
        <v>3541.677185340187</v>
      </c>
      <c r="M98" s="26">
        <f t="shared" si="49"/>
        <v>6.5985333923453178</v>
      </c>
      <c r="N98" s="26">
        <f t="shared" si="49"/>
        <v>419.49049806575243</v>
      </c>
      <c r="O98" s="26">
        <f t="shared" si="49"/>
        <v>0</v>
      </c>
      <c r="P98" s="26">
        <f t="shared" si="49"/>
        <v>0</v>
      </c>
      <c r="Q98" s="26">
        <f t="shared" si="49"/>
        <v>0</v>
      </c>
      <c r="R98" s="26">
        <f t="shared" si="49"/>
        <v>0</v>
      </c>
      <c r="S98" s="28">
        <f t="shared" si="50"/>
        <v>3967.7662167982849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47"/>
        <v>450.11517313385855</v>
      </c>
      <c r="C99" s="18">
        <f t="shared" si="47"/>
        <v>0</v>
      </c>
      <c r="D99" s="18">
        <f t="shared" si="44"/>
        <v>68.515851658247087</v>
      </c>
      <c r="E99" s="18">
        <f t="shared" si="44"/>
        <v>1.0328645221330663</v>
      </c>
      <c r="F99" s="18">
        <f t="shared" si="44"/>
        <v>42.851005550662173</v>
      </c>
      <c r="G99" s="18">
        <f t="shared" si="44"/>
        <v>0</v>
      </c>
      <c r="H99" s="18">
        <f t="shared" si="44"/>
        <v>0</v>
      </c>
      <c r="I99" s="16">
        <f t="shared" si="48"/>
        <v>562.51489486490095</v>
      </c>
      <c r="J99" s="6"/>
      <c r="K99" s="31" t="s">
        <v>21</v>
      </c>
      <c r="L99" s="18">
        <f t="shared" si="49"/>
        <v>450.11517313385855</v>
      </c>
      <c r="M99" s="18">
        <f t="shared" si="49"/>
        <v>0</v>
      </c>
      <c r="N99" s="18">
        <f t="shared" si="49"/>
        <v>68.515851658247087</v>
      </c>
      <c r="O99" s="18">
        <f t="shared" si="49"/>
        <v>1.0328645221330663</v>
      </c>
      <c r="P99" s="18">
        <f t="shared" si="49"/>
        <v>393.38231283956281</v>
      </c>
      <c r="Q99" s="18">
        <f t="shared" si="49"/>
        <v>0</v>
      </c>
      <c r="R99" s="18">
        <f t="shared" si="49"/>
        <v>0</v>
      </c>
      <c r="S99" s="20">
        <f t="shared" si="50"/>
        <v>913.04620215380157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47"/>
        <v>0</v>
      </c>
      <c r="C100" s="22">
        <f t="shared" si="47"/>
        <v>0</v>
      </c>
      <c r="D100" s="22">
        <f t="shared" si="44"/>
        <v>0</v>
      </c>
      <c r="E100" s="22">
        <f t="shared" si="44"/>
        <v>0</v>
      </c>
      <c r="F100" s="22">
        <f t="shared" si="44"/>
        <v>0</v>
      </c>
      <c r="G100" s="22">
        <f t="shared" si="44"/>
        <v>0</v>
      </c>
      <c r="H100" s="22">
        <f t="shared" si="44"/>
        <v>0</v>
      </c>
      <c r="I100" s="24">
        <f t="shared" si="48"/>
        <v>0</v>
      </c>
      <c r="J100" s="6"/>
      <c r="K100" s="25" t="s">
        <v>20</v>
      </c>
      <c r="L100" s="26">
        <f t="shared" si="49"/>
        <v>0</v>
      </c>
      <c r="M100" s="26">
        <f t="shared" si="49"/>
        <v>0</v>
      </c>
      <c r="N100" s="26">
        <f t="shared" si="49"/>
        <v>0</v>
      </c>
      <c r="O100" s="26">
        <f t="shared" si="49"/>
        <v>0</v>
      </c>
      <c r="P100" s="26">
        <f t="shared" si="49"/>
        <v>0</v>
      </c>
      <c r="Q100" s="26">
        <f t="shared" si="49"/>
        <v>0</v>
      </c>
      <c r="R100" s="26">
        <f t="shared" si="49"/>
        <v>0</v>
      </c>
      <c r="S100" s="28">
        <f t="shared" si="50"/>
        <v>0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47"/>
        <v>472.04640824311468</v>
      </c>
      <c r="C101" s="18">
        <f t="shared" si="47"/>
        <v>0</v>
      </c>
      <c r="D101" s="18">
        <f t="shared" si="47"/>
        <v>177.40038555278159</v>
      </c>
      <c r="E101" s="18">
        <f t="shared" si="47"/>
        <v>0</v>
      </c>
      <c r="F101" s="18">
        <f t="shared" si="47"/>
        <v>0</v>
      </c>
      <c r="G101" s="18">
        <f t="shared" si="47"/>
        <v>0</v>
      </c>
      <c r="H101" s="18">
        <f t="shared" si="47"/>
        <v>0</v>
      </c>
      <c r="I101" s="16">
        <f t="shared" si="48"/>
        <v>649.44679379589627</v>
      </c>
      <c r="J101" s="6"/>
      <c r="K101" s="33" t="s">
        <v>62</v>
      </c>
      <c r="L101" s="18">
        <f t="shared" si="49"/>
        <v>472.04640824311468</v>
      </c>
      <c r="M101" s="18">
        <f t="shared" si="49"/>
        <v>0</v>
      </c>
      <c r="N101" s="18">
        <f t="shared" si="49"/>
        <v>177.40038555278159</v>
      </c>
      <c r="O101" s="18">
        <f t="shared" si="49"/>
        <v>0</v>
      </c>
      <c r="P101" s="18">
        <f t="shared" si="49"/>
        <v>0</v>
      </c>
      <c r="Q101" s="18">
        <f t="shared" si="49"/>
        <v>0</v>
      </c>
      <c r="R101" s="18">
        <f t="shared" si="49"/>
        <v>0</v>
      </c>
      <c r="S101" s="20">
        <f t="shared" si="50"/>
        <v>649.44679379589627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ref="B102:H105" si="51">B596+B622+B648</f>
        <v>472.04640824311468</v>
      </c>
      <c r="C102" s="35">
        <f t="shared" si="51"/>
        <v>0</v>
      </c>
      <c r="D102" s="35">
        <f t="shared" si="51"/>
        <v>177.40038555278159</v>
      </c>
      <c r="E102" s="35">
        <f t="shared" si="51"/>
        <v>0</v>
      </c>
      <c r="F102" s="35">
        <f t="shared" si="51"/>
        <v>0</v>
      </c>
      <c r="G102" s="35">
        <f t="shared" si="51"/>
        <v>0</v>
      </c>
      <c r="H102" s="35">
        <f t="shared" si="51"/>
        <v>0</v>
      </c>
      <c r="I102" s="37">
        <f t="shared" si="48"/>
        <v>649.44679379589627</v>
      </c>
      <c r="J102" s="6"/>
      <c r="K102" s="38" t="s">
        <v>22</v>
      </c>
      <c r="L102" s="39">
        <f t="shared" ref="L102:R105" si="52">L596+L622+L648</f>
        <v>472.04640824311468</v>
      </c>
      <c r="M102" s="39">
        <f t="shared" si="52"/>
        <v>0</v>
      </c>
      <c r="N102" s="39">
        <f t="shared" si="52"/>
        <v>177.40038555278159</v>
      </c>
      <c r="O102" s="39">
        <f t="shared" si="52"/>
        <v>0</v>
      </c>
      <c r="P102" s="39">
        <f t="shared" si="52"/>
        <v>0</v>
      </c>
      <c r="Q102" s="39">
        <f t="shared" si="52"/>
        <v>0</v>
      </c>
      <c r="R102" s="39">
        <f t="shared" si="52"/>
        <v>0</v>
      </c>
      <c r="S102" s="41">
        <f t="shared" si="50"/>
        <v>649.44679379589627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51"/>
        <v>0</v>
      </c>
      <c r="C103" s="43">
        <f t="shared" si="51"/>
        <v>0</v>
      </c>
      <c r="D103" s="43">
        <f t="shared" si="51"/>
        <v>0</v>
      </c>
      <c r="E103" s="43">
        <f t="shared" si="51"/>
        <v>0</v>
      </c>
      <c r="F103" s="43">
        <f t="shared" si="51"/>
        <v>0</v>
      </c>
      <c r="G103" s="43">
        <f t="shared" si="51"/>
        <v>0</v>
      </c>
      <c r="H103" s="43">
        <f t="shared" si="51"/>
        <v>0</v>
      </c>
      <c r="I103" s="45">
        <f t="shared" si="48"/>
        <v>0</v>
      </c>
      <c r="J103" s="6"/>
      <c r="K103" s="46" t="s">
        <v>18</v>
      </c>
      <c r="L103" s="43">
        <f t="shared" si="52"/>
        <v>0</v>
      </c>
      <c r="M103" s="43">
        <f t="shared" si="52"/>
        <v>0</v>
      </c>
      <c r="N103" s="43">
        <f t="shared" si="52"/>
        <v>0</v>
      </c>
      <c r="O103" s="43">
        <f t="shared" si="52"/>
        <v>0</v>
      </c>
      <c r="P103" s="43">
        <f t="shared" si="52"/>
        <v>0</v>
      </c>
      <c r="Q103" s="43">
        <f t="shared" si="52"/>
        <v>0</v>
      </c>
      <c r="R103" s="43">
        <f t="shared" si="52"/>
        <v>0</v>
      </c>
      <c r="S103" s="48">
        <f t="shared" si="50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51"/>
        <v>0</v>
      </c>
      <c r="C104" s="35">
        <f t="shared" si="51"/>
        <v>0</v>
      </c>
      <c r="D104" s="35">
        <f t="shared" si="51"/>
        <v>0</v>
      </c>
      <c r="E104" s="35">
        <f t="shared" si="51"/>
        <v>0</v>
      </c>
      <c r="F104" s="35">
        <f t="shared" si="51"/>
        <v>0</v>
      </c>
      <c r="G104" s="35">
        <f t="shared" si="51"/>
        <v>0</v>
      </c>
      <c r="H104" s="35">
        <f t="shared" si="51"/>
        <v>0</v>
      </c>
      <c r="I104" s="37">
        <f t="shared" si="48"/>
        <v>0</v>
      </c>
      <c r="J104" s="6"/>
      <c r="K104" s="38" t="s">
        <v>19</v>
      </c>
      <c r="L104" s="39">
        <f t="shared" si="52"/>
        <v>0</v>
      </c>
      <c r="M104" s="39">
        <f t="shared" si="52"/>
        <v>0</v>
      </c>
      <c r="N104" s="39">
        <f t="shared" si="52"/>
        <v>0</v>
      </c>
      <c r="O104" s="39">
        <f t="shared" si="52"/>
        <v>0</v>
      </c>
      <c r="P104" s="39">
        <f t="shared" si="52"/>
        <v>0</v>
      </c>
      <c r="Q104" s="39">
        <f t="shared" si="52"/>
        <v>0</v>
      </c>
      <c r="R104" s="39">
        <f t="shared" si="52"/>
        <v>0</v>
      </c>
      <c r="S104" s="41">
        <f t="shared" si="50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51"/>
        <v>0</v>
      </c>
      <c r="C105" s="50">
        <f t="shared" si="51"/>
        <v>0</v>
      </c>
      <c r="D105" s="50">
        <f t="shared" si="51"/>
        <v>0</v>
      </c>
      <c r="E105" s="50">
        <f t="shared" si="51"/>
        <v>0</v>
      </c>
      <c r="F105" s="50">
        <f t="shared" si="51"/>
        <v>0</v>
      </c>
      <c r="G105" s="50">
        <f t="shared" si="51"/>
        <v>0</v>
      </c>
      <c r="H105" s="50">
        <f t="shared" si="51"/>
        <v>0</v>
      </c>
      <c r="I105" s="52">
        <f t="shared" si="48"/>
        <v>0</v>
      </c>
      <c r="J105" s="6"/>
      <c r="K105" s="53" t="s">
        <v>10</v>
      </c>
      <c r="L105" s="50">
        <f t="shared" si="52"/>
        <v>0</v>
      </c>
      <c r="M105" s="50">
        <f t="shared" si="52"/>
        <v>0</v>
      </c>
      <c r="N105" s="50">
        <f t="shared" si="52"/>
        <v>0</v>
      </c>
      <c r="O105" s="50">
        <f t="shared" si="52"/>
        <v>0</v>
      </c>
      <c r="P105" s="50">
        <f t="shared" si="52"/>
        <v>0</v>
      </c>
      <c r="Q105" s="50">
        <f t="shared" si="52"/>
        <v>0</v>
      </c>
      <c r="R105" s="50">
        <f t="shared" si="52"/>
        <v>0</v>
      </c>
      <c r="S105" s="55">
        <f t="shared" si="50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9762.0906705988964</v>
      </c>
      <c r="C106" s="57">
        <f t="shared" ref="C106:I106" si="53">SUM(C85:C101)</f>
        <v>70.21124834215901</v>
      </c>
      <c r="D106" s="57">
        <f t="shared" si="53"/>
        <v>2108.9535987878107</v>
      </c>
      <c r="E106" s="57">
        <f t="shared" si="53"/>
        <v>1174.1594656891414</v>
      </c>
      <c r="F106" s="57">
        <f t="shared" si="53"/>
        <v>673.55195794656277</v>
      </c>
      <c r="G106" s="57">
        <f t="shared" si="53"/>
        <v>645.64604776485976</v>
      </c>
      <c r="H106" s="57">
        <f t="shared" si="53"/>
        <v>0.52728507001922398</v>
      </c>
      <c r="I106" s="57">
        <f t="shared" si="53"/>
        <v>14435.14027419945</v>
      </c>
      <c r="J106" s="6"/>
      <c r="K106" s="59" t="s">
        <v>25</v>
      </c>
      <c r="L106" s="57">
        <f>SUM(L85:L101)</f>
        <v>9762.0906705988964</v>
      </c>
      <c r="M106" s="57">
        <f t="shared" ref="M106:S106" si="54">SUM(M85:M101)</f>
        <v>70.21124834215901</v>
      </c>
      <c r="N106" s="57">
        <f t="shared" si="54"/>
        <v>2108.9535987878107</v>
      </c>
      <c r="O106" s="57">
        <f t="shared" si="54"/>
        <v>1174.1594656891414</v>
      </c>
      <c r="P106" s="57">
        <f t="shared" si="54"/>
        <v>7129.5075577909947</v>
      </c>
      <c r="Q106" s="57">
        <f t="shared" si="54"/>
        <v>645.64604776485976</v>
      </c>
      <c r="R106" s="58">
        <f t="shared" si="54"/>
        <v>0.52728507001922398</v>
      </c>
      <c r="S106" s="60">
        <f t="shared" si="54"/>
        <v>20891.09587404388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0.67627265722156527</v>
      </c>
      <c r="C107" s="98">
        <f t="shared" ref="C107:H107" si="55">IF($I106=0,"-",C106/$I106)</f>
        <v>4.863911746507279E-3</v>
      </c>
      <c r="D107" s="98">
        <f t="shared" si="55"/>
        <v>0.14609858710948828</v>
      </c>
      <c r="E107" s="98">
        <f t="shared" si="55"/>
        <v>8.1340357169079086E-2</v>
      </c>
      <c r="F107" s="98">
        <f t="shared" si="55"/>
        <v>4.6660575869181632E-2</v>
      </c>
      <c r="G107" s="98">
        <f t="shared" si="55"/>
        <v>4.4727383004296177E-2</v>
      </c>
      <c r="H107" s="99">
        <f t="shared" si="55"/>
        <v>3.6527879882238715E-5</v>
      </c>
      <c r="I107" s="100">
        <f>SUM(B107:H107)</f>
        <v>0.99999999999999989</v>
      </c>
      <c r="K107" s="64" t="s">
        <v>86</v>
      </c>
      <c r="L107" s="65">
        <f t="shared" ref="L107:R107" si="56">IF($S106=0,"-",L106/$S106)</f>
        <v>0.46728475755682092</v>
      </c>
      <c r="M107" s="65">
        <f t="shared" si="56"/>
        <v>3.3608216996118857E-3</v>
      </c>
      <c r="N107" s="65">
        <f t="shared" si="56"/>
        <v>0.10094987891028148</v>
      </c>
      <c r="O107" s="65">
        <f t="shared" si="56"/>
        <v>5.6203823522153022E-2</v>
      </c>
      <c r="P107" s="65">
        <f t="shared" si="56"/>
        <v>0.34127015647125741</v>
      </c>
      <c r="Q107" s="65">
        <f t="shared" si="56"/>
        <v>3.0905322136166251E-2</v>
      </c>
      <c r="R107" s="66">
        <f t="shared" si="56"/>
        <v>2.5239703709097843E-5</v>
      </c>
      <c r="S107" s="67">
        <f>SUM(L107:R107)</f>
        <v>1.0000000000000002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AJ111" t="str">
        <f>IF(ABS(S111-AI111)&gt;0.001,S111-AI111,"")</f>
        <v/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57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58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59">SUM(V112:AC112)</f>
        <v>0</v>
      </c>
      <c r="AJ112" t="str">
        <f t="shared" ref="AJ112:AJ133" si="60">IF(ABS(S112-AI112)&gt;0.001,S112-AI112,"")</f>
        <v/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57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58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59"/>
        <v>0</v>
      </c>
      <c r="AJ113" t="str">
        <f t="shared" si="60"/>
        <v/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57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58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59"/>
        <v>0</v>
      </c>
      <c r="AJ114" t="str">
        <f t="shared" si="60"/>
        <v/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57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58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59"/>
        <v>0</v>
      </c>
      <c r="AJ115" t="str">
        <f t="shared" si="60"/>
        <v/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57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58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59"/>
        <v>0</v>
      </c>
      <c r="AJ116" t="str">
        <f t="shared" si="60"/>
        <v/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57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58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59"/>
        <v>0</v>
      </c>
      <c r="AJ117" t="str">
        <f t="shared" si="60"/>
        <v/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57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58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59"/>
        <v>0</v>
      </c>
      <c r="AJ118" t="str">
        <f t="shared" si="60"/>
        <v/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57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58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59"/>
        <v>0</v>
      </c>
      <c r="AJ119" t="str">
        <f t="shared" si="60"/>
        <v/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57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58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59"/>
        <v>0</v>
      </c>
      <c r="AJ120" t="str">
        <f t="shared" si="60"/>
        <v/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57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58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59"/>
        <v>0</v>
      </c>
      <c r="AJ121" t="str">
        <f t="shared" si="60"/>
        <v/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57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58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59"/>
        <v>0</v>
      </c>
      <c r="AJ122" t="str">
        <f t="shared" si="60"/>
        <v/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57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58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59"/>
        <v>0</v>
      </c>
      <c r="AJ123" t="str">
        <f t="shared" si="60"/>
        <v/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57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58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59"/>
        <v>0</v>
      </c>
      <c r="AJ124" t="str">
        <f t="shared" si="60"/>
        <v/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57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58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59"/>
        <v>0</v>
      </c>
      <c r="AJ125" t="str">
        <f t="shared" si="60"/>
        <v/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57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58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59"/>
        <v>0</v>
      </c>
      <c r="AJ126" t="str">
        <f t="shared" si="60"/>
        <v/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57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58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59"/>
        <v>0</v>
      </c>
      <c r="AJ127" t="str">
        <f t="shared" si="60"/>
        <v/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57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58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59"/>
        <v>0</v>
      </c>
      <c r="AJ128" t="str">
        <f t="shared" si="60"/>
        <v/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57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58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59"/>
        <v>0</v>
      </c>
      <c r="AJ129" t="str">
        <f t="shared" si="60"/>
        <v/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57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58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59"/>
        <v>0</v>
      </c>
      <c r="AJ130" t="str">
        <f t="shared" si="60"/>
        <v/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57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58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59"/>
        <v>0</v>
      </c>
      <c r="AJ131" t="str">
        <f t="shared" si="60"/>
        <v/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I132" si="61">SUM(C111:C127)</f>
        <v>0</v>
      </c>
      <c r="D132" s="57">
        <f t="shared" si="61"/>
        <v>0</v>
      </c>
      <c r="E132" s="57">
        <f t="shared" si="61"/>
        <v>0</v>
      </c>
      <c r="F132" s="57">
        <f t="shared" si="61"/>
        <v>0</v>
      </c>
      <c r="G132" s="57">
        <f t="shared" si="61"/>
        <v>0</v>
      </c>
      <c r="H132" s="58">
        <f t="shared" si="61"/>
        <v>0</v>
      </c>
      <c r="I132" s="16">
        <f t="shared" si="61"/>
        <v>0</v>
      </c>
      <c r="J132" s="6"/>
      <c r="K132" s="59" t="s">
        <v>25</v>
      </c>
      <c r="L132" s="57">
        <f>SUM(L111:L127)</f>
        <v>0</v>
      </c>
      <c r="M132" s="57">
        <f t="shared" ref="M132:S132" si="62">SUM(M111:M127)</f>
        <v>0</v>
      </c>
      <c r="N132" s="57">
        <f t="shared" si="62"/>
        <v>0</v>
      </c>
      <c r="O132" s="57">
        <f t="shared" si="62"/>
        <v>0</v>
      </c>
      <c r="P132" s="57">
        <f t="shared" si="62"/>
        <v>0</v>
      </c>
      <c r="Q132" s="57">
        <f t="shared" si="62"/>
        <v>0</v>
      </c>
      <c r="R132" s="58">
        <f t="shared" si="62"/>
        <v>0</v>
      </c>
      <c r="S132" s="60">
        <f t="shared" si="62"/>
        <v>0</v>
      </c>
      <c r="T132" t="str">
        <f>IF(ABS(S132-AI132)&gt;0.01,S132-AI132,"")</f>
        <v/>
      </c>
      <c r="U132" s="94" t="s">
        <v>61</v>
      </c>
      <c r="V132" s="95">
        <f>SUM(V111:V127)</f>
        <v>0</v>
      </c>
      <c r="W132" s="95">
        <f t="shared" ref="W132:AH132" si="63">SUM(W111:W127)</f>
        <v>0</v>
      </c>
      <c r="X132" s="95">
        <f t="shared" si="63"/>
        <v>0</v>
      </c>
      <c r="Y132" s="95">
        <f t="shared" si="63"/>
        <v>0</v>
      </c>
      <c r="Z132" s="95">
        <f t="shared" si="63"/>
        <v>0</v>
      </c>
      <c r="AA132" s="95">
        <f t="shared" si="63"/>
        <v>0</v>
      </c>
      <c r="AB132" s="95">
        <f t="shared" si="63"/>
        <v>0</v>
      </c>
      <c r="AC132" s="95">
        <f t="shared" si="63"/>
        <v>0</v>
      </c>
      <c r="AD132" s="96">
        <f t="shared" si="63"/>
        <v>0</v>
      </c>
      <c r="AE132" s="96">
        <f t="shared" si="63"/>
        <v>0</v>
      </c>
      <c r="AF132" s="96">
        <f t="shared" si="63"/>
        <v>0</v>
      </c>
      <c r="AG132" s="96">
        <f t="shared" si="63"/>
        <v>0</v>
      </c>
      <c r="AH132" s="96">
        <f t="shared" si="63"/>
        <v>0</v>
      </c>
      <c r="AI132" s="97">
        <f>SUM(V132:AC132)</f>
        <v>0</v>
      </c>
      <c r="AJ132" t="str">
        <f t="shared" si="60"/>
        <v/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64">IF($I132=0,"-",C132/$I132)</f>
        <v>-</v>
      </c>
      <c r="D133" s="98" t="str">
        <f t="shared" si="64"/>
        <v>-</v>
      </c>
      <c r="E133" s="98" t="str">
        <f t="shared" si="64"/>
        <v>-</v>
      </c>
      <c r="F133" s="98" t="str">
        <f t="shared" si="64"/>
        <v>-</v>
      </c>
      <c r="G133" s="98" t="str">
        <f t="shared" si="64"/>
        <v>-</v>
      </c>
      <c r="H133" s="99" t="str">
        <f t="shared" si="64"/>
        <v>-</v>
      </c>
      <c r="I133" s="100">
        <f>SUM(B133:H133)</f>
        <v>0</v>
      </c>
      <c r="J133"/>
      <c r="K133" s="64" t="s">
        <v>86</v>
      </c>
      <c r="L133" s="65" t="str">
        <f t="shared" ref="L133:R133" si="65">IF($S132=0,"-",L132/$S132)</f>
        <v>-</v>
      </c>
      <c r="M133" s="65" t="str">
        <f t="shared" si="65"/>
        <v>-</v>
      </c>
      <c r="N133" s="65" t="str">
        <f t="shared" si="65"/>
        <v>-</v>
      </c>
      <c r="O133" s="65" t="str">
        <f t="shared" si="65"/>
        <v>-</v>
      </c>
      <c r="P133" s="65" t="str">
        <f t="shared" si="65"/>
        <v>-</v>
      </c>
      <c r="Q133" s="65" t="str">
        <f t="shared" si="65"/>
        <v>-</v>
      </c>
      <c r="R133" s="66" t="str">
        <f t="shared" si="65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  <c r="AJ133" s="1" t="str">
        <f t="shared" si="60"/>
        <v/>
      </c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AJ137" t="str">
        <f>IF(ABS(S137-AI137)&gt;0.001,S137-AI137,"")</f>
        <v/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66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67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68">SUM(V138:AC138)</f>
        <v>0</v>
      </c>
      <c r="AJ138" t="str">
        <f t="shared" ref="AJ138:AJ159" si="69">IF(ABS(S138-AI138)&gt;0.001,S138-AI138,"")</f>
        <v/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66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67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68"/>
        <v>0</v>
      </c>
      <c r="AJ139" t="str">
        <f t="shared" si="69"/>
        <v/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66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67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68"/>
        <v>0</v>
      </c>
      <c r="AJ140" t="str">
        <f t="shared" si="69"/>
        <v/>
      </c>
      <c r="BA140"/>
      <c r="BR140"/>
      <c r="CG140"/>
    </row>
    <row r="141" spans="1:85" x14ac:dyDescent="0.25">
      <c r="A141" s="29" t="s">
        <v>15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66"/>
        <v>0</v>
      </c>
      <c r="J141" s="6"/>
      <c r="K141" s="31" t="s">
        <v>15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67"/>
        <v>0</v>
      </c>
      <c r="U141" s="84" t="s">
        <v>15</v>
      </c>
      <c r="V141" s="76">
        <v>0</v>
      </c>
      <c r="W141" s="76">
        <v>0</v>
      </c>
      <c r="X141" s="76">
        <v>0</v>
      </c>
      <c r="Y141" s="76">
        <v>0</v>
      </c>
      <c r="Z141" s="76">
        <v>0</v>
      </c>
      <c r="AA141" s="76">
        <v>0</v>
      </c>
      <c r="AB141" s="76">
        <v>0</v>
      </c>
      <c r="AC141" s="77">
        <v>0</v>
      </c>
      <c r="AD141" s="78">
        <v>0</v>
      </c>
      <c r="AE141" s="78">
        <v>0</v>
      </c>
      <c r="AF141" s="78">
        <v>0</v>
      </c>
      <c r="AG141" s="78">
        <v>0</v>
      </c>
      <c r="AH141" s="78">
        <v>0</v>
      </c>
      <c r="AI141" s="79">
        <f t="shared" si="68"/>
        <v>0</v>
      </c>
      <c r="AJ141" t="str">
        <f t="shared" si="69"/>
        <v/>
      </c>
      <c r="BA141"/>
      <c r="BR141"/>
      <c r="CG141"/>
    </row>
    <row r="142" spans="1:85" x14ac:dyDescent="0.25">
      <c r="A142" s="21" t="s">
        <v>14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66"/>
        <v>0</v>
      </c>
      <c r="J142" s="6"/>
      <c r="K142" s="25" t="s">
        <v>14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67"/>
        <v>0</v>
      </c>
      <c r="U142" s="80" t="s">
        <v>55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2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3">
        <f t="shared" si="68"/>
        <v>0</v>
      </c>
      <c r="AJ142" t="str">
        <f t="shared" si="69"/>
        <v/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66"/>
        <v>0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0</v>
      </c>
      <c r="P143" s="18">
        <v>3.9732375481204077E-2</v>
      </c>
      <c r="Q143" s="18">
        <v>0</v>
      </c>
      <c r="R143" s="19">
        <v>0</v>
      </c>
      <c r="S143" s="20">
        <f t="shared" si="67"/>
        <v>3.9732375481204077E-2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0</v>
      </c>
      <c r="AB143" s="76">
        <v>3.9732375481204077E-2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68"/>
        <v>3.9732375481204077E-2</v>
      </c>
      <c r="AJ143" t="str">
        <f t="shared" si="69"/>
        <v/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66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0.48976908534453978</v>
      </c>
      <c r="Q144" s="26">
        <v>0</v>
      </c>
      <c r="R144" s="27">
        <v>0</v>
      </c>
      <c r="S144" s="28">
        <f t="shared" si="67"/>
        <v>0.48976908534453978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0.48976908534453978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68"/>
        <v>0.48976908534453978</v>
      </c>
      <c r="AJ144" t="str">
        <f t="shared" si="69"/>
        <v/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66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67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68"/>
        <v>0</v>
      </c>
      <c r="AJ145" t="str">
        <f t="shared" si="69"/>
        <v/>
      </c>
      <c r="BA145"/>
      <c r="BR145"/>
      <c r="CG145"/>
    </row>
    <row r="146" spans="1:85" x14ac:dyDescent="0.25">
      <c r="A146" s="21" t="s">
        <v>16</v>
      </c>
      <c r="B146" s="22">
        <v>0</v>
      </c>
      <c r="C146" s="22">
        <v>0</v>
      </c>
      <c r="D146" s="22">
        <v>0</v>
      </c>
      <c r="E146" s="22">
        <v>0</v>
      </c>
      <c r="F146" s="214"/>
      <c r="G146" s="22">
        <v>0</v>
      </c>
      <c r="H146" s="23">
        <v>0</v>
      </c>
      <c r="I146" s="24">
        <f t="shared" si="66"/>
        <v>0</v>
      </c>
      <c r="J146" s="6"/>
      <c r="K146" s="25" t="s">
        <v>16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67"/>
        <v>0</v>
      </c>
      <c r="U146" s="80" t="s">
        <v>16</v>
      </c>
      <c r="V146" s="81">
        <v>0</v>
      </c>
      <c r="W146" s="81">
        <v>0</v>
      </c>
      <c r="X146" s="81">
        <v>0</v>
      </c>
      <c r="Y146" s="81">
        <v>0</v>
      </c>
      <c r="Z146" s="81">
        <v>0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68"/>
        <v>0</v>
      </c>
      <c r="AJ146" t="str">
        <f t="shared" si="69"/>
        <v/>
      </c>
      <c r="BA146"/>
      <c r="BR146"/>
      <c r="CG146"/>
    </row>
    <row r="147" spans="1:85" x14ac:dyDescent="0.25">
      <c r="A147" s="29" t="s">
        <v>136</v>
      </c>
      <c r="B147" s="18">
        <v>18.834144962078444</v>
      </c>
      <c r="C147" s="18">
        <v>229.82126535822553</v>
      </c>
      <c r="D147" s="18">
        <v>604.48647728053743</v>
      </c>
      <c r="E147" s="18">
        <v>4.5497245423721564</v>
      </c>
      <c r="F147" s="214"/>
      <c r="G147" s="18">
        <v>0</v>
      </c>
      <c r="H147" s="30">
        <v>0</v>
      </c>
      <c r="I147" s="16">
        <f t="shared" si="66"/>
        <v>857.69161214321355</v>
      </c>
      <c r="J147" s="6"/>
      <c r="K147" s="31" t="s">
        <v>136</v>
      </c>
      <c r="L147" s="18">
        <v>18.834144962078444</v>
      </c>
      <c r="M147" s="18">
        <v>229.82126535822553</v>
      </c>
      <c r="N147" s="18">
        <v>604.48647728053743</v>
      </c>
      <c r="O147" s="18">
        <v>4.5497245423721564</v>
      </c>
      <c r="P147" s="18">
        <v>0</v>
      </c>
      <c r="Q147" s="18">
        <v>0</v>
      </c>
      <c r="R147" s="19">
        <v>0</v>
      </c>
      <c r="S147" s="20">
        <f t="shared" si="67"/>
        <v>857.69161214321355</v>
      </c>
      <c r="U147" s="84" t="s">
        <v>136</v>
      </c>
      <c r="V147" s="76">
        <v>18.692505129447369</v>
      </c>
      <c r="W147" s="76">
        <v>0</v>
      </c>
      <c r="X147" s="76">
        <v>0</v>
      </c>
      <c r="Y147" s="76">
        <v>229.82126535822553</v>
      </c>
      <c r="Z147" s="76">
        <v>603.64974387438656</v>
      </c>
      <c r="AA147" s="76">
        <v>0</v>
      </c>
      <c r="AB147" s="76">
        <v>0</v>
      </c>
      <c r="AC147" s="77">
        <v>5.5280977811541554</v>
      </c>
      <c r="AD147" s="76">
        <v>0.14163983263107405</v>
      </c>
      <c r="AE147" s="76">
        <v>0</v>
      </c>
      <c r="AF147" s="76">
        <v>0</v>
      </c>
      <c r="AG147" s="76">
        <v>0.83673340615092462</v>
      </c>
      <c r="AH147" s="76">
        <v>4.5497245423721564</v>
      </c>
      <c r="AI147" s="79">
        <f t="shared" si="68"/>
        <v>857.69161214321366</v>
      </c>
      <c r="AJ147" t="str">
        <f t="shared" si="69"/>
        <v/>
      </c>
      <c r="BA147"/>
      <c r="BR147"/>
      <c r="CG147"/>
    </row>
    <row r="148" spans="1:85" x14ac:dyDescent="0.25">
      <c r="A148" s="21" t="s">
        <v>24</v>
      </c>
      <c r="B148" s="22">
        <v>1.0126132741427054</v>
      </c>
      <c r="C148" s="22">
        <v>0.74908203181317179</v>
      </c>
      <c r="D148" s="22">
        <v>0.29830249148540372</v>
      </c>
      <c r="E148" s="22">
        <v>39.059617212401136</v>
      </c>
      <c r="F148" s="214"/>
      <c r="G148" s="22">
        <v>1.09373635326444</v>
      </c>
      <c r="H148" s="23">
        <v>0</v>
      </c>
      <c r="I148" s="24">
        <f t="shared" si="66"/>
        <v>42.21335136310686</v>
      </c>
      <c r="J148" s="6"/>
      <c r="K148" s="25" t="s">
        <v>24</v>
      </c>
      <c r="L148" s="26">
        <v>1.0126132741427054</v>
      </c>
      <c r="M148" s="26">
        <v>0.74908203181317179</v>
      </c>
      <c r="N148" s="26">
        <v>0.29830249148540372</v>
      </c>
      <c r="O148" s="26">
        <v>39.059617212401136</v>
      </c>
      <c r="P148" s="26">
        <v>1.2633562718928754E-3</v>
      </c>
      <c r="Q148" s="26">
        <v>1.09373635326444</v>
      </c>
      <c r="R148" s="27">
        <v>0</v>
      </c>
      <c r="S148" s="28">
        <f t="shared" si="67"/>
        <v>42.214614719378751</v>
      </c>
      <c r="U148" s="80" t="s">
        <v>24</v>
      </c>
      <c r="V148" s="81">
        <v>0.1912283360448237</v>
      </c>
      <c r="W148" s="81">
        <v>0.82138493809788182</v>
      </c>
      <c r="X148" s="81">
        <v>1.09373635326444</v>
      </c>
      <c r="Y148" s="81">
        <v>0.74908203181317179</v>
      </c>
      <c r="Z148" s="81">
        <v>0.29830249148540372</v>
      </c>
      <c r="AA148" s="81">
        <v>38.816316915173843</v>
      </c>
      <c r="AB148" s="81">
        <v>1.2633562718928754E-3</v>
      </c>
      <c r="AC148" s="82">
        <v>0.24330029722729049</v>
      </c>
      <c r="AD148" s="81">
        <v>0</v>
      </c>
      <c r="AE148" s="81">
        <v>2.9166218121102019E-3</v>
      </c>
      <c r="AF148" s="81">
        <v>0</v>
      </c>
      <c r="AG148" s="81">
        <v>0</v>
      </c>
      <c r="AH148" s="81">
        <v>0.24038367541518024</v>
      </c>
      <c r="AI148" s="83">
        <f t="shared" si="68"/>
        <v>42.214614719378751</v>
      </c>
      <c r="AJ148" t="str">
        <f t="shared" si="69"/>
        <v/>
      </c>
      <c r="BA148"/>
      <c r="BR148"/>
      <c r="CG148"/>
    </row>
    <row r="149" spans="1:85" x14ac:dyDescent="0.25">
      <c r="A149" s="29" t="s">
        <v>23</v>
      </c>
      <c r="B149" s="18">
        <v>27.278688031247114</v>
      </c>
      <c r="C149" s="18">
        <v>269.90689937102115</v>
      </c>
      <c r="D149" s="18">
        <v>14.735898775725799</v>
      </c>
      <c r="E149" s="18">
        <v>0</v>
      </c>
      <c r="F149" s="214"/>
      <c r="G149" s="18">
        <v>0</v>
      </c>
      <c r="H149" s="30">
        <v>0</v>
      </c>
      <c r="I149" s="16">
        <f t="shared" si="66"/>
        <v>311.92148617799404</v>
      </c>
      <c r="J149" s="6"/>
      <c r="K149" s="31" t="s">
        <v>23</v>
      </c>
      <c r="L149" s="18">
        <v>27.278688031247114</v>
      </c>
      <c r="M149" s="18">
        <v>269.90689937102115</v>
      </c>
      <c r="N149" s="18">
        <v>14.735898775725799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67"/>
        <v>311.92148617799404</v>
      </c>
      <c r="U149" s="84" t="s">
        <v>23</v>
      </c>
      <c r="V149" s="76">
        <v>24.385374242689235</v>
      </c>
      <c r="W149" s="76">
        <v>2.1438549534673541</v>
      </c>
      <c r="X149" s="76">
        <v>0</v>
      </c>
      <c r="Y149" s="76">
        <v>269.90689937102115</v>
      </c>
      <c r="Z149" s="76">
        <v>14.735898775725799</v>
      </c>
      <c r="AA149" s="76">
        <v>0</v>
      </c>
      <c r="AB149" s="76">
        <v>0</v>
      </c>
      <c r="AC149" s="77">
        <v>0.74945883509052535</v>
      </c>
      <c r="AD149" s="76">
        <v>0.74945883509052535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68"/>
        <v>311.92148617799404</v>
      </c>
      <c r="AJ149" t="str">
        <f t="shared" si="69"/>
        <v/>
      </c>
      <c r="BA149"/>
      <c r="BR149"/>
      <c r="CG149"/>
    </row>
    <row r="150" spans="1:85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66"/>
        <v>0</v>
      </c>
      <c r="J150" s="6"/>
      <c r="K150" s="25" t="s">
        <v>58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67"/>
        <v>0</v>
      </c>
      <c r="U150" s="80" t="s">
        <v>58</v>
      </c>
      <c r="V150" s="81">
        <v>0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68"/>
        <v>0</v>
      </c>
      <c r="AJ150" t="str">
        <f t="shared" si="69"/>
        <v/>
      </c>
      <c r="BA150"/>
      <c r="BR150"/>
      <c r="CG150"/>
    </row>
    <row r="151" spans="1:85" x14ac:dyDescent="0.25">
      <c r="A151" s="29" t="s">
        <v>21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66"/>
        <v>0</v>
      </c>
      <c r="J151" s="6"/>
      <c r="K151" s="31" t="s">
        <v>21</v>
      </c>
      <c r="L151" s="18">
        <v>0</v>
      </c>
      <c r="M151" s="18">
        <v>0</v>
      </c>
      <c r="N151" s="18">
        <v>0</v>
      </c>
      <c r="O151" s="18">
        <v>0</v>
      </c>
      <c r="P151" s="18">
        <v>2.4157891342751936E-3</v>
      </c>
      <c r="Q151" s="18">
        <v>0</v>
      </c>
      <c r="R151" s="19">
        <v>0</v>
      </c>
      <c r="S151" s="20">
        <f t="shared" si="67"/>
        <v>2.4157891342751936E-3</v>
      </c>
      <c r="U151" s="84" t="s">
        <v>21</v>
      </c>
      <c r="V151" s="76">
        <v>0</v>
      </c>
      <c r="W151" s="76">
        <v>0</v>
      </c>
      <c r="X151" s="76">
        <v>0</v>
      </c>
      <c r="Y151" s="76">
        <v>0</v>
      </c>
      <c r="Z151" s="76">
        <v>0</v>
      </c>
      <c r="AA151" s="76">
        <v>0</v>
      </c>
      <c r="AB151" s="76">
        <v>2.4157891342751936E-3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68"/>
        <v>2.4157891342751936E-3</v>
      </c>
      <c r="AJ151" t="str">
        <f t="shared" si="69"/>
        <v/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66"/>
        <v>0</v>
      </c>
      <c r="J152" s="6"/>
      <c r="K152" s="25" t="s">
        <v>20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67"/>
        <v>0</v>
      </c>
      <c r="U152" s="80" t="s">
        <v>59</v>
      </c>
      <c r="V152" s="81">
        <v>0</v>
      </c>
      <c r="W152" s="81">
        <v>0</v>
      </c>
      <c r="X152" s="81">
        <v>0</v>
      </c>
      <c r="Y152" s="81">
        <v>0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68"/>
        <v>0</v>
      </c>
      <c r="AJ152" t="str">
        <f t="shared" si="69"/>
        <v/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66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67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68"/>
        <v>0</v>
      </c>
      <c r="AJ153" t="str">
        <f t="shared" si="69"/>
        <v/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66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67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68"/>
        <v>0</v>
      </c>
      <c r="AJ154" t="str">
        <f t="shared" si="69"/>
        <v/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66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67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68"/>
        <v>0</v>
      </c>
      <c r="AJ155" t="str">
        <f t="shared" si="69"/>
        <v/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66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67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68"/>
        <v>0</v>
      </c>
      <c r="AJ156" t="str">
        <f t="shared" si="69"/>
        <v/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66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67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68"/>
        <v>0</v>
      </c>
      <c r="AJ157" t="str">
        <f t="shared" si="69"/>
        <v/>
      </c>
      <c r="BA157"/>
      <c r="BR157"/>
      <c r="CG157"/>
    </row>
    <row r="158" spans="1:85" x14ac:dyDescent="0.25">
      <c r="A158" s="56" t="s">
        <v>25</v>
      </c>
      <c r="B158" s="57">
        <f>SUM(B137:B153)</f>
        <v>47.125446267468263</v>
      </c>
      <c r="C158" s="57">
        <f t="shared" ref="C158:I158" si="70">SUM(C137:C153)</f>
        <v>500.47724676105986</v>
      </c>
      <c r="D158" s="57">
        <f t="shared" si="70"/>
        <v>619.52067854774862</v>
      </c>
      <c r="E158" s="57">
        <f t="shared" si="70"/>
        <v>43.60934175477329</v>
      </c>
      <c r="F158" s="57">
        <f t="shared" si="70"/>
        <v>0</v>
      </c>
      <c r="G158" s="57">
        <f t="shared" si="70"/>
        <v>1.09373635326444</v>
      </c>
      <c r="H158" s="58">
        <f t="shared" si="70"/>
        <v>0</v>
      </c>
      <c r="I158" s="16">
        <f t="shared" si="70"/>
        <v>1211.8264496843144</v>
      </c>
      <c r="J158" s="6"/>
      <c r="K158" s="59" t="s">
        <v>25</v>
      </c>
      <c r="L158" s="57">
        <f>SUM(L137:L153)</f>
        <v>47.125446267468263</v>
      </c>
      <c r="M158" s="57">
        <f t="shared" ref="M158:S158" si="71">SUM(M137:M153)</f>
        <v>500.47724676105986</v>
      </c>
      <c r="N158" s="57">
        <f t="shared" si="71"/>
        <v>619.52067854774862</v>
      </c>
      <c r="O158" s="57">
        <f t="shared" si="71"/>
        <v>43.60934175477329</v>
      </c>
      <c r="P158" s="57">
        <f t="shared" si="71"/>
        <v>0.53318060623191199</v>
      </c>
      <c r="Q158" s="57">
        <f t="shared" si="71"/>
        <v>1.09373635326444</v>
      </c>
      <c r="R158" s="58">
        <f t="shared" si="71"/>
        <v>0</v>
      </c>
      <c r="S158" s="60">
        <f t="shared" si="71"/>
        <v>1212.3596302905464</v>
      </c>
      <c r="T158" t="str">
        <f>IF(ABS(S158-AI158)&gt;0.01,S158-AI158,"")</f>
        <v/>
      </c>
      <c r="U158" s="94" t="s">
        <v>61</v>
      </c>
      <c r="V158" s="95">
        <f>SUM(V137:V153)</f>
        <v>43.269107708181423</v>
      </c>
      <c r="W158" s="95">
        <f t="shared" ref="W158:AH158" si="72">SUM(W137:W153)</f>
        <v>2.9652398915652358</v>
      </c>
      <c r="X158" s="95">
        <f t="shared" si="72"/>
        <v>1.09373635326444</v>
      </c>
      <c r="Y158" s="95">
        <f t="shared" si="72"/>
        <v>500.47724676105986</v>
      </c>
      <c r="Z158" s="95">
        <f t="shared" si="72"/>
        <v>618.68394514159775</v>
      </c>
      <c r="AA158" s="95">
        <f t="shared" si="72"/>
        <v>38.816316915173843</v>
      </c>
      <c r="AB158" s="95">
        <f t="shared" si="72"/>
        <v>0.53318060623191199</v>
      </c>
      <c r="AC158" s="95">
        <f t="shared" si="72"/>
        <v>6.5208569134719712</v>
      </c>
      <c r="AD158" s="96">
        <f t="shared" si="72"/>
        <v>0.8910986677215994</v>
      </c>
      <c r="AE158" s="96">
        <f t="shared" si="72"/>
        <v>2.9166218121102019E-3</v>
      </c>
      <c r="AF158" s="96">
        <f t="shared" si="72"/>
        <v>0</v>
      </c>
      <c r="AG158" s="96">
        <f t="shared" si="72"/>
        <v>0.83673340615092462</v>
      </c>
      <c r="AH158" s="96">
        <f t="shared" si="72"/>
        <v>4.7901082177873366</v>
      </c>
      <c r="AI158" s="97">
        <f>SUM(V158:AC158)</f>
        <v>1212.3596302905464</v>
      </c>
      <c r="AJ158" t="str">
        <f t="shared" si="69"/>
        <v/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3.8887949903836996E-2</v>
      </c>
      <c r="C159" s="98">
        <f t="shared" ref="C159:H159" si="73">IF($I158=0,"-",C158/$I158)</f>
        <v>0.41299416008904261</v>
      </c>
      <c r="D159" s="98">
        <f t="shared" si="73"/>
        <v>0.51122887993502386</v>
      </c>
      <c r="E159" s="98">
        <f t="shared" si="73"/>
        <v>3.598645809895773E-2</v>
      </c>
      <c r="F159" s="98">
        <f t="shared" si="73"/>
        <v>0</v>
      </c>
      <c r="G159" s="98">
        <f t="shared" si="73"/>
        <v>9.0255197313886205E-4</v>
      </c>
      <c r="H159" s="99">
        <f t="shared" si="73"/>
        <v>0</v>
      </c>
      <c r="I159" s="100">
        <f>SUM(B159:H159)</f>
        <v>1</v>
      </c>
      <c r="J159"/>
      <c r="K159" s="64" t="s">
        <v>86</v>
      </c>
      <c r="L159" s="65">
        <f t="shared" ref="L159:R159" si="74">IF($S158=0,"-",L158/$S158)</f>
        <v>3.8870847469718597E-2</v>
      </c>
      <c r="M159" s="65">
        <f t="shared" si="74"/>
        <v>0.41281253042145477</v>
      </c>
      <c r="N159" s="65">
        <f t="shared" si="74"/>
        <v>0.51100404786596054</v>
      </c>
      <c r="O159" s="65">
        <f t="shared" si="74"/>
        <v>3.5970631704655288E-2</v>
      </c>
      <c r="P159" s="65">
        <f t="shared" si="74"/>
        <v>4.3978749614430275E-4</v>
      </c>
      <c r="Q159" s="65">
        <f t="shared" si="74"/>
        <v>9.0215504206645522E-4</v>
      </c>
      <c r="R159" s="66">
        <f t="shared" si="74"/>
        <v>0</v>
      </c>
      <c r="S159" s="67">
        <f>SUM(L159:R159)</f>
        <v>0.99999999999999989</v>
      </c>
      <c r="U159" s="101" t="s">
        <v>86</v>
      </c>
      <c r="V159" s="102">
        <f>+V158/$AI158</f>
        <v>3.5689993816283558E-2</v>
      </c>
      <c r="W159" s="102">
        <f t="shared" ref="W159:AH159" si="75">+W158/$AI158</f>
        <v>2.445841825708602E-3</v>
      </c>
      <c r="X159" s="102">
        <f t="shared" si="75"/>
        <v>9.0215504206645522E-4</v>
      </c>
      <c r="Y159" s="102">
        <f t="shared" si="75"/>
        <v>0.41281253042145477</v>
      </c>
      <c r="Z159" s="102">
        <f t="shared" si="75"/>
        <v>0.51031387855873089</v>
      </c>
      <c r="AA159" s="102">
        <f t="shared" si="75"/>
        <v>3.2017163839306799E-2</v>
      </c>
      <c r="AB159" s="102">
        <f t="shared" si="75"/>
        <v>4.3978749614430275E-4</v>
      </c>
      <c r="AC159" s="102">
        <f t="shared" si="75"/>
        <v>5.3786490003046574E-3</v>
      </c>
      <c r="AD159" s="102">
        <f t="shared" si="75"/>
        <v>7.3501182772643485E-4</v>
      </c>
      <c r="AE159" s="102">
        <f t="shared" si="75"/>
        <v>2.4057397980261211E-6</v>
      </c>
      <c r="AF159" s="102">
        <f t="shared" si="75"/>
        <v>0</v>
      </c>
      <c r="AG159" s="102">
        <f t="shared" si="75"/>
        <v>6.9016930722973549E-4</v>
      </c>
      <c r="AH159" s="102">
        <f t="shared" si="75"/>
        <v>3.9510621255504606E-3</v>
      </c>
      <c r="AI159" s="103">
        <f>SUM(V159:AC159)</f>
        <v>0.99999999999999989</v>
      </c>
      <c r="AJ159" s="1" t="str">
        <f t="shared" si="69"/>
        <v/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AJ163" t="str">
        <f>IF(ABS(S163-AI163)&gt;0.001,S163-AI163,"")</f>
        <v/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76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77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78">SUM(V164:AC164)</f>
        <v>0</v>
      </c>
      <c r="AJ164" t="str">
        <f t="shared" ref="AJ164:AJ185" si="79">IF(ABS(S164-AI164)&gt;0.001,S164-AI164,"")</f>
        <v/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76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77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78"/>
        <v>0</v>
      </c>
      <c r="AJ165" t="str">
        <f t="shared" si="79"/>
        <v/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76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77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78"/>
        <v>0</v>
      </c>
      <c r="AJ166" t="str">
        <f t="shared" si="79"/>
        <v/>
      </c>
      <c r="BA166"/>
      <c r="BR166"/>
      <c r="CG166"/>
    </row>
    <row r="167" spans="1:85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76"/>
        <v>0</v>
      </c>
      <c r="J167" s="6"/>
      <c r="K167" s="31" t="s">
        <v>15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77"/>
        <v>0</v>
      </c>
      <c r="U167" s="84" t="s">
        <v>15</v>
      </c>
      <c r="V167" s="76">
        <v>0</v>
      </c>
      <c r="W167" s="76">
        <v>0</v>
      </c>
      <c r="X167" s="76">
        <v>0</v>
      </c>
      <c r="Y167" s="76">
        <v>0</v>
      </c>
      <c r="Z167" s="76">
        <v>0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78"/>
        <v>0</v>
      </c>
      <c r="AJ167" t="str">
        <f t="shared" si="79"/>
        <v/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76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77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78"/>
        <v>0</v>
      </c>
      <c r="AJ168" t="str">
        <f t="shared" si="79"/>
        <v/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76"/>
        <v>0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9">
        <v>0</v>
      </c>
      <c r="S169" s="20">
        <f t="shared" si="77"/>
        <v>0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0</v>
      </c>
      <c r="AB169" s="76">
        <v>0</v>
      </c>
      <c r="AC169" s="77">
        <v>0</v>
      </c>
      <c r="AD169" s="76">
        <v>0</v>
      </c>
      <c r="AE169" s="76">
        <v>0</v>
      </c>
      <c r="AF169" s="76">
        <v>0</v>
      </c>
      <c r="AG169" s="76">
        <v>0</v>
      </c>
      <c r="AH169" s="76">
        <v>0</v>
      </c>
      <c r="AI169" s="79">
        <f t="shared" si="78"/>
        <v>0</v>
      </c>
      <c r="AJ169" t="str">
        <f t="shared" si="79"/>
        <v/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76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7">
        <v>0</v>
      </c>
      <c r="S170" s="28">
        <f t="shared" si="77"/>
        <v>0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0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78"/>
        <v>0</v>
      </c>
      <c r="AJ170" t="str">
        <f t="shared" si="79"/>
        <v/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76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77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78"/>
        <v>0</v>
      </c>
      <c r="AJ171" t="str">
        <f t="shared" si="79"/>
        <v/>
      </c>
      <c r="BA171"/>
      <c r="BR171"/>
      <c r="CG171"/>
    </row>
    <row r="172" spans="1:85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76"/>
        <v>0</v>
      </c>
      <c r="J172" s="6"/>
      <c r="K172" s="25" t="s">
        <v>16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7">
        <v>0</v>
      </c>
      <c r="S172" s="28">
        <f t="shared" si="77"/>
        <v>0</v>
      </c>
      <c r="U172" s="80" t="s">
        <v>16</v>
      </c>
      <c r="V172" s="81">
        <v>0</v>
      </c>
      <c r="W172" s="81">
        <v>0</v>
      </c>
      <c r="X172" s="81">
        <v>0</v>
      </c>
      <c r="Y172" s="81">
        <v>0</v>
      </c>
      <c r="Z172" s="81">
        <v>0</v>
      </c>
      <c r="AA172" s="81">
        <v>0</v>
      </c>
      <c r="AB172" s="81">
        <v>0</v>
      </c>
      <c r="AC172" s="82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3">
        <f t="shared" si="78"/>
        <v>0</v>
      </c>
      <c r="AJ172" t="str">
        <f t="shared" si="79"/>
        <v/>
      </c>
      <c r="BA172"/>
      <c r="BR172"/>
      <c r="CG172"/>
    </row>
    <row r="173" spans="1:85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76"/>
        <v>0</v>
      </c>
      <c r="J173" s="6"/>
      <c r="K173" s="31" t="s">
        <v>136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77"/>
        <v>0</v>
      </c>
      <c r="U173" s="84" t="s">
        <v>136</v>
      </c>
      <c r="V173" s="76">
        <v>0</v>
      </c>
      <c r="W173" s="76">
        <v>0</v>
      </c>
      <c r="X173" s="76">
        <v>0</v>
      </c>
      <c r="Y173" s="76">
        <v>0</v>
      </c>
      <c r="Z173" s="76">
        <v>0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78"/>
        <v>0</v>
      </c>
      <c r="AJ173" t="str">
        <f t="shared" si="79"/>
        <v/>
      </c>
      <c r="BA173"/>
      <c r="BR173"/>
      <c r="CG173"/>
    </row>
    <row r="174" spans="1:85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76"/>
        <v>0</v>
      </c>
      <c r="J174" s="6"/>
      <c r="K174" s="25" t="s">
        <v>24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7">
        <v>0</v>
      </c>
      <c r="S174" s="28">
        <f t="shared" si="77"/>
        <v>0</v>
      </c>
      <c r="U174" s="80" t="s">
        <v>24</v>
      </c>
      <c r="V174" s="81">
        <v>0</v>
      </c>
      <c r="W174" s="81">
        <v>0</v>
      </c>
      <c r="X174" s="81">
        <v>0</v>
      </c>
      <c r="Y174" s="81">
        <v>0</v>
      </c>
      <c r="Z174" s="81">
        <v>0</v>
      </c>
      <c r="AA174" s="81">
        <v>0</v>
      </c>
      <c r="AB174" s="81">
        <v>0</v>
      </c>
      <c r="AC174" s="82">
        <v>0</v>
      </c>
      <c r="AD174" s="81">
        <v>0</v>
      </c>
      <c r="AE174" s="81">
        <v>0</v>
      </c>
      <c r="AF174" s="81">
        <v>0</v>
      </c>
      <c r="AG174" s="81">
        <v>0</v>
      </c>
      <c r="AH174" s="81">
        <v>0</v>
      </c>
      <c r="AI174" s="83">
        <f t="shared" si="78"/>
        <v>0</v>
      </c>
      <c r="AJ174" t="str">
        <f t="shared" si="79"/>
        <v/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76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77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78"/>
        <v>0</v>
      </c>
      <c r="AJ175" t="str">
        <f t="shared" si="79"/>
        <v/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76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77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78"/>
        <v>0</v>
      </c>
      <c r="AJ176" t="str">
        <f t="shared" si="79"/>
        <v/>
      </c>
      <c r="BA176"/>
      <c r="BR176"/>
      <c r="CG176"/>
    </row>
    <row r="177" spans="1:85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76"/>
        <v>0</v>
      </c>
      <c r="J177" s="6"/>
      <c r="K177" s="31" t="s">
        <v>21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9">
        <v>0</v>
      </c>
      <c r="S177" s="20">
        <f t="shared" si="77"/>
        <v>0</v>
      </c>
      <c r="U177" s="84" t="s">
        <v>21</v>
      </c>
      <c r="V177" s="76">
        <v>0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0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78"/>
        <v>0</v>
      </c>
      <c r="AJ177" t="str">
        <f t="shared" si="79"/>
        <v/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76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77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78"/>
        <v>0</v>
      </c>
      <c r="AJ178" t="str">
        <f t="shared" si="79"/>
        <v/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76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77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78"/>
        <v>0</v>
      </c>
      <c r="AJ179" t="str">
        <f t="shared" si="79"/>
        <v/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76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77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78"/>
        <v>0</v>
      </c>
      <c r="AJ180" t="str">
        <f t="shared" si="79"/>
        <v/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76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77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78"/>
        <v>0</v>
      </c>
      <c r="AJ181" t="str">
        <f t="shared" si="79"/>
        <v/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76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77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78"/>
        <v>0</v>
      </c>
      <c r="AJ182" t="str">
        <f t="shared" si="79"/>
        <v/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76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77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78"/>
        <v>0</v>
      </c>
      <c r="AJ183" t="str">
        <f t="shared" si="79"/>
        <v/>
      </c>
      <c r="BA183"/>
      <c r="BR183"/>
      <c r="CG183"/>
    </row>
    <row r="184" spans="1:85" x14ac:dyDescent="0.25">
      <c r="A184" s="56" t="s">
        <v>25</v>
      </c>
      <c r="B184" s="57">
        <f>SUM(B163:B179)</f>
        <v>0</v>
      </c>
      <c r="C184" s="57">
        <f t="shared" ref="C184:I184" si="80">SUM(C163:C179)</f>
        <v>0</v>
      </c>
      <c r="D184" s="57">
        <f t="shared" si="80"/>
        <v>0</v>
      </c>
      <c r="E184" s="57">
        <f t="shared" si="80"/>
        <v>0</v>
      </c>
      <c r="F184" s="57">
        <f t="shared" si="80"/>
        <v>0</v>
      </c>
      <c r="G184" s="57">
        <f t="shared" si="80"/>
        <v>0</v>
      </c>
      <c r="H184" s="58">
        <f t="shared" si="80"/>
        <v>0</v>
      </c>
      <c r="I184" s="16">
        <f t="shared" si="80"/>
        <v>0</v>
      </c>
      <c r="J184" s="6"/>
      <c r="K184" s="59" t="s">
        <v>25</v>
      </c>
      <c r="L184" s="57">
        <f>SUM(L163:L179)</f>
        <v>0</v>
      </c>
      <c r="M184" s="57">
        <f t="shared" ref="M184:S184" si="81">SUM(M163:M179)</f>
        <v>0</v>
      </c>
      <c r="N184" s="57">
        <f t="shared" si="81"/>
        <v>0</v>
      </c>
      <c r="O184" s="57">
        <f t="shared" si="81"/>
        <v>0</v>
      </c>
      <c r="P184" s="57">
        <f t="shared" si="81"/>
        <v>0</v>
      </c>
      <c r="Q184" s="57">
        <f t="shared" si="81"/>
        <v>0</v>
      </c>
      <c r="R184" s="58">
        <f t="shared" si="81"/>
        <v>0</v>
      </c>
      <c r="S184" s="60">
        <f t="shared" si="81"/>
        <v>0</v>
      </c>
      <c r="T184" t="str">
        <f>IF(ABS(S184-AI184)&gt;0.01,S184-AI184,"")</f>
        <v/>
      </c>
      <c r="U184" s="94" t="s">
        <v>61</v>
      </c>
      <c r="V184" s="95">
        <f>SUM(V163:V179)</f>
        <v>0</v>
      </c>
      <c r="W184" s="95">
        <f t="shared" ref="W184:AH184" si="82">SUM(W163:W179)</f>
        <v>0</v>
      </c>
      <c r="X184" s="95">
        <f t="shared" si="82"/>
        <v>0</v>
      </c>
      <c r="Y184" s="95">
        <f t="shared" si="82"/>
        <v>0</v>
      </c>
      <c r="Z184" s="95">
        <f t="shared" si="82"/>
        <v>0</v>
      </c>
      <c r="AA184" s="95">
        <f t="shared" si="82"/>
        <v>0</v>
      </c>
      <c r="AB184" s="95">
        <f t="shared" si="82"/>
        <v>0</v>
      </c>
      <c r="AC184" s="95">
        <f t="shared" si="82"/>
        <v>0</v>
      </c>
      <c r="AD184" s="96">
        <f t="shared" si="82"/>
        <v>0</v>
      </c>
      <c r="AE184" s="96">
        <f t="shared" si="82"/>
        <v>0</v>
      </c>
      <c r="AF184" s="96">
        <f t="shared" si="82"/>
        <v>0</v>
      </c>
      <c r="AG184" s="96">
        <f t="shared" si="82"/>
        <v>0</v>
      </c>
      <c r="AH184" s="96">
        <f t="shared" si="82"/>
        <v>0</v>
      </c>
      <c r="AI184" s="97">
        <f>SUM(V184:AC184)</f>
        <v>0</v>
      </c>
      <c r="AJ184" t="str">
        <f t="shared" si="79"/>
        <v/>
      </c>
      <c r="BA184"/>
      <c r="BR184"/>
      <c r="CG184"/>
    </row>
    <row r="185" spans="1:85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83">IF($I184=0,"-",C184/$I184)</f>
        <v>-</v>
      </c>
      <c r="D185" s="98" t="str">
        <f t="shared" si="83"/>
        <v>-</v>
      </c>
      <c r="E185" s="98" t="str">
        <f t="shared" si="83"/>
        <v>-</v>
      </c>
      <c r="F185" s="98" t="str">
        <f t="shared" si="83"/>
        <v>-</v>
      </c>
      <c r="G185" s="98" t="str">
        <f t="shared" si="83"/>
        <v>-</v>
      </c>
      <c r="H185" s="99" t="str">
        <f t="shared" si="83"/>
        <v>-</v>
      </c>
      <c r="I185" s="100">
        <f>SUM(B185:H185)</f>
        <v>0</v>
      </c>
      <c r="J185"/>
      <c r="K185" s="64" t="s">
        <v>86</v>
      </c>
      <c r="L185" s="65" t="str">
        <f t="shared" ref="L185:R185" si="84">IF($S184=0,"-",L184/$S184)</f>
        <v>-</v>
      </c>
      <c r="M185" s="65" t="str">
        <f t="shared" si="84"/>
        <v>-</v>
      </c>
      <c r="N185" s="65" t="str">
        <f t="shared" si="84"/>
        <v>-</v>
      </c>
      <c r="O185" s="65" t="str">
        <f t="shared" si="84"/>
        <v>-</v>
      </c>
      <c r="P185" s="65" t="str">
        <f t="shared" si="84"/>
        <v>-</v>
      </c>
      <c r="Q185" s="65" t="str">
        <f t="shared" si="84"/>
        <v>-</v>
      </c>
      <c r="R185" s="66" t="str">
        <f t="shared" si="84"/>
        <v>-</v>
      </c>
      <c r="S185" s="67">
        <f>SUM(L185:R185)</f>
        <v>0</v>
      </c>
      <c r="U185" s="101" t="s">
        <v>86</v>
      </c>
      <c r="V185" s="102" t="e">
        <f>+V184/$AI184</f>
        <v>#DIV/0!</v>
      </c>
      <c r="W185" s="102" t="e">
        <f t="shared" ref="W185:AH185" si="85">+W184/$AI184</f>
        <v>#DIV/0!</v>
      </c>
      <c r="X185" s="102" t="e">
        <f t="shared" si="85"/>
        <v>#DIV/0!</v>
      </c>
      <c r="Y185" s="102" t="e">
        <f t="shared" si="85"/>
        <v>#DIV/0!</v>
      </c>
      <c r="Z185" s="102" t="e">
        <f t="shared" si="85"/>
        <v>#DIV/0!</v>
      </c>
      <c r="AA185" s="102" t="e">
        <f t="shared" si="85"/>
        <v>#DIV/0!</v>
      </c>
      <c r="AB185" s="102" t="e">
        <f t="shared" si="85"/>
        <v>#DIV/0!</v>
      </c>
      <c r="AC185" s="102" t="e">
        <f t="shared" si="85"/>
        <v>#DIV/0!</v>
      </c>
      <c r="AD185" s="102" t="e">
        <f t="shared" si="85"/>
        <v>#DIV/0!</v>
      </c>
      <c r="AE185" s="102" t="e">
        <f t="shared" si="85"/>
        <v>#DIV/0!</v>
      </c>
      <c r="AF185" s="102" t="e">
        <f t="shared" si="85"/>
        <v>#DIV/0!</v>
      </c>
      <c r="AG185" s="102" t="e">
        <f t="shared" si="85"/>
        <v>#DIV/0!</v>
      </c>
      <c r="AH185" s="102" t="e">
        <f t="shared" si="85"/>
        <v>#DIV/0!</v>
      </c>
      <c r="AI185" s="103" t="e">
        <f>SUM(V185:AC185)</f>
        <v>#DIV/0!</v>
      </c>
      <c r="AJ185" s="1" t="e">
        <f t="shared" si="79"/>
        <v>#DIV/0!</v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  <c r="J189" s="6"/>
      <c r="K189" s="72" t="s">
        <v>6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0</v>
      </c>
      <c r="U189" s="75" t="s">
        <v>6</v>
      </c>
      <c r="V189" s="76">
        <v>0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0</v>
      </c>
      <c r="AJ189" t="str">
        <f>IF(ABS(S189-AI189)&gt;0.001,S189-AI189,"")</f>
        <v/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86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87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88">SUM(V190:AC190)</f>
        <v>0</v>
      </c>
      <c r="AJ190" t="str">
        <f t="shared" ref="AJ190:AJ211" si="89">IF(ABS(S190-AI190)&gt;0.001,S190-AI190,"")</f>
        <v/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6.1988728209050221E-2</v>
      </c>
      <c r="E191" s="18">
        <v>0</v>
      </c>
      <c r="F191" s="214"/>
      <c r="G191" s="18">
        <v>0</v>
      </c>
      <c r="H191" s="30">
        <v>0</v>
      </c>
      <c r="I191" s="16">
        <f t="shared" si="86"/>
        <v>6.1988728209050221E-2</v>
      </c>
      <c r="J191" s="6"/>
      <c r="K191" s="31" t="s">
        <v>9</v>
      </c>
      <c r="L191" s="18">
        <v>0</v>
      </c>
      <c r="M191" s="18">
        <v>0</v>
      </c>
      <c r="N191" s="18">
        <v>6.1988728209050221E-2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87"/>
        <v>6.1988728209050221E-2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6.1988728209050221E-2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88"/>
        <v>6.1988728209050221E-2</v>
      </c>
      <c r="AJ191" t="str">
        <f t="shared" si="89"/>
        <v/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86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87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88"/>
        <v>0</v>
      </c>
      <c r="AJ192" t="str">
        <f t="shared" si="89"/>
        <v/>
      </c>
      <c r="BA192"/>
      <c r="BR192"/>
      <c r="CG192"/>
    </row>
    <row r="193" spans="1:85" x14ac:dyDescent="0.25">
      <c r="A193" s="29" t="s">
        <v>15</v>
      </c>
      <c r="B193" s="18">
        <v>0.29554792949972947</v>
      </c>
      <c r="C193" s="18">
        <v>0</v>
      </c>
      <c r="D193" s="18">
        <v>13.396632834495566</v>
      </c>
      <c r="E193" s="18">
        <v>0</v>
      </c>
      <c r="F193" s="214"/>
      <c r="G193" s="18">
        <v>0</v>
      </c>
      <c r="H193" s="30">
        <v>0</v>
      </c>
      <c r="I193" s="16">
        <f t="shared" si="86"/>
        <v>13.692180763995296</v>
      </c>
      <c r="J193" s="6"/>
      <c r="K193" s="31" t="s">
        <v>15</v>
      </c>
      <c r="L193" s="18">
        <v>0.29554792949972947</v>
      </c>
      <c r="M193" s="18">
        <v>0</v>
      </c>
      <c r="N193" s="18">
        <v>13.396632834495566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87"/>
        <v>13.692180763995296</v>
      </c>
      <c r="U193" s="84" t="s">
        <v>15</v>
      </c>
      <c r="V193" s="76">
        <v>0.29554792949972947</v>
      </c>
      <c r="W193" s="76">
        <v>0</v>
      </c>
      <c r="X193" s="76">
        <v>0</v>
      </c>
      <c r="Y193" s="76">
        <v>0</v>
      </c>
      <c r="Z193" s="76">
        <v>13.396632834495566</v>
      </c>
      <c r="AA193" s="76">
        <v>0</v>
      </c>
      <c r="AB193" s="76">
        <v>0</v>
      </c>
      <c r="AC193" s="77">
        <v>0</v>
      </c>
      <c r="AD193" s="78">
        <v>0</v>
      </c>
      <c r="AE193" s="78">
        <v>0</v>
      </c>
      <c r="AF193" s="78">
        <v>0</v>
      </c>
      <c r="AG193" s="78">
        <v>0</v>
      </c>
      <c r="AH193" s="78">
        <v>0</v>
      </c>
      <c r="AI193" s="79">
        <f t="shared" si="88"/>
        <v>13.692180763995296</v>
      </c>
      <c r="AJ193" t="str">
        <f t="shared" si="89"/>
        <v/>
      </c>
      <c r="BA193"/>
      <c r="BR193"/>
      <c r="CG193"/>
    </row>
    <row r="194" spans="1:85" x14ac:dyDescent="0.25">
      <c r="A194" s="21" t="s">
        <v>14</v>
      </c>
      <c r="B194" s="22">
        <v>0.55884079117726138</v>
      </c>
      <c r="C194" s="22">
        <v>3.4017857389463252E-2</v>
      </c>
      <c r="D194" s="22">
        <v>0.56106957421233017</v>
      </c>
      <c r="E194" s="22">
        <v>0.13103659680391599</v>
      </c>
      <c r="F194" s="214"/>
      <c r="G194" s="22">
        <v>0</v>
      </c>
      <c r="H194" s="23">
        <v>0</v>
      </c>
      <c r="I194" s="24">
        <f t="shared" si="86"/>
        <v>1.2849648195829708</v>
      </c>
      <c r="J194" s="6"/>
      <c r="K194" s="25" t="s">
        <v>14</v>
      </c>
      <c r="L194" s="26">
        <v>0.55884079117726138</v>
      </c>
      <c r="M194" s="26">
        <v>3.4017857389463252E-2</v>
      </c>
      <c r="N194" s="26">
        <v>0.56106957421233017</v>
      </c>
      <c r="O194" s="26">
        <v>0.13103659680391599</v>
      </c>
      <c r="P194" s="26">
        <v>0</v>
      </c>
      <c r="Q194" s="26">
        <v>0</v>
      </c>
      <c r="R194" s="27">
        <v>0</v>
      </c>
      <c r="S194" s="28">
        <f t="shared" si="87"/>
        <v>1.2849648195829708</v>
      </c>
      <c r="U194" s="80" t="s">
        <v>55</v>
      </c>
      <c r="V194" s="81">
        <v>0.38959490857269935</v>
      </c>
      <c r="W194" s="81">
        <v>0</v>
      </c>
      <c r="X194" s="81">
        <v>0</v>
      </c>
      <c r="Y194" s="81">
        <v>3.4017857389463252E-2</v>
      </c>
      <c r="Z194" s="81">
        <v>0.54130923192437574</v>
      </c>
      <c r="AA194" s="81">
        <v>8.9582655480942283E-2</v>
      </c>
      <c r="AB194" s="81">
        <v>0</v>
      </c>
      <c r="AC194" s="82">
        <v>0.2304601662154902</v>
      </c>
      <c r="AD194" s="81">
        <v>0.16924588260456205</v>
      </c>
      <c r="AE194" s="81">
        <v>0</v>
      </c>
      <c r="AF194" s="81">
        <v>0</v>
      </c>
      <c r="AG194" s="81">
        <v>1.9760342287954438E-2</v>
      </c>
      <c r="AH194" s="81">
        <v>4.1453941322973697E-2</v>
      </c>
      <c r="AI194" s="83">
        <f t="shared" si="88"/>
        <v>1.2849648195829708</v>
      </c>
      <c r="AJ194" t="str">
        <f t="shared" si="89"/>
        <v/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0</v>
      </c>
      <c r="E195" s="18">
        <v>0.39567458038925613</v>
      </c>
      <c r="F195" s="214"/>
      <c r="G195" s="18">
        <v>0</v>
      </c>
      <c r="H195" s="30">
        <v>0</v>
      </c>
      <c r="I195" s="16">
        <f t="shared" si="86"/>
        <v>0.39567458038925613</v>
      </c>
      <c r="J195" s="6"/>
      <c r="K195" s="31" t="s">
        <v>56</v>
      </c>
      <c r="L195" s="18">
        <v>0</v>
      </c>
      <c r="M195" s="18">
        <v>0</v>
      </c>
      <c r="N195" s="18">
        <v>0</v>
      </c>
      <c r="O195" s="18">
        <v>0.39567458038925613</v>
      </c>
      <c r="P195" s="18">
        <v>60.102337029143989</v>
      </c>
      <c r="Q195" s="18">
        <v>0</v>
      </c>
      <c r="R195" s="19">
        <v>0</v>
      </c>
      <c r="S195" s="20">
        <f t="shared" si="87"/>
        <v>60.498011609533243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5.9351187058388419E-2</v>
      </c>
      <c r="AB195" s="76">
        <v>60.102337029143989</v>
      </c>
      <c r="AC195" s="77">
        <v>0.33632339333086769</v>
      </c>
      <c r="AD195" s="76">
        <v>0</v>
      </c>
      <c r="AE195" s="76">
        <v>0</v>
      </c>
      <c r="AF195" s="76">
        <v>0</v>
      </c>
      <c r="AG195" s="76">
        <v>0</v>
      </c>
      <c r="AH195" s="76">
        <v>0.33632339333086769</v>
      </c>
      <c r="AI195" s="79">
        <f t="shared" si="88"/>
        <v>60.498011609533243</v>
      </c>
      <c r="AJ195" t="str">
        <f t="shared" si="89"/>
        <v/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86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9.2865556787254208E-2</v>
      </c>
      <c r="Q196" s="26">
        <v>0</v>
      </c>
      <c r="R196" s="27">
        <v>0</v>
      </c>
      <c r="S196" s="28">
        <f t="shared" si="87"/>
        <v>9.2865556787254208E-2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9.2865556787254208E-2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88"/>
        <v>9.2865556787254208E-2</v>
      </c>
      <c r="AJ196" t="str">
        <f t="shared" si="89"/>
        <v/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1.1968982357204977E-2</v>
      </c>
      <c r="E197" s="18">
        <v>0</v>
      </c>
      <c r="F197" s="214"/>
      <c r="G197" s="18">
        <v>0</v>
      </c>
      <c r="H197" s="30">
        <v>0</v>
      </c>
      <c r="I197" s="16">
        <f t="shared" si="86"/>
        <v>1.1968982357204977E-2</v>
      </c>
      <c r="J197" s="6"/>
      <c r="K197" s="31" t="s">
        <v>57</v>
      </c>
      <c r="L197" s="18">
        <v>0</v>
      </c>
      <c r="M197" s="18">
        <v>0</v>
      </c>
      <c r="N197" s="18">
        <v>1.1968982357204977E-2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87"/>
        <v>1.1968982357204977E-2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1.1968982357204977E-2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88"/>
        <v>1.1968982357204977E-2</v>
      </c>
      <c r="AJ197" t="str">
        <f t="shared" si="89"/>
        <v/>
      </c>
      <c r="BA197"/>
      <c r="BR197"/>
      <c r="CG197"/>
    </row>
    <row r="198" spans="1:85" x14ac:dyDescent="0.25">
      <c r="A198" s="21" t="s">
        <v>16</v>
      </c>
      <c r="B198" s="22">
        <v>1.0753544705732365</v>
      </c>
      <c r="C198" s="22">
        <v>0</v>
      </c>
      <c r="D198" s="22">
        <v>0.19938276345008304</v>
      </c>
      <c r="E198" s="22">
        <v>9.7022413280297218E-3</v>
      </c>
      <c r="F198" s="214"/>
      <c r="G198" s="22">
        <v>0</v>
      </c>
      <c r="H198" s="23">
        <v>0</v>
      </c>
      <c r="I198" s="24">
        <f t="shared" si="86"/>
        <v>1.2844394753513493</v>
      </c>
      <c r="J198" s="6"/>
      <c r="K198" s="25" t="s">
        <v>16</v>
      </c>
      <c r="L198" s="26">
        <v>1.0753544705732365</v>
      </c>
      <c r="M198" s="26">
        <v>0</v>
      </c>
      <c r="N198" s="26">
        <v>0.19938276345008304</v>
      </c>
      <c r="O198" s="26">
        <v>9.7022413280297218E-3</v>
      </c>
      <c r="P198" s="26">
        <v>0</v>
      </c>
      <c r="Q198" s="26">
        <v>0</v>
      </c>
      <c r="R198" s="27">
        <v>0</v>
      </c>
      <c r="S198" s="28">
        <f t="shared" si="87"/>
        <v>1.2844394753513493</v>
      </c>
      <c r="U198" s="80" t="s">
        <v>16</v>
      </c>
      <c r="V198" s="81">
        <v>1.0753544705732365</v>
      </c>
      <c r="W198" s="81">
        <v>0</v>
      </c>
      <c r="X198" s="81">
        <v>0</v>
      </c>
      <c r="Y198" s="81">
        <v>0</v>
      </c>
      <c r="Z198" s="81">
        <v>0.19938276345008304</v>
      </c>
      <c r="AA198" s="81">
        <v>1.6692891849528883E-3</v>
      </c>
      <c r="AB198" s="81">
        <v>0</v>
      </c>
      <c r="AC198" s="82">
        <v>8.0329521430768328E-3</v>
      </c>
      <c r="AD198" s="81">
        <v>0</v>
      </c>
      <c r="AE198" s="81">
        <v>0</v>
      </c>
      <c r="AF198" s="81">
        <v>0</v>
      </c>
      <c r="AG198" s="81">
        <v>0</v>
      </c>
      <c r="AH198" s="81">
        <v>8.0329521430768328E-3</v>
      </c>
      <c r="AI198" s="83">
        <f t="shared" si="88"/>
        <v>1.2844394753513493</v>
      </c>
      <c r="AJ198" t="str">
        <f t="shared" si="89"/>
        <v/>
      </c>
      <c r="BA198"/>
      <c r="BR198"/>
      <c r="CG198"/>
    </row>
    <row r="199" spans="1:85" x14ac:dyDescent="0.25">
      <c r="A199" s="29" t="s">
        <v>136</v>
      </c>
      <c r="B199" s="18">
        <v>12.813411421528729</v>
      </c>
      <c r="C199" s="18">
        <v>9.8087364384034039</v>
      </c>
      <c r="D199" s="18">
        <v>261.36261719453574</v>
      </c>
      <c r="E199" s="18">
        <v>0</v>
      </c>
      <c r="F199" s="214"/>
      <c r="G199" s="18">
        <v>0</v>
      </c>
      <c r="H199" s="30">
        <v>0</v>
      </c>
      <c r="I199" s="16">
        <f t="shared" si="86"/>
        <v>283.98476505446786</v>
      </c>
      <c r="J199" s="6"/>
      <c r="K199" s="31" t="s">
        <v>136</v>
      </c>
      <c r="L199" s="18">
        <v>12.813411421528729</v>
      </c>
      <c r="M199" s="18">
        <v>9.8087364384034039</v>
      </c>
      <c r="N199" s="18">
        <v>261.36261719453574</v>
      </c>
      <c r="O199" s="18">
        <v>0</v>
      </c>
      <c r="P199" s="18">
        <v>0</v>
      </c>
      <c r="Q199" s="18">
        <v>0</v>
      </c>
      <c r="R199" s="19">
        <v>0</v>
      </c>
      <c r="S199" s="20">
        <f t="shared" si="87"/>
        <v>283.98476505446786</v>
      </c>
      <c r="U199" s="84" t="s">
        <v>136</v>
      </c>
      <c r="V199" s="76">
        <v>12.65873266879486</v>
      </c>
      <c r="W199" s="76">
        <v>0</v>
      </c>
      <c r="X199" s="76">
        <v>0</v>
      </c>
      <c r="Y199" s="76">
        <v>9.8087364384034039</v>
      </c>
      <c r="Z199" s="76">
        <v>210.71086615133183</v>
      </c>
      <c r="AA199" s="76">
        <v>0</v>
      </c>
      <c r="AB199" s="76">
        <v>0</v>
      </c>
      <c r="AC199" s="77">
        <v>50.806429795937795</v>
      </c>
      <c r="AD199" s="76">
        <v>0.15467875273386947</v>
      </c>
      <c r="AE199" s="76">
        <v>0</v>
      </c>
      <c r="AF199" s="76">
        <v>0</v>
      </c>
      <c r="AG199" s="76">
        <v>50.65175104320393</v>
      </c>
      <c r="AH199" s="76">
        <v>0</v>
      </c>
      <c r="AI199" s="79">
        <f t="shared" si="88"/>
        <v>283.98476505446791</v>
      </c>
      <c r="AJ199" t="str">
        <f t="shared" si="89"/>
        <v/>
      </c>
      <c r="BA199"/>
      <c r="BR199"/>
      <c r="CG199"/>
    </row>
    <row r="200" spans="1:85" x14ac:dyDescent="0.25">
      <c r="A200" s="21" t="s">
        <v>24</v>
      </c>
      <c r="B200" s="22">
        <v>2.8161032937755004</v>
      </c>
      <c r="C200" s="22">
        <v>1.536056342059364</v>
      </c>
      <c r="D200" s="22">
        <v>41.985540016289285</v>
      </c>
      <c r="E200" s="22">
        <v>80.770962653288208</v>
      </c>
      <c r="F200" s="214"/>
      <c r="G200" s="22">
        <v>0.89603286620129563</v>
      </c>
      <c r="H200" s="23">
        <v>0</v>
      </c>
      <c r="I200" s="24">
        <f t="shared" si="86"/>
        <v>128.00469517161366</v>
      </c>
      <c r="J200" s="6"/>
      <c r="K200" s="25" t="s">
        <v>24</v>
      </c>
      <c r="L200" s="26">
        <v>2.8161032937755004</v>
      </c>
      <c r="M200" s="26">
        <v>1.536056342059364</v>
      </c>
      <c r="N200" s="26">
        <v>41.985540016289285</v>
      </c>
      <c r="O200" s="26">
        <v>80.770962653288208</v>
      </c>
      <c r="P200" s="26">
        <v>0</v>
      </c>
      <c r="Q200" s="26">
        <v>0.89603286620129563</v>
      </c>
      <c r="R200" s="27">
        <v>0</v>
      </c>
      <c r="S200" s="28">
        <f t="shared" si="87"/>
        <v>128.00469517161366</v>
      </c>
      <c r="U200" s="80" t="s">
        <v>24</v>
      </c>
      <c r="V200" s="81">
        <v>0.25600939034322734</v>
      </c>
      <c r="W200" s="81">
        <v>2.5600939034322732</v>
      </c>
      <c r="X200" s="81">
        <v>0.89603286620129563</v>
      </c>
      <c r="Y200" s="81">
        <v>1.536056342059364</v>
      </c>
      <c r="Z200" s="81">
        <v>41.985540016289285</v>
      </c>
      <c r="AA200" s="81">
        <v>80.258943872601762</v>
      </c>
      <c r="AB200" s="81">
        <v>0</v>
      </c>
      <c r="AC200" s="82">
        <v>0.51201878068645468</v>
      </c>
      <c r="AD200" s="81">
        <v>0</v>
      </c>
      <c r="AE200" s="81">
        <v>0.38401408551484101</v>
      </c>
      <c r="AF200" s="81">
        <v>0</v>
      </c>
      <c r="AG200" s="81">
        <v>0</v>
      </c>
      <c r="AH200" s="81">
        <v>0.12800469517161367</v>
      </c>
      <c r="AI200" s="83">
        <f t="shared" si="88"/>
        <v>128.00469517161366</v>
      </c>
      <c r="AJ200" t="str">
        <f t="shared" si="89"/>
        <v/>
      </c>
      <c r="BA200"/>
      <c r="BR200"/>
      <c r="CG200"/>
    </row>
    <row r="201" spans="1:85" x14ac:dyDescent="0.25">
      <c r="A201" s="29" t="s">
        <v>23</v>
      </c>
      <c r="B201" s="18">
        <v>0.29518562998738407</v>
      </c>
      <c r="C201" s="18">
        <v>0</v>
      </c>
      <c r="D201" s="18">
        <v>3.2164132647592908E-2</v>
      </c>
      <c r="E201" s="18">
        <v>0</v>
      </c>
      <c r="F201" s="214"/>
      <c r="G201" s="18">
        <v>0</v>
      </c>
      <c r="H201" s="30">
        <v>0</v>
      </c>
      <c r="I201" s="16">
        <f t="shared" si="86"/>
        <v>0.32734976263497695</v>
      </c>
      <c r="J201" s="6"/>
      <c r="K201" s="31" t="s">
        <v>23</v>
      </c>
      <c r="L201" s="18">
        <v>0.29518562998738407</v>
      </c>
      <c r="M201" s="18">
        <v>0</v>
      </c>
      <c r="N201" s="18">
        <v>3.2164132647592908E-2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87"/>
        <v>0.32734976263497695</v>
      </c>
      <c r="U201" s="84" t="s">
        <v>23</v>
      </c>
      <c r="V201" s="76">
        <v>0.29518562998738407</v>
      </c>
      <c r="W201" s="76">
        <v>0</v>
      </c>
      <c r="X201" s="76">
        <v>0</v>
      </c>
      <c r="Y201" s="76">
        <v>0</v>
      </c>
      <c r="Z201" s="76">
        <v>0</v>
      </c>
      <c r="AA201" s="76">
        <v>0</v>
      </c>
      <c r="AB201" s="76">
        <v>0</v>
      </c>
      <c r="AC201" s="77">
        <v>3.2164132647592908E-2</v>
      </c>
      <c r="AD201" s="76">
        <v>0</v>
      </c>
      <c r="AE201" s="76">
        <v>0</v>
      </c>
      <c r="AF201" s="76">
        <v>0</v>
      </c>
      <c r="AG201" s="76">
        <v>3.2164132647592908E-2</v>
      </c>
      <c r="AH201" s="76">
        <v>0</v>
      </c>
      <c r="AI201" s="79">
        <f t="shared" si="88"/>
        <v>0.32734976263497695</v>
      </c>
      <c r="AJ201" t="str">
        <f t="shared" si="89"/>
        <v/>
      </c>
      <c r="BA201"/>
      <c r="BR201"/>
      <c r="CG201"/>
    </row>
    <row r="202" spans="1:85" x14ac:dyDescent="0.25">
      <c r="A202" s="21" t="s">
        <v>58</v>
      </c>
      <c r="B202" s="22">
        <v>0</v>
      </c>
      <c r="C202" s="22">
        <v>0</v>
      </c>
      <c r="D202" s="22">
        <v>0</v>
      </c>
      <c r="E202" s="22">
        <v>0</v>
      </c>
      <c r="F202" s="214"/>
      <c r="G202" s="22">
        <v>0</v>
      </c>
      <c r="H202" s="23">
        <v>0</v>
      </c>
      <c r="I202" s="24">
        <f t="shared" si="86"/>
        <v>0</v>
      </c>
      <c r="J202" s="6"/>
      <c r="K202" s="25" t="s">
        <v>58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87"/>
        <v>0</v>
      </c>
      <c r="U202" s="80" t="s">
        <v>58</v>
      </c>
      <c r="V202" s="81">
        <v>0</v>
      </c>
      <c r="W202" s="81">
        <v>0</v>
      </c>
      <c r="X202" s="81">
        <v>0</v>
      </c>
      <c r="Y202" s="81">
        <v>0</v>
      </c>
      <c r="Z202" s="81">
        <v>0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88"/>
        <v>0</v>
      </c>
      <c r="AJ202" t="str">
        <f t="shared" si="89"/>
        <v/>
      </c>
      <c r="BA202"/>
      <c r="BR202"/>
      <c r="CG202"/>
    </row>
    <row r="203" spans="1:85" x14ac:dyDescent="0.25">
      <c r="A203" s="29" t="s">
        <v>21</v>
      </c>
      <c r="B203" s="18">
        <v>0.56204301710201843</v>
      </c>
      <c r="C203" s="18">
        <v>0</v>
      </c>
      <c r="D203" s="18">
        <v>7.4752110602278332</v>
      </c>
      <c r="E203" s="18">
        <v>0</v>
      </c>
      <c r="F203" s="214"/>
      <c r="G203" s="18">
        <v>0</v>
      </c>
      <c r="H203" s="30">
        <v>0</v>
      </c>
      <c r="I203" s="16">
        <f t="shared" si="86"/>
        <v>8.0372540773298518</v>
      </c>
      <c r="J203" s="6"/>
      <c r="K203" s="31" t="s">
        <v>21</v>
      </c>
      <c r="L203" s="18">
        <v>0.56204301710201843</v>
      </c>
      <c r="M203" s="18">
        <v>0</v>
      </c>
      <c r="N203" s="18">
        <v>7.4752110602278332</v>
      </c>
      <c r="O203" s="18">
        <v>0</v>
      </c>
      <c r="P203" s="18">
        <v>3.6527587792825877</v>
      </c>
      <c r="Q203" s="18">
        <v>0</v>
      </c>
      <c r="R203" s="19">
        <v>0</v>
      </c>
      <c r="S203" s="20">
        <f t="shared" si="87"/>
        <v>11.690012856612439</v>
      </c>
      <c r="U203" s="84" t="s">
        <v>21</v>
      </c>
      <c r="V203" s="76">
        <v>0.56204301710201843</v>
      </c>
      <c r="W203" s="76">
        <v>0</v>
      </c>
      <c r="X203" s="76">
        <v>0</v>
      </c>
      <c r="Y203" s="76">
        <v>0</v>
      </c>
      <c r="Z203" s="76">
        <v>7.4752110602278332</v>
      </c>
      <c r="AA203" s="76">
        <v>0</v>
      </c>
      <c r="AB203" s="76">
        <v>3.6527587792825877</v>
      </c>
      <c r="AC203" s="77">
        <v>0</v>
      </c>
      <c r="AD203" s="76">
        <v>0</v>
      </c>
      <c r="AE203" s="76">
        <v>0</v>
      </c>
      <c r="AF203" s="76">
        <v>0</v>
      </c>
      <c r="AG203" s="76">
        <v>0</v>
      </c>
      <c r="AH203" s="76">
        <v>0</v>
      </c>
      <c r="AI203" s="79">
        <f t="shared" si="88"/>
        <v>11.690012856612439</v>
      </c>
      <c r="AJ203" t="str">
        <f t="shared" si="89"/>
        <v/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86"/>
        <v>0</v>
      </c>
      <c r="J204" s="6"/>
      <c r="K204" s="25" t="s">
        <v>20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87"/>
        <v>0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0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88"/>
        <v>0</v>
      </c>
      <c r="AJ204" t="str">
        <f t="shared" si="89"/>
        <v/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86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87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88"/>
        <v>0</v>
      </c>
      <c r="AJ205" t="str">
        <f t="shared" si="89"/>
        <v/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86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87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88"/>
        <v>0</v>
      </c>
      <c r="AJ206" t="str">
        <f t="shared" si="89"/>
        <v/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86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87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88"/>
        <v>0</v>
      </c>
      <c r="AJ207" t="str">
        <f t="shared" si="89"/>
        <v/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86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87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88"/>
        <v>0</v>
      </c>
      <c r="AJ208" t="str">
        <f t="shared" si="89"/>
        <v/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86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87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88"/>
        <v>0</v>
      </c>
      <c r="AJ209" t="str">
        <f t="shared" si="89"/>
        <v/>
      </c>
      <c r="BA209"/>
      <c r="BR209"/>
      <c r="CG209"/>
    </row>
    <row r="210" spans="1:85" x14ac:dyDescent="0.25">
      <c r="A210" s="56" t="s">
        <v>25</v>
      </c>
      <c r="B210" s="57">
        <f>SUM(B189:B205)</f>
        <v>18.416486553643857</v>
      </c>
      <c r="C210" s="57">
        <f t="shared" ref="C210:I210" si="90">SUM(C189:C205)</f>
        <v>11.378810637852231</v>
      </c>
      <c r="D210" s="57">
        <f t="shared" si="90"/>
        <v>325.0865752864247</v>
      </c>
      <c r="E210" s="57">
        <f t="shared" si="90"/>
        <v>81.307376071809415</v>
      </c>
      <c r="F210" s="57">
        <f t="shared" si="90"/>
        <v>0</v>
      </c>
      <c r="G210" s="57">
        <f t="shared" si="90"/>
        <v>0.89603286620129563</v>
      </c>
      <c r="H210" s="58">
        <f t="shared" si="90"/>
        <v>0</v>
      </c>
      <c r="I210" s="16">
        <f t="shared" si="90"/>
        <v>437.08528141593149</v>
      </c>
      <c r="J210" s="6"/>
      <c r="K210" s="59" t="s">
        <v>25</v>
      </c>
      <c r="L210" s="57">
        <f>SUM(L189:L205)</f>
        <v>18.416486553643857</v>
      </c>
      <c r="M210" s="57">
        <f t="shared" ref="M210:S210" si="91">SUM(M189:M205)</f>
        <v>11.378810637852231</v>
      </c>
      <c r="N210" s="57">
        <f t="shared" si="91"/>
        <v>325.0865752864247</v>
      </c>
      <c r="O210" s="57">
        <f t="shared" si="91"/>
        <v>81.307376071809415</v>
      </c>
      <c r="P210" s="57">
        <f t="shared" si="91"/>
        <v>63.847961365213827</v>
      </c>
      <c r="Q210" s="57">
        <f t="shared" si="91"/>
        <v>0.89603286620129563</v>
      </c>
      <c r="R210" s="58">
        <f t="shared" si="91"/>
        <v>0</v>
      </c>
      <c r="S210" s="60">
        <f t="shared" si="91"/>
        <v>500.93324278114534</v>
      </c>
      <c r="T210" t="str">
        <f>IF(ABS(S210-AI210)&gt;0.01,S210-AI210,"")</f>
        <v/>
      </c>
      <c r="U210" s="94" t="s">
        <v>61</v>
      </c>
      <c r="V210" s="95">
        <f>SUM(V189:V205)</f>
        <v>15.532468014873155</v>
      </c>
      <c r="W210" s="95">
        <f t="shared" ref="W210:AH210" si="92">SUM(W189:W205)</f>
        <v>2.5600939034322732</v>
      </c>
      <c r="X210" s="95">
        <f t="shared" si="92"/>
        <v>0.89603286620129563</v>
      </c>
      <c r="Y210" s="95">
        <f t="shared" si="92"/>
        <v>11.378810637852231</v>
      </c>
      <c r="Z210" s="95">
        <f t="shared" si="92"/>
        <v>274.3828997682852</v>
      </c>
      <c r="AA210" s="95">
        <f t="shared" si="92"/>
        <v>80.409547004326043</v>
      </c>
      <c r="AB210" s="95">
        <f t="shared" si="92"/>
        <v>63.847961365213827</v>
      </c>
      <c r="AC210" s="95">
        <f t="shared" si="92"/>
        <v>51.925429220961277</v>
      </c>
      <c r="AD210" s="96">
        <f t="shared" si="92"/>
        <v>0.32392463533843152</v>
      </c>
      <c r="AE210" s="96">
        <f t="shared" si="92"/>
        <v>0.38401408551484101</v>
      </c>
      <c r="AF210" s="96">
        <f t="shared" si="92"/>
        <v>0</v>
      </c>
      <c r="AG210" s="96">
        <f t="shared" si="92"/>
        <v>50.703675518139477</v>
      </c>
      <c r="AH210" s="96">
        <f t="shared" si="92"/>
        <v>0.51381498196853181</v>
      </c>
      <c r="AI210" s="97">
        <f>SUM(V210:AC210)</f>
        <v>500.93324278114534</v>
      </c>
      <c r="AJ210" t="str">
        <f t="shared" si="89"/>
        <v/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4.2134767141972645E-2</v>
      </c>
      <c r="C211" s="98">
        <f t="shared" ref="C211:H211" si="93">IF($I210=0,"-",C210/$I210)</f>
        <v>2.6033387811620508E-2</v>
      </c>
      <c r="D211" s="98">
        <f t="shared" si="93"/>
        <v>0.74376006035552467</v>
      </c>
      <c r="E211" s="98">
        <f t="shared" si="93"/>
        <v>0.1860217662979072</v>
      </c>
      <c r="F211" s="98">
        <f t="shared" si="93"/>
        <v>0</v>
      </c>
      <c r="G211" s="98">
        <f t="shared" si="93"/>
        <v>2.0500183929749592E-3</v>
      </c>
      <c r="H211" s="99">
        <f t="shared" si="93"/>
        <v>0</v>
      </c>
      <c r="I211" s="100">
        <f>SUM(B211:H211)</f>
        <v>1</v>
      </c>
      <c r="J211"/>
      <c r="K211" s="64" t="s">
        <v>86</v>
      </c>
      <c r="L211" s="65">
        <f t="shared" ref="L211:R211" si="94">IF($S210=0,"-",L210/$S210)</f>
        <v>3.676435297325617E-2</v>
      </c>
      <c r="M211" s="65">
        <f t="shared" si="94"/>
        <v>2.2715223638738551E-2</v>
      </c>
      <c r="N211" s="65">
        <f t="shared" si="94"/>
        <v>0.64896187260715099</v>
      </c>
      <c r="O211" s="65">
        <f t="shared" si="94"/>
        <v>0.16231179951323796</v>
      </c>
      <c r="P211" s="65">
        <f t="shared" si="94"/>
        <v>0.12745802416851901</v>
      </c>
      <c r="Q211" s="65">
        <f t="shared" si="94"/>
        <v>1.7887270990972481E-3</v>
      </c>
      <c r="R211" s="66">
        <f t="shared" si="94"/>
        <v>0</v>
      </c>
      <c r="S211" s="67">
        <f>SUM(L211:R211)</f>
        <v>1</v>
      </c>
      <c r="U211" s="101" t="s">
        <v>86</v>
      </c>
      <c r="V211" s="102">
        <f>+V210/$AI210</f>
        <v>3.1007061796573948E-2</v>
      </c>
      <c r="W211" s="102">
        <f t="shared" ref="W211:AH211" si="95">+W210/$AI210</f>
        <v>5.1106488545635664E-3</v>
      </c>
      <c r="X211" s="102">
        <f t="shared" si="95"/>
        <v>1.7887270990972481E-3</v>
      </c>
      <c r="Y211" s="102">
        <f t="shared" si="95"/>
        <v>2.2715223638738551E-2</v>
      </c>
      <c r="Z211" s="102">
        <f t="shared" si="95"/>
        <v>0.54774344430593402</v>
      </c>
      <c r="AA211" s="102">
        <f t="shared" si="95"/>
        <v>0.16051948670425228</v>
      </c>
      <c r="AB211" s="102">
        <f t="shared" si="95"/>
        <v>0.12745802416851901</v>
      </c>
      <c r="AC211" s="102">
        <f t="shared" si="95"/>
        <v>0.1036573834323213</v>
      </c>
      <c r="AD211" s="102">
        <f t="shared" si="95"/>
        <v>6.4664232211866248E-4</v>
      </c>
      <c r="AE211" s="102">
        <f t="shared" si="95"/>
        <v>7.6659732818453493E-4</v>
      </c>
      <c r="AF211" s="102">
        <f t="shared" si="95"/>
        <v>0</v>
      </c>
      <c r="AG211" s="102">
        <f t="shared" si="95"/>
        <v>0.10121842830121698</v>
      </c>
      <c r="AH211" s="102">
        <f t="shared" si="95"/>
        <v>1.0257154808011302E-3</v>
      </c>
      <c r="AI211" s="103">
        <f>SUM(V211:AC211)</f>
        <v>1</v>
      </c>
      <c r="AJ211" s="1" t="str">
        <f t="shared" si="89"/>
        <v/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AJ215" t="str">
        <f>IF(ABS(S215-AI215)&gt;0.001,S215-AI215,"")</f>
        <v/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96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97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98">SUM(V216:AC216)</f>
        <v>0</v>
      </c>
      <c r="AJ216" t="str">
        <f t="shared" ref="AJ216:AJ237" si="99">IF(ABS(S216-AI216)&gt;0.001,S216-AI216,"")</f>
        <v/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96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97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98"/>
        <v>0</v>
      </c>
      <c r="AJ217" t="str">
        <f t="shared" si="99"/>
        <v/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96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97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98"/>
        <v>0</v>
      </c>
      <c r="AJ218" t="str">
        <f t="shared" si="99"/>
        <v/>
      </c>
      <c r="BA218"/>
      <c r="BR218"/>
      <c r="CG218"/>
    </row>
    <row r="219" spans="1:85" x14ac:dyDescent="0.25">
      <c r="A219" s="29" t="s">
        <v>15</v>
      </c>
      <c r="B219" s="18">
        <v>4.6317009911989349E-6</v>
      </c>
      <c r="C219" s="18">
        <v>0</v>
      </c>
      <c r="D219" s="18">
        <v>0</v>
      </c>
      <c r="E219" s="18">
        <v>0</v>
      </c>
      <c r="F219" s="214"/>
      <c r="G219" s="18">
        <v>0</v>
      </c>
      <c r="H219" s="30">
        <v>0</v>
      </c>
      <c r="I219" s="16">
        <f t="shared" si="96"/>
        <v>4.6317009911989349E-6</v>
      </c>
      <c r="J219" s="6"/>
      <c r="K219" s="31" t="s">
        <v>15</v>
      </c>
      <c r="L219" s="18">
        <v>4.6317009911989349E-6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97"/>
        <v>4.6317009911989349E-6</v>
      </c>
      <c r="U219" s="84" t="s">
        <v>15</v>
      </c>
      <c r="V219" s="76">
        <v>4.6317009911989349E-6</v>
      </c>
      <c r="W219" s="76">
        <v>0</v>
      </c>
      <c r="X219" s="76">
        <v>0</v>
      </c>
      <c r="Y219" s="76">
        <v>0</v>
      </c>
      <c r="Z219" s="76">
        <v>0</v>
      </c>
      <c r="AA219" s="76">
        <v>0</v>
      </c>
      <c r="AB219" s="76">
        <v>0</v>
      </c>
      <c r="AC219" s="77">
        <v>0</v>
      </c>
      <c r="AD219" s="78">
        <v>0</v>
      </c>
      <c r="AE219" s="78">
        <v>0</v>
      </c>
      <c r="AF219" s="78">
        <v>0</v>
      </c>
      <c r="AG219" s="78">
        <v>0</v>
      </c>
      <c r="AH219" s="78">
        <v>0</v>
      </c>
      <c r="AI219" s="79">
        <f t="shared" si="98"/>
        <v>4.6317009911989349E-6</v>
      </c>
      <c r="AJ219" t="str">
        <f t="shared" si="99"/>
        <v/>
      </c>
      <c r="BA219"/>
      <c r="BR219"/>
      <c r="CG219"/>
    </row>
    <row r="220" spans="1:85" x14ac:dyDescent="0.25">
      <c r="A220" s="21" t="s">
        <v>14</v>
      </c>
      <c r="B220" s="22">
        <v>6.4377561670276983E-7</v>
      </c>
      <c r="C220" s="22">
        <v>0</v>
      </c>
      <c r="D220" s="22">
        <v>0</v>
      </c>
      <c r="E220" s="22">
        <v>0</v>
      </c>
      <c r="F220" s="214"/>
      <c r="G220" s="22">
        <v>0</v>
      </c>
      <c r="H220" s="23">
        <v>0</v>
      </c>
      <c r="I220" s="24">
        <f t="shared" si="96"/>
        <v>6.4377561670276983E-7</v>
      </c>
      <c r="J220" s="6"/>
      <c r="K220" s="25" t="s">
        <v>14</v>
      </c>
      <c r="L220" s="26">
        <v>6.4377561670276983E-7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97"/>
        <v>6.4377561670276983E-7</v>
      </c>
      <c r="U220" s="80" t="s">
        <v>55</v>
      </c>
      <c r="V220" s="81">
        <v>6.4377561670276983E-7</v>
      </c>
      <c r="W220" s="81">
        <v>0</v>
      </c>
      <c r="X220" s="81">
        <v>0</v>
      </c>
      <c r="Y220" s="81">
        <v>0</v>
      </c>
      <c r="Z220" s="81">
        <v>0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98"/>
        <v>6.4377561670276983E-7</v>
      </c>
      <c r="AJ220" t="str">
        <f t="shared" si="99"/>
        <v/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3.6752435603560028E-3</v>
      </c>
      <c r="F221" s="214"/>
      <c r="G221" s="18">
        <v>0</v>
      </c>
      <c r="H221" s="30">
        <v>0</v>
      </c>
      <c r="I221" s="16">
        <f t="shared" si="96"/>
        <v>3.6752435603560028E-3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3.6752435603560028E-3</v>
      </c>
      <c r="P221" s="18">
        <v>5.4796388689474096</v>
      </c>
      <c r="Q221" s="18">
        <v>0</v>
      </c>
      <c r="R221" s="19">
        <v>0</v>
      </c>
      <c r="S221" s="20">
        <f t="shared" si="97"/>
        <v>5.4833141125077658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0</v>
      </c>
      <c r="AB221" s="76">
        <v>5.4796388689474096</v>
      </c>
      <c r="AC221" s="77">
        <v>3.6752435603560028E-3</v>
      </c>
      <c r="AD221" s="76">
        <v>0</v>
      </c>
      <c r="AE221" s="76">
        <v>0</v>
      </c>
      <c r="AF221" s="76">
        <v>0</v>
      </c>
      <c r="AG221" s="76">
        <v>0</v>
      </c>
      <c r="AH221" s="76">
        <v>3.6752435603560028E-3</v>
      </c>
      <c r="AI221" s="79">
        <f t="shared" si="98"/>
        <v>5.4833141125077658</v>
      </c>
      <c r="AJ221" t="str">
        <f t="shared" si="99"/>
        <v/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96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8.163261378036811E-2</v>
      </c>
      <c r="Q222" s="26">
        <v>0</v>
      </c>
      <c r="R222" s="27">
        <v>0</v>
      </c>
      <c r="S222" s="28">
        <f t="shared" si="97"/>
        <v>8.163261378036811E-2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8.163261378036811E-2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98"/>
        <v>8.163261378036811E-2</v>
      </c>
      <c r="AJ222" t="str">
        <f t="shared" si="99"/>
        <v/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96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97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98"/>
        <v>0</v>
      </c>
      <c r="AJ223" t="str">
        <f t="shared" si="99"/>
        <v/>
      </c>
      <c r="BA223"/>
      <c r="BR223"/>
      <c r="CG223"/>
    </row>
    <row r="224" spans="1:85" x14ac:dyDescent="0.25">
      <c r="A224" s="21" t="s">
        <v>16</v>
      </c>
      <c r="B224" s="22">
        <v>0</v>
      </c>
      <c r="C224" s="22">
        <v>0</v>
      </c>
      <c r="D224" s="22">
        <v>0</v>
      </c>
      <c r="E224" s="22">
        <v>4.8493258488196239E-6</v>
      </c>
      <c r="F224" s="214"/>
      <c r="G224" s="22">
        <v>0</v>
      </c>
      <c r="H224" s="23">
        <v>0</v>
      </c>
      <c r="I224" s="24">
        <f t="shared" si="96"/>
        <v>4.8493258488196239E-6</v>
      </c>
      <c r="J224" s="6"/>
      <c r="K224" s="25" t="s">
        <v>16</v>
      </c>
      <c r="L224" s="26">
        <v>0</v>
      </c>
      <c r="M224" s="26">
        <v>0</v>
      </c>
      <c r="N224" s="26">
        <v>0</v>
      </c>
      <c r="O224" s="26">
        <v>4.8493258488196239E-6</v>
      </c>
      <c r="P224" s="26">
        <v>0</v>
      </c>
      <c r="Q224" s="26">
        <v>0</v>
      </c>
      <c r="R224" s="27">
        <v>0</v>
      </c>
      <c r="S224" s="28">
        <f t="shared" si="97"/>
        <v>4.8493258488196239E-6</v>
      </c>
      <c r="U224" s="80" t="s">
        <v>16</v>
      </c>
      <c r="V224" s="81">
        <v>0</v>
      </c>
      <c r="W224" s="81">
        <v>0</v>
      </c>
      <c r="X224" s="81">
        <v>0</v>
      </c>
      <c r="Y224" s="81">
        <v>0</v>
      </c>
      <c r="Z224" s="81">
        <v>0</v>
      </c>
      <c r="AA224" s="81">
        <v>0</v>
      </c>
      <c r="AB224" s="81">
        <v>0</v>
      </c>
      <c r="AC224" s="82">
        <v>4.8493258488196239E-6</v>
      </c>
      <c r="AD224" s="81">
        <v>0</v>
      </c>
      <c r="AE224" s="81">
        <v>0</v>
      </c>
      <c r="AF224" s="81">
        <v>0</v>
      </c>
      <c r="AG224" s="81">
        <v>0</v>
      </c>
      <c r="AH224" s="81">
        <v>4.8493258488196239E-6</v>
      </c>
      <c r="AI224" s="83">
        <f t="shared" si="98"/>
        <v>4.8493258488196239E-6</v>
      </c>
      <c r="AJ224" t="str">
        <f t="shared" si="99"/>
        <v/>
      </c>
      <c r="BA224"/>
      <c r="BR224"/>
      <c r="CG224"/>
    </row>
    <row r="225" spans="1:85" x14ac:dyDescent="0.25">
      <c r="A225" s="29" t="s">
        <v>136</v>
      </c>
      <c r="B225" s="18">
        <v>7.4684302164639238</v>
      </c>
      <c r="C225" s="18">
        <v>0</v>
      </c>
      <c r="D225" s="18">
        <v>0.10558771474390581</v>
      </c>
      <c r="E225" s="18">
        <v>0.2460611737988522</v>
      </c>
      <c r="F225" s="214"/>
      <c r="G225" s="18">
        <v>0</v>
      </c>
      <c r="H225" s="30">
        <v>0</v>
      </c>
      <c r="I225" s="16">
        <f t="shared" si="96"/>
        <v>7.8200791050066814</v>
      </c>
      <c r="J225" s="6"/>
      <c r="K225" s="31" t="s">
        <v>136</v>
      </c>
      <c r="L225" s="18">
        <v>7.4684302164639238</v>
      </c>
      <c r="M225" s="18">
        <v>0</v>
      </c>
      <c r="N225" s="18">
        <v>0.10558771474390581</v>
      </c>
      <c r="O225" s="18">
        <v>0.2460611737988522</v>
      </c>
      <c r="P225" s="18">
        <v>0</v>
      </c>
      <c r="Q225" s="18">
        <v>0</v>
      </c>
      <c r="R225" s="19">
        <v>0</v>
      </c>
      <c r="S225" s="20">
        <f t="shared" si="97"/>
        <v>7.8200791050066814</v>
      </c>
      <c r="U225" s="84" t="s">
        <v>136</v>
      </c>
      <c r="V225" s="76">
        <v>7.4197289157647583</v>
      </c>
      <c r="W225" s="76">
        <v>0</v>
      </c>
      <c r="X225" s="76">
        <v>0</v>
      </c>
      <c r="Y225" s="76">
        <v>0</v>
      </c>
      <c r="Z225" s="76">
        <v>0.10558771474390581</v>
      </c>
      <c r="AA225" s="76">
        <v>0</v>
      </c>
      <c r="AB225" s="76">
        <v>0</v>
      </c>
      <c r="AC225" s="77">
        <v>0.29476247449801807</v>
      </c>
      <c r="AD225" s="76">
        <v>4.8701300699165895E-2</v>
      </c>
      <c r="AE225" s="76">
        <v>0</v>
      </c>
      <c r="AF225" s="76">
        <v>0</v>
      </c>
      <c r="AG225" s="76">
        <v>0</v>
      </c>
      <c r="AH225" s="76">
        <v>0.2460611737988522</v>
      </c>
      <c r="AI225" s="79">
        <f t="shared" si="98"/>
        <v>7.8200791050066822</v>
      </c>
      <c r="AJ225" t="str">
        <f t="shared" si="99"/>
        <v/>
      </c>
      <c r="BA225"/>
      <c r="BR225"/>
      <c r="CG225"/>
    </row>
    <row r="226" spans="1:85" x14ac:dyDescent="0.25">
      <c r="A226" s="21" t="s">
        <v>24</v>
      </c>
      <c r="B226" s="22">
        <v>3.4565210476795754</v>
      </c>
      <c r="C226" s="22">
        <v>0</v>
      </c>
      <c r="D226" s="22">
        <v>10.7516355319553</v>
      </c>
      <c r="E226" s="22">
        <v>42.042805717760693</v>
      </c>
      <c r="F226" s="214"/>
      <c r="G226" s="22">
        <v>8.2549174754427099</v>
      </c>
      <c r="H226" s="23">
        <v>0</v>
      </c>
      <c r="I226" s="24">
        <f t="shared" si="96"/>
        <v>64.505879772838284</v>
      </c>
      <c r="J226" s="6"/>
      <c r="K226" s="25" t="s">
        <v>24</v>
      </c>
      <c r="L226" s="26">
        <v>3.4565210476795754</v>
      </c>
      <c r="M226" s="26">
        <v>0</v>
      </c>
      <c r="N226" s="26">
        <v>10.7516355319553</v>
      </c>
      <c r="O226" s="26">
        <v>42.042805717760693</v>
      </c>
      <c r="P226" s="26">
        <v>0</v>
      </c>
      <c r="Q226" s="26">
        <v>8.2549174754427099</v>
      </c>
      <c r="R226" s="27">
        <v>0</v>
      </c>
      <c r="S226" s="28">
        <f t="shared" si="97"/>
        <v>64.505879772838284</v>
      </c>
      <c r="U226" s="80" t="s">
        <v>24</v>
      </c>
      <c r="V226" s="81">
        <v>0.95295145037439855</v>
      </c>
      <c r="W226" s="81">
        <v>2.5035695973051766</v>
      </c>
      <c r="X226" s="81">
        <v>8.2549174754427099</v>
      </c>
      <c r="Y226" s="81">
        <v>0</v>
      </c>
      <c r="Z226" s="81">
        <v>10.7516355319553</v>
      </c>
      <c r="AA226" s="81">
        <v>40.917788493687972</v>
      </c>
      <c r="AB226" s="81">
        <v>0</v>
      </c>
      <c r="AC226" s="82">
        <v>1.1250172240727221</v>
      </c>
      <c r="AD226" s="81">
        <v>0</v>
      </c>
      <c r="AE226" s="81">
        <v>0.4617388179793977</v>
      </c>
      <c r="AF226" s="81">
        <v>0</v>
      </c>
      <c r="AG226" s="81">
        <v>0</v>
      </c>
      <c r="AH226" s="81">
        <v>0.66327840609332434</v>
      </c>
      <c r="AI226" s="83">
        <f t="shared" si="98"/>
        <v>64.505879772838284</v>
      </c>
      <c r="AJ226" t="str">
        <f t="shared" si="99"/>
        <v/>
      </c>
      <c r="BA226"/>
      <c r="BR226"/>
      <c r="CG226"/>
    </row>
    <row r="227" spans="1:85" x14ac:dyDescent="0.25">
      <c r="A227" s="29" t="s">
        <v>23</v>
      </c>
      <c r="B227" s="18">
        <v>5.8464030983865567E-5</v>
      </c>
      <c r="C227" s="18">
        <v>0</v>
      </c>
      <c r="D227" s="18">
        <v>0</v>
      </c>
      <c r="E227" s="18">
        <v>0</v>
      </c>
      <c r="F227" s="214"/>
      <c r="G227" s="18">
        <v>0</v>
      </c>
      <c r="H227" s="30">
        <v>0</v>
      </c>
      <c r="I227" s="16">
        <f t="shared" si="96"/>
        <v>5.8464030983865567E-5</v>
      </c>
      <c r="J227" s="6"/>
      <c r="K227" s="31" t="s">
        <v>23</v>
      </c>
      <c r="L227" s="18">
        <v>5.8464030983865567E-5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97"/>
        <v>5.8464030983865567E-5</v>
      </c>
      <c r="U227" s="84" t="s">
        <v>23</v>
      </c>
      <c r="V227" s="76">
        <v>5.7086420216568975E-5</v>
      </c>
      <c r="W227" s="76">
        <v>1.3776107672965949E-6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0</v>
      </c>
      <c r="AD227" s="76">
        <v>0</v>
      </c>
      <c r="AE227" s="76">
        <v>0</v>
      </c>
      <c r="AF227" s="76">
        <v>0</v>
      </c>
      <c r="AG227" s="76">
        <v>0</v>
      </c>
      <c r="AH227" s="76">
        <v>0</v>
      </c>
      <c r="AI227" s="79">
        <f t="shared" si="98"/>
        <v>5.8464030983865567E-5</v>
      </c>
      <c r="AJ227" t="str">
        <f t="shared" si="99"/>
        <v/>
      </c>
      <c r="BA227"/>
      <c r="BR227"/>
      <c r="CG227"/>
    </row>
    <row r="228" spans="1:85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96"/>
        <v>0</v>
      </c>
      <c r="J228" s="6"/>
      <c r="K228" s="25" t="s">
        <v>58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97"/>
        <v>0</v>
      </c>
      <c r="U228" s="80" t="s">
        <v>58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98"/>
        <v>0</v>
      </c>
      <c r="AJ228" t="str">
        <f t="shared" si="99"/>
        <v/>
      </c>
      <c r="BA228"/>
      <c r="BR228"/>
      <c r="CG228"/>
    </row>
    <row r="229" spans="1:85" x14ac:dyDescent="0.25">
      <c r="A229" s="29" t="s">
        <v>21</v>
      </c>
      <c r="B229" s="18">
        <v>2.4212287732963025E-4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96"/>
        <v>2.4212287732963025E-4</v>
      </c>
      <c r="J229" s="6"/>
      <c r="K229" s="31" t="s">
        <v>21</v>
      </c>
      <c r="L229" s="18">
        <v>2.4212287732963025E-4</v>
      </c>
      <c r="M229" s="18">
        <v>0</v>
      </c>
      <c r="N229" s="18">
        <v>0</v>
      </c>
      <c r="O229" s="18">
        <v>0</v>
      </c>
      <c r="P229" s="18">
        <v>0.3331559702946581</v>
      </c>
      <c r="Q229" s="18">
        <v>0</v>
      </c>
      <c r="R229" s="19">
        <v>0</v>
      </c>
      <c r="S229" s="20">
        <f t="shared" si="97"/>
        <v>0.33339809317198771</v>
      </c>
      <c r="U229" s="84" t="s">
        <v>21</v>
      </c>
      <c r="V229" s="76">
        <v>2.4212287732963025E-4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0.3331559702946581</v>
      </c>
      <c r="AC229" s="77">
        <v>0</v>
      </c>
      <c r="AD229" s="76">
        <v>0</v>
      </c>
      <c r="AE229" s="76">
        <v>0</v>
      </c>
      <c r="AF229" s="76">
        <v>0</v>
      </c>
      <c r="AG229" s="76">
        <v>0</v>
      </c>
      <c r="AH229" s="76">
        <v>0</v>
      </c>
      <c r="AI229" s="79">
        <f t="shared" si="98"/>
        <v>0.33339809317198771</v>
      </c>
      <c r="AJ229" t="str">
        <f t="shared" si="99"/>
        <v/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96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97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98"/>
        <v>0</v>
      </c>
      <c r="AJ230" t="str">
        <f t="shared" si="99"/>
        <v/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96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97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98"/>
        <v>0</v>
      </c>
      <c r="AJ231" t="str">
        <f t="shared" si="99"/>
        <v/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96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97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98"/>
        <v>0</v>
      </c>
      <c r="AJ232" t="str">
        <f t="shared" si="99"/>
        <v/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96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97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98"/>
        <v>0</v>
      </c>
      <c r="AJ233" t="str">
        <f t="shared" si="99"/>
        <v/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96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97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98"/>
        <v>0</v>
      </c>
      <c r="AJ234" t="str">
        <f t="shared" si="99"/>
        <v/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96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97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98"/>
        <v>0</v>
      </c>
      <c r="AJ235" t="str">
        <f t="shared" si="99"/>
        <v/>
      </c>
      <c r="BA235"/>
      <c r="BR235"/>
      <c r="CG235"/>
    </row>
    <row r="236" spans="1:85" x14ac:dyDescent="0.25">
      <c r="A236" s="56" t="s">
        <v>25</v>
      </c>
      <c r="B236" s="57">
        <f>SUM(B215:B231)</f>
        <v>10.92525712652842</v>
      </c>
      <c r="C236" s="57">
        <f t="shared" ref="C236:I236" si="100">SUM(C215:C231)</f>
        <v>0</v>
      </c>
      <c r="D236" s="57">
        <f t="shared" si="100"/>
        <v>10.857223246699206</v>
      </c>
      <c r="E236" s="57">
        <f t="shared" si="100"/>
        <v>42.29254698444575</v>
      </c>
      <c r="F236" s="57">
        <f t="shared" si="100"/>
        <v>0</v>
      </c>
      <c r="G236" s="57">
        <f t="shared" si="100"/>
        <v>8.2549174754427099</v>
      </c>
      <c r="H236" s="58">
        <f t="shared" si="100"/>
        <v>0</v>
      </c>
      <c r="I236" s="16">
        <f t="shared" si="100"/>
        <v>72.329944833116087</v>
      </c>
      <c r="J236" s="6"/>
      <c r="K236" s="59" t="s">
        <v>25</v>
      </c>
      <c r="L236" s="57">
        <f>SUM(L215:L231)</f>
        <v>10.92525712652842</v>
      </c>
      <c r="M236" s="57">
        <f t="shared" ref="M236:S236" si="101">SUM(M215:M231)</f>
        <v>0</v>
      </c>
      <c r="N236" s="57">
        <f t="shared" si="101"/>
        <v>10.857223246699206</v>
      </c>
      <c r="O236" s="57">
        <f t="shared" si="101"/>
        <v>42.29254698444575</v>
      </c>
      <c r="P236" s="57">
        <f t="shared" si="101"/>
        <v>5.8944274530224359</v>
      </c>
      <c r="Q236" s="57">
        <f t="shared" si="101"/>
        <v>8.2549174754427099</v>
      </c>
      <c r="R236" s="58">
        <f t="shared" si="101"/>
        <v>0</v>
      </c>
      <c r="S236" s="60">
        <f t="shared" si="101"/>
        <v>78.224372286138532</v>
      </c>
      <c r="T236" t="str">
        <f>IF(ABS(S236-AI236)&gt;0.01,S236-AI236,"")</f>
        <v/>
      </c>
      <c r="U236" s="94" t="s">
        <v>61</v>
      </c>
      <c r="V236" s="95">
        <f>SUM(V215:V231)</f>
        <v>8.3729848509133102</v>
      </c>
      <c r="W236" s="95">
        <f t="shared" ref="W236:AH236" si="102">SUM(W215:W231)</f>
        <v>2.5035709749159438</v>
      </c>
      <c r="X236" s="95">
        <f t="shared" si="102"/>
        <v>8.2549174754427099</v>
      </c>
      <c r="Y236" s="95">
        <f t="shared" si="102"/>
        <v>0</v>
      </c>
      <c r="Z236" s="95">
        <f t="shared" si="102"/>
        <v>10.857223246699206</v>
      </c>
      <c r="AA236" s="95">
        <f t="shared" si="102"/>
        <v>40.917788493687972</v>
      </c>
      <c r="AB236" s="95">
        <f t="shared" si="102"/>
        <v>5.8944274530224359</v>
      </c>
      <c r="AC236" s="95">
        <f t="shared" si="102"/>
        <v>1.4234597914569449</v>
      </c>
      <c r="AD236" s="96">
        <f t="shared" si="102"/>
        <v>4.8701300699165895E-2</v>
      </c>
      <c r="AE236" s="96">
        <f t="shared" si="102"/>
        <v>0.4617388179793977</v>
      </c>
      <c r="AF236" s="96">
        <f t="shared" si="102"/>
        <v>0</v>
      </c>
      <c r="AG236" s="96">
        <f t="shared" si="102"/>
        <v>0</v>
      </c>
      <c r="AH236" s="96">
        <f t="shared" si="102"/>
        <v>0.91301967277838136</v>
      </c>
      <c r="AI236" s="97">
        <f>SUM(V236:AC236)</f>
        <v>78.224372286138518</v>
      </c>
      <c r="AJ236" t="str">
        <f t="shared" si="99"/>
        <v/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0.15104749701850068</v>
      </c>
      <c r="C237" s="98">
        <f t="shared" ref="C237:H237" si="103">IF($I236=0,"-",C236/$I236)</f>
        <v>0</v>
      </c>
      <c r="D237" s="98">
        <f t="shared" si="103"/>
        <v>0.15010689240465525</v>
      </c>
      <c r="E237" s="98">
        <f t="shared" si="103"/>
        <v>0.58471698107921422</v>
      </c>
      <c r="F237" s="98">
        <f t="shared" si="103"/>
        <v>0</v>
      </c>
      <c r="G237" s="98">
        <f t="shared" si="103"/>
        <v>0.11412862949762982</v>
      </c>
      <c r="H237" s="99">
        <f t="shared" si="103"/>
        <v>0</v>
      </c>
      <c r="I237" s="100">
        <f>SUM(B237:H237)</f>
        <v>1</v>
      </c>
      <c r="J237"/>
      <c r="K237" s="64" t="s">
        <v>86</v>
      </c>
      <c r="L237" s="65">
        <f t="shared" ref="L237:R237" si="104">IF($S236=0,"-",L236/$S236)</f>
        <v>0.13966564137535931</v>
      </c>
      <c r="M237" s="65">
        <f t="shared" si="104"/>
        <v>0</v>
      </c>
      <c r="N237" s="65">
        <f t="shared" si="104"/>
        <v>0.13879591397658453</v>
      </c>
      <c r="O237" s="65">
        <f t="shared" si="104"/>
        <v>0.54065690459928495</v>
      </c>
      <c r="P237" s="65">
        <f t="shared" si="104"/>
        <v>7.5352825222567324E-2</v>
      </c>
      <c r="Q237" s="65">
        <f t="shared" si="104"/>
        <v>0.10552871482620377</v>
      </c>
      <c r="R237" s="66">
        <f t="shared" si="104"/>
        <v>0</v>
      </c>
      <c r="S237" s="67">
        <f>SUM(L237:R237)</f>
        <v>0.99999999999999989</v>
      </c>
      <c r="U237" s="101" t="s">
        <v>86</v>
      </c>
      <c r="V237" s="102">
        <f>+V236/$AI236</f>
        <v>0.10703805740090312</v>
      </c>
      <c r="W237" s="102">
        <f t="shared" ref="W237:AH237" si="105">+W236/$AI236</f>
        <v>3.2004999231672715E-2</v>
      </c>
      <c r="X237" s="102">
        <f t="shared" si="105"/>
        <v>0.10552871482620378</v>
      </c>
      <c r="Y237" s="102">
        <f t="shared" si="105"/>
        <v>0</v>
      </c>
      <c r="Z237" s="102">
        <f t="shared" si="105"/>
        <v>0.13879591397658456</v>
      </c>
      <c r="AA237" s="102">
        <f t="shared" si="105"/>
        <v>0.52308235014036242</v>
      </c>
      <c r="AB237" s="102">
        <f t="shared" si="105"/>
        <v>7.5352825222567338E-2</v>
      </c>
      <c r="AC237" s="102">
        <f t="shared" si="105"/>
        <v>1.8197139201706118E-2</v>
      </c>
      <c r="AD237" s="102">
        <f t="shared" si="105"/>
        <v>6.225847427834949E-4</v>
      </c>
      <c r="AE237" s="102">
        <f t="shared" si="105"/>
        <v>5.9027487787360429E-3</v>
      </c>
      <c r="AF237" s="102">
        <f t="shared" si="105"/>
        <v>0</v>
      </c>
      <c r="AG237" s="102">
        <f t="shared" si="105"/>
        <v>0</v>
      </c>
      <c r="AH237" s="102">
        <f t="shared" si="105"/>
        <v>1.1671805680186581E-2</v>
      </c>
      <c r="AI237" s="103">
        <f>SUM(V237:AC237)</f>
        <v>1</v>
      </c>
      <c r="AJ237" s="1" t="str">
        <f t="shared" si="99"/>
        <v/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AJ241" t="str">
        <f>IF(ABS(S241-AI241)&gt;0.001,S241-AI241,"")</f>
        <v/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1.4856451376137283E-5</v>
      </c>
      <c r="E242" s="22">
        <v>0</v>
      </c>
      <c r="F242" s="214"/>
      <c r="G242" s="22">
        <v>0</v>
      </c>
      <c r="H242" s="23">
        <v>0</v>
      </c>
      <c r="I242" s="24">
        <f t="shared" ref="I242:I261" si="106">SUM(B242:H242)</f>
        <v>1.4856451376137283E-5</v>
      </c>
      <c r="J242" s="6"/>
      <c r="K242" s="25" t="s">
        <v>7</v>
      </c>
      <c r="L242" s="26">
        <v>0</v>
      </c>
      <c r="M242" s="26">
        <v>0</v>
      </c>
      <c r="N242" s="26">
        <v>1.4856451376137283E-5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107">SUM(L242:R242)</f>
        <v>1.4856451376137283E-5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1.4856451376137283E-5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108">SUM(V242:AC242)</f>
        <v>1.4856451376137283E-5</v>
      </c>
      <c r="AJ242" t="str">
        <f t="shared" ref="AJ242:AJ263" si="109">IF(ABS(S242-AI242)&gt;0.001,S242-AI242,"")</f>
        <v/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106"/>
        <v>0</v>
      </c>
      <c r="J243" s="6"/>
      <c r="K243" s="31" t="s">
        <v>9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107"/>
        <v>0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0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108"/>
        <v>0</v>
      </c>
      <c r="AJ243" t="str">
        <f t="shared" si="109"/>
        <v/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106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107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108"/>
        <v>0</v>
      </c>
      <c r="AJ244" t="str">
        <f t="shared" si="109"/>
        <v/>
      </c>
      <c r="BA244"/>
      <c r="BR244"/>
      <c r="CG244"/>
    </row>
    <row r="245" spans="1:85" x14ac:dyDescent="0.25">
      <c r="A245" s="29" t="s">
        <v>15</v>
      </c>
      <c r="B245" s="18">
        <v>3.6494596625965592</v>
      </c>
      <c r="C245" s="18">
        <v>0</v>
      </c>
      <c r="D245" s="18">
        <v>0.57312590650671491</v>
      </c>
      <c r="E245" s="18">
        <v>0</v>
      </c>
      <c r="F245" s="214"/>
      <c r="G245" s="18">
        <v>0</v>
      </c>
      <c r="H245" s="30">
        <v>0</v>
      </c>
      <c r="I245" s="16">
        <f t="shared" si="106"/>
        <v>4.2225855691032743</v>
      </c>
      <c r="J245" s="6"/>
      <c r="K245" s="31" t="s">
        <v>15</v>
      </c>
      <c r="L245" s="18">
        <v>3.6494596625965592</v>
      </c>
      <c r="M245" s="18">
        <v>0</v>
      </c>
      <c r="N245" s="18">
        <v>0.57312590650671491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107"/>
        <v>4.2225855691032743</v>
      </c>
      <c r="U245" s="84" t="s">
        <v>15</v>
      </c>
      <c r="V245" s="76">
        <v>3.6494596625965592</v>
      </c>
      <c r="W245" s="76">
        <v>0</v>
      </c>
      <c r="X245" s="76">
        <v>0</v>
      </c>
      <c r="Y245" s="76">
        <v>0</v>
      </c>
      <c r="Z245" s="76">
        <v>0.57312590650671491</v>
      </c>
      <c r="AA245" s="76">
        <v>0</v>
      </c>
      <c r="AB245" s="76">
        <v>0</v>
      </c>
      <c r="AC245" s="77">
        <v>0</v>
      </c>
      <c r="AD245" s="78">
        <v>0</v>
      </c>
      <c r="AE245" s="78">
        <v>0</v>
      </c>
      <c r="AF245" s="78">
        <v>0</v>
      </c>
      <c r="AG245" s="78">
        <v>0</v>
      </c>
      <c r="AH245" s="78">
        <v>0</v>
      </c>
      <c r="AI245" s="79">
        <f t="shared" si="108"/>
        <v>4.2225855691032743</v>
      </c>
      <c r="AJ245" t="str">
        <f t="shared" si="109"/>
        <v/>
      </c>
      <c r="BA245"/>
      <c r="BR245"/>
      <c r="CG245"/>
    </row>
    <row r="246" spans="1:85" x14ac:dyDescent="0.25">
      <c r="A246" s="21" t="s">
        <v>14</v>
      </c>
      <c r="B246" s="22">
        <v>0.11996174182249038</v>
      </c>
      <c r="C246" s="22">
        <v>1.5052288343273023E-3</v>
      </c>
      <c r="D246" s="22">
        <v>2.9902353418053421E-2</v>
      </c>
      <c r="E246" s="22">
        <v>1.1287770237149461E-3</v>
      </c>
      <c r="F246" s="214"/>
      <c r="G246" s="22">
        <v>0</v>
      </c>
      <c r="H246" s="23">
        <v>0</v>
      </c>
      <c r="I246" s="24">
        <f t="shared" si="106"/>
        <v>0.15249810109858605</v>
      </c>
      <c r="J246" s="6"/>
      <c r="K246" s="25" t="s">
        <v>14</v>
      </c>
      <c r="L246" s="26">
        <v>0.11996174182249038</v>
      </c>
      <c r="M246" s="26">
        <v>1.5052288343273023E-3</v>
      </c>
      <c r="N246" s="26">
        <v>2.9902353418053421E-2</v>
      </c>
      <c r="O246" s="26">
        <v>1.1287770237149461E-3</v>
      </c>
      <c r="P246" s="26">
        <v>0</v>
      </c>
      <c r="Q246" s="26">
        <v>0</v>
      </c>
      <c r="R246" s="27">
        <v>0</v>
      </c>
      <c r="S246" s="28">
        <f t="shared" si="107"/>
        <v>0.15249810109858605</v>
      </c>
      <c r="U246" s="80" t="s">
        <v>55</v>
      </c>
      <c r="V246" s="81">
        <v>0.1176638305061653</v>
      </c>
      <c r="W246" s="81">
        <v>0</v>
      </c>
      <c r="X246" s="81">
        <v>0</v>
      </c>
      <c r="Y246" s="81">
        <v>1.5052288343273023E-3</v>
      </c>
      <c r="Z246" s="81">
        <v>2.9902353418053421E-2</v>
      </c>
      <c r="AA246" s="81">
        <v>9.6752316318423942E-4</v>
      </c>
      <c r="AB246" s="81">
        <v>0</v>
      </c>
      <c r="AC246" s="82">
        <v>2.4591651768557836E-3</v>
      </c>
      <c r="AD246" s="81">
        <v>2.2979113163250769E-3</v>
      </c>
      <c r="AE246" s="81">
        <v>0</v>
      </c>
      <c r="AF246" s="81">
        <v>0</v>
      </c>
      <c r="AG246" s="81">
        <v>0</v>
      </c>
      <c r="AH246" s="81">
        <v>1.6125386053070676E-4</v>
      </c>
      <c r="AI246" s="83">
        <f t="shared" si="108"/>
        <v>0.15249810109858605</v>
      </c>
      <c r="AJ246" t="str">
        <f t="shared" si="109"/>
        <v/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0.19889425715129075</v>
      </c>
      <c r="F247" s="214"/>
      <c r="G247" s="18">
        <v>0</v>
      </c>
      <c r="H247" s="30">
        <v>0</v>
      </c>
      <c r="I247" s="16">
        <f t="shared" si="106"/>
        <v>0.19889425715129075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0.19889425715129075</v>
      </c>
      <c r="P247" s="18">
        <v>36.97103954029263</v>
      </c>
      <c r="Q247" s="18">
        <v>0</v>
      </c>
      <c r="R247" s="19">
        <v>0</v>
      </c>
      <c r="S247" s="20">
        <f t="shared" si="107"/>
        <v>37.169933797443917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1.3922598000590354E-2</v>
      </c>
      <c r="AB247" s="76">
        <v>36.97103954029263</v>
      </c>
      <c r="AC247" s="77">
        <v>0.18497165915070041</v>
      </c>
      <c r="AD247" s="76">
        <v>0</v>
      </c>
      <c r="AE247" s="76">
        <v>0</v>
      </c>
      <c r="AF247" s="76">
        <v>0</v>
      </c>
      <c r="AG247" s="76">
        <v>0</v>
      </c>
      <c r="AH247" s="76">
        <v>0.18497165915070041</v>
      </c>
      <c r="AI247" s="79">
        <f t="shared" si="108"/>
        <v>37.169933797443917</v>
      </c>
      <c r="AJ247" t="str">
        <f t="shared" si="109"/>
        <v/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1.1043424981067329E-3</v>
      </c>
      <c r="F248" s="214"/>
      <c r="G248" s="22">
        <v>0</v>
      </c>
      <c r="H248" s="23">
        <v>0</v>
      </c>
      <c r="I248" s="24">
        <f t="shared" si="106"/>
        <v>1.1043424981067329E-3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1.1043424981067329E-3</v>
      </c>
      <c r="P248" s="26">
        <v>0.61273922788665147</v>
      </c>
      <c r="Q248" s="26">
        <v>0</v>
      </c>
      <c r="R248" s="27">
        <v>0</v>
      </c>
      <c r="S248" s="28">
        <f t="shared" si="107"/>
        <v>0.61384357038475823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1.0932990731256655E-3</v>
      </c>
      <c r="AB248" s="81">
        <v>0.61273922788665147</v>
      </c>
      <c r="AC248" s="82">
        <v>1.1043424981067328E-5</v>
      </c>
      <c r="AD248" s="81">
        <v>0</v>
      </c>
      <c r="AE248" s="81">
        <v>0</v>
      </c>
      <c r="AF248" s="81">
        <v>0</v>
      </c>
      <c r="AG248" s="81">
        <v>0</v>
      </c>
      <c r="AH248" s="81">
        <v>1.1043424981067328E-5</v>
      </c>
      <c r="AI248" s="83">
        <f t="shared" si="108"/>
        <v>0.61384357038475823</v>
      </c>
      <c r="AJ248" t="str">
        <f t="shared" si="109"/>
        <v/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6.3943979447371013E-4</v>
      </c>
      <c r="E249" s="18">
        <v>0</v>
      </c>
      <c r="F249" s="214"/>
      <c r="G249" s="18">
        <v>0</v>
      </c>
      <c r="H249" s="30">
        <v>0</v>
      </c>
      <c r="I249" s="16">
        <f t="shared" si="106"/>
        <v>6.3943979447371013E-4</v>
      </c>
      <c r="J249" s="6"/>
      <c r="K249" s="31" t="s">
        <v>57</v>
      </c>
      <c r="L249" s="18">
        <v>0</v>
      </c>
      <c r="M249" s="18">
        <v>0</v>
      </c>
      <c r="N249" s="18">
        <v>6.3943979447371013E-4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107"/>
        <v>6.3943979447371013E-4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6.3943979447371013E-4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108"/>
        <v>6.3943979447371013E-4</v>
      </c>
      <c r="AJ249" t="str">
        <f t="shared" si="109"/>
        <v/>
      </c>
      <c r="BA249"/>
      <c r="BR249"/>
      <c r="CG249"/>
    </row>
    <row r="250" spans="1:85" x14ac:dyDescent="0.25">
      <c r="A250" s="21" t="s">
        <v>16</v>
      </c>
      <c r="B250" s="22">
        <v>1.903980732081376</v>
      </c>
      <c r="C250" s="22">
        <v>0</v>
      </c>
      <c r="D250" s="22">
        <v>2.6999702314533094</v>
      </c>
      <c r="E250" s="22">
        <v>5.3405782001903539</v>
      </c>
      <c r="F250" s="214"/>
      <c r="G250" s="22">
        <v>0</v>
      </c>
      <c r="H250" s="23">
        <v>0</v>
      </c>
      <c r="I250" s="24">
        <f t="shared" si="106"/>
        <v>9.9445291637250399</v>
      </c>
      <c r="J250" s="6"/>
      <c r="K250" s="25" t="s">
        <v>16</v>
      </c>
      <c r="L250" s="26">
        <v>1.903980732081376</v>
      </c>
      <c r="M250" s="26">
        <v>0</v>
      </c>
      <c r="N250" s="26">
        <v>2.6999702314533094</v>
      </c>
      <c r="O250" s="26">
        <v>5.3405782001903539</v>
      </c>
      <c r="P250" s="26">
        <v>0</v>
      </c>
      <c r="Q250" s="26">
        <v>0</v>
      </c>
      <c r="R250" s="27">
        <v>0</v>
      </c>
      <c r="S250" s="28">
        <f t="shared" si="107"/>
        <v>9.9445291637250399</v>
      </c>
      <c r="U250" s="80" t="s">
        <v>16</v>
      </c>
      <c r="V250" s="81">
        <v>1.903980732081376</v>
      </c>
      <c r="W250" s="81">
        <v>0</v>
      </c>
      <c r="X250" s="81">
        <v>0</v>
      </c>
      <c r="Y250" s="81">
        <v>0</v>
      </c>
      <c r="Z250" s="81">
        <v>2.6999702314533094</v>
      </c>
      <c r="AA250" s="81">
        <v>2.7008353453749395E-2</v>
      </c>
      <c r="AB250" s="81">
        <v>0</v>
      </c>
      <c r="AC250" s="82">
        <v>5.3135698467366046</v>
      </c>
      <c r="AD250" s="81">
        <v>0</v>
      </c>
      <c r="AE250" s="81">
        <v>0</v>
      </c>
      <c r="AF250" s="81">
        <v>0</v>
      </c>
      <c r="AG250" s="81">
        <v>0</v>
      </c>
      <c r="AH250" s="81">
        <v>5.3135698467366046</v>
      </c>
      <c r="AI250" s="83">
        <f t="shared" si="108"/>
        <v>9.9445291637250399</v>
      </c>
      <c r="AJ250" t="str">
        <f t="shared" si="109"/>
        <v/>
      </c>
      <c r="BA250"/>
      <c r="BR250"/>
      <c r="CG250"/>
    </row>
    <row r="251" spans="1:85" x14ac:dyDescent="0.25">
      <c r="A251" s="29" t="s">
        <v>136</v>
      </c>
      <c r="B251" s="18">
        <v>50.813274683355509</v>
      </c>
      <c r="C251" s="18">
        <v>1.6959162621889345</v>
      </c>
      <c r="D251" s="18">
        <v>21.859149194173764</v>
      </c>
      <c r="E251" s="18">
        <v>4.670219553346227</v>
      </c>
      <c r="F251" s="214"/>
      <c r="G251" s="18">
        <v>0</v>
      </c>
      <c r="H251" s="30">
        <v>0</v>
      </c>
      <c r="I251" s="16">
        <f t="shared" si="106"/>
        <v>79.038559693064443</v>
      </c>
      <c r="J251" s="6"/>
      <c r="K251" s="31" t="s">
        <v>136</v>
      </c>
      <c r="L251" s="18">
        <v>50.813274683355509</v>
      </c>
      <c r="M251" s="18">
        <v>1.6959162621889345</v>
      </c>
      <c r="N251" s="18">
        <v>21.859149194173764</v>
      </c>
      <c r="O251" s="18">
        <v>4.670219553346227</v>
      </c>
      <c r="P251" s="18">
        <v>0</v>
      </c>
      <c r="Q251" s="18">
        <v>0</v>
      </c>
      <c r="R251" s="19">
        <v>0</v>
      </c>
      <c r="S251" s="20">
        <f t="shared" si="107"/>
        <v>79.038559693064443</v>
      </c>
      <c r="U251" s="84" t="s">
        <v>136</v>
      </c>
      <c r="V251" s="76">
        <v>50.139384463270297</v>
      </c>
      <c r="W251" s="76">
        <v>0</v>
      </c>
      <c r="X251" s="76">
        <v>0</v>
      </c>
      <c r="Y251" s="76">
        <v>1.6959162621889345</v>
      </c>
      <c r="Z251" s="76">
        <v>21.859149194173764</v>
      </c>
      <c r="AA251" s="76">
        <v>0.54401059280694242</v>
      </c>
      <c r="AB251" s="76">
        <v>0</v>
      </c>
      <c r="AC251" s="77">
        <v>4.8000991806244935</v>
      </c>
      <c r="AD251" s="76">
        <v>0.67389022008520894</v>
      </c>
      <c r="AE251" s="76">
        <v>1.66882440904691</v>
      </c>
      <c r="AF251" s="76">
        <v>0</v>
      </c>
      <c r="AG251" s="76">
        <v>0</v>
      </c>
      <c r="AH251" s="76">
        <v>2.4573845514923742</v>
      </c>
      <c r="AI251" s="79">
        <f t="shared" si="108"/>
        <v>79.038559693064443</v>
      </c>
      <c r="AJ251" t="str">
        <f t="shared" si="109"/>
        <v/>
      </c>
      <c r="BA251"/>
      <c r="BR251"/>
      <c r="CG251"/>
    </row>
    <row r="252" spans="1:85" x14ac:dyDescent="0.25">
      <c r="A252" s="21" t="s">
        <v>24</v>
      </c>
      <c r="B252" s="22">
        <v>7.5508200494021205</v>
      </c>
      <c r="C252" s="22">
        <v>6.9068139945266144E-2</v>
      </c>
      <c r="D252" s="22">
        <v>50.498122715779566</v>
      </c>
      <c r="E252" s="22">
        <v>92.044211523326553</v>
      </c>
      <c r="F252" s="214"/>
      <c r="G252" s="22">
        <v>18.252096717693263</v>
      </c>
      <c r="H252" s="23">
        <v>4.7198972319728671</v>
      </c>
      <c r="I252" s="24">
        <f t="shared" si="106"/>
        <v>173.13421637811965</v>
      </c>
      <c r="J252" s="6"/>
      <c r="K252" s="25" t="s">
        <v>24</v>
      </c>
      <c r="L252" s="26">
        <v>7.5508200494021205</v>
      </c>
      <c r="M252" s="26">
        <v>6.9068139945266144E-2</v>
      </c>
      <c r="N252" s="26">
        <v>50.498122715779566</v>
      </c>
      <c r="O252" s="26">
        <v>92.044211523326553</v>
      </c>
      <c r="P252" s="26">
        <v>0.20321892916154344</v>
      </c>
      <c r="Q252" s="26">
        <v>18.252096717693263</v>
      </c>
      <c r="R252" s="27">
        <v>4.7198972319728671</v>
      </c>
      <c r="S252" s="28">
        <f t="shared" si="107"/>
        <v>173.3374353072812</v>
      </c>
      <c r="U252" s="80" t="s">
        <v>24</v>
      </c>
      <c r="V252" s="81">
        <v>1.5508154677566279</v>
      </c>
      <c r="W252" s="81">
        <v>5.906285714204154</v>
      </c>
      <c r="X252" s="81">
        <v>18.252096717693263</v>
      </c>
      <c r="Y252" s="81">
        <v>6.9068139945266144E-2</v>
      </c>
      <c r="Z252" s="81">
        <v>50.498122715779566</v>
      </c>
      <c r="AA252" s="81">
        <v>90.606265524780639</v>
      </c>
      <c r="AB252" s="81">
        <v>0.20321892916154344</v>
      </c>
      <c r="AC252" s="82">
        <v>6.2515620979601305</v>
      </c>
      <c r="AD252" s="81">
        <v>9.3718867441338324E-2</v>
      </c>
      <c r="AE252" s="81">
        <v>0.2256023482171271</v>
      </c>
      <c r="AF252" s="81">
        <v>4.7198972319728671</v>
      </c>
      <c r="AG252" s="81">
        <v>0</v>
      </c>
      <c r="AH252" s="81">
        <v>1.2123436503287963</v>
      </c>
      <c r="AI252" s="83">
        <f t="shared" si="108"/>
        <v>173.33743530728117</v>
      </c>
      <c r="AJ252" t="str">
        <f t="shared" si="109"/>
        <v/>
      </c>
      <c r="BA252"/>
      <c r="BR252"/>
      <c r="CG252"/>
    </row>
    <row r="253" spans="1:85" x14ac:dyDescent="0.25">
      <c r="A253" s="29" t="s">
        <v>23</v>
      </c>
      <c r="B253" s="18">
        <v>10.928358857543651</v>
      </c>
      <c r="C253" s="18">
        <v>0</v>
      </c>
      <c r="D253" s="18">
        <v>0.15892852865870563</v>
      </c>
      <c r="E253" s="18">
        <v>0</v>
      </c>
      <c r="F253" s="214"/>
      <c r="G253" s="18">
        <v>0</v>
      </c>
      <c r="H253" s="30">
        <v>0</v>
      </c>
      <c r="I253" s="16">
        <f t="shared" si="106"/>
        <v>11.087287386202357</v>
      </c>
      <c r="J253" s="6"/>
      <c r="K253" s="31" t="s">
        <v>23</v>
      </c>
      <c r="L253" s="18">
        <v>10.928358857543651</v>
      </c>
      <c r="M253" s="18">
        <v>0</v>
      </c>
      <c r="N253" s="18">
        <v>0.15892852865870563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107"/>
        <v>11.087287386202357</v>
      </c>
      <c r="U253" s="84" t="s">
        <v>23</v>
      </c>
      <c r="V253" s="76">
        <v>10.923741770510444</v>
      </c>
      <c r="W253" s="76">
        <v>0</v>
      </c>
      <c r="X253" s="76">
        <v>0</v>
      </c>
      <c r="Y253" s="76">
        <v>0</v>
      </c>
      <c r="Z253" s="76">
        <v>0.15892852865870563</v>
      </c>
      <c r="AA253" s="76">
        <v>0</v>
      </c>
      <c r="AB253" s="76">
        <v>0</v>
      </c>
      <c r="AC253" s="77">
        <v>4.6170870332069682E-3</v>
      </c>
      <c r="AD253" s="76">
        <v>4.6170870332069682E-3</v>
      </c>
      <c r="AE253" s="76">
        <v>0</v>
      </c>
      <c r="AF253" s="76">
        <v>0</v>
      </c>
      <c r="AG253" s="76">
        <v>0</v>
      </c>
      <c r="AH253" s="76">
        <v>0</v>
      </c>
      <c r="AI253" s="79">
        <f t="shared" si="108"/>
        <v>11.087287386202357</v>
      </c>
      <c r="AJ253" t="str">
        <f t="shared" si="109"/>
        <v/>
      </c>
      <c r="BA253"/>
      <c r="BR253"/>
      <c r="CG253"/>
    </row>
    <row r="254" spans="1:85" x14ac:dyDescent="0.25">
      <c r="A254" s="21" t="s">
        <v>58</v>
      </c>
      <c r="B254" s="22">
        <v>0</v>
      </c>
      <c r="C254" s="22">
        <v>0</v>
      </c>
      <c r="D254" s="22">
        <v>0</v>
      </c>
      <c r="E254" s="22">
        <v>0</v>
      </c>
      <c r="F254" s="214"/>
      <c r="G254" s="22">
        <v>0</v>
      </c>
      <c r="H254" s="23">
        <v>0</v>
      </c>
      <c r="I254" s="24">
        <f t="shared" si="106"/>
        <v>0</v>
      </c>
      <c r="J254" s="6"/>
      <c r="K254" s="25" t="s">
        <v>58</v>
      </c>
      <c r="L254" s="26">
        <v>0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107"/>
        <v>0</v>
      </c>
      <c r="U254" s="80" t="s">
        <v>58</v>
      </c>
      <c r="V254" s="81">
        <v>0</v>
      </c>
      <c r="W254" s="81">
        <v>0</v>
      </c>
      <c r="X254" s="81">
        <v>0</v>
      </c>
      <c r="Y254" s="81">
        <v>0</v>
      </c>
      <c r="Z254" s="81">
        <v>0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108"/>
        <v>0</v>
      </c>
      <c r="AJ254" t="str">
        <f t="shared" si="109"/>
        <v/>
      </c>
      <c r="BA254"/>
      <c r="BR254"/>
      <c r="CG254"/>
    </row>
    <row r="255" spans="1:85" x14ac:dyDescent="0.25">
      <c r="A255" s="29" t="s">
        <v>21</v>
      </c>
      <c r="B255" s="18">
        <v>4.4735578127626612</v>
      </c>
      <c r="C255" s="18">
        <v>0</v>
      </c>
      <c r="D255" s="18">
        <v>0</v>
      </c>
      <c r="E255" s="18">
        <v>0.114706610583658</v>
      </c>
      <c r="F255" s="214"/>
      <c r="G255" s="18">
        <v>0</v>
      </c>
      <c r="H255" s="30">
        <v>0</v>
      </c>
      <c r="I255" s="16">
        <f t="shared" si="106"/>
        <v>4.5882644233463195</v>
      </c>
      <c r="J255" s="6"/>
      <c r="K255" s="31" t="s">
        <v>21</v>
      </c>
      <c r="L255" s="18">
        <v>4.4735578127626612</v>
      </c>
      <c r="M255" s="18">
        <v>0</v>
      </c>
      <c r="N255" s="18">
        <v>0</v>
      </c>
      <c r="O255" s="18">
        <v>0.114706610583658</v>
      </c>
      <c r="P255" s="18">
        <v>2.2471139662647235</v>
      </c>
      <c r="Q255" s="18">
        <v>0</v>
      </c>
      <c r="R255" s="19">
        <v>0</v>
      </c>
      <c r="S255" s="20">
        <f t="shared" si="107"/>
        <v>6.8353783896110425</v>
      </c>
      <c r="U255" s="84" t="s">
        <v>21</v>
      </c>
      <c r="V255" s="76">
        <v>4.4506164906459293</v>
      </c>
      <c r="W255" s="76">
        <v>0</v>
      </c>
      <c r="X255" s="76">
        <v>0</v>
      </c>
      <c r="Y255" s="76">
        <v>0</v>
      </c>
      <c r="Z255" s="76">
        <v>0</v>
      </c>
      <c r="AA255" s="76">
        <v>0</v>
      </c>
      <c r="AB255" s="76">
        <v>2.2471139662647235</v>
      </c>
      <c r="AC255" s="77">
        <v>0.13764793270038958</v>
      </c>
      <c r="AD255" s="76">
        <v>2.2941322116731597E-2</v>
      </c>
      <c r="AE255" s="76">
        <v>0</v>
      </c>
      <c r="AF255" s="76">
        <v>0</v>
      </c>
      <c r="AG255" s="76">
        <v>0</v>
      </c>
      <c r="AH255" s="76">
        <v>0.114706610583658</v>
      </c>
      <c r="AI255" s="79">
        <f t="shared" si="108"/>
        <v>6.8353783896110425</v>
      </c>
      <c r="AJ255" t="str">
        <f t="shared" si="109"/>
        <v/>
      </c>
      <c r="BA255"/>
      <c r="BR255"/>
      <c r="CG255"/>
    </row>
    <row r="256" spans="1:85" x14ac:dyDescent="0.25">
      <c r="A256" s="21" t="s">
        <v>20</v>
      </c>
      <c r="B256" s="22">
        <v>2.3190010097939393E-3</v>
      </c>
      <c r="C256" s="22">
        <v>0</v>
      </c>
      <c r="D256" s="22">
        <v>5.7975025244848483E-4</v>
      </c>
      <c r="E256" s="22">
        <v>0</v>
      </c>
      <c r="F256" s="214"/>
      <c r="G256" s="22">
        <v>0</v>
      </c>
      <c r="H256" s="23">
        <v>0</v>
      </c>
      <c r="I256" s="24">
        <f t="shared" si="106"/>
        <v>2.8987512622424241E-3</v>
      </c>
      <c r="J256" s="6"/>
      <c r="K256" s="25" t="s">
        <v>20</v>
      </c>
      <c r="L256" s="26">
        <v>2.3190010097939393E-3</v>
      </c>
      <c r="M256" s="26">
        <v>0</v>
      </c>
      <c r="N256" s="26">
        <v>5.7975025244848483E-4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107"/>
        <v>2.8987512622424241E-3</v>
      </c>
      <c r="U256" s="80" t="s">
        <v>59</v>
      </c>
      <c r="V256" s="81">
        <v>2.3190010097939393E-3</v>
      </c>
      <c r="W256" s="81">
        <v>0</v>
      </c>
      <c r="X256" s="81">
        <v>0</v>
      </c>
      <c r="Y256" s="81">
        <v>0</v>
      </c>
      <c r="Z256" s="81">
        <v>5.7975025244848483E-4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108"/>
        <v>2.8987512622424241E-3</v>
      </c>
      <c r="AJ256" t="str">
        <f t="shared" si="109"/>
        <v/>
      </c>
      <c r="BA256"/>
      <c r="BR256"/>
      <c r="CG256"/>
    </row>
    <row r="257" spans="1:85" x14ac:dyDescent="0.25">
      <c r="A257" s="32" t="s">
        <v>62</v>
      </c>
      <c r="B257" s="18">
        <v>0.59093901088151746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106"/>
        <v>0.59093901088151746</v>
      </c>
      <c r="J257" s="6"/>
      <c r="K257" s="33" t="s">
        <v>62</v>
      </c>
      <c r="L257" s="18">
        <v>0.59093901088151746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107"/>
        <v>0.59093901088151746</v>
      </c>
      <c r="U257" s="85" t="s">
        <v>60</v>
      </c>
      <c r="V257" s="76">
        <v>0.59093901088151746</v>
      </c>
      <c r="W257" s="76">
        <v>0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0</v>
      </c>
      <c r="AD257" s="78">
        <v>0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108"/>
        <v>0.59093901088151746</v>
      </c>
      <c r="AJ257" t="str">
        <f t="shared" si="109"/>
        <v/>
      </c>
      <c r="BA257"/>
      <c r="BR257"/>
      <c r="CG257"/>
    </row>
    <row r="258" spans="1:85" ht="14.4" x14ac:dyDescent="0.3">
      <c r="A258" s="34" t="s">
        <v>22</v>
      </c>
      <c r="B258" s="35">
        <v>0.59093901088151746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106"/>
        <v>0.59093901088151746</v>
      </c>
      <c r="J258" s="6"/>
      <c r="K258" s="38" t="s">
        <v>22</v>
      </c>
      <c r="L258" s="39">
        <v>0.59093901088151746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107"/>
        <v>0.59093901088151746</v>
      </c>
      <c r="U258" s="86" t="s">
        <v>63</v>
      </c>
      <c r="V258" s="87">
        <v>0</v>
      </c>
      <c r="W258" s="87">
        <v>0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0</v>
      </c>
      <c r="AD258" s="87">
        <v>0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108"/>
        <v>0</v>
      </c>
      <c r="AJ258">
        <f t="shared" si="109"/>
        <v>0.59093901088151746</v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106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107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108"/>
        <v>0</v>
      </c>
      <c r="AJ259" t="str">
        <f t="shared" si="109"/>
        <v/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106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107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108"/>
        <v>0</v>
      </c>
      <c r="AJ260" t="str">
        <f t="shared" si="109"/>
        <v/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106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107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108"/>
        <v>0</v>
      </c>
      <c r="AJ261" t="str">
        <f t="shared" si="109"/>
        <v/>
      </c>
      <c r="BA261"/>
      <c r="BR261"/>
      <c r="CG261"/>
    </row>
    <row r="262" spans="1:85" x14ac:dyDescent="0.25">
      <c r="A262" s="56" t="s">
        <v>25</v>
      </c>
      <c r="B262" s="57">
        <f>SUM(B241:B257)</f>
        <v>80.032671551455692</v>
      </c>
      <c r="C262" s="57">
        <f t="shared" ref="C262:I262" si="110">SUM(C241:C257)</f>
        <v>1.7664896309685281</v>
      </c>
      <c r="D262" s="57">
        <f t="shared" si="110"/>
        <v>75.820432976488405</v>
      </c>
      <c r="E262" s="57">
        <f t="shared" si="110"/>
        <v>102.3708432641199</v>
      </c>
      <c r="F262" s="57">
        <f t="shared" si="110"/>
        <v>0</v>
      </c>
      <c r="G262" s="57">
        <f t="shared" si="110"/>
        <v>18.252096717693263</v>
      </c>
      <c r="H262" s="58">
        <f t="shared" si="110"/>
        <v>4.7198972319728671</v>
      </c>
      <c r="I262" s="16">
        <f t="shared" si="110"/>
        <v>282.96243137269875</v>
      </c>
      <c r="J262" s="6"/>
      <c r="K262" s="59" t="s">
        <v>25</v>
      </c>
      <c r="L262" s="57">
        <f>SUM(L241:L257)</f>
        <v>80.032671551455692</v>
      </c>
      <c r="M262" s="57">
        <f t="shared" ref="M262:S262" si="111">SUM(M241:M257)</f>
        <v>1.7664896309685281</v>
      </c>
      <c r="N262" s="57">
        <f t="shared" si="111"/>
        <v>75.820432976488405</v>
      </c>
      <c r="O262" s="57">
        <f t="shared" si="111"/>
        <v>102.3708432641199</v>
      </c>
      <c r="P262" s="57">
        <f t="shared" si="111"/>
        <v>40.034111663605543</v>
      </c>
      <c r="Q262" s="57">
        <f t="shared" si="111"/>
        <v>18.252096717693263</v>
      </c>
      <c r="R262" s="58">
        <f t="shared" si="111"/>
        <v>4.7198972319728671</v>
      </c>
      <c r="S262" s="60">
        <f t="shared" si="111"/>
        <v>322.99654303630427</v>
      </c>
      <c r="T262" t="str">
        <f>IF(ABS(S262-AI262)&gt;0.01,S262-AI262,"")</f>
        <v/>
      </c>
      <c r="U262" s="94" t="s">
        <v>61</v>
      </c>
      <c r="V262" s="95">
        <f>SUM(V241:V257)</f>
        <v>73.328920429258702</v>
      </c>
      <c r="W262" s="95">
        <f t="shared" ref="W262:AH262" si="112">SUM(W241:W257)</f>
        <v>5.906285714204154</v>
      </c>
      <c r="X262" s="95">
        <f t="shared" si="112"/>
        <v>18.252096717693263</v>
      </c>
      <c r="Y262" s="95">
        <f t="shared" si="112"/>
        <v>1.7664896309685281</v>
      </c>
      <c r="Z262" s="95">
        <f t="shared" si="112"/>
        <v>75.820432976488405</v>
      </c>
      <c r="AA262" s="95">
        <f t="shared" si="112"/>
        <v>91.193267891278225</v>
      </c>
      <c r="AB262" s="95">
        <f t="shared" si="112"/>
        <v>40.034111663605543</v>
      </c>
      <c r="AC262" s="95">
        <f t="shared" si="112"/>
        <v>16.694938012807359</v>
      </c>
      <c r="AD262" s="96">
        <f t="shared" si="112"/>
        <v>0.79746540799281085</v>
      </c>
      <c r="AE262" s="96">
        <f t="shared" si="112"/>
        <v>1.894426757264037</v>
      </c>
      <c r="AF262" s="96">
        <f t="shared" si="112"/>
        <v>4.7198972319728671</v>
      </c>
      <c r="AG262" s="96">
        <f t="shared" si="112"/>
        <v>0</v>
      </c>
      <c r="AH262" s="96">
        <f t="shared" si="112"/>
        <v>9.2831486155776446</v>
      </c>
      <c r="AI262" s="97">
        <f>SUM(V262:AC262)</f>
        <v>322.99654303630422</v>
      </c>
      <c r="AJ262" t="str">
        <f t="shared" si="109"/>
        <v/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0.28283850673463479</v>
      </c>
      <c r="C263" s="98">
        <f t="shared" ref="C263:H263" si="113">IF($I262=0,"-",C262/$I262)</f>
        <v>6.2428415758197554E-3</v>
      </c>
      <c r="D263" s="98">
        <f t="shared" si="113"/>
        <v>0.26795229532298909</v>
      </c>
      <c r="E263" s="98">
        <f t="shared" si="113"/>
        <v>0.36178245559843963</v>
      </c>
      <c r="F263" s="98">
        <f t="shared" si="113"/>
        <v>0</v>
      </c>
      <c r="G263" s="98">
        <f t="shared" si="113"/>
        <v>6.4503604344750803E-2</v>
      </c>
      <c r="H263" s="99">
        <f t="shared" si="113"/>
        <v>1.6680296423365621E-2</v>
      </c>
      <c r="I263" s="100">
        <f>SUM(B263:H263)</f>
        <v>0.99999999999999967</v>
      </c>
      <c r="J263"/>
      <c r="K263" s="64" t="s">
        <v>86</v>
      </c>
      <c r="L263" s="65">
        <f t="shared" ref="L263:R263" si="114">IF($S262=0,"-",L262/$S262)</f>
        <v>0.24778182081800224</v>
      </c>
      <c r="M263" s="65">
        <f t="shared" si="114"/>
        <v>5.4690666790510436E-3</v>
      </c>
      <c r="N263" s="65">
        <f t="shared" si="114"/>
        <v>0.23474069494287533</v>
      </c>
      <c r="O263" s="65">
        <f t="shared" si="114"/>
        <v>0.31694098736101206</v>
      </c>
      <c r="P263" s="65">
        <f t="shared" si="114"/>
        <v>0.12394594470661494</v>
      </c>
      <c r="Q263" s="65">
        <f t="shared" si="114"/>
        <v>5.650864416725896E-2</v>
      </c>
      <c r="R263" s="66">
        <f t="shared" si="114"/>
        <v>1.46128413251852E-2</v>
      </c>
      <c r="S263" s="67">
        <f>SUM(L263:R263)</f>
        <v>0.99999999999999978</v>
      </c>
      <c r="U263" s="101" t="s">
        <v>86</v>
      </c>
      <c r="V263" s="102">
        <f>+V262/$AI262</f>
        <v>0.22702695124825736</v>
      </c>
      <c r="W263" s="102">
        <f t="shared" ref="W263:AH263" si="115">+W262/$AI262</f>
        <v>1.8285909993594879E-2</v>
      </c>
      <c r="X263" s="102">
        <f t="shared" si="115"/>
        <v>5.6508644167258967E-2</v>
      </c>
      <c r="Y263" s="102">
        <f t="shared" si="115"/>
        <v>5.4690666790510444E-3</v>
      </c>
      <c r="Z263" s="102">
        <f t="shared" si="115"/>
        <v>0.23474069494287536</v>
      </c>
      <c r="AA263" s="102">
        <f t="shared" si="115"/>
        <v>0.28233512047535525</v>
      </c>
      <c r="AB263" s="102">
        <f t="shared" si="115"/>
        <v>0.12394594470661496</v>
      </c>
      <c r="AC263" s="102">
        <f t="shared" si="115"/>
        <v>5.1687667786992006E-2</v>
      </c>
      <c r="AD263" s="102">
        <f t="shared" si="115"/>
        <v>2.4689595761499443E-3</v>
      </c>
      <c r="AE263" s="102">
        <f t="shared" si="115"/>
        <v>5.8651610926099195E-3</v>
      </c>
      <c r="AF263" s="102">
        <f t="shared" si="115"/>
        <v>1.4612841325185203E-2</v>
      </c>
      <c r="AG263" s="102">
        <f t="shared" si="115"/>
        <v>0</v>
      </c>
      <c r="AH263" s="102">
        <f t="shared" si="115"/>
        <v>2.8740705793046942E-2</v>
      </c>
      <c r="AI263" s="103">
        <f>SUM(V263:AC263)</f>
        <v>0.99999999999999978</v>
      </c>
      <c r="AJ263" s="1" t="str">
        <f t="shared" si="109"/>
        <v/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0</v>
      </c>
      <c r="J267" s="6"/>
      <c r="K267" s="72" t="s">
        <v>6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0</v>
      </c>
      <c r="U267" s="75" t="s">
        <v>6</v>
      </c>
      <c r="V267" s="76">
        <v>0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0</v>
      </c>
      <c r="AJ267" t="str">
        <f>IF(ABS(S267-AI267)&gt;0.001,S267-AI267,"")</f>
        <v/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116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117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118">SUM(V268:AC268)</f>
        <v>0</v>
      </c>
      <c r="AJ268" t="str">
        <f t="shared" ref="AJ268:AJ289" si="119">IF(ABS(S268-AI268)&gt;0.001,S268-AI268,"")</f>
        <v/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116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117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118"/>
        <v>0</v>
      </c>
      <c r="AJ269" t="str">
        <f t="shared" si="119"/>
        <v/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116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117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118"/>
        <v>0</v>
      </c>
      <c r="AJ270" t="str">
        <f t="shared" si="119"/>
        <v/>
      </c>
      <c r="BA270"/>
      <c r="BR270"/>
      <c r="CG270"/>
    </row>
    <row r="271" spans="1:85" x14ac:dyDescent="0.25">
      <c r="A271" s="29" t="s">
        <v>15</v>
      </c>
      <c r="B271" s="18">
        <v>0</v>
      </c>
      <c r="C271" s="18">
        <v>0</v>
      </c>
      <c r="D271" s="18">
        <v>0</v>
      </c>
      <c r="E271" s="18">
        <v>7.6325088623266817</v>
      </c>
      <c r="F271" s="214"/>
      <c r="G271" s="18">
        <v>0</v>
      </c>
      <c r="H271" s="30">
        <v>0</v>
      </c>
      <c r="I271" s="16">
        <f t="shared" si="116"/>
        <v>7.6325088623266817</v>
      </c>
      <c r="J271" s="6"/>
      <c r="K271" s="31" t="s">
        <v>15</v>
      </c>
      <c r="L271" s="18">
        <v>0</v>
      </c>
      <c r="M271" s="18">
        <v>0</v>
      </c>
      <c r="N271" s="18">
        <v>0</v>
      </c>
      <c r="O271" s="18">
        <v>7.6325088623266817</v>
      </c>
      <c r="P271" s="18">
        <v>0</v>
      </c>
      <c r="Q271" s="18">
        <v>0</v>
      </c>
      <c r="R271" s="19">
        <v>0</v>
      </c>
      <c r="S271" s="20">
        <f t="shared" si="117"/>
        <v>7.6325088623266817</v>
      </c>
      <c r="U271" s="84" t="s">
        <v>15</v>
      </c>
      <c r="V271" s="76">
        <v>0</v>
      </c>
      <c r="W271" s="76">
        <v>0</v>
      </c>
      <c r="X271" s="76">
        <v>0</v>
      </c>
      <c r="Y271" s="76">
        <v>0</v>
      </c>
      <c r="Z271" s="76">
        <v>0</v>
      </c>
      <c r="AA271" s="76">
        <v>7.6325088623266817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118"/>
        <v>7.6325088623266817</v>
      </c>
      <c r="AJ271" t="str">
        <f t="shared" si="119"/>
        <v/>
      </c>
      <c r="BA271"/>
      <c r="BR271"/>
      <c r="CG271"/>
    </row>
    <row r="272" spans="1:85" x14ac:dyDescent="0.25">
      <c r="A272" s="21" t="s">
        <v>14</v>
      </c>
      <c r="B272" s="22">
        <v>1.2111835346644637</v>
      </c>
      <c r="C272" s="22">
        <v>3.2228862614741574E-2</v>
      </c>
      <c r="D272" s="22">
        <v>0.82027728117786858</v>
      </c>
      <c r="E272" s="22">
        <v>0.46861399489851002</v>
      </c>
      <c r="F272" s="214"/>
      <c r="G272" s="22">
        <v>0</v>
      </c>
      <c r="H272" s="23">
        <v>0</v>
      </c>
      <c r="I272" s="24">
        <f t="shared" si="116"/>
        <v>2.5323036733555839</v>
      </c>
      <c r="J272" s="6"/>
      <c r="K272" s="25" t="s">
        <v>14</v>
      </c>
      <c r="L272" s="26">
        <v>1.2111835346644637</v>
      </c>
      <c r="M272" s="26">
        <v>3.2228862614741574E-2</v>
      </c>
      <c r="N272" s="26">
        <v>0.82027728117786858</v>
      </c>
      <c r="O272" s="26">
        <v>0.46861399489851002</v>
      </c>
      <c r="P272" s="26">
        <v>0</v>
      </c>
      <c r="Q272" s="26">
        <v>0</v>
      </c>
      <c r="R272" s="27">
        <v>0</v>
      </c>
      <c r="S272" s="28">
        <f t="shared" si="117"/>
        <v>2.5323036733555839</v>
      </c>
      <c r="U272" s="80" t="s">
        <v>55</v>
      </c>
      <c r="V272" s="81">
        <v>1.1672879810832772</v>
      </c>
      <c r="W272" s="81">
        <v>0</v>
      </c>
      <c r="X272" s="81">
        <v>0</v>
      </c>
      <c r="Y272" s="81">
        <v>3.2228862614741574E-2</v>
      </c>
      <c r="Z272" s="81">
        <v>0.61774538791983324</v>
      </c>
      <c r="AA272" s="81">
        <v>0.46861399489851002</v>
      </c>
      <c r="AB272" s="81">
        <v>0</v>
      </c>
      <c r="AC272" s="82">
        <v>0.24642744683922191</v>
      </c>
      <c r="AD272" s="81">
        <v>4.3895553581186568E-2</v>
      </c>
      <c r="AE272" s="81">
        <v>0</v>
      </c>
      <c r="AF272" s="81">
        <v>0</v>
      </c>
      <c r="AG272" s="81">
        <v>0.20253189325803533</v>
      </c>
      <c r="AH272" s="81">
        <v>0</v>
      </c>
      <c r="AI272" s="83">
        <f t="shared" si="118"/>
        <v>2.5323036733555839</v>
      </c>
      <c r="AJ272" t="str">
        <f t="shared" si="119"/>
        <v/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5.0061179950950629</v>
      </c>
      <c r="F273" s="214"/>
      <c r="G273" s="18">
        <v>0</v>
      </c>
      <c r="H273" s="30">
        <v>0</v>
      </c>
      <c r="I273" s="16">
        <f t="shared" si="116"/>
        <v>5.0061179950950629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5.0061179950950629</v>
      </c>
      <c r="P273" s="18">
        <v>68.413745452789655</v>
      </c>
      <c r="Q273" s="18">
        <v>0</v>
      </c>
      <c r="R273" s="19">
        <v>0</v>
      </c>
      <c r="S273" s="20">
        <f t="shared" si="117"/>
        <v>73.419863447884723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0.75091769926425944</v>
      </c>
      <c r="AB273" s="76">
        <v>68.413745452789655</v>
      </c>
      <c r="AC273" s="77">
        <v>4.2552002958308037</v>
      </c>
      <c r="AD273" s="76">
        <v>0</v>
      </c>
      <c r="AE273" s="76">
        <v>0</v>
      </c>
      <c r="AF273" s="76">
        <v>0</v>
      </c>
      <c r="AG273" s="76">
        <v>0</v>
      </c>
      <c r="AH273" s="76">
        <v>4.2552002958308037</v>
      </c>
      <c r="AI273" s="79">
        <f t="shared" si="118"/>
        <v>73.419863447884723</v>
      </c>
      <c r="AJ273" t="str">
        <f t="shared" si="119"/>
        <v/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1.5493197397793072E-4</v>
      </c>
      <c r="F274" s="214"/>
      <c r="G274" s="22">
        <v>0</v>
      </c>
      <c r="H274" s="23">
        <v>0</v>
      </c>
      <c r="I274" s="24">
        <f t="shared" si="116"/>
        <v>1.5493197397793072E-4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1.5493197397793072E-4</v>
      </c>
      <c r="P274" s="26">
        <v>5.9731381388512104E-2</v>
      </c>
      <c r="Q274" s="26">
        <v>0</v>
      </c>
      <c r="R274" s="27">
        <v>0</v>
      </c>
      <c r="S274" s="28">
        <f t="shared" si="117"/>
        <v>5.9886313362490035E-2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0</v>
      </c>
      <c r="AB274" s="81">
        <v>5.9731381388512104E-2</v>
      </c>
      <c r="AC274" s="82">
        <v>1.5493197397793072E-4</v>
      </c>
      <c r="AD274" s="81">
        <v>0</v>
      </c>
      <c r="AE274" s="81">
        <v>0</v>
      </c>
      <c r="AF274" s="81">
        <v>0</v>
      </c>
      <c r="AG274" s="81">
        <v>0</v>
      </c>
      <c r="AH274" s="81">
        <v>1.5493197397793072E-4</v>
      </c>
      <c r="AI274" s="83">
        <f t="shared" si="118"/>
        <v>5.9886313362490035E-2</v>
      </c>
      <c r="AJ274" t="str">
        <f t="shared" si="119"/>
        <v/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116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117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118"/>
        <v>0</v>
      </c>
      <c r="AJ275" t="str">
        <f t="shared" si="119"/>
        <v/>
      </c>
      <c r="BA275"/>
      <c r="BR275"/>
      <c r="CG275"/>
    </row>
    <row r="276" spans="1:85" x14ac:dyDescent="0.25">
      <c r="A276" s="21" t="s">
        <v>16</v>
      </c>
      <c r="B276" s="22">
        <v>0</v>
      </c>
      <c r="C276" s="22">
        <v>0</v>
      </c>
      <c r="D276" s="22">
        <v>5.8799039284109753</v>
      </c>
      <c r="E276" s="22">
        <v>0.53217549166871658</v>
      </c>
      <c r="F276" s="214"/>
      <c r="G276" s="22">
        <v>0</v>
      </c>
      <c r="H276" s="23">
        <v>0</v>
      </c>
      <c r="I276" s="24">
        <f t="shared" si="116"/>
        <v>6.4120794200796922</v>
      </c>
      <c r="J276" s="6"/>
      <c r="K276" s="25" t="s">
        <v>16</v>
      </c>
      <c r="L276" s="26">
        <v>0</v>
      </c>
      <c r="M276" s="26">
        <v>0</v>
      </c>
      <c r="N276" s="26">
        <v>5.8799039284109753</v>
      </c>
      <c r="O276" s="26">
        <v>0.53217549166871658</v>
      </c>
      <c r="P276" s="26">
        <v>0</v>
      </c>
      <c r="Q276" s="26">
        <v>0</v>
      </c>
      <c r="R276" s="27">
        <v>0</v>
      </c>
      <c r="S276" s="28">
        <f t="shared" si="117"/>
        <v>6.4120794200796922</v>
      </c>
      <c r="U276" s="80" t="s">
        <v>16</v>
      </c>
      <c r="V276" s="81">
        <v>0</v>
      </c>
      <c r="W276" s="81">
        <v>0</v>
      </c>
      <c r="X276" s="81">
        <v>0</v>
      </c>
      <c r="Y276" s="81">
        <v>0</v>
      </c>
      <c r="Z276" s="81">
        <v>5.8799039284109753</v>
      </c>
      <c r="AA276" s="81">
        <v>0</v>
      </c>
      <c r="AB276" s="81">
        <v>0</v>
      </c>
      <c r="AC276" s="82">
        <v>0.53217549166871658</v>
      </c>
      <c r="AD276" s="81">
        <v>0</v>
      </c>
      <c r="AE276" s="81">
        <v>0</v>
      </c>
      <c r="AF276" s="81">
        <v>0</v>
      </c>
      <c r="AG276" s="81">
        <v>0</v>
      </c>
      <c r="AH276" s="81">
        <v>0.53217549166871658</v>
      </c>
      <c r="AI276" s="83">
        <f t="shared" si="118"/>
        <v>6.4120794200796922</v>
      </c>
      <c r="AJ276" t="str">
        <f t="shared" si="119"/>
        <v/>
      </c>
      <c r="BA276"/>
      <c r="BR276"/>
      <c r="CG276"/>
    </row>
    <row r="277" spans="1:85" x14ac:dyDescent="0.25">
      <c r="A277" s="29" t="s">
        <v>136</v>
      </c>
      <c r="B277" s="18">
        <v>8.3044708447198907</v>
      </c>
      <c r="C277" s="18">
        <v>291.26629678708736</v>
      </c>
      <c r="D277" s="18">
        <v>17.903790159202224</v>
      </c>
      <c r="E277" s="18">
        <v>22.328162688172867</v>
      </c>
      <c r="F277" s="214"/>
      <c r="G277" s="18">
        <v>0</v>
      </c>
      <c r="H277" s="30">
        <v>0</v>
      </c>
      <c r="I277" s="16">
        <f t="shared" si="116"/>
        <v>339.80272047918237</v>
      </c>
      <c r="J277" s="6"/>
      <c r="K277" s="31" t="s">
        <v>136</v>
      </c>
      <c r="L277" s="18">
        <v>8.3044708447198907</v>
      </c>
      <c r="M277" s="18">
        <v>291.26629678708736</v>
      </c>
      <c r="N277" s="18">
        <v>17.903790159202224</v>
      </c>
      <c r="O277" s="18">
        <v>22.328162688172867</v>
      </c>
      <c r="P277" s="18">
        <v>0</v>
      </c>
      <c r="Q277" s="18">
        <v>0</v>
      </c>
      <c r="R277" s="19">
        <v>0</v>
      </c>
      <c r="S277" s="20">
        <f t="shared" si="117"/>
        <v>339.80272047918237</v>
      </c>
      <c r="U277" s="84" t="s">
        <v>136</v>
      </c>
      <c r="V277" s="76">
        <v>8.3044708447198907</v>
      </c>
      <c r="W277" s="76">
        <v>0</v>
      </c>
      <c r="X277" s="76">
        <v>0</v>
      </c>
      <c r="Y277" s="76">
        <v>291.26629678708736</v>
      </c>
      <c r="Z277" s="76">
        <v>0</v>
      </c>
      <c r="AA277" s="76">
        <v>0</v>
      </c>
      <c r="AB277" s="76">
        <v>0</v>
      </c>
      <c r="AC277" s="77">
        <v>40.231952847375091</v>
      </c>
      <c r="AD277" s="76">
        <v>0</v>
      </c>
      <c r="AE277" s="76">
        <v>0</v>
      </c>
      <c r="AF277" s="76">
        <v>0</v>
      </c>
      <c r="AG277" s="76">
        <v>17.903790159202224</v>
      </c>
      <c r="AH277" s="76">
        <v>22.328162688172867</v>
      </c>
      <c r="AI277" s="79">
        <f t="shared" si="118"/>
        <v>339.80272047918237</v>
      </c>
      <c r="AJ277" t="str">
        <f t="shared" si="119"/>
        <v/>
      </c>
      <c r="BA277"/>
      <c r="BR277"/>
      <c r="CG277"/>
    </row>
    <row r="278" spans="1:85" x14ac:dyDescent="0.25">
      <c r="A278" s="21" t="s">
        <v>24</v>
      </c>
      <c r="B278" s="22">
        <v>3.5839595279287533</v>
      </c>
      <c r="C278" s="22">
        <v>0.12448281014932958</v>
      </c>
      <c r="D278" s="22">
        <v>65.347688732910839</v>
      </c>
      <c r="E278" s="22">
        <v>222.23792327311816</v>
      </c>
      <c r="F278" s="214"/>
      <c r="G278" s="22">
        <v>3.6056882980258931</v>
      </c>
      <c r="H278" s="23">
        <v>0</v>
      </c>
      <c r="I278" s="24">
        <f t="shared" si="116"/>
        <v>294.89974264213294</v>
      </c>
      <c r="J278" s="6"/>
      <c r="K278" s="25" t="s">
        <v>24</v>
      </c>
      <c r="L278" s="26">
        <v>3.5839595279287533</v>
      </c>
      <c r="M278" s="26">
        <v>0.12448281014932958</v>
      </c>
      <c r="N278" s="26">
        <v>65.347688732910839</v>
      </c>
      <c r="O278" s="26">
        <v>222.23792327311816</v>
      </c>
      <c r="P278" s="26">
        <v>0</v>
      </c>
      <c r="Q278" s="26">
        <v>3.6056882980258931</v>
      </c>
      <c r="R278" s="27">
        <v>0</v>
      </c>
      <c r="S278" s="28">
        <f t="shared" si="117"/>
        <v>294.89974264213294</v>
      </c>
      <c r="U278" s="80" t="s">
        <v>24</v>
      </c>
      <c r="V278" s="81">
        <v>1.9637802279222716</v>
      </c>
      <c r="W278" s="81">
        <v>1.6201793000064817</v>
      </c>
      <c r="X278" s="81">
        <v>3.6056882980258931</v>
      </c>
      <c r="Y278" s="81">
        <v>0.12448281014932958</v>
      </c>
      <c r="Z278" s="81">
        <v>65.347688732910839</v>
      </c>
      <c r="AA278" s="81">
        <v>222.19933280143189</v>
      </c>
      <c r="AB278" s="81">
        <v>0</v>
      </c>
      <c r="AC278" s="82">
        <v>3.859047168625155E-2</v>
      </c>
      <c r="AD278" s="81">
        <v>0</v>
      </c>
      <c r="AE278" s="81">
        <v>0</v>
      </c>
      <c r="AF278" s="81">
        <v>0</v>
      </c>
      <c r="AG278" s="81">
        <v>0</v>
      </c>
      <c r="AH278" s="81">
        <v>3.859047168625155E-2</v>
      </c>
      <c r="AI278" s="83">
        <f t="shared" si="118"/>
        <v>294.89974264213294</v>
      </c>
      <c r="AJ278" t="str">
        <f t="shared" si="119"/>
        <v/>
      </c>
      <c r="BA278"/>
      <c r="BR278"/>
      <c r="CG278"/>
    </row>
    <row r="279" spans="1:85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116"/>
        <v>0</v>
      </c>
      <c r="J279" s="6"/>
      <c r="K279" s="31" t="s">
        <v>23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117"/>
        <v>0</v>
      </c>
      <c r="U279" s="84" t="s">
        <v>23</v>
      </c>
      <c r="V279" s="76">
        <v>0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118"/>
        <v>0</v>
      </c>
      <c r="AJ279" t="str">
        <f t="shared" si="119"/>
        <v/>
      </c>
      <c r="BA279"/>
      <c r="BR279"/>
      <c r="CG279"/>
    </row>
    <row r="280" spans="1:85" x14ac:dyDescent="0.25">
      <c r="A280" s="21" t="s">
        <v>58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116"/>
        <v>0</v>
      </c>
      <c r="J280" s="6"/>
      <c r="K280" s="25" t="s">
        <v>58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117"/>
        <v>0</v>
      </c>
      <c r="U280" s="80" t="s">
        <v>58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118"/>
        <v>0</v>
      </c>
      <c r="AJ280" t="str">
        <f t="shared" si="119"/>
        <v/>
      </c>
      <c r="BA280"/>
      <c r="BR280"/>
      <c r="CG280"/>
    </row>
    <row r="281" spans="1:85" x14ac:dyDescent="0.25">
      <c r="A281" s="29" t="s">
        <v>21</v>
      </c>
      <c r="B281" s="18">
        <v>0.32360687309595842</v>
      </c>
      <c r="C281" s="18">
        <v>0</v>
      </c>
      <c r="D281" s="18">
        <v>0</v>
      </c>
      <c r="E281" s="18">
        <v>0</v>
      </c>
      <c r="F281" s="214"/>
      <c r="G281" s="18">
        <v>0</v>
      </c>
      <c r="H281" s="30">
        <v>0</v>
      </c>
      <c r="I281" s="16">
        <f t="shared" si="116"/>
        <v>0.32360687309595842</v>
      </c>
      <c r="J281" s="6"/>
      <c r="K281" s="31" t="s">
        <v>21</v>
      </c>
      <c r="L281" s="18">
        <v>0.32360687309595842</v>
      </c>
      <c r="M281" s="18">
        <v>0</v>
      </c>
      <c r="N281" s="18">
        <v>0</v>
      </c>
      <c r="O281" s="18">
        <v>0</v>
      </c>
      <c r="P281" s="18">
        <v>4.1399844570061264</v>
      </c>
      <c r="Q281" s="18">
        <v>0</v>
      </c>
      <c r="R281" s="19">
        <v>0</v>
      </c>
      <c r="S281" s="20">
        <f t="shared" si="117"/>
        <v>4.4635913301020844</v>
      </c>
      <c r="U281" s="84" t="s">
        <v>21</v>
      </c>
      <c r="V281" s="76">
        <v>0.32360687309595842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4.1399844570061264</v>
      </c>
      <c r="AC281" s="77">
        <v>0</v>
      </c>
      <c r="AD281" s="76">
        <v>0</v>
      </c>
      <c r="AE281" s="76">
        <v>0</v>
      </c>
      <c r="AF281" s="76">
        <v>0</v>
      </c>
      <c r="AG281" s="76">
        <v>0</v>
      </c>
      <c r="AH281" s="76">
        <v>0</v>
      </c>
      <c r="AI281" s="79">
        <f t="shared" si="118"/>
        <v>4.4635913301020844</v>
      </c>
      <c r="AJ281" t="str">
        <f t="shared" si="119"/>
        <v/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116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117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118"/>
        <v>0</v>
      </c>
      <c r="AJ282" t="str">
        <f t="shared" si="119"/>
        <v/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116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117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118"/>
        <v>0</v>
      </c>
      <c r="AJ283" t="str">
        <f t="shared" si="119"/>
        <v/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116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117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118"/>
        <v>0</v>
      </c>
      <c r="AJ284" t="str">
        <f t="shared" si="119"/>
        <v/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116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117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118"/>
        <v>0</v>
      </c>
      <c r="AJ285" t="str">
        <f t="shared" si="119"/>
        <v/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116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117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118"/>
        <v>0</v>
      </c>
      <c r="AJ286" t="str">
        <f t="shared" si="119"/>
        <v/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116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117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118"/>
        <v>0</v>
      </c>
      <c r="AJ287" t="str">
        <f t="shared" si="119"/>
        <v/>
      </c>
      <c r="BA287"/>
      <c r="BR287"/>
      <c r="CG287"/>
    </row>
    <row r="288" spans="1:85" x14ac:dyDescent="0.25">
      <c r="A288" s="56" t="s">
        <v>25</v>
      </c>
      <c r="B288" s="57">
        <f>SUM(B267:B283)</f>
        <v>13.423220780409066</v>
      </c>
      <c r="C288" s="57">
        <f t="shared" ref="C288:I288" si="120">SUM(C267:C283)</f>
        <v>291.42300845985142</v>
      </c>
      <c r="D288" s="57">
        <f t="shared" si="120"/>
        <v>89.951660101701904</v>
      </c>
      <c r="E288" s="57">
        <f t="shared" si="120"/>
        <v>258.20565723725394</v>
      </c>
      <c r="F288" s="57">
        <f t="shared" si="120"/>
        <v>0</v>
      </c>
      <c r="G288" s="57">
        <f t="shared" si="120"/>
        <v>3.6056882980258931</v>
      </c>
      <c r="H288" s="58">
        <f t="shared" si="120"/>
        <v>0</v>
      </c>
      <c r="I288" s="16">
        <f t="shared" si="120"/>
        <v>656.60923487724222</v>
      </c>
      <c r="J288" s="6"/>
      <c r="K288" s="59" t="s">
        <v>25</v>
      </c>
      <c r="L288" s="57">
        <f>SUM(L267:L283)</f>
        <v>13.423220780409066</v>
      </c>
      <c r="M288" s="57">
        <f t="shared" ref="M288:S288" si="121">SUM(M267:M283)</f>
        <v>291.42300845985142</v>
      </c>
      <c r="N288" s="57">
        <f t="shared" si="121"/>
        <v>89.951660101701904</v>
      </c>
      <c r="O288" s="57">
        <f t="shared" si="121"/>
        <v>258.20565723725394</v>
      </c>
      <c r="P288" s="57">
        <f t="shared" si="121"/>
        <v>72.613461291184294</v>
      </c>
      <c r="Q288" s="57">
        <f t="shared" si="121"/>
        <v>3.6056882980258931</v>
      </c>
      <c r="R288" s="58">
        <f t="shared" si="121"/>
        <v>0</v>
      </c>
      <c r="S288" s="60">
        <f t="shared" si="121"/>
        <v>729.22269616842652</v>
      </c>
      <c r="T288" t="str">
        <f>IF(ABS(S288-AI288)&gt;0.01,S288-AI288,"")</f>
        <v/>
      </c>
      <c r="U288" s="94" t="s">
        <v>61</v>
      </c>
      <c r="V288" s="95">
        <f>SUM(V267:V283)</f>
        <v>11.759145926821397</v>
      </c>
      <c r="W288" s="95">
        <f t="shared" ref="W288:AH288" si="122">SUM(W267:W283)</f>
        <v>1.6201793000064817</v>
      </c>
      <c r="X288" s="95">
        <f t="shared" si="122"/>
        <v>3.6056882980258931</v>
      </c>
      <c r="Y288" s="95">
        <f t="shared" si="122"/>
        <v>291.42300845985142</v>
      </c>
      <c r="Z288" s="95">
        <f t="shared" si="122"/>
        <v>71.845338049241647</v>
      </c>
      <c r="AA288" s="95">
        <f t="shared" si="122"/>
        <v>231.05137335792134</v>
      </c>
      <c r="AB288" s="95">
        <f t="shared" si="122"/>
        <v>72.613461291184294</v>
      </c>
      <c r="AC288" s="95">
        <f t="shared" si="122"/>
        <v>45.304501485374061</v>
      </c>
      <c r="AD288" s="96">
        <f t="shared" si="122"/>
        <v>4.3895553581186568E-2</v>
      </c>
      <c r="AE288" s="96">
        <f t="shared" si="122"/>
        <v>0</v>
      </c>
      <c r="AF288" s="96">
        <f t="shared" si="122"/>
        <v>0</v>
      </c>
      <c r="AG288" s="96">
        <f t="shared" si="122"/>
        <v>18.106322052460261</v>
      </c>
      <c r="AH288" s="96">
        <f t="shared" si="122"/>
        <v>27.154283879332617</v>
      </c>
      <c r="AI288" s="97">
        <f>SUM(V288:AC288)</f>
        <v>729.22269616842664</v>
      </c>
      <c r="AJ288" t="str">
        <f t="shared" si="119"/>
        <v/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2.0443240922309952E-2</v>
      </c>
      <c r="C289" s="98">
        <f t="shared" ref="C289:H289" si="123">IF($I288=0,"-",C288/$I288)</f>
        <v>0.44383020064336293</v>
      </c>
      <c r="D289" s="98">
        <f t="shared" si="123"/>
        <v>0.13699420496045719</v>
      </c>
      <c r="E289" s="98">
        <f t="shared" si="123"/>
        <v>0.39324097731511093</v>
      </c>
      <c r="F289" s="98">
        <f t="shared" si="123"/>
        <v>0</v>
      </c>
      <c r="G289" s="98">
        <f t="shared" si="123"/>
        <v>5.4913761587590251E-3</v>
      </c>
      <c r="H289" s="99">
        <f t="shared" si="123"/>
        <v>0</v>
      </c>
      <c r="I289" s="100">
        <f>SUM(B289:H289)</f>
        <v>1</v>
      </c>
      <c r="J289"/>
      <c r="K289" s="64" t="s">
        <v>86</v>
      </c>
      <c r="L289" s="65">
        <f t="shared" ref="L289:R289" si="124">IF($S288=0,"-",L288/$S288)</f>
        <v>1.8407574052397215E-2</v>
      </c>
      <c r="M289" s="65">
        <f t="shared" si="124"/>
        <v>0.39963513202631074</v>
      </c>
      <c r="N289" s="65">
        <f t="shared" si="124"/>
        <v>0.12335279822520227</v>
      </c>
      <c r="O289" s="65">
        <f t="shared" si="124"/>
        <v>0.35408340770789298</v>
      </c>
      <c r="P289" s="65">
        <f t="shared" si="124"/>
        <v>9.957652397918916E-2</v>
      </c>
      <c r="Q289" s="65">
        <f t="shared" si="124"/>
        <v>4.94456400900761E-3</v>
      </c>
      <c r="R289" s="66">
        <f t="shared" si="124"/>
        <v>0</v>
      </c>
      <c r="S289" s="67">
        <f>SUM(L289:R289)</f>
        <v>0.99999999999999989</v>
      </c>
      <c r="U289" s="101" t="s">
        <v>86</v>
      </c>
      <c r="V289" s="102">
        <f>+V288/$AI288</f>
        <v>1.6125589601925141E-2</v>
      </c>
      <c r="W289" s="102">
        <f t="shared" ref="W289:AH289" si="125">+W288/$AI288</f>
        <v>2.2217894595429229E-3</v>
      </c>
      <c r="X289" s="102">
        <f t="shared" si="125"/>
        <v>4.9445640090076091E-3</v>
      </c>
      <c r="Y289" s="102">
        <f t="shared" si="125"/>
        <v>0.39963513202631068</v>
      </c>
      <c r="Z289" s="102">
        <f t="shared" si="125"/>
        <v>9.8523178758341504E-2</v>
      </c>
      <c r="AA289" s="102">
        <f t="shared" si="125"/>
        <v>0.3168461082902938</v>
      </c>
      <c r="AB289" s="102">
        <f t="shared" si="125"/>
        <v>9.9576523979189147E-2</v>
      </c>
      <c r="AC289" s="102">
        <f t="shared" si="125"/>
        <v>6.2127113875389037E-2</v>
      </c>
      <c r="AD289" s="102">
        <f t="shared" si="125"/>
        <v>6.0194990929147013E-5</v>
      </c>
      <c r="AE289" s="102">
        <f t="shared" si="125"/>
        <v>0</v>
      </c>
      <c r="AF289" s="102">
        <f t="shared" si="125"/>
        <v>0</v>
      </c>
      <c r="AG289" s="102">
        <f t="shared" si="125"/>
        <v>2.4829619466860766E-2</v>
      </c>
      <c r="AH289" s="102">
        <f t="shared" si="125"/>
        <v>3.7237299417599123E-2</v>
      </c>
      <c r="AI289" s="103">
        <f>SUM(V289:AC289)</f>
        <v>0.99999999999999989</v>
      </c>
      <c r="AJ289" s="1" t="str">
        <f t="shared" si="119"/>
        <v/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AJ293" t="str">
        <f>IF(ABS(S293-AI293)&gt;0.001,S293-AI293,"")</f>
        <v/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126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127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128">SUM(V294:AC294)</f>
        <v>0</v>
      </c>
      <c r="AJ294" t="str">
        <f t="shared" ref="AJ294:AJ315" si="129">IF(ABS(S294-AI294)&gt;0.001,S294-AI294,"")</f>
        <v/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126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127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128"/>
        <v>0</v>
      </c>
      <c r="AJ295" t="str">
        <f t="shared" si="129"/>
        <v/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126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127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128"/>
        <v>0</v>
      </c>
      <c r="AJ296" t="str">
        <f t="shared" si="129"/>
        <v/>
      </c>
      <c r="BA296"/>
      <c r="BR296"/>
      <c r="CG296"/>
    </row>
    <row r="297" spans="1:85" x14ac:dyDescent="0.25">
      <c r="A297" s="29" t="s">
        <v>15</v>
      </c>
      <c r="B297" s="18">
        <v>3.9437354810365828</v>
      </c>
      <c r="C297" s="18">
        <v>29.808459645350791</v>
      </c>
      <c r="D297" s="18">
        <v>4.9371273011342858</v>
      </c>
      <c r="E297" s="18">
        <v>8.9846869051963346E-2</v>
      </c>
      <c r="F297" s="214"/>
      <c r="G297" s="18">
        <v>0</v>
      </c>
      <c r="H297" s="30">
        <v>0</v>
      </c>
      <c r="I297" s="16">
        <f t="shared" si="126"/>
        <v>38.77916929657362</v>
      </c>
      <c r="J297" s="6"/>
      <c r="K297" s="31" t="s">
        <v>15</v>
      </c>
      <c r="L297" s="18">
        <v>3.9437354810365828</v>
      </c>
      <c r="M297" s="18">
        <v>29.808459645350791</v>
      </c>
      <c r="N297" s="18">
        <v>4.9371273011342858</v>
      </c>
      <c r="O297" s="18">
        <v>8.9846869051963346E-2</v>
      </c>
      <c r="P297" s="18">
        <v>0</v>
      </c>
      <c r="Q297" s="18">
        <v>0</v>
      </c>
      <c r="R297" s="19">
        <v>0</v>
      </c>
      <c r="S297" s="20">
        <f t="shared" si="127"/>
        <v>38.77916929657362</v>
      </c>
      <c r="U297" s="84" t="s">
        <v>15</v>
      </c>
      <c r="V297" s="76">
        <v>3.9437354810365828</v>
      </c>
      <c r="W297" s="76">
        <v>0</v>
      </c>
      <c r="X297" s="76">
        <v>0</v>
      </c>
      <c r="Y297" s="76">
        <v>29.808459645350791</v>
      </c>
      <c r="Z297" s="76">
        <v>4.9371273011342858</v>
      </c>
      <c r="AA297" s="76">
        <v>8.9846869051963346E-2</v>
      </c>
      <c r="AB297" s="76">
        <v>0</v>
      </c>
      <c r="AC297" s="77">
        <v>0</v>
      </c>
      <c r="AD297" s="78">
        <v>0</v>
      </c>
      <c r="AE297" s="78">
        <v>0</v>
      </c>
      <c r="AF297" s="78">
        <v>0</v>
      </c>
      <c r="AG297" s="78">
        <v>0</v>
      </c>
      <c r="AH297" s="78">
        <v>0</v>
      </c>
      <c r="AI297" s="79">
        <f t="shared" si="128"/>
        <v>38.77916929657362</v>
      </c>
      <c r="AJ297" t="str">
        <f t="shared" si="129"/>
        <v/>
      </c>
      <c r="BA297"/>
      <c r="BR297"/>
      <c r="CG297"/>
    </row>
    <row r="298" spans="1:85" x14ac:dyDescent="0.25">
      <c r="A298" s="21" t="s">
        <v>14</v>
      </c>
      <c r="B298" s="22">
        <v>3.232120780920746</v>
      </c>
      <c r="C298" s="22">
        <v>5.5858500835926161</v>
      </c>
      <c r="D298" s="22">
        <v>2.30165214787363</v>
      </c>
      <c r="E298" s="22">
        <v>4.1180860431846038E-2</v>
      </c>
      <c r="F298" s="214"/>
      <c r="G298" s="22">
        <v>0</v>
      </c>
      <c r="H298" s="23">
        <v>0</v>
      </c>
      <c r="I298" s="24">
        <f t="shared" si="126"/>
        <v>11.160803872818839</v>
      </c>
      <c r="J298" s="6"/>
      <c r="K298" s="25" t="s">
        <v>14</v>
      </c>
      <c r="L298" s="26">
        <v>3.232120780920746</v>
      </c>
      <c r="M298" s="26">
        <v>5.5858500835926161</v>
      </c>
      <c r="N298" s="26">
        <v>2.30165214787363</v>
      </c>
      <c r="O298" s="26">
        <v>4.1180860431846038E-2</v>
      </c>
      <c r="P298" s="26">
        <v>0</v>
      </c>
      <c r="Q298" s="26">
        <v>0</v>
      </c>
      <c r="R298" s="27">
        <v>0</v>
      </c>
      <c r="S298" s="28">
        <f t="shared" si="127"/>
        <v>11.160803872818839</v>
      </c>
      <c r="U298" s="80" t="s">
        <v>55</v>
      </c>
      <c r="V298" s="81">
        <v>2.775413513460026</v>
      </c>
      <c r="W298" s="81">
        <v>0</v>
      </c>
      <c r="X298" s="81">
        <v>0</v>
      </c>
      <c r="Y298" s="81">
        <v>5.5858500835926161</v>
      </c>
      <c r="Z298" s="81">
        <v>2.30165214787363</v>
      </c>
      <c r="AA298" s="81">
        <v>4.1180860431846038E-2</v>
      </c>
      <c r="AB298" s="81">
        <v>0</v>
      </c>
      <c r="AC298" s="82">
        <v>0.45670726746071988</v>
      </c>
      <c r="AD298" s="81">
        <v>0.45670726746071988</v>
      </c>
      <c r="AE298" s="81">
        <v>0</v>
      </c>
      <c r="AF298" s="81">
        <v>0</v>
      </c>
      <c r="AG298" s="81">
        <v>0</v>
      </c>
      <c r="AH298" s="81">
        <v>0</v>
      </c>
      <c r="AI298" s="83">
        <f t="shared" si="128"/>
        <v>11.160803872818837</v>
      </c>
      <c r="AJ298" t="str">
        <f t="shared" si="129"/>
        <v/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4.8580242097015523E-2</v>
      </c>
      <c r="F299" s="214"/>
      <c r="G299" s="18">
        <v>0</v>
      </c>
      <c r="H299" s="30">
        <v>0</v>
      </c>
      <c r="I299" s="16">
        <f t="shared" si="126"/>
        <v>4.8580242097015523E-2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4.8580242097015523E-2</v>
      </c>
      <c r="P299" s="18">
        <v>18.112324423166385</v>
      </c>
      <c r="Q299" s="18">
        <v>0</v>
      </c>
      <c r="R299" s="19">
        <v>0</v>
      </c>
      <c r="S299" s="20">
        <f t="shared" si="127"/>
        <v>18.160904665263399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4.8580242097015523E-2</v>
      </c>
      <c r="AB299" s="76">
        <v>18.112324423166385</v>
      </c>
      <c r="AC299" s="77">
        <v>0</v>
      </c>
      <c r="AD299" s="76">
        <v>0</v>
      </c>
      <c r="AE299" s="76">
        <v>0</v>
      </c>
      <c r="AF299" s="76">
        <v>0</v>
      </c>
      <c r="AG299" s="76">
        <v>0</v>
      </c>
      <c r="AH299" s="76">
        <v>0</v>
      </c>
      <c r="AI299" s="79">
        <f t="shared" si="128"/>
        <v>18.160904665263399</v>
      </c>
      <c r="AJ299" t="str">
        <f t="shared" si="129"/>
        <v/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126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0.28882750240610744</v>
      </c>
      <c r="Q300" s="26">
        <v>0</v>
      </c>
      <c r="R300" s="27">
        <v>0</v>
      </c>
      <c r="S300" s="28">
        <f t="shared" si="127"/>
        <v>0.28882750240610744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0.28882750240610744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128"/>
        <v>0.28882750240610744</v>
      </c>
      <c r="AJ300" t="str">
        <f t="shared" si="129"/>
        <v/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126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127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128"/>
        <v>0</v>
      </c>
      <c r="AJ301" t="str">
        <f t="shared" si="129"/>
        <v/>
      </c>
      <c r="BA301"/>
      <c r="BR301"/>
      <c r="CG301"/>
    </row>
    <row r="302" spans="1:85" x14ac:dyDescent="0.25">
      <c r="A302" s="21" t="s">
        <v>16</v>
      </c>
      <c r="B302" s="22">
        <v>1.5323370262480897E-2</v>
      </c>
      <c r="C302" s="22">
        <v>0</v>
      </c>
      <c r="D302" s="22">
        <v>6.7130085632900824</v>
      </c>
      <c r="E302" s="22">
        <v>9.5049168790461352E-2</v>
      </c>
      <c r="F302" s="214"/>
      <c r="G302" s="22">
        <v>0</v>
      </c>
      <c r="H302" s="23">
        <v>0</v>
      </c>
      <c r="I302" s="24">
        <f t="shared" si="126"/>
        <v>6.8233811023430242</v>
      </c>
      <c r="J302" s="6"/>
      <c r="K302" s="25" t="s">
        <v>16</v>
      </c>
      <c r="L302" s="26">
        <v>1.5323370262480897E-2</v>
      </c>
      <c r="M302" s="26">
        <v>0</v>
      </c>
      <c r="N302" s="26">
        <v>6.7130085632900824</v>
      </c>
      <c r="O302" s="26">
        <v>9.5049168790461352E-2</v>
      </c>
      <c r="P302" s="26">
        <v>0.11309610705249409</v>
      </c>
      <c r="Q302" s="26">
        <v>0</v>
      </c>
      <c r="R302" s="27">
        <v>0</v>
      </c>
      <c r="S302" s="28">
        <f t="shared" si="127"/>
        <v>6.9364772093955187</v>
      </c>
      <c r="U302" s="80" t="s">
        <v>16</v>
      </c>
      <c r="V302" s="81">
        <v>0</v>
      </c>
      <c r="W302" s="81">
        <v>0</v>
      </c>
      <c r="X302" s="81">
        <v>0</v>
      </c>
      <c r="Y302" s="81">
        <v>0</v>
      </c>
      <c r="Z302" s="81">
        <v>6.7130085632900824</v>
      </c>
      <c r="AA302" s="81">
        <v>4.3616761337712889E-2</v>
      </c>
      <c r="AB302" s="81">
        <v>0.11309610705249409</v>
      </c>
      <c r="AC302" s="82">
        <v>6.6755777715229364E-2</v>
      </c>
      <c r="AD302" s="81">
        <v>1.5323370262480897E-2</v>
      </c>
      <c r="AE302" s="81">
        <v>0</v>
      </c>
      <c r="AF302" s="81">
        <v>0</v>
      </c>
      <c r="AG302" s="81">
        <v>0</v>
      </c>
      <c r="AH302" s="81">
        <v>5.143240745274847E-2</v>
      </c>
      <c r="AI302" s="83">
        <f t="shared" si="128"/>
        <v>6.9364772093955196</v>
      </c>
      <c r="AJ302" t="str">
        <f t="shared" si="129"/>
        <v/>
      </c>
      <c r="BA302"/>
      <c r="BR302"/>
      <c r="CG302"/>
    </row>
    <row r="303" spans="1:85" x14ac:dyDescent="0.25">
      <c r="A303" s="29" t="s">
        <v>136</v>
      </c>
      <c r="B303" s="18">
        <v>22.910761154032112</v>
      </c>
      <c r="C303" s="18">
        <v>134.50566506250334</v>
      </c>
      <c r="D303" s="18">
        <v>47.688678973627809</v>
      </c>
      <c r="E303" s="18">
        <v>7.764855786326013</v>
      </c>
      <c r="F303" s="214"/>
      <c r="G303" s="18">
        <v>0</v>
      </c>
      <c r="H303" s="30">
        <v>0</v>
      </c>
      <c r="I303" s="16">
        <f t="shared" si="126"/>
        <v>212.8699609764893</v>
      </c>
      <c r="J303" s="6"/>
      <c r="K303" s="31" t="s">
        <v>136</v>
      </c>
      <c r="L303" s="18">
        <v>22.910761154032112</v>
      </c>
      <c r="M303" s="18">
        <v>134.50566506250334</v>
      </c>
      <c r="N303" s="18">
        <v>47.688678973627809</v>
      </c>
      <c r="O303" s="18">
        <v>7.764855786326013</v>
      </c>
      <c r="P303" s="18">
        <v>0</v>
      </c>
      <c r="Q303" s="18">
        <v>0</v>
      </c>
      <c r="R303" s="19">
        <v>0</v>
      </c>
      <c r="S303" s="20">
        <f t="shared" si="127"/>
        <v>212.8699609764893</v>
      </c>
      <c r="U303" s="84" t="s">
        <v>136</v>
      </c>
      <c r="V303" s="76">
        <v>18.886019999159338</v>
      </c>
      <c r="W303" s="76">
        <v>0</v>
      </c>
      <c r="X303" s="76">
        <v>0</v>
      </c>
      <c r="Y303" s="76">
        <v>134.50566506250334</v>
      </c>
      <c r="Z303" s="76">
        <v>47.688678973627809</v>
      </c>
      <c r="AA303" s="76">
        <v>7.0786474140206463</v>
      </c>
      <c r="AB303" s="76">
        <v>0</v>
      </c>
      <c r="AC303" s="77">
        <v>4.7109495271781414</v>
      </c>
      <c r="AD303" s="76">
        <v>4.0247411548727747</v>
      </c>
      <c r="AE303" s="76">
        <v>0</v>
      </c>
      <c r="AF303" s="76">
        <v>0</v>
      </c>
      <c r="AG303" s="76">
        <v>0</v>
      </c>
      <c r="AH303" s="76">
        <v>0.68620837230536669</v>
      </c>
      <c r="AI303" s="79">
        <f t="shared" si="128"/>
        <v>212.8699609764893</v>
      </c>
      <c r="AJ303" t="str">
        <f t="shared" si="129"/>
        <v/>
      </c>
      <c r="BA303"/>
      <c r="BR303"/>
      <c r="CG303"/>
    </row>
    <row r="304" spans="1:85" x14ac:dyDescent="0.25">
      <c r="A304" s="21" t="s">
        <v>24</v>
      </c>
      <c r="B304" s="22">
        <v>11.365086114467754</v>
      </c>
      <c r="C304" s="22">
        <v>1.7739847579428112</v>
      </c>
      <c r="D304" s="22">
        <v>8.9037579803791278</v>
      </c>
      <c r="E304" s="22">
        <v>145.79110485252176</v>
      </c>
      <c r="F304" s="214"/>
      <c r="G304" s="22">
        <v>14.274393152961407</v>
      </c>
      <c r="H304" s="23">
        <v>0</v>
      </c>
      <c r="I304" s="24">
        <f t="shared" si="126"/>
        <v>182.10832685827285</v>
      </c>
      <c r="J304" s="6"/>
      <c r="K304" s="25" t="s">
        <v>24</v>
      </c>
      <c r="L304" s="26">
        <v>11.365086114467754</v>
      </c>
      <c r="M304" s="26">
        <v>1.7739847579428112</v>
      </c>
      <c r="N304" s="26">
        <v>8.9037579803791278</v>
      </c>
      <c r="O304" s="26">
        <v>145.79110485252176</v>
      </c>
      <c r="P304" s="26">
        <v>0.1812300839565692</v>
      </c>
      <c r="Q304" s="26">
        <v>14.274393152961407</v>
      </c>
      <c r="R304" s="27">
        <v>0</v>
      </c>
      <c r="S304" s="28">
        <f t="shared" si="127"/>
        <v>182.28955694222941</v>
      </c>
      <c r="U304" s="80" t="s">
        <v>24</v>
      </c>
      <c r="V304" s="81">
        <v>1.06936327115841</v>
      </c>
      <c r="W304" s="81">
        <v>9.859216080343856</v>
      </c>
      <c r="X304" s="81">
        <v>14.274393152961407</v>
      </c>
      <c r="Y304" s="81">
        <v>1.7739847579428112</v>
      </c>
      <c r="Z304" s="81">
        <v>8.9037579803791278</v>
      </c>
      <c r="AA304" s="81">
        <v>105.22181501003215</v>
      </c>
      <c r="AB304" s="81">
        <v>0.1812300839565692</v>
      </c>
      <c r="AC304" s="82">
        <v>41.005796605455089</v>
      </c>
      <c r="AD304" s="81">
        <v>0.43650676296548829</v>
      </c>
      <c r="AE304" s="81">
        <v>38.150080883309101</v>
      </c>
      <c r="AF304" s="81">
        <v>0</v>
      </c>
      <c r="AG304" s="81">
        <v>0</v>
      </c>
      <c r="AH304" s="81">
        <v>2.4192089591804984</v>
      </c>
      <c r="AI304" s="83">
        <f t="shared" si="128"/>
        <v>182.28955694222941</v>
      </c>
      <c r="AJ304" t="str">
        <f t="shared" si="129"/>
        <v/>
      </c>
      <c r="BA304"/>
      <c r="BR304"/>
      <c r="CG304"/>
    </row>
    <row r="305" spans="1:85" x14ac:dyDescent="0.25">
      <c r="A305" s="29" t="s">
        <v>23</v>
      </c>
      <c r="B305" s="18">
        <v>6.8335856358033888</v>
      </c>
      <c r="C305" s="18">
        <v>0.6949596746463591</v>
      </c>
      <c r="D305" s="18">
        <v>44.266810669627596</v>
      </c>
      <c r="E305" s="18">
        <v>0</v>
      </c>
      <c r="F305" s="214"/>
      <c r="G305" s="18">
        <v>0</v>
      </c>
      <c r="H305" s="30">
        <v>0</v>
      </c>
      <c r="I305" s="16">
        <f t="shared" si="126"/>
        <v>51.795355980077346</v>
      </c>
      <c r="J305" s="6"/>
      <c r="K305" s="31" t="s">
        <v>23</v>
      </c>
      <c r="L305" s="18">
        <v>6.8335856358033888</v>
      </c>
      <c r="M305" s="18">
        <v>0.6949596746463591</v>
      </c>
      <c r="N305" s="18">
        <v>44.266810669627596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127"/>
        <v>51.795355980077346</v>
      </c>
      <c r="U305" s="84" t="s">
        <v>23</v>
      </c>
      <c r="V305" s="76">
        <v>6.3641580714073838</v>
      </c>
      <c r="W305" s="76">
        <v>0.10705373772261641</v>
      </c>
      <c r="X305" s="76">
        <v>0</v>
      </c>
      <c r="Y305" s="76">
        <v>0.6949596746463591</v>
      </c>
      <c r="Z305" s="76">
        <v>44.266810669627596</v>
      </c>
      <c r="AA305" s="76">
        <v>0</v>
      </c>
      <c r="AB305" s="76">
        <v>0</v>
      </c>
      <c r="AC305" s="77">
        <v>0.36237382667338824</v>
      </c>
      <c r="AD305" s="76">
        <v>0.36237382667338824</v>
      </c>
      <c r="AE305" s="76">
        <v>0</v>
      </c>
      <c r="AF305" s="76">
        <v>0</v>
      </c>
      <c r="AG305" s="76">
        <v>0</v>
      </c>
      <c r="AH305" s="76">
        <v>0</v>
      </c>
      <c r="AI305" s="79">
        <f t="shared" si="128"/>
        <v>51.795355980077346</v>
      </c>
      <c r="AJ305" t="str">
        <f t="shared" si="129"/>
        <v/>
      </c>
      <c r="BA305"/>
      <c r="BR305"/>
      <c r="CG305"/>
    </row>
    <row r="306" spans="1:85" x14ac:dyDescent="0.25">
      <c r="A306" s="21" t="s">
        <v>58</v>
      </c>
      <c r="B306" s="22">
        <v>0</v>
      </c>
      <c r="C306" s="22">
        <v>0</v>
      </c>
      <c r="D306" s="22">
        <v>0</v>
      </c>
      <c r="E306" s="22">
        <v>0</v>
      </c>
      <c r="F306" s="214"/>
      <c r="G306" s="22">
        <v>0</v>
      </c>
      <c r="H306" s="23">
        <v>0</v>
      </c>
      <c r="I306" s="24">
        <f t="shared" si="126"/>
        <v>0</v>
      </c>
      <c r="J306" s="6"/>
      <c r="K306" s="25" t="s">
        <v>58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127"/>
        <v>0</v>
      </c>
      <c r="U306" s="80" t="s">
        <v>58</v>
      </c>
      <c r="V306" s="81">
        <v>0</v>
      </c>
      <c r="W306" s="81">
        <v>0</v>
      </c>
      <c r="X306" s="81">
        <v>0</v>
      </c>
      <c r="Y306" s="81">
        <v>0</v>
      </c>
      <c r="Z306" s="81">
        <v>0</v>
      </c>
      <c r="AA306" s="81">
        <v>0</v>
      </c>
      <c r="AB306" s="81">
        <v>0</v>
      </c>
      <c r="AC306" s="82">
        <v>0</v>
      </c>
      <c r="AD306" s="81">
        <v>0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128"/>
        <v>0</v>
      </c>
      <c r="AJ306" t="str">
        <f t="shared" si="129"/>
        <v/>
      </c>
      <c r="BA306"/>
      <c r="BR306"/>
      <c r="CG306"/>
    </row>
    <row r="307" spans="1:85" x14ac:dyDescent="0.25">
      <c r="A307" s="29" t="s">
        <v>21</v>
      </c>
      <c r="B307" s="18">
        <v>1.7765741958815613</v>
      </c>
      <c r="C307" s="18">
        <v>0.81547668007678231</v>
      </c>
      <c r="D307" s="18">
        <v>0.32036583860159301</v>
      </c>
      <c r="E307" s="18">
        <v>0</v>
      </c>
      <c r="F307" s="214"/>
      <c r="G307" s="18">
        <v>0</v>
      </c>
      <c r="H307" s="30">
        <v>0</v>
      </c>
      <c r="I307" s="16">
        <f t="shared" si="126"/>
        <v>2.9124167145599364</v>
      </c>
      <c r="J307" s="6"/>
      <c r="K307" s="31" t="s">
        <v>21</v>
      </c>
      <c r="L307" s="18">
        <v>1.7765741958815613</v>
      </c>
      <c r="M307" s="18">
        <v>0.81547668007678231</v>
      </c>
      <c r="N307" s="18">
        <v>0.32036583860159301</v>
      </c>
      <c r="O307" s="18">
        <v>0</v>
      </c>
      <c r="P307" s="18">
        <v>1.1010660604814757</v>
      </c>
      <c r="Q307" s="18">
        <v>0</v>
      </c>
      <c r="R307" s="19">
        <v>0</v>
      </c>
      <c r="S307" s="20">
        <f t="shared" si="127"/>
        <v>4.0134827750414122</v>
      </c>
      <c r="U307" s="84" t="s">
        <v>21</v>
      </c>
      <c r="V307" s="76">
        <v>1.7183258615903625</v>
      </c>
      <c r="W307" s="76">
        <v>0</v>
      </c>
      <c r="X307" s="76">
        <v>0</v>
      </c>
      <c r="Y307" s="76">
        <v>0.81547668007678231</v>
      </c>
      <c r="Z307" s="76">
        <v>0.32036583860159301</v>
      </c>
      <c r="AA307" s="76">
        <v>0</v>
      </c>
      <c r="AB307" s="76">
        <v>1.1010660604814757</v>
      </c>
      <c r="AC307" s="77">
        <v>5.8248334291198731E-2</v>
      </c>
      <c r="AD307" s="76">
        <v>5.8248334291198731E-2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128"/>
        <v>4.0134827750414122</v>
      </c>
      <c r="AJ307" t="str">
        <f t="shared" si="129"/>
        <v/>
      </c>
      <c r="BA307"/>
      <c r="BR307"/>
      <c r="CG307"/>
    </row>
    <row r="308" spans="1:85" x14ac:dyDescent="0.25">
      <c r="A308" s="21" t="s">
        <v>20</v>
      </c>
      <c r="B308" s="22">
        <v>3.7525501798089419E-3</v>
      </c>
      <c r="C308" s="22">
        <v>5.6288252697134127E-3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126"/>
        <v>9.3813754495223542E-3</v>
      </c>
      <c r="J308" s="6"/>
      <c r="K308" s="25" t="s">
        <v>20</v>
      </c>
      <c r="L308" s="26">
        <v>3.7525501798089419E-3</v>
      </c>
      <c r="M308" s="26">
        <v>5.6288252697134127E-3</v>
      </c>
      <c r="N308" s="26">
        <v>0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127"/>
        <v>9.3813754495223542E-3</v>
      </c>
      <c r="U308" s="80" t="s">
        <v>59</v>
      </c>
      <c r="V308" s="81">
        <v>3.7525501798089419E-3</v>
      </c>
      <c r="W308" s="81">
        <v>0</v>
      </c>
      <c r="X308" s="81">
        <v>0</v>
      </c>
      <c r="Y308" s="81">
        <v>5.6288252697134127E-3</v>
      </c>
      <c r="Z308" s="81">
        <v>0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128"/>
        <v>9.3813754495223542E-3</v>
      </c>
      <c r="AJ308" t="str">
        <f t="shared" si="129"/>
        <v/>
      </c>
      <c r="BA308"/>
      <c r="BR308"/>
      <c r="CG308"/>
    </row>
    <row r="309" spans="1:85" x14ac:dyDescent="0.25">
      <c r="A309" s="32" t="s">
        <v>62</v>
      </c>
      <c r="B309" s="18">
        <v>0.20385487822445705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126"/>
        <v>0.20385487822445705</v>
      </c>
      <c r="J309" s="6"/>
      <c r="K309" s="33" t="s">
        <v>62</v>
      </c>
      <c r="L309" s="18">
        <v>0.20385487822445705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127"/>
        <v>0.20385487822445705</v>
      </c>
      <c r="U309" s="85" t="s">
        <v>60</v>
      </c>
      <c r="V309" s="76">
        <v>0.20385487822445705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0</v>
      </c>
      <c r="AD309" s="78">
        <v>0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128"/>
        <v>0.20385487822445705</v>
      </c>
      <c r="AJ309" t="str">
        <f t="shared" si="129"/>
        <v/>
      </c>
      <c r="BA309"/>
      <c r="BR309"/>
      <c r="CG309"/>
    </row>
    <row r="310" spans="1:85" ht="14.4" x14ac:dyDescent="0.3">
      <c r="A310" s="34" t="s">
        <v>22</v>
      </c>
      <c r="B310" s="35">
        <v>0.20385487822445705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126"/>
        <v>0.20385487822445705</v>
      </c>
      <c r="J310" s="6"/>
      <c r="K310" s="38" t="s">
        <v>22</v>
      </c>
      <c r="L310" s="39">
        <v>0.20385487822445705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127"/>
        <v>0.20385487822445705</v>
      </c>
      <c r="U310" s="86" t="s">
        <v>63</v>
      </c>
      <c r="V310" s="87">
        <v>0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0</v>
      </c>
      <c r="AD310" s="87">
        <v>0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128"/>
        <v>0</v>
      </c>
      <c r="AJ310">
        <f t="shared" si="129"/>
        <v>0.20385487822445705</v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126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127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128"/>
        <v>0</v>
      </c>
      <c r="AJ311" t="str">
        <f t="shared" si="129"/>
        <v/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126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127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128"/>
        <v>0</v>
      </c>
      <c r="AJ312" t="str">
        <f t="shared" si="129"/>
        <v/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126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127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128"/>
        <v>0</v>
      </c>
      <c r="AJ313" t="str">
        <f t="shared" si="129"/>
        <v/>
      </c>
      <c r="BA313"/>
      <c r="BR313"/>
      <c r="CG313"/>
    </row>
    <row r="314" spans="1:85" x14ac:dyDescent="0.25">
      <c r="A314" s="56" t="s">
        <v>25</v>
      </c>
      <c r="B314" s="57">
        <f>SUM(B293:B309)</f>
        <v>50.284794160808886</v>
      </c>
      <c r="C314" s="57">
        <f t="shared" ref="C314:I314" si="130">SUM(C293:C309)</f>
        <v>173.1900247293824</v>
      </c>
      <c r="D314" s="57">
        <f t="shared" si="130"/>
        <v>115.13140147453413</v>
      </c>
      <c r="E314" s="57">
        <f t="shared" si="130"/>
        <v>153.83061777921904</v>
      </c>
      <c r="F314" s="57">
        <f t="shared" si="130"/>
        <v>0</v>
      </c>
      <c r="G314" s="57">
        <f t="shared" si="130"/>
        <v>14.274393152961407</v>
      </c>
      <c r="H314" s="58">
        <f t="shared" si="130"/>
        <v>0</v>
      </c>
      <c r="I314" s="16">
        <f t="shared" si="130"/>
        <v>506.71123129690591</v>
      </c>
      <c r="J314" s="6"/>
      <c r="K314" s="59" t="s">
        <v>25</v>
      </c>
      <c r="L314" s="57">
        <f>SUM(L293:L309)</f>
        <v>50.284794160808886</v>
      </c>
      <c r="M314" s="57">
        <f t="shared" ref="M314:S314" si="131">SUM(M293:M309)</f>
        <v>173.1900247293824</v>
      </c>
      <c r="N314" s="57">
        <f t="shared" si="131"/>
        <v>115.13140147453413</v>
      </c>
      <c r="O314" s="57">
        <f t="shared" si="131"/>
        <v>153.83061777921904</v>
      </c>
      <c r="P314" s="57">
        <f t="shared" si="131"/>
        <v>19.796544177063033</v>
      </c>
      <c r="Q314" s="57">
        <f t="shared" si="131"/>
        <v>14.274393152961407</v>
      </c>
      <c r="R314" s="58">
        <f t="shared" si="131"/>
        <v>0</v>
      </c>
      <c r="S314" s="60">
        <f t="shared" si="131"/>
        <v>526.50777547396888</v>
      </c>
      <c r="T314" t="str">
        <f>IF(ABS(S314-AI314)&gt;0.01,S314-AI314,"")</f>
        <v/>
      </c>
      <c r="U314" s="94" t="s">
        <v>61</v>
      </c>
      <c r="V314" s="95">
        <f>SUM(V293:V309)</f>
        <v>34.964623626216365</v>
      </c>
      <c r="W314" s="95">
        <f t="shared" ref="W314:AH314" si="132">SUM(W293:W309)</f>
        <v>9.9662698180664719</v>
      </c>
      <c r="X314" s="95">
        <f t="shared" si="132"/>
        <v>14.274393152961407</v>
      </c>
      <c r="Y314" s="95">
        <f t="shared" si="132"/>
        <v>173.1900247293824</v>
      </c>
      <c r="Z314" s="95">
        <f t="shared" si="132"/>
        <v>115.13140147453413</v>
      </c>
      <c r="AA314" s="95">
        <f t="shared" si="132"/>
        <v>112.52368715697133</v>
      </c>
      <c r="AB314" s="95">
        <f t="shared" si="132"/>
        <v>19.796544177063033</v>
      </c>
      <c r="AC314" s="95">
        <f t="shared" si="132"/>
        <v>46.660831338773768</v>
      </c>
      <c r="AD314" s="96">
        <f t="shared" si="132"/>
        <v>5.3539007165260513</v>
      </c>
      <c r="AE314" s="96">
        <f t="shared" si="132"/>
        <v>38.150080883309101</v>
      </c>
      <c r="AF314" s="96">
        <f t="shared" si="132"/>
        <v>0</v>
      </c>
      <c r="AG314" s="96">
        <f t="shared" si="132"/>
        <v>0</v>
      </c>
      <c r="AH314" s="96">
        <f t="shared" si="132"/>
        <v>3.1568497389386136</v>
      </c>
      <c r="AI314" s="97">
        <f>SUM(V314:AC314)</f>
        <v>526.50777547396888</v>
      </c>
      <c r="AJ314" t="str">
        <f t="shared" si="129"/>
        <v/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9.9237575674229847E-2</v>
      </c>
      <c r="C315" s="98">
        <f t="shared" ref="C315:H315" si="133">IF($I314=0,"-",C314/$I314)</f>
        <v>0.34179235436741728</v>
      </c>
      <c r="D315" s="98">
        <f t="shared" si="133"/>
        <v>0.22721304436031581</v>
      </c>
      <c r="E315" s="98">
        <f t="shared" si="133"/>
        <v>0.30358635901062642</v>
      </c>
      <c r="F315" s="98">
        <f t="shared" si="133"/>
        <v>0</v>
      </c>
      <c r="G315" s="98">
        <f t="shared" si="133"/>
        <v>2.8170666587410551E-2</v>
      </c>
      <c r="H315" s="99">
        <f t="shared" si="133"/>
        <v>0</v>
      </c>
      <c r="I315" s="100">
        <f>SUM(B315:H315)</f>
        <v>0.99999999999999989</v>
      </c>
      <c r="J315"/>
      <c r="K315" s="64" t="s">
        <v>86</v>
      </c>
      <c r="L315" s="65">
        <f t="shared" ref="L315:R315" si="134">IF($S314=0,"-",L314/$S314)</f>
        <v>9.5506270758379377E-2</v>
      </c>
      <c r="M315" s="65">
        <f t="shared" si="134"/>
        <v>0.32894105803750873</v>
      </c>
      <c r="N315" s="65">
        <f t="shared" si="134"/>
        <v>0.21866989783938404</v>
      </c>
      <c r="O315" s="65">
        <f t="shared" si="134"/>
        <v>0.29217159735340814</v>
      </c>
      <c r="P315" s="65">
        <f t="shared" si="134"/>
        <v>3.7599718559221534E-2</v>
      </c>
      <c r="Q315" s="65">
        <f t="shared" si="134"/>
        <v>2.7111457452098253E-2</v>
      </c>
      <c r="R315" s="66">
        <f t="shared" si="134"/>
        <v>0</v>
      </c>
      <c r="S315" s="67">
        <f>SUM(L315:R315)</f>
        <v>1</v>
      </c>
      <c r="U315" s="101" t="s">
        <v>86</v>
      </c>
      <c r="V315" s="102">
        <f>+V314/$AI314</f>
        <v>6.6408560813258216E-2</v>
      </c>
      <c r="W315" s="102">
        <f t="shared" ref="W315:AH315" si="135">+W314/$AI314</f>
        <v>1.8929007855761886E-2</v>
      </c>
      <c r="X315" s="102">
        <f t="shared" si="135"/>
        <v>2.7111457452098253E-2</v>
      </c>
      <c r="Y315" s="102">
        <f t="shared" si="135"/>
        <v>0.32894105803750873</v>
      </c>
      <c r="Z315" s="102">
        <f t="shared" si="135"/>
        <v>0.21866989783938404</v>
      </c>
      <c r="AA315" s="102">
        <f t="shared" si="135"/>
        <v>0.21371704730414684</v>
      </c>
      <c r="AB315" s="102">
        <f t="shared" si="135"/>
        <v>3.7599718559221534E-2</v>
      </c>
      <c r="AC315" s="102">
        <f t="shared" si="135"/>
        <v>8.8623252138620559E-2</v>
      </c>
      <c r="AD315" s="102">
        <f t="shared" si="135"/>
        <v>1.0168702089359275E-2</v>
      </c>
      <c r="AE315" s="102">
        <f t="shared" si="135"/>
        <v>7.2458722663622438E-2</v>
      </c>
      <c r="AF315" s="102">
        <f t="shared" si="135"/>
        <v>0</v>
      </c>
      <c r="AG315" s="102">
        <f t="shared" si="135"/>
        <v>0</v>
      </c>
      <c r="AH315" s="102">
        <f t="shared" si="135"/>
        <v>5.9958273856388503E-3</v>
      </c>
      <c r="AI315" s="103">
        <f>SUM(V315:AC315)</f>
        <v>1</v>
      </c>
      <c r="AJ315" s="1" t="str">
        <f t="shared" si="129"/>
        <v/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AJ319" t="str">
        <f>IF(ABS(S319-AI319)&gt;0.001,S319-AI319,"")</f>
        <v/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136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137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138">SUM(V320:AC320)</f>
        <v>0</v>
      </c>
      <c r="AJ320" t="str">
        <f t="shared" ref="AJ320:AJ341" si="139">IF(ABS(S320-AI320)&gt;0.001,S320-AI320,"")</f>
        <v/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136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137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138"/>
        <v>0</v>
      </c>
      <c r="AJ321" t="str">
        <f t="shared" si="139"/>
        <v/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136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137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138"/>
        <v>0</v>
      </c>
      <c r="AJ322" t="str">
        <f t="shared" si="139"/>
        <v/>
      </c>
      <c r="BA322"/>
      <c r="BR322"/>
      <c r="CG322"/>
    </row>
    <row r="323" spans="1:85" x14ac:dyDescent="0.25">
      <c r="A323" s="29" t="s">
        <v>15</v>
      </c>
      <c r="B323" s="18">
        <v>0.34259405615170019</v>
      </c>
      <c r="C323" s="18">
        <v>3.5242251197836376</v>
      </c>
      <c r="D323" s="18">
        <v>0</v>
      </c>
      <c r="E323" s="18">
        <v>0</v>
      </c>
      <c r="F323" s="214"/>
      <c r="G323" s="18">
        <v>0</v>
      </c>
      <c r="H323" s="30">
        <v>0</v>
      </c>
      <c r="I323" s="16">
        <f t="shared" si="136"/>
        <v>3.8668191759353379</v>
      </c>
      <c r="J323" s="6"/>
      <c r="K323" s="31" t="s">
        <v>15</v>
      </c>
      <c r="L323" s="18">
        <v>0.34259405615170019</v>
      </c>
      <c r="M323" s="18">
        <v>3.5242251197836376</v>
      </c>
      <c r="N323" s="18">
        <v>0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137"/>
        <v>3.8668191759353379</v>
      </c>
      <c r="U323" s="84" t="s">
        <v>15</v>
      </c>
      <c r="V323" s="76">
        <v>0.34259405615170019</v>
      </c>
      <c r="W323" s="76">
        <v>0</v>
      </c>
      <c r="X323" s="76">
        <v>0</v>
      </c>
      <c r="Y323" s="76">
        <v>3.5242251197836376</v>
      </c>
      <c r="Z323" s="76">
        <v>0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138"/>
        <v>3.8668191759353379</v>
      </c>
      <c r="AJ323" t="str">
        <f t="shared" si="139"/>
        <v/>
      </c>
      <c r="BA323"/>
      <c r="BR323"/>
      <c r="CG323"/>
    </row>
    <row r="324" spans="1:85" x14ac:dyDescent="0.25">
      <c r="A324" s="21" t="s">
        <v>14</v>
      </c>
      <c r="B324" s="22">
        <v>7.1977462457116559E-2</v>
      </c>
      <c r="C324" s="22">
        <v>0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136"/>
        <v>7.1977462457116559E-2</v>
      </c>
      <c r="J324" s="6"/>
      <c r="K324" s="25" t="s">
        <v>14</v>
      </c>
      <c r="L324" s="26">
        <v>7.1977462457116559E-2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137"/>
        <v>7.1977462457116559E-2</v>
      </c>
      <c r="U324" s="80" t="s">
        <v>55</v>
      </c>
      <c r="V324" s="81">
        <v>7.1977462457116559E-2</v>
      </c>
      <c r="W324" s="81">
        <v>0</v>
      </c>
      <c r="X324" s="81">
        <v>0</v>
      </c>
      <c r="Y324" s="81">
        <v>0</v>
      </c>
      <c r="Z324" s="81">
        <v>0</v>
      </c>
      <c r="AA324" s="81">
        <v>0</v>
      </c>
      <c r="AB324" s="81">
        <v>0</v>
      </c>
      <c r="AC324" s="82">
        <v>0</v>
      </c>
      <c r="AD324" s="81">
        <v>0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138"/>
        <v>7.1977462457116559E-2</v>
      </c>
      <c r="AJ324" t="str">
        <f t="shared" si="139"/>
        <v/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0.11359364322668655</v>
      </c>
      <c r="F325" s="214"/>
      <c r="G325" s="18">
        <v>0</v>
      </c>
      <c r="H325" s="30">
        <v>0</v>
      </c>
      <c r="I325" s="16">
        <f t="shared" si="136"/>
        <v>0.11359364322668655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0.11359364322668655</v>
      </c>
      <c r="P325" s="18">
        <v>1.7689562925374807</v>
      </c>
      <c r="Q325" s="18">
        <v>0</v>
      </c>
      <c r="R325" s="19">
        <v>0</v>
      </c>
      <c r="S325" s="20">
        <f t="shared" si="137"/>
        <v>1.8825499357641673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0</v>
      </c>
      <c r="AB325" s="76">
        <v>1.7689562925374807</v>
      </c>
      <c r="AC325" s="77">
        <v>0.11359364322668655</v>
      </c>
      <c r="AD325" s="76">
        <v>0</v>
      </c>
      <c r="AE325" s="76">
        <v>0</v>
      </c>
      <c r="AF325" s="76">
        <v>0</v>
      </c>
      <c r="AG325" s="76">
        <v>0</v>
      </c>
      <c r="AH325" s="76">
        <v>0.11359364322668655</v>
      </c>
      <c r="AI325" s="79">
        <f t="shared" si="138"/>
        <v>1.8825499357641673</v>
      </c>
      <c r="AJ325" t="str">
        <f t="shared" si="139"/>
        <v/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136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0.49826316367028944</v>
      </c>
      <c r="Q326" s="26">
        <v>0</v>
      </c>
      <c r="R326" s="27">
        <v>0</v>
      </c>
      <c r="S326" s="28">
        <f t="shared" si="137"/>
        <v>0.49826316367028944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0.49826316367028944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138"/>
        <v>0.49826316367028944</v>
      </c>
      <c r="AJ326" t="str">
        <f t="shared" si="139"/>
        <v/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136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137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138"/>
        <v>0</v>
      </c>
      <c r="AJ327" t="str">
        <f t="shared" si="139"/>
        <v/>
      </c>
      <c r="BA327"/>
      <c r="BR327"/>
      <c r="CG327"/>
    </row>
    <row r="328" spans="1:85" x14ac:dyDescent="0.25">
      <c r="A328" s="21" t="s">
        <v>16</v>
      </c>
      <c r="B328" s="22">
        <v>0</v>
      </c>
      <c r="C328" s="22">
        <v>0</v>
      </c>
      <c r="D328" s="22">
        <v>1.2761703106427996E-2</v>
      </c>
      <c r="E328" s="22">
        <v>3.6040509322836963E-4</v>
      </c>
      <c r="F328" s="214"/>
      <c r="G328" s="22">
        <v>0</v>
      </c>
      <c r="H328" s="23">
        <v>0</v>
      </c>
      <c r="I328" s="24">
        <f t="shared" si="136"/>
        <v>1.3122108199656365E-2</v>
      </c>
      <c r="J328" s="6"/>
      <c r="K328" s="25" t="s">
        <v>16</v>
      </c>
      <c r="L328" s="26">
        <v>0</v>
      </c>
      <c r="M328" s="26">
        <v>0</v>
      </c>
      <c r="N328" s="26">
        <v>1.2761703106427996E-2</v>
      </c>
      <c r="O328" s="26">
        <v>3.6040509322836963E-4</v>
      </c>
      <c r="P328" s="26">
        <v>5.126449302759173E-5</v>
      </c>
      <c r="Q328" s="26">
        <v>0</v>
      </c>
      <c r="R328" s="27">
        <v>0</v>
      </c>
      <c r="S328" s="28">
        <f t="shared" si="137"/>
        <v>1.3173372692683956E-2</v>
      </c>
      <c r="U328" s="80" t="s">
        <v>16</v>
      </c>
      <c r="V328" s="81">
        <v>0</v>
      </c>
      <c r="W328" s="81">
        <v>0</v>
      </c>
      <c r="X328" s="81">
        <v>0</v>
      </c>
      <c r="Y328" s="81">
        <v>0</v>
      </c>
      <c r="Z328" s="81">
        <v>1.2761703106427996E-2</v>
      </c>
      <c r="AA328" s="81">
        <v>0</v>
      </c>
      <c r="AB328" s="81">
        <v>5.126449302759173E-5</v>
      </c>
      <c r="AC328" s="82">
        <v>3.6040509322836963E-4</v>
      </c>
      <c r="AD328" s="81">
        <v>0</v>
      </c>
      <c r="AE328" s="81">
        <v>0</v>
      </c>
      <c r="AF328" s="81">
        <v>0</v>
      </c>
      <c r="AG328" s="81">
        <v>0</v>
      </c>
      <c r="AH328" s="81">
        <v>3.6040509322836963E-4</v>
      </c>
      <c r="AI328" s="83">
        <f t="shared" si="138"/>
        <v>1.3173372692683956E-2</v>
      </c>
      <c r="AJ328" t="str">
        <f t="shared" si="139"/>
        <v/>
      </c>
      <c r="BA328"/>
      <c r="BR328"/>
      <c r="CG328"/>
    </row>
    <row r="329" spans="1:85" x14ac:dyDescent="0.25">
      <c r="A329" s="29" t="s">
        <v>136</v>
      </c>
      <c r="B329" s="18">
        <v>3.8232102873522806</v>
      </c>
      <c r="C329" s="18">
        <v>134.71688055832192</v>
      </c>
      <c r="D329" s="18">
        <v>4.0226745664901049</v>
      </c>
      <c r="E329" s="18">
        <v>0</v>
      </c>
      <c r="F329" s="214"/>
      <c r="G329" s="18">
        <v>0</v>
      </c>
      <c r="H329" s="30">
        <v>0</v>
      </c>
      <c r="I329" s="16">
        <f t="shared" si="136"/>
        <v>142.56276541216431</v>
      </c>
      <c r="J329" s="6"/>
      <c r="K329" s="31" t="s">
        <v>136</v>
      </c>
      <c r="L329" s="18">
        <v>3.8232102873522806</v>
      </c>
      <c r="M329" s="18">
        <v>134.71688055832192</v>
      </c>
      <c r="N329" s="18">
        <v>4.0226745664901049</v>
      </c>
      <c r="O329" s="18">
        <v>0</v>
      </c>
      <c r="P329" s="18">
        <v>0</v>
      </c>
      <c r="Q329" s="18">
        <v>0</v>
      </c>
      <c r="R329" s="19">
        <v>0</v>
      </c>
      <c r="S329" s="20">
        <f t="shared" si="137"/>
        <v>142.56276541216431</v>
      </c>
      <c r="U329" s="84" t="s">
        <v>136</v>
      </c>
      <c r="V329" s="76">
        <v>3.8219470403720459</v>
      </c>
      <c r="W329" s="76">
        <v>0</v>
      </c>
      <c r="X329" s="76">
        <v>0</v>
      </c>
      <c r="Y329" s="76">
        <v>134.71688055832192</v>
      </c>
      <c r="Z329" s="76">
        <v>2.4526430439121514</v>
      </c>
      <c r="AA329" s="76">
        <v>0</v>
      </c>
      <c r="AB329" s="76">
        <v>0</v>
      </c>
      <c r="AC329" s="77">
        <v>1.5712947695581887</v>
      </c>
      <c r="AD329" s="76">
        <v>1.2632469802347248E-3</v>
      </c>
      <c r="AE329" s="76">
        <v>0</v>
      </c>
      <c r="AF329" s="76">
        <v>0</v>
      </c>
      <c r="AG329" s="76">
        <v>1.5700315225779538</v>
      </c>
      <c r="AH329" s="76">
        <v>0</v>
      </c>
      <c r="AI329" s="79">
        <f t="shared" si="138"/>
        <v>142.56276541216431</v>
      </c>
      <c r="AJ329" t="str">
        <f t="shared" si="139"/>
        <v/>
      </c>
      <c r="BA329"/>
      <c r="BR329"/>
      <c r="CG329"/>
    </row>
    <row r="330" spans="1:85" x14ac:dyDescent="0.25">
      <c r="A330" s="21" t="s">
        <v>24</v>
      </c>
      <c r="B330" s="22">
        <v>1.0425120301450843</v>
      </c>
      <c r="C330" s="22">
        <v>2.0998095879338834</v>
      </c>
      <c r="D330" s="22">
        <v>0.81307415502484592</v>
      </c>
      <c r="E330" s="22">
        <v>142.20500108852323</v>
      </c>
      <c r="F330" s="214"/>
      <c r="G330" s="22">
        <v>12.530770877859215</v>
      </c>
      <c r="H330" s="23">
        <v>0</v>
      </c>
      <c r="I330" s="24">
        <f t="shared" si="136"/>
        <v>158.69116773948627</v>
      </c>
      <c r="J330" s="6"/>
      <c r="K330" s="25" t="s">
        <v>24</v>
      </c>
      <c r="L330" s="26">
        <v>1.0425120301450843</v>
      </c>
      <c r="M330" s="26">
        <v>2.0998095879338834</v>
      </c>
      <c r="N330" s="26">
        <v>0.81307415502484592</v>
      </c>
      <c r="O330" s="26">
        <v>142.20500108852323</v>
      </c>
      <c r="P330" s="26">
        <v>0</v>
      </c>
      <c r="Q330" s="26">
        <v>12.530770877859215</v>
      </c>
      <c r="R330" s="27">
        <v>0</v>
      </c>
      <c r="S330" s="28">
        <f t="shared" si="137"/>
        <v>158.69116773948627</v>
      </c>
      <c r="U330" s="80" t="s">
        <v>24</v>
      </c>
      <c r="V330" s="81">
        <v>0.1122179064804516</v>
      </c>
      <c r="W330" s="81">
        <v>0.91848509536098843</v>
      </c>
      <c r="X330" s="81">
        <v>12.530770877859215</v>
      </c>
      <c r="Y330" s="81">
        <v>2.0998095879338834</v>
      </c>
      <c r="Z330" s="81">
        <v>0.6297431968195335</v>
      </c>
      <c r="AA330" s="81">
        <v>142.14856983674113</v>
      </c>
      <c r="AB330" s="81">
        <v>0</v>
      </c>
      <c r="AC330" s="82">
        <v>0.25157123829106354</v>
      </c>
      <c r="AD330" s="81">
        <v>1.1809028303644248E-2</v>
      </c>
      <c r="AE330" s="81">
        <v>5.6431251782106853E-2</v>
      </c>
      <c r="AF330" s="81">
        <v>0</v>
      </c>
      <c r="AG330" s="81">
        <v>0.18333095820531248</v>
      </c>
      <c r="AH330" s="81">
        <v>0</v>
      </c>
      <c r="AI330" s="83">
        <f t="shared" si="138"/>
        <v>158.69116773948627</v>
      </c>
      <c r="AJ330" t="str">
        <f t="shared" si="139"/>
        <v/>
      </c>
      <c r="BA330"/>
      <c r="BR330"/>
      <c r="CG330"/>
    </row>
    <row r="331" spans="1:85" x14ac:dyDescent="0.25">
      <c r="A331" s="29" t="s">
        <v>23</v>
      </c>
      <c r="B331" s="18">
        <v>1.471345130666641</v>
      </c>
      <c r="C331" s="18">
        <v>0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136"/>
        <v>1.471345130666641</v>
      </c>
      <c r="J331" s="6"/>
      <c r="K331" s="31" t="s">
        <v>23</v>
      </c>
      <c r="L331" s="18">
        <v>1.471345130666641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137"/>
        <v>1.471345130666641</v>
      </c>
      <c r="U331" s="84" t="s">
        <v>23</v>
      </c>
      <c r="V331" s="76">
        <v>1.4671899812581166</v>
      </c>
      <c r="W331" s="76">
        <v>0</v>
      </c>
      <c r="X331" s="76">
        <v>0</v>
      </c>
      <c r="Y331" s="76">
        <v>0</v>
      </c>
      <c r="Z331" s="76">
        <v>0</v>
      </c>
      <c r="AA331" s="76">
        <v>0</v>
      </c>
      <c r="AB331" s="76">
        <v>0</v>
      </c>
      <c r="AC331" s="77">
        <v>4.1551494085243831E-3</v>
      </c>
      <c r="AD331" s="76">
        <v>4.1551494085243831E-3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138"/>
        <v>1.471345130666641</v>
      </c>
      <c r="AJ331" t="str">
        <f t="shared" si="139"/>
        <v/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136"/>
        <v>0</v>
      </c>
      <c r="J332" s="6"/>
      <c r="K332" s="25" t="s">
        <v>58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137"/>
        <v>0</v>
      </c>
      <c r="U332" s="80" t="s">
        <v>58</v>
      </c>
      <c r="V332" s="81">
        <v>0</v>
      </c>
      <c r="W332" s="81">
        <v>0</v>
      </c>
      <c r="X332" s="81">
        <v>0</v>
      </c>
      <c r="Y332" s="81">
        <v>0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138"/>
        <v>0</v>
      </c>
      <c r="AJ332" t="str">
        <f t="shared" si="139"/>
        <v/>
      </c>
      <c r="BA332"/>
      <c r="BR332"/>
      <c r="CG332"/>
    </row>
    <row r="333" spans="1:85" x14ac:dyDescent="0.25">
      <c r="A333" s="29" t="s">
        <v>21</v>
      </c>
      <c r="B333" s="18">
        <v>0.61108105757365283</v>
      </c>
      <c r="C333" s="18">
        <v>2.9335303188673798</v>
      </c>
      <c r="D333" s="18">
        <v>0</v>
      </c>
      <c r="E333" s="18">
        <v>0.2036936858578843</v>
      </c>
      <c r="F333" s="214"/>
      <c r="G333" s="18">
        <v>0</v>
      </c>
      <c r="H333" s="30">
        <v>0</v>
      </c>
      <c r="I333" s="16">
        <f t="shared" si="136"/>
        <v>3.7483050622989169</v>
      </c>
      <c r="J333" s="6"/>
      <c r="K333" s="31" t="s">
        <v>21</v>
      </c>
      <c r="L333" s="18">
        <v>0.61108105757365283</v>
      </c>
      <c r="M333" s="18">
        <v>2.9335303188673798</v>
      </c>
      <c r="N333" s="18">
        <v>0</v>
      </c>
      <c r="O333" s="18">
        <v>0.2036936858578843</v>
      </c>
      <c r="P333" s="18">
        <v>0.10710878258708709</v>
      </c>
      <c r="Q333" s="18">
        <v>0</v>
      </c>
      <c r="R333" s="19">
        <v>0</v>
      </c>
      <c r="S333" s="20">
        <f t="shared" si="137"/>
        <v>3.8554138448860038</v>
      </c>
      <c r="U333" s="84" t="s">
        <v>21</v>
      </c>
      <c r="V333" s="76">
        <v>0.61108105757365283</v>
      </c>
      <c r="W333" s="76">
        <v>0</v>
      </c>
      <c r="X333" s="76">
        <v>0</v>
      </c>
      <c r="Y333" s="76">
        <v>2.9335303188673798</v>
      </c>
      <c r="Z333" s="76">
        <v>0</v>
      </c>
      <c r="AA333" s="76">
        <v>0</v>
      </c>
      <c r="AB333" s="76">
        <v>0.10710878258708709</v>
      </c>
      <c r="AC333" s="77">
        <v>0.2036936858578843</v>
      </c>
      <c r="AD333" s="76">
        <v>0</v>
      </c>
      <c r="AE333" s="76">
        <v>0</v>
      </c>
      <c r="AF333" s="76">
        <v>0</v>
      </c>
      <c r="AG333" s="76">
        <v>0</v>
      </c>
      <c r="AH333" s="76">
        <v>0.2036936858578843</v>
      </c>
      <c r="AI333" s="79">
        <f t="shared" si="138"/>
        <v>3.8554138448860038</v>
      </c>
      <c r="AJ333" t="str">
        <f t="shared" si="139"/>
        <v/>
      </c>
      <c r="BA333"/>
      <c r="BR333"/>
      <c r="CG333"/>
    </row>
    <row r="334" spans="1:85" x14ac:dyDescent="0.25">
      <c r="A334" s="21" t="s">
        <v>20</v>
      </c>
      <c r="B334" s="22">
        <v>1.0157178400799062E-3</v>
      </c>
      <c r="C334" s="22">
        <v>5.4680975166543626E-2</v>
      </c>
      <c r="D334" s="22">
        <v>1.7024509638153471E-2</v>
      </c>
      <c r="E334" s="22">
        <v>0</v>
      </c>
      <c r="F334" s="214"/>
      <c r="G334" s="22">
        <v>0</v>
      </c>
      <c r="H334" s="23">
        <v>0</v>
      </c>
      <c r="I334" s="24">
        <f t="shared" si="136"/>
        <v>7.2721202644777008E-2</v>
      </c>
      <c r="J334" s="6"/>
      <c r="K334" s="25" t="s">
        <v>20</v>
      </c>
      <c r="L334" s="26">
        <v>1.0157178400799062E-3</v>
      </c>
      <c r="M334" s="26">
        <v>5.4680975166543626E-2</v>
      </c>
      <c r="N334" s="26">
        <v>1.7024509638153471E-2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137"/>
        <v>7.2721202644777008E-2</v>
      </c>
      <c r="U334" s="80" t="s">
        <v>59</v>
      </c>
      <c r="V334" s="81">
        <v>1.0157178400799062E-3</v>
      </c>
      <c r="W334" s="81">
        <v>0</v>
      </c>
      <c r="X334" s="81">
        <v>0</v>
      </c>
      <c r="Y334" s="81">
        <v>5.4680975166543626E-2</v>
      </c>
      <c r="Z334" s="81">
        <v>1.7024509638153471E-2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138"/>
        <v>7.2721202644777008E-2</v>
      </c>
      <c r="AJ334" t="str">
        <f t="shared" si="139"/>
        <v/>
      </c>
      <c r="BA334"/>
      <c r="BR334"/>
      <c r="CG334"/>
    </row>
    <row r="335" spans="1:85" x14ac:dyDescent="0.25">
      <c r="A335" s="32" t="s">
        <v>62</v>
      </c>
      <c r="B335" s="18">
        <v>6.017695164508987E-2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136"/>
        <v>6.017695164508987E-2</v>
      </c>
      <c r="J335" s="6"/>
      <c r="K335" s="33" t="s">
        <v>62</v>
      </c>
      <c r="L335" s="18">
        <v>6.017695164508987E-2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137"/>
        <v>6.017695164508987E-2</v>
      </c>
      <c r="U335" s="85" t="s">
        <v>60</v>
      </c>
      <c r="V335" s="76">
        <v>6.017695164508987E-2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138"/>
        <v>6.017695164508987E-2</v>
      </c>
      <c r="AJ335" t="str">
        <f t="shared" si="139"/>
        <v/>
      </c>
      <c r="BA335"/>
      <c r="BR335"/>
      <c r="CG335"/>
    </row>
    <row r="336" spans="1:85" ht="14.4" x14ac:dyDescent="0.3">
      <c r="A336" s="34" t="s">
        <v>22</v>
      </c>
      <c r="B336" s="35">
        <v>6.017695164508987E-2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136"/>
        <v>6.017695164508987E-2</v>
      </c>
      <c r="J336" s="6"/>
      <c r="K336" s="38" t="s">
        <v>22</v>
      </c>
      <c r="L336" s="39">
        <v>6.017695164508987E-2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137"/>
        <v>6.017695164508987E-2</v>
      </c>
      <c r="U336" s="86" t="s">
        <v>63</v>
      </c>
      <c r="V336" s="87">
        <v>0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138"/>
        <v>0</v>
      </c>
      <c r="AJ336">
        <f t="shared" si="139"/>
        <v>6.017695164508987E-2</v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136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137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138"/>
        <v>0</v>
      </c>
      <c r="AJ337" t="str">
        <f t="shared" si="139"/>
        <v/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136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137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138"/>
        <v>0</v>
      </c>
      <c r="AJ338" t="str">
        <f t="shared" si="139"/>
        <v/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136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137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138"/>
        <v>0</v>
      </c>
      <c r="AJ339" t="str">
        <f t="shared" si="139"/>
        <v/>
      </c>
      <c r="BA339"/>
      <c r="BR339"/>
      <c r="CG339"/>
    </row>
    <row r="340" spans="1:85" x14ac:dyDescent="0.25">
      <c r="A340" s="56" t="s">
        <v>25</v>
      </c>
      <c r="B340" s="57">
        <f>SUM(B319:B335)</f>
        <v>7.4239126938316442</v>
      </c>
      <c r="C340" s="57">
        <f t="shared" ref="C340:I340" si="140">SUM(C319:C335)</f>
        <v>143.32912656007338</v>
      </c>
      <c r="D340" s="57">
        <f t="shared" si="140"/>
        <v>4.8655349342595322</v>
      </c>
      <c r="E340" s="57">
        <f t="shared" si="140"/>
        <v>142.52264882270103</v>
      </c>
      <c r="F340" s="57">
        <f t="shared" si="140"/>
        <v>0</v>
      </c>
      <c r="G340" s="57">
        <f t="shared" si="140"/>
        <v>12.530770877859215</v>
      </c>
      <c r="H340" s="58">
        <f t="shared" si="140"/>
        <v>0</v>
      </c>
      <c r="I340" s="16">
        <f t="shared" si="140"/>
        <v>310.67199388872478</v>
      </c>
      <c r="J340" s="6"/>
      <c r="K340" s="59" t="s">
        <v>25</v>
      </c>
      <c r="L340" s="57">
        <f>SUM(L319:L335)</f>
        <v>7.4239126938316442</v>
      </c>
      <c r="M340" s="57">
        <f t="shared" ref="M340:S340" si="141">SUM(M319:M335)</f>
        <v>143.32912656007338</v>
      </c>
      <c r="N340" s="57">
        <f t="shared" si="141"/>
        <v>4.8655349342595322</v>
      </c>
      <c r="O340" s="57">
        <f t="shared" si="141"/>
        <v>142.52264882270103</v>
      </c>
      <c r="P340" s="57">
        <f t="shared" si="141"/>
        <v>2.3743795032878845</v>
      </c>
      <c r="Q340" s="57">
        <f t="shared" si="141"/>
        <v>12.530770877859215</v>
      </c>
      <c r="R340" s="58">
        <f t="shared" si="141"/>
        <v>0</v>
      </c>
      <c r="S340" s="60">
        <f t="shared" si="141"/>
        <v>313.0463733920127</v>
      </c>
      <c r="T340" t="str">
        <f>IF(ABS(S340-AI340)&gt;0.01,S340-AI340,"")</f>
        <v/>
      </c>
      <c r="U340" s="94" t="s">
        <v>61</v>
      </c>
      <c r="V340" s="95">
        <f>SUM(V319:V335)</f>
        <v>6.488200173778254</v>
      </c>
      <c r="W340" s="95">
        <f t="shared" ref="W340:AH340" si="142">SUM(W319:W335)</f>
        <v>0.91848509536098843</v>
      </c>
      <c r="X340" s="95">
        <f t="shared" si="142"/>
        <v>12.530770877859215</v>
      </c>
      <c r="Y340" s="95">
        <f t="shared" si="142"/>
        <v>143.32912656007338</v>
      </c>
      <c r="Z340" s="95">
        <f t="shared" si="142"/>
        <v>3.1121724534762665</v>
      </c>
      <c r="AA340" s="95">
        <f t="shared" si="142"/>
        <v>142.14856983674113</v>
      </c>
      <c r="AB340" s="95">
        <f t="shared" si="142"/>
        <v>2.3743795032878845</v>
      </c>
      <c r="AC340" s="95">
        <f t="shared" si="142"/>
        <v>2.1446688914355758</v>
      </c>
      <c r="AD340" s="96">
        <f t="shared" si="142"/>
        <v>1.7227424692403355E-2</v>
      </c>
      <c r="AE340" s="96">
        <f t="shared" si="142"/>
        <v>5.6431251782106853E-2</v>
      </c>
      <c r="AF340" s="96">
        <f t="shared" si="142"/>
        <v>0</v>
      </c>
      <c r="AG340" s="96">
        <f t="shared" si="142"/>
        <v>1.7533624807832662</v>
      </c>
      <c r="AH340" s="96">
        <f t="shared" si="142"/>
        <v>0.31764773417779923</v>
      </c>
      <c r="AI340" s="97">
        <f>SUM(V340:AC340)</f>
        <v>313.04637339201275</v>
      </c>
      <c r="AJ340" t="str">
        <f t="shared" si="139"/>
        <v/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2.3896304912797227E-2</v>
      </c>
      <c r="C341" s="98">
        <f t="shared" ref="C341:H341" si="143">IF($I340=0,"-",C340/$I340)</f>
        <v>0.46135193831282523</v>
      </c>
      <c r="D341" s="98">
        <f t="shared" si="143"/>
        <v>1.5661324580168785E-2</v>
      </c>
      <c r="E341" s="98">
        <f t="shared" si="143"/>
        <v>0.45875602444470487</v>
      </c>
      <c r="F341" s="98">
        <f t="shared" si="143"/>
        <v>0</v>
      </c>
      <c r="G341" s="98">
        <f t="shared" si="143"/>
        <v>4.033440774950392E-2</v>
      </c>
      <c r="H341" s="99">
        <f t="shared" si="143"/>
        <v>0</v>
      </c>
      <c r="I341" s="100">
        <f>SUM(B341:H341)</f>
        <v>1</v>
      </c>
      <c r="J341"/>
      <c r="K341" s="64" t="s">
        <v>86</v>
      </c>
      <c r="L341" s="65">
        <f t="shared" ref="L341:R341" si="144">IF($S340=0,"-",L340/$S340)</f>
        <v>2.3715057336042161E-2</v>
      </c>
      <c r="M341" s="65">
        <f t="shared" si="144"/>
        <v>0.45785269769149922</v>
      </c>
      <c r="N341" s="65">
        <f t="shared" si="144"/>
        <v>1.5542537297394786E-2</v>
      </c>
      <c r="O341" s="65">
        <f t="shared" si="144"/>
        <v>0.45527647318957076</v>
      </c>
      <c r="P341" s="65">
        <f t="shared" si="144"/>
        <v>7.5847532669371161E-3</v>
      </c>
      <c r="Q341" s="65">
        <f t="shared" si="144"/>
        <v>4.0028481218555893E-2</v>
      </c>
      <c r="R341" s="66">
        <f t="shared" si="144"/>
        <v>0</v>
      </c>
      <c r="S341" s="67">
        <f>SUM(L341:R341)</f>
        <v>0.99999999999999989</v>
      </c>
      <c r="U341" s="101" t="s">
        <v>86</v>
      </c>
      <c r="V341" s="102">
        <f>+V340/$AI340</f>
        <v>2.0726003318535163E-2</v>
      </c>
      <c r="W341" s="102">
        <f t="shared" ref="W341:AH341" si="145">+W340/$AI340</f>
        <v>2.9340224753564362E-3</v>
      </c>
      <c r="X341" s="102">
        <f t="shared" si="145"/>
        <v>4.0028481218555886E-2</v>
      </c>
      <c r="Y341" s="102">
        <f t="shared" si="145"/>
        <v>0.45785269769149917</v>
      </c>
      <c r="Z341" s="102">
        <f t="shared" si="145"/>
        <v>9.9415700611840165E-3</v>
      </c>
      <c r="AA341" s="102">
        <f t="shared" si="145"/>
        <v>0.45408150970251104</v>
      </c>
      <c r="AB341" s="102">
        <f t="shared" si="145"/>
        <v>7.5847532669371144E-3</v>
      </c>
      <c r="AC341" s="102">
        <f t="shared" si="145"/>
        <v>6.8509622654210119E-3</v>
      </c>
      <c r="AD341" s="102">
        <f t="shared" si="145"/>
        <v>5.5031542150562747E-5</v>
      </c>
      <c r="AE341" s="102">
        <f t="shared" si="145"/>
        <v>1.8026483159873805E-4</v>
      </c>
      <c r="AF341" s="102">
        <f t="shared" si="145"/>
        <v>0</v>
      </c>
      <c r="AG341" s="102">
        <f t="shared" si="145"/>
        <v>5.6009672362107689E-3</v>
      </c>
      <c r="AH341" s="102">
        <f t="shared" si="145"/>
        <v>1.0146986554609417E-3</v>
      </c>
      <c r="AI341" s="103">
        <f>SUM(V341:AC341)</f>
        <v>0.99999999999999989</v>
      </c>
      <c r="AJ341" s="1" t="str">
        <f t="shared" si="139"/>
        <v/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AJ345" t="str">
        <f>IF(ABS(S345-AI345)&gt;0.001,S345-AI345,"")</f>
        <v/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146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147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148">SUM(V346:AC346)</f>
        <v>0</v>
      </c>
      <c r="AJ346" t="str">
        <f t="shared" ref="AJ346:AJ367" si="149">IF(ABS(S346-AI346)&gt;0.001,S346-AI346,"")</f>
        <v/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146"/>
        <v>0</v>
      </c>
      <c r="J347" s="6"/>
      <c r="K347" s="31" t="s">
        <v>9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147"/>
        <v>0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148"/>
        <v>0</v>
      </c>
      <c r="AJ347" t="str">
        <f t="shared" si="149"/>
        <v/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146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147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148"/>
        <v>0</v>
      </c>
      <c r="AJ348" t="str">
        <f t="shared" si="149"/>
        <v/>
      </c>
      <c r="BA348"/>
      <c r="BR348"/>
      <c r="CG348"/>
    </row>
    <row r="349" spans="1:85" x14ac:dyDescent="0.25">
      <c r="A349" s="29" t="s">
        <v>15</v>
      </c>
      <c r="B349" s="18">
        <v>0.12247189395114644</v>
      </c>
      <c r="C349" s="18">
        <v>0.18791584327049252</v>
      </c>
      <c r="D349" s="18">
        <v>0</v>
      </c>
      <c r="E349" s="18">
        <v>0</v>
      </c>
      <c r="F349" s="214"/>
      <c r="G349" s="18">
        <v>0</v>
      </c>
      <c r="H349" s="30">
        <v>0</v>
      </c>
      <c r="I349" s="16">
        <f t="shared" si="146"/>
        <v>0.31038773722163893</v>
      </c>
      <c r="J349" s="6"/>
      <c r="K349" s="31" t="s">
        <v>15</v>
      </c>
      <c r="L349" s="18">
        <v>0.12247189395114644</v>
      </c>
      <c r="M349" s="18">
        <v>0.18791584327049252</v>
      </c>
      <c r="N349" s="18">
        <v>0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147"/>
        <v>0.31038773722163893</v>
      </c>
      <c r="U349" s="84" t="s">
        <v>15</v>
      </c>
      <c r="V349" s="76">
        <v>0.12247189395114644</v>
      </c>
      <c r="W349" s="76">
        <v>0</v>
      </c>
      <c r="X349" s="76">
        <v>0</v>
      </c>
      <c r="Y349" s="76">
        <v>0.18791584327049252</v>
      </c>
      <c r="Z349" s="76">
        <v>0</v>
      </c>
      <c r="AA349" s="76">
        <v>0</v>
      </c>
      <c r="AB349" s="76">
        <v>0</v>
      </c>
      <c r="AC349" s="77">
        <v>0</v>
      </c>
      <c r="AD349" s="78">
        <v>0</v>
      </c>
      <c r="AE349" s="78">
        <v>0</v>
      </c>
      <c r="AF349" s="78">
        <v>0</v>
      </c>
      <c r="AG349" s="78">
        <v>0</v>
      </c>
      <c r="AH349" s="78">
        <v>0</v>
      </c>
      <c r="AI349" s="79">
        <f t="shared" si="148"/>
        <v>0.31038773722163893</v>
      </c>
      <c r="AJ349" t="str">
        <f t="shared" si="149"/>
        <v/>
      </c>
      <c r="BA349"/>
      <c r="BR349"/>
      <c r="CG349"/>
    </row>
    <row r="350" spans="1:85" x14ac:dyDescent="0.25">
      <c r="A350" s="21" t="s">
        <v>14</v>
      </c>
      <c r="B350" s="22">
        <v>2.3938000772006073E-4</v>
      </c>
      <c r="C350" s="22">
        <v>0</v>
      </c>
      <c r="D350" s="22">
        <v>1.1486235600252073E-3</v>
      </c>
      <c r="E350" s="22">
        <v>9.7681807894662738E-5</v>
      </c>
      <c r="F350" s="214"/>
      <c r="G350" s="22">
        <v>0</v>
      </c>
      <c r="H350" s="23">
        <v>0</v>
      </c>
      <c r="I350" s="24">
        <f t="shared" si="146"/>
        <v>1.4856853756399307E-3</v>
      </c>
      <c r="J350" s="6"/>
      <c r="K350" s="25" t="s">
        <v>14</v>
      </c>
      <c r="L350" s="26">
        <v>2.3938000772006073E-4</v>
      </c>
      <c r="M350" s="26">
        <v>0</v>
      </c>
      <c r="N350" s="26">
        <v>1.1486235600252073E-3</v>
      </c>
      <c r="O350" s="26">
        <v>9.7681807894662738E-5</v>
      </c>
      <c r="P350" s="26">
        <v>0</v>
      </c>
      <c r="Q350" s="26">
        <v>0</v>
      </c>
      <c r="R350" s="27">
        <v>0</v>
      </c>
      <c r="S350" s="28">
        <f t="shared" si="147"/>
        <v>1.4856853756399307E-3</v>
      </c>
      <c r="U350" s="80" t="s">
        <v>55</v>
      </c>
      <c r="V350" s="81">
        <v>2.339537222769585E-4</v>
      </c>
      <c r="W350" s="81">
        <v>0</v>
      </c>
      <c r="X350" s="81">
        <v>0</v>
      </c>
      <c r="Y350" s="81">
        <v>0</v>
      </c>
      <c r="Z350" s="81">
        <v>0</v>
      </c>
      <c r="AA350" s="81">
        <v>8.9901639491221362E-5</v>
      </c>
      <c r="AB350" s="81">
        <v>0</v>
      </c>
      <c r="AC350" s="82">
        <v>1.161830013871751E-3</v>
      </c>
      <c r="AD350" s="81">
        <v>5.4262854431022274E-6</v>
      </c>
      <c r="AE350" s="81">
        <v>0</v>
      </c>
      <c r="AF350" s="81">
        <v>0</v>
      </c>
      <c r="AG350" s="81">
        <v>1.1486235600252073E-3</v>
      </c>
      <c r="AH350" s="81">
        <v>7.780168403441379E-6</v>
      </c>
      <c r="AI350" s="83">
        <f t="shared" si="148"/>
        <v>1.4856853756399309E-3</v>
      </c>
      <c r="AJ350" t="str">
        <f t="shared" si="149"/>
        <v/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</v>
      </c>
      <c r="E351" s="18">
        <v>0.23688055134934774</v>
      </c>
      <c r="F351" s="214"/>
      <c r="G351" s="18">
        <v>0</v>
      </c>
      <c r="H351" s="30">
        <v>0</v>
      </c>
      <c r="I351" s="16">
        <f t="shared" si="146"/>
        <v>0.23688055134934774</v>
      </c>
      <c r="J351" s="6"/>
      <c r="K351" s="31" t="s">
        <v>56</v>
      </c>
      <c r="L351" s="18">
        <v>0</v>
      </c>
      <c r="M351" s="18">
        <v>0</v>
      </c>
      <c r="N351" s="18">
        <v>0</v>
      </c>
      <c r="O351" s="18">
        <v>0.23688055134934774</v>
      </c>
      <c r="P351" s="18">
        <v>13.731624614826169</v>
      </c>
      <c r="Q351" s="18">
        <v>0</v>
      </c>
      <c r="R351" s="19">
        <v>0</v>
      </c>
      <c r="S351" s="20">
        <f t="shared" si="147"/>
        <v>13.968505166175516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</v>
      </c>
      <c r="AB351" s="76">
        <v>13.731624614826169</v>
      </c>
      <c r="AC351" s="77">
        <v>0.23688055134934774</v>
      </c>
      <c r="AD351" s="76">
        <v>0</v>
      </c>
      <c r="AE351" s="76">
        <v>0</v>
      </c>
      <c r="AF351" s="76">
        <v>0</v>
      </c>
      <c r="AG351" s="76">
        <v>0</v>
      </c>
      <c r="AH351" s="76">
        <v>0.23688055134934774</v>
      </c>
      <c r="AI351" s="79">
        <f t="shared" si="148"/>
        <v>13.968505166175516</v>
      </c>
      <c r="AJ351" t="str">
        <f t="shared" si="149"/>
        <v/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146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0.24957185625217077</v>
      </c>
      <c r="Q352" s="26">
        <v>0</v>
      </c>
      <c r="R352" s="27">
        <v>0</v>
      </c>
      <c r="S352" s="28">
        <f t="shared" si="147"/>
        <v>0.24957185625217077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0.24957185625217077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148"/>
        <v>0.24957185625217077</v>
      </c>
      <c r="AJ352" t="str">
        <f t="shared" si="149"/>
        <v/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146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147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148"/>
        <v>0</v>
      </c>
      <c r="AJ353" t="str">
        <f t="shared" si="149"/>
        <v/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1.1795830100221137E-2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146"/>
        <v>1.1795830100221137E-2</v>
      </c>
      <c r="J354" s="6"/>
      <c r="K354" s="25" t="s">
        <v>16</v>
      </c>
      <c r="L354" s="26">
        <v>0</v>
      </c>
      <c r="M354" s="26">
        <v>1.1795830100221137E-2</v>
      </c>
      <c r="N354" s="26">
        <v>0</v>
      </c>
      <c r="O354" s="26">
        <v>0</v>
      </c>
      <c r="P354" s="26">
        <v>1.8732900477702792E-5</v>
      </c>
      <c r="Q354" s="26">
        <v>0</v>
      </c>
      <c r="R354" s="27">
        <v>0</v>
      </c>
      <c r="S354" s="28">
        <f t="shared" si="147"/>
        <v>1.181456300069884E-2</v>
      </c>
      <c r="U354" s="80" t="s">
        <v>16</v>
      </c>
      <c r="V354" s="81">
        <v>0</v>
      </c>
      <c r="W354" s="81">
        <v>0</v>
      </c>
      <c r="X354" s="81">
        <v>0</v>
      </c>
      <c r="Y354" s="81">
        <v>1.1795830100221137E-2</v>
      </c>
      <c r="Z354" s="81">
        <v>0</v>
      </c>
      <c r="AA354" s="81">
        <v>0</v>
      </c>
      <c r="AB354" s="81">
        <v>1.8732900477702792E-5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148"/>
        <v>1.181456300069884E-2</v>
      </c>
      <c r="AJ354" t="str">
        <f t="shared" si="149"/>
        <v/>
      </c>
      <c r="BA354"/>
      <c r="BR354"/>
      <c r="CG354"/>
    </row>
    <row r="355" spans="1:85" x14ac:dyDescent="0.25">
      <c r="A355" s="29" t="s">
        <v>136</v>
      </c>
      <c r="B355" s="18">
        <v>3.4041216490254365</v>
      </c>
      <c r="C355" s="18">
        <v>0</v>
      </c>
      <c r="D355" s="18">
        <v>66.526912906146208</v>
      </c>
      <c r="E355" s="18">
        <v>0</v>
      </c>
      <c r="F355" s="214"/>
      <c r="G355" s="18">
        <v>0</v>
      </c>
      <c r="H355" s="30">
        <v>0</v>
      </c>
      <c r="I355" s="16">
        <f t="shared" si="146"/>
        <v>69.931034555171649</v>
      </c>
      <c r="J355" s="6"/>
      <c r="K355" s="31" t="s">
        <v>136</v>
      </c>
      <c r="L355" s="18">
        <v>3.4041216490254365</v>
      </c>
      <c r="M355" s="18">
        <v>0</v>
      </c>
      <c r="N355" s="18">
        <v>66.526912906146208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147"/>
        <v>69.931034555171649</v>
      </c>
      <c r="U355" s="84" t="s">
        <v>136</v>
      </c>
      <c r="V355" s="76">
        <v>3.4041216490254365</v>
      </c>
      <c r="W355" s="76">
        <v>0</v>
      </c>
      <c r="X355" s="76">
        <v>0</v>
      </c>
      <c r="Y355" s="76">
        <v>0</v>
      </c>
      <c r="Z355" s="76">
        <v>66.526912906146208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148"/>
        <v>69.931034555171649</v>
      </c>
      <c r="AJ355" t="str">
        <f t="shared" si="149"/>
        <v/>
      </c>
      <c r="BA355"/>
      <c r="BR355"/>
      <c r="CG355"/>
    </row>
    <row r="356" spans="1:85" x14ac:dyDescent="0.25">
      <c r="A356" s="21" t="s">
        <v>24</v>
      </c>
      <c r="B356" s="22">
        <v>7.1426715911105143</v>
      </c>
      <c r="C356" s="22">
        <v>3.5447586637366517</v>
      </c>
      <c r="D356" s="22">
        <v>2.4520785511746102</v>
      </c>
      <c r="E356" s="22">
        <v>314.69283808912667</v>
      </c>
      <c r="F356" s="214"/>
      <c r="G356" s="22">
        <v>10.905469687037144</v>
      </c>
      <c r="H356" s="23">
        <v>0</v>
      </c>
      <c r="I356" s="24">
        <f t="shared" si="146"/>
        <v>338.73781658218559</v>
      </c>
      <c r="J356" s="6"/>
      <c r="K356" s="25" t="s">
        <v>24</v>
      </c>
      <c r="L356" s="26">
        <v>7.1426715911105143</v>
      </c>
      <c r="M356" s="26">
        <v>3.5447586637366517</v>
      </c>
      <c r="N356" s="26">
        <v>2.4520785511746102</v>
      </c>
      <c r="O356" s="26">
        <v>314.69283808912667</v>
      </c>
      <c r="P356" s="26">
        <v>1.2544866498848362</v>
      </c>
      <c r="Q356" s="26">
        <v>10.905469687037144</v>
      </c>
      <c r="R356" s="27">
        <v>0</v>
      </c>
      <c r="S356" s="28">
        <f t="shared" si="147"/>
        <v>339.99230323207041</v>
      </c>
      <c r="U356" s="80" t="s">
        <v>24</v>
      </c>
      <c r="V356" s="81">
        <v>1.7259395954224983</v>
      </c>
      <c r="W356" s="81">
        <v>5.4046735546678253</v>
      </c>
      <c r="X356" s="81">
        <v>10.905469687037144</v>
      </c>
      <c r="Y356" s="81">
        <v>3.5447586637366517</v>
      </c>
      <c r="Z356" s="81">
        <v>1.2427402196747983</v>
      </c>
      <c r="AA356" s="81">
        <v>313.99851463973465</v>
      </c>
      <c r="AB356" s="81">
        <v>1.2544866498848362</v>
      </c>
      <c r="AC356" s="82">
        <v>1.9157202219120302</v>
      </c>
      <c r="AD356" s="81">
        <v>1.2058441020190857E-2</v>
      </c>
      <c r="AE356" s="81">
        <v>3.8669831720866631E-3</v>
      </c>
      <c r="AF356" s="81">
        <v>0</v>
      </c>
      <c r="AG356" s="81">
        <v>1.2093383314998118</v>
      </c>
      <c r="AH356" s="81">
        <v>0.69045646621994072</v>
      </c>
      <c r="AI356" s="83">
        <f t="shared" si="148"/>
        <v>339.99230323207041</v>
      </c>
      <c r="AJ356" t="str">
        <f t="shared" si="149"/>
        <v/>
      </c>
      <c r="BA356"/>
      <c r="BR356"/>
      <c r="CG356"/>
    </row>
    <row r="357" spans="1:85" x14ac:dyDescent="0.25">
      <c r="A357" s="29" t="s">
        <v>23</v>
      </c>
      <c r="B357" s="18">
        <v>2.6934867277244043</v>
      </c>
      <c r="C357" s="18">
        <v>0</v>
      </c>
      <c r="D357" s="18">
        <v>40.466409694289588</v>
      </c>
      <c r="E357" s="18">
        <v>0</v>
      </c>
      <c r="F357" s="214"/>
      <c r="G357" s="18">
        <v>0</v>
      </c>
      <c r="H357" s="30">
        <v>0</v>
      </c>
      <c r="I357" s="16">
        <f t="shared" si="146"/>
        <v>43.159896422013993</v>
      </c>
      <c r="J357" s="6"/>
      <c r="K357" s="31" t="s">
        <v>23</v>
      </c>
      <c r="L357" s="18">
        <v>2.6934867277244043</v>
      </c>
      <c r="M357" s="18">
        <v>0</v>
      </c>
      <c r="N357" s="18">
        <v>40.466409694289588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147"/>
        <v>43.159896422013993</v>
      </c>
      <c r="U357" s="84" t="s">
        <v>23</v>
      </c>
      <c r="V357" s="76">
        <v>2.6934867277244043</v>
      </c>
      <c r="W357" s="76">
        <v>0</v>
      </c>
      <c r="X357" s="76">
        <v>0</v>
      </c>
      <c r="Y357" s="76">
        <v>0</v>
      </c>
      <c r="Z357" s="76">
        <v>1.1267883228516467</v>
      </c>
      <c r="AA357" s="76">
        <v>0</v>
      </c>
      <c r="AB357" s="76">
        <v>0</v>
      </c>
      <c r="AC357" s="77">
        <v>39.339621371437943</v>
      </c>
      <c r="AD357" s="76">
        <v>0</v>
      </c>
      <c r="AE357" s="76">
        <v>0</v>
      </c>
      <c r="AF357" s="76">
        <v>0</v>
      </c>
      <c r="AG357" s="76">
        <v>39.339621371437943</v>
      </c>
      <c r="AH357" s="76">
        <v>0</v>
      </c>
      <c r="AI357" s="79">
        <f t="shared" si="148"/>
        <v>43.159896422013993</v>
      </c>
      <c r="AJ357" t="str">
        <f t="shared" si="149"/>
        <v/>
      </c>
      <c r="BA357"/>
      <c r="BR357"/>
      <c r="CG357"/>
    </row>
    <row r="358" spans="1:85" x14ac:dyDescent="0.25">
      <c r="A358" s="21" t="s">
        <v>58</v>
      </c>
      <c r="B358" s="22">
        <v>0</v>
      </c>
      <c r="C358" s="22">
        <v>0</v>
      </c>
      <c r="D358" s="22">
        <v>0</v>
      </c>
      <c r="E358" s="22">
        <v>0</v>
      </c>
      <c r="F358" s="214"/>
      <c r="G358" s="22">
        <v>0</v>
      </c>
      <c r="H358" s="23">
        <v>0</v>
      </c>
      <c r="I358" s="24">
        <f t="shared" si="146"/>
        <v>0</v>
      </c>
      <c r="J358" s="6"/>
      <c r="K358" s="25" t="s">
        <v>58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147"/>
        <v>0</v>
      </c>
      <c r="U358" s="80" t="s">
        <v>58</v>
      </c>
      <c r="V358" s="81">
        <v>0</v>
      </c>
      <c r="W358" s="81">
        <v>0</v>
      </c>
      <c r="X358" s="81">
        <v>0</v>
      </c>
      <c r="Y358" s="81">
        <v>0</v>
      </c>
      <c r="Z358" s="81">
        <v>0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148"/>
        <v>0</v>
      </c>
      <c r="AJ358" t="str">
        <f t="shared" si="149"/>
        <v/>
      </c>
      <c r="BA358"/>
      <c r="BR358"/>
      <c r="CG358"/>
    </row>
    <row r="359" spans="1:85" x14ac:dyDescent="0.25">
      <c r="A359" s="29" t="s">
        <v>21</v>
      </c>
      <c r="B359" s="18">
        <v>145.25588292703975</v>
      </c>
      <c r="C359" s="18">
        <v>718.21227422867764</v>
      </c>
      <c r="D359" s="18">
        <v>409.52070187176861</v>
      </c>
      <c r="E359" s="18">
        <v>10.685002823795992</v>
      </c>
      <c r="F359" s="214"/>
      <c r="G359" s="18">
        <v>0</v>
      </c>
      <c r="H359" s="30">
        <v>0</v>
      </c>
      <c r="I359" s="16">
        <f t="shared" si="146"/>
        <v>1283.6738618512818</v>
      </c>
      <c r="J359" s="6"/>
      <c r="K359" s="31" t="s">
        <v>21</v>
      </c>
      <c r="L359" s="18">
        <v>145.25588292703975</v>
      </c>
      <c r="M359" s="18">
        <v>718.21227422867764</v>
      </c>
      <c r="N359" s="18">
        <v>409.52070187176861</v>
      </c>
      <c r="O359" s="18">
        <v>10.685002823795992</v>
      </c>
      <c r="P359" s="18">
        <v>0.83397273310559716</v>
      </c>
      <c r="Q359" s="18">
        <v>0</v>
      </c>
      <c r="R359" s="19">
        <v>0</v>
      </c>
      <c r="S359" s="20">
        <f t="shared" si="147"/>
        <v>1284.5078345843874</v>
      </c>
      <c r="U359" s="84" t="s">
        <v>21</v>
      </c>
      <c r="V359" s="76">
        <v>145.25588292703975</v>
      </c>
      <c r="W359" s="76">
        <v>0</v>
      </c>
      <c r="X359" s="76">
        <v>0</v>
      </c>
      <c r="Y359" s="76">
        <v>718.21227422867764</v>
      </c>
      <c r="Z359" s="76">
        <v>296.62562437430245</v>
      </c>
      <c r="AA359" s="76">
        <v>0</v>
      </c>
      <c r="AB359" s="76">
        <v>0.83397273310559716</v>
      </c>
      <c r="AC359" s="77">
        <v>123.58008032126217</v>
      </c>
      <c r="AD359" s="76">
        <v>0</v>
      </c>
      <c r="AE359" s="76">
        <v>0</v>
      </c>
      <c r="AF359" s="76">
        <v>0</v>
      </c>
      <c r="AG359" s="76">
        <v>112.89507749746618</v>
      </c>
      <c r="AH359" s="76">
        <v>10.685002823795992</v>
      </c>
      <c r="AI359" s="79">
        <f t="shared" si="148"/>
        <v>1284.5078345843876</v>
      </c>
      <c r="AJ359" t="str">
        <f t="shared" si="149"/>
        <v/>
      </c>
      <c r="BA359"/>
      <c r="BR359"/>
      <c r="CG359"/>
    </row>
    <row r="360" spans="1:85" x14ac:dyDescent="0.25">
      <c r="A360" s="21" t="s">
        <v>20</v>
      </c>
      <c r="B360" s="22">
        <v>0.17850241593437294</v>
      </c>
      <c r="C360" s="22">
        <v>9.6096433357000191</v>
      </c>
      <c r="D360" s="22">
        <v>2.9918900511478075</v>
      </c>
      <c r="E360" s="22">
        <v>0</v>
      </c>
      <c r="F360" s="214"/>
      <c r="G360" s="22">
        <v>0</v>
      </c>
      <c r="H360" s="23">
        <v>0</v>
      </c>
      <c r="I360" s="24">
        <f t="shared" si="146"/>
        <v>12.7800358027822</v>
      </c>
      <c r="J360" s="6"/>
      <c r="K360" s="25" t="s">
        <v>20</v>
      </c>
      <c r="L360" s="26">
        <v>0.17850241593437294</v>
      </c>
      <c r="M360" s="26">
        <v>9.6096433357000191</v>
      </c>
      <c r="N360" s="26">
        <v>2.9918900511478075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147"/>
        <v>12.7800358027822</v>
      </c>
      <c r="U360" s="80" t="s">
        <v>59</v>
      </c>
      <c r="V360" s="81">
        <v>0.17850241593437294</v>
      </c>
      <c r="W360" s="81">
        <v>0</v>
      </c>
      <c r="X360" s="81">
        <v>0</v>
      </c>
      <c r="Y360" s="81">
        <v>9.6096433357000191</v>
      </c>
      <c r="Z360" s="81">
        <v>2.9918900511478075</v>
      </c>
      <c r="AA360" s="81">
        <v>0</v>
      </c>
      <c r="AB360" s="81">
        <v>0</v>
      </c>
      <c r="AC360" s="82">
        <v>0</v>
      </c>
      <c r="AD360" s="81">
        <v>0</v>
      </c>
      <c r="AE360" s="81">
        <v>0</v>
      </c>
      <c r="AF360" s="81">
        <v>0</v>
      </c>
      <c r="AG360" s="81">
        <v>0</v>
      </c>
      <c r="AH360" s="81">
        <v>0</v>
      </c>
      <c r="AI360" s="83">
        <f t="shared" si="148"/>
        <v>12.7800358027822</v>
      </c>
      <c r="AJ360" t="str">
        <f t="shared" si="149"/>
        <v/>
      </c>
      <c r="BA360"/>
      <c r="BR360"/>
      <c r="CG360"/>
    </row>
    <row r="361" spans="1:85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146"/>
        <v>0</v>
      </c>
      <c r="J361" s="6"/>
      <c r="K361" s="33" t="s">
        <v>62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147"/>
        <v>0</v>
      </c>
      <c r="U361" s="85" t="s">
        <v>60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148"/>
        <v>0</v>
      </c>
      <c r="AJ361" t="str">
        <f t="shared" si="149"/>
        <v/>
      </c>
      <c r="BA361"/>
      <c r="BR361"/>
      <c r="CG361"/>
    </row>
    <row r="362" spans="1:85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146"/>
        <v>0</v>
      </c>
      <c r="J362" s="6"/>
      <c r="K362" s="38" t="s">
        <v>22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147"/>
        <v>0</v>
      </c>
      <c r="U362" s="86" t="s">
        <v>63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148"/>
        <v>0</v>
      </c>
      <c r="AJ362" t="str">
        <f t="shared" si="149"/>
        <v/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146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147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148"/>
        <v>0</v>
      </c>
      <c r="AJ363" t="str">
        <f t="shared" si="149"/>
        <v/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146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147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148"/>
        <v>0</v>
      </c>
      <c r="AJ364" t="str">
        <f t="shared" si="149"/>
        <v/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146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147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148"/>
        <v>0</v>
      </c>
      <c r="AJ365" t="str">
        <f t="shared" si="149"/>
        <v/>
      </c>
      <c r="BA365"/>
      <c r="BR365"/>
      <c r="CG365"/>
    </row>
    <row r="366" spans="1:85" x14ac:dyDescent="0.25">
      <c r="A366" s="56" t="s">
        <v>25</v>
      </c>
      <c r="B366" s="57">
        <f>SUM(B345:B361)</f>
        <v>158.79737658479334</v>
      </c>
      <c r="C366" s="57">
        <f t="shared" ref="C366:I366" si="150">SUM(C345:C361)</f>
        <v>731.56638790148509</v>
      </c>
      <c r="D366" s="57">
        <f t="shared" si="150"/>
        <v>521.95914169808691</v>
      </c>
      <c r="E366" s="57">
        <f t="shared" si="150"/>
        <v>325.61481914607987</v>
      </c>
      <c r="F366" s="57">
        <f t="shared" si="150"/>
        <v>0</v>
      </c>
      <c r="G366" s="57">
        <f t="shared" si="150"/>
        <v>10.905469687037144</v>
      </c>
      <c r="H366" s="58">
        <f t="shared" si="150"/>
        <v>0</v>
      </c>
      <c r="I366" s="16">
        <f t="shared" si="150"/>
        <v>1748.843195017482</v>
      </c>
      <c r="J366" s="6"/>
      <c r="K366" s="59" t="s">
        <v>25</v>
      </c>
      <c r="L366" s="57">
        <f>SUM(L345:L361)</f>
        <v>158.79737658479334</v>
      </c>
      <c r="M366" s="57">
        <f t="shared" ref="M366:S366" si="151">SUM(M345:M361)</f>
        <v>731.56638790148509</v>
      </c>
      <c r="N366" s="57">
        <f t="shared" si="151"/>
        <v>521.95914169808691</v>
      </c>
      <c r="O366" s="57">
        <f t="shared" si="151"/>
        <v>325.61481914607987</v>
      </c>
      <c r="P366" s="57">
        <f t="shared" si="151"/>
        <v>16.069674586969249</v>
      </c>
      <c r="Q366" s="57">
        <f t="shared" si="151"/>
        <v>10.905469687037144</v>
      </c>
      <c r="R366" s="58">
        <f t="shared" si="151"/>
        <v>0</v>
      </c>
      <c r="S366" s="60">
        <f t="shared" si="151"/>
        <v>1764.9128696044513</v>
      </c>
      <c r="T366" t="str">
        <f>IF(ABS(S366-AI366)&gt;0.01,S366-AI366,"")</f>
        <v/>
      </c>
      <c r="U366" s="94" t="s">
        <v>61</v>
      </c>
      <c r="V366" s="95">
        <f>SUM(V345:V361)</f>
        <v>153.38063916281988</v>
      </c>
      <c r="W366" s="95">
        <f t="shared" ref="W366:AH366" si="152">SUM(W345:W361)</f>
        <v>5.4046735546678253</v>
      </c>
      <c r="X366" s="95">
        <f t="shared" si="152"/>
        <v>10.905469687037144</v>
      </c>
      <c r="Y366" s="95">
        <f t="shared" si="152"/>
        <v>731.56638790148509</v>
      </c>
      <c r="Z366" s="95">
        <f t="shared" si="152"/>
        <v>368.51395587412293</v>
      </c>
      <c r="AA366" s="95">
        <f t="shared" si="152"/>
        <v>313.99860454137416</v>
      </c>
      <c r="AB366" s="95">
        <f t="shared" si="152"/>
        <v>16.069674586969249</v>
      </c>
      <c r="AC366" s="95">
        <f t="shared" si="152"/>
        <v>165.07346429597536</v>
      </c>
      <c r="AD366" s="96">
        <f t="shared" si="152"/>
        <v>1.206386730563396E-2</v>
      </c>
      <c r="AE366" s="96">
        <f t="shared" si="152"/>
        <v>3.8669831720866631E-3</v>
      </c>
      <c r="AF366" s="96">
        <f t="shared" si="152"/>
        <v>0</v>
      </c>
      <c r="AG366" s="96">
        <f t="shared" si="152"/>
        <v>153.44518582396395</v>
      </c>
      <c r="AH366" s="96">
        <f t="shared" si="152"/>
        <v>11.612347621533685</v>
      </c>
      <c r="AI366" s="97">
        <f>SUM(V366:AC366)</f>
        <v>1764.9128696044515</v>
      </c>
      <c r="AJ366" t="str">
        <f t="shared" si="149"/>
        <v/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9.0801380613889718E-2</v>
      </c>
      <c r="C367" s="98">
        <f t="shared" ref="C367:H367" si="153">IF($I366=0,"-",C366/$I366)</f>
        <v>0.41831445494126884</v>
      </c>
      <c r="D367" s="98">
        <f t="shared" si="153"/>
        <v>0.29845965789566931</v>
      </c>
      <c r="E367" s="98">
        <f t="shared" si="153"/>
        <v>0.18618868751284756</v>
      </c>
      <c r="F367" s="98">
        <f t="shared" si="153"/>
        <v>0</v>
      </c>
      <c r="G367" s="98">
        <f t="shared" si="153"/>
        <v>6.235819036324826E-3</v>
      </c>
      <c r="H367" s="99">
        <f t="shared" si="153"/>
        <v>0</v>
      </c>
      <c r="I367" s="100">
        <f>SUM(B367:H367)</f>
        <v>1.0000000000000002</v>
      </c>
      <c r="J367"/>
      <c r="K367" s="64" t="s">
        <v>86</v>
      </c>
      <c r="L367" s="65">
        <f t="shared" ref="L367:R367" si="154">IF($S366=0,"-",L366/$S366)</f>
        <v>8.9974626690995055E-2</v>
      </c>
      <c r="M367" s="65">
        <f t="shared" si="154"/>
        <v>0.41450566795710558</v>
      </c>
      <c r="N367" s="65">
        <f t="shared" si="154"/>
        <v>0.29574215854353608</v>
      </c>
      <c r="O367" s="65">
        <f t="shared" si="154"/>
        <v>0.18449342443689926</v>
      </c>
      <c r="P367" s="65">
        <f t="shared" si="154"/>
        <v>9.1050809723942638E-3</v>
      </c>
      <c r="Q367" s="65">
        <f t="shared" si="154"/>
        <v>6.1790413990698905E-3</v>
      </c>
      <c r="R367" s="66">
        <f t="shared" si="154"/>
        <v>0</v>
      </c>
      <c r="S367" s="67">
        <f>SUM(L367:R367)</f>
        <v>1</v>
      </c>
      <c r="U367" s="101" t="s">
        <v>86</v>
      </c>
      <c r="V367" s="102">
        <f>+V366/$AI366</f>
        <v>8.6905502138015012E-2</v>
      </c>
      <c r="W367" s="102">
        <f t="shared" ref="W367:AH367" si="155">+W366/$AI366</f>
        <v>3.0622891632486704E-3</v>
      </c>
      <c r="X367" s="102">
        <f t="shared" si="155"/>
        <v>6.1790413990698897E-3</v>
      </c>
      <c r="Y367" s="102">
        <f t="shared" si="155"/>
        <v>0.41450566795710553</v>
      </c>
      <c r="Z367" s="102">
        <f t="shared" si="155"/>
        <v>0.20880008425385524</v>
      </c>
      <c r="AA367" s="102">
        <f t="shared" si="155"/>
        <v>0.17791167481924863</v>
      </c>
      <c r="AB367" s="102">
        <f t="shared" si="155"/>
        <v>9.1050809723942638E-3</v>
      </c>
      <c r="AC367" s="102">
        <f t="shared" si="155"/>
        <v>9.3530659297062779E-2</v>
      </c>
      <c r="AD367" s="102">
        <f t="shared" si="155"/>
        <v>6.8353897313569295E-6</v>
      </c>
      <c r="AE367" s="102">
        <f t="shared" si="155"/>
        <v>2.1910334717845438E-6</v>
      </c>
      <c r="AF367" s="102">
        <f t="shared" si="155"/>
        <v>0</v>
      </c>
      <c r="AG367" s="102">
        <f t="shared" si="155"/>
        <v>8.6942074289680801E-2</v>
      </c>
      <c r="AH367" s="102">
        <f t="shared" si="155"/>
        <v>6.5795585841788434E-3</v>
      </c>
      <c r="AI367" s="103">
        <f>SUM(V367:AC367)</f>
        <v>1</v>
      </c>
      <c r="AJ367" s="1" t="str">
        <f t="shared" si="149"/>
        <v/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AJ371" t="str">
        <f>IF(ABS(S371-AI371)&gt;0.001,S371-AI371,"")</f>
        <v/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156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157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158">SUM(V372:AC372)</f>
        <v>0</v>
      </c>
      <c r="AJ372" t="str">
        <f t="shared" ref="AJ372:AJ393" si="159">IF(ABS(S372-AI372)&gt;0.001,S372-AI372,"")</f>
        <v/>
      </c>
      <c r="BA372"/>
      <c r="BR372"/>
      <c r="CG372"/>
    </row>
    <row r="373" spans="1:85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156"/>
        <v>0</v>
      </c>
      <c r="J373" s="6"/>
      <c r="K373" s="31" t="s">
        <v>9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157"/>
        <v>0</v>
      </c>
      <c r="U373" s="84" t="s">
        <v>9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158"/>
        <v>0</v>
      </c>
      <c r="AJ373" t="str">
        <f t="shared" si="159"/>
        <v/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156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157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158"/>
        <v>0</v>
      </c>
      <c r="AJ374" t="str">
        <f t="shared" si="159"/>
        <v/>
      </c>
      <c r="BA374"/>
      <c r="BR374"/>
      <c r="CG374"/>
    </row>
    <row r="375" spans="1:85" x14ac:dyDescent="0.25">
      <c r="A375" s="29" t="s">
        <v>15</v>
      </c>
      <c r="B375" s="18">
        <v>7.7929595296924212</v>
      </c>
      <c r="C375" s="18">
        <v>0</v>
      </c>
      <c r="D375" s="18">
        <v>0</v>
      </c>
      <c r="E375" s="18">
        <v>0</v>
      </c>
      <c r="F375" s="214"/>
      <c r="G375" s="18">
        <v>0</v>
      </c>
      <c r="H375" s="30">
        <v>0</v>
      </c>
      <c r="I375" s="16">
        <f t="shared" si="156"/>
        <v>7.7929595296924212</v>
      </c>
      <c r="J375" s="6"/>
      <c r="K375" s="31" t="s">
        <v>15</v>
      </c>
      <c r="L375" s="18">
        <v>7.7929595296924212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157"/>
        <v>7.7929595296924212</v>
      </c>
      <c r="U375" s="84" t="s">
        <v>15</v>
      </c>
      <c r="V375" s="76">
        <v>7.7929595296924212</v>
      </c>
      <c r="W375" s="76">
        <v>0</v>
      </c>
      <c r="X375" s="76">
        <v>0</v>
      </c>
      <c r="Y375" s="76">
        <v>0</v>
      </c>
      <c r="Z375" s="76">
        <v>0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158"/>
        <v>7.7929595296924212</v>
      </c>
      <c r="AJ375" t="str">
        <f t="shared" si="159"/>
        <v/>
      </c>
      <c r="BA375"/>
      <c r="BR375"/>
      <c r="CG375"/>
    </row>
    <row r="376" spans="1:85" x14ac:dyDescent="0.25">
      <c r="A376" s="21" t="s">
        <v>14</v>
      </c>
      <c r="B376" s="22">
        <v>1.4007686945521831</v>
      </c>
      <c r="C376" s="22">
        <v>0</v>
      </c>
      <c r="D376" s="22">
        <v>7.1103275272096533E-2</v>
      </c>
      <c r="E376" s="22">
        <v>4.2047285397881717E-2</v>
      </c>
      <c r="F376" s="214"/>
      <c r="G376" s="22">
        <v>0</v>
      </c>
      <c r="H376" s="23">
        <v>0</v>
      </c>
      <c r="I376" s="24">
        <f t="shared" si="156"/>
        <v>1.5139192552221614</v>
      </c>
      <c r="J376" s="6"/>
      <c r="K376" s="25" t="s">
        <v>14</v>
      </c>
      <c r="L376" s="26">
        <v>1.4007686945521831</v>
      </c>
      <c r="M376" s="26">
        <v>0</v>
      </c>
      <c r="N376" s="26">
        <v>7.1103275272096533E-2</v>
      </c>
      <c r="O376" s="26">
        <v>4.2047285397881717E-2</v>
      </c>
      <c r="P376" s="26">
        <v>0</v>
      </c>
      <c r="Q376" s="26">
        <v>0</v>
      </c>
      <c r="R376" s="27">
        <v>0</v>
      </c>
      <c r="S376" s="28">
        <f t="shared" si="157"/>
        <v>1.5139192552221614</v>
      </c>
      <c r="U376" s="80" t="s">
        <v>55</v>
      </c>
      <c r="V376" s="81">
        <v>1.3967017719888852</v>
      </c>
      <c r="W376" s="81">
        <v>0</v>
      </c>
      <c r="X376" s="81">
        <v>0</v>
      </c>
      <c r="Y376" s="81">
        <v>0</v>
      </c>
      <c r="Z376" s="81">
        <v>7.1103275272096533E-2</v>
      </c>
      <c r="AA376" s="81">
        <v>4.2047285397881717E-2</v>
      </c>
      <c r="AB376" s="81">
        <v>0</v>
      </c>
      <c r="AC376" s="82">
        <v>4.0669225632979792E-3</v>
      </c>
      <c r="AD376" s="81">
        <v>4.0669225632979792E-3</v>
      </c>
      <c r="AE376" s="81">
        <v>0</v>
      </c>
      <c r="AF376" s="81">
        <v>0</v>
      </c>
      <c r="AG376" s="81">
        <v>0</v>
      </c>
      <c r="AH376" s="81">
        <v>0</v>
      </c>
      <c r="AI376" s="83">
        <f t="shared" si="158"/>
        <v>1.5139192552221614</v>
      </c>
      <c r="AJ376" t="str">
        <f t="shared" si="159"/>
        <v/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200.95425998461531</v>
      </c>
      <c r="F377" s="214"/>
      <c r="G377" s="18">
        <v>0</v>
      </c>
      <c r="H377" s="30">
        <v>0</v>
      </c>
      <c r="I377" s="16">
        <f t="shared" si="156"/>
        <v>200.95425998461531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200.95425998461531</v>
      </c>
      <c r="P377" s="18">
        <v>144.94530427246917</v>
      </c>
      <c r="Q377" s="18">
        <v>0</v>
      </c>
      <c r="R377" s="19">
        <v>0</v>
      </c>
      <c r="S377" s="20">
        <f t="shared" si="157"/>
        <v>345.89956425708448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200.95425998461531</v>
      </c>
      <c r="AB377" s="76">
        <v>144.94530427246917</v>
      </c>
      <c r="AC377" s="77">
        <v>0</v>
      </c>
      <c r="AD377" s="76">
        <v>0</v>
      </c>
      <c r="AE377" s="76">
        <v>0</v>
      </c>
      <c r="AF377" s="76">
        <v>0</v>
      </c>
      <c r="AG377" s="76">
        <v>0</v>
      </c>
      <c r="AH377" s="76">
        <v>0</v>
      </c>
      <c r="AI377" s="79">
        <f t="shared" si="158"/>
        <v>345.89956425708448</v>
      </c>
      <c r="AJ377" t="str">
        <f t="shared" si="159"/>
        <v/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2.0365304204842376</v>
      </c>
      <c r="F378" s="214"/>
      <c r="G378" s="22">
        <v>0</v>
      </c>
      <c r="H378" s="23">
        <v>0</v>
      </c>
      <c r="I378" s="24">
        <f t="shared" si="156"/>
        <v>2.0365304204842376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2.0365304204842376</v>
      </c>
      <c r="P378" s="26">
        <v>9.3440064015482029</v>
      </c>
      <c r="Q378" s="26">
        <v>0</v>
      </c>
      <c r="R378" s="27">
        <v>0</v>
      </c>
      <c r="S378" s="28">
        <f t="shared" si="157"/>
        <v>11.38053682203244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1.6292243363873902</v>
      </c>
      <c r="AB378" s="81">
        <v>9.3440064015482029</v>
      </c>
      <c r="AC378" s="82">
        <v>0.40730608409684754</v>
      </c>
      <c r="AD378" s="81">
        <v>0</v>
      </c>
      <c r="AE378" s="81">
        <v>0</v>
      </c>
      <c r="AF378" s="81">
        <v>0</v>
      </c>
      <c r="AG378" s="81">
        <v>0</v>
      </c>
      <c r="AH378" s="81">
        <v>0.40730608409684754</v>
      </c>
      <c r="AI378" s="83">
        <f t="shared" si="158"/>
        <v>11.38053682203244</v>
      </c>
      <c r="AJ378" t="str">
        <f t="shared" si="159"/>
        <v/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7.6163718840672389E-3</v>
      </c>
      <c r="F379" s="214"/>
      <c r="G379" s="18">
        <v>0</v>
      </c>
      <c r="H379" s="30">
        <v>0</v>
      </c>
      <c r="I379" s="16">
        <f t="shared" si="156"/>
        <v>7.6163718840672389E-3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7.6163718840672389E-3</v>
      </c>
      <c r="P379" s="18">
        <v>0</v>
      </c>
      <c r="Q379" s="18">
        <v>0</v>
      </c>
      <c r="R379" s="19">
        <v>0</v>
      </c>
      <c r="S379" s="20">
        <f t="shared" si="157"/>
        <v>7.6163718840672389E-3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7.6163718840672389E-3</v>
      </c>
      <c r="AD379" s="76">
        <v>0</v>
      </c>
      <c r="AE379" s="76">
        <v>0</v>
      </c>
      <c r="AF379" s="76">
        <v>0</v>
      </c>
      <c r="AG379" s="76">
        <v>0</v>
      </c>
      <c r="AH379" s="76">
        <v>7.6163718840672389E-3</v>
      </c>
      <c r="AI379" s="79">
        <f t="shared" si="158"/>
        <v>7.6163718840672389E-3</v>
      </c>
      <c r="AJ379" t="str">
        <f t="shared" si="159"/>
        <v/>
      </c>
      <c r="BA379"/>
      <c r="BR379"/>
      <c r="CG379"/>
    </row>
    <row r="380" spans="1:85" x14ac:dyDescent="0.25">
      <c r="A380" s="21" t="s">
        <v>16</v>
      </c>
      <c r="B380" s="22">
        <v>0.37222006098664862</v>
      </c>
      <c r="C380" s="22">
        <v>0</v>
      </c>
      <c r="D380" s="22">
        <v>10.192253327691501</v>
      </c>
      <c r="E380" s="22">
        <v>2.3096631137322099</v>
      </c>
      <c r="F380" s="214"/>
      <c r="G380" s="22">
        <v>0</v>
      </c>
      <c r="H380" s="23">
        <v>0</v>
      </c>
      <c r="I380" s="24">
        <f t="shared" si="156"/>
        <v>12.87413650241036</v>
      </c>
      <c r="J380" s="6"/>
      <c r="K380" s="25" t="s">
        <v>16</v>
      </c>
      <c r="L380" s="26">
        <v>0.37222006098664862</v>
      </c>
      <c r="M380" s="26">
        <v>0</v>
      </c>
      <c r="N380" s="26">
        <v>10.192253327691501</v>
      </c>
      <c r="O380" s="26">
        <v>2.3096631137322099</v>
      </c>
      <c r="P380" s="26">
        <v>0.16300038258361652</v>
      </c>
      <c r="Q380" s="26">
        <v>0</v>
      </c>
      <c r="R380" s="27">
        <v>0</v>
      </c>
      <c r="S380" s="28">
        <f t="shared" si="157"/>
        <v>13.037136884993977</v>
      </c>
      <c r="U380" s="80" t="s">
        <v>16</v>
      </c>
      <c r="V380" s="81">
        <v>0.37222006098664862</v>
      </c>
      <c r="W380" s="81">
        <v>0</v>
      </c>
      <c r="X380" s="81">
        <v>0</v>
      </c>
      <c r="Y380" s="81">
        <v>0</v>
      </c>
      <c r="Z380" s="81">
        <v>10.190556965512037</v>
      </c>
      <c r="AA380" s="81">
        <v>0</v>
      </c>
      <c r="AB380" s="81">
        <v>0.16300038258361652</v>
      </c>
      <c r="AC380" s="82">
        <v>2.311359475911674</v>
      </c>
      <c r="AD380" s="81">
        <v>0</v>
      </c>
      <c r="AE380" s="81">
        <v>0</v>
      </c>
      <c r="AF380" s="81">
        <v>0</v>
      </c>
      <c r="AG380" s="81">
        <v>1.6963621794644492E-3</v>
      </c>
      <c r="AH380" s="81">
        <v>2.3096631137322099</v>
      </c>
      <c r="AI380" s="83">
        <f t="shared" si="158"/>
        <v>13.037136884993977</v>
      </c>
      <c r="AJ380" t="str">
        <f t="shared" si="159"/>
        <v/>
      </c>
      <c r="BA380"/>
      <c r="BR380"/>
      <c r="CG380"/>
    </row>
    <row r="381" spans="1:85" x14ac:dyDescent="0.25">
      <c r="A381" s="29" t="s">
        <v>136</v>
      </c>
      <c r="B381" s="18">
        <v>46.350358982391086</v>
      </c>
      <c r="C381" s="18">
        <v>1.2938270400012191</v>
      </c>
      <c r="D381" s="18">
        <v>37.688218639698377</v>
      </c>
      <c r="E381" s="18">
        <v>5.2754523531319666E-2</v>
      </c>
      <c r="F381" s="214"/>
      <c r="G381" s="18">
        <v>0</v>
      </c>
      <c r="H381" s="30">
        <v>0</v>
      </c>
      <c r="I381" s="16">
        <f t="shared" si="156"/>
        <v>85.385159185622001</v>
      </c>
      <c r="J381" s="6"/>
      <c r="K381" s="31" t="s">
        <v>136</v>
      </c>
      <c r="L381" s="18">
        <v>46.350358982391086</v>
      </c>
      <c r="M381" s="18">
        <v>1.2938270400012191</v>
      </c>
      <c r="N381" s="18">
        <v>37.688218639698377</v>
      </c>
      <c r="O381" s="18">
        <v>5.2754523531319666E-2</v>
      </c>
      <c r="P381" s="18">
        <v>0.10946776487325342</v>
      </c>
      <c r="Q381" s="18">
        <v>0</v>
      </c>
      <c r="R381" s="19">
        <v>0</v>
      </c>
      <c r="S381" s="20">
        <f t="shared" si="157"/>
        <v>85.49462695049526</v>
      </c>
      <c r="U381" s="84" t="s">
        <v>136</v>
      </c>
      <c r="V381" s="76">
        <v>46.056450812021424</v>
      </c>
      <c r="W381" s="76">
        <v>0</v>
      </c>
      <c r="X381" s="76">
        <v>0</v>
      </c>
      <c r="Y381" s="76">
        <v>1.2938270400012191</v>
      </c>
      <c r="Z381" s="76">
        <v>37.688218639698377</v>
      </c>
      <c r="AA381" s="76">
        <v>5.2754523531319666E-2</v>
      </c>
      <c r="AB381" s="76">
        <v>0.10946776487325342</v>
      </c>
      <c r="AC381" s="77">
        <v>0.29390817036965899</v>
      </c>
      <c r="AD381" s="76">
        <v>0.29390817036965899</v>
      </c>
      <c r="AE381" s="76">
        <v>0</v>
      </c>
      <c r="AF381" s="76">
        <v>0</v>
      </c>
      <c r="AG381" s="76">
        <v>0</v>
      </c>
      <c r="AH381" s="76">
        <v>0</v>
      </c>
      <c r="AI381" s="79">
        <f t="shared" si="158"/>
        <v>85.49462695049526</v>
      </c>
      <c r="AJ381" t="str">
        <f t="shared" si="159"/>
        <v/>
      </c>
      <c r="BA381"/>
      <c r="BR381"/>
      <c r="CG381"/>
    </row>
    <row r="382" spans="1:85" x14ac:dyDescent="0.25">
      <c r="A382" s="21" t="s">
        <v>24</v>
      </c>
      <c r="B382" s="22">
        <v>5.6162640898607963</v>
      </c>
      <c r="C382" s="22">
        <v>0.45731391407842831</v>
      </c>
      <c r="D382" s="22">
        <v>3.3490529999795555</v>
      </c>
      <c r="E382" s="22">
        <v>23.326811814099049</v>
      </c>
      <c r="F382" s="214"/>
      <c r="G382" s="22">
        <v>16.006002007261305</v>
      </c>
      <c r="H382" s="23">
        <v>0</v>
      </c>
      <c r="I382" s="24">
        <f t="shared" si="156"/>
        <v>48.755444825279127</v>
      </c>
      <c r="J382" s="6"/>
      <c r="K382" s="25" t="s">
        <v>24</v>
      </c>
      <c r="L382" s="26">
        <v>5.6162640898607963</v>
      </c>
      <c r="M382" s="26">
        <v>0.45731391407842831</v>
      </c>
      <c r="N382" s="26">
        <v>3.3490529999795555</v>
      </c>
      <c r="O382" s="26">
        <v>23.326811814099049</v>
      </c>
      <c r="P382" s="26">
        <v>0</v>
      </c>
      <c r="Q382" s="26">
        <v>16.006002007261305</v>
      </c>
      <c r="R382" s="27">
        <v>0</v>
      </c>
      <c r="S382" s="28">
        <f t="shared" si="157"/>
        <v>48.755444825279127</v>
      </c>
      <c r="U382" s="80" t="s">
        <v>24</v>
      </c>
      <c r="V382" s="81">
        <v>3.789646939379657</v>
      </c>
      <c r="W382" s="81">
        <v>1.4812826875242311</v>
      </c>
      <c r="X382" s="81">
        <v>16.006002007261305</v>
      </c>
      <c r="Y382" s="81">
        <v>0.45731391407842831</v>
      </c>
      <c r="Z382" s="81">
        <v>3.3490529999795555</v>
      </c>
      <c r="AA382" s="81">
        <v>18.620448768266794</v>
      </c>
      <c r="AB382" s="81">
        <v>0</v>
      </c>
      <c r="AC382" s="82">
        <v>5.0516975087891627</v>
      </c>
      <c r="AD382" s="81">
        <v>0.34533446295690895</v>
      </c>
      <c r="AE382" s="81">
        <v>2.6421313112869734E-3</v>
      </c>
      <c r="AF382" s="81">
        <v>0</v>
      </c>
      <c r="AG382" s="81">
        <v>0</v>
      </c>
      <c r="AH382" s="81">
        <v>4.7037209145209671</v>
      </c>
      <c r="AI382" s="83">
        <f t="shared" si="158"/>
        <v>48.755444825279135</v>
      </c>
      <c r="AJ382" t="str">
        <f t="shared" si="159"/>
        <v/>
      </c>
      <c r="BA382"/>
      <c r="BR382"/>
      <c r="CG382"/>
    </row>
    <row r="383" spans="1:85" x14ac:dyDescent="0.25">
      <c r="A383" s="29" t="s">
        <v>23</v>
      </c>
      <c r="B383" s="18">
        <v>4.5751567252038381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156"/>
        <v>4.5751567252038381</v>
      </c>
      <c r="J383" s="6"/>
      <c r="K383" s="31" t="s">
        <v>23</v>
      </c>
      <c r="L383" s="18">
        <v>4.5751567252038381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157"/>
        <v>4.5751567252038381</v>
      </c>
      <c r="U383" s="84" t="s">
        <v>23</v>
      </c>
      <c r="V383" s="76">
        <v>4.5751567252038381</v>
      </c>
      <c r="W383" s="76">
        <v>0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0</v>
      </c>
      <c r="AD383" s="76">
        <v>0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158"/>
        <v>4.5751567252038381</v>
      </c>
      <c r="AJ383" t="str">
        <f t="shared" si="159"/>
        <v/>
      </c>
      <c r="BA383"/>
      <c r="BR383"/>
      <c r="CG383"/>
    </row>
    <row r="384" spans="1:85" x14ac:dyDescent="0.25">
      <c r="A384" s="21" t="s">
        <v>58</v>
      </c>
      <c r="B384" s="22">
        <v>0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156"/>
        <v>0</v>
      </c>
      <c r="J384" s="6"/>
      <c r="K384" s="25" t="s">
        <v>58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157"/>
        <v>0</v>
      </c>
      <c r="U384" s="80" t="s">
        <v>58</v>
      </c>
      <c r="V384" s="81">
        <v>0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158"/>
        <v>0</v>
      </c>
      <c r="AJ384" t="str">
        <f t="shared" si="159"/>
        <v/>
      </c>
      <c r="BA384"/>
      <c r="BR384"/>
      <c r="CG384"/>
    </row>
    <row r="385" spans="1:85" x14ac:dyDescent="0.25">
      <c r="A385" s="29" t="s">
        <v>21</v>
      </c>
      <c r="B385" s="18">
        <v>15.490993717268351</v>
      </c>
      <c r="C385" s="18">
        <v>0</v>
      </c>
      <c r="D385" s="18">
        <v>1.6407837666295728</v>
      </c>
      <c r="E385" s="18">
        <v>0</v>
      </c>
      <c r="F385" s="214"/>
      <c r="G385" s="18">
        <v>0</v>
      </c>
      <c r="H385" s="30">
        <v>0</v>
      </c>
      <c r="I385" s="16">
        <f t="shared" si="156"/>
        <v>17.131777483897924</v>
      </c>
      <c r="J385" s="6"/>
      <c r="K385" s="31" t="s">
        <v>21</v>
      </c>
      <c r="L385" s="18">
        <v>15.490993717268351</v>
      </c>
      <c r="M385" s="18">
        <v>0</v>
      </c>
      <c r="N385" s="18">
        <v>1.6407837666295728</v>
      </c>
      <c r="O385" s="18">
        <v>0</v>
      </c>
      <c r="P385" s="18">
        <v>19.29541355400508</v>
      </c>
      <c r="Q385" s="18">
        <v>0</v>
      </c>
      <c r="R385" s="19">
        <v>0</v>
      </c>
      <c r="S385" s="20">
        <f t="shared" si="157"/>
        <v>36.427191037903</v>
      </c>
      <c r="U385" s="84" t="s">
        <v>21</v>
      </c>
      <c r="V385" s="76">
        <v>15.378986476522408</v>
      </c>
      <c r="W385" s="76">
        <v>0</v>
      </c>
      <c r="X385" s="76">
        <v>0</v>
      </c>
      <c r="Y385" s="76">
        <v>0</v>
      </c>
      <c r="Z385" s="76">
        <v>0.19137662920503545</v>
      </c>
      <c r="AA385" s="76">
        <v>0</v>
      </c>
      <c r="AB385" s="76">
        <v>19.29541355400508</v>
      </c>
      <c r="AC385" s="77">
        <v>1.5614143781704803</v>
      </c>
      <c r="AD385" s="76">
        <v>0.11200724074594295</v>
      </c>
      <c r="AE385" s="76">
        <v>0</v>
      </c>
      <c r="AF385" s="76">
        <v>0</v>
      </c>
      <c r="AG385" s="76">
        <v>1.4494071374245374</v>
      </c>
      <c r="AH385" s="76">
        <v>0</v>
      </c>
      <c r="AI385" s="79">
        <f t="shared" si="158"/>
        <v>36.427191037903007</v>
      </c>
      <c r="AJ385" t="str">
        <f t="shared" si="159"/>
        <v/>
      </c>
      <c r="BA385"/>
      <c r="BR385"/>
      <c r="CG385"/>
    </row>
    <row r="386" spans="1:85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156"/>
        <v>0</v>
      </c>
      <c r="J386" s="6"/>
      <c r="K386" s="25" t="s">
        <v>20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157"/>
        <v>0</v>
      </c>
      <c r="U386" s="80" t="s">
        <v>59</v>
      </c>
      <c r="V386" s="81">
        <v>0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158"/>
        <v>0</v>
      </c>
      <c r="AJ386" t="str">
        <f t="shared" si="159"/>
        <v/>
      </c>
      <c r="BA386"/>
      <c r="BR386"/>
      <c r="CG386"/>
    </row>
    <row r="387" spans="1:85" x14ac:dyDescent="0.25">
      <c r="A387" s="32" t="s">
        <v>62</v>
      </c>
      <c r="B387" s="18">
        <v>0.10842201751216371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156"/>
        <v>0.10842201751216371</v>
      </c>
      <c r="J387" s="6"/>
      <c r="K387" s="33" t="s">
        <v>62</v>
      </c>
      <c r="L387" s="18">
        <v>0.10842201751216371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157"/>
        <v>0.10842201751216371</v>
      </c>
      <c r="U387" s="85" t="s">
        <v>60</v>
      </c>
      <c r="V387" s="76">
        <v>0.10842201751216371</v>
      </c>
      <c r="W387" s="76">
        <v>0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0</v>
      </c>
      <c r="AD387" s="78">
        <v>0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158"/>
        <v>0.10842201751216371</v>
      </c>
      <c r="AJ387" t="str">
        <f t="shared" si="159"/>
        <v/>
      </c>
      <c r="BA387"/>
      <c r="BR387"/>
      <c r="CG387"/>
    </row>
    <row r="388" spans="1:85" ht="14.4" x14ac:dyDescent="0.3">
      <c r="A388" s="34" t="s">
        <v>22</v>
      </c>
      <c r="B388" s="35">
        <v>0.10842201751216371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156"/>
        <v>0.10842201751216371</v>
      </c>
      <c r="J388" s="6"/>
      <c r="K388" s="38" t="s">
        <v>22</v>
      </c>
      <c r="L388" s="39">
        <v>0.10842201751216371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157"/>
        <v>0.10842201751216371</v>
      </c>
      <c r="U388" s="86" t="s">
        <v>63</v>
      </c>
      <c r="V388" s="87">
        <v>0.10842201751216371</v>
      </c>
      <c r="W388" s="87">
        <v>0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0</v>
      </c>
      <c r="AD388" s="87">
        <v>0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158"/>
        <v>0.10842201751216371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156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157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158"/>
        <v>0</v>
      </c>
      <c r="AJ389" t="str">
        <f t="shared" si="159"/>
        <v/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156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157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158"/>
        <v>0</v>
      </c>
      <c r="AJ390" t="str">
        <f t="shared" si="159"/>
        <v/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156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157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158"/>
        <v>0</v>
      </c>
      <c r="AJ391" t="str">
        <f t="shared" si="159"/>
        <v/>
      </c>
      <c r="BA391"/>
      <c r="BR391"/>
      <c r="CG391"/>
    </row>
    <row r="392" spans="1:85" x14ac:dyDescent="0.25">
      <c r="A392" s="56" t="s">
        <v>25</v>
      </c>
      <c r="B392" s="57">
        <f>SUM(B371:B387)</f>
        <v>81.707143817467497</v>
      </c>
      <c r="C392" s="57">
        <f t="shared" ref="C392:I392" si="160">SUM(C371:C387)</f>
        <v>1.7511409540796474</v>
      </c>
      <c r="D392" s="57">
        <f t="shared" si="160"/>
        <v>52.941412009271104</v>
      </c>
      <c r="E392" s="57">
        <f t="shared" si="160"/>
        <v>228.72968351374405</v>
      </c>
      <c r="F392" s="57">
        <f t="shared" si="160"/>
        <v>0</v>
      </c>
      <c r="G392" s="57">
        <f t="shared" si="160"/>
        <v>16.006002007261305</v>
      </c>
      <c r="H392" s="58">
        <f t="shared" si="160"/>
        <v>0</v>
      </c>
      <c r="I392" s="16">
        <f t="shared" si="160"/>
        <v>381.1353823018236</v>
      </c>
      <c r="J392" s="6"/>
      <c r="K392" s="59" t="s">
        <v>25</v>
      </c>
      <c r="L392" s="57">
        <f>SUM(L371:L387)</f>
        <v>81.707143817467497</v>
      </c>
      <c r="M392" s="57">
        <f t="shared" ref="M392:S392" si="161">SUM(M371:M387)</f>
        <v>1.7511409540796474</v>
      </c>
      <c r="N392" s="57">
        <f t="shared" si="161"/>
        <v>52.941412009271104</v>
      </c>
      <c r="O392" s="57">
        <f t="shared" si="161"/>
        <v>228.72968351374405</v>
      </c>
      <c r="P392" s="57">
        <f t="shared" si="161"/>
        <v>173.85719237547931</v>
      </c>
      <c r="Q392" s="57">
        <f t="shared" si="161"/>
        <v>16.006002007261305</v>
      </c>
      <c r="R392" s="58">
        <f t="shared" si="161"/>
        <v>0</v>
      </c>
      <c r="S392" s="60">
        <f t="shared" si="161"/>
        <v>554.99257467730274</v>
      </c>
      <c r="T392" t="str">
        <f>IF(ABS(S392-AI392)&gt;0.01,S392-AI392,"")</f>
        <v/>
      </c>
      <c r="U392" s="94" t="s">
        <v>61</v>
      </c>
      <c r="V392" s="95">
        <f>SUM(V371:V387)</f>
        <v>79.470544333307458</v>
      </c>
      <c r="W392" s="95">
        <f t="shared" ref="W392:AH392" si="162">SUM(W371:W387)</f>
        <v>1.4812826875242311</v>
      </c>
      <c r="X392" s="95">
        <f t="shared" si="162"/>
        <v>16.006002007261305</v>
      </c>
      <c r="Y392" s="95">
        <f t="shared" si="162"/>
        <v>1.7511409540796474</v>
      </c>
      <c r="Z392" s="95">
        <f t="shared" si="162"/>
        <v>51.490308509667102</v>
      </c>
      <c r="AA392" s="95">
        <f t="shared" si="162"/>
        <v>221.29873489819866</v>
      </c>
      <c r="AB392" s="95">
        <f t="shared" si="162"/>
        <v>173.85719237547931</v>
      </c>
      <c r="AC392" s="95">
        <f t="shared" si="162"/>
        <v>9.63736891178519</v>
      </c>
      <c r="AD392" s="96">
        <f t="shared" si="162"/>
        <v>0.75531679663580886</v>
      </c>
      <c r="AE392" s="96">
        <f t="shared" si="162"/>
        <v>2.6421313112869734E-3</v>
      </c>
      <c r="AF392" s="96">
        <f t="shared" si="162"/>
        <v>0</v>
      </c>
      <c r="AG392" s="96">
        <f t="shared" si="162"/>
        <v>1.4511034996040018</v>
      </c>
      <c r="AH392" s="96">
        <f t="shared" si="162"/>
        <v>7.428306484234092</v>
      </c>
      <c r="AI392" s="97">
        <f>SUM(V392:AC392)</f>
        <v>554.99257467730285</v>
      </c>
      <c r="AJ392" t="str">
        <f t="shared" si="159"/>
        <v/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0.2143782698001076</v>
      </c>
      <c r="C393" s="98">
        <f t="shared" ref="C393:H393" si="163">IF($I392=0,"-",C392/$I392)</f>
        <v>4.594537887046413E-3</v>
      </c>
      <c r="D393" s="98">
        <f t="shared" si="163"/>
        <v>0.13890447979281664</v>
      </c>
      <c r="E393" s="98">
        <f t="shared" si="163"/>
        <v>0.6001271310271884</v>
      </c>
      <c r="F393" s="98">
        <f t="shared" si="163"/>
        <v>0</v>
      </c>
      <c r="G393" s="98">
        <f t="shared" si="163"/>
        <v>4.1995581492840904E-2</v>
      </c>
      <c r="H393" s="99">
        <f t="shared" si="163"/>
        <v>0</v>
      </c>
      <c r="I393" s="100">
        <f>SUM(B393:H393)</f>
        <v>0.99999999999999989</v>
      </c>
      <c r="J393"/>
      <c r="K393" s="64" t="s">
        <v>86</v>
      </c>
      <c r="L393" s="65">
        <f t="shared" ref="L393:R393" si="164">IF($S392=0,"-",L392/$S392)</f>
        <v>0.14722204862826435</v>
      </c>
      <c r="M393" s="65">
        <f t="shared" si="164"/>
        <v>3.1552511402478463E-3</v>
      </c>
      <c r="N393" s="65">
        <f t="shared" si="164"/>
        <v>9.5391207783371845E-2</v>
      </c>
      <c r="O393" s="65">
        <f t="shared" si="164"/>
        <v>0.41213106976564079</v>
      </c>
      <c r="P393" s="65">
        <f t="shared" si="164"/>
        <v>0.31326039357655838</v>
      </c>
      <c r="Q393" s="65">
        <f t="shared" si="164"/>
        <v>2.8840029105917143E-2</v>
      </c>
      <c r="R393" s="66">
        <f t="shared" si="164"/>
        <v>0</v>
      </c>
      <c r="S393" s="67">
        <f>SUM(L393:R393)</f>
        <v>1.0000000000000004</v>
      </c>
      <c r="U393" s="101" t="s">
        <v>86</v>
      </c>
      <c r="V393" s="102">
        <f>+V392/$AI392</f>
        <v>0.14319208573108413</v>
      </c>
      <c r="W393" s="102">
        <f t="shared" ref="W393:AH393" si="165">+W392/$AI392</f>
        <v>2.6690135239836573E-3</v>
      </c>
      <c r="X393" s="102">
        <f t="shared" si="165"/>
        <v>2.8840029105917139E-2</v>
      </c>
      <c r="Y393" s="102">
        <f t="shared" si="165"/>
        <v>3.1552511402478454E-3</v>
      </c>
      <c r="Z393" s="102">
        <f t="shared" si="165"/>
        <v>9.2776571902076055E-2</v>
      </c>
      <c r="AA393" s="102">
        <f t="shared" si="165"/>
        <v>0.39874179402647231</v>
      </c>
      <c r="AB393" s="102">
        <f t="shared" si="165"/>
        <v>0.31326039357655827</v>
      </c>
      <c r="AC393" s="102">
        <f t="shared" si="165"/>
        <v>1.7364860993660646E-2</v>
      </c>
      <c r="AD393" s="102">
        <f t="shared" si="165"/>
        <v>1.3609493731965394E-3</v>
      </c>
      <c r="AE393" s="102">
        <f t="shared" si="165"/>
        <v>4.7606606499613535E-6</v>
      </c>
      <c r="AF393" s="102">
        <f t="shared" si="165"/>
        <v>0</v>
      </c>
      <c r="AG393" s="102">
        <f t="shared" si="165"/>
        <v>2.6146358812957765E-3</v>
      </c>
      <c r="AH393" s="102">
        <f t="shared" si="165"/>
        <v>1.3384515078518368E-2</v>
      </c>
      <c r="AI393" s="103">
        <f>SUM(V393:AC393)</f>
        <v>1.0000000000000002</v>
      </c>
      <c r="AJ393" s="1" t="str">
        <f t="shared" si="159"/>
        <v/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AJ397" t="str">
        <f>IF(ABS(S397-AI397)&gt;0.001,S397-AI397,"")</f>
        <v/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166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167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168">SUM(V398:AC398)</f>
        <v>0</v>
      </c>
      <c r="AJ398" t="str">
        <f t="shared" ref="AJ398:AJ419" si="169">IF(ABS(S398-AI398)&gt;0.001,S398-AI398,"")</f>
        <v/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166"/>
        <v>0</v>
      </c>
      <c r="J399" s="6"/>
      <c r="K399" s="31" t="s">
        <v>9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167"/>
        <v>0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0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168"/>
        <v>0</v>
      </c>
      <c r="AJ399" t="str">
        <f t="shared" si="169"/>
        <v/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166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167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168"/>
        <v>0</v>
      </c>
      <c r="AJ400" t="str">
        <f t="shared" si="169"/>
        <v/>
      </c>
      <c r="BA400"/>
      <c r="BR400"/>
      <c r="CG400"/>
    </row>
    <row r="401" spans="1:85" x14ac:dyDescent="0.25">
      <c r="A401" s="29" t="s">
        <v>15</v>
      </c>
      <c r="B401" s="18">
        <v>1.9856753987356555</v>
      </c>
      <c r="C401" s="18">
        <v>0</v>
      </c>
      <c r="D401" s="18">
        <v>1.3463540496512403</v>
      </c>
      <c r="E401" s="18">
        <v>0</v>
      </c>
      <c r="F401" s="214"/>
      <c r="G401" s="18">
        <v>0</v>
      </c>
      <c r="H401" s="30">
        <v>0</v>
      </c>
      <c r="I401" s="16">
        <f t="shared" si="166"/>
        <v>3.332029448386896</v>
      </c>
      <c r="J401" s="6"/>
      <c r="K401" s="31" t="s">
        <v>15</v>
      </c>
      <c r="L401" s="18">
        <v>1.9856753987356555</v>
      </c>
      <c r="M401" s="18">
        <v>0</v>
      </c>
      <c r="N401" s="18">
        <v>1.3463540496512403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167"/>
        <v>3.332029448386896</v>
      </c>
      <c r="U401" s="84" t="s">
        <v>15</v>
      </c>
      <c r="V401" s="76">
        <v>1.9856753987356555</v>
      </c>
      <c r="W401" s="76">
        <v>0</v>
      </c>
      <c r="X401" s="76">
        <v>0</v>
      </c>
      <c r="Y401" s="76">
        <v>0</v>
      </c>
      <c r="Z401" s="76">
        <v>1.3463540496512403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168"/>
        <v>3.332029448386896</v>
      </c>
      <c r="AJ401" t="str">
        <f t="shared" si="169"/>
        <v/>
      </c>
      <c r="BA401"/>
      <c r="BR401"/>
      <c r="CG401"/>
    </row>
    <row r="402" spans="1:85" x14ac:dyDescent="0.25">
      <c r="A402" s="21" t="s">
        <v>14</v>
      </c>
      <c r="B402" s="22">
        <v>0.48956421919475568</v>
      </c>
      <c r="C402" s="22">
        <v>0.34165234985753873</v>
      </c>
      <c r="D402" s="22">
        <v>2.2882087552317243E-3</v>
      </c>
      <c r="E402" s="22">
        <v>0</v>
      </c>
      <c r="F402" s="214"/>
      <c r="G402" s="22">
        <v>0</v>
      </c>
      <c r="H402" s="23">
        <v>0</v>
      </c>
      <c r="I402" s="24">
        <f t="shared" si="166"/>
        <v>0.83350477780752608</v>
      </c>
      <c r="J402" s="6"/>
      <c r="K402" s="25" t="s">
        <v>14</v>
      </c>
      <c r="L402" s="26">
        <v>0.48956421919475568</v>
      </c>
      <c r="M402" s="26">
        <v>0.34165234985753873</v>
      </c>
      <c r="N402" s="26">
        <v>2.2882087552317243E-3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167"/>
        <v>0.83350477780752608</v>
      </c>
      <c r="U402" s="80" t="s">
        <v>55</v>
      </c>
      <c r="V402" s="81">
        <v>0.48956421919475568</v>
      </c>
      <c r="W402" s="81">
        <v>0</v>
      </c>
      <c r="X402" s="81">
        <v>0</v>
      </c>
      <c r="Y402" s="81">
        <v>0.34165234985753873</v>
      </c>
      <c r="Z402" s="81">
        <v>2.2882087552317243E-3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168"/>
        <v>0.83350477780752608</v>
      </c>
      <c r="AJ402" t="str">
        <f t="shared" si="169"/>
        <v/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166"/>
        <v>0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0</v>
      </c>
      <c r="P403" s="18">
        <v>3.2181637360576856</v>
      </c>
      <c r="Q403" s="18">
        <v>0</v>
      </c>
      <c r="R403" s="19">
        <v>0</v>
      </c>
      <c r="S403" s="20">
        <f t="shared" si="167"/>
        <v>3.2181637360576856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</v>
      </c>
      <c r="AB403" s="76">
        <v>3.2181637360576856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168"/>
        <v>3.2181637360576856</v>
      </c>
      <c r="AJ403" t="str">
        <f t="shared" si="169"/>
        <v/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0</v>
      </c>
      <c r="D404" s="22">
        <v>0</v>
      </c>
      <c r="E404" s="22">
        <v>5.4422561741073548E-3</v>
      </c>
      <c r="F404" s="214"/>
      <c r="G404" s="22">
        <v>0</v>
      </c>
      <c r="H404" s="23">
        <v>0</v>
      </c>
      <c r="I404" s="24">
        <f t="shared" si="166"/>
        <v>5.4422561741073548E-3</v>
      </c>
      <c r="J404" s="6"/>
      <c r="K404" s="25" t="s">
        <v>11</v>
      </c>
      <c r="L404" s="26">
        <v>0</v>
      </c>
      <c r="M404" s="26">
        <v>0</v>
      </c>
      <c r="N404" s="26">
        <v>0</v>
      </c>
      <c r="O404" s="26">
        <v>5.4422561741073548E-3</v>
      </c>
      <c r="P404" s="26">
        <v>0.2305892438146678</v>
      </c>
      <c r="Q404" s="26">
        <v>0</v>
      </c>
      <c r="R404" s="27">
        <v>0</v>
      </c>
      <c r="S404" s="28">
        <f t="shared" si="167"/>
        <v>0.23603149998877515</v>
      </c>
      <c r="U404" s="80" t="s">
        <v>11</v>
      </c>
      <c r="V404" s="81">
        <v>0</v>
      </c>
      <c r="W404" s="81">
        <v>0</v>
      </c>
      <c r="X404" s="81">
        <v>0</v>
      </c>
      <c r="Y404" s="81">
        <v>0</v>
      </c>
      <c r="Z404" s="81">
        <v>0</v>
      </c>
      <c r="AA404" s="81">
        <v>4.3538049392858836E-3</v>
      </c>
      <c r="AB404" s="81">
        <v>0.2305892438146678</v>
      </c>
      <c r="AC404" s="82">
        <v>1.0884512348214709E-3</v>
      </c>
      <c r="AD404" s="81">
        <v>0</v>
      </c>
      <c r="AE404" s="81">
        <v>0</v>
      </c>
      <c r="AF404" s="81">
        <v>0</v>
      </c>
      <c r="AG404" s="81">
        <v>0</v>
      </c>
      <c r="AH404" s="81">
        <v>1.0884512348214709E-3</v>
      </c>
      <c r="AI404" s="83">
        <f t="shared" si="168"/>
        <v>0.23603149998877515</v>
      </c>
      <c r="AJ404" t="str">
        <f t="shared" si="169"/>
        <v/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166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167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168"/>
        <v>0</v>
      </c>
      <c r="AJ405" t="str">
        <f t="shared" si="169"/>
        <v/>
      </c>
      <c r="BA405"/>
      <c r="BR405"/>
      <c r="CG405"/>
    </row>
    <row r="406" spans="1:85" x14ac:dyDescent="0.25">
      <c r="A406" s="21" t="s">
        <v>16</v>
      </c>
      <c r="B406" s="22">
        <v>0</v>
      </c>
      <c r="C406" s="22">
        <v>0</v>
      </c>
      <c r="D406" s="22">
        <v>0</v>
      </c>
      <c r="E406" s="22">
        <v>0</v>
      </c>
      <c r="F406" s="214"/>
      <c r="G406" s="22">
        <v>0</v>
      </c>
      <c r="H406" s="23">
        <v>0</v>
      </c>
      <c r="I406" s="24">
        <f t="shared" si="166"/>
        <v>0</v>
      </c>
      <c r="J406" s="6"/>
      <c r="K406" s="25" t="s">
        <v>16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0</v>
      </c>
      <c r="R406" s="27">
        <v>0</v>
      </c>
      <c r="S406" s="28">
        <f t="shared" si="167"/>
        <v>0</v>
      </c>
      <c r="U406" s="80" t="s">
        <v>16</v>
      </c>
      <c r="V406" s="81">
        <v>0</v>
      </c>
      <c r="W406" s="81">
        <v>0</v>
      </c>
      <c r="X406" s="81">
        <v>0</v>
      </c>
      <c r="Y406" s="81">
        <v>0</v>
      </c>
      <c r="Z406" s="81">
        <v>0</v>
      </c>
      <c r="AA406" s="81">
        <v>0</v>
      </c>
      <c r="AB406" s="81">
        <v>0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168"/>
        <v>0</v>
      </c>
      <c r="AJ406" t="str">
        <f t="shared" si="169"/>
        <v/>
      </c>
      <c r="BA406"/>
      <c r="BR406"/>
      <c r="CG406"/>
    </row>
    <row r="407" spans="1:85" x14ac:dyDescent="0.25">
      <c r="A407" s="29" t="s">
        <v>136</v>
      </c>
      <c r="B407" s="18">
        <v>10.393287225992438</v>
      </c>
      <c r="C407" s="18">
        <v>46.711077646212807</v>
      </c>
      <c r="D407" s="18">
        <v>24.711770472130933</v>
      </c>
      <c r="E407" s="18">
        <v>3.8163521291175728</v>
      </c>
      <c r="F407" s="214"/>
      <c r="G407" s="18">
        <v>0</v>
      </c>
      <c r="H407" s="30">
        <v>0</v>
      </c>
      <c r="I407" s="16">
        <f t="shared" si="166"/>
        <v>85.63248747345375</v>
      </c>
      <c r="J407" s="6"/>
      <c r="K407" s="31" t="s">
        <v>136</v>
      </c>
      <c r="L407" s="18">
        <v>10.393287225992438</v>
      </c>
      <c r="M407" s="18">
        <v>46.711077646212807</v>
      </c>
      <c r="N407" s="18">
        <v>24.711770472130933</v>
      </c>
      <c r="O407" s="18">
        <v>3.8163521291175728</v>
      </c>
      <c r="P407" s="18">
        <v>0</v>
      </c>
      <c r="Q407" s="18">
        <v>0</v>
      </c>
      <c r="R407" s="19">
        <v>0</v>
      </c>
      <c r="S407" s="20">
        <f t="shared" si="167"/>
        <v>85.63248747345375</v>
      </c>
      <c r="U407" s="84" t="s">
        <v>136</v>
      </c>
      <c r="V407" s="76">
        <v>10.393287225992438</v>
      </c>
      <c r="W407" s="76">
        <v>0</v>
      </c>
      <c r="X407" s="76">
        <v>0</v>
      </c>
      <c r="Y407" s="76">
        <v>46.711077646212807</v>
      </c>
      <c r="Z407" s="76">
        <v>24.711770472130933</v>
      </c>
      <c r="AA407" s="76">
        <v>6.1082710679718849E-2</v>
      </c>
      <c r="AB407" s="76">
        <v>0</v>
      </c>
      <c r="AC407" s="77">
        <v>3.7552694184378539</v>
      </c>
      <c r="AD407" s="76">
        <v>0</v>
      </c>
      <c r="AE407" s="76">
        <v>0</v>
      </c>
      <c r="AF407" s="76">
        <v>0</v>
      </c>
      <c r="AG407" s="76">
        <v>0</v>
      </c>
      <c r="AH407" s="76">
        <v>3.7552694184378539</v>
      </c>
      <c r="AI407" s="79">
        <f t="shared" si="168"/>
        <v>85.632487473453736</v>
      </c>
      <c r="AJ407" t="str">
        <f t="shared" si="169"/>
        <v/>
      </c>
      <c r="BA407"/>
      <c r="BR407"/>
      <c r="CG407"/>
    </row>
    <row r="408" spans="1:85" x14ac:dyDescent="0.25">
      <c r="A408" s="21" t="s">
        <v>24</v>
      </c>
      <c r="B408" s="22">
        <v>3.7102321590429614</v>
      </c>
      <c r="C408" s="22">
        <v>1.5697832841447574</v>
      </c>
      <c r="D408" s="22">
        <v>0.81551923406266069</v>
      </c>
      <c r="E408" s="22">
        <v>51.467318363134979</v>
      </c>
      <c r="F408" s="214"/>
      <c r="G408" s="22">
        <v>6.9180992928633778</v>
      </c>
      <c r="H408" s="23">
        <v>0</v>
      </c>
      <c r="I408" s="24">
        <f t="shared" si="166"/>
        <v>64.480952333248737</v>
      </c>
      <c r="J408" s="6"/>
      <c r="K408" s="25" t="s">
        <v>24</v>
      </c>
      <c r="L408" s="26">
        <v>3.7102321590429614</v>
      </c>
      <c r="M408" s="26">
        <v>1.5697832841447574</v>
      </c>
      <c r="N408" s="26">
        <v>0.81551923406266069</v>
      </c>
      <c r="O408" s="26">
        <v>51.467318363134979</v>
      </c>
      <c r="P408" s="26">
        <v>0</v>
      </c>
      <c r="Q408" s="26">
        <v>6.9180992928633778</v>
      </c>
      <c r="R408" s="27">
        <v>0</v>
      </c>
      <c r="S408" s="28">
        <f t="shared" si="167"/>
        <v>64.480952333248737</v>
      </c>
      <c r="U408" s="80" t="s">
        <v>24</v>
      </c>
      <c r="V408" s="81">
        <v>1.0365878521631433</v>
      </c>
      <c r="W408" s="81">
        <v>2.4778201211121664</v>
      </c>
      <c r="X408" s="81">
        <v>6.9180992928633778</v>
      </c>
      <c r="Y408" s="81">
        <v>1.5697832841447574</v>
      </c>
      <c r="Z408" s="81">
        <v>0.81551923406266069</v>
      </c>
      <c r="AA408" s="81">
        <v>51.011751776134901</v>
      </c>
      <c r="AB408" s="81">
        <v>0</v>
      </c>
      <c r="AC408" s="82">
        <v>0.6513907727677295</v>
      </c>
      <c r="AD408" s="81">
        <v>0.19582418576765198</v>
      </c>
      <c r="AE408" s="81">
        <v>0</v>
      </c>
      <c r="AF408" s="81">
        <v>0</v>
      </c>
      <c r="AG408" s="81">
        <v>0</v>
      </c>
      <c r="AH408" s="81">
        <v>0.45556658700007757</v>
      </c>
      <c r="AI408" s="83">
        <f t="shared" si="168"/>
        <v>64.480952333248737</v>
      </c>
      <c r="AJ408" t="str">
        <f t="shared" si="169"/>
        <v/>
      </c>
      <c r="BA408"/>
      <c r="BR408"/>
      <c r="CG408"/>
    </row>
    <row r="409" spans="1:85" x14ac:dyDescent="0.25">
      <c r="A409" s="29" t="s">
        <v>23</v>
      </c>
      <c r="B409" s="18">
        <v>0.45747584280172715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166"/>
        <v>0.45747584280172715</v>
      </c>
      <c r="J409" s="6"/>
      <c r="K409" s="31" t="s">
        <v>23</v>
      </c>
      <c r="L409" s="18">
        <v>0.45747584280172715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167"/>
        <v>0.45747584280172715</v>
      </c>
      <c r="U409" s="84" t="s">
        <v>23</v>
      </c>
      <c r="V409" s="76">
        <v>0.43916098281199972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1.8314859989727428E-2</v>
      </c>
      <c r="AD409" s="76">
        <v>1.8314859989727428E-2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168"/>
        <v>0.45747584280172715</v>
      </c>
      <c r="AJ409" t="str">
        <f t="shared" si="169"/>
        <v/>
      </c>
      <c r="BA409"/>
      <c r="BR409"/>
      <c r="CG409"/>
    </row>
    <row r="410" spans="1:85" x14ac:dyDescent="0.25">
      <c r="A410" s="21" t="s">
        <v>58</v>
      </c>
      <c r="B410" s="22">
        <v>0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166"/>
        <v>0</v>
      </c>
      <c r="J410" s="6"/>
      <c r="K410" s="25" t="s">
        <v>58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167"/>
        <v>0</v>
      </c>
      <c r="U410" s="80" t="s">
        <v>58</v>
      </c>
      <c r="V410" s="81">
        <v>0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168"/>
        <v>0</v>
      </c>
      <c r="AJ410" t="str">
        <f t="shared" si="169"/>
        <v/>
      </c>
      <c r="BA410"/>
      <c r="BR410"/>
      <c r="CG410"/>
    </row>
    <row r="411" spans="1:85" x14ac:dyDescent="0.25">
      <c r="A411" s="29" t="s">
        <v>21</v>
      </c>
      <c r="B411" s="18">
        <v>0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166"/>
        <v>0</v>
      </c>
      <c r="J411" s="6"/>
      <c r="K411" s="31" t="s">
        <v>21</v>
      </c>
      <c r="L411" s="18">
        <v>0</v>
      </c>
      <c r="M411" s="18">
        <v>0</v>
      </c>
      <c r="N411" s="18">
        <v>0</v>
      </c>
      <c r="O411" s="18">
        <v>0</v>
      </c>
      <c r="P411" s="18">
        <v>0.19566927201632839</v>
      </c>
      <c r="Q411" s="18">
        <v>0</v>
      </c>
      <c r="R411" s="19">
        <v>0</v>
      </c>
      <c r="S411" s="20">
        <f t="shared" si="167"/>
        <v>0.19566927201632839</v>
      </c>
      <c r="U411" s="84" t="s">
        <v>21</v>
      </c>
      <c r="V411" s="76">
        <v>0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0.19566927201632839</v>
      </c>
      <c r="AC411" s="77">
        <v>0</v>
      </c>
      <c r="AD411" s="76">
        <v>0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168"/>
        <v>0.19566927201632839</v>
      </c>
      <c r="AJ411" t="str">
        <f t="shared" si="169"/>
        <v/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166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167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168"/>
        <v>0</v>
      </c>
      <c r="AJ412" t="str">
        <f t="shared" si="169"/>
        <v/>
      </c>
      <c r="BA412"/>
      <c r="BR412"/>
      <c r="CG412"/>
    </row>
    <row r="413" spans="1:85" x14ac:dyDescent="0.25">
      <c r="A413" s="32" t="s">
        <v>62</v>
      </c>
      <c r="B413" s="18">
        <v>7.3319505534425844E-2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166"/>
        <v>7.3319505534425844E-2</v>
      </c>
      <c r="J413" s="6"/>
      <c r="K413" s="33" t="s">
        <v>62</v>
      </c>
      <c r="L413" s="18">
        <v>7.3319505534425844E-2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167"/>
        <v>7.3319505534425844E-2</v>
      </c>
      <c r="U413" s="85" t="s">
        <v>60</v>
      </c>
      <c r="V413" s="76">
        <v>7.3319505534425844E-2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168"/>
        <v>7.3319505534425844E-2</v>
      </c>
      <c r="AJ413" t="str">
        <f t="shared" si="169"/>
        <v/>
      </c>
      <c r="BA413"/>
      <c r="BR413"/>
      <c r="CG413"/>
    </row>
    <row r="414" spans="1:85" ht="14.4" x14ac:dyDescent="0.3">
      <c r="A414" s="34" t="s">
        <v>22</v>
      </c>
      <c r="B414" s="35">
        <v>7.3319505534425844E-2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166"/>
        <v>7.3319505534425844E-2</v>
      </c>
      <c r="J414" s="6"/>
      <c r="K414" s="38" t="s">
        <v>22</v>
      </c>
      <c r="L414" s="39">
        <v>7.3319505534425844E-2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167"/>
        <v>7.3319505534425844E-2</v>
      </c>
      <c r="U414" s="86" t="s">
        <v>63</v>
      </c>
      <c r="V414" s="87">
        <v>7.3319505534425844E-2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168"/>
        <v>7.3319505534425844E-2</v>
      </c>
      <c r="AJ414" t="str">
        <f t="shared" si="169"/>
        <v/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166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167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168"/>
        <v>0</v>
      </c>
      <c r="AJ415" t="str">
        <f t="shared" si="169"/>
        <v/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166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167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168"/>
        <v>0</v>
      </c>
      <c r="AJ416" t="str">
        <f t="shared" si="169"/>
        <v/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166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167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168"/>
        <v>0</v>
      </c>
      <c r="AJ417" t="str">
        <f t="shared" si="169"/>
        <v/>
      </c>
      <c r="BA417"/>
      <c r="BR417"/>
      <c r="CG417"/>
    </row>
    <row r="418" spans="1:85" x14ac:dyDescent="0.25">
      <c r="A418" s="56" t="s">
        <v>25</v>
      </c>
      <c r="B418" s="57">
        <f>SUM(B397:B413)</f>
        <v>17.109554351301963</v>
      </c>
      <c r="C418" s="57">
        <f t="shared" ref="C418:I418" si="170">SUM(C397:C413)</f>
        <v>48.622513280215102</v>
      </c>
      <c r="D418" s="57">
        <f t="shared" si="170"/>
        <v>26.875931964600063</v>
      </c>
      <c r="E418" s="57">
        <f t="shared" si="170"/>
        <v>55.28911274842666</v>
      </c>
      <c r="F418" s="57">
        <f t="shared" si="170"/>
        <v>0</v>
      </c>
      <c r="G418" s="57">
        <f t="shared" si="170"/>
        <v>6.9180992928633778</v>
      </c>
      <c r="H418" s="58">
        <f t="shared" si="170"/>
        <v>0</v>
      </c>
      <c r="I418" s="16">
        <f t="shared" si="170"/>
        <v>154.81521163740717</v>
      </c>
      <c r="J418" s="6"/>
      <c r="K418" s="59" t="s">
        <v>25</v>
      </c>
      <c r="L418" s="57">
        <f>SUM(L397:L413)</f>
        <v>17.109554351301963</v>
      </c>
      <c r="M418" s="57">
        <f t="shared" ref="M418:S418" si="171">SUM(M397:M413)</f>
        <v>48.622513280215102</v>
      </c>
      <c r="N418" s="57">
        <f t="shared" si="171"/>
        <v>26.875931964600063</v>
      </c>
      <c r="O418" s="57">
        <f t="shared" si="171"/>
        <v>55.28911274842666</v>
      </c>
      <c r="P418" s="57">
        <f t="shared" si="171"/>
        <v>3.6444222518886815</v>
      </c>
      <c r="Q418" s="57">
        <f t="shared" si="171"/>
        <v>6.9180992928633778</v>
      </c>
      <c r="R418" s="58">
        <f t="shared" si="171"/>
        <v>0</v>
      </c>
      <c r="S418" s="60">
        <f t="shared" si="171"/>
        <v>158.45963388929582</v>
      </c>
      <c r="T418" t="str">
        <f>IF(ABS(S418-AI418)&gt;0.01,S418-AI418,"")</f>
        <v/>
      </c>
      <c r="U418" s="94" t="s">
        <v>61</v>
      </c>
      <c r="V418" s="95">
        <f>SUM(V397:V413)</f>
        <v>14.417595184432418</v>
      </c>
      <c r="W418" s="95">
        <f t="shared" ref="W418:AH418" si="172">SUM(W397:W413)</f>
        <v>2.4778201211121664</v>
      </c>
      <c r="X418" s="95">
        <f t="shared" si="172"/>
        <v>6.9180992928633778</v>
      </c>
      <c r="Y418" s="95">
        <f t="shared" si="172"/>
        <v>48.622513280215102</v>
      </c>
      <c r="Z418" s="95">
        <f t="shared" si="172"/>
        <v>26.875931964600063</v>
      </c>
      <c r="AA418" s="95">
        <f t="shared" si="172"/>
        <v>51.077188291753906</v>
      </c>
      <c r="AB418" s="95">
        <f t="shared" si="172"/>
        <v>3.6444222518886815</v>
      </c>
      <c r="AC418" s="95">
        <f t="shared" si="172"/>
        <v>4.4260635024301322</v>
      </c>
      <c r="AD418" s="96">
        <f t="shared" si="172"/>
        <v>0.21413904575737941</v>
      </c>
      <c r="AE418" s="96">
        <f t="shared" si="172"/>
        <v>0</v>
      </c>
      <c r="AF418" s="96">
        <f t="shared" si="172"/>
        <v>0</v>
      </c>
      <c r="AG418" s="96">
        <f t="shared" si="172"/>
        <v>0</v>
      </c>
      <c r="AH418" s="96">
        <f t="shared" si="172"/>
        <v>4.2119244566727527</v>
      </c>
      <c r="AI418" s="97">
        <f>SUM(V418:AC418)</f>
        <v>158.45963388929584</v>
      </c>
      <c r="AJ418" t="str">
        <f t="shared" si="169"/>
        <v/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0.11051597688846147</v>
      </c>
      <c r="C419" s="98">
        <f t="shared" ref="C419:H419" si="173">IF($I418=0,"-",C418/$I418)</f>
        <v>0.31406806066379273</v>
      </c>
      <c r="D419" s="98">
        <f t="shared" si="173"/>
        <v>0.17360007250157178</v>
      </c>
      <c r="E419" s="98">
        <f t="shared" si="173"/>
        <v>0.35712971718773562</v>
      </c>
      <c r="F419" s="98">
        <f t="shared" si="173"/>
        <v>0</v>
      </c>
      <c r="G419" s="98">
        <f t="shared" si="173"/>
        <v>4.4686172758438385E-2</v>
      </c>
      <c r="H419" s="99">
        <f t="shared" si="173"/>
        <v>0</v>
      </c>
      <c r="I419" s="100">
        <f>SUM(B419:H419)</f>
        <v>0.99999999999999989</v>
      </c>
      <c r="J419"/>
      <c r="K419" s="64" t="s">
        <v>86</v>
      </c>
      <c r="L419" s="65">
        <f t="shared" ref="L419:R419" si="174">IF($S418=0,"-",L418/$S418)</f>
        <v>0.10797421356694008</v>
      </c>
      <c r="M419" s="65">
        <f t="shared" si="174"/>
        <v>0.30684479123676445</v>
      </c>
      <c r="N419" s="65">
        <f t="shared" si="174"/>
        <v>0.16960743442949208</v>
      </c>
      <c r="O419" s="65">
        <f t="shared" si="174"/>
        <v>0.34891607024065907</v>
      </c>
      <c r="P419" s="65">
        <f t="shared" si="174"/>
        <v>2.2999057630252846E-2</v>
      </c>
      <c r="Q419" s="65">
        <f t="shared" si="174"/>
        <v>4.3658432895891636E-2</v>
      </c>
      <c r="R419" s="66">
        <f t="shared" si="174"/>
        <v>0</v>
      </c>
      <c r="S419" s="67">
        <f>SUM(L419:R419)</f>
        <v>1.0000000000000002</v>
      </c>
      <c r="U419" s="101" t="s">
        <v>86</v>
      </c>
      <c r="V419" s="102">
        <f>+V418/$AI418</f>
        <v>9.0985917552383958E-2</v>
      </c>
      <c r="W419" s="102">
        <f t="shared" ref="W419:AH419" si="175">+W418/$AI418</f>
        <v>1.563691686201445E-2</v>
      </c>
      <c r="X419" s="102">
        <f t="shared" si="175"/>
        <v>4.3658432895891629E-2</v>
      </c>
      <c r="Y419" s="102">
        <f t="shared" si="175"/>
        <v>0.30684479123676439</v>
      </c>
      <c r="Z419" s="102">
        <f t="shared" si="175"/>
        <v>0.16960743442949205</v>
      </c>
      <c r="AA419" s="102">
        <f t="shared" si="175"/>
        <v>0.32233564497213091</v>
      </c>
      <c r="AB419" s="102">
        <f t="shared" si="175"/>
        <v>2.2999057630252843E-2</v>
      </c>
      <c r="AC419" s="102">
        <f t="shared" si="175"/>
        <v>2.7931804421069777E-2</v>
      </c>
      <c r="AD419" s="102">
        <f t="shared" si="175"/>
        <v>1.3513791525416668E-3</v>
      </c>
      <c r="AE419" s="102">
        <f t="shared" si="175"/>
        <v>0</v>
      </c>
      <c r="AF419" s="102">
        <f t="shared" si="175"/>
        <v>0</v>
      </c>
      <c r="AG419" s="102">
        <f t="shared" si="175"/>
        <v>0</v>
      </c>
      <c r="AH419" s="102">
        <f t="shared" si="175"/>
        <v>2.6580425268528111E-2</v>
      </c>
      <c r="AI419" s="103">
        <f>SUM(V419:AC419)</f>
        <v>1</v>
      </c>
      <c r="AJ419" s="1" t="str">
        <f t="shared" si="169"/>
        <v/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AJ423" t="str">
        <f>IF(ABS(S423-AI423)&gt;0.001,S423-AI423,"")</f>
        <v/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176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177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178">SUM(V424:AC424)</f>
        <v>0</v>
      </c>
      <c r="AJ424" t="str">
        <f t="shared" ref="AJ424:AJ445" si="179">IF(ABS(S424-AI424)&gt;0.001,S424-AI424,"")</f>
        <v/>
      </c>
      <c r="BA424"/>
      <c r="BR424"/>
      <c r="CG424"/>
    </row>
    <row r="425" spans="1:85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176"/>
        <v>0</v>
      </c>
      <c r="J425" s="6"/>
      <c r="K425" s="31" t="s">
        <v>9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177"/>
        <v>0</v>
      </c>
      <c r="U425" s="84" t="s">
        <v>9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178"/>
        <v>0</v>
      </c>
      <c r="AJ425" t="str">
        <f t="shared" si="179"/>
        <v/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176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177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178"/>
        <v>0</v>
      </c>
      <c r="AJ426" t="str">
        <f t="shared" si="179"/>
        <v/>
      </c>
      <c r="BA426"/>
      <c r="BR426"/>
      <c r="CG426"/>
    </row>
    <row r="427" spans="1:85" x14ac:dyDescent="0.25">
      <c r="A427" s="29" t="s">
        <v>15</v>
      </c>
      <c r="B427" s="18">
        <v>1.0662833618524161</v>
      </c>
      <c r="C427" s="18">
        <v>0.25707846535280743</v>
      </c>
      <c r="D427" s="18">
        <v>0</v>
      </c>
      <c r="E427" s="18">
        <v>0</v>
      </c>
      <c r="F427" s="214"/>
      <c r="G427" s="18">
        <v>0</v>
      </c>
      <c r="H427" s="30">
        <v>0</v>
      </c>
      <c r="I427" s="16">
        <f t="shared" si="176"/>
        <v>1.3233618272052237</v>
      </c>
      <c r="J427" s="6"/>
      <c r="K427" s="31" t="s">
        <v>15</v>
      </c>
      <c r="L427" s="18">
        <v>1.0662833618524161</v>
      </c>
      <c r="M427" s="18">
        <v>0.25707846535280743</v>
      </c>
      <c r="N427" s="18">
        <v>0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177"/>
        <v>1.3233618272052237</v>
      </c>
      <c r="U427" s="84" t="s">
        <v>15</v>
      </c>
      <c r="V427" s="76">
        <v>1.0621408058538626</v>
      </c>
      <c r="W427" s="76">
        <v>0</v>
      </c>
      <c r="X427" s="76">
        <v>0</v>
      </c>
      <c r="Y427" s="76">
        <v>0.25707846535280743</v>
      </c>
      <c r="Z427" s="76">
        <v>0</v>
      </c>
      <c r="AA427" s="76">
        <v>0</v>
      </c>
      <c r="AB427" s="76">
        <v>0</v>
      </c>
      <c r="AC427" s="77">
        <v>4.1425559985535142E-3</v>
      </c>
      <c r="AD427" s="78">
        <v>4.1425559985535142E-3</v>
      </c>
      <c r="AE427" s="78">
        <v>0</v>
      </c>
      <c r="AF427" s="78">
        <v>0</v>
      </c>
      <c r="AG427" s="78">
        <v>0</v>
      </c>
      <c r="AH427" s="78">
        <v>0</v>
      </c>
      <c r="AI427" s="79">
        <f t="shared" si="178"/>
        <v>1.3233618272052234</v>
      </c>
      <c r="AJ427" t="str">
        <f t="shared" si="179"/>
        <v/>
      </c>
      <c r="BA427"/>
      <c r="BR427"/>
      <c r="CG427"/>
    </row>
    <row r="428" spans="1:85" x14ac:dyDescent="0.25">
      <c r="A428" s="21" t="s">
        <v>14</v>
      </c>
      <c r="B428" s="22">
        <v>3.9252799157059204E-2</v>
      </c>
      <c r="C428" s="22">
        <v>0</v>
      </c>
      <c r="D428" s="22">
        <v>1.3238472036564053E-2</v>
      </c>
      <c r="E428" s="22">
        <v>1.2635720510298026E-5</v>
      </c>
      <c r="F428" s="214"/>
      <c r="G428" s="22">
        <v>0</v>
      </c>
      <c r="H428" s="23">
        <v>0</v>
      </c>
      <c r="I428" s="24">
        <f t="shared" si="176"/>
        <v>5.2503906914133557E-2</v>
      </c>
      <c r="J428" s="6"/>
      <c r="K428" s="25" t="s">
        <v>14</v>
      </c>
      <c r="L428" s="26">
        <v>3.9252799157059204E-2</v>
      </c>
      <c r="M428" s="26">
        <v>0</v>
      </c>
      <c r="N428" s="26">
        <v>1.3238472036564053E-2</v>
      </c>
      <c r="O428" s="26">
        <v>1.2635720510298026E-5</v>
      </c>
      <c r="P428" s="26">
        <v>0</v>
      </c>
      <c r="Q428" s="26">
        <v>0</v>
      </c>
      <c r="R428" s="27">
        <v>0</v>
      </c>
      <c r="S428" s="28">
        <f t="shared" si="177"/>
        <v>5.2503906914133557E-2</v>
      </c>
      <c r="U428" s="80" t="s">
        <v>55</v>
      </c>
      <c r="V428" s="81">
        <v>3.8125042134240353E-2</v>
      </c>
      <c r="W428" s="81">
        <v>0</v>
      </c>
      <c r="X428" s="81">
        <v>0</v>
      </c>
      <c r="Y428" s="81">
        <v>0</v>
      </c>
      <c r="Z428" s="81">
        <v>1.3238472036564053E-2</v>
      </c>
      <c r="AA428" s="81">
        <v>1.2635720510298026E-5</v>
      </c>
      <c r="AB428" s="81">
        <v>0</v>
      </c>
      <c r="AC428" s="82">
        <v>1.1277570228188495E-3</v>
      </c>
      <c r="AD428" s="81">
        <v>1.1277570228188495E-3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178"/>
        <v>5.2503906914133557E-2</v>
      </c>
      <c r="AJ428" t="str">
        <f t="shared" si="179"/>
        <v/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2.0259114124575911E-3</v>
      </c>
      <c r="F429" s="214"/>
      <c r="G429" s="18">
        <v>0</v>
      </c>
      <c r="H429" s="30">
        <v>0</v>
      </c>
      <c r="I429" s="16">
        <f t="shared" si="176"/>
        <v>2.0259114124575911E-3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2.0259114124575911E-3</v>
      </c>
      <c r="P429" s="18">
        <v>23.370293130859935</v>
      </c>
      <c r="Q429" s="18">
        <v>0</v>
      </c>
      <c r="R429" s="19">
        <v>0</v>
      </c>
      <c r="S429" s="20">
        <f t="shared" si="177"/>
        <v>23.372319042272391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2.0216147211147288E-3</v>
      </c>
      <c r="AB429" s="76">
        <v>23.370293130859935</v>
      </c>
      <c r="AC429" s="77">
        <v>4.2966913428622431E-6</v>
      </c>
      <c r="AD429" s="76">
        <v>0</v>
      </c>
      <c r="AE429" s="76">
        <v>0</v>
      </c>
      <c r="AF429" s="76">
        <v>0</v>
      </c>
      <c r="AG429" s="76">
        <v>0</v>
      </c>
      <c r="AH429" s="76">
        <v>4.2966913428622431E-6</v>
      </c>
      <c r="AI429" s="79">
        <f t="shared" si="178"/>
        <v>23.372319042272395</v>
      </c>
      <c r="AJ429" t="str">
        <f t="shared" si="179"/>
        <v/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176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0.20372534333196907</v>
      </c>
      <c r="Q430" s="26">
        <v>0</v>
      </c>
      <c r="R430" s="27">
        <v>0</v>
      </c>
      <c r="S430" s="28">
        <f t="shared" si="177"/>
        <v>0.20372534333196907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0.20372534333196907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178"/>
        <v>0.20372534333196907</v>
      </c>
      <c r="AJ430" t="str">
        <f t="shared" si="179"/>
        <v/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176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177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178"/>
        <v>0</v>
      </c>
      <c r="AJ431" t="str">
        <f t="shared" si="179"/>
        <v/>
      </c>
      <c r="BA431"/>
      <c r="BR431"/>
      <c r="CG431"/>
    </row>
    <row r="432" spans="1:85" x14ac:dyDescent="0.25">
      <c r="A432" s="21" t="s">
        <v>16</v>
      </c>
      <c r="B432" s="22">
        <v>2.0554222982764392</v>
      </c>
      <c r="C432" s="22">
        <v>0</v>
      </c>
      <c r="D432" s="22">
        <v>0.62842682810933781</v>
      </c>
      <c r="E432" s="22">
        <v>0.84251019023648543</v>
      </c>
      <c r="F432" s="214"/>
      <c r="G432" s="22">
        <v>0</v>
      </c>
      <c r="H432" s="23">
        <v>0</v>
      </c>
      <c r="I432" s="24">
        <f t="shared" si="176"/>
        <v>3.5263593166222624</v>
      </c>
      <c r="J432" s="6"/>
      <c r="K432" s="25" t="s">
        <v>16</v>
      </c>
      <c r="L432" s="26">
        <v>2.0554222982764392</v>
      </c>
      <c r="M432" s="26">
        <v>0</v>
      </c>
      <c r="N432" s="26">
        <v>0.62842682810933781</v>
      </c>
      <c r="O432" s="26">
        <v>0.84251019023648543</v>
      </c>
      <c r="P432" s="26">
        <v>3.5787319750797186E-2</v>
      </c>
      <c r="Q432" s="26">
        <v>0</v>
      </c>
      <c r="R432" s="27">
        <v>0</v>
      </c>
      <c r="S432" s="28">
        <f t="shared" si="177"/>
        <v>3.5621466363730594</v>
      </c>
      <c r="U432" s="80" t="s">
        <v>16</v>
      </c>
      <c r="V432" s="81">
        <v>2.0554222982764392</v>
      </c>
      <c r="W432" s="81">
        <v>0</v>
      </c>
      <c r="X432" s="81">
        <v>0</v>
      </c>
      <c r="Y432" s="81">
        <v>0</v>
      </c>
      <c r="Z432" s="81">
        <v>0.62842682810933781</v>
      </c>
      <c r="AA432" s="81">
        <v>0</v>
      </c>
      <c r="AB432" s="81">
        <v>3.5787319750797186E-2</v>
      </c>
      <c r="AC432" s="82">
        <v>0.84251019023648543</v>
      </c>
      <c r="AD432" s="81">
        <v>0</v>
      </c>
      <c r="AE432" s="81">
        <v>0</v>
      </c>
      <c r="AF432" s="81">
        <v>0</v>
      </c>
      <c r="AG432" s="81">
        <v>0</v>
      </c>
      <c r="AH432" s="81">
        <v>0.84251019023648543</v>
      </c>
      <c r="AI432" s="83">
        <f t="shared" si="178"/>
        <v>3.5621466363730598</v>
      </c>
      <c r="AJ432" t="str">
        <f t="shared" si="179"/>
        <v/>
      </c>
      <c r="BA432"/>
      <c r="BR432"/>
      <c r="CG432"/>
    </row>
    <row r="433" spans="1:85" x14ac:dyDescent="0.25">
      <c r="A433" s="29" t="s">
        <v>136</v>
      </c>
      <c r="B433" s="18">
        <v>32.508795023356754</v>
      </c>
      <c r="C433" s="18">
        <v>25.675891979681232</v>
      </c>
      <c r="D433" s="18">
        <v>10.111253300711651</v>
      </c>
      <c r="E433" s="18">
        <v>10.114615925397624</v>
      </c>
      <c r="F433" s="214"/>
      <c r="G433" s="18">
        <v>0</v>
      </c>
      <c r="H433" s="30">
        <v>0</v>
      </c>
      <c r="I433" s="16">
        <f t="shared" si="176"/>
        <v>78.410556229147261</v>
      </c>
      <c r="J433" s="6"/>
      <c r="K433" s="31" t="s">
        <v>136</v>
      </c>
      <c r="L433" s="18">
        <v>32.508795023356754</v>
      </c>
      <c r="M433" s="18">
        <v>25.675891979681232</v>
      </c>
      <c r="N433" s="18">
        <v>10.111253300711651</v>
      </c>
      <c r="O433" s="18">
        <v>10.114615925397624</v>
      </c>
      <c r="P433" s="18">
        <v>0</v>
      </c>
      <c r="Q433" s="18">
        <v>0</v>
      </c>
      <c r="R433" s="19">
        <v>0</v>
      </c>
      <c r="S433" s="20">
        <f t="shared" si="177"/>
        <v>78.410556229147261</v>
      </c>
      <c r="U433" s="84" t="s">
        <v>136</v>
      </c>
      <c r="V433" s="76">
        <v>32.498230469940864</v>
      </c>
      <c r="W433" s="76">
        <v>0</v>
      </c>
      <c r="X433" s="76">
        <v>0</v>
      </c>
      <c r="Y433" s="76">
        <v>25.675891979681232</v>
      </c>
      <c r="Z433" s="76">
        <v>10.111253300711651</v>
      </c>
      <c r="AA433" s="76">
        <v>0</v>
      </c>
      <c r="AB433" s="76">
        <v>0</v>
      </c>
      <c r="AC433" s="77">
        <v>10.125180478813514</v>
      </c>
      <c r="AD433" s="76">
        <v>1.0564553415888061E-2</v>
      </c>
      <c r="AE433" s="76">
        <v>0</v>
      </c>
      <c r="AF433" s="76">
        <v>0</v>
      </c>
      <c r="AG433" s="76">
        <v>0</v>
      </c>
      <c r="AH433" s="76">
        <v>10.114615925397624</v>
      </c>
      <c r="AI433" s="79">
        <f t="shared" si="178"/>
        <v>78.410556229147261</v>
      </c>
      <c r="AJ433" t="str">
        <f t="shared" si="179"/>
        <v/>
      </c>
      <c r="BA433"/>
      <c r="BR433"/>
      <c r="CG433"/>
    </row>
    <row r="434" spans="1:85" x14ac:dyDescent="0.25">
      <c r="A434" s="21" t="s">
        <v>24</v>
      </c>
      <c r="B434" s="22">
        <v>20.739862894206741</v>
      </c>
      <c r="C434" s="22">
        <v>5.4610750900134226</v>
      </c>
      <c r="D434" s="22">
        <v>12.434496143689966</v>
      </c>
      <c r="E434" s="22">
        <v>226.47362073102082</v>
      </c>
      <c r="F434" s="214"/>
      <c r="G434" s="22">
        <v>29.786884733708042</v>
      </c>
      <c r="H434" s="23">
        <v>0</v>
      </c>
      <c r="I434" s="24">
        <f t="shared" si="176"/>
        <v>294.89593959263902</v>
      </c>
      <c r="J434" s="6"/>
      <c r="K434" s="25" t="s">
        <v>24</v>
      </c>
      <c r="L434" s="26">
        <v>20.739862894206741</v>
      </c>
      <c r="M434" s="26">
        <v>5.4610750900134226</v>
      </c>
      <c r="N434" s="26">
        <v>12.434496143689966</v>
      </c>
      <c r="O434" s="26">
        <v>226.47362073102082</v>
      </c>
      <c r="P434" s="26">
        <v>0.63979871162547042</v>
      </c>
      <c r="Q434" s="26">
        <v>29.786884733708042</v>
      </c>
      <c r="R434" s="27">
        <v>0</v>
      </c>
      <c r="S434" s="28">
        <f t="shared" si="177"/>
        <v>295.5357383042645</v>
      </c>
      <c r="U434" s="80" t="s">
        <v>24</v>
      </c>
      <c r="V434" s="81">
        <v>5.0329327445670513</v>
      </c>
      <c r="W434" s="81">
        <v>15.312597172062423</v>
      </c>
      <c r="X434" s="81">
        <v>29.786884733708042</v>
      </c>
      <c r="Y434" s="81">
        <v>5.4610750900134226</v>
      </c>
      <c r="Z434" s="81">
        <v>12.189686038761268</v>
      </c>
      <c r="AA434" s="81">
        <v>225.40752930836911</v>
      </c>
      <c r="AB434" s="81">
        <v>0.63979871162547042</v>
      </c>
      <c r="AC434" s="82">
        <v>1.7052345051576752</v>
      </c>
      <c r="AD434" s="81">
        <v>0.3943329775772661</v>
      </c>
      <c r="AE434" s="81">
        <v>0.58386420383395188</v>
      </c>
      <c r="AF434" s="81">
        <v>0</v>
      </c>
      <c r="AG434" s="81">
        <v>0.24481010492869845</v>
      </c>
      <c r="AH434" s="81">
        <v>0.4822272188177586</v>
      </c>
      <c r="AI434" s="83">
        <f t="shared" si="178"/>
        <v>295.53573830426444</v>
      </c>
      <c r="AJ434" t="str">
        <f t="shared" si="179"/>
        <v/>
      </c>
      <c r="BA434"/>
      <c r="BR434"/>
      <c r="CG434"/>
    </row>
    <row r="435" spans="1:85" x14ac:dyDescent="0.25">
      <c r="A435" s="29" t="s">
        <v>23</v>
      </c>
      <c r="B435" s="18">
        <v>41.005870307819421</v>
      </c>
      <c r="C435" s="18">
        <v>0</v>
      </c>
      <c r="D435" s="18">
        <v>3.8630209871292363</v>
      </c>
      <c r="E435" s="18">
        <v>0</v>
      </c>
      <c r="F435" s="214"/>
      <c r="G435" s="18">
        <v>0</v>
      </c>
      <c r="H435" s="30">
        <v>0</v>
      </c>
      <c r="I435" s="16">
        <f t="shared" si="176"/>
        <v>44.868891294948661</v>
      </c>
      <c r="J435" s="6"/>
      <c r="K435" s="31" t="s">
        <v>23</v>
      </c>
      <c r="L435" s="18">
        <v>41.005870307819421</v>
      </c>
      <c r="M435" s="18">
        <v>0</v>
      </c>
      <c r="N435" s="18">
        <v>3.8630209871292363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177"/>
        <v>44.868891294948661</v>
      </c>
      <c r="U435" s="84" t="s">
        <v>23</v>
      </c>
      <c r="V435" s="76">
        <v>38.498545963397916</v>
      </c>
      <c r="W435" s="76">
        <v>2.3152277969330202</v>
      </c>
      <c r="X435" s="76">
        <v>0</v>
      </c>
      <c r="Y435" s="76">
        <v>0</v>
      </c>
      <c r="Z435" s="76">
        <v>3.8630209871292363</v>
      </c>
      <c r="AA435" s="76">
        <v>0</v>
      </c>
      <c r="AB435" s="76">
        <v>0</v>
      </c>
      <c r="AC435" s="77">
        <v>0.19209654748848132</v>
      </c>
      <c r="AD435" s="76">
        <v>0.19209654748848132</v>
      </c>
      <c r="AE435" s="76">
        <v>0</v>
      </c>
      <c r="AF435" s="76">
        <v>0</v>
      </c>
      <c r="AG435" s="76">
        <v>0</v>
      </c>
      <c r="AH435" s="76">
        <v>0</v>
      </c>
      <c r="AI435" s="79">
        <f t="shared" si="178"/>
        <v>44.868891294948661</v>
      </c>
      <c r="AJ435" t="str">
        <f t="shared" si="179"/>
        <v/>
      </c>
      <c r="BA435"/>
      <c r="BR435"/>
      <c r="CG435"/>
    </row>
    <row r="436" spans="1:85" x14ac:dyDescent="0.25">
      <c r="A436" s="21" t="s">
        <v>58</v>
      </c>
      <c r="B436" s="22">
        <v>0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24">
        <f t="shared" si="176"/>
        <v>0</v>
      </c>
      <c r="J436" s="6"/>
      <c r="K436" s="25" t="s">
        <v>58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177"/>
        <v>0</v>
      </c>
      <c r="U436" s="80" t="s">
        <v>58</v>
      </c>
      <c r="V436" s="81">
        <v>0</v>
      </c>
      <c r="W436" s="81">
        <v>0</v>
      </c>
      <c r="X436" s="81">
        <v>0</v>
      </c>
      <c r="Y436" s="81">
        <v>0</v>
      </c>
      <c r="Z436" s="81">
        <v>0</v>
      </c>
      <c r="AA436" s="81">
        <v>0</v>
      </c>
      <c r="AB436" s="81">
        <v>0</v>
      </c>
      <c r="AC436" s="82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178"/>
        <v>0</v>
      </c>
      <c r="AJ436" t="str">
        <f t="shared" si="179"/>
        <v/>
      </c>
      <c r="BA436"/>
      <c r="BR436"/>
      <c r="CG436"/>
    </row>
    <row r="437" spans="1:85" x14ac:dyDescent="0.25">
      <c r="A437" s="29" t="s">
        <v>21</v>
      </c>
      <c r="B437" s="18">
        <v>6.2790033580314519</v>
      </c>
      <c r="C437" s="18">
        <v>0</v>
      </c>
      <c r="D437" s="18">
        <v>0.39536437318691708</v>
      </c>
      <c r="E437" s="18">
        <v>0</v>
      </c>
      <c r="F437" s="214"/>
      <c r="G437" s="18">
        <v>0</v>
      </c>
      <c r="H437" s="30">
        <v>0</v>
      </c>
      <c r="I437" s="16">
        <f t="shared" si="176"/>
        <v>6.6743677312183687</v>
      </c>
      <c r="J437" s="6"/>
      <c r="K437" s="31" t="s">
        <v>21</v>
      </c>
      <c r="L437" s="18">
        <v>6.2790033580314519</v>
      </c>
      <c r="M437" s="18">
        <v>0</v>
      </c>
      <c r="N437" s="18">
        <v>0.39536437318691708</v>
      </c>
      <c r="O437" s="18">
        <v>0</v>
      </c>
      <c r="P437" s="18">
        <v>1.4209415660651119</v>
      </c>
      <c r="Q437" s="18">
        <v>0</v>
      </c>
      <c r="R437" s="19">
        <v>0</v>
      </c>
      <c r="S437" s="20">
        <f t="shared" si="177"/>
        <v>8.0953092972834799</v>
      </c>
      <c r="U437" s="84" t="s">
        <v>21</v>
      </c>
      <c r="V437" s="76">
        <v>6.2505396087473146</v>
      </c>
      <c r="W437" s="76">
        <v>0</v>
      </c>
      <c r="X437" s="76">
        <v>0</v>
      </c>
      <c r="Y437" s="76">
        <v>0</v>
      </c>
      <c r="Z437" s="76">
        <v>7.2046660564288349E-3</v>
      </c>
      <c r="AA437" s="76">
        <v>0</v>
      </c>
      <c r="AB437" s="76">
        <v>1.4209415660651119</v>
      </c>
      <c r="AC437" s="77">
        <v>0.4166234564146255</v>
      </c>
      <c r="AD437" s="76">
        <v>2.8463749284137304E-2</v>
      </c>
      <c r="AE437" s="76">
        <v>0</v>
      </c>
      <c r="AF437" s="76">
        <v>0</v>
      </c>
      <c r="AG437" s="76">
        <v>0.38815970713048825</v>
      </c>
      <c r="AH437" s="76">
        <v>0</v>
      </c>
      <c r="AI437" s="79">
        <f t="shared" si="178"/>
        <v>8.0953092972834799</v>
      </c>
      <c r="AJ437" t="str">
        <f t="shared" si="179"/>
        <v/>
      </c>
      <c r="BA437"/>
      <c r="BR437"/>
      <c r="CG437"/>
    </row>
    <row r="438" spans="1:85" x14ac:dyDescent="0.25">
      <c r="A438" s="21" t="s">
        <v>20</v>
      </c>
      <c r="B438" s="22">
        <v>0.5808212877110025</v>
      </c>
      <c r="C438" s="22">
        <v>6.7882327948293221E-3</v>
      </c>
      <c r="D438" s="22">
        <v>0.34764262649090666</v>
      </c>
      <c r="E438" s="22">
        <v>0</v>
      </c>
      <c r="F438" s="214"/>
      <c r="G438" s="22">
        <v>0</v>
      </c>
      <c r="H438" s="23">
        <v>0</v>
      </c>
      <c r="I438" s="24">
        <f t="shared" si="176"/>
        <v>0.93525214699673853</v>
      </c>
      <c r="J438" s="6"/>
      <c r="K438" s="25" t="s">
        <v>20</v>
      </c>
      <c r="L438" s="26">
        <v>0.5808212877110025</v>
      </c>
      <c r="M438" s="26">
        <v>6.7882327948293221E-3</v>
      </c>
      <c r="N438" s="26">
        <v>0.34764262649090666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177"/>
        <v>0.93525214699673853</v>
      </c>
      <c r="U438" s="80" t="s">
        <v>59</v>
      </c>
      <c r="V438" s="81">
        <v>0.5808212877110025</v>
      </c>
      <c r="W438" s="81">
        <v>0</v>
      </c>
      <c r="X438" s="81">
        <v>0</v>
      </c>
      <c r="Y438" s="81">
        <v>6.7882327948293221E-3</v>
      </c>
      <c r="Z438" s="81">
        <v>0.34764262649090666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178"/>
        <v>0.93525214699673853</v>
      </c>
      <c r="AJ438" t="str">
        <f t="shared" si="179"/>
        <v/>
      </c>
      <c r="BA438"/>
      <c r="BR438"/>
      <c r="CG438"/>
    </row>
    <row r="439" spans="1:85" x14ac:dyDescent="0.25">
      <c r="A439" s="32" t="s">
        <v>62</v>
      </c>
      <c r="B439" s="18">
        <v>1.9581966017978634E-5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176"/>
        <v>1.9581966017978634E-5</v>
      </c>
      <c r="J439" s="6"/>
      <c r="K439" s="33" t="s">
        <v>62</v>
      </c>
      <c r="L439" s="18">
        <v>1.9581966017978634E-5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177"/>
        <v>1.9581966017978634E-5</v>
      </c>
      <c r="U439" s="85" t="s">
        <v>60</v>
      </c>
      <c r="V439" s="76">
        <v>1.9581966017978634E-5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178"/>
        <v>1.9581966017978634E-5</v>
      </c>
      <c r="AJ439" t="str">
        <f t="shared" si="179"/>
        <v/>
      </c>
      <c r="BA439"/>
      <c r="BR439"/>
      <c r="CG439"/>
    </row>
    <row r="440" spans="1:85" ht="14.4" x14ac:dyDescent="0.3">
      <c r="A440" s="34" t="s">
        <v>22</v>
      </c>
      <c r="B440" s="35">
        <v>1.9581966017978634E-5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176"/>
        <v>1.9581966017978634E-5</v>
      </c>
      <c r="J440" s="6"/>
      <c r="K440" s="38" t="s">
        <v>22</v>
      </c>
      <c r="L440" s="39">
        <v>1.9581966017978634E-5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177"/>
        <v>1.9581966017978634E-5</v>
      </c>
      <c r="U440" s="86" t="s">
        <v>63</v>
      </c>
      <c r="V440" s="87">
        <v>0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178"/>
        <v>0</v>
      </c>
      <c r="AJ440" t="str">
        <f t="shared" si="179"/>
        <v/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176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177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178"/>
        <v>0</v>
      </c>
      <c r="AJ441" t="str">
        <f t="shared" si="179"/>
        <v/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176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177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178"/>
        <v>0</v>
      </c>
      <c r="AJ442" t="str">
        <f t="shared" si="179"/>
        <v/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176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177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178"/>
        <v>0</v>
      </c>
      <c r="AJ443" s="12" t="str">
        <f t="shared" si="179"/>
        <v/>
      </c>
    </row>
    <row r="444" spans="1:85" x14ac:dyDescent="0.25">
      <c r="A444" s="56" t="s">
        <v>25</v>
      </c>
      <c r="B444" s="57">
        <f>SUM(B423:B439)</f>
        <v>104.2753309123773</v>
      </c>
      <c r="C444" s="57">
        <f t="shared" ref="C444:I444" si="180">SUM(C423:C439)</f>
        <v>31.400833767842293</v>
      </c>
      <c r="D444" s="57">
        <f t="shared" si="180"/>
        <v>27.793442731354578</v>
      </c>
      <c r="E444" s="57">
        <f t="shared" si="180"/>
        <v>237.4327853937879</v>
      </c>
      <c r="F444" s="57">
        <f t="shared" si="180"/>
        <v>0</v>
      </c>
      <c r="G444" s="57">
        <f t="shared" si="180"/>
        <v>29.786884733708042</v>
      </c>
      <c r="H444" s="58">
        <f t="shared" si="180"/>
        <v>0</v>
      </c>
      <c r="I444" s="16">
        <f t="shared" si="180"/>
        <v>430.68927753907008</v>
      </c>
      <c r="J444" s="6"/>
      <c r="K444" s="59" t="s">
        <v>25</v>
      </c>
      <c r="L444" s="57">
        <f>SUM(L423:L439)</f>
        <v>104.2753309123773</v>
      </c>
      <c r="M444" s="57">
        <f t="shared" ref="M444:S444" si="181">SUM(M423:M439)</f>
        <v>31.400833767842293</v>
      </c>
      <c r="N444" s="57">
        <f t="shared" si="181"/>
        <v>27.793442731354578</v>
      </c>
      <c r="O444" s="57">
        <f t="shared" si="181"/>
        <v>237.4327853937879</v>
      </c>
      <c r="P444" s="57">
        <f t="shared" si="181"/>
        <v>25.670546071633279</v>
      </c>
      <c r="Q444" s="57">
        <f t="shared" si="181"/>
        <v>29.786884733708042</v>
      </c>
      <c r="R444" s="58">
        <f t="shared" si="181"/>
        <v>0</v>
      </c>
      <c r="S444" s="60">
        <f t="shared" si="181"/>
        <v>456.35982361070342</v>
      </c>
      <c r="T444" t="str">
        <f>IF(ABS(S444-AI444)&gt;0.01,S444-AI444,"")</f>
        <v/>
      </c>
      <c r="U444" s="94" t="s">
        <v>61</v>
      </c>
      <c r="V444" s="95">
        <f>SUM(V423:V439)</f>
        <v>86.016777802594703</v>
      </c>
      <c r="W444" s="95">
        <f t="shared" ref="W444:AH444" si="182">SUM(W423:W439)</f>
        <v>17.627824968995444</v>
      </c>
      <c r="X444" s="95">
        <f t="shared" si="182"/>
        <v>29.786884733708042</v>
      </c>
      <c r="Y444" s="95">
        <f t="shared" si="182"/>
        <v>31.400833767842293</v>
      </c>
      <c r="Z444" s="95">
        <f t="shared" si="182"/>
        <v>27.16047291929539</v>
      </c>
      <c r="AA444" s="95">
        <f t="shared" si="182"/>
        <v>225.40956355881073</v>
      </c>
      <c r="AB444" s="95">
        <f t="shared" si="182"/>
        <v>25.670546071633279</v>
      </c>
      <c r="AC444" s="95">
        <f t="shared" si="182"/>
        <v>13.286919787823495</v>
      </c>
      <c r="AD444" s="96">
        <f t="shared" si="182"/>
        <v>0.63072814078714523</v>
      </c>
      <c r="AE444" s="96">
        <f t="shared" si="182"/>
        <v>0.58386420383395188</v>
      </c>
      <c r="AF444" s="96">
        <f t="shared" si="182"/>
        <v>0</v>
      </c>
      <c r="AG444" s="96">
        <f t="shared" si="182"/>
        <v>0.63296981205918668</v>
      </c>
      <c r="AH444" s="96">
        <f t="shared" si="182"/>
        <v>11.43935763114321</v>
      </c>
      <c r="AI444" s="97">
        <f>SUM(V444:AC444)</f>
        <v>456.35982361070336</v>
      </c>
      <c r="AJ444" t="str">
        <f>IF(ABS(S444-AI444)&gt;0.001,S444-AI444,"")</f>
        <v/>
      </c>
    </row>
    <row r="445" spans="1:85" s="1" customFormat="1" ht="15" thickBot="1" x14ac:dyDescent="0.35">
      <c r="A445" s="61" t="s">
        <v>86</v>
      </c>
      <c r="B445" s="98">
        <f>IF($I444=0,"-",B444/$I444)</f>
        <v>0.24211266996986694</v>
      </c>
      <c r="C445" s="98">
        <f t="shared" ref="C445:H445" si="183">IF($I444=0,"-",C444/$I444)</f>
        <v>7.2908324876961347E-2</v>
      </c>
      <c r="D445" s="98">
        <f t="shared" si="183"/>
        <v>6.4532469649963106E-2</v>
      </c>
      <c r="E445" s="98">
        <f t="shared" si="183"/>
        <v>0.55128557355888463</v>
      </c>
      <c r="F445" s="98">
        <f t="shared" si="183"/>
        <v>0</v>
      </c>
      <c r="G445" s="98">
        <f t="shared" si="183"/>
        <v>6.9160961944324043E-2</v>
      </c>
      <c r="H445" s="99">
        <f t="shared" si="183"/>
        <v>0</v>
      </c>
      <c r="I445" s="100">
        <f>SUM(B445:H445)</f>
        <v>1</v>
      </c>
      <c r="J445"/>
      <c r="K445" s="64" t="s">
        <v>86</v>
      </c>
      <c r="L445" s="65">
        <f t="shared" ref="L445:R445" si="184">IF($S444=0,"-",L444/$S444)</f>
        <v>0.22849366994525158</v>
      </c>
      <c r="M445" s="65">
        <f t="shared" si="184"/>
        <v>6.8807182716918339E-2</v>
      </c>
      <c r="N445" s="65">
        <f t="shared" si="184"/>
        <v>6.0902474962528041E-2</v>
      </c>
      <c r="O445" s="65">
        <f t="shared" si="184"/>
        <v>0.52027539040406268</v>
      </c>
      <c r="P445" s="65">
        <f t="shared" si="184"/>
        <v>5.6250670509355512E-2</v>
      </c>
      <c r="Q445" s="65">
        <f t="shared" si="184"/>
        <v>6.5270611461883787E-2</v>
      </c>
      <c r="R445" s="66">
        <f t="shared" si="184"/>
        <v>0</v>
      </c>
      <c r="S445" s="67">
        <f>SUM(L445:R445)</f>
        <v>1</v>
      </c>
      <c r="U445" s="101" t="s">
        <v>86</v>
      </c>
      <c r="V445" s="102">
        <f>+V444/$AI444</f>
        <v>0.18848455396891184</v>
      </c>
      <c r="W445" s="102">
        <f t="shared" ref="W445:AH445" si="185">+W444/$AI444</f>
        <v>3.8627030814248051E-2</v>
      </c>
      <c r="X445" s="102">
        <f t="shared" si="185"/>
        <v>6.5270611461883801E-2</v>
      </c>
      <c r="Y445" s="102">
        <f t="shared" si="185"/>
        <v>6.8807182716918353E-2</v>
      </c>
      <c r="Z445" s="102">
        <f t="shared" si="185"/>
        <v>5.9515477730714014E-2</v>
      </c>
      <c r="AA445" s="102">
        <f t="shared" si="185"/>
        <v>0.49392946507731106</v>
      </c>
      <c r="AB445" s="102">
        <f t="shared" si="185"/>
        <v>5.6250670509355519E-2</v>
      </c>
      <c r="AC445" s="102">
        <f t="shared" si="185"/>
        <v>2.9115007720657438E-2</v>
      </c>
      <c r="AD445" s="102">
        <f t="shared" si="185"/>
        <v>1.3820851620917145E-3</v>
      </c>
      <c r="AE445" s="102">
        <f t="shared" si="185"/>
        <v>1.2793944024573377E-3</v>
      </c>
      <c r="AF445" s="102">
        <f t="shared" si="185"/>
        <v>0</v>
      </c>
      <c r="AG445" s="102">
        <f t="shared" si="185"/>
        <v>1.3869972318140346E-3</v>
      </c>
      <c r="AH445" s="102">
        <f t="shared" si="185"/>
        <v>2.5066530924294349E-2</v>
      </c>
      <c r="AI445" s="103">
        <f>SUM(V445:AC445)</f>
        <v>1</v>
      </c>
      <c r="AJ445" t="str">
        <f t="shared" si="179"/>
        <v/>
      </c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0</v>
      </c>
      <c r="G449" s="224"/>
      <c r="H449" s="226"/>
      <c r="I449" s="16">
        <f>SUM(B449:H449)</f>
        <v>0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186">SUM(B450:H450)</f>
        <v>0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187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186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187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186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187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186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187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186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187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10.404177409450826</v>
      </c>
      <c r="G455" s="227"/>
      <c r="H455" s="229"/>
      <c r="I455" s="16">
        <f t="shared" si="186"/>
        <v>10.404177409450826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187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186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187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186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187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186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187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186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187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41.899325186516926</v>
      </c>
      <c r="G460" s="227"/>
      <c r="H460" s="229"/>
      <c r="I460" s="24">
        <f t="shared" si="186"/>
        <v>41.899325186516926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187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186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187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186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187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0.67254973252863892</v>
      </c>
      <c r="G463" s="227"/>
      <c r="H463" s="229"/>
      <c r="I463" s="16">
        <f t="shared" si="186"/>
        <v>0.67254973252863892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187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186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187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186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187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186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187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186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187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186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187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186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187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I470" si="188">SUM(C449:C465)</f>
        <v>0</v>
      </c>
      <c r="D470" s="57">
        <f t="shared" si="188"/>
        <v>0</v>
      </c>
      <c r="E470" s="57">
        <f t="shared" si="188"/>
        <v>0</v>
      </c>
      <c r="F470" s="57">
        <f t="shared" si="188"/>
        <v>52.976052328496387</v>
      </c>
      <c r="G470" s="57">
        <f t="shared" si="188"/>
        <v>0</v>
      </c>
      <c r="H470" s="58">
        <f t="shared" si="188"/>
        <v>0</v>
      </c>
      <c r="I470" s="16">
        <f t="shared" si="188"/>
        <v>52.976052328496387</v>
      </c>
      <c r="J470" s="6"/>
      <c r="K470" s="59" t="s">
        <v>25</v>
      </c>
      <c r="L470" s="57">
        <f>SUM(L449:L465)</f>
        <v>0</v>
      </c>
      <c r="M470" s="57">
        <f t="shared" ref="M470:S470" si="189">SUM(M449:M465)</f>
        <v>0</v>
      </c>
      <c r="N470" s="57">
        <f t="shared" si="189"/>
        <v>0</v>
      </c>
      <c r="O470" s="57">
        <f t="shared" si="189"/>
        <v>0</v>
      </c>
      <c r="P470" s="57">
        <f t="shared" si="189"/>
        <v>0</v>
      </c>
      <c r="Q470" s="57">
        <f t="shared" si="189"/>
        <v>0</v>
      </c>
      <c r="R470" s="58">
        <f t="shared" si="189"/>
        <v>0</v>
      </c>
      <c r="S470" s="60">
        <f t="shared" si="189"/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190">IF($I470=0,"-",C470/$I470)</f>
        <v>0</v>
      </c>
      <c r="D471" s="98">
        <f t="shared" si="190"/>
        <v>0</v>
      </c>
      <c r="E471" s="98">
        <f t="shared" si="190"/>
        <v>0</v>
      </c>
      <c r="F471" s="98">
        <f t="shared" si="190"/>
        <v>1</v>
      </c>
      <c r="G471" s="98">
        <f t="shared" si="190"/>
        <v>0</v>
      </c>
      <c r="H471" s="99">
        <f t="shared" si="190"/>
        <v>0</v>
      </c>
      <c r="I471" s="100">
        <f>SUM(B471:H471)</f>
        <v>1</v>
      </c>
      <c r="J471" s="1"/>
      <c r="K471" s="64" t="s">
        <v>86</v>
      </c>
      <c r="L471" s="65" t="str">
        <f t="shared" ref="L471:R471" si="191">IF($S470=0,"-",L470/$S470)</f>
        <v>-</v>
      </c>
      <c r="M471" s="65" t="str">
        <f t="shared" si="191"/>
        <v>-</v>
      </c>
      <c r="N471" s="65" t="str">
        <f t="shared" si="191"/>
        <v>-</v>
      </c>
      <c r="O471" s="65" t="str">
        <f t="shared" si="191"/>
        <v>-</v>
      </c>
      <c r="P471" s="65" t="str">
        <f t="shared" si="191"/>
        <v>-</v>
      </c>
      <c r="Q471" s="65" t="str">
        <f t="shared" si="191"/>
        <v>-</v>
      </c>
      <c r="R471" s="66" t="str">
        <f t="shared" si="191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192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193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192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193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192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193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192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193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192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193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9437.2469025386836</v>
      </c>
      <c r="G481" s="227"/>
      <c r="H481" s="229"/>
      <c r="I481" s="16">
        <f t="shared" si="192"/>
        <v>9437.2469025386836</v>
      </c>
      <c r="J481" s="6"/>
      <c r="K481" s="31" t="s">
        <v>56</v>
      </c>
      <c r="L481" s="227"/>
      <c r="M481" s="228"/>
      <c r="N481" s="228"/>
      <c r="O481" s="229"/>
      <c r="P481" s="18">
        <v>4669.4702229248696</v>
      </c>
      <c r="Q481" s="227"/>
      <c r="R481" s="234"/>
      <c r="S481" s="20">
        <f t="shared" si="193"/>
        <v>4669.4702229248696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2463.293401469934</v>
      </c>
      <c r="G482" s="227"/>
      <c r="H482" s="229"/>
      <c r="I482" s="24">
        <f t="shared" si="192"/>
        <v>2463.293401469934</v>
      </c>
      <c r="J482" s="6"/>
      <c r="K482" s="25" t="s">
        <v>11</v>
      </c>
      <c r="L482" s="227"/>
      <c r="M482" s="228"/>
      <c r="N482" s="228"/>
      <c r="O482" s="229"/>
      <c r="P482" s="26">
        <v>938.36331340953802</v>
      </c>
      <c r="Q482" s="227"/>
      <c r="R482" s="234"/>
      <c r="S482" s="28">
        <f t="shared" si="193"/>
        <v>938.36331340953802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192"/>
        <v>0</v>
      </c>
      <c r="J483" s="6"/>
      <c r="K483" s="31" t="s">
        <v>57</v>
      </c>
      <c r="L483" s="227"/>
      <c r="M483" s="228"/>
      <c r="N483" s="228"/>
      <c r="O483" s="229"/>
      <c r="P483" s="18">
        <v>0</v>
      </c>
      <c r="Q483" s="227"/>
      <c r="R483" s="234"/>
      <c r="S483" s="20">
        <f t="shared" si="193"/>
        <v>0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4.0572585613022669</v>
      </c>
      <c r="G484" s="227"/>
      <c r="H484" s="229"/>
      <c r="I484" s="24">
        <f t="shared" si="192"/>
        <v>4.0572585613022669</v>
      </c>
      <c r="J484" s="6"/>
      <c r="K484" s="25" t="s">
        <v>16</v>
      </c>
      <c r="L484" s="227"/>
      <c r="M484" s="228"/>
      <c r="N484" s="228"/>
      <c r="O484" s="229"/>
      <c r="P484" s="26">
        <v>3.7453047545218539</v>
      </c>
      <c r="Q484" s="227"/>
      <c r="R484" s="234"/>
      <c r="S484" s="28">
        <f t="shared" si="193"/>
        <v>3.7453047545218539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20.143541197247202</v>
      </c>
      <c r="G485" s="227"/>
      <c r="H485" s="229"/>
      <c r="I485" s="16">
        <f t="shared" si="192"/>
        <v>20.143541197247202</v>
      </c>
      <c r="J485" s="6"/>
      <c r="K485" s="31" t="s">
        <v>136</v>
      </c>
      <c r="L485" s="227"/>
      <c r="M485" s="228"/>
      <c r="N485" s="228"/>
      <c r="O485" s="229"/>
      <c r="P485" s="18">
        <v>20.034073432373948</v>
      </c>
      <c r="Q485" s="227"/>
      <c r="R485" s="234"/>
      <c r="S485" s="20">
        <f t="shared" si="193"/>
        <v>20.034073432373948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9.9706317524315704</v>
      </c>
      <c r="G486" s="227"/>
      <c r="H486" s="229"/>
      <c r="I486" s="24">
        <f t="shared" si="192"/>
        <v>9.9706317524315704</v>
      </c>
      <c r="J486" s="6"/>
      <c r="K486" s="25" t="s">
        <v>24</v>
      </c>
      <c r="L486" s="227"/>
      <c r="M486" s="228"/>
      <c r="N486" s="228"/>
      <c r="O486" s="229"/>
      <c r="P486" s="26">
        <v>0</v>
      </c>
      <c r="Q486" s="227"/>
      <c r="R486" s="234"/>
      <c r="S486" s="28">
        <f t="shared" si="193"/>
        <v>0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192"/>
        <v>0</v>
      </c>
      <c r="J487" s="6"/>
      <c r="K487" s="31" t="s">
        <v>23</v>
      </c>
      <c r="L487" s="227"/>
      <c r="M487" s="228"/>
      <c r="N487" s="228"/>
      <c r="O487" s="229"/>
      <c r="P487" s="18">
        <v>0</v>
      </c>
      <c r="Q487" s="227"/>
      <c r="R487" s="234"/>
      <c r="S487" s="20">
        <f t="shared" si="193"/>
        <v>0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192"/>
        <v>0</v>
      </c>
      <c r="J488" s="6"/>
      <c r="K488" s="25" t="s">
        <v>58</v>
      </c>
      <c r="L488" s="227"/>
      <c r="M488" s="228"/>
      <c r="N488" s="228"/>
      <c r="O488" s="229"/>
      <c r="P488" s="26">
        <v>0</v>
      </c>
      <c r="Q488" s="227"/>
      <c r="R488" s="234"/>
      <c r="S488" s="28">
        <f t="shared" si="193"/>
        <v>0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837.75294405890509</v>
      </c>
      <c r="G489" s="227"/>
      <c r="H489" s="229"/>
      <c r="I489" s="16">
        <f t="shared" si="192"/>
        <v>837.75294405890509</v>
      </c>
      <c r="J489" s="6"/>
      <c r="K489" s="31" t="s">
        <v>21</v>
      </c>
      <c r="L489" s="227"/>
      <c r="M489" s="228"/>
      <c r="N489" s="228"/>
      <c r="O489" s="229"/>
      <c r="P489" s="18">
        <v>454.56458557229007</v>
      </c>
      <c r="Q489" s="227"/>
      <c r="R489" s="234"/>
      <c r="S489" s="20">
        <f t="shared" si="193"/>
        <v>454.56458557229007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192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193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192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193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192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193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192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193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192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193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192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193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I496" si="194">SUM(C475:C491)</f>
        <v>0</v>
      </c>
      <c r="D496" s="57">
        <f t="shared" si="194"/>
        <v>0</v>
      </c>
      <c r="E496" s="57">
        <f t="shared" si="194"/>
        <v>0</v>
      </c>
      <c r="F496" s="57">
        <f t="shared" si="194"/>
        <v>12772.464679578505</v>
      </c>
      <c r="G496" s="57">
        <f t="shared" si="194"/>
        <v>0</v>
      </c>
      <c r="H496" s="58">
        <f t="shared" si="194"/>
        <v>0</v>
      </c>
      <c r="I496" s="16">
        <f t="shared" si="194"/>
        <v>12772.464679578505</v>
      </c>
      <c r="J496" s="6"/>
      <c r="K496" s="59" t="s">
        <v>25</v>
      </c>
      <c r="L496" s="57">
        <f>SUM(L475:L491)</f>
        <v>0</v>
      </c>
      <c r="M496" s="57">
        <f t="shared" ref="M496:S496" si="195">SUM(M475:M491)</f>
        <v>0</v>
      </c>
      <c r="N496" s="57">
        <f t="shared" si="195"/>
        <v>0</v>
      </c>
      <c r="O496" s="57">
        <f t="shared" si="195"/>
        <v>0</v>
      </c>
      <c r="P496" s="57">
        <f t="shared" si="195"/>
        <v>6086.1775000935941</v>
      </c>
      <c r="Q496" s="57">
        <f t="shared" si="195"/>
        <v>0</v>
      </c>
      <c r="R496" s="58">
        <f t="shared" si="195"/>
        <v>0</v>
      </c>
      <c r="S496" s="60">
        <f t="shared" si="195"/>
        <v>6086.1775000935941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196">IF($I496=0,"-",C496/$I496)</f>
        <v>0</v>
      </c>
      <c r="D497" s="98">
        <f t="shared" si="196"/>
        <v>0</v>
      </c>
      <c r="E497" s="98">
        <f t="shared" si="196"/>
        <v>0</v>
      </c>
      <c r="F497" s="98">
        <f t="shared" si="196"/>
        <v>1</v>
      </c>
      <c r="G497" s="98">
        <f t="shared" si="196"/>
        <v>0</v>
      </c>
      <c r="H497" s="99">
        <f t="shared" si="196"/>
        <v>0</v>
      </c>
      <c r="I497" s="100">
        <f>SUM(B497:H497)</f>
        <v>1</v>
      </c>
      <c r="J497" s="1"/>
      <c r="K497" s="64" t="s">
        <v>86</v>
      </c>
      <c r="L497" s="65">
        <f t="shared" ref="L497:R497" si="197">IF($S496=0,"-",L496/$S496)</f>
        <v>0</v>
      </c>
      <c r="M497" s="65">
        <f t="shared" si="197"/>
        <v>0</v>
      </c>
      <c r="N497" s="65">
        <f t="shared" si="197"/>
        <v>0</v>
      </c>
      <c r="O497" s="65">
        <f t="shared" si="197"/>
        <v>0</v>
      </c>
      <c r="P497" s="65">
        <f t="shared" si="197"/>
        <v>1</v>
      </c>
      <c r="Q497" s="65">
        <f t="shared" si="197"/>
        <v>0</v>
      </c>
      <c r="R497" s="66">
        <f t="shared" si="197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198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199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198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199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198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199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198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199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198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199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198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199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198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199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198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199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198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199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198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199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198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199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198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199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198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199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198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199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198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199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198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199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198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199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198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199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198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199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198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199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I522" si="200">SUM(C501:C517)</f>
        <v>0</v>
      </c>
      <c r="D522" s="57">
        <f t="shared" si="200"/>
        <v>0</v>
      </c>
      <c r="E522" s="57">
        <f t="shared" si="200"/>
        <v>0</v>
      </c>
      <c r="F522" s="57">
        <f t="shared" si="200"/>
        <v>0</v>
      </c>
      <c r="G522" s="57">
        <f t="shared" si="200"/>
        <v>0</v>
      </c>
      <c r="H522" s="58">
        <f t="shared" si="200"/>
        <v>0</v>
      </c>
      <c r="I522" s="16">
        <f t="shared" si="200"/>
        <v>0</v>
      </c>
      <c r="J522" s="6"/>
      <c r="K522" s="59" t="s">
        <v>25</v>
      </c>
      <c r="L522" s="57">
        <f>SUM(L501:L517)</f>
        <v>0</v>
      </c>
      <c r="M522" s="57">
        <f t="shared" ref="M522:S522" si="201">SUM(M501:M517)</f>
        <v>0</v>
      </c>
      <c r="N522" s="57">
        <f t="shared" si="201"/>
        <v>0</v>
      </c>
      <c r="O522" s="57">
        <f t="shared" si="201"/>
        <v>0</v>
      </c>
      <c r="P522" s="57">
        <f t="shared" si="201"/>
        <v>0</v>
      </c>
      <c r="Q522" s="57">
        <f t="shared" si="201"/>
        <v>0</v>
      </c>
      <c r="R522" s="58">
        <f t="shared" si="201"/>
        <v>0</v>
      </c>
      <c r="S522" s="60">
        <f t="shared" si="201"/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202">IF($I522=0,"-",C522/$I522)</f>
        <v>-</v>
      </c>
      <c r="D523" s="98" t="str">
        <f t="shared" si="202"/>
        <v>-</v>
      </c>
      <c r="E523" s="98" t="str">
        <f t="shared" si="202"/>
        <v>-</v>
      </c>
      <c r="F523" s="98" t="str">
        <f t="shared" si="202"/>
        <v>-</v>
      </c>
      <c r="G523" s="98" t="str">
        <f t="shared" si="202"/>
        <v>-</v>
      </c>
      <c r="H523" s="99" t="str">
        <f t="shared" si="202"/>
        <v>-</v>
      </c>
      <c r="I523" s="100">
        <f>SUM(B523:H523)</f>
        <v>0</v>
      </c>
      <c r="J523" s="1"/>
      <c r="K523" s="64" t="s">
        <v>86</v>
      </c>
      <c r="L523" s="65" t="str">
        <f t="shared" ref="L523:R523" si="203">IF($S522=0,"-",L522/$S522)</f>
        <v>-</v>
      </c>
      <c r="M523" s="65" t="str">
        <f t="shared" si="203"/>
        <v>-</v>
      </c>
      <c r="N523" s="65" t="str">
        <f t="shared" si="203"/>
        <v>-</v>
      </c>
      <c r="O523" s="65" t="str">
        <f t="shared" si="203"/>
        <v>-</v>
      </c>
      <c r="P523" s="65" t="str">
        <f t="shared" si="203"/>
        <v>-</v>
      </c>
      <c r="Q523" s="65" t="str">
        <f t="shared" si="203"/>
        <v>-</v>
      </c>
      <c r="R523" s="66" t="str">
        <f t="shared" si="203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204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205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204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205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204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205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204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205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204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205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4.7393097423304358</v>
      </c>
      <c r="G533" s="227"/>
      <c r="H533" s="229"/>
      <c r="I533" s="16">
        <f t="shared" si="204"/>
        <v>4.7393097423304358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205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0.46973264321456148</v>
      </c>
      <c r="G534" s="227"/>
      <c r="H534" s="229"/>
      <c r="I534" s="24">
        <f t="shared" si="204"/>
        <v>0.46973264321456148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205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204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205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204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205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204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205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204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205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204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205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204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205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204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205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204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205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204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205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204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205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204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205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204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205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204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205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I548" si="206">SUM(C527:C543)</f>
        <v>0</v>
      </c>
      <c r="D548" s="57">
        <f t="shared" si="206"/>
        <v>0</v>
      </c>
      <c r="E548" s="57">
        <f t="shared" si="206"/>
        <v>0</v>
      </c>
      <c r="F548" s="57">
        <f t="shared" si="206"/>
        <v>5.209042385544997</v>
      </c>
      <c r="G548" s="57">
        <f t="shared" si="206"/>
        <v>0</v>
      </c>
      <c r="H548" s="58">
        <f t="shared" si="206"/>
        <v>0</v>
      </c>
      <c r="I548" s="16">
        <f t="shared" si="206"/>
        <v>5.209042385544997</v>
      </c>
      <c r="J548" s="6"/>
      <c r="K548" s="59" t="s">
        <v>25</v>
      </c>
      <c r="L548" s="57">
        <f>SUM(L527:L543)</f>
        <v>0</v>
      </c>
      <c r="M548" s="57">
        <f t="shared" ref="M548:S548" si="207">SUM(M527:M543)</f>
        <v>0</v>
      </c>
      <c r="N548" s="57">
        <f t="shared" si="207"/>
        <v>0</v>
      </c>
      <c r="O548" s="57">
        <f t="shared" si="207"/>
        <v>0</v>
      </c>
      <c r="P548" s="57">
        <f t="shared" si="207"/>
        <v>0</v>
      </c>
      <c r="Q548" s="57">
        <f t="shared" si="207"/>
        <v>0</v>
      </c>
      <c r="R548" s="58">
        <f t="shared" si="207"/>
        <v>0</v>
      </c>
      <c r="S548" s="60">
        <f t="shared" si="207"/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208">IF($I548=0,"-",C548/$I548)</f>
        <v>0</v>
      </c>
      <c r="D549" s="98">
        <f t="shared" si="208"/>
        <v>0</v>
      </c>
      <c r="E549" s="98">
        <f t="shared" si="208"/>
        <v>0</v>
      </c>
      <c r="F549" s="98">
        <f t="shared" si="208"/>
        <v>1</v>
      </c>
      <c r="G549" s="98">
        <f t="shared" si="208"/>
        <v>0</v>
      </c>
      <c r="H549" s="99">
        <f t="shared" si="208"/>
        <v>0</v>
      </c>
      <c r="I549" s="100">
        <f>SUM(B549:H549)</f>
        <v>1</v>
      </c>
      <c r="J549" s="1"/>
      <c r="K549" s="64" t="s">
        <v>86</v>
      </c>
      <c r="L549" s="65" t="str">
        <f t="shared" ref="L549:R549" si="209">IF($S548=0,"-",L548/$S548)</f>
        <v>-</v>
      </c>
      <c r="M549" s="65" t="str">
        <f t="shared" si="209"/>
        <v>-</v>
      </c>
      <c r="N549" s="65" t="str">
        <f t="shared" si="209"/>
        <v>-</v>
      </c>
      <c r="O549" s="65" t="str">
        <f t="shared" si="209"/>
        <v>-</v>
      </c>
      <c r="P549" s="65" t="str">
        <f t="shared" si="209"/>
        <v>-</v>
      </c>
      <c r="Q549" s="65" t="str">
        <f t="shared" si="209"/>
        <v>-</v>
      </c>
      <c r="R549" s="66" t="str">
        <f t="shared" si="209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210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211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210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211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210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211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210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211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210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211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210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211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10.004305996628275</v>
      </c>
      <c r="G560" s="227"/>
      <c r="H560" s="229"/>
      <c r="I560" s="24">
        <f t="shared" si="210"/>
        <v>10.004305996628275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211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125.81492099443201</v>
      </c>
      <c r="G561" s="227"/>
      <c r="H561" s="229"/>
      <c r="I561" s="16">
        <f t="shared" si="210"/>
        <v>125.81492099443201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211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210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211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210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211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210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211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210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211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210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211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210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211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210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211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210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211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210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211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210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211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210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211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210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211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I574" si="212">SUM(C553:C569)</f>
        <v>0</v>
      </c>
      <c r="D574" s="57">
        <f t="shared" si="212"/>
        <v>0</v>
      </c>
      <c r="E574" s="57">
        <f t="shared" si="212"/>
        <v>0</v>
      </c>
      <c r="F574" s="57">
        <f t="shared" si="212"/>
        <v>135.8192269910603</v>
      </c>
      <c r="G574" s="57">
        <f t="shared" si="212"/>
        <v>0</v>
      </c>
      <c r="H574" s="58">
        <f t="shared" si="212"/>
        <v>0</v>
      </c>
      <c r="I574" s="16">
        <f t="shared" si="212"/>
        <v>135.8192269910603</v>
      </c>
      <c r="J574" s="6"/>
      <c r="K574" s="59" t="s">
        <v>25</v>
      </c>
      <c r="L574" s="57">
        <f>SUM(L553:L569)</f>
        <v>0</v>
      </c>
      <c r="M574" s="57">
        <f t="shared" ref="M574:S574" si="213">SUM(M553:M569)</f>
        <v>0</v>
      </c>
      <c r="N574" s="57">
        <f t="shared" si="213"/>
        <v>0</v>
      </c>
      <c r="O574" s="57">
        <f t="shared" si="213"/>
        <v>0</v>
      </c>
      <c r="P574" s="57">
        <f t="shared" si="213"/>
        <v>0</v>
      </c>
      <c r="Q574" s="57">
        <f t="shared" si="213"/>
        <v>0</v>
      </c>
      <c r="R574" s="58">
        <f t="shared" si="213"/>
        <v>0</v>
      </c>
      <c r="S574" s="60">
        <f t="shared" si="213"/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214">IF($I574=0,"-",C574/$I574)</f>
        <v>0</v>
      </c>
      <c r="D575" s="98">
        <f t="shared" si="214"/>
        <v>0</v>
      </c>
      <c r="E575" s="98">
        <f t="shared" si="214"/>
        <v>0</v>
      </c>
      <c r="F575" s="98">
        <f t="shared" si="214"/>
        <v>1</v>
      </c>
      <c r="G575" s="98">
        <f t="shared" si="214"/>
        <v>0</v>
      </c>
      <c r="H575" s="99">
        <f t="shared" si="214"/>
        <v>0</v>
      </c>
      <c r="I575" s="100">
        <f>SUM(B575:H575)</f>
        <v>1</v>
      </c>
      <c r="J575" s="1"/>
      <c r="K575" s="64" t="s">
        <v>86</v>
      </c>
      <c r="L575" s="65" t="str">
        <f t="shared" ref="L575:R575" si="215">IF($S574=0,"-",L574/$S574)</f>
        <v>-</v>
      </c>
      <c r="M575" s="65" t="str">
        <f t="shared" si="215"/>
        <v>-</v>
      </c>
      <c r="N575" s="65" t="str">
        <f t="shared" si="215"/>
        <v>-</v>
      </c>
      <c r="O575" s="65" t="str">
        <f t="shared" si="215"/>
        <v>-</v>
      </c>
      <c r="P575" s="65" t="str">
        <f t="shared" si="215"/>
        <v>-</v>
      </c>
      <c r="Q575" s="65" t="str">
        <f t="shared" si="215"/>
        <v>-</v>
      </c>
      <c r="R575" s="66" t="str">
        <f t="shared" si="215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0.69120100774280158</v>
      </c>
      <c r="C579" s="14">
        <v>0</v>
      </c>
      <c r="D579" s="14">
        <v>0.13178837844355937</v>
      </c>
      <c r="E579" s="14">
        <v>0</v>
      </c>
      <c r="F579" s="213"/>
      <c r="G579" s="14">
        <v>0</v>
      </c>
      <c r="H579" s="15">
        <v>0</v>
      </c>
      <c r="I579" s="16">
        <f>SUM(B579:H579)</f>
        <v>0.82298938618636097</v>
      </c>
      <c r="J579" s="6"/>
      <c r="K579" s="72" t="s">
        <v>6</v>
      </c>
      <c r="L579" s="14">
        <v>0.69120100774280158</v>
      </c>
      <c r="M579" s="14">
        <v>0</v>
      </c>
      <c r="N579" s="14">
        <v>0.13178837844355937</v>
      </c>
      <c r="O579" s="14">
        <v>0</v>
      </c>
      <c r="P579" s="14">
        <v>0</v>
      </c>
      <c r="Q579" s="14">
        <v>0</v>
      </c>
      <c r="R579" s="73">
        <v>0</v>
      </c>
      <c r="S579" s="74">
        <f>SUM(L579:R579)</f>
        <v>0.82298938618636097</v>
      </c>
    </row>
    <row r="580" spans="1:19" x14ac:dyDescent="0.25">
      <c r="A580" s="21" t="s">
        <v>7</v>
      </c>
      <c r="B580" s="22">
        <v>0</v>
      </c>
      <c r="C580" s="22">
        <v>0</v>
      </c>
      <c r="D580" s="22">
        <v>0</v>
      </c>
      <c r="E580" s="22">
        <v>0</v>
      </c>
      <c r="F580" s="214"/>
      <c r="G580" s="22">
        <v>0</v>
      </c>
      <c r="H580" s="23">
        <v>0</v>
      </c>
      <c r="I580" s="24">
        <f t="shared" ref="I580:I599" si="216">SUM(B580:H580)</f>
        <v>0</v>
      </c>
      <c r="J580" s="6"/>
      <c r="K580" s="25" t="s">
        <v>7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7">
        <v>0</v>
      </c>
      <c r="S580" s="28">
        <f t="shared" ref="S580:S599" si="217">SUM(L580:R580)</f>
        <v>0</v>
      </c>
    </row>
    <row r="581" spans="1:19" x14ac:dyDescent="0.25">
      <c r="A581" s="29" t="s">
        <v>9</v>
      </c>
      <c r="B581" s="18">
        <v>0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216"/>
        <v>0</v>
      </c>
      <c r="J581" s="6"/>
      <c r="K581" s="31" t="s">
        <v>9</v>
      </c>
      <c r="L581" s="18">
        <v>0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217"/>
        <v>0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216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217"/>
        <v>0</v>
      </c>
    </row>
    <row r="583" spans="1:19" x14ac:dyDescent="0.25">
      <c r="A583" s="29" t="s">
        <v>15</v>
      </c>
      <c r="B583" s="18">
        <v>9.4565658295309447</v>
      </c>
      <c r="C583" s="18">
        <v>1.1454246354065061</v>
      </c>
      <c r="D583" s="18">
        <v>0.2469786594445802</v>
      </c>
      <c r="E583" s="18">
        <v>0.55083253925361442</v>
      </c>
      <c r="F583" s="214"/>
      <c r="G583" s="18">
        <v>0</v>
      </c>
      <c r="H583" s="30">
        <v>0</v>
      </c>
      <c r="I583" s="16">
        <f t="shared" si="216"/>
        <v>11.399801663635644</v>
      </c>
      <c r="J583" s="6"/>
      <c r="K583" s="31" t="s">
        <v>15</v>
      </c>
      <c r="L583" s="18">
        <v>9.4565658295309447</v>
      </c>
      <c r="M583" s="18">
        <v>1.1454246354065061</v>
      </c>
      <c r="N583" s="18">
        <v>0.2469786594445802</v>
      </c>
      <c r="O583" s="18">
        <v>0.55083253925361442</v>
      </c>
      <c r="P583" s="18">
        <v>0</v>
      </c>
      <c r="Q583" s="18">
        <v>0</v>
      </c>
      <c r="R583" s="19">
        <v>0</v>
      </c>
      <c r="S583" s="20">
        <f t="shared" si="217"/>
        <v>11.399801663635644</v>
      </c>
    </row>
    <row r="584" spans="1:19" x14ac:dyDescent="0.25">
      <c r="A584" s="21" t="s">
        <v>14</v>
      </c>
      <c r="B584" s="22">
        <v>121.14595844258454</v>
      </c>
      <c r="C584" s="22">
        <v>1.8384922771003915</v>
      </c>
      <c r="D584" s="22">
        <v>2.1738287596241639</v>
      </c>
      <c r="E584" s="22">
        <v>0</v>
      </c>
      <c r="F584" s="214"/>
      <c r="G584" s="22">
        <v>0</v>
      </c>
      <c r="H584" s="23">
        <v>0</v>
      </c>
      <c r="I584" s="24">
        <f t="shared" si="216"/>
        <v>125.15827947930909</v>
      </c>
      <c r="J584" s="6"/>
      <c r="K584" s="25" t="s">
        <v>14</v>
      </c>
      <c r="L584" s="26">
        <v>121.14595844258454</v>
      </c>
      <c r="M584" s="26">
        <v>1.8384922771003915</v>
      </c>
      <c r="N584" s="26">
        <v>2.1738287596241639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217"/>
        <v>125.15827947930909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8.0410232838431517E-3</v>
      </c>
      <c r="E585" s="18">
        <v>3.751013970927243</v>
      </c>
      <c r="F585" s="214"/>
      <c r="G585" s="18">
        <v>0</v>
      </c>
      <c r="H585" s="30">
        <v>0</v>
      </c>
      <c r="I585" s="16">
        <f t="shared" si="216"/>
        <v>3.7590549942110862</v>
      </c>
      <c r="J585" s="6"/>
      <c r="K585" s="31" t="s">
        <v>56</v>
      </c>
      <c r="L585" s="18">
        <v>0</v>
      </c>
      <c r="M585" s="18">
        <v>0</v>
      </c>
      <c r="N585" s="18">
        <v>8.0410232838431517E-3</v>
      </c>
      <c r="O585" s="18">
        <v>3.751013970927243</v>
      </c>
      <c r="P585" s="18">
        <v>1026.3487889177295</v>
      </c>
      <c r="Q585" s="18">
        <v>0</v>
      </c>
      <c r="R585" s="19">
        <v>0</v>
      </c>
      <c r="S585" s="20">
        <f t="shared" si="217"/>
        <v>1030.1078439119406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1.2923408918865094E-2</v>
      </c>
      <c r="E586" s="22">
        <v>0.37784828506384216</v>
      </c>
      <c r="F586" s="214"/>
      <c r="G586" s="22">
        <v>0</v>
      </c>
      <c r="H586" s="23">
        <v>0</v>
      </c>
      <c r="I586" s="24">
        <f t="shared" si="216"/>
        <v>0.39077169398270728</v>
      </c>
      <c r="J586" s="6"/>
      <c r="K586" s="25" t="s">
        <v>11</v>
      </c>
      <c r="L586" s="26">
        <v>0</v>
      </c>
      <c r="M586" s="26">
        <v>0</v>
      </c>
      <c r="N586" s="26">
        <v>1.2923408918865094E-2</v>
      </c>
      <c r="O586" s="26">
        <v>0.37784828506384216</v>
      </c>
      <c r="P586" s="26">
        <v>112.7280996436352</v>
      </c>
      <c r="Q586" s="26">
        <v>0</v>
      </c>
      <c r="R586" s="27">
        <v>0</v>
      </c>
      <c r="S586" s="28">
        <f t="shared" si="217"/>
        <v>113.11887133761792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216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125.81492099443201</v>
      </c>
      <c r="Q587" s="18">
        <v>0</v>
      </c>
      <c r="R587" s="19">
        <v>0</v>
      </c>
      <c r="S587" s="20">
        <f t="shared" si="217"/>
        <v>125.81492099443201</v>
      </c>
    </row>
    <row r="588" spans="1:19" x14ac:dyDescent="0.25">
      <c r="A588" s="21" t="s">
        <v>16</v>
      </c>
      <c r="B588" s="22">
        <v>2.3735558884427568</v>
      </c>
      <c r="C588" s="22">
        <v>1.2860625300054643E-2</v>
      </c>
      <c r="D588" s="22">
        <v>0.30124319234728109</v>
      </c>
      <c r="E588" s="22">
        <v>4.1064665052008689E-2</v>
      </c>
      <c r="F588" s="214"/>
      <c r="G588" s="22">
        <v>0</v>
      </c>
      <c r="H588" s="23">
        <v>0</v>
      </c>
      <c r="I588" s="24">
        <f t="shared" si="216"/>
        <v>2.7287243711421012</v>
      </c>
      <c r="J588" s="6"/>
      <c r="K588" s="25" t="s">
        <v>16</v>
      </c>
      <c r="L588" s="26">
        <v>2.3735558884427568</v>
      </c>
      <c r="M588" s="26">
        <v>1.2860625300054643E-2</v>
      </c>
      <c r="N588" s="26">
        <v>0.30124319234728109</v>
      </c>
      <c r="O588" s="26">
        <v>4.1064665052008689E-2</v>
      </c>
      <c r="P588" s="26">
        <v>0</v>
      </c>
      <c r="Q588" s="26">
        <v>0</v>
      </c>
      <c r="R588" s="27">
        <v>0</v>
      </c>
      <c r="S588" s="28">
        <f t="shared" si="217"/>
        <v>2.7287243711421012</v>
      </c>
    </row>
    <row r="589" spans="1:19" x14ac:dyDescent="0.25">
      <c r="A589" s="29" t="s">
        <v>136</v>
      </c>
      <c r="B589" s="18">
        <v>367.99686969421759</v>
      </c>
      <c r="C589" s="18">
        <v>57.991443066277526</v>
      </c>
      <c r="D589" s="18">
        <v>11.310140572096422</v>
      </c>
      <c r="E589" s="18">
        <v>8.905824412718319</v>
      </c>
      <c r="F589" s="214"/>
      <c r="G589" s="18">
        <v>0</v>
      </c>
      <c r="H589" s="30">
        <v>0</v>
      </c>
      <c r="I589" s="16">
        <f t="shared" si="216"/>
        <v>446.20427774530987</v>
      </c>
      <c r="J589" s="6"/>
      <c r="K589" s="31" t="s">
        <v>136</v>
      </c>
      <c r="L589" s="18">
        <v>367.99686969421759</v>
      </c>
      <c r="M589" s="18">
        <v>57.991443066277526</v>
      </c>
      <c r="N589" s="18">
        <v>11.310140572096422</v>
      </c>
      <c r="O589" s="18">
        <v>8.905824412718319</v>
      </c>
      <c r="P589" s="18">
        <v>0</v>
      </c>
      <c r="Q589" s="18">
        <v>0</v>
      </c>
      <c r="R589" s="19">
        <v>0</v>
      </c>
      <c r="S589" s="20">
        <f t="shared" si="217"/>
        <v>446.20427774530987</v>
      </c>
    </row>
    <row r="590" spans="1:19" x14ac:dyDescent="0.25">
      <c r="A590" s="21" t="s">
        <v>24</v>
      </c>
      <c r="B590" s="22">
        <v>164.47656626854075</v>
      </c>
      <c r="C590" s="22">
        <v>0</v>
      </c>
      <c r="D590" s="22">
        <v>362.75793118767109</v>
      </c>
      <c r="E590" s="22">
        <v>79.938576055113245</v>
      </c>
      <c r="F590" s="214"/>
      <c r="G590" s="22">
        <v>248.53028889892428</v>
      </c>
      <c r="H590" s="23">
        <v>6.4700647634865965E-2</v>
      </c>
      <c r="I590" s="24">
        <f t="shared" si="216"/>
        <v>855.76806305788409</v>
      </c>
      <c r="J590" s="6"/>
      <c r="K590" s="25" t="s">
        <v>24</v>
      </c>
      <c r="L590" s="26">
        <v>164.47656626854075</v>
      </c>
      <c r="M590" s="26">
        <v>0</v>
      </c>
      <c r="N590" s="26">
        <v>362.75793118767109</v>
      </c>
      <c r="O590" s="26">
        <v>79.938576055113245</v>
      </c>
      <c r="P590" s="26">
        <v>49.589959208048185</v>
      </c>
      <c r="Q590" s="26">
        <v>248.53028889892428</v>
      </c>
      <c r="R590" s="27">
        <v>6.4700647634865965E-2</v>
      </c>
      <c r="S590" s="28">
        <f t="shared" si="217"/>
        <v>905.35802226593228</v>
      </c>
    </row>
    <row r="591" spans="1:19" x14ac:dyDescent="0.25">
      <c r="A591" s="29" t="s">
        <v>23</v>
      </c>
      <c r="B591" s="18">
        <v>340.0352495421543</v>
      </c>
      <c r="C591" s="18">
        <v>2.1557628013784234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216"/>
        <v>342.19101234353275</v>
      </c>
      <c r="J591" s="6"/>
      <c r="K591" s="31" t="s">
        <v>23</v>
      </c>
      <c r="L591" s="18">
        <v>340.0352495421543</v>
      </c>
      <c r="M591" s="18">
        <v>2.1557628013784234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217"/>
        <v>342.19101234353275</v>
      </c>
    </row>
    <row r="592" spans="1:19" x14ac:dyDescent="0.25">
      <c r="A592" s="21" t="s">
        <v>58</v>
      </c>
      <c r="B592" s="22">
        <v>1.0523139650175524</v>
      </c>
      <c r="C592" s="22">
        <v>0</v>
      </c>
      <c r="D592" s="22">
        <v>0.18707043459339712</v>
      </c>
      <c r="E592" s="22">
        <v>0</v>
      </c>
      <c r="F592" s="214"/>
      <c r="G592" s="22">
        <v>0</v>
      </c>
      <c r="H592" s="23">
        <v>0</v>
      </c>
      <c r="I592" s="24">
        <f t="shared" si="216"/>
        <v>1.2393843996109495</v>
      </c>
      <c r="J592" s="6"/>
      <c r="K592" s="25" t="s">
        <v>58</v>
      </c>
      <c r="L592" s="26">
        <v>1.0523139650175524</v>
      </c>
      <c r="M592" s="26">
        <v>0</v>
      </c>
      <c r="N592" s="26">
        <v>0.18707043459339712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217"/>
        <v>1.2393843996109495</v>
      </c>
    </row>
    <row r="593" spans="1:85" x14ac:dyDescent="0.25">
      <c r="A593" s="29" t="s">
        <v>21</v>
      </c>
      <c r="B593" s="18">
        <v>34.391778237877752</v>
      </c>
      <c r="C593" s="18">
        <v>0</v>
      </c>
      <c r="D593" s="18">
        <v>2.1212579933972533</v>
      </c>
      <c r="E593" s="18">
        <v>0</v>
      </c>
      <c r="F593" s="214"/>
      <c r="G593" s="18">
        <v>0</v>
      </c>
      <c r="H593" s="30">
        <v>0</v>
      </c>
      <c r="I593" s="16">
        <f t="shared" si="216"/>
        <v>36.513036231275002</v>
      </c>
      <c r="J593" s="6"/>
      <c r="K593" s="31" t="s">
        <v>21</v>
      </c>
      <c r="L593" s="18">
        <v>34.391778237877752</v>
      </c>
      <c r="M593" s="18">
        <v>0</v>
      </c>
      <c r="N593" s="18">
        <v>2.1212579933972533</v>
      </c>
      <c r="O593" s="18">
        <v>0</v>
      </c>
      <c r="P593" s="18">
        <v>71.22087176238945</v>
      </c>
      <c r="Q593" s="18">
        <v>0</v>
      </c>
      <c r="R593" s="19">
        <v>0</v>
      </c>
      <c r="S593" s="20">
        <f t="shared" si="217"/>
        <v>107.73390799366445</v>
      </c>
    </row>
    <row r="594" spans="1:85" x14ac:dyDescent="0.25">
      <c r="A594" s="21" t="s">
        <v>20</v>
      </c>
      <c r="B594" s="22">
        <v>0</v>
      </c>
      <c r="C594" s="22">
        <v>0</v>
      </c>
      <c r="D594" s="22">
        <v>0</v>
      </c>
      <c r="E594" s="22">
        <v>0</v>
      </c>
      <c r="F594" s="214"/>
      <c r="G594" s="22">
        <v>0</v>
      </c>
      <c r="H594" s="23">
        <v>0</v>
      </c>
      <c r="I594" s="24">
        <f t="shared" si="216"/>
        <v>0</v>
      </c>
      <c r="J594" s="6"/>
      <c r="K594" s="25" t="s">
        <v>20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217"/>
        <v>0</v>
      </c>
      <c r="V594"/>
    </row>
    <row r="595" spans="1:85" x14ac:dyDescent="0.25">
      <c r="A595" s="32" t="s">
        <v>62</v>
      </c>
      <c r="B595" s="18">
        <v>318.12919905032459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216"/>
        <v>318.12919905032459</v>
      </c>
      <c r="J595" s="6"/>
      <c r="K595" s="33" t="s">
        <v>62</v>
      </c>
      <c r="L595" s="18">
        <v>318.12919905032459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217"/>
        <v>318.12919905032459</v>
      </c>
    </row>
    <row r="596" spans="1:85" ht="14.4" x14ac:dyDescent="0.3">
      <c r="A596" s="34" t="s">
        <v>22</v>
      </c>
      <c r="B596" s="35">
        <v>318.12919905032459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216"/>
        <v>318.12919905032459</v>
      </c>
      <c r="J596" s="6"/>
      <c r="K596" s="38" t="s">
        <v>22</v>
      </c>
      <c r="L596" s="39">
        <v>318.12919905032459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217"/>
        <v>318.12919905032459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216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217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216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217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216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217"/>
        <v>0</v>
      </c>
    </row>
    <row r="600" spans="1:85" x14ac:dyDescent="0.25">
      <c r="A600" s="56" t="s">
        <v>25</v>
      </c>
      <c r="B600" s="57">
        <f>SUM(B579:B595)</f>
        <v>1359.7492579264335</v>
      </c>
      <c r="C600" s="57">
        <f t="shared" ref="C600:I600" si="218">SUM(C579:C595)</f>
        <v>63.143983405462897</v>
      </c>
      <c r="D600" s="57">
        <f t="shared" si="218"/>
        <v>379.25120360982044</v>
      </c>
      <c r="E600" s="57">
        <f t="shared" si="218"/>
        <v>93.565159928128267</v>
      </c>
      <c r="F600" s="57">
        <f t="shared" si="218"/>
        <v>0</v>
      </c>
      <c r="G600" s="57">
        <f t="shared" si="218"/>
        <v>248.53028889892428</v>
      </c>
      <c r="H600" s="58">
        <f t="shared" si="218"/>
        <v>6.4700647634865965E-2</v>
      </c>
      <c r="I600" s="16">
        <f t="shared" si="218"/>
        <v>2144.3045944164041</v>
      </c>
      <c r="J600" s="6"/>
      <c r="K600" s="59" t="s">
        <v>25</v>
      </c>
      <c r="L600" s="57">
        <f>SUM(L579:L595)</f>
        <v>1359.7492579264335</v>
      </c>
      <c r="M600" s="57">
        <f t="shared" ref="M600:S600" si="219">SUM(M579:M595)</f>
        <v>63.143983405462897</v>
      </c>
      <c r="N600" s="57">
        <f t="shared" si="219"/>
        <v>379.25120360982044</v>
      </c>
      <c r="O600" s="57">
        <f t="shared" si="219"/>
        <v>93.565159928128267</v>
      </c>
      <c r="P600" s="57">
        <f t="shared" si="219"/>
        <v>1385.7026405262343</v>
      </c>
      <c r="Q600" s="57">
        <f t="shared" si="219"/>
        <v>248.53028889892428</v>
      </c>
      <c r="R600" s="58">
        <f t="shared" si="219"/>
        <v>6.4700647634865965E-2</v>
      </c>
      <c r="S600" s="60">
        <f t="shared" si="219"/>
        <v>3530.0072349426391</v>
      </c>
    </row>
    <row r="601" spans="1:85" s="1" customFormat="1" ht="15" thickBot="1" x14ac:dyDescent="0.35">
      <c r="A601" s="110" t="s">
        <v>86</v>
      </c>
      <c r="B601" s="98">
        <f>IF($I600=0,"-",B600/$I600)</f>
        <v>0.6341213190827043</v>
      </c>
      <c r="C601" s="98">
        <f t="shared" ref="C601:H601" si="220">IF($I600=0,"-",C600/$I600)</f>
        <v>2.9447301269551317E-2</v>
      </c>
      <c r="D601" s="98">
        <f t="shared" si="220"/>
        <v>0.17686442709555344</v>
      </c>
      <c r="E601" s="98">
        <f t="shared" si="220"/>
        <v>4.3634267338588176E-2</v>
      </c>
      <c r="F601" s="98">
        <f t="shared" si="220"/>
        <v>0</v>
      </c>
      <c r="G601" s="98">
        <f t="shared" si="220"/>
        <v>0.11590251195939097</v>
      </c>
      <c r="H601" s="99">
        <f t="shared" si="220"/>
        <v>3.0173254211804246E-5</v>
      </c>
      <c r="I601" s="100">
        <f>SUM(B601:H601)</f>
        <v>1</v>
      </c>
      <c r="K601" s="64" t="s">
        <v>86</v>
      </c>
      <c r="L601" s="65">
        <f t="shared" ref="L601:R601" si="221">IF($S600=0,"-",L600/$S600)</f>
        <v>0.38519730057962015</v>
      </c>
      <c r="M601" s="65">
        <f t="shared" si="221"/>
        <v>1.7887777333830013E-2</v>
      </c>
      <c r="N601" s="65">
        <f t="shared" si="221"/>
        <v>0.10743638139200105</v>
      </c>
      <c r="O601" s="65">
        <f t="shared" si="221"/>
        <v>2.6505656702895865E-2</v>
      </c>
      <c r="P601" s="65">
        <f t="shared" si="221"/>
        <v>0.39254951854192199</v>
      </c>
      <c r="Q601" s="65">
        <f t="shared" si="221"/>
        <v>7.0405036691932668E-2</v>
      </c>
      <c r="R601" s="66">
        <f t="shared" si="221"/>
        <v>1.8328757798117464E-5</v>
      </c>
      <c r="S601" s="67">
        <f>SUM(L601:R601)</f>
        <v>0.99999999999999989</v>
      </c>
      <c r="BA601" s="68"/>
      <c r="BR601" s="68"/>
    </row>
    <row r="602" spans="1:85" ht="14.4" hidden="1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3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121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18.249065208675198</v>
      </c>
      <c r="C605" s="14">
        <v>0</v>
      </c>
      <c r="D605" s="14">
        <v>1.0759540978715727</v>
      </c>
      <c r="E605" s="14">
        <v>0</v>
      </c>
      <c r="F605" s="213"/>
      <c r="G605" s="14">
        <v>0</v>
      </c>
      <c r="H605" s="15">
        <v>0</v>
      </c>
      <c r="I605" s="16">
        <f>SUM(B605:H605)</f>
        <v>19.325019306546771</v>
      </c>
      <c r="J605" s="6"/>
      <c r="K605" s="72" t="s">
        <v>6</v>
      </c>
      <c r="L605" s="14">
        <v>18.249065208675198</v>
      </c>
      <c r="M605" s="14">
        <v>0</v>
      </c>
      <c r="N605" s="14">
        <v>1.0759540978715727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19.325019306546771</v>
      </c>
      <c r="T605" s="160"/>
      <c r="U605" s="75" t="s">
        <v>6</v>
      </c>
      <c r="V605" s="76">
        <v>18.249065208675198</v>
      </c>
      <c r="W605" s="76">
        <v>1.0759540978715727</v>
      </c>
      <c r="X605" s="76">
        <v>0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222">+P605</f>
        <v>0</v>
      </c>
      <c r="AF605" s="79">
        <f t="shared" ref="AF605:AF625" si="223">SUM(V605:AE605)</f>
        <v>19.325019306546771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24.262258812800383</v>
      </c>
      <c r="C606" s="22">
        <v>0</v>
      </c>
      <c r="D606" s="22">
        <v>0.22717449080483751</v>
      </c>
      <c r="E606" s="22">
        <v>0</v>
      </c>
      <c r="F606" s="214"/>
      <c r="G606" s="22">
        <v>0</v>
      </c>
      <c r="H606" s="23">
        <v>0</v>
      </c>
      <c r="I606" s="24">
        <f t="shared" ref="I606:I625" si="224">SUM(B606:H606)</f>
        <v>24.489433303605221</v>
      </c>
      <c r="J606" s="6"/>
      <c r="K606" s="25" t="s">
        <v>7</v>
      </c>
      <c r="L606" s="26">
        <v>24.262258812800383</v>
      </c>
      <c r="M606" s="26">
        <v>0</v>
      </c>
      <c r="N606" s="26">
        <v>0.22717449080483751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225">SUM(L606:R606)</f>
        <v>24.489433303605221</v>
      </c>
      <c r="T606" s="160"/>
      <c r="U606" s="80" t="s">
        <v>7</v>
      </c>
      <c r="V606" s="81">
        <v>24.262258812800383</v>
      </c>
      <c r="W606" s="81">
        <v>0.10093540243085045</v>
      </c>
      <c r="X606" s="81">
        <v>0.12623908837398706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222"/>
        <v>0</v>
      </c>
      <c r="AF606" s="83">
        <f t="shared" si="223"/>
        <v>24.489433303605217</v>
      </c>
      <c r="AG606" s="121" t="str">
        <f t="shared" ref="AG606:AG626" si="226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17.179464854388396</v>
      </c>
      <c r="C607" s="18">
        <v>0</v>
      </c>
      <c r="D607" s="18">
        <v>2.1233831803157788</v>
      </c>
      <c r="E607" s="18">
        <v>0</v>
      </c>
      <c r="F607" s="214"/>
      <c r="G607" s="18">
        <v>0</v>
      </c>
      <c r="H607" s="30">
        <v>0</v>
      </c>
      <c r="I607" s="16">
        <f t="shared" si="224"/>
        <v>19.302848034704176</v>
      </c>
      <c r="J607" s="6"/>
      <c r="K607" s="31" t="s">
        <v>9</v>
      </c>
      <c r="L607" s="18">
        <v>17.179464854388396</v>
      </c>
      <c r="M607" s="18">
        <v>0</v>
      </c>
      <c r="N607" s="18">
        <v>2.1233831803157788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225"/>
        <v>19.302848034704176</v>
      </c>
      <c r="T607" s="160"/>
      <c r="U607" s="162" t="s">
        <v>9</v>
      </c>
      <c r="V607" s="76">
        <v>17.179464854388396</v>
      </c>
      <c r="W607" s="76">
        <v>2.1233831803157788</v>
      </c>
      <c r="X607" s="76">
        <v>0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222"/>
        <v>0</v>
      </c>
      <c r="AF607" s="79">
        <f t="shared" si="223"/>
        <v>19.302848034704176</v>
      </c>
      <c r="AG607" s="121" t="str">
        <f t="shared" si="226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224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225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222"/>
        <v>0</v>
      </c>
      <c r="AF608" s="83">
        <f t="shared" si="223"/>
        <v>0</v>
      </c>
      <c r="AG608" s="121" t="str">
        <f t="shared" si="226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5.0477317781114532</v>
      </c>
      <c r="C609" s="18">
        <v>0</v>
      </c>
      <c r="D609" s="18">
        <v>0.85044855431423372</v>
      </c>
      <c r="E609" s="18">
        <v>0</v>
      </c>
      <c r="F609" s="214"/>
      <c r="G609" s="18">
        <v>0</v>
      </c>
      <c r="H609" s="30">
        <v>0</v>
      </c>
      <c r="I609" s="16">
        <f t="shared" si="224"/>
        <v>5.898180332425687</v>
      </c>
      <c r="J609" s="6"/>
      <c r="K609" s="31" t="s">
        <v>15</v>
      </c>
      <c r="L609" s="18">
        <v>5.0477317781114532</v>
      </c>
      <c r="M609" s="18">
        <v>0</v>
      </c>
      <c r="N609" s="18">
        <v>0.85044855431423372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225"/>
        <v>5.898180332425687</v>
      </c>
      <c r="T609" s="160"/>
      <c r="U609" s="162" t="s">
        <v>15</v>
      </c>
      <c r="V609" s="76">
        <v>5.0477317781114532</v>
      </c>
      <c r="W609" s="76">
        <v>0.85044855431423372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222"/>
        <v>0</v>
      </c>
      <c r="AF609" s="79">
        <f t="shared" si="223"/>
        <v>5.898180332425687</v>
      </c>
      <c r="AG609" s="121" t="str">
        <f t="shared" si="226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1038.0230787900589</v>
      </c>
      <c r="C610" s="22">
        <v>0</v>
      </c>
      <c r="D610" s="22">
        <v>174.88750700460133</v>
      </c>
      <c r="E610" s="22">
        <v>0</v>
      </c>
      <c r="F610" s="214"/>
      <c r="G610" s="22">
        <v>0</v>
      </c>
      <c r="H610" s="23">
        <v>0</v>
      </c>
      <c r="I610" s="24">
        <f t="shared" si="224"/>
        <v>1212.9105857946602</v>
      </c>
      <c r="J610" s="6"/>
      <c r="K610" s="25" t="s">
        <v>14</v>
      </c>
      <c r="L610" s="26">
        <v>1038.0230787900589</v>
      </c>
      <c r="M610" s="26">
        <v>0</v>
      </c>
      <c r="N610" s="26">
        <v>174.88750700460133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225"/>
        <v>1212.9105857946602</v>
      </c>
      <c r="T610" s="160"/>
      <c r="U610" s="80" t="s">
        <v>14</v>
      </c>
      <c r="V610" s="81">
        <v>1038.0230787900589</v>
      </c>
      <c r="W610" s="81">
        <v>174.88750700460133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222"/>
        <v>0</v>
      </c>
      <c r="AF610" s="83">
        <f t="shared" si="223"/>
        <v>1212.9105857946602</v>
      </c>
      <c r="AG610" s="121" t="str">
        <f t="shared" si="226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224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3380.4182181112928</v>
      </c>
      <c r="Q611" s="18">
        <v>0</v>
      </c>
      <c r="R611" s="19">
        <v>0</v>
      </c>
      <c r="S611" s="20">
        <f t="shared" si="225"/>
        <v>3380.4182181112928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3380.4182181112928</v>
      </c>
      <c r="AF611" s="124">
        <f t="shared" ref="AF611" si="227">SUM(V611:AE611)</f>
        <v>3380.4182181112928</v>
      </c>
      <c r="AG611" s="121" t="str">
        <f t="shared" si="226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224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1410.5243056803929</v>
      </c>
      <c r="Q612" s="26">
        <v>0</v>
      </c>
      <c r="R612" s="27">
        <v>0</v>
      </c>
      <c r="S612" s="28">
        <f t="shared" si="225"/>
        <v>1410.5243056803929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228">+P612</f>
        <v>1410.5243056803929</v>
      </c>
      <c r="AF612" s="83">
        <f t="shared" si="223"/>
        <v>1410.5243056803929</v>
      </c>
      <c r="AG612" s="121" t="str">
        <f t="shared" si="226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224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225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228"/>
        <v>0</v>
      </c>
      <c r="AF613" s="124">
        <f t="shared" si="223"/>
        <v>0</v>
      </c>
      <c r="AG613" s="121" t="str">
        <f t="shared" si="226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23.93304134868141</v>
      </c>
      <c r="C614" s="22">
        <v>0</v>
      </c>
      <c r="D614" s="22">
        <v>4.2400665694447301</v>
      </c>
      <c r="E614" s="22">
        <v>0</v>
      </c>
      <c r="F614" s="214"/>
      <c r="G614" s="22">
        <v>0</v>
      </c>
      <c r="H614" s="23">
        <v>0</v>
      </c>
      <c r="I614" s="24">
        <f t="shared" si="224"/>
        <v>28.173107918126142</v>
      </c>
      <c r="J614" s="6"/>
      <c r="K614" s="25" t="s">
        <v>16</v>
      </c>
      <c r="L614" s="26">
        <v>23.93304134868141</v>
      </c>
      <c r="M614" s="26">
        <v>0</v>
      </c>
      <c r="N614" s="26">
        <v>4.2400665694447301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225"/>
        <v>28.173107918126142</v>
      </c>
      <c r="T614" s="160"/>
      <c r="U614" s="80" t="s">
        <v>16</v>
      </c>
      <c r="V614" s="81">
        <v>23.93304134868141</v>
      </c>
      <c r="W614" s="81">
        <v>3.7873195117567056</v>
      </c>
      <c r="X614" s="81">
        <v>0.45274705768802437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228"/>
        <v>0</v>
      </c>
      <c r="AF614" s="83">
        <f t="shared" si="223"/>
        <v>28.173107918126142</v>
      </c>
      <c r="AG614" s="121" t="str">
        <f t="shared" si="226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2389.4689511311835</v>
      </c>
      <c r="C615" s="18">
        <v>0</v>
      </c>
      <c r="D615" s="18">
        <v>267.83559546698905</v>
      </c>
      <c r="E615" s="18">
        <v>0</v>
      </c>
      <c r="F615" s="214"/>
      <c r="G615" s="18">
        <v>0</v>
      </c>
      <c r="H615" s="30">
        <v>0</v>
      </c>
      <c r="I615" s="16">
        <f t="shared" si="224"/>
        <v>2657.3045465981727</v>
      </c>
      <c r="J615" s="6"/>
      <c r="K615" s="31" t="s">
        <v>136</v>
      </c>
      <c r="L615" s="18">
        <v>2389.4689511311835</v>
      </c>
      <c r="M615" s="18">
        <v>0</v>
      </c>
      <c r="N615" s="18">
        <v>267.83559546698905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225"/>
        <v>2657.3045465981727</v>
      </c>
      <c r="T615" s="160"/>
      <c r="U615" s="84" t="s">
        <v>136</v>
      </c>
      <c r="V615" s="76">
        <v>2389.4689511311835</v>
      </c>
      <c r="W615" s="76">
        <v>261.94780854409618</v>
      </c>
      <c r="X615" s="76">
        <v>5.8877869228928867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228"/>
        <v>0</v>
      </c>
      <c r="AF615" s="124">
        <f t="shared" si="223"/>
        <v>2657.3045465981722</v>
      </c>
      <c r="AG615" s="121" t="str">
        <f t="shared" si="226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369.43136653244761</v>
      </c>
      <c r="C616" s="22">
        <v>0</v>
      </c>
      <c r="D616" s="22">
        <v>559.36212124578333</v>
      </c>
      <c r="E616" s="22">
        <v>960.92268010225916</v>
      </c>
      <c r="F616" s="214"/>
      <c r="G616" s="22">
        <v>364.14464601423339</v>
      </c>
      <c r="H616" s="23">
        <v>0</v>
      </c>
      <c r="I616" s="24">
        <f t="shared" si="224"/>
        <v>2253.8608138947234</v>
      </c>
      <c r="J616" s="6"/>
      <c r="K616" s="25" t="s">
        <v>24</v>
      </c>
      <c r="L616" s="26">
        <v>369.43136653244761</v>
      </c>
      <c r="M616" s="26">
        <v>0</v>
      </c>
      <c r="N616" s="26">
        <v>559.36212124578333</v>
      </c>
      <c r="O616" s="26">
        <v>960.92268010225916</v>
      </c>
      <c r="P616" s="26">
        <v>0</v>
      </c>
      <c r="Q616" s="26">
        <v>364.14464601423339</v>
      </c>
      <c r="R616" s="27">
        <v>0</v>
      </c>
      <c r="S616" s="28">
        <f t="shared" si="225"/>
        <v>2253.8608138947234</v>
      </c>
      <c r="T616" s="160"/>
      <c r="U616" s="80" t="s">
        <v>24</v>
      </c>
      <c r="V616" s="81">
        <v>369.43136653244761</v>
      </c>
      <c r="W616" s="81">
        <v>360.75695037746254</v>
      </c>
      <c r="X616" s="81">
        <v>198.60517086832073</v>
      </c>
      <c r="Y616" s="81">
        <v>255.73291927771771</v>
      </c>
      <c r="Z616" s="81">
        <v>289.02211028105921</v>
      </c>
      <c r="AA616" s="81">
        <v>97.225443059962871</v>
      </c>
      <c r="AB616" s="81">
        <v>192.43305901425052</v>
      </c>
      <c r="AC616" s="81">
        <v>171.71158699998287</v>
      </c>
      <c r="AD616" s="81">
        <v>318.94220748351938</v>
      </c>
      <c r="AE616" s="122">
        <f t="shared" si="228"/>
        <v>0</v>
      </c>
      <c r="AF616" s="83">
        <f t="shared" si="223"/>
        <v>2253.8608138947234</v>
      </c>
      <c r="AG616" s="121" t="str">
        <f t="shared" si="226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309.71217166695163</v>
      </c>
      <c r="C617" s="18">
        <v>0</v>
      </c>
      <c r="D617" s="18">
        <v>49.143501529941801</v>
      </c>
      <c r="E617" s="18">
        <v>0</v>
      </c>
      <c r="F617" s="214"/>
      <c r="G617" s="18">
        <v>0</v>
      </c>
      <c r="H617" s="30">
        <v>0</v>
      </c>
      <c r="I617" s="16">
        <f t="shared" si="224"/>
        <v>358.85567319689346</v>
      </c>
      <c r="J617" s="6"/>
      <c r="K617" s="31" t="s">
        <v>23</v>
      </c>
      <c r="L617" s="18">
        <v>309.71217166695163</v>
      </c>
      <c r="M617" s="18">
        <v>0</v>
      </c>
      <c r="N617" s="18">
        <v>49.143501529941801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225"/>
        <v>358.85567319689346</v>
      </c>
      <c r="T617" s="160"/>
      <c r="U617" s="164" t="s">
        <v>23</v>
      </c>
      <c r="V617" s="76">
        <v>309.71217166695163</v>
      </c>
      <c r="W617" s="76">
        <v>49.143501529941801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228"/>
        <v>0</v>
      </c>
      <c r="AF617" s="124">
        <f t="shared" si="223"/>
        <v>358.85567319689346</v>
      </c>
      <c r="AG617" s="121" t="str">
        <f t="shared" si="226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3394.9509683863525</v>
      </c>
      <c r="C618" s="22">
        <v>0</v>
      </c>
      <c r="D618" s="22">
        <v>336.35560059761951</v>
      </c>
      <c r="E618" s="22">
        <v>0</v>
      </c>
      <c r="F618" s="214"/>
      <c r="G618" s="22">
        <v>0</v>
      </c>
      <c r="H618" s="23">
        <v>0</v>
      </c>
      <c r="I618" s="24">
        <f t="shared" si="224"/>
        <v>3731.3065689839723</v>
      </c>
      <c r="J618" s="6"/>
      <c r="K618" s="25" t="s">
        <v>58</v>
      </c>
      <c r="L618" s="26">
        <v>3394.9509683863525</v>
      </c>
      <c r="M618" s="26">
        <v>0</v>
      </c>
      <c r="N618" s="26">
        <v>336.35560059761951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225"/>
        <v>3731.3065689839723</v>
      </c>
      <c r="T618" s="160"/>
      <c r="U618" s="80" t="s">
        <v>58</v>
      </c>
      <c r="V618" s="81">
        <v>3394.9509683863525</v>
      </c>
      <c r="W618" s="81">
        <v>310.28163318298567</v>
      </c>
      <c r="X618" s="81">
        <v>26.073967414633866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228"/>
        <v>0</v>
      </c>
      <c r="AF618" s="83">
        <f t="shared" si="223"/>
        <v>3731.3065689839723</v>
      </c>
      <c r="AG618" s="121" t="str">
        <f t="shared" si="226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368.77909606766764</v>
      </c>
      <c r="C619" s="18">
        <v>0</v>
      </c>
      <c r="D619" s="18">
        <v>45.167228448710155</v>
      </c>
      <c r="E619" s="18">
        <v>0</v>
      </c>
      <c r="F619" s="214"/>
      <c r="G619" s="18">
        <v>0</v>
      </c>
      <c r="H619" s="30">
        <v>0</v>
      </c>
      <c r="I619" s="16">
        <f t="shared" si="224"/>
        <v>413.94632451637779</v>
      </c>
      <c r="J619" s="6"/>
      <c r="K619" s="31" t="s">
        <v>21</v>
      </c>
      <c r="L619" s="18">
        <v>368.77909606766764</v>
      </c>
      <c r="M619" s="18">
        <v>0</v>
      </c>
      <c r="N619" s="18">
        <v>45.167228448710155</v>
      </c>
      <c r="O619" s="18">
        <v>0</v>
      </c>
      <c r="P619" s="18">
        <v>279.31043552651118</v>
      </c>
      <c r="Q619" s="18">
        <v>0</v>
      </c>
      <c r="R619" s="19">
        <v>0</v>
      </c>
      <c r="S619" s="20">
        <f t="shared" si="225"/>
        <v>693.25676004288903</v>
      </c>
      <c r="T619" s="160"/>
      <c r="U619" s="164" t="s">
        <v>21</v>
      </c>
      <c r="V619" s="76">
        <v>368.77909606766764</v>
      </c>
      <c r="W619" s="76">
        <v>44.699827046675004</v>
      </c>
      <c r="X619" s="76">
        <v>0.46740140203515079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228"/>
        <v>279.31043552651118</v>
      </c>
      <c r="AF619" s="124">
        <f t="shared" si="223"/>
        <v>693.25676004288903</v>
      </c>
      <c r="AG619" s="121" t="str">
        <f t="shared" si="226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224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225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228"/>
        <v>0</v>
      </c>
      <c r="AF620" s="83">
        <f t="shared" si="223"/>
        <v>0</v>
      </c>
      <c r="AG620" s="121" t="str">
        <f t="shared" si="226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149.50310071975287</v>
      </c>
      <c r="C621" s="18">
        <v>0</v>
      </c>
      <c r="D621" s="18">
        <v>177.40038555278159</v>
      </c>
      <c r="E621" s="18">
        <v>0</v>
      </c>
      <c r="F621" s="214"/>
      <c r="G621" s="18">
        <v>0</v>
      </c>
      <c r="H621" s="30">
        <v>0</v>
      </c>
      <c r="I621" s="16">
        <f t="shared" si="224"/>
        <v>326.90348627253445</v>
      </c>
      <c r="J621" s="6"/>
      <c r="K621" s="33" t="s">
        <v>62</v>
      </c>
      <c r="L621" s="18">
        <v>149.50310071975287</v>
      </c>
      <c r="M621" s="18">
        <v>0</v>
      </c>
      <c r="N621" s="18">
        <v>177.40038555278159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225"/>
        <v>326.90348627253445</v>
      </c>
      <c r="T621" s="160"/>
      <c r="U621" s="165" t="s">
        <v>62</v>
      </c>
      <c r="V621" s="76">
        <v>149.50310071975287</v>
      </c>
      <c r="W621" s="76">
        <v>177.40038555278159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228"/>
        <v>0</v>
      </c>
      <c r="AF621" s="79">
        <f t="shared" si="223"/>
        <v>326.90348627253445</v>
      </c>
      <c r="AG621" s="121" t="str">
        <f t="shared" si="226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149.50310071975287</v>
      </c>
      <c r="C622" s="35">
        <v>0</v>
      </c>
      <c r="D622" s="35">
        <v>177.40038555278159</v>
      </c>
      <c r="E622" s="35">
        <v>0</v>
      </c>
      <c r="F622" s="214"/>
      <c r="G622" s="35">
        <v>0</v>
      </c>
      <c r="H622" s="36">
        <v>0</v>
      </c>
      <c r="I622" s="37">
        <f t="shared" si="224"/>
        <v>326.90348627253445</v>
      </c>
      <c r="J622" s="6"/>
      <c r="K622" s="38" t="s">
        <v>22</v>
      </c>
      <c r="L622" s="39">
        <v>149.50310071975287</v>
      </c>
      <c r="M622" s="39">
        <v>0</v>
      </c>
      <c r="N622" s="39">
        <v>177.40038555278159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225"/>
        <v>326.90348627253445</v>
      </c>
      <c r="T622" s="160"/>
      <c r="U622" s="166" t="s">
        <v>131</v>
      </c>
      <c r="V622" s="81">
        <v>149.50310071975287</v>
      </c>
      <c r="W622" s="81">
        <v>177.40038555278159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228"/>
        <v>0</v>
      </c>
      <c r="AF622" s="83">
        <f t="shared" si="223"/>
        <v>326.90348627253445</v>
      </c>
      <c r="AG622" s="125" t="str">
        <f t="shared" si="226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224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225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228"/>
        <v>0</v>
      </c>
      <c r="AF623" s="124">
        <f t="shared" si="223"/>
        <v>0</v>
      </c>
      <c r="AG623" s="125" t="str">
        <f t="shared" si="226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224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225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228"/>
        <v>0</v>
      </c>
      <c r="AF624" s="83">
        <f t="shared" si="223"/>
        <v>0</v>
      </c>
      <c r="AG624" s="125" t="str">
        <f t="shared" si="226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224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225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223"/>
        <v>0</v>
      </c>
      <c r="AG625" s="125" t="str">
        <f t="shared" si="226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8108.5402952970717</v>
      </c>
      <c r="C626" s="57">
        <f t="shared" ref="C626:I626" si="229">SUM(C605:C621)</f>
        <v>0</v>
      </c>
      <c r="D626" s="57">
        <f t="shared" si="229"/>
        <v>1618.6689667391779</v>
      </c>
      <c r="E626" s="57">
        <f t="shared" si="229"/>
        <v>960.92268010225916</v>
      </c>
      <c r="F626" s="57">
        <f t="shared" si="229"/>
        <v>0</v>
      </c>
      <c r="G626" s="57">
        <f t="shared" si="229"/>
        <v>364.14464601423339</v>
      </c>
      <c r="H626" s="58">
        <f t="shared" si="229"/>
        <v>0</v>
      </c>
      <c r="I626" s="16">
        <f t="shared" si="229"/>
        <v>11052.276588152743</v>
      </c>
      <c r="J626" s="6"/>
      <c r="K626" s="59" t="s">
        <v>25</v>
      </c>
      <c r="L626" s="57">
        <f>SUM(L605:L621)</f>
        <v>8108.5402952970717</v>
      </c>
      <c r="M626" s="57">
        <f t="shared" ref="M626:S626" si="230">SUM(M605:M621)</f>
        <v>0</v>
      </c>
      <c r="N626" s="57">
        <f t="shared" si="230"/>
        <v>1618.6689667391779</v>
      </c>
      <c r="O626" s="57">
        <f t="shared" si="230"/>
        <v>960.92268010225916</v>
      </c>
      <c r="P626" s="57">
        <f t="shared" si="230"/>
        <v>5070.2529593181971</v>
      </c>
      <c r="Q626" s="57">
        <f t="shared" si="230"/>
        <v>364.14464601423339</v>
      </c>
      <c r="R626" s="58">
        <f t="shared" si="230"/>
        <v>0</v>
      </c>
      <c r="S626" s="60">
        <f t="shared" si="230"/>
        <v>16122.529547470938</v>
      </c>
      <c r="T626" s="160"/>
      <c r="U626" s="158" t="s">
        <v>61</v>
      </c>
      <c r="V626" s="95">
        <f>SUM(V605:V621)</f>
        <v>8108.5402952970717</v>
      </c>
      <c r="W626" s="95">
        <f t="shared" ref="W626:AE626" si="231">SUM(W605:W621)</f>
        <v>1387.0556539852332</v>
      </c>
      <c r="X626" s="95">
        <f t="shared" si="231"/>
        <v>231.61331275394465</v>
      </c>
      <c r="Y626" s="95">
        <f t="shared" si="231"/>
        <v>255.73291927771771</v>
      </c>
      <c r="Z626" s="95">
        <f t="shared" si="231"/>
        <v>289.02211028105921</v>
      </c>
      <c r="AA626" s="95">
        <f t="shared" si="231"/>
        <v>97.225443059962871</v>
      </c>
      <c r="AB626" s="95">
        <f t="shared" si="231"/>
        <v>192.43305901425052</v>
      </c>
      <c r="AC626" s="95">
        <f t="shared" si="231"/>
        <v>171.71158699998287</v>
      </c>
      <c r="AD626" s="95">
        <f t="shared" si="231"/>
        <v>318.94220748351938</v>
      </c>
      <c r="AE626" s="95">
        <f t="shared" si="231"/>
        <v>5070.2529593181971</v>
      </c>
      <c r="AF626" s="136">
        <f>SUM(AF605:AF621)</f>
        <v>16122.529547470938</v>
      </c>
      <c r="AG626" s="126" t="str">
        <f t="shared" si="226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0.73365339987861433</v>
      </c>
      <c r="C627" s="98">
        <f t="shared" ref="C627:H627" si="232">IF($I626=0,"-",C626/$I626)</f>
        <v>0</v>
      </c>
      <c r="D627" s="98">
        <f t="shared" si="232"/>
        <v>0.14645570564839794</v>
      </c>
      <c r="E627" s="98">
        <f t="shared" si="232"/>
        <v>8.6943415905126747E-2</v>
      </c>
      <c r="F627" s="98">
        <f t="shared" si="232"/>
        <v>0</v>
      </c>
      <c r="G627" s="98">
        <f t="shared" si="232"/>
        <v>3.2947478567860906E-2</v>
      </c>
      <c r="H627" s="99">
        <f t="shared" si="232"/>
        <v>0</v>
      </c>
      <c r="I627" s="100">
        <f>SUM(B627:H627)</f>
        <v>1</v>
      </c>
      <c r="K627" s="64" t="s">
        <v>86</v>
      </c>
      <c r="L627" s="65">
        <f t="shared" ref="L627:R627" si="233">IF($S626=0,"-",L626/$S626)</f>
        <v>0.50293226453221285</v>
      </c>
      <c r="M627" s="65">
        <f t="shared" si="233"/>
        <v>0</v>
      </c>
      <c r="N627" s="65">
        <f t="shared" si="233"/>
        <v>0.10039795318552172</v>
      </c>
      <c r="O627" s="65">
        <f t="shared" si="233"/>
        <v>5.960123548063178E-2</v>
      </c>
      <c r="P627" s="65">
        <f t="shared" si="233"/>
        <v>0.31448247276517116</v>
      </c>
      <c r="Q627" s="65">
        <f t="shared" si="233"/>
        <v>2.2586074036462532E-2</v>
      </c>
      <c r="R627" s="66">
        <f t="shared" si="233"/>
        <v>0</v>
      </c>
      <c r="S627" s="67">
        <f>SUM(L627:R627)</f>
        <v>1</v>
      </c>
      <c r="T627" s="161"/>
      <c r="U627" s="159" t="s">
        <v>86</v>
      </c>
      <c r="V627" s="102">
        <f>V626/$AF626</f>
        <v>0.50293226453221285</v>
      </c>
      <c r="W627" s="102">
        <f t="shared" ref="W627:AF627" si="234">W626/$AF626</f>
        <v>8.603213595616041E-2</v>
      </c>
      <c r="X627" s="102">
        <f t="shared" si="234"/>
        <v>1.43658172293613E-2</v>
      </c>
      <c r="Y627" s="102">
        <f t="shared" si="234"/>
        <v>1.5861835980808189E-2</v>
      </c>
      <c r="Z627" s="102">
        <f t="shared" si="234"/>
        <v>1.7926598269214937E-2</v>
      </c>
      <c r="AA627" s="102">
        <f t="shared" si="234"/>
        <v>6.0304087378902742E-3</v>
      </c>
      <c r="AB627" s="102">
        <f t="shared" si="234"/>
        <v>1.1935661736432453E-2</v>
      </c>
      <c r="AC627" s="102">
        <f t="shared" si="234"/>
        <v>1.0650412300030079E-2</v>
      </c>
      <c r="AD627" s="137">
        <f t="shared" si="234"/>
        <v>1.9782392492718383E-2</v>
      </c>
      <c r="AE627" s="137">
        <f t="shared" si="234"/>
        <v>0.31448247276517116</v>
      </c>
      <c r="AF627" s="138">
        <f t="shared" si="234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5.239275340731115E-2</v>
      </c>
      <c r="C631" s="14">
        <v>0</v>
      </c>
      <c r="D631" s="14">
        <v>7.8671239449178199E-2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0.13106399285648934</v>
      </c>
      <c r="J631" s="6"/>
      <c r="K631" s="72" t="s">
        <v>6</v>
      </c>
      <c r="L631" s="14">
        <v>5.239275340731115E-2</v>
      </c>
      <c r="M631" s="14">
        <v>0</v>
      </c>
      <c r="N631" s="14">
        <v>7.8671239449178199E-2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0.13106399285648934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0.96561754793920207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235">SUM(B632:H632)</f>
        <v>0.96561754793920207</v>
      </c>
      <c r="J632" s="6"/>
      <c r="K632" s="25" t="s">
        <v>7</v>
      </c>
      <c r="L632" s="26">
        <v>0.96561754793920207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236">SUM(L632:R632)</f>
        <v>0.96561754793920207</v>
      </c>
    </row>
    <row r="633" spans="1:85" x14ac:dyDescent="0.25">
      <c r="A633" s="29" t="s">
        <v>9</v>
      </c>
      <c r="B633" s="18">
        <v>0.44449033667007132</v>
      </c>
      <c r="C633" s="18">
        <v>0</v>
      </c>
      <c r="D633" s="18">
        <v>1.4239005417943915E-3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235"/>
        <v>0.44591423721186568</v>
      </c>
      <c r="J633" s="6"/>
      <c r="K633" s="31" t="s">
        <v>9</v>
      </c>
      <c r="L633" s="18">
        <v>0.44449033667007132</v>
      </c>
      <c r="M633" s="18">
        <v>0</v>
      </c>
      <c r="N633" s="18">
        <v>1.4239005417943915E-3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236"/>
        <v>0.44591423721186568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235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236"/>
        <v>0</v>
      </c>
    </row>
    <row r="635" spans="1:85" x14ac:dyDescent="0.25">
      <c r="A635" s="29" t="s">
        <v>15</v>
      </c>
      <c r="B635" s="18">
        <v>8.7375186997749203</v>
      </c>
      <c r="C635" s="18">
        <v>3.776410346865311E-2</v>
      </c>
      <c r="D635" s="18">
        <v>0.70406689614350959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235"/>
        <v>9.4793496993870825</v>
      </c>
      <c r="J635" s="6"/>
      <c r="K635" s="31" t="s">
        <v>15</v>
      </c>
      <c r="L635" s="18">
        <v>8.7375186997749203</v>
      </c>
      <c r="M635" s="18">
        <v>3.776410346865311E-2</v>
      </c>
      <c r="N635" s="18">
        <v>0.70406689614350959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236"/>
        <v>9.4793496993870825</v>
      </c>
    </row>
    <row r="636" spans="1:85" x14ac:dyDescent="0.25">
      <c r="A636" s="21" t="s">
        <v>14</v>
      </c>
      <c r="B636" s="22">
        <v>1.1289757008531878</v>
      </c>
      <c r="C636" s="22">
        <v>2.5478505026294757E-2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235"/>
        <v>1.1544542058794824</v>
      </c>
      <c r="J636" s="6"/>
      <c r="K636" s="25" t="s">
        <v>14</v>
      </c>
      <c r="L636" s="26">
        <v>1.1289757008531878</v>
      </c>
      <c r="M636" s="26">
        <v>2.5478505026294757E-2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236"/>
        <v>1.1544542058794824</v>
      </c>
    </row>
    <row r="637" spans="1:85" x14ac:dyDescent="0.25">
      <c r="A637" s="29" t="s">
        <v>56</v>
      </c>
      <c r="B637" s="18">
        <v>0</v>
      </c>
      <c r="C637" s="18">
        <v>0.32903707710815022</v>
      </c>
      <c r="D637" s="18">
        <v>0</v>
      </c>
      <c r="E637" s="18">
        <v>15.970031939664457</v>
      </c>
      <c r="F637" s="18">
        <v>630.70095239590057</v>
      </c>
      <c r="G637" s="18">
        <v>0</v>
      </c>
      <c r="H637" s="30">
        <v>0</v>
      </c>
      <c r="I637" s="16">
        <f t="shared" si="235"/>
        <v>647.00002141267316</v>
      </c>
      <c r="J637" s="6"/>
      <c r="K637" s="31" t="s">
        <v>56</v>
      </c>
      <c r="L637" s="18">
        <v>0</v>
      </c>
      <c r="M637" s="18">
        <v>0.32903707710815022</v>
      </c>
      <c r="N637" s="18">
        <v>0</v>
      </c>
      <c r="O637" s="18">
        <v>15.970031939664457</v>
      </c>
      <c r="P637" s="18">
        <v>630.70095239590057</v>
      </c>
      <c r="Q637" s="18">
        <v>0</v>
      </c>
      <c r="R637" s="19">
        <v>0</v>
      </c>
      <c r="S637" s="20">
        <f t="shared" si="236"/>
        <v>647.00002141267316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4.8134016474681331</v>
      </c>
      <c r="F638" s="22">
        <v>0</v>
      </c>
      <c r="G638" s="22">
        <v>0</v>
      </c>
      <c r="H638" s="23">
        <v>0</v>
      </c>
      <c r="I638" s="24">
        <f t="shared" si="235"/>
        <v>4.8134016474681331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4.8134016474681331</v>
      </c>
      <c r="P638" s="26">
        <v>0</v>
      </c>
      <c r="Q638" s="26">
        <v>0</v>
      </c>
      <c r="R638" s="27">
        <v>0</v>
      </c>
      <c r="S638" s="28">
        <f t="shared" si="236"/>
        <v>4.8134016474681331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235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236"/>
        <v>0</v>
      </c>
    </row>
    <row r="640" spans="1:85" x14ac:dyDescent="0.25">
      <c r="A640" s="21" t="s">
        <v>16</v>
      </c>
      <c r="B640" s="22">
        <v>2.7870374137384548</v>
      </c>
      <c r="C640" s="22">
        <v>0</v>
      </c>
      <c r="D640" s="22">
        <v>1.3492694157669459E-2</v>
      </c>
      <c r="E640" s="22">
        <v>8.2099174652871462E-2</v>
      </c>
      <c r="F640" s="22">
        <v>0</v>
      </c>
      <c r="G640" s="22">
        <v>0</v>
      </c>
      <c r="H640" s="23">
        <v>0</v>
      </c>
      <c r="I640" s="24">
        <f t="shared" si="235"/>
        <v>2.8826292825489959</v>
      </c>
      <c r="J640" s="6"/>
      <c r="K640" s="25" t="s">
        <v>16</v>
      </c>
      <c r="L640" s="26">
        <v>2.7870374137384548</v>
      </c>
      <c r="M640" s="26">
        <v>0</v>
      </c>
      <c r="N640" s="26">
        <v>1.3492694157669459E-2</v>
      </c>
      <c r="O640" s="26">
        <v>8.2099174652871462E-2</v>
      </c>
      <c r="P640" s="26">
        <v>0</v>
      </c>
      <c r="Q640" s="26">
        <v>0</v>
      </c>
      <c r="R640" s="27">
        <v>0</v>
      </c>
      <c r="S640" s="28">
        <f t="shared" si="236"/>
        <v>2.8826292825489959</v>
      </c>
    </row>
    <row r="641" spans="1:70" x14ac:dyDescent="0.25">
      <c r="A641" s="29" t="s">
        <v>136</v>
      </c>
      <c r="B641" s="18">
        <v>18.740196317299112</v>
      </c>
      <c r="C641" s="18">
        <v>0</v>
      </c>
      <c r="D641" s="18">
        <v>4.8435224937456409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235"/>
        <v>23.583718811044754</v>
      </c>
      <c r="J641" s="6"/>
      <c r="K641" s="31" t="s">
        <v>136</v>
      </c>
      <c r="L641" s="18">
        <v>18.740196317299112</v>
      </c>
      <c r="M641" s="18">
        <v>0</v>
      </c>
      <c r="N641" s="18">
        <v>4.8435224937456409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236"/>
        <v>23.583718811044754</v>
      </c>
    </row>
    <row r="642" spans="1:70" x14ac:dyDescent="0.25">
      <c r="A642" s="21" t="s">
        <v>24</v>
      </c>
      <c r="B642" s="22">
        <v>58.839742871910126</v>
      </c>
      <c r="C642" s="22">
        <v>7.6451858747690643E-2</v>
      </c>
      <c r="D642" s="22">
        <v>1.2170589650952697</v>
      </c>
      <c r="E642" s="22">
        <v>97.773228374835327</v>
      </c>
      <c r="F642" s="22">
        <v>0</v>
      </c>
      <c r="G642" s="22">
        <v>32.971112851702038</v>
      </c>
      <c r="H642" s="23">
        <v>0.46258442238435798</v>
      </c>
      <c r="I642" s="24">
        <f t="shared" si="235"/>
        <v>191.34017934467482</v>
      </c>
      <c r="J642" s="6"/>
      <c r="K642" s="25" t="s">
        <v>24</v>
      </c>
      <c r="L642" s="26">
        <v>58.839742871910126</v>
      </c>
      <c r="M642" s="26">
        <v>7.6451858747690643E-2</v>
      </c>
      <c r="N642" s="26">
        <v>1.2170589650952697</v>
      </c>
      <c r="O642" s="26">
        <v>97.773228374835327</v>
      </c>
      <c r="P642" s="26">
        <v>0</v>
      </c>
      <c r="Q642" s="26">
        <v>32.971112851702038</v>
      </c>
      <c r="R642" s="27">
        <v>0.46258442238435798</v>
      </c>
      <c r="S642" s="28">
        <f t="shared" si="236"/>
        <v>191.34017934467482</v>
      </c>
    </row>
    <row r="643" spans="1:70" x14ac:dyDescent="0.25">
      <c r="A643" s="29" t="s">
        <v>23</v>
      </c>
      <c r="B643" s="18">
        <v>5.0728354436308534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235"/>
        <v>5.0728354436308534</v>
      </c>
      <c r="J643" s="6"/>
      <c r="K643" s="31" t="s">
        <v>23</v>
      </c>
      <c r="L643" s="18">
        <v>5.0728354436308534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236"/>
        <v>5.0728354436308534</v>
      </c>
    </row>
    <row r="644" spans="1:70" x14ac:dyDescent="0.25">
      <c r="A644" s="21" t="s">
        <v>58</v>
      </c>
      <c r="B644" s="22">
        <v>145.67390298881685</v>
      </c>
      <c r="C644" s="22">
        <v>6.5985333923453178</v>
      </c>
      <c r="D644" s="22">
        <v>82.947827033539511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235"/>
        <v>235.22026341470169</v>
      </c>
      <c r="J644" s="6"/>
      <c r="K644" s="25" t="s">
        <v>58</v>
      </c>
      <c r="L644" s="26">
        <v>145.67390298881685</v>
      </c>
      <c r="M644" s="26">
        <v>6.5985333923453178</v>
      </c>
      <c r="N644" s="26">
        <v>82.947827033539511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236"/>
        <v>235.22026341470169</v>
      </c>
    </row>
    <row r="645" spans="1:70" x14ac:dyDescent="0.25">
      <c r="A645" s="29" t="s">
        <v>21</v>
      </c>
      <c r="B645" s="18">
        <v>46.944298828313165</v>
      </c>
      <c r="C645" s="18">
        <v>0</v>
      </c>
      <c r="D645" s="18">
        <v>21.227365216139678</v>
      </c>
      <c r="E645" s="18">
        <v>1.0328645221330663</v>
      </c>
      <c r="F645" s="18">
        <v>42.851005550662173</v>
      </c>
      <c r="G645" s="18">
        <v>0</v>
      </c>
      <c r="H645" s="30">
        <v>0</v>
      </c>
      <c r="I645" s="16">
        <f t="shared" si="235"/>
        <v>112.05553411724807</v>
      </c>
      <c r="J645" s="6"/>
      <c r="K645" s="31" t="s">
        <v>21</v>
      </c>
      <c r="L645" s="18">
        <v>46.944298828313165</v>
      </c>
      <c r="M645" s="18">
        <v>0</v>
      </c>
      <c r="N645" s="18">
        <v>21.227365216139678</v>
      </c>
      <c r="O645" s="18">
        <v>1.0328645221330663</v>
      </c>
      <c r="P645" s="18">
        <v>42.851005550662173</v>
      </c>
      <c r="Q645" s="18">
        <v>0</v>
      </c>
      <c r="R645" s="19">
        <v>0</v>
      </c>
      <c r="S645" s="20">
        <f t="shared" si="236"/>
        <v>112.05553411724807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235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236"/>
        <v>0</v>
      </c>
    </row>
    <row r="647" spans="1:70" x14ac:dyDescent="0.25">
      <c r="A647" s="32" t="s">
        <v>62</v>
      </c>
      <c r="B647" s="18">
        <v>4.4141084730372171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235"/>
        <v>4.4141084730372171</v>
      </c>
      <c r="J647" s="6"/>
      <c r="K647" s="33" t="s">
        <v>62</v>
      </c>
      <c r="L647" s="18">
        <v>4.4141084730372171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236"/>
        <v>4.4141084730372171</v>
      </c>
    </row>
    <row r="648" spans="1:70" ht="14.4" x14ac:dyDescent="0.3">
      <c r="A648" s="34" t="s">
        <v>22</v>
      </c>
      <c r="B648" s="35">
        <v>4.4141084730372171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235"/>
        <v>4.4141084730372171</v>
      </c>
      <c r="J648" s="6"/>
      <c r="K648" s="38" t="s">
        <v>22</v>
      </c>
      <c r="L648" s="39">
        <v>4.4141084730372171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236"/>
        <v>4.4141084730372171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235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236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235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236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235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236"/>
        <v>0</v>
      </c>
    </row>
    <row r="652" spans="1:70" x14ac:dyDescent="0.25">
      <c r="A652" s="56" t="s">
        <v>25</v>
      </c>
      <c r="B652" s="57">
        <f>SUM(B631:B647)</f>
        <v>293.8011173753905</v>
      </c>
      <c r="C652" s="57">
        <f t="shared" ref="C652:I652" si="237">SUM(C631:C647)</f>
        <v>7.0672649366961062</v>
      </c>
      <c r="D652" s="57">
        <f t="shared" si="237"/>
        <v>111.03342843881225</v>
      </c>
      <c r="E652" s="57">
        <f t="shared" si="237"/>
        <v>119.67162565875385</v>
      </c>
      <c r="F652" s="57">
        <f t="shared" si="237"/>
        <v>673.55195794656277</v>
      </c>
      <c r="G652" s="57">
        <f t="shared" si="237"/>
        <v>32.971112851702038</v>
      </c>
      <c r="H652" s="58">
        <f t="shared" si="237"/>
        <v>0.46258442238435798</v>
      </c>
      <c r="I652" s="16">
        <f t="shared" si="237"/>
        <v>1238.5590916303017</v>
      </c>
      <c r="J652" s="6"/>
      <c r="K652" s="59" t="s">
        <v>25</v>
      </c>
      <c r="L652" s="57">
        <f>SUM(L631:L647)</f>
        <v>293.8011173753905</v>
      </c>
      <c r="M652" s="57">
        <f t="shared" ref="M652:S652" si="238">SUM(M631:M647)</f>
        <v>7.0672649366961062</v>
      </c>
      <c r="N652" s="57">
        <f t="shared" si="238"/>
        <v>111.03342843881225</v>
      </c>
      <c r="O652" s="57">
        <f t="shared" si="238"/>
        <v>119.67162565875385</v>
      </c>
      <c r="P652" s="57">
        <f t="shared" si="238"/>
        <v>673.55195794656277</v>
      </c>
      <c r="Q652" s="57">
        <f t="shared" si="238"/>
        <v>32.971112851702038</v>
      </c>
      <c r="R652" s="58">
        <f t="shared" si="238"/>
        <v>0.46258442238435798</v>
      </c>
      <c r="S652" s="60">
        <f t="shared" si="238"/>
        <v>1238.5590916303017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0.23721203078705216</v>
      </c>
      <c r="C653" s="98">
        <f t="shared" ref="C653:H653" si="239">IF($I652=0,"-",C652/$I652)</f>
        <v>5.7060377534297073E-3</v>
      </c>
      <c r="D653" s="98">
        <f t="shared" si="239"/>
        <v>8.9647259617351135E-2</v>
      </c>
      <c r="E653" s="98">
        <f t="shared" si="239"/>
        <v>9.6621652101581523E-2</v>
      </c>
      <c r="F653" s="98">
        <f t="shared" si="239"/>
        <v>0.54381899297188452</v>
      </c>
      <c r="G653" s="98">
        <f t="shared" si="239"/>
        <v>2.6620540815943245E-2</v>
      </c>
      <c r="H653" s="99">
        <f t="shared" si="239"/>
        <v>3.7348595275778337E-4</v>
      </c>
      <c r="I653" s="100">
        <f>SUM(B653:H653)</f>
        <v>1</v>
      </c>
      <c r="K653" s="64" t="s">
        <v>86</v>
      </c>
      <c r="L653" s="65">
        <f t="shared" ref="L653:R653" si="240">IF($S652=0,"-",L652/$S652)</f>
        <v>0.23721203078705216</v>
      </c>
      <c r="M653" s="65">
        <f t="shared" si="240"/>
        <v>5.7060377534297073E-3</v>
      </c>
      <c r="N653" s="65">
        <f t="shared" si="240"/>
        <v>8.9647259617351135E-2</v>
      </c>
      <c r="O653" s="65">
        <f t="shared" si="240"/>
        <v>9.6621652101581523E-2</v>
      </c>
      <c r="P653" s="65">
        <f t="shared" si="240"/>
        <v>0.54381899297188452</v>
      </c>
      <c r="Q653" s="65">
        <f t="shared" si="240"/>
        <v>2.6620540815943245E-2</v>
      </c>
      <c r="R653" s="66">
        <f t="shared" si="240"/>
        <v>3.7348595275778337E-4</v>
      </c>
      <c r="S653" s="67">
        <f>SUM(L653:R653)</f>
        <v>1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5.09765625" bestFit="1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133</v>
      </c>
      <c r="B1" s="249"/>
      <c r="C1" s="249"/>
      <c r="D1" s="249"/>
      <c r="E1" s="249"/>
      <c r="F1" s="249"/>
      <c r="G1" s="249"/>
      <c r="H1" s="249"/>
      <c r="I1" s="250"/>
      <c r="K1" s="257" t="s">
        <v>134</v>
      </c>
      <c r="L1" s="258"/>
      <c r="M1" s="258"/>
      <c r="N1" s="258"/>
      <c r="O1" s="258"/>
      <c r="P1" s="258"/>
      <c r="Q1" s="258"/>
      <c r="R1" s="258"/>
      <c r="S1" s="259"/>
      <c r="U1" s="266" t="s">
        <v>135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14.793205872113189</v>
      </c>
      <c r="C7" s="14">
        <f>C33+C85</f>
        <v>0</v>
      </c>
      <c r="D7" s="14">
        <f>D33+D85</f>
        <v>0.7588722415421395</v>
      </c>
      <c r="E7" s="14">
        <f>E33+E85</f>
        <v>0</v>
      </c>
      <c r="F7" s="14">
        <f>F59+F85</f>
        <v>5.1635798689264921E-3</v>
      </c>
      <c r="G7" s="14">
        <f>G33+G85</f>
        <v>0</v>
      </c>
      <c r="H7" s="14">
        <f>H33+H85</f>
        <v>0</v>
      </c>
      <c r="I7" s="16">
        <f>SUM(B7:H7)</f>
        <v>15.557241693524254</v>
      </c>
      <c r="J7" s="6"/>
      <c r="K7" s="17" t="s">
        <v>6</v>
      </c>
      <c r="L7" s="18">
        <f>L33+L85</f>
        <v>14.793205872113189</v>
      </c>
      <c r="M7" s="18">
        <f t="shared" ref="M7:N7" si="0">M33+M85</f>
        <v>0</v>
      </c>
      <c r="N7" s="18">
        <f t="shared" si="0"/>
        <v>0.7588722415421395</v>
      </c>
      <c r="O7" s="18">
        <f>O33+O85</f>
        <v>0</v>
      </c>
      <c r="P7" s="18">
        <f>P33+P59+P85</f>
        <v>5.1635798689264921E-3</v>
      </c>
      <c r="Q7" s="18">
        <f t="shared" ref="Q7:R7" si="1">Q33+Q85</f>
        <v>0</v>
      </c>
      <c r="R7" s="18">
        <f t="shared" si="1"/>
        <v>0</v>
      </c>
      <c r="S7" s="20">
        <f>SUM(L7:R7)</f>
        <v>15.557241693524254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C27" si="2">B34+B86</f>
        <v>1.3224452083028071</v>
      </c>
      <c r="C8" s="22">
        <f t="shared" si="2"/>
        <v>0</v>
      </c>
      <c r="D8" s="22">
        <f t="shared" ref="D8:E8" si="3">D34+D86</f>
        <v>0</v>
      </c>
      <c r="E8" s="22">
        <f t="shared" si="3"/>
        <v>0</v>
      </c>
      <c r="F8" s="22">
        <f t="shared" ref="F8:F27" si="4">F60+F86</f>
        <v>0</v>
      </c>
      <c r="G8" s="22">
        <f t="shared" ref="G8:H8" si="5">G34+G86</f>
        <v>0</v>
      </c>
      <c r="H8" s="22">
        <f t="shared" si="5"/>
        <v>0</v>
      </c>
      <c r="I8" s="24">
        <f t="shared" ref="I8:I27" si="6">SUM(B8:H8)</f>
        <v>1.3224452083028071</v>
      </c>
      <c r="J8" s="6"/>
      <c r="K8" s="25" t="s">
        <v>7</v>
      </c>
      <c r="L8" s="26">
        <f t="shared" ref="L8:N8" si="7">L34+L86</f>
        <v>1.3224452083028071</v>
      </c>
      <c r="M8" s="26">
        <f t="shared" si="7"/>
        <v>0</v>
      </c>
      <c r="N8" s="26">
        <f t="shared" si="7"/>
        <v>0</v>
      </c>
      <c r="O8" s="26">
        <f t="shared" ref="O8:R8" si="8">O34+O86</f>
        <v>0</v>
      </c>
      <c r="P8" s="26">
        <f t="shared" ref="P8:P27" si="9">P34+P60+P86</f>
        <v>0</v>
      </c>
      <c r="Q8" s="26">
        <f t="shared" si="8"/>
        <v>0</v>
      </c>
      <c r="R8" s="26">
        <f t="shared" si="8"/>
        <v>0</v>
      </c>
      <c r="S8" s="28">
        <f t="shared" ref="S8:S27" si="10">SUM(L8:R8)</f>
        <v>1.3224452083028071</v>
      </c>
      <c r="T8" s="6" t="str">
        <f t="shared" ref="T8:T24" si="11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2"/>
        <v>54.347619168525931</v>
      </c>
      <c r="C9" s="18">
        <f t="shared" si="2"/>
        <v>0</v>
      </c>
      <c r="D9" s="18">
        <f t="shared" ref="D9:E9" si="12">D35+D87</f>
        <v>1.9311548891865573</v>
      </c>
      <c r="E9" s="18">
        <f t="shared" si="12"/>
        <v>0</v>
      </c>
      <c r="F9" s="18">
        <f t="shared" si="4"/>
        <v>0</v>
      </c>
      <c r="G9" s="18">
        <f t="shared" ref="G9:H9" si="13">G35+G87</f>
        <v>0</v>
      </c>
      <c r="H9" s="18">
        <f t="shared" si="13"/>
        <v>0</v>
      </c>
      <c r="I9" s="16">
        <f t="shared" si="6"/>
        <v>56.278774057712489</v>
      </c>
      <c r="J9" s="6"/>
      <c r="K9" s="17" t="s">
        <v>9</v>
      </c>
      <c r="L9" s="18">
        <f t="shared" ref="L9:N9" si="14">L35+L87</f>
        <v>54.347619168525931</v>
      </c>
      <c r="M9" s="18">
        <f t="shared" si="14"/>
        <v>0</v>
      </c>
      <c r="N9" s="18">
        <f t="shared" si="14"/>
        <v>1.9311548891865573</v>
      </c>
      <c r="O9" s="18">
        <f t="shared" ref="O9:R9" si="15">O35+O87</f>
        <v>0</v>
      </c>
      <c r="P9" s="18">
        <f t="shared" si="9"/>
        <v>0</v>
      </c>
      <c r="Q9" s="18">
        <f t="shared" si="15"/>
        <v>0</v>
      </c>
      <c r="R9" s="18">
        <f t="shared" si="15"/>
        <v>0</v>
      </c>
      <c r="S9" s="20">
        <f t="shared" si="10"/>
        <v>56.278774057712489</v>
      </c>
      <c r="T9" s="6" t="str">
        <f t="shared" si="11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2"/>
        <v>0</v>
      </c>
      <c r="C10" s="22">
        <f t="shared" si="2"/>
        <v>0</v>
      </c>
      <c r="D10" s="22">
        <f t="shared" ref="D10:E10" si="16">D36+D88</f>
        <v>0</v>
      </c>
      <c r="E10" s="22">
        <f t="shared" si="16"/>
        <v>0</v>
      </c>
      <c r="F10" s="22">
        <f t="shared" si="4"/>
        <v>0</v>
      </c>
      <c r="G10" s="22">
        <f t="shared" ref="G10:H10" si="17">G36+G88</f>
        <v>0</v>
      </c>
      <c r="H10" s="22">
        <f t="shared" si="17"/>
        <v>0</v>
      </c>
      <c r="I10" s="24">
        <f t="shared" si="6"/>
        <v>0</v>
      </c>
      <c r="J10" s="6"/>
      <c r="K10" s="25" t="s">
        <v>54</v>
      </c>
      <c r="L10" s="26">
        <f t="shared" ref="L10:N10" si="18">L36+L88</f>
        <v>0</v>
      </c>
      <c r="M10" s="26">
        <f t="shared" si="18"/>
        <v>0</v>
      </c>
      <c r="N10" s="26">
        <f t="shared" si="18"/>
        <v>0</v>
      </c>
      <c r="O10" s="26">
        <f t="shared" ref="O10:R10" si="19">O36+O88</f>
        <v>0</v>
      </c>
      <c r="P10" s="26">
        <f t="shared" si="9"/>
        <v>0</v>
      </c>
      <c r="Q10" s="26">
        <f t="shared" si="19"/>
        <v>0</v>
      </c>
      <c r="R10" s="26">
        <f t="shared" si="19"/>
        <v>0</v>
      </c>
      <c r="S10" s="28">
        <f t="shared" si="10"/>
        <v>0</v>
      </c>
      <c r="T10" s="6" t="str">
        <f t="shared" si="11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2"/>
        <v>65.842133363854956</v>
      </c>
      <c r="C11" s="18">
        <f t="shared" si="2"/>
        <v>51.01106458162365</v>
      </c>
      <c r="D11" s="18">
        <f t="shared" ref="D11:E11" si="20">D37+D89</f>
        <v>11.210532853034948</v>
      </c>
      <c r="E11" s="18">
        <f t="shared" si="20"/>
        <v>5.403047901579332</v>
      </c>
      <c r="F11" s="18">
        <f t="shared" si="4"/>
        <v>0</v>
      </c>
      <c r="G11" s="18">
        <f t="shared" ref="G11:H11" si="21">G37+G89</f>
        <v>0</v>
      </c>
      <c r="H11" s="18">
        <f t="shared" si="21"/>
        <v>0</v>
      </c>
      <c r="I11" s="16">
        <f t="shared" si="6"/>
        <v>133.46677870009287</v>
      </c>
      <c r="J11" s="6"/>
      <c r="K11" s="17" t="s">
        <v>15</v>
      </c>
      <c r="L11" s="18">
        <f t="shared" ref="L11:N11" si="22">L37+L89</f>
        <v>65.842133363854956</v>
      </c>
      <c r="M11" s="18">
        <f t="shared" si="22"/>
        <v>51.01106458162365</v>
      </c>
      <c r="N11" s="18">
        <f t="shared" si="22"/>
        <v>11.210532853034948</v>
      </c>
      <c r="O11" s="18">
        <f t="shared" ref="O11:R11" si="23">O37+O89</f>
        <v>5.403047901579332</v>
      </c>
      <c r="P11" s="18">
        <f t="shared" si="9"/>
        <v>0</v>
      </c>
      <c r="Q11" s="18">
        <f t="shared" si="23"/>
        <v>0</v>
      </c>
      <c r="R11" s="18">
        <f t="shared" si="23"/>
        <v>0</v>
      </c>
      <c r="S11" s="20">
        <f t="shared" si="10"/>
        <v>133.46677870009287</v>
      </c>
      <c r="T11" s="6" t="str">
        <f t="shared" si="11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2"/>
        <v>1189.578185621604</v>
      </c>
      <c r="C12" s="22">
        <f t="shared" si="2"/>
        <v>28.053639892672503</v>
      </c>
      <c r="D12" s="22">
        <f t="shared" ref="D12:E12" si="24">D38+D90</f>
        <v>133.34816246915497</v>
      </c>
      <c r="E12" s="22">
        <f t="shared" si="24"/>
        <v>1.9845660612985556</v>
      </c>
      <c r="F12" s="22">
        <f t="shared" si="4"/>
        <v>0</v>
      </c>
      <c r="G12" s="22">
        <f t="shared" ref="G12:H12" si="25">G38+G90</f>
        <v>0</v>
      </c>
      <c r="H12" s="22">
        <f t="shared" si="25"/>
        <v>0</v>
      </c>
      <c r="I12" s="24">
        <f t="shared" si="6"/>
        <v>1352.96455404473</v>
      </c>
      <c r="J12" s="6"/>
      <c r="K12" s="25" t="s">
        <v>14</v>
      </c>
      <c r="L12" s="26">
        <f t="shared" ref="L12:N12" si="26">L38+L90</f>
        <v>1189.578185621604</v>
      </c>
      <c r="M12" s="26">
        <f t="shared" si="26"/>
        <v>28.053639892672503</v>
      </c>
      <c r="N12" s="26">
        <f t="shared" si="26"/>
        <v>133.34816246915497</v>
      </c>
      <c r="O12" s="26">
        <f t="shared" ref="O12:R12" si="27">O38+O90</f>
        <v>1.9845660612985556</v>
      </c>
      <c r="P12" s="26">
        <f t="shared" si="9"/>
        <v>0</v>
      </c>
      <c r="Q12" s="26">
        <f t="shared" si="27"/>
        <v>0</v>
      </c>
      <c r="R12" s="26">
        <f t="shared" si="27"/>
        <v>0</v>
      </c>
      <c r="S12" s="28">
        <f t="shared" si="10"/>
        <v>1352.96455404473</v>
      </c>
      <c r="T12" s="6" t="str">
        <f t="shared" si="11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2"/>
        <v>0</v>
      </c>
      <c r="C13" s="18">
        <f t="shared" si="2"/>
        <v>0.3255462148054592</v>
      </c>
      <c r="D13" s="18">
        <f t="shared" ref="D13:E13" si="28">D39+D91</f>
        <v>6.6126626330659868E-3</v>
      </c>
      <c r="E13" s="18">
        <f t="shared" si="28"/>
        <v>406.21158424472901</v>
      </c>
      <c r="F13" s="18">
        <f t="shared" si="4"/>
        <v>9302.1566584113698</v>
      </c>
      <c r="G13" s="18">
        <f t="shared" ref="G13:H13" si="29">G39+G91</f>
        <v>0</v>
      </c>
      <c r="H13" s="18">
        <f t="shared" si="29"/>
        <v>0</v>
      </c>
      <c r="I13" s="16">
        <f t="shared" si="6"/>
        <v>9708.7004015335369</v>
      </c>
      <c r="J13" s="6"/>
      <c r="K13" s="31" t="s">
        <v>56</v>
      </c>
      <c r="L13" s="18">
        <f t="shared" ref="L13:N13" si="30">L39+L91</f>
        <v>0</v>
      </c>
      <c r="M13" s="18">
        <f t="shared" si="30"/>
        <v>0.3255462148054592</v>
      </c>
      <c r="N13" s="18">
        <f t="shared" si="30"/>
        <v>6.6126626330659868E-3</v>
      </c>
      <c r="O13" s="18">
        <f t="shared" ref="O13:R13" si="31">O39+O91</f>
        <v>406.21158424472901</v>
      </c>
      <c r="P13" s="18">
        <f t="shared" si="9"/>
        <v>9302.1566584113716</v>
      </c>
      <c r="Q13" s="18">
        <f t="shared" si="31"/>
        <v>0</v>
      </c>
      <c r="R13" s="18">
        <f t="shared" si="31"/>
        <v>0</v>
      </c>
      <c r="S13" s="20">
        <f t="shared" si="10"/>
        <v>9708.7004015335388</v>
      </c>
      <c r="T13" s="6" t="str">
        <f t="shared" si="11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2"/>
        <v>0</v>
      </c>
      <c r="C14" s="22">
        <f t="shared" si="2"/>
        <v>0</v>
      </c>
      <c r="D14" s="22">
        <f t="shared" ref="D14:E14" si="32">D40+D92</f>
        <v>1.3290079093677328E-2</v>
      </c>
      <c r="E14" s="22">
        <f t="shared" si="32"/>
        <v>10.108724859509978</v>
      </c>
      <c r="F14" s="22">
        <f t="shared" si="4"/>
        <v>2502.7043952583049</v>
      </c>
      <c r="G14" s="22">
        <f t="shared" ref="G14:H14" si="33">G40+G92</f>
        <v>0</v>
      </c>
      <c r="H14" s="22">
        <f t="shared" si="33"/>
        <v>0</v>
      </c>
      <c r="I14" s="24">
        <f t="shared" si="6"/>
        <v>2512.8264101969085</v>
      </c>
      <c r="J14" s="6"/>
      <c r="K14" s="25" t="s">
        <v>11</v>
      </c>
      <c r="L14" s="26">
        <f t="shared" ref="L14:N14" si="34">L40+L92</f>
        <v>0</v>
      </c>
      <c r="M14" s="26">
        <f t="shared" si="34"/>
        <v>0</v>
      </c>
      <c r="N14" s="26">
        <f t="shared" si="34"/>
        <v>1.3290079093677328E-2</v>
      </c>
      <c r="O14" s="26">
        <f t="shared" ref="O14:R14" si="35">O40+O92</f>
        <v>10.108724859509978</v>
      </c>
      <c r="P14" s="26">
        <f t="shared" si="9"/>
        <v>2502.7043952583044</v>
      </c>
      <c r="Q14" s="26">
        <f t="shared" si="35"/>
        <v>0</v>
      </c>
      <c r="R14" s="26">
        <f t="shared" si="35"/>
        <v>0</v>
      </c>
      <c r="S14" s="28">
        <f t="shared" si="10"/>
        <v>2512.826410196908</v>
      </c>
      <c r="T14" s="6" t="str">
        <f t="shared" si="11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2"/>
        <v>0</v>
      </c>
      <c r="C15" s="18">
        <f t="shared" si="2"/>
        <v>0</v>
      </c>
      <c r="D15" s="18">
        <f t="shared" ref="D15:E15" si="36">D41+D93</f>
        <v>0.26647720322359553</v>
      </c>
      <c r="E15" s="18">
        <f t="shared" si="36"/>
        <v>2.2340751765756502E-2</v>
      </c>
      <c r="F15" s="18">
        <f t="shared" si="4"/>
        <v>121.95418066760104</v>
      </c>
      <c r="G15" s="18">
        <f t="shared" ref="G15:H15" si="37">G41+G93</f>
        <v>0</v>
      </c>
      <c r="H15" s="18">
        <f t="shared" si="37"/>
        <v>0</v>
      </c>
      <c r="I15" s="16">
        <f t="shared" si="6"/>
        <v>122.24299862259039</v>
      </c>
      <c r="J15" s="6"/>
      <c r="K15" s="31" t="s">
        <v>57</v>
      </c>
      <c r="L15" s="18">
        <f t="shared" ref="L15:N15" si="38">L41+L93</f>
        <v>0</v>
      </c>
      <c r="M15" s="18">
        <f t="shared" si="38"/>
        <v>0</v>
      </c>
      <c r="N15" s="18">
        <f t="shared" si="38"/>
        <v>0.26647720322359553</v>
      </c>
      <c r="O15" s="18">
        <f t="shared" ref="O15:R15" si="39">O41+O93</f>
        <v>2.2340751765756502E-2</v>
      </c>
      <c r="P15" s="18">
        <f t="shared" si="9"/>
        <v>121.95418066760104</v>
      </c>
      <c r="Q15" s="18">
        <f t="shared" si="39"/>
        <v>0</v>
      </c>
      <c r="R15" s="18">
        <f t="shared" si="39"/>
        <v>0</v>
      </c>
      <c r="S15" s="20">
        <f t="shared" si="10"/>
        <v>122.24299862259039</v>
      </c>
      <c r="T15" s="6" t="str">
        <f t="shared" si="11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2"/>
        <v>57.638224409729375</v>
      </c>
      <c r="C16" s="22">
        <f t="shared" si="2"/>
        <v>0.21985072740114811</v>
      </c>
      <c r="D16" s="22">
        <f t="shared" ref="D16:E16" si="40">D42+D94</f>
        <v>36.815010018303198</v>
      </c>
      <c r="E16" s="22">
        <f t="shared" si="40"/>
        <v>10.954180445341514</v>
      </c>
      <c r="F16" s="22">
        <f t="shared" si="4"/>
        <v>4.9868381294014101</v>
      </c>
      <c r="G16" s="22">
        <f t="shared" ref="G16:H16" si="41">G42+G94</f>
        <v>0</v>
      </c>
      <c r="H16" s="22">
        <f t="shared" si="41"/>
        <v>0</v>
      </c>
      <c r="I16" s="24">
        <f t="shared" si="6"/>
        <v>110.61410373017662</v>
      </c>
      <c r="J16" s="6"/>
      <c r="K16" s="25" t="s">
        <v>16</v>
      </c>
      <c r="L16" s="26">
        <f t="shared" ref="L16:N16" si="42">L42+L94</f>
        <v>57.638224409729375</v>
      </c>
      <c r="M16" s="26">
        <f t="shared" si="42"/>
        <v>0.21985072740114811</v>
      </c>
      <c r="N16" s="26">
        <f t="shared" si="42"/>
        <v>36.815010018303198</v>
      </c>
      <c r="O16" s="26">
        <f t="shared" ref="O16:R16" si="43">O42+O94</f>
        <v>10.954180445341514</v>
      </c>
      <c r="P16" s="26">
        <f t="shared" si="9"/>
        <v>4.9868381294013844</v>
      </c>
      <c r="Q16" s="26">
        <f t="shared" si="43"/>
        <v>0</v>
      </c>
      <c r="R16" s="26">
        <f t="shared" si="43"/>
        <v>0</v>
      </c>
      <c r="S16" s="28">
        <f t="shared" si="10"/>
        <v>110.61410373017659</v>
      </c>
      <c r="T16" s="6" t="str">
        <f t="shared" si="11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2"/>
        <v>3125.257428037633</v>
      </c>
      <c r="C17" s="18">
        <f t="shared" si="2"/>
        <v>674.87532735906029</v>
      </c>
      <c r="D17" s="18">
        <f t="shared" ref="D17:E17" si="44">D43+D95</f>
        <v>1335.7308854949633</v>
      </c>
      <c r="E17" s="18">
        <f t="shared" si="44"/>
        <v>47.132632201627224</v>
      </c>
      <c r="F17" s="18">
        <f t="shared" si="4"/>
        <v>21.546319194837203</v>
      </c>
      <c r="G17" s="18">
        <f t="shared" ref="G17:H17" si="45">G43+G95</f>
        <v>0</v>
      </c>
      <c r="H17" s="18">
        <f t="shared" si="45"/>
        <v>0</v>
      </c>
      <c r="I17" s="16">
        <f t="shared" si="6"/>
        <v>5204.5425922881213</v>
      </c>
      <c r="J17" s="6"/>
      <c r="K17" s="31" t="s">
        <v>136</v>
      </c>
      <c r="L17" s="18">
        <f t="shared" ref="L17:N17" si="46">L43+L95</f>
        <v>3125.257428037633</v>
      </c>
      <c r="M17" s="18">
        <f t="shared" si="46"/>
        <v>674.87532735906029</v>
      </c>
      <c r="N17" s="18">
        <f t="shared" si="46"/>
        <v>1335.7308854949633</v>
      </c>
      <c r="O17" s="18">
        <f t="shared" ref="O17:R17" si="47">O43+O95</f>
        <v>47.132632201627224</v>
      </c>
      <c r="P17" s="18">
        <f t="shared" si="9"/>
        <v>21.546319194837203</v>
      </c>
      <c r="Q17" s="18">
        <f t="shared" si="47"/>
        <v>0</v>
      </c>
      <c r="R17" s="18">
        <f t="shared" si="47"/>
        <v>0</v>
      </c>
      <c r="S17" s="20">
        <f t="shared" si="10"/>
        <v>5204.5425922881213</v>
      </c>
      <c r="T17" s="6" t="str">
        <f t="shared" si="11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2"/>
        <v>770.45581512931835</v>
      </c>
      <c r="C18" s="22">
        <f t="shared" si="2"/>
        <v>22.109484207872349</v>
      </c>
      <c r="D18" s="22">
        <f t="shared" ref="D18:E18" si="48">D44+D96</f>
        <v>1076.5926867776934</v>
      </c>
      <c r="E18" s="22">
        <f t="shared" si="48"/>
        <v>2698.9567577063208</v>
      </c>
      <c r="F18" s="22">
        <f t="shared" si="4"/>
        <v>51.879505138559836</v>
      </c>
      <c r="G18" s="22">
        <f t="shared" ref="G18:H18" si="49">G44+G96</f>
        <v>847.40877570680368</v>
      </c>
      <c r="H18" s="22">
        <f t="shared" si="49"/>
        <v>6.3552091599148284</v>
      </c>
      <c r="I18" s="24">
        <f t="shared" si="6"/>
        <v>5473.7582338264829</v>
      </c>
      <c r="J18" s="6"/>
      <c r="K18" s="25" t="s">
        <v>24</v>
      </c>
      <c r="L18" s="26">
        <f t="shared" ref="L18:N18" si="50">L44+L96</f>
        <v>770.45581512931835</v>
      </c>
      <c r="M18" s="26">
        <f t="shared" si="50"/>
        <v>22.109484207872349</v>
      </c>
      <c r="N18" s="26">
        <f t="shared" si="50"/>
        <v>1076.5926867776934</v>
      </c>
      <c r="O18" s="26">
        <f t="shared" ref="O18:R18" si="51">O44+O96</f>
        <v>2698.9567577063208</v>
      </c>
      <c r="P18" s="26">
        <f t="shared" si="9"/>
        <v>51.879505138559836</v>
      </c>
      <c r="Q18" s="26">
        <f t="shared" si="51"/>
        <v>847.40877570680368</v>
      </c>
      <c r="R18" s="26">
        <f t="shared" si="51"/>
        <v>6.3552091599148284</v>
      </c>
      <c r="S18" s="28">
        <f t="shared" si="10"/>
        <v>5473.7582338264829</v>
      </c>
      <c r="T18" s="6" t="str">
        <f t="shared" si="11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2"/>
        <v>775.20950177575423</v>
      </c>
      <c r="C19" s="18">
        <f t="shared" si="2"/>
        <v>233.46063396029317</v>
      </c>
      <c r="D19" s="18">
        <f t="shared" ref="D19:E19" si="52">D45+D97</f>
        <v>162.20574802442391</v>
      </c>
      <c r="E19" s="18">
        <f t="shared" si="52"/>
        <v>0</v>
      </c>
      <c r="F19" s="18">
        <f t="shared" si="4"/>
        <v>0</v>
      </c>
      <c r="G19" s="18">
        <f t="shared" ref="G19:H19" si="53">G45+G97</f>
        <v>0</v>
      </c>
      <c r="H19" s="18">
        <f t="shared" si="53"/>
        <v>0</v>
      </c>
      <c r="I19" s="16">
        <f t="shared" si="6"/>
        <v>1170.8758837604714</v>
      </c>
      <c r="J19" s="6"/>
      <c r="K19" s="31" t="s">
        <v>23</v>
      </c>
      <c r="L19" s="18">
        <f t="shared" ref="L19:N19" si="54">L45+L97</f>
        <v>775.20950177575423</v>
      </c>
      <c r="M19" s="18">
        <f t="shared" si="54"/>
        <v>233.46063396029317</v>
      </c>
      <c r="N19" s="18">
        <f t="shared" si="54"/>
        <v>162.20574802442391</v>
      </c>
      <c r="O19" s="18">
        <f t="shared" ref="O19:R19" si="55">O45+O97</f>
        <v>0</v>
      </c>
      <c r="P19" s="18">
        <f t="shared" si="9"/>
        <v>0</v>
      </c>
      <c r="Q19" s="18">
        <f t="shared" si="55"/>
        <v>0</v>
      </c>
      <c r="R19" s="18">
        <f t="shared" si="55"/>
        <v>0</v>
      </c>
      <c r="S19" s="20">
        <f t="shared" si="10"/>
        <v>1170.8758837604714</v>
      </c>
      <c r="T19" s="6" t="str">
        <f t="shared" si="11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2"/>
        <v>3728.9867078248208</v>
      </c>
      <c r="C20" s="22">
        <f t="shared" si="2"/>
        <v>8.6232545351952794</v>
      </c>
      <c r="D20" s="22">
        <f t="shared" ref="D20:E20" si="56">D46+D98</f>
        <v>432.30322291942269</v>
      </c>
      <c r="E20" s="22">
        <f t="shared" si="56"/>
        <v>0</v>
      </c>
      <c r="F20" s="22">
        <f t="shared" si="4"/>
        <v>0</v>
      </c>
      <c r="G20" s="22">
        <f t="shared" ref="G20:H20" si="57">G46+G98</f>
        <v>0</v>
      </c>
      <c r="H20" s="22">
        <f t="shared" si="57"/>
        <v>0</v>
      </c>
      <c r="I20" s="24">
        <f t="shared" si="6"/>
        <v>4169.9131852794389</v>
      </c>
      <c r="J20" s="6"/>
      <c r="K20" s="25" t="s">
        <v>58</v>
      </c>
      <c r="L20" s="26">
        <f t="shared" ref="L20:N20" si="58">L46+L98</f>
        <v>3728.9867078248208</v>
      </c>
      <c r="M20" s="26">
        <f t="shared" si="58"/>
        <v>8.6232545351952794</v>
      </c>
      <c r="N20" s="26">
        <f t="shared" si="58"/>
        <v>432.30322291942269</v>
      </c>
      <c r="O20" s="26">
        <f t="shared" ref="O20:R20" si="59">O46+O98</f>
        <v>0</v>
      </c>
      <c r="P20" s="26">
        <f t="shared" si="9"/>
        <v>0</v>
      </c>
      <c r="Q20" s="26">
        <f t="shared" si="59"/>
        <v>0</v>
      </c>
      <c r="R20" s="26">
        <f t="shared" si="59"/>
        <v>0</v>
      </c>
      <c r="S20" s="28">
        <f t="shared" si="10"/>
        <v>4169.9131852794389</v>
      </c>
      <c r="T20" s="6" t="str">
        <f t="shared" si="11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2"/>
        <v>691.91652915624877</v>
      </c>
      <c r="C21" s="18">
        <f t="shared" si="2"/>
        <v>784.64808870091701</v>
      </c>
      <c r="D21" s="18">
        <f t="shared" ref="D21:E21" si="60">D47+D99</f>
        <v>544.65705420360496</v>
      </c>
      <c r="E21" s="18">
        <f t="shared" si="60"/>
        <v>13.48096287299402</v>
      </c>
      <c r="F21" s="18">
        <f t="shared" si="4"/>
        <v>859.66225789237365</v>
      </c>
      <c r="G21" s="18">
        <f t="shared" ref="G21:H21" si="61">G47+G99</f>
        <v>0</v>
      </c>
      <c r="H21" s="18">
        <f t="shared" si="61"/>
        <v>0</v>
      </c>
      <c r="I21" s="16">
        <f t="shared" si="6"/>
        <v>2894.3648928261382</v>
      </c>
      <c r="J21" s="6"/>
      <c r="K21" s="31" t="s">
        <v>21</v>
      </c>
      <c r="L21" s="18">
        <f t="shared" ref="L21:N21" si="62">L47+L99</f>
        <v>691.91652915624877</v>
      </c>
      <c r="M21" s="18">
        <f t="shared" si="62"/>
        <v>784.64808870091701</v>
      </c>
      <c r="N21" s="18">
        <f t="shared" si="62"/>
        <v>544.65705420360496</v>
      </c>
      <c r="O21" s="18">
        <f t="shared" ref="O21:R21" si="63">O47+O99</f>
        <v>13.48096287299402</v>
      </c>
      <c r="P21" s="18">
        <f t="shared" si="9"/>
        <v>859.66225789237365</v>
      </c>
      <c r="Q21" s="18">
        <f t="shared" si="63"/>
        <v>0</v>
      </c>
      <c r="R21" s="18">
        <f t="shared" si="63"/>
        <v>0</v>
      </c>
      <c r="S21" s="20">
        <f t="shared" si="10"/>
        <v>2894.3648928261382</v>
      </c>
      <c r="T21" s="6" t="str">
        <f t="shared" si="11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2"/>
        <v>0.1921686173544582</v>
      </c>
      <c r="C22" s="22">
        <f t="shared" si="2"/>
        <v>9.9582036669977168</v>
      </c>
      <c r="D22" s="22">
        <f t="shared" ref="D22:E22" si="64">D48+D100</f>
        <v>7.1010131256148732</v>
      </c>
      <c r="E22" s="22">
        <f t="shared" si="64"/>
        <v>0</v>
      </c>
      <c r="F22" s="22">
        <f t="shared" si="4"/>
        <v>0</v>
      </c>
      <c r="G22" s="22">
        <f t="shared" ref="G22:H22" si="65">G48+G100</f>
        <v>0</v>
      </c>
      <c r="H22" s="22">
        <f t="shared" si="65"/>
        <v>0</v>
      </c>
      <c r="I22" s="24">
        <f t="shared" si="6"/>
        <v>17.25138540996705</v>
      </c>
      <c r="J22" s="6"/>
      <c r="K22" s="25" t="s">
        <v>20</v>
      </c>
      <c r="L22" s="26">
        <f t="shared" ref="L22:N22" si="66">L48+L100</f>
        <v>0.1921686173544582</v>
      </c>
      <c r="M22" s="26">
        <f t="shared" si="66"/>
        <v>9.9582036669977168</v>
      </c>
      <c r="N22" s="26">
        <f t="shared" si="66"/>
        <v>7.1010131256148732</v>
      </c>
      <c r="O22" s="26">
        <f t="shared" ref="O22:R22" si="67">O48+O100</f>
        <v>0</v>
      </c>
      <c r="P22" s="26">
        <f t="shared" si="9"/>
        <v>0</v>
      </c>
      <c r="Q22" s="26">
        <f t="shared" si="67"/>
        <v>0</v>
      </c>
      <c r="R22" s="26">
        <f t="shared" si="67"/>
        <v>0</v>
      </c>
      <c r="S22" s="28">
        <f t="shared" si="10"/>
        <v>17.25138540996705</v>
      </c>
      <c r="T22" s="6" t="str">
        <f t="shared" si="11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2"/>
        <v>442.32945784912641</v>
      </c>
      <c r="C23" s="18">
        <f t="shared" si="2"/>
        <v>0</v>
      </c>
      <c r="D23" s="18">
        <f t="shared" ref="D23:E23" si="68">D49+D101</f>
        <v>185.70196282135387</v>
      </c>
      <c r="E23" s="18">
        <f t="shared" si="68"/>
        <v>0</v>
      </c>
      <c r="F23" s="18">
        <f t="shared" si="4"/>
        <v>0</v>
      </c>
      <c r="G23" s="18">
        <f t="shared" ref="G23:H23" si="69">G49+G101</f>
        <v>0</v>
      </c>
      <c r="H23" s="18">
        <f t="shared" si="69"/>
        <v>0</v>
      </c>
      <c r="I23" s="16">
        <f t="shared" si="6"/>
        <v>628.03142067048032</v>
      </c>
      <c r="J23" s="6"/>
      <c r="K23" s="33" t="s">
        <v>62</v>
      </c>
      <c r="L23" s="18">
        <f t="shared" ref="L23:N23" si="70">L49+L101</f>
        <v>442.32945784912641</v>
      </c>
      <c r="M23" s="18">
        <f t="shared" si="70"/>
        <v>0</v>
      </c>
      <c r="N23" s="18">
        <f t="shared" si="70"/>
        <v>185.70196282135387</v>
      </c>
      <c r="O23" s="18">
        <f t="shared" ref="O23:R23" si="71">O49+O101</f>
        <v>0</v>
      </c>
      <c r="P23" s="18">
        <f t="shared" si="9"/>
        <v>0</v>
      </c>
      <c r="Q23" s="18">
        <f t="shared" si="71"/>
        <v>0</v>
      </c>
      <c r="R23" s="18">
        <f t="shared" si="71"/>
        <v>0</v>
      </c>
      <c r="S23" s="20">
        <f t="shared" si="10"/>
        <v>628.03142067048032</v>
      </c>
      <c r="T23" s="6" t="str">
        <f t="shared" si="11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tr">
        <f>A50</f>
        <v>Umgebungswärme etc.</v>
      </c>
      <c r="B24" s="35">
        <f t="shared" si="2"/>
        <v>442.32945784912641</v>
      </c>
      <c r="C24" s="35">
        <f t="shared" si="2"/>
        <v>0</v>
      </c>
      <c r="D24" s="35">
        <f t="shared" ref="D24:E24" si="72">D50+D102</f>
        <v>185.70196282135387</v>
      </c>
      <c r="E24" s="35">
        <f t="shared" si="72"/>
        <v>0</v>
      </c>
      <c r="F24" s="35">
        <f t="shared" si="4"/>
        <v>0</v>
      </c>
      <c r="G24" s="35">
        <f t="shared" ref="G24:H24" si="73">G50+G102</f>
        <v>0</v>
      </c>
      <c r="H24" s="35">
        <f t="shared" si="73"/>
        <v>0</v>
      </c>
      <c r="I24" s="37">
        <f t="shared" si="6"/>
        <v>628.03142067048032</v>
      </c>
      <c r="J24" s="6"/>
      <c r="K24" s="38" t="s">
        <v>22</v>
      </c>
      <c r="L24" s="39">
        <f t="shared" ref="L24:N24" si="74">L50+L102</f>
        <v>442.32945784912641</v>
      </c>
      <c r="M24" s="39">
        <f t="shared" si="74"/>
        <v>0</v>
      </c>
      <c r="N24" s="39">
        <f t="shared" si="74"/>
        <v>185.70196282135387</v>
      </c>
      <c r="O24" s="39">
        <f t="shared" ref="O24:R24" si="75">O50+O102</f>
        <v>0</v>
      </c>
      <c r="P24" s="39">
        <f t="shared" si="9"/>
        <v>0</v>
      </c>
      <c r="Q24" s="39">
        <f t="shared" si="75"/>
        <v>0</v>
      </c>
      <c r="R24" s="39">
        <f t="shared" si="75"/>
        <v>0</v>
      </c>
      <c r="S24" s="41">
        <f t="shared" si="10"/>
        <v>628.03142067048032</v>
      </c>
      <c r="T24" s="6" t="str">
        <f t="shared" si="11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tr">
        <f>A51</f>
        <v>Gichtgas</v>
      </c>
      <c r="B25" s="43">
        <f t="shared" si="2"/>
        <v>0</v>
      </c>
      <c r="C25" s="43">
        <f t="shared" si="2"/>
        <v>0</v>
      </c>
      <c r="D25" s="43">
        <f t="shared" ref="D25:E25" si="76">D51+D103</f>
        <v>0</v>
      </c>
      <c r="E25" s="43">
        <f t="shared" si="76"/>
        <v>0</v>
      </c>
      <c r="F25" s="43">
        <f t="shared" si="4"/>
        <v>0</v>
      </c>
      <c r="G25" s="43">
        <f t="shared" ref="G25:H25" si="77">G51+G103</f>
        <v>0</v>
      </c>
      <c r="H25" s="43">
        <f t="shared" si="77"/>
        <v>0</v>
      </c>
      <c r="I25" s="45">
        <f t="shared" si="6"/>
        <v>0</v>
      </c>
      <c r="J25" s="6"/>
      <c r="K25" s="46" t="s">
        <v>18</v>
      </c>
      <c r="L25" s="43">
        <f t="shared" ref="L25:N25" si="78">L51+L103</f>
        <v>0</v>
      </c>
      <c r="M25" s="43">
        <f t="shared" si="78"/>
        <v>0</v>
      </c>
      <c r="N25" s="43">
        <f t="shared" si="78"/>
        <v>0</v>
      </c>
      <c r="O25" s="43">
        <f t="shared" ref="O25:R25" si="79">O51+O103</f>
        <v>0</v>
      </c>
      <c r="P25" s="43">
        <f t="shared" si="9"/>
        <v>0</v>
      </c>
      <c r="Q25" s="43">
        <f t="shared" si="79"/>
        <v>0</v>
      </c>
      <c r="R25" s="43">
        <f t="shared" si="79"/>
        <v>0</v>
      </c>
      <c r="S25" s="48">
        <f t="shared" si="10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tr">
        <f>A52</f>
        <v>Kokereigas</v>
      </c>
      <c r="B26" s="35">
        <f t="shared" si="2"/>
        <v>0</v>
      </c>
      <c r="C26" s="35">
        <f t="shared" si="2"/>
        <v>0</v>
      </c>
      <c r="D26" s="35">
        <f t="shared" ref="D26:E26" si="80">D52+D104</f>
        <v>0</v>
      </c>
      <c r="E26" s="35">
        <f t="shared" si="80"/>
        <v>0</v>
      </c>
      <c r="F26" s="35">
        <f t="shared" si="4"/>
        <v>0</v>
      </c>
      <c r="G26" s="35">
        <f t="shared" ref="G26:H26" si="81">G52+G104</f>
        <v>0</v>
      </c>
      <c r="H26" s="35">
        <f t="shared" si="81"/>
        <v>0</v>
      </c>
      <c r="I26" s="37">
        <f t="shared" si="6"/>
        <v>0</v>
      </c>
      <c r="J26" s="6"/>
      <c r="K26" s="38" t="s">
        <v>19</v>
      </c>
      <c r="L26" s="39">
        <f t="shared" ref="L26:N26" si="82">L52+L104</f>
        <v>0</v>
      </c>
      <c r="M26" s="39">
        <f t="shared" si="82"/>
        <v>0</v>
      </c>
      <c r="N26" s="39">
        <f t="shared" si="82"/>
        <v>0</v>
      </c>
      <c r="O26" s="39">
        <f t="shared" ref="O26:R26" si="83">O52+O104</f>
        <v>0</v>
      </c>
      <c r="P26" s="39">
        <f t="shared" si="9"/>
        <v>0</v>
      </c>
      <c r="Q26" s="39">
        <f t="shared" si="83"/>
        <v>0</v>
      </c>
      <c r="R26" s="39">
        <f t="shared" si="83"/>
        <v>0</v>
      </c>
      <c r="S26" s="41">
        <f t="shared" si="10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tr">
        <f>A53</f>
        <v>Brenntorf</v>
      </c>
      <c r="B27" s="50">
        <f t="shared" si="2"/>
        <v>0</v>
      </c>
      <c r="C27" s="50">
        <f t="shared" si="2"/>
        <v>0</v>
      </c>
      <c r="D27" s="50">
        <f t="shared" ref="D27:E27" si="84">D53+D105</f>
        <v>0</v>
      </c>
      <c r="E27" s="50">
        <f t="shared" si="84"/>
        <v>0</v>
      </c>
      <c r="F27" s="50">
        <f t="shared" si="4"/>
        <v>0</v>
      </c>
      <c r="G27" s="50">
        <f t="shared" ref="G27:H27" si="85">G53+G105</f>
        <v>0</v>
      </c>
      <c r="H27" s="50">
        <f t="shared" si="85"/>
        <v>0</v>
      </c>
      <c r="I27" s="52">
        <f t="shared" si="6"/>
        <v>0</v>
      </c>
      <c r="J27" s="6"/>
      <c r="K27" s="53" t="s">
        <v>64</v>
      </c>
      <c r="L27" s="50">
        <f t="shared" ref="L27:N27" si="86">L53+L105</f>
        <v>0</v>
      </c>
      <c r="M27" s="50">
        <f t="shared" si="86"/>
        <v>0</v>
      </c>
      <c r="N27" s="50">
        <f t="shared" si="86"/>
        <v>0</v>
      </c>
      <c r="O27" s="50">
        <f t="shared" ref="O27:R27" si="87">O53+O105</f>
        <v>0</v>
      </c>
      <c r="P27" s="50">
        <f t="shared" si="9"/>
        <v>0</v>
      </c>
      <c r="Q27" s="50">
        <f t="shared" si="87"/>
        <v>0</v>
      </c>
      <c r="R27" s="50">
        <f t="shared" si="87"/>
        <v>0</v>
      </c>
      <c r="S27" s="55">
        <f t="shared" si="10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10917.869422034386</v>
      </c>
      <c r="C28" s="57">
        <f t="shared" ref="C28:I28" si="88">SUM(C7:C23)</f>
        <v>1813.2850938468387</v>
      </c>
      <c r="D28" s="57">
        <f t="shared" si="88"/>
        <v>3928.6426857832489</v>
      </c>
      <c r="E28" s="57">
        <f t="shared" si="88"/>
        <v>3194.2547970451665</v>
      </c>
      <c r="F28" s="57">
        <f t="shared" si="88"/>
        <v>12864.895318272316</v>
      </c>
      <c r="G28" s="57">
        <f t="shared" si="88"/>
        <v>847.40877570680368</v>
      </c>
      <c r="H28" s="57">
        <f t="shared" si="88"/>
        <v>6.3552091599148284</v>
      </c>
      <c r="I28" s="57">
        <f t="shared" si="88"/>
        <v>33572.711301848678</v>
      </c>
      <c r="J28" s="201"/>
      <c r="K28" s="59" t="s">
        <v>25</v>
      </c>
      <c r="L28" s="57">
        <f>SUM(L7:L23)</f>
        <v>10917.869422034386</v>
      </c>
      <c r="M28" s="57">
        <f t="shared" ref="M28:S28" si="89">SUM(M7:M23)</f>
        <v>1813.2850938468387</v>
      </c>
      <c r="N28" s="57">
        <f t="shared" si="89"/>
        <v>3928.6426857832489</v>
      </c>
      <c r="O28" s="57">
        <f t="shared" si="89"/>
        <v>3194.2547970451665</v>
      </c>
      <c r="P28" s="57">
        <f t="shared" si="89"/>
        <v>12864.895318272318</v>
      </c>
      <c r="Q28" s="57">
        <f t="shared" si="89"/>
        <v>847.40877570680368</v>
      </c>
      <c r="R28" s="57">
        <f t="shared" si="89"/>
        <v>6.3552091599148284</v>
      </c>
      <c r="S28" s="57">
        <f t="shared" si="89"/>
        <v>33572.711301848678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0.32520070612924235</v>
      </c>
      <c r="C29" s="62">
        <f t="shared" ref="C29:H29" si="90">IF($I28=0,"-",C28/$I28)</f>
        <v>5.4010683782545449E-2</v>
      </c>
      <c r="D29" s="62">
        <f t="shared" si="90"/>
        <v>0.11701892797579677</v>
      </c>
      <c r="E29" s="62">
        <f t="shared" si="90"/>
        <v>9.514437986035626E-2</v>
      </c>
      <c r="F29" s="62">
        <f t="shared" si="90"/>
        <v>0.38319500628368708</v>
      </c>
      <c r="G29" s="62">
        <f t="shared" si="90"/>
        <v>2.5240999098578649E-2</v>
      </c>
      <c r="H29" s="62">
        <f t="shared" si="90"/>
        <v>1.8929686979332169E-4</v>
      </c>
      <c r="I29" s="63">
        <f>SUM(B29:H29)</f>
        <v>0.99999999999999989</v>
      </c>
      <c r="K29" s="64" t="s">
        <v>86</v>
      </c>
      <c r="L29" s="65">
        <f>IF($I28=0,"-",L28/$I28)</f>
        <v>0.32520070612924235</v>
      </c>
      <c r="M29" s="65">
        <f t="shared" ref="M29:R29" si="91">IF($I28=0,"-",M28/$I28)</f>
        <v>5.4010683782545449E-2</v>
      </c>
      <c r="N29" s="65">
        <f t="shared" si="91"/>
        <v>0.11701892797579677</v>
      </c>
      <c r="O29" s="65">
        <f t="shared" si="91"/>
        <v>9.514437986035626E-2</v>
      </c>
      <c r="P29" s="65">
        <f t="shared" si="91"/>
        <v>0.38319500628368713</v>
      </c>
      <c r="Q29" s="65">
        <f t="shared" si="91"/>
        <v>2.5240999098578649E-2</v>
      </c>
      <c r="R29" s="66">
        <f t="shared" si="91"/>
        <v>1.8929686979332169E-4</v>
      </c>
      <c r="S29" s="67">
        <f>SUM(L29:R29)</f>
        <v>0.99999999999999989</v>
      </c>
      <c r="BA29" s="68"/>
      <c r="BR29" s="68"/>
    </row>
    <row r="30" spans="1:85" ht="14.4" thickBot="1" x14ac:dyDescent="0.3"/>
    <row r="31" spans="1:85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1.6284991832908734E-2</v>
      </c>
      <c r="C33" s="14">
        <f t="shared" ref="C33:E33" si="92">C111+C137+C163+C189+C215+C241+C267+C293+C319+C345+C371+C397+C423</f>
        <v>0</v>
      </c>
      <c r="D33" s="14">
        <f t="shared" si="92"/>
        <v>0</v>
      </c>
      <c r="E33" s="14">
        <f t="shared" si="92"/>
        <v>0</v>
      </c>
      <c r="F33" s="213">
        <v>0</v>
      </c>
      <c r="G33" s="14">
        <f t="shared" ref="G33:H48" si="93">G111+G137+G163+G189+G215+G241+G267+G293+G319+G345+G371+G397+G423</f>
        <v>0</v>
      </c>
      <c r="H33" s="14">
        <f t="shared" si="93"/>
        <v>0</v>
      </c>
      <c r="I33" s="16">
        <f>SUM(B33:H33)</f>
        <v>1.6284991832908734E-2</v>
      </c>
      <c r="J33" s="6"/>
      <c r="K33" s="72" t="s">
        <v>6</v>
      </c>
      <c r="L33" s="14">
        <f t="shared" ref="L33:R48" si="94">L111+L137+L163+L189+L215+L241+L267+L293+L319+L345+L371+L397+L423</f>
        <v>1.6284991832908734E-2</v>
      </c>
      <c r="M33" s="14">
        <f t="shared" si="94"/>
        <v>0</v>
      </c>
      <c r="N33" s="14">
        <f t="shared" si="94"/>
        <v>0</v>
      </c>
      <c r="O33" s="14">
        <f t="shared" si="94"/>
        <v>0</v>
      </c>
      <c r="P33" s="14">
        <f t="shared" si="94"/>
        <v>0</v>
      </c>
      <c r="Q33" s="14">
        <f t="shared" si="94"/>
        <v>0</v>
      </c>
      <c r="R33" s="14">
        <f t="shared" si="94"/>
        <v>0</v>
      </c>
      <c r="S33" s="74">
        <f>SUM(L33:R33)</f>
        <v>1.6284991832908734E-2</v>
      </c>
      <c r="T33" s="6"/>
      <c r="U33" s="75" t="s">
        <v>6</v>
      </c>
      <c r="V33" s="76">
        <f t="shared" ref="V33:AH48" si="95">V111+V137+V163+V189+V215+V241+V267+V293+V319+V345+V371+V397+V423</f>
        <v>1.6284991832908734E-2</v>
      </c>
      <c r="W33" s="76">
        <f t="shared" si="95"/>
        <v>0</v>
      </c>
      <c r="X33" s="76">
        <f t="shared" si="95"/>
        <v>0</v>
      </c>
      <c r="Y33" s="76">
        <f t="shared" si="95"/>
        <v>0</v>
      </c>
      <c r="Z33" s="76">
        <f t="shared" si="95"/>
        <v>0</v>
      </c>
      <c r="AA33" s="76">
        <f t="shared" si="95"/>
        <v>0</v>
      </c>
      <c r="AB33" s="76">
        <f t="shared" si="95"/>
        <v>0</v>
      </c>
      <c r="AC33" s="77">
        <f t="shared" si="95"/>
        <v>0</v>
      </c>
      <c r="AD33" s="76">
        <f t="shared" si="95"/>
        <v>0</v>
      </c>
      <c r="AE33" s="76">
        <f t="shared" si="95"/>
        <v>0</v>
      </c>
      <c r="AF33" s="76">
        <f t="shared" si="95"/>
        <v>0</v>
      </c>
      <c r="AG33" s="76">
        <f t="shared" si="95"/>
        <v>0</v>
      </c>
      <c r="AH33" s="76">
        <f t="shared" si="95"/>
        <v>0</v>
      </c>
      <c r="AI33" s="79">
        <f>SUM(V33:AC33)</f>
        <v>1.6284991832908734E-2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49" si="96">B112+B138+B164+B190+B216+B242+B268+B294+B320+B346+B372+B398+B424</f>
        <v>0</v>
      </c>
      <c r="C34" s="22">
        <f t="shared" si="96"/>
        <v>0</v>
      </c>
      <c r="D34" s="22">
        <f t="shared" si="96"/>
        <v>0</v>
      </c>
      <c r="E34" s="22">
        <f t="shared" si="96"/>
        <v>0</v>
      </c>
      <c r="F34" s="214"/>
      <c r="G34" s="22">
        <f t="shared" si="93"/>
        <v>0</v>
      </c>
      <c r="H34" s="22">
        <f t="shared" si="93"/>
        <v>0</v>
      </c>
      <c r="I34" s="24">
        <f t="shared" ref="I34:I53" si="97">SUM(B34:H34)</f>
        <v>0</v>
      </c>
      <c r="J34" s="6"/>
      <c r="K34" s="25" t="s">
        <v>7</v>
      </c>
      <c r="L34" s="26">
        <f t="shared" si="94"/>
        <v>0</v>
      </c>
      <c r="M34" s="26">
        <f t="shared" si="94"/>
        <v>0</v>
      </c>
      <c r="N34" s="26">
        <f t="shared" si="94"/>
        <v>0</v>
      </c>
      <c r="O34" s="26">
        <f t="shared" si="94"/>
        <v>0</v>
      </c>
      <c r="P34" s="26">
        <f t="shared" si="94"/>
        <v>0</v>
      </c>
      <c r="Q34" s="26">
        <f t="shared" si="94"/>
        <v>0</v>
      </c>
      <c r="R34" s="26">
        <f t="shared" si="94"/>
        <v>0</v>
      </c>
      <c r="S34" s="28">
        <f t="shared" ref="S34:S53" si="98">SUM(L34:R34)</f>
        <v>0</v>
      </c>
      <c r="T34" s="6"/>
      <c r="U34" s="80" t="s">
        <v>7</v>
      </c>
      <c r="V34" s="81">
        <f t="shared" si="95"/>
        <v>0</v>
      </c>
      <c r="W34" s="81">
        <f t="shared" si="95"/>
        <v>0</v>
      </c>
      <c r="X34" s="81">
        <f t="shared" si="95"/>
        <v>0</v>
      </c>
      <c r="Y34" s="81">
        <f t="shared" si="95"/>
        <v>0</v>
      </c>
      <c r="Z34" s="81">
        <f t="shared" si="95"/>
        <v>0</v>
      </c>
      <c r="AA34" s="81">
        <f t="shared" si="95"/>
        <v>0</v>
      </c>
      <c r="AB34" s="81">
        <f t="shared" si="95"/>
        <v>0</v>
      </c>
      <c r="AC34" s="82">
        <f t="shared" si="95"/>
        <v>0</v>
      </c>
      <c r="AD34" s="81">
        <f t="shared" si="95"/>
        <v>0</v>
      </c>
      <c r="AE34" s="81">
        <f t="shared" si="95"/>
        <v>0</v>
      </c>
      <c r="AF34" s="81">
        <f t="shared" si="95"/>
        <v>0</v>
      </c>
      <c r="AG34" s="81">
        <f t="shared" si="95"/>
        <v>0</v>
      </c>
      <c r="AH34" s="81">
        <f t="shared" si="95"/>
        <v>0</v>
      </c>
      <c r="AI34" s="83">
        <f t="shared" ref="AI34:AI53" si="99">SUM(V34:AC34)</f>
        <v>0</v>
      </c>
      <c r="AJ34" t="str">
        <f t="shared" ref="AJ34:AJ55" si="100">IF(ABS(S34-AI34)&gt;0.001,S34-AI34,"")</f>
        <v/>
      </c>
    </row>
    <row r="35" spans="1:36" x14ac:dyDescent="0.25">
      <c r="A35" s="29" t="s">
        <v>9</v>
      </c>
      <c r="B35" s="18">
        <f t="shared" si="96"/>
        <v>0</v>
      </c>
      <c r="C35" s="18">
        <f t="shared" si="96"/>
        <v>0</v>
      </c>
      <c r="D35" s="18">
        <f t="shared" si="96"/>
        <v>0.1356963955184447</v>
      </c>
      <c r="E35" s="18">
        <f t="shared" si="96"/>
        <v>0</v>
      </c>
      <c r="F35" s="214"/>
      <c r="G35" s="18">
        <f t="shared" si="93"/>
        <v>0</v>
      </c>
      <c r="H35" s="18">
        <f t="shared" si="93"/>
        <v>0</v>
      </c>
      <c r="I35" s="16">
        <f t="shared" si="97"/>
        <v>0.1356963955184447</v>
      </c>
      <c r="J35" s="6"/>
      <c r="K35" s="31" t="s">
        <v>9</v>
      </c>
      <c r="L35" s="18">
        <f t="shared" si="94"/>
        <v>0</v>
      </c>
      <c r="M35" s="18">
        <f t="shared" si="94"/>
        <v>0</v>
      </c>
      <c r="N35" s="18">
        <f t="shared" si="94"/>
        <v>0.1356963955184447</v>
      </c>
      <c r="O35" s="18">
        <f t="shared" si="94"/>
        <v>0</v>
      </c>
      <c r="P35" s="18">
        <f t="shared" si="94"/>
        <v>0</v>
      </c>
      <c r="Q35" s="18">
        <f t="shared" si="94"/>
        <v>0</v>
      </c>
      <c r="R35" s="18">
        <f t="shared" si="94"/>
        <v>0</v>
      </c>
      <c r="S35" s="20">
        <f t="shared" si="98"/>
        <v>0.1356963955184447</v>
      </c>
      <c r="T35" s="6"/>
      <c r="U35" s="84" t="s">
        <v>9</v>
      </c>
      <c r="V35" s="76">
        <f t="shared" si="95"/>
        <v>0</v>
      </c>
      <c r="W35" s="76">
        <f t="shared" si="95"/>
        <v>0</v>
      </c>
      <c r="X35" s="76">
        <f t="shared" si="95"/>
        <v>0</v>
      </c>
      <c r="Y35" s="76">
        <f t="shared" si="95"/>
        <v>0</v>
      </c>
      <c r="Z35" s="76">
        <f t="shared" si="95"/>
        <v>0.1356963955184447</v>
      </c>
      <c r="AA35" s="76">
        <f t="shared" si="95"/>
        <v>0</v>
      </c>
      <c r="AB35" s="76">
        <f t="shared" si="95"/>
        <v>0</v>
      </c>
      <c r="AC35" s="77">
        <f t="shared" si="95"/>
        <v>0</v>
      </c>
      <c r="AD35" s="76">
        <f t="shared" si="95"/>
        <v>0</v>
      </c>
      <c r="AE35" s="76">
        <f t="shared" si="95"/>
        <v>0</v>
      </c>
      <c r="AF35" s="76">
        <f t="shared" si="95"/>
        <v>0</v>
      </c>
      <c r="AG35" s="76">
        <f t="shared" si="95"/>
        <v>0</v>
      </c>
      <c r="AH35" s="76">
        <f t="shared" si="95"/>
        <v>0</v>
      </c>
      <c r="AI35" s="79">
        <f t="shared" si="99"/>
        <v>0.1356963955184447</v>
      </c>
      <c r="AJ35" t="str">
        <f t="shared" si="100"/>
        <v/>
      </c>
    </row>
    <row r="36" spans="1:36" x14ac:dyDescent="0.25">
      <c r="A36" s="21" t="s">
        <v>54</v>
      </c>
      <c r="B36" s="22">
        <f t="shared" si="96"/>
        <v>0</v>
      </c>
      <c r="C36" s="22">
        <f t="shared" si="96"/>
        <v>0</v>
      </c>
      <c r="D36" s="22">
        <f t="shared" si="96"/>
        <v>0</v>
      </c>
      <c r="E36" s="22">
        <f t="shared" si="96"/>
        <v>0</v>
      </c>
      <c r="F36" s="214"/>
      <c r="G36" s="22">
        <f t="shared" si="93"/>
        <v>0</v>
      </c>
      <c r="H36" s="22">
        <f t="shared" si="93"/>
        <v>0</v>
      </c>
      <c r="I36" s="24">
        <f t="shared" si="97"/>
        <v>0</v>
      </c>
      <c r="J36" s="6"/>
      <c r="K36" s="25" t="s">
        <v>54</v>
      </c>
      <c r="L36" s="26">
        <f t="shared" si="94"/>
        <v>0</v>
      </c>
      <c r="M36" s="26">
        <f t="shared" si="94"/>
        <v>0</v>
      </c>
      <c r="N36" s="26">
        <f t="shared" si="94"/>
        <v>0</v>
      </c>
      <c r="O36" s="26">
        <f t="shared" si="94"/>
        <v>0</v>
      </c>
      <c r="P36" s="26">
        <f t="shared" si="94"/>
        <v>0</v>
      </c>
      <c r="Q36" s="26">
        <f t="shared" si="94"/>
        <v>0</v>
      </c>
      <c r="R36" s="26">
        <f t="shared" si="94"/>
        <v>0</v>
      </c>
      <c r="S36" s="28">
        <f t="shared" si="98"/>
        <v>0</v>
      </c>
      <c r="T36" s="6"/>
      <c r="U36" s="80" t="s">
        <v>54</v>
      </c>
      <c r="V36" s="81">
        <f t="shared" si="95"/>
        <v>0</v>
      </c>
      <c r="W36" s="81">
        <f t="shared" si="95"/>
        <v>0</v>
      </c>
      <c r="X36" s="81">
        <f t="shared" si="95"/>
        <v>0</v>
      </c>
      <c r="Y36" s="81">
        <f t="shared" si="95"/>
        <v>0</v>
      </c>
      <c r="Z36" s="81">
        <f t="shared" si="95"/>
        <v>0</v>
      </c>
      <c r="AA36" s="81">
        <f t="shared" si="95"/>
        <v>0</v>
      </c>
      <c r="AB36" s="81">
        <f t="shared" si="95"/>
        <v>0</v>
      </c>
      <c r="AC36" s="82">
        <f t="shared" si="95"/>
        <v>0</v>
      </c>
      <c r="AD36" s="81">
        <f t="shared" si="95"/>
        <v>0</v>
      </c>
      <c r="AE36" s="81">
        <f t="shared" si="95"/>
        <v>0</v>
      </c>
      <c r="AF36" s="81">
        <f t="shared" si="95"/>
        <v>0</v>
      </c>
      <c r="AG36" s="81">
        <f t="shared" si="95"/>
        <v>0</v>
      </c>
      <c r="AH36" s="81">
        <f t="shared" si="95"/>
        <v>0</v>
      </c>
      <c r="AI36" s="83">
        <f t="shared" si="99"/>
        <v>0</v>
      </c>
      <c r="AJ36" t="str">
        <f t="shared" si="100"/>
        <v/>
      </c>
    </row>
    <row r="37" spans="1:36" x14ac:dyDescent="0.25">
      <c r="A37" s="29" t="s">
        <v>15</v>
      </c>
      <c r="B37" s="18">
        <f t="shared" si="96"/>
        <v>40.829822055664707</v>
      </c>
      <c r="C37" s="18">
        <f t="shared" si="96"/>
        <v>49.89997674037987</v>
      </c>
      <c r="D37" s="18">
        <f t="shared" si="96"/>
        <v>9.4091225559407263</v>
      </c>
      <c r="E37" s="18">
        <f t="shared" si="96"/>
        <v>4.8861570595674646</v>
      </c>
      <c r="F37" s="214"/>
      <c r="G37" s="18">
        <f t="shared" si="93"/>
        <v>0</v>
      </c>
      <c r="H37" s="18">
        <f t="shared" si="93"/>
        <v>0</v>
      </c>
      <c r="I37" s="16">
        <f t="shared" si="97"/>
        <v>105.02507841155277</v>
      </c>
      <c r="J37" s="6"/>
      <c r="K37" s="31" t="s">
        <v>15</v>
      </c>
      <c r="L37" s="18">
        <f t="shared" si="94"/>
        <v>40.829822055664707</v>
      </c>
      <c r="M37" s="18">
        <f t="shared" si="94"/>
        <v>49.89997674037987</v>
      </c>
      <c r="N37" s="18">
        <f t="shared" si="94"/>
        <v>9.4091225559407263</v>
      </c>
      <c r="O37" s="18">
        <f t="shared" si="94"/>
        <v>4.8861570595674646</v>
      </c>
      <c r="P37" s="18">
        <f t="shared" si="94"/>
        <v>0</v>
      </c>
      <c r="Q37" s="18">
        <f t="shared" si="94"/>
        <v>0</v>
      </c>
      <c r="R37" s="18">
        <f t="shared" si="94"/>
        <v>0</v>
      </c>
      <c r="S37" s="20">
        <f t="shared" si="98"/>
        <v>105.02507841155277</v>
      </c>
      <c r="T37" s="6"/>
      <c r="U37" s="84" t="s">
        <v>15</v>
      </c>
      <c r="V37" s="76">
        <f t="shared" si="95"/>
        <v>40.817543422426375</v>
      </c>
      <c r="W37" s="76">
        <f t="shared" si="95"/>
        <v>0</v>
      </c>
      <c r="X37" s="76">
        <f t="shared" si="95"/>
        <v>0</v>
      </c>
      <c r="Y37" s="76">
        <f t="shared" si="95"/>
        <v>49.89997674037987</v>
      </c>
      <c r="Z37" s="76">
        <f t="shared" si="95"/>
        <v>9.4091225559407263</v>
      </c>
      <c r="AA37" s="76">
        <f t="shared" si="95"/>
        <v>4.8861570595674646</v>
      </c>
      <c r="AB37" s="76">
        <f t="shared" si="95"/>
        <v>0</v>
      </c>
      <c r="AC37" s="77">
        <f t="shared" si="95"/>
        <v>1.227863323833661E-2</v>
      </c>
      <c r="AD37" s="76">
        <f t="shared" si="95"/>
        <v>1.227863323833661E-2</v>
      </c>
      <c r="AE37" s="76">
        <f t="shared" si="95"/>
        <v>0</v>
      </c>
      <c r="AF37" s="76">
        <f t="shared" si="95"/>
        <v>0</v>
      </c>
      <c r="AG37" s="76">
        <f t="shared" si="95"/>
        <v>0</v>
      </c>
      <c r="AH37" s="76">
        <f t="shared" si="95"/>
        <v>0</v>
      </c>
      <c r="AI37" s="79">
        <f t="shared" si="99"/>
        <v>105.02507841155277</v>
      </c>
      <c r="AJ37" t="str">
        <f t="shared" si="100"/>
        <v/>
      </c>
    </row>
    <row r="38" spans="1:36" x14ac:dyDescent="0.25">
      <c r="A38" s="21" t="s">
        <v>14</v>
      </c>
      <c r="B38" s="22">
        <f t="shared" si="96"/>
        <v>47.762317453879398</v>
      </c>
      <c r="C38" s="22">
        <f t="shared" si="96"/>
        <v>26.034943752501668</v>
      </c>
      <c r="D38" s="22">
        <f t="shared" si="96"/>
        <v>14.59699104127988</v>
      </c>
      <c r="E38" s="22">
        <f t="shared" si="96"/>
        <v>1.9845660612985556</v>
      </c>
      <c r="F38" s="214"/>
      <c r="G38" s="22">
        <f t="shared" si="93"/>
        <v>0</v>
      </c>
      <c r="H38" s="22">
        <f t="shared" si="93"/>
        <v>0</v>
      </c>
      <c r="I38" s="24">
        <f t="shared" si="97"/>
        <v>90.378818308959495</v>
      </c>
      <c r="J38" s="6"/>
      <c r="K38" s="25" t="s">
        <v>14</v>
      </c>
      <c r="L38" s="26">
        <f t="shared" si="94"/>
        <v>47.762317453879398</v>
      </c>
      <c r="M38" s="26">
        <f t="shared" si="94"/>
        <v>26.034943752501668</v>
      </c>
      <c r="N38" s="26">
        <f t="shared" si="94"/>
        <v>14.59699104127988</v>
      </c>
      <c r="O38" s="26">
        <f t="shared" si="94"/>
        <v>1.9845660612985556</v>
      </c>
      <c r="P38" s="26">
        <f t="shared" si="94"/>
        <v>0</v>
      </c>
      <c r="Q38" s="26">
        <f t="shared" si="94"/>
        <v>0</v>
      </c>
      <c r="R38" s="26">
        <f t="shared" si="94"/>
        <v>0</v>
      </c>
      <c r="S38" s="28">
        <f t="shared" si="98"/>
        <v>90.378818308959495</v>
      </c>
      <c r="T38" s="6"/>
      <c r="U38" s="80" t="s">
        <v>55</v>
      </c>
      <c r="V38" s="81">
        <f t="shared" si="95"/>
        <v>45.421780411226685</v>
      </c>
      <c r="W38" s="81">
        <f t="shared" si="95"/>
        <v>0</v>
      </c>
      <c r="X38" s="81">
        <f t="shared" si="95"/>
        <v>0</v>
      </c>
      <c r="Y38" s="81">
        <f t="shared" si="95"/>
        <v>26.034943752501668</v>
      </c>
      <c r="Z38" s="81">
        <f t="shared" si="95"/>
        <v>14.169478377169343</v>
      </c>
      <c r="AA38" s="81">
        <f t="shared" si="95"/>
        <v>1.9845660612985556</v>
      </c>
      <c r="AB38" s="81">
        <f t="shared" si="95"/>
        <v>0</v>
      </c>
      <c r="AC38" s="82">
        <f t="shared" si="95"/>
        <v>2.7680497067632497</v>
      </c>
      <c r="AD38" s="81">
        <f t="shared" si="95"/>
        <v>2.3405370426527119</v>
      </c>
      <c r="AE38" s="81">
        <f t="shared" si="95"/>
        <v>0</v>
      </c>
      <c r="AF38" s="81">
        <f t="shared" si="95"/>
        <v>0</v>
      </c>
      <c r="AG38" s="81">
        <f t="shared" si="95"/>
        <v>0.42751266411053757</v>
      </c>
      <c r="AH38" s="81">
        <f t="shared" si="95"/>
        <v>0</v>
      </c>
      <c r="AI38" s="83">
        <f t="shared" si="99"/>
        <v>90.378818308959495</v>
      </c>
      <c r="AJ38" t="str">
        <f t="shared" si="100"/>
        <v/>
      </c>
    </row>
    <row r="39" spans="1:36" x14ac:dyDescent="0.25">
      <c r="A39" s="29" t="s">
        <v>56</v>
      </c>
      <c r="B39" s="18">
        <f t="shared" si="96"/>
        <v>0</v>
      </c>
      <c r="C39" s="18">
        <f t="shared" si="96"/>
        <v>0</v>
      </c>
      <c r="D39" s="18">
        <f t="shared" si="96"/>
        <v>0</v>
      </c>
      <c r="E39" s="18">
        <f t="shared" si="96"/>
        <v>387.32627796761977</v>
      </c>
      <c r="F39" s="214"/>
      <c r="G39" s="18">
        <f t="shared" si="93"/>
        <v>0</v>
      </c>
      <c r="H39" s="18">
        <f t="shared" si="93"/>
        <v>0</v>
      </c>
      <c r="I39" s="16">
        <f t="shared" si="97"/>
        <v>387.32627796761977</v>
      </c>
      <c r="J39" s="6"/>
      <c r="K39" s="31" t="s">
        <v>56</v>
      </c>
      <c r="L39" s="18">
        <f t="shared" si="94"/>
        <v>0</v>
      </c>
      <c r="M39" s="18">
        <f t="shared" si="94"/>
        <v>0</v>
      </c>
      <c r="N39" s="18">
        <f t="shared" si="94"/>
        <v>0</v>
      </c>
      <c r="O39" s="18">
        <f t="shared" si="94"/>
        <v>387.32627796761977</v>
      </c>
      <c r="P39" s="18">
        <f t="shared" si="94"/>
        <v>806.76774248586275</v>
      </c>
      <c r="Q39" s="18">
        <f t="shared" si="94"/>
        <v>0</v>
      </c>
      <c r="R39" s="18">
        <f t="shared" si="94"/>
        <v>0</v>
      </c>
      <c r="S39" s="20">
        <f t="shared" si="98"/>
        <v>1194.0940204534825</v>
      </c>
      <c r="T39" s="6"/>
      <c r="U39" s="84" t="s">
        <v>56</v>
      </c>
      <c r="V39" s="76">
        <f t="shared" si="95"/>
        <v>0</v>
      </c>
      <c r="W39" s="76">
        <f t="shared" si="95"/>
        <v>0</v>
      </c>
      <c r="X39" s="76">
        <f t="shared" si="95"/>
        <v>0</v>
      </c>
      <c r="Y39" s="76">
        <f t="shared" si="95"/>
        <v>0</v>
      </c>
      <c r="Z39" s="76">
        <f t="shared" si="95"/>
        <v>0</v>
      </c>
      <c r="AA39" s="76">
        <f t="shared" si="95"/>
        <v>190.47264761683536</v>
      </c>
      <c r="AB39" s="76">
        <f t="shared" si="95"/>
        <v>806.76774248586275</v>
      </c>
      <c r="AC39" s="77">
        <f t="shared" si="95"/>
        <v>196.85363035078441</v>
      </c>
      <c r="AD39" s="76">
        <f t="shared" si="95"/>
        <v>0</v>
      </c>
      <c r="AE39" s="76">
        <f t="shared" si="95"/>
        <v>0</v>
      </c>
      <c r="AF39" s="76">
        <f t="shared" si="95"/>
        <v>0</v>
      </c>
      <c r="AG39" s="76">
        <f t="shared" si="95"/>
        <v>0</v>
      </c>
      <c r="AH39" s="76">
        <f t="shared" si="95"/>
        <v>196.85363035078441</v>
      </c>
      <c r="AI39" s="79">
        <f t="shared" si="99"/>
        <v>1194.0940204534825</v>
      </c>
      <c r="AJ39" t="str">
        <f t="shared" si="100"/>
        <v/>
      </c>
    </row>
    <row r="40" spans="1:36" x14ac:dyDescent="0.25">
      <c r="A40" s="21" t="s">
        <v>11</v>
      </c>
      <c r="B40" s="22">
        <f t="shared" si="96"/>
        <v>0</v>
      </c>
      <c r="C40" s="22">
        <f t="shared" si="96"/>
        <v>0</v>
      </c>
      <c r="D40" s="22">
        <f t="shared" si="96"/>
        <v>0</v>
      </c>
      <c r="E40" s="22">
        <f t="shared" si="96"/>
        <v>5.4933515056654301</v>
      </c>
      <c r="F40" s="214"/>
      <c r="G40" s="22">
        <f t="shared" si="93"/>
        <v>0</v>
      </c>
      <c r="H40" s="22">
        <f t="shared" si="93"/>
        <v>0</v>
      </c>
      <c r="I40" s="24">
        <f t="shared" si="97"/>
        <v>5.4933515056654301</v>
      </c>
      <c r="J40" s="6"/>
      <c r="K40" s="25" t="s">
        <v>11</v>
      </c>
      <c r="L40" s="26">
        <f t="shared" si="94"/>
        <v>0</v>
      </c>
      <c r="M40" s="26">
        <f t="shared" si="94"/>
        <v>0</v>
      </c>
      <c r="N40" s="26">
        <f t="shared" si="94"/>
        <v>0</v>
      </c>
      <c r="O40" s="26">
        <f t="shared" si="94"/>
        <v>5.4933515056654301</v>
      </c>
      <c r="P40" s="26">
        <f t="shared" si="94"/>
        <v>38.145423727340841</v>
      </c>
      <c r="Q40" s="26">
        <f t="shared" si="94"/>
        <v>0</v>
      </c>
      <c r="R40" s="26">
        <f t="shared" si="94"/>
        <v>0</v>
      </c>
      <c r="S40" s="28">
        <f t="shared" si="98"/>
        <v>43.638775233006271</v>
      </c>
      <c r="T40" s="6"/>
      <c r="U40" s="80" t="s">
        <v>11</v>
      </c>
      <c r="V40" s="81">
        <f t="shared" si="95"/>
        <v>0</v>
      </c>
      <c r="W40" s="81">
        <f t="shared" si="95"/>
        <v>0</v>
      </c>
      <c r="X40" s="81">
        <f t="shared" si="95"/>
        <v>0</v>
      </c>
      <c r="Y40" s="81">
        <f t="shared" si="95"/>
        <v>0</v>
      </c>
      <c r="Z40" s="81">
        <f t="shared" si="95"/>
        <v>0</v>
      </c>
      <c r="AA40" s="81">
        <f t="shared" si="95"/>
        <v>4.3950447992655173</v>
      </c>
      <c r="AB40" s="81">
        <f t="shared" si="95"/>
        <v>38.145423727340841</v>
      </c>
      <c r="AC40" s="82">
        <f t="shared" si="95"/>
        <v>1.0983067063999128</v>
      </c>
      <c r="AD40" s="81">
        <f t="shared" si="95"/>
        <v>0</v>
      </c>
      <c r="AE40" s="81">
        <f t="shared" si="95"/>
        <v>0</v>
      </c>
      <c r="AF40" s="81">
        <f t="shared" si="95"/>
        <v>0</v>
      </c>
      <c r="AG40" s="81">
        <f t="shared" si="95"/>
        <v>0</v>
      </c>
      <c r="AH40" s="81">
        <f t="shared" si="95"/>
        <v>1.0983067063999128</v>
      </c>
      <c r="AI40" s="83">
        <f t="shared" si="99"/>
        <v>43.638775233006271</v>
      </c>
      <c r="AJ40" t="str">
        <f t="shared" si="100"/>
        <v/>
      </c>
    </row>
    <row r="41" spans="1:36" x14ac:dyDescent="0.25">
      <c r="A41" s="29" t="s">
        <v>57</v>
      </c>
      <c r="B41" s="18">
        <f t="shared" si="96"/>
        <v>0</v>
      </c>
      <c r="C41" s="18">
        <f t="shared" si="96"/>
        <v>0</v>
      </c>
      <c r="D41" s="18">
        <f t="shared" si="96"/>
        <v>0.26647720322359553</v>
      </c>
      <c r="E41" s="18">
        <f t="shared" si="96"/>
        <v>2.2340751765756502E-2</v>
      </c>
      <c r="F41" s="214"/>
      <c r="G41" s="18">
        <f t="shared" si="93"/>
        <v>0</v>
      </c>
      <c r="H41" s="18">
        <f t="shared" si="93"/>
        <v>0</v>
      </c>
      <c r="I41" s="16">
        <f t="shared" si="97"/>
        <v>0.28881795498935203</v>
      </c>
      <c r="J41" s="6"/>
      <c r="K41" s="31" t="s">
        <v>57</v>
      </c>
      <c r="L41" s="18">
        <f t="shared" si="94"/>
        <v>0</v>
      </c>
      <c r="M41" s="18">
        <f t="shared" si="94"/>
        <v>0</v>
      </c>
      <c r="N41" s="18">
        <f t="shared" si="94"/>
        <v>0.26647720322359553</v>
      </c>
      <c r="O41" s="18">
        <f t="shared" si="94"/>
        <v>2.2340751765756502E-2</v>
      </c>
      <c r="P41" s="18">
        <f t="shared" si="94"/>
        <v>0</v>
      </c>
      <c r="Q41" s="18">
        <f t="shared" si="94"/>
        <v>0</v>
      </c>
      <c r="R41" s="18">
        <f t="shared" si="94"/>
        <v>0</v>
      </c>
      <c r="S41" s="20">
        <f t="shared" si="98"/>
        <v>0.28881795498935203</v>
      </c>
      <c r="T41" s="6"/>
      <c r="U41" s="84" t="s">
        <v>57</v>
      </c>
      <c r="V41" s="76">
        <f t="shared" si="95"/>
        <v>0</v>
      </c>
      <c r="W41" s="76">
        <f t="shared" si="95"/>
        <v>0</v>
      </c>
      <c r="X41" s="76">
        <f t="shared" si="95"/>
        <v>0</v>
      </c>
      <c r="Y41" s="76">
        <f t="shared" si="95"/>
        <v>0</v>
      </c>
      <c r="Z41" s="76">
        <f t="shared" si="95"/>
        <v>0.26647720322359553</v>
      </c>
      <c r="AA41" s="76">
        <f t="shared" si="95"/>
        <v>0</v>
      </c>
      <c r="AB41" s="76">
        <f t="shared" si="95"/>
        <v>0</v>
      </c>
      <c r="AC41" s="77">
        <f t="shared" si="95"/>
        <v>2.2340751765756502E-2</v>
      </c>
      <c r="AD41" s="76">
        <f t="shared" si="95"/>
        <v>0</v>
      </c>
      <c r="AE41" s="76">
        <f t="shared" si="95"/>
        <v>0</v>
      </c>
      <c r="AF41" s="76">
        <f t="shared" si="95"/>
        <v>0</v>
      </c>
      <c r="AG41" s="76">
        <f t="shared" si="95"/>
        <v>0</v>
      </c>
      <c r="AH41" s="76">
        <f t="shared" si="95"/>
        <v>2.2340751765756502E-2</v>
      </c>
      <c r="AI41" s="79">
        <f t="shared" si="99"/>
        <v>0.28881795498935203</v>
      </c>
      <c r="AJ41" t="str">
        <f t="shared" si="100"/>
        <v/>
      </c>
    </row>
    <row r="42" spans="1:36" x14ac:dyDescent="0.25">
      <c r="A42" s="21" t="s">
        <v>16</v>
      </c>
      <c r="B42" s="22">
        <f t="shared" si="96"/>
        <v>15.036583882127882</v>
      </c>
      <c r="C42" s="22">
        <f t="shared" si="96"/>
        <v>0.2089592039432723</v>
      </c>
      <c r="D42" s="22">
        <f t="shared" si="96"/>
        <v>30.567626647019111</v>
      </c>
      <c r="E42" s="22">
        <f t="shared" si="96"/>
        <v>10.795927622183452</v>
      </c>
      <c r="F42" s="214"/>
      <c r="G42" s="22">
        <f t="shared" si="93"/>
        <v>0</v>
      </c>
      <c r="H42" s="22">
        <f t="shared" si="93"/>
        <v>0</v>
      </c>
      <c r="I42" s="24">
        <f t="shared" si="97"/>
        <v>56.609097355273718</v>
      </c>
      <c r="J42" s="6"/>
      <c r="K42" s="25" t="s">
        <v>16</v>
      </c>
      <c r="L42" s="26">
        <f t="shared" si="94"/>
        <v>15.036583882127882</v>
      </c>
      <c r="M42" s="26">
        <f t="shared" si="94"/>
        <v>0.2089592039432723</v>
      </c>
      <c r="N42" s="26">
        <f t="shared" si="94"/>
        <v>30.567626647019111</v>
      </c>
      <c r="O42" s="26">
        <f t="shared" si="94"/>
        <v>10.795927622183452</v>
      </c>
      <c r="P42" s="26">
        <f t="shared" si="94"/>
        <v>2.324420080715182</v>
      </c>
      <c r="Q42" s="26">
        <f t="shared" si="94"/>
        <v>0</v>
      </c>
      <c r="R42" s="26">
        <f t="shared" si="94"/>
        <v>0</v>
      </c>
      <c r="S42" s="28">
        <f t="shared" si="98"/>
        <v>58.933517435988904</v>
      </c>
      <c r="T42" s="6"/>
      <c r="U42" s="80" t="s">
        <v>16</v>
      </c>
      <c r="V42" s="81">
        <f t="shared" si="95"/>
        <v>15.010119846607431</v>
      </c>
      <c r="W42" s="81">
        <f t="shared" si="95"/>
        <v>0</v>
      </c>
      <c r="X42" s="81">
        <f t="shared" si="95"/>
        <v>0</v>
      </c>
      <c r="Y42" s="81">
        <f t="shared" si="95"/>
        <v>0.2089592039432723</v>
      </c>
      <c r="Z42" s="81">
        <f t="shared" si="95"/>
        <v>30.565508379010353</v>
      </c>
      <c r="AA42" s="81">
        <f t="shared" si="95"/>
        <v>0.12325421529355866</v>
      </c>
      <c r="AB42" s="81">
        <f t="shared" si="95"/>
        <v>2.324420080715182</v>
      </c>
      <c r="AC42" s="82">
        <f t="shared" si="95"/>
        <v>10.701255710419106</v>
      </c>
      <c r="AD42" s="81">
        <f t="shared" si="95"/>
        <v>2.646403552045155E-2</v>
      </c>
      <c r="AE42" s="81">
        <f t="shared" si="95"/>
        <v>0</v>
      </c>
      <c r="AF42" s="81">
        <f t="shared" si="95"/>
        <v>0</v>
      </c>
      <c r="AG42" s="81">
        <f t="shared" si="95"/>
        <v>2.1182680087619829E-3</v>
      </c>
      <c r="AH42" s="81">
        <f t="shared" si="95"/>
        <v>10.672673406889894</v>
      </c>
      <c r="AI42" s="83">
        <f t="shared" si="99"/>
        <v>58.933517435988904</v>
      </c>
      <c r="AJ42" t="str">
        <f t="shared" si="100"/>
        <v/>
      </c>
    </row>
    <row r="43" spans="1:36" x14ac:dyDescent="0.25">
      <c r="A43" s="29" t="s">
        <v>136</v>
      </c>
      <c r="B43" s="18">
        <f t="shared" si="96"/>
        <v>278.41653928252782</v>
      </c>
      <c r="C43" s="18">
        <f t="shared" si="96"/>
        <v>617.52488279333943</v>
      </c>
      <c r="D43" s="18">
        <f t="shared" si="96"/>
        <v>969.16354628184092</v>
      </c>
      <c r="E43" s="18">
        <f t="shared" si="96"/>
        <v>38.325246796337098</v>
      </c>
      <c r="F43" s="214"/>
      <c r="G43" s="18">
        <f t="shared" si="93"/>
        <v>0</v>
      </c>
      <c r="H43" s="18">
        <f t="shared" si="93"/>
        <v>0</v>
      </c>
      <c r="I43" s="16">
        <f t="shared" si="97"/>
        <v>1903.4302151540451</v>
      </c>
      <c r="J43" s="6"/>
      <c r="K43" s="31" t="s">
        <v>136</v>
      </c>
      <c r="L43" s="18">
        <f t="shared" si="94"/>
        <v>278.41653928252782</v>
      </c>
      <c r="M43" s="18">
        <f t="shared" si="94"/>
        <v>617.52488279333943</v>
      </c>
      <c r="N43" s="18">
        <f t="shared" si="94"/>
        <v>969.16354628184092</v>
      </c>
      <c r="O43" s="18">
        <f t="shared" si="94"/>
        <v>38.325246796337098</v>
      </c>
      <c r="P43" s="18">
        <f t="shared" si="94"/>
        <v>4.183316810731684</v>
      </c>
      <c r="Q43" s="18">
        <f t="shared" si="94"/>
        <v>0</v>
      </c>
      <c r="R43" s="18">
        <f t="shared" si="94"/>
        <v>0</v>
      </c>
      <c r="S43" s="20">
        <f t="shared" si="98"/>
        <v>1907.6135319647767</v>
      </c>
      <c r="T43" s="6"/>
      <c r="U43" s="84" t="s">
        <v>136</v>
      </c>
      <c r="V43" s="76">
        <f t="shared" si="95"/>
        <v>272.59952845666987</v>
      </c>
      <c r="W43" s="76">
        <f t="shared" si="95"/>
        <v>0</v>
      </c>
      <c r="X43" s="76">
        <f t="shared" si="95"/>
        <v>0</v>
      </c>
      <c r="Y43" s="76">
        <f t="shared" si="95"/>
        <v>617.52488279333943</v>
      </c>
      <c r="Z43" s="76">
        <f t="shared" si="95"/>
        <v>952.53775945570726</v>
      </c>
      <c r="AA43" s="76">
        <f t="shared" si="95"/>
        <v>7.8158074532635071</v>
      </c>
      <c r="AB43" s="76">
        <f t="shared" si="95"/>
        <v>4.183316810731684</v>
      </c>
      <c r="AC43" s="77">
        <f t="shared" si="95"/>
        <v>52.952236995065306</v>
      </c>
      <c r="AD43" s="76">
        <f t="shared" si="95"/>
        <v>5.8170108258580147</v>
      </c>
      <c r="AE43" s="76">
        <f t="shared" si="95"/>
        <v>3.4651989087362329</v>
      </c>
      <c r="AF43" s="76">
        <f t="shared" si="95"/>
        <v>0</v>
      </c>
      <c r="AG43" s="76">
        <f t="shared" si="95"/>
        <v>16.625786826133702</v>
      </c>
      <c r="AH43" s="76">
        <f t="shared" si="95"/>
        <v>27.044240434337357</v>
      </c>
      <c r="AI43" s="79">
        <f t="shared" si="99"/>
        <v>1907.6135319647769</v>
      </c>
      <c r="AJ43" t="str">
        <f t="shared" si="100"/>
        <v/>
      </c>
    </row>
    <row r="44" spans="1:36" x14ac:dyDescent="0.25">
      <c r="A44" s="21" t="s">
        <v>24</v>
      </c>
      <c r="B44" s="22">
        <f t="shared" si="96"/>
        <v>84.553276092542674</v>
      </c>
      <c r="C44" s="22">
        <f t="shared" si="96"/>
        <v>22.03365388738364</v>
      </c>
      <c r="D44" s="22">
        <f t="shared" si="96"/>
        <v>149.17690448913984</v>
      </c>
      <c r="E44" s="22">
        <f t="shared" si="96"/>
        <v>1623.5981080984279</v>
      </c>
      <c r="F44" s="214"/>
      <c r="G44" s="22">
        <f t="shared" si="93"/>
        <v>152.82468680712211</v>
      </c>
      <c r="H44" s="22">
        <f t="shared" si="93"/>
        <v>5.8311987637914422</v>
      </c>
      <c r="I44" s="24">
        <f t="shared" si="97"/>
        <v>2038.0178281384076</v>
      </c>
      <c r="J44" s="6"/>
      <c r="K44" s="25" t="s">
        <v>24</v>
      </c>
      <c r="L44" s="26">
        <f t="shared" si="94"/>
        <v>84.553276092542674</v>
      </c>
      <c r="M44" s="26">
        <f t="shared" si="94"/>
        <v>22.03365388738364</v>
      </c>
      <c r="N44" s="26">
        <f t="shared" si="94"/>
        <v>149.17690448913984</v>
      </c>
      <c r="O44" s="26">
        <f t="shared" si="94"/>
        <v>1623.5981080984279</v>
      </c>
      <c r="P44" s="26">
        <f t="shared" si="94"/>
        <v>3.2845458270540648</v>
      </c>
      <c r="Q44" s="26">
        <f t="shared" si="94"/>
        <v>152.82468680712211</v>
      </c>
      <c r="R44" s="26">
        <f t="shared" si="94"/>
        <v>5.8311987637914422</v>
      </c>
      <c r="S44" s="28">
        <f t="shared" si="98"/>
        <v>2041.3023739654616</v>
      </c>
      <c r="T44" s="6"/>
      <c r="U44" s="80" t="s">
        <v>24</v>
      </c>
      <c r="V44" s="81">
        <f t="shared" si="95"/>
        <v>20.936035795874229</v>
      </c>
      <c r="W44" s="81">
        <f t="shared" si="95"/>
        <v>61.674494483164494</v>
      </c>
      <c r="X44" s="81">
        <f t="shared" si="95"/>
        <v>152.82468680712211</v>
      </c>
      <c r="Y44" s="81">
        <f t="shared" si="95"/>
        <v>22.03365388738364</v>
      </c>
      <c r="Z44" s="81">
        <f t="shared" si="95"/>
        <v>146.37376781337758</v>
      </c>
      <c r="AA44" s="81">
        <f t="shared" si="95"/>
        <v>1548.5529435334747</v>
      </c>
      <c r="AB44" s="81">
        <f t="shared" si="95"/>
        <v>3.2845458270540648</v>
      </c>
      <c r="AC44" s="82">
        <f t="shared" si="95"/>
        <v>85.622245818010796</v>
      </c>
      <c r="AD44" s="81">
        <f t="shared" si="95"/>
        <v>1.9427458135039575</v>
      </c>
      <c r="AE44" s="81">
        <f t="shared" si="95"/>
        <v>60.198403269538851</v>
      </c>
      <c r="AF44" s="81">
        <f t="shared" si="95"/>
        <v>5.8311987637914422</v>
      </c>
      <c r="AG44" s="81">
        <f t="shared" si="95"/>
        <v>2.8031366757622505</v>
      </c>
      <c r="AH44" s="81">
        <f t="shared" si="95"/>
        <v>14.846761295414288</v>
      </c>
      <c r="AI44" s="83">
        <f t="shared" si="99"/>
        <v>2041.3023739654616</v>
      </c>
      <c r="AJ44" t="str">
        <f t="shared" si="100"/>
        <v/>
      </c>
    </row>
    <row r="45" spans="1:36" x14ac:dyDescent="0.25">
      <c r="A45" s="29" t="s">
        <v>23</v>
      </c>
      <c r="B45" s="18">
        <f t="shared" si="96"/>
        <v>119.98862676940759</v>
      </c>
      <c r="C45" s="18">
        <f t="shared" si="96"/>
        <v>230.96284369533822</v>
      </c>
      <c r="D45" s="18">
        <f t="shared" si="96"/>
        <v>113.42789122257886</v>
      </c>
      <c r="E45" s="18">
        <f t="shared" si="96"/>
        <v>0</v>
      </c>
      <c r="F45" s="214"/>
      <c r="G45" s="18">
        <f t="shared" si="93"/>
        <v>0</v>
      </c>
      <c r="H45" s="18">
        <f t="shared" si="93"/>
        <v>0</v>
      </c>
      <c r="I45" s="16">
        <f t="shared" si="97"/>
        <v>464.37936168732466</v>
      </c>
      <c r="J45" s="6"/>
      <c r="K45" s="31" t="s">
        <v>23</v>
      </c>
      <c r="L45" s="18">
        <f t="shared" si="94"/>
        <v>119.98862676940759</v>
      </c>
      <c r="M45" s="18">
        <f t="shared" si="94"/>
        <v>230.96284369533822</v>
      </c>
      <c r="N45" s="18">
        <f t="shared" si="94"/>
        <v>113.42789122257886</v>
      </c>
      <c r="O45" s="18">
        <f t="shared" si="94"/>
        <v>0</v>
      </c>
      <c r="P45" s="18">
        <f t="shared" si="94"/>
        <v>0</v>
      </c>
      <c r="Q45" s="18">
        <f t="shared" si="94"/>
        <v>0</v>
      </c>
      <c r="R45" s="18">
        <f t="shared" si="94"/>
        <v>0</v>
      </c>
      <c r="S45" s="20">
        <f t="shared" si="98"/>
        <v>464.37936168732466</v>
      </c>
      <c r="T45" s="6"/>
      <c r="U45" s="84" t="s">
        <v>23</v>
      </c>
      <c r="V45" s="76">
        <f t="shared" si="95"/>
        <v>114.26287190337625</v>
      </c>
      <c r="W45" s="76">
        <f t="shared" si="95"/>
        <v>4.5543861799875209</v>
      </c>
      <c r="X45" s="76">
        <f t="shared" si="95"/>
        <v>0</v>
      </c>
      <c r="Y45" s="76">
        <f t="shared" si="95"/>
        <v>230.96284369533822</v>
      </c>
      <c r="Z45" s="76">
        <f t="shared" si="95"/>
        <v>52.384913769578858</v>
      </c>
      <c r="AA45" s="76">
        <f t="shared" si="95"/>
        <v>0</v>
      </c>
      <c r="AB45" s="76">
        <f t="shared" si="95"/>
        <v>0</v>
      </c>
      <c r="AC45" s="77">
        <f t="shared" si="95"/>
        <v>62.21434613904384</v>
      </c>
      <c r="AD45" s="76">
        <f t="shared" si="95"/>
        <v>1.1713686860438295</v>
      </c>
      <c r="AE45" s="76">
        <f t="shared" si="95"/>
        <v>0</v>
      </c>
      <c r="AF45" s="76">
        <f t="shared" si="95"/>
        <v>0</v>
      </c>
      <c r="AG45" s="76">
        <f t="shared" si="95"/>
        <v>61.042977453000013</v>
      </c>
      <c r="AH45" s="76">
        <f t="shared" si="95"/>
        <v>0</v>
      </c>
      <c r="AI45" s="79">
        <f t="shared" si="99"/>
        <v>464.37936168732472</v>
      </c>
      <c r="AJ45" t="str">
        <f t="shared" si="100"/>
        <v/>
      </c>
    </row>
    <row r="46" spans="1:36" x14ac:dyDescent="0.25">
      <c r="A46" s="21" t="s">
        <v>58</v>
      </c>
      <c r="B46" s="22">
        <f t="shared" si="96"/>
        <v>6.3215137788666436</v>
      </c>
      <c r="C46" s="22">
        <f t="shared" si="96"/>
        <v>1.7092009999640598</v>
      </c>
      <c r="D46" s="22">
        <f t="shared" si="96"/>
        <v>4.3491983439797623</v>
      </c>
      <c r="E46" s="22">
        <f t="shared" si="96"/>
        <v>0</v>
      </c>
      <c r="F46" s="214"/>
      <c r="G46" s="22">
        <f t="shared" si="93"/>
        <v>0</v>
      </c>
      <c r="H46" s="22">
        <f t="shared" si="93"/>
        <v>0</v>
      </c>
      <c r="I46" s="24">
        <f t="shared" si="97"/>
        <v>12.379913122810464</v>
      </c>
      <c r="J46" s="6"/>
      <c r="K46" s="25" t="s">
        <v>58</v>
      </c>
      <c r="L46" s="26">
        <f t="shared" si="94"/>
        <v>6.3215137788666436</v>
      </c>
      <c r="M46" s="26">
        <f t="shared" si="94"/>
        <v>1.7092009999640598</v>
      </c>
      <c r="N46" s="26">
        <f t="shared" si="94"/>
        <v>4.3491983439797623</v>
      </c>
      <c r="O46" s="26">
        <f t="shared" si="94"/>
        <v>0</v>
      </c>
      <c r="P46" s="26">
        <f t="shared" si="94"/>
        <v>0</v>
      </c>
      <c r="Q46" s="26">
        <f t="shared" si="94"/>
        <v>0</v>
      </c>
      <c r="R46" s="26">
        <f t="shared" si="94"/>
        <v>0</v>
      </c>
      <c r="S46" s="28">
        <f t="shared" si="98"/>
        <v>12.379913122810464</v>
      </c>
      <c r="T46" s="6"/>
      <c r="U46" s="80" t="s">
        <v>58</v>
      </c>
      <c r="V46" s="81">
        <f t="shared" si="95"/>
        <v>6.2164495586205142</v>
      </c>
      <c r="W46" s="81">
        <f t="shared" si="95"/>
        <v>0</v>
      </c>
      <c r="X46" s="81">
        <f t="shared" si="95"/>
        <v>0</v>
      </c>
      <c r="Y46" s="81">
        <f t="shared" si="95"/>
        <v>1.7092009999640598</v>
      </c>
      <c r="Z46" s="81">
        <f t="shared" si="95"/>
        <v>4.3491983439797623</v>
      </c>
      <c r="AA46" s="81">
        <f t="shared" si="95"/>
        <v>0</v>
      </c>
      <c r="AB46" s="81">
        <f t="shared" si="95"/>
        <v>0</v>
      </c>
      <c r="AC46" s="82">
        <f t="shared" si="95"/>
        <v>0.10506422024612859</v>
      </c>
      <c r="AD46" s="81">
        <f t="shared" si="95"/>
        <v>0.10506422024612859</v>
      </c>
      <c r="AE46" s="81">
        <f t="shared" si="95"/>
        <v>0</v>
      </c>
      <c r="AF46" s="81">
        <f t="shared" si="95"/>
        <v>0</v>
      </c>
      <c r="AG46" s="81">
        <f t="shared" si="95"/>
        <v>0</v>
      </c>
      <c r="AH46" s="81">
        <f t="shared" si="95"/>
        <v>0</v>
      </c>
      <c r="AI46" s="83">
        <f t="shared" si="99"/>
        <v>12.379913122810466</v>
      </c>
      <c r="AJ46" t="str">
        <f t="shared" si="100"/>
        <v/>
      </c>
    </row>
    <row r="47" spans="1:36" x14ac:dyDescent="0.25">
      <c r="A47" s="29" t="s">
        <v>21</v>
      </c>
      <c r="B47" s="18">
        <f t="shared" si="96"/>
        <v>311.31981024921726</v>
      </c>
      <c r="C47" s="18">
        <f t="shared" si="96"/>
        <v>784.64808870091701</v>
      </c>
      <c r="D47" s="18">
        <f t="shared" si="96"/>
        <v>478.20280406965065</v>
      </c>
      <c r="E47" s="18">
        <f t="shared" si="96"/>
        <v>12.418630799620153</v>
      </c>
      <c r="F47" s="214"/>
      <c r="G47" s="18">
        <f t="shared" si="93"/>
        <v>0</v>
      </c>
      <c r="H47" s="18">
        <f t="shared" si="93"/>
        <v>0</v>
      </c>
      <c r="I47" s="16">
        <f t="shared" si="97"/>
        <v>1586.5893338194051</v>
      </c>
      <c r="J47" s="6"/>
      <c r="K47" s="31" t="s">
        <v>21</v>
      </c>
      <c r="L47" s="18">
        <f t="shared" si="94"/>
        <v>311.31981024921726</v>
      </c>
      <c r="M47" s="18">
        <f t="shared" si="94"/>
        <v>784.64808870091701</v>
      </c>
      <c r="N47" s="18">
        <f t="shared" si="94"/>
        <v>478.20280406965065</v>
      </c>
      <c r="O47" s="18">
        <f t="shared" si="94"/>
        <v>12.418630799620153</v>
      </c>
      <c r="P47" s="18">
        <f t="shared" si="94"/>
        <v>70.714732136524958</v>
      </c>
      <c r="Q47" s="18">
        <f t="shared" si="94"/>
        <v>0</v>
      </c>
      <c r="R47" s="18">
        <f t="shared" si="94"/>
        <v>0</v>
      </c>
      <c r="S47" s="20">
        <f t="shared" si="98"/>
        <v>1657.3040659559301</v>
      </c>
      <c r="T47" s="6"/>
      <c r="U47" s="84" t="s">
        <v>21</v>
      </c>
      <c r="V47" s="76">
        <f t="shared" si="95"/>
        <v>310.13474244386907</v>
      </c>
      <c r="W47" s="76">
        <f t="shared" si="95"/>
        <v>0</v>
      </c>
      <c r="X47" s="76">
        <f t="shared" si="95"/>
        <v>0</v>
      </c>
      <c r="Y47" s="76">
        <f t="shared" si="95"/>
        <v>784.64808870091701</v>
      </c>
      <c r="Z47" s="76">
        <f t="shared" si="95"/>
        <v>346.9728079469711</v>
      </c>
      <c r="AA47" s="76">
        <f t="shared" si="95"/>
        <v>0</v>
      </c>
      <c r="AB47" s="76">
        <f t="shared" si="95"/>
        <v>70.714732136524958</v>
      </c>
      <c r="AC47" s="77">
        <f t="shared" si="95"/>
        <v>144.83369472764795</v>
      </c>
      <c r="AD47" s="76">
        <f t="shared" si="95"/>
        <v>1.1850678053481987</v>
      </c>
      <c r="AE47" s="76">
        <f t="shared" si="95"/>
        <v>0</v>
      </c>
      <c r="AF47" s="76">
        <f t="shared" si="95"/>
        <v>0</v>
      </c>
      <c r="AG47" s="76">
        <f t="shared" si="95"/>
        <v>131.22999612267961</v>
      </c>
      <c r="AH47" s="76">
        <f t="shared" si="95"/>
        <v>12.418630799620153</v>
      </c>
      <c r="AI47" s="79">
        <f t="shared" si="99"/>
        <v>1657.3040659559301</v>
      </c>
      <c r="AJ47" t="str">
        <f t="shared" si="100"/>
        <v/>
      </c>
    </row>
    <row r="48" spans="1:36" x14ac:dyDescent="0.25">
      <c r="A48" s="21" t="s">
        <v>20</v>
      </c>
      <c r="B48" s="22">
        <f t="shared" si="96"/>
        <v>0.1921686173544582</v>
      </c>
      <c r="C48" s="22">
        <f t="shared" si="96"/>
        <v>9.9582036669977168</v>
      </c>
      <c r="D48" s="22">
        <f t="shared" si="96"/>
        <v>7.1010131256148732</v>
      </c>
      <c r="E48" s="22">
        <f t="shared" si="96"/>
        <v>0</v>
      </c>
      <c r="F48" s="214"/>
      <c r="G48" s="22">
        <f t="shared" si="93"/>
        <v>0</v>
      </c>
      <c r="H48" s="22">
        <f t="shared" si="93"/>
        <v>0</v>
      </c>
      <c r="I48" s="24">
        <f t="shared" si="97"/>
        <v>17.25138540996705</v>
      </c>
      <c r="J48" s="6"/>
      <c r="K48" s="25" t="s">
        <v>20</v>
      </c>
      <c r="L48" s="26">
        <f t="shared" si="94"/>
        <v>0.1921686173544582</v>
      </c>
      <c r="M48" s="26">
        <f t="shared" si="94"/>
        <v>9.9582036669977168</v>
      </c>
      <c r="N48" s="26">
        <f t="shared" si="94"/>
        <v>7.1010131256148732</v>
      </c>
      <c r="O48" s="26">
        <f t="shared" si="94"/>
        <v>0</v>
      </c>
      <c r="P48" s="26">
        <f t="shared" si="94"/>
        <v>0</v>
      </c>
      <c r="Q48" s="26">
        <f t="shared" si="94"/>
        <v>0</v>
      </c>
      <c r="R48" s="26">
        <f t="shared" si="94"/>
        <v>0</v>
      </c>
      <c r="S48" s="28">
        <f t="shared" si="98"/>
        <v>17.25138540996705</v>
      </c>
      <c r="T48" s="6"/>
      <c r="U48" s="80" t="s">
        <v>59</v>
      </c>
      <c r="V48" s="81">
        <f t="shared" si="95"/>
        <v>0.1921686173544582</v>
      </c>
      <c r="W48" s="81">
        <f t="shared" si="95"/>
        <v>0</v>
      </c>
      <c r="X48" s="81">
        <f t="shared" si="95"/>
        <v>0</v>
      </c>
      <c r="Y48" s="81">
        <f t="shared" si="95"/>
        <v>9.9582036669977168</v>
      </c>
      <c r="Z48" s="81">
        <f t="shared" si="95"/>
        <v>7.1010131256148732</v>
      </c>
      <c r="AA48" s="81">
        <f t="shared" si="95"/>
        <v>0</v>
      </c>
      <c r="AB48" s="81">
        <f t="shared" si="95"/>
        <v>0</v>
      </c>
      <c r="AC48" s="82">
        <f t="shared" si="95"/>
        <v>0</v>
      </c>
      <c r="AD48" s="81">
        <f t="shared" si="95"/>
        <v>0</v>
      </c>
      <c r="AE48" s="81">
        <f t="shared" si="95"/>
        <v>0</v>
      </c>
      <c r="AF48" s="81">
        <f t="shared" si="95"/>
        <v>0</v>
      </c>
      <c r="AG48" s="81">
        <f t="shared" si="95"/>
        <v>0</v>
      </c>
      <c r="AH48" s="81">
        <f t="shared" si="95"/>
        <v>0</v>
      </c>
      <c r="AI48" s="83">
        <f t="shared" si="99"/>
        <v>17.25138540996705</v>
      </c>
      <c r="AJ48" t="str">
        <f t="shared" si="100"/>
        <v/>
      </c>
    </row>
    <row r="49" spans="1:36" x14ac:dyDescent="0.25">
      <c r="A49" s="32" t="s">
        <v>62</v>
      </c>
      <c r="B49" s="18">
        <f t="shared" si="96"/>
        <v>0</v>
      </c>
      <c r="C49" s="18">
        <f t="shared" si="96"/>
        <v>0</v>
      </c>
      <c r="D49" s="18">
        <f t="shared" si="96"/>
        <v>0</v>
      </c>
      <c r="E49" s="18">
        <f t="shared" si="96"/>
        <v>0</v>
      </c>
      <c r="F49" s="214"/>
      <c r="G49" s="18">
        <f t="shared" ref="G49:H53" si="101">G127+G153+G179+G205+G231+G257+G283+G309+G335+G361+G387+G413+G439</f>
        <v>0</v>
      </c>
      <c r="H49" s="18">
        <f t="shared" si="101"/>
        <v>0</v>
      </c>
      <c r="I49" s="16">
        <f t="shared" si="97"/>
        <v>0</v>
      </c>
      <c r="J49" s="6"/>
      <c r="K49" s="33" t="s">
        <v>62</v>
      </c>
      <c r="L49" s="18">
        <f t="shared" ref="L49:R53" si="102">L127+L153+L179+L205+L231+L257+L283+L309+L335+L361+L387+L413+L439</f>
        <v>0</v>
      </c>
      <c r="M49" s="18">
        <f t="shared" si="102"/>
        <v>0</v>
      </c>
      <c r="N49" s="18">
        <f t="shared" si="102"/>
        <v>0</v>
      </c>
      <c r="O49" s="18">
        <f t="shared" si="102"/>
        <v>0</v>
      </c>
      <c r="P49" s="18">
        <f t="shared" si="102"/>
        <v>0</v>
      </c>
      <c r="Q49" s="18">
        <f t="shared" si="102"/>
        <v>0</v>
      </c>
      <c r="R49" s="18">
        <f t="shared" si="102"/>
        <v>0</v>
      </c>
      <c r="S49" s="20">
        <f t="shared" si="98"/>
        <v>0</v>
      </c>
      <c r="T49" s="6"/>
      <c r="U49" s="85" t="s">
        <v>60</v>
      </c>
      <c r="V49" s="76">
        <f t="shared" ref="V49:AH53" si="103">V127+V153+V179+V205+V231+V257+V283+V309+V335+V361+V387+V413+V439</f>
        <v>0</v>
      </c>
      <c r="W49" s="76">
        <f t="shared" si="103"/>
        <v>0</v>
      </c>
      <c r="X49" s="76">
        <f t="shared" si="103"/>
        <v>0</v>
      </c>
      <c r="Y49" s="76">
        <f t="shared" si="103"/>
        <v>0</v>
      </c>
      <c r="Z49" s="76">
        <f t="shared" si="103"/>
        <v>0</v>
      </c>
      <c r="AA49" s="76">
        <f t="shared" si="103"/>
        <v>0</v>
      </c>
      <c r="AB49" s="76">
        <f t="shared" si="103"/>
        <v>0</v>
      </c>
      <c r="AC49" s="77">
        <f t="shared" si="103"/>
        <v>0</v>
      </c>
      <c r="AD49" s="76">
        <f t="shared" si="103"/>
        <v>0</v>
      </c>
      <c r="AE49" s="76">
        <f t="shared" si="103"/>
        <v>0</v>
      </c>
      <c r="AF49" s="76">
        <f t="shared" si="103"/>
        <v>0</v>
      </c>
      <c r="AG49" s="76">
        <f t="shared" si="103"/>
        <v>0</v>
      </c>
      <c r="AH49" s="76">
        <f t="shared" si="103"/>
        <v>0</v>
      </c>
      <c r="AI49" s="79">
        <f t="shared" si="99"/>
        <v>0</v>
      </c>
      <c r="AJ49" t="str">
        <f t="shared" si="100"/>
        <v/>
      </c>
    </row>
    <row r="50" spans="1:36" ht="14.4" x14ac:dyDescent="0.3">
      <c r="A50" s="34" t="s">
        <v>22</v>
      </c>
      <c r="B50" s="35">
        <f t="shared" ref="B50:E53" si="104">B128+B154+B180+B206+B232+B258+B284+B310+B336+B362+B388+B414+B440</f>
        <v>0</v>
      </c>
      <c r="C50" s="35">
        <f t="shared" si="104"/>
        <v>0</v>
      </c>
      <c r="D50" s="35">
        <f t="shared" si="104"/>
        <v>0</v>
      </c>
      <c r="E50" s="35">
        <f t="shared" si="104"/>
        <v>0</v>
      </c>
      <c r="F50" s="214"/>
      <c r="G50" s="35">
        <f t="shared" si="101"/>
        <v>0</v>
      </c>
      <c r="H50" s="35">
        <f t="shared" si="101"/>
        <v>0</v>
      </c>
      <c r="I50" s="37">
        <f t="shared" si="97"/>
        <v>0</v>
      </c>
      <c r="J50" s="6"/>
      <c r="K50" s="38" t="s">
        <v>22</v>
      </c>
      <c r="L50" s="39">
        <f t="shared" si="102"/>
        <v>0</v>
      </c>
      <c r="M50" s="39">
        <f t="shared" si="102"/>
        <v>0</v>
      </c>
      <c r="N50" s="39">
        <f t="shared" si="102"/>
        <v>0</v>
      </c>
      <c r="O50" s="39">
        <f t="shared" si="102"/>
        <v>0</v>
      </c>
      <c r="P50" s="39">
        <f t="shared" si="102"/>
        <v>0</v>
      </c>
      <c r="Q50" s="39">
        <f t="shared" si="102"/>
        <v>0</v>
      </c>
      <c r="R50" s="39">
        <f t="shared" si="102"/>
        <v>0</v>
      </c>
      <c r="S50" s="41">
        <f t="shared" si="98"/>
        <v>0</v>
      </c>
      <c r="T50" s="6"/>
      <c r="U50" s="86" t="s">
        <v>63</v>
      </c>
      <c r="V50" s="87">
        <f t="shared" si="103"/>
        <v>0</v>
      </c>
      <c r="W50" s="87">
        <f t="shared" si="103"/>
        <v>0</v>
      </c>
      <c r="X50" s="87">
        <f t="shared" si="103"/>
        <v>0</v>
      </c>
      <c r="Y50" s="87">
        <f t="shared" si="103"/>
        <v>0</v>
      </c>
      <c r="Z50" s="87">
        <f t="shared" si="103"/>
        <v>0</v>
      </c>
      <c r="AA50" s="87">
        <f t="shared" si="103"/>
        <v>0</v>
      </c>
      <c r="AB50" s="87">
        <f t="shared" si="103"/>
        <v>0</v>
      </c>
      <c r="AC50" s="171">
        <f t="shared" si="103"/>
        <v>0</v>
      </c>
      <c r="AD50" s="87">
        <f t="shared" si="103"/>
        <v>0</v>
      </c>
      <c r="AE50" s="87">
        <f t="shared" si="103"/>
        <v>0</v>
      </c>
      <c r="AF50" s="87">
        <f t="shared" si="103"/>
        <v>0</v>
      </c>
      <c r="AG50" s="87">
        <f t="shared" si="103"/>
        <v>0</v>
      </c>
      <c r="AH50" s="87">
        <f t="shared" si="103"/>
        <v>0</v>
      </c>
      <c r="AI50" s="89">
        <f t="shared" si="99"/>
        <v>0</v>
      </c>
      <c r="AJ50" t="str">
        <f t="shared" si="100"/>
        <v/>
      </c>
    </row>
    <row r="51" spans="1:36" ht="14.4" x14ac:dyDescent="0.3">
      <c r="A51" s="42" t="s">
        <v>18</v>
      </c>
      <c r="B51" s="43">
        <f t="shared" si="104"/>
        <v>0</v>
      </c>
      <c r="C51" s="43">
        <f t="shared" si="104"/>
        <v>0</v>
      </c>
      <c r="D51" s="43">
        <f t="shared" si="104"/>
        <v>0</v>
      </c>
      <c r="E51" s="43">
        <f t="shared" si="104"/>
        <v>0</v>
      </c>
      <c r="F51" s="214"/>
      <c r="G51" s="43">
        <f t="shared" si="101"/>
        <v>0</v>
      </c>
      <c r="H51" s="43">
        <f t="shared" si="101"/>
        <v>0</v>
      </c>
      <c r="I51" s="45">
        <f t="shared" si="97"/>
        <v>0</v>
      </c>
      <c r="J51" s="6"/>
      <c r="K51" s="46" t="s">
        <v>18</v>
      </c>
      <c r="L51" s="43">
        <f t="shared" si="102"/>
        <v>0</v>
      </c>
      <c r="M51" s="43">
        <f t="shared" si="102"/>
        <v>0</v>
      </c>
      <c r="N51" s="43">
        <f t="shared" si="102"/>
        <v>0</v>
      </c>
      <c r="O51" s="43">
        <f t="shared" si="102"/>
        <v>0</v>
      </c>
      <c r="P51" s="43">
        <f t="shared" si="102"/>
        <v>0</v>
      </c>
      <c r="Q51" s="43">
        <f t="shared" si="102"/>
        <v>0</v>
      </c>
      <c r="R51" s="43">
        <f t="shared" si="102"/>
        <v>0</v>
      </c>
      <c r="S51" s="48">
        <f t="shared" si="98"/>
        <v>0</v>
      </c>
      <c r="T51" s="6"/>
      <c r="U51" s="90" t="s">
        <v>18</v>
      </c>
      <c r="V51" s="91">
        <f t="shared" si="103"/>
        <v>0</v>
      </c>
      <c r="W51" s="91">
        <f t="shared" si="103"/>
        <v>0</v>
      </c>
      <c r="X51" s="91">
        <f t="shared" si="103"/>
        <v>0</v>
      </c>
      <c r="Y51" s="91">
        <f t="shared" si="103"/>
        <v>0</v>
      </c>
      <c r="Z51" s="91">
        <f t="shared" si="103"/>
        <v>0</v>
      </c>
      <c r="AA51" s="91">
        <f t="shared" si="103"/>
        <v>0</v>
      </c>
      <c r="AB51" s="91">
        <f t="shared" si="103"/>
        <v>0</v>
      </c>
      <c r="AC51" s="172">
        <f t="shared" si="103"/>
        <v>0</v>
      </c>
      <c r="AD51" s="91">
        <f t="shared" si="103"/>
        <v>0</v>
      </c>
      <c r="AE51" s="91">
        <f t="shared" si="103"/>
        <v>0</v>
      </c>
      <c r="AF51" s="91">
        <f t="shared" si="103"/>
        <v>0</v>
      </c>
      <c r="AG51" s="91">
        <f t="shared" si="103"/>
        <v>0</v>
      </c>
      <c r="AH51" s="91">
        <f t="shared" si="103"/>
        <v>0</v>
      </c>
      <c r="AI51" s="93">
        <f t="shared" si="99"/>
        <v>0</v>
      </c>
      <c r="AJ51" t="str">
        <f t="shared" si="100"/>
        <v/>
      </c>
    </row>
    <row r="52" spans="1:36" ht="14.4" x14ac:dyDescent="0.3">
      <c r="A52" s="34" t="s">
        <v>19</v>
      </c>
      <c r="B52" s="35">
        <f t="shared" si="104"/>
        <v>0</v>
      </c>
      <c r="C52" s="35">
        <f t="shared" si="104"/>
        <v>0</v>
      </c>
      <c r="D52" s="35">
        <f t="shared" si="104"/>
        <v>0</v>
      </c>
      <c r="E52" s="35">
        <f t="shared" si="104"/>
        <v>0</v>
      </c>
      <c r="F52" s="214"/>
      <c r="G52" s="35">
        <f t="shared" si="101"/>
        <v>0</v>
      </c>
      <c r="H52" s="35">
        <f t="shared" si="101"/>
        <v>0</v>
      </c>
      <c r="I52" s="37">
        <f t="shared" si="97"/>
        <v>0</v>
      </c>
      <c r="J52" s="6"/>
      <c r="K52" s="38" t="s">
        <v>19</v>
      </c>
      <c r="L52" s="39">
        <f t="shared" si="102"/>
        <v>0</v>
      </c>
      <c r="M52" s="39">
        <f t="shared" si="102"/>
        <v>0</v>
      </c>
      <c r="N52" s="39">
        <f t="shared" si="102"/>
        <v>0</v>
      </c>
      <c r="O52" s="39">
        <f t="shared" si="102"/>
        <v>0</v>
      </c>
      <c r="P52" s="39">
        <f t="shared" si="102"/>
        <v>0</v>
      </c>
      <c r="Q52" s="39">
        <f t="shared" si="102"/>
        <v>0</v>
      </c>
      <c r="R52" s="39">
        <f t="shared" si="102"/>
        <v>0</v>
      </c>
      <c r="S52" s="41">
        <f t="shared" si="98"/>
        <v>0</v>
      </c>
      <c r="T52" s="6"/>
      <c r="U52" s="86" t="s">
        <v>19</v>
      </c>
      <c r="V52" s="87">
        <f t="shared" si="103"/>
        <v>0</v>
      </c>
      <c r="W52" s="87">
        <f t="shared" si="103"/>
        <v>0</v>
      </c>
      <c r="X52" s="87">
        <f t="shared" si="103"/>
        <v>0</v>
      </c>
      <c r="Y52" s="87">
        <f t="shared" si="103"/>
        <v>0</v>
      </c>
      <c r="Z52" s="87">
        <f t="shared" si="103"/>
        <v>0</v>
      </c>
      <c r="AA52" s="87">
        <f t="shared" si="103"/>
        <v>0</v>
      </c>
      <c r="AB52" s="87">
        <f t="shared" si="103"/>
        <v>0</v>
      </c>
      <c r="AC52" s="171">
        <f t="shared" si="103"/>
        <v>0</v>
      </c>
      <c r="AD52" s="87">
        <f t="shared" si="103"/>
        <v>0</v>
      </c>
      <c r="AE52" s="87">
        <f t="shared" si="103"/>
        <v>0</v>
      </c>
      <c r="AF52" s="87">
        <f t="shared" si="103"/>
        <v>0</v>
      </c>
      <c r="AG52" s="87">
        <f t="shared" si="103"/>
        <v>0</v>
      </c>
      <c r="AH52" s="87">
        <f t="shared" si="103"/>
        <v>0</v>
      </c>
      <c r="AI52" s="89">
        <f t="shared" si="99"/>
        <v>0</v>
      </c>
      <c r="AJ52" t="str">
        <f t="shared" si="100"/>
        <v/>
      </c>
    </row>
    <row r="53" spans="1:36" ht="15" thickBot="1" x14ac:dyDescent="0.35">
      <c r="A53" s="49" t="s">
        <v>10</v>
      </c>
      <c r="B53" s="50">
        <f t="shared" si="104"/>
        <v>0</v>
      </c>
      <c r="C53" s="50">
        <f t="shared" si="104"/>
        <v>0</v>
      </c>
      <c r="D53" s="50">
        <f t="shared" si="104"/>
        <v>0</v>
      </c>
      <c r="E53" s="50">
        <f t="shared" si="104"/>
        <v>0</v>
      </c>
      <c r="F53" s="215"/>
      <c r="G53" s="50">
        <f t="shared" si="101"/>
        <v>0</v>
      </c>
      <c r="H53" s="50">
        <f t="shared" si="101"/>
        <v>0</v>
      </c>
      <c r="I53" s="52">
        <f t="shared" si="97"/>
        <v>0</v>
      </c>
      <c r="J53" s="6"/>
      <c r="K53" s="53" t="s">
        <v>10</v>
      </c>
      <c r="L53" s="50">
        <f t="shared" si="102"/>
        <v>0</v>
      </c>
      <c r="M53" s="50">
        <f t="shared" si="102"/>
        <v>0</v>
      </c>
      <c r="N53" s="50">
        <f t="shared" si="102"/>
        <v>0</v>
      </c>
      <c r="O53" s="50">
        <f t="shared" si="102"/>
        <v>0</v>
      </c>
      <c r="P53" s="50">
        <f t="shared" si="102"/>
        <v>0</v>
      </c>
      <c r="Q53" s="50">
        <f t="shared" si="102"/>
        <v>0</v>
      </c>
      <c r="R53" s="50">
        <f t="shared" si="102"/>
        <v>0</v>
      </c>
      <c r="S53" s="55">
        <f t="shared" si="98"/>
        <v>0</v>
      </c>
      <c r="T53" s="6"/>
      <c r="U53" s="90" t="s">
        <v>10</v>
      </c>
      <c r="V53" s="91">
        <f t="shared" si="103"/>
        <v>0</v>
      </c>
      <c r="W53" s="91">
        <f t="shared" si="103"/>
        <v>0</v>
      </c>
      <c r="X53" s="91">
        <f t="shared" si="103"/>
        <v>0</v>
      </c>
      <c r="Y53" s="91">
        <f t="shared" si="103"/>
        <v>0</v>
      </c>
      <c r="Z53" s="91">
        <f t="shared" si="103"/>
        <v>0</v>
      </c>
      <c r="AA53" s="91">
        <f t="shared" si="103"/>
        <v>0</v>
      </c>
      <c r="AB53" s="91">
        <f t="shared" si="103"/>
        <v>0</v>
      </c>
      <c r="AC53" s="172">
        <f t="shared" si="103"/>
        <v>0</v>
      </c>
      <c r="AD53" s="91">
        <f t="shared" si="103"/>
        <v>0</v>
      </c>
      <c r="AE53" s="91">
        <f t="shared" si="103"/>
        <v>0</v>
      </c>
      <c r="AF53" s="91">
        <f t="shared" si="103"/>
        <v>0</v>
      </c>
      <c r="AG53" s="91">
        <f t="shared" si="103"/>
        <v>0</v>
      </c>
      <c r="AH53" s="91">
        <f t="shared" si="103"/>
        <v>0</v>
      </c>
      <c r="AI53" s="93">
        <f t="shared" si="99"/>
        <v>0</v>
      </c>
      <c r="AJ53" t="str">
        <f t="shared" si="100"/>
        <v/>
      </c>
    </row>
    <row r="54" spans="1:36" x14ac:dyDescent="0.25">
      <c r="A54" s="56" t="s">
        <v>25</v>
      </c>
      <c r="B54" s="57">
        <f>SUM(B33:B49)</f>
        <v>904.43694317342135</v>
      </c>
      <c r="C54" s="57">
        <f t="shared" ref="C54:I54" si="105">SUM(C33:C49)</f>
        <v>1742.9807534407646</v>
      </c>
      <c r="D54" s="57">
        <f t="shared" si="105"/>
        <v>1776.3972713757864</v>
      </c>
      <c r="E54" s="57">
        <f t="shared" si="105"/>
        <v>2084.8506066624855</v>
      </c>
      <c r="F54" s="57">
        <f t="shared" si="105"/>
        <v>0</v>
      </c>
      <c r="G54" s="57">
        <f t="shared" si="105"/>
        <v>152.82468680712211</v>
      </c>
      <c r="H54" s="57">
        <f t="shared" si="105"/>
        <v>5.8311987637914422</v>
      </c>
      <c r="I54" s="57">
        <f t="shared" si="105"/>
        <v>6667.3214602233711</v>
      </c>
      <c r="J54" s="6"/>
      <c r="K54" s="59" t="s">
        <v>25</v>
      </c>
      <c r="L54" s="57">
        <f>SUM(L33:L49)</f>
        <v>904.43694317342135</v>
      </c>
      <c r="M54" s="57">
        <f t="shared" ref="M54:S54" si="106">SUM(M33:M49)</f>
        <v>1742.9807534407646</v>
      </c>
      <c r="N54" s="57">
        <f t="shared" si="106"/>
        <v>1776.3972713757864</v>
      </c>
      <c r="O54" s="57">
        <f t="shared" si="106"/>
        <v>2084.8506066624855</v>
      </c>
      <c r="P54" s="57">
        <f t="shared" si="106"/>
        <v>925.42018106822945</v>
      </c>
      <c r="Q54" s="57">
        <f t="shared" si="106"/>
        <v>152.82468680712211</v>
      </c>
      <c r="R54" s="58">
        <f t="shared" si="106"/>
        <v>5.8311987637914422</v>
      </c>
      <c r="S54" s="60">
        <f t="shared" si="106"/>
        <v>7592.7416412916018</v>
      </c>
      <c r="T54" s="6" t="str">
        <f>IF(ABS(S54-AI54)&gt;0.01,S54-AI54,"")</f>
        <v/>
      </c>
      <c r="U54" s="94" t="s">
        <v>61</v>
      </c>
      <c r="V54" s="95">
        <f>SUM(V33:V49)</f>
        <v>825.60752544785782</v>
      </c>
      <c r="W54" s="95">
        <f t="shared" ref="W54:AH54" si="107">SUM(W33:W49)</f>
        <v>66.228880663152012</v>
      </c>
      <c r="X54" s="95">
        <f t="shared" si="107"/>
        <v>152.82468680712211</v>
      </c>
      <c r="Y54" s="95">
        <f t="shared" si="107"/>
        <v>1742.9807534407646</v>
      </c>
      <c r="Z54" s="95">
        <f t="shared" si="107"/>
        <v>1564.2657433660916</v>
      </c>
      <c r="AA54" s="95">
        <f t="shared" si="107"/>
        <v>1758.2304207389986</v>
      </c>
      <c r="AB54" s="95">
        <f t="shared" si="107"/>
        <v>925.42018106822945</v>
      </c>
      <c r="AC54" s="95">
        <f t="shared" si="107"/>
        <v>557.18344975938476</v>
      </c>
      <c r="AD54" s="96">
        <f t="shared" si="107"/>
        <v>12.600537062411631</v>
      </c>
      <c r="AE54" s="96">
        <f t="shared" si="107"/>
        <v>63.663602178275084</v>
      </c>
      <c r="AF54" s="96">
        <f t="shared" si="107"/>
        <v>5.8311987637914422</v>
      </c>
      <c r="AG54" s="96">
        <f t="shared" si="107"/>
        <v>212.13152800969488</v>
      </c>
      <c r="AH54" s="96">
        <f t="shared" si="107"/>
        <v>262.95658374521179</v>
      </c>
      <c r="AI54" s="97">
        <f>SUM(V54:AC54)</f>
        <v>7592.7416412916009</v>
      </c>
      <c r="AJ54" t="str">
        <f t="shared" si="100"/>
        <v/>
      </c>
    </row>
    <row r="55" spans="1:36" ht="15" thickBot="1" x14ac:dyDescent="0.35">
      <c r="A55" s="61" t="s">
        <v>86</v>
      </c>
      <c r="B55" s="98">
        <f>IF($I54=0,"-",B54/$I54)</f>
        <v>0.13565221784628345</v>
      </c>
      <c r="C55" s="98">
        <f t="shared" ref="C55:H55" si="108">IF($I54=0,"-",C54/$I54)</f>
        <v>0.26142143645528837</v>
      </c>
      <c r="D55" s="98">
        <f t="shared" si="108"/>
        <v>0.26643342187317798</v>
      </c>
      <c r="E55" s="98">
        <f t="shared" si="108"/>
        <v>0.31269687821421438</v>
      </c>
      <c r="F55" s="98">
        <f t="shared" si="108"/>
        <v>0</v>
      </c>
      <c r="G55" s="98">
        <f t="shared" si="108"/>
        <v>2.2921451698235968E-2</v>
      </c>
      <c r="H55" s="99">
        <f t="shared" si="108"/>
        <v>8.7459391279989124E-4</v>
      </c>
      <c r="I55" s="100">
        <f>SUM(B55:H55)</f>
        <v>1.0000000000000002</v>
      </c>
      <c r="K55" s="64" t="s">
        <v>86</v>
      </c>
      <c r="L55" s="65">
        <f>IF($S54=0,"-",L54/$S54)</f>
        <v>0.11911862485282293</v>
      </c>
      <c r="M55" s="65">
        <f t="shared" ref="M55:R55" si="109">IF($S54=0,"-",M54/$S54)</f>
        <v>0.22955881232174602</v>
      </c>
      <c r="N55" s="65">
        <f t="shared" si="109"/>
        <v>0.23395992584749709</v>
      </c>
      <c r="O55" s="65">
        <f t="shared" si="109"/>
        <v>0.27458468958359439</v>
      </c>
      <c r="P55" s="65">
        <f t="shared" si="109"/>
        <v>0.12188221656792818</v>
      </c>
      <c r="Q55" s="65">
        <f t="shared" si="109"/>
        <v>2.0127734358300262E-2</v>
      </c>
      <c r="R55" s="66">
        <f t="shared" si="109"/>
        <v>7.6799646811102299E-4</v>
      </c>
      <c r="S55" s="67">
        <f>SUM(L55:R55)</f>
        <v>0.99999999999999989</v>
      </c>
      <c r="U55" s="101" t="s">
        <v>86</v>
      </c>
      <c r="V55" s="102">
        <f>+V54/$AI54</f>
        <v>0.1087364175488281</v>
      </c>
      <c r="W55" s="102">
        <f t="shared" ref="W55:AH55" si="110">+W54/$AI54</f>
        <v>8.7226569521316969E-3</v>
      </c>
      <c r="X55" s="102">
        <f t="shared" si="110"/>
        <v>2.0127734358300266E-2</v>
      </c>
      <c r="Y55" s="102">
        <f t="shared" si="110"/>
        <v>0.22955881232174605</v>
      </c>
      <c r="Z55" s="102">
        <f t="shared" si="110"/>
        <v>0.20602119988636863</v>
      </c>
      <c r="AA55" s="102">
        <f t="shared" si="110"/>
        <v>0.23156726566030056</v>
      </c>
      <c r="AB55" s="102">
        <f t="shared" si="110"/>
        <v>0.12188221656792819</v>
      </c>
      <c r="AC55" s="102">
        <f t="shared" si="110"/>
        <v>7.3383696704396525E-2</v>
      </c>
      <c r="AD55" s="102">
        <f t="shared" si="110"/>
        <v>1.6595503518631715E-3</v>
      </c>
      <c r="AE55" s="102">
        <f t="shared" si="110"/>
        <v>8.3847976377930955E-3</v>
      </c>
      <c r="AF55" s="102">
        <f t="shared" si="110"/>
        <v>7.679964681110231E-4</v>
      </c>
      <c r="AG55" s="102">
        <f t="shared" si="110"/>
        <v>2.7938725961128476E-2</v>
      </c>
      <c r="AH55" s="102">
        <f t="shared" si="110"/>
        <v>3.4632626285500775E-2</v>
      </c>
      <c r="AI55" s="103">
        <f>SUM(V55:AC55)</f>
        <v>1</v>
      </c>
      <c r="AJ55" t="str">
        <f t="shared" si="100"/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5.1635798689264921E-3</v>
      </c>
      <c r="G59" s="224"/>
      <c r="H59" s="226"/>
      <c r="I59" s="16">
        <f>SUM(B59:H59)</f>
        <v>5.1635798689264921E-3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111">F450+F476+F502+F528+F554</f>
        <v>0</v>
      </c>
      <c r="G60" s="227"/>
      <c r="H60" s="229"/>
      <c r="I60" s="24">
        <f t="shared" ref="I60:I79" si="112">SUM(B60:H60)</f>
        <v>0</v>
      </c>
      <c r="J60" s="6"/>
      <c r="K60" s="25" t="s">
        <v>7</v>
      </c>
      <c r="L60" s="227"/>
      <c r="M60" s="228"/>
      <c r="N60" s="228"/>
      <c r="O60" s="229"/>
      <c r="P60" s="26">
        <f t="shared" ref="P60:P79" si="113">P450+P476+P502+P528+P554</f>
        <v>0</v>
      </c>
      <c r="Q60" s="227"/>
      <c r="R60" s="234"/>
      <c r="S60" s="28">
        <f t="shared" ref="S60:S79" si="114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111"/>
        <v>0</v>
      </c>
      <c r="G61" s="227"/>
      <c r="H61" s="229"/>
      <c r="I61" s="16">
        <f t="shared" si="112"/>
        <v>0</v>
      </c>
      <c r="J61" s="6"/>
      <c r="K61" s="31" t="s">
        <v>9</v>
      </c>
      <c r="L61" s="227"/>
      <c r="M61" s="228"/>
      <c r="N61" s="228"/>
      <c r="O61" s="229"/>
      <c r="P61" s="18">
        <f t="shared" si="113"/>
        <v>0</v>
      </c>
      <c r="Q61" s="227"/>
      <c r="R61" s="234"/>
      <c r="S61" s="20">
        <f t="shared" si="114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111"/>
        <v>0</v>
      </c>
      <c r="G62" s="227"/>
      <c r="H62" s="229"/>
      <c r="I62" s="24">
        <f t="shared" si="112"/>
        <v>0</v>
      </c>
      <c r="J62" s="6"/>
      <c r="K62" s="25" t="s">
        <v>54</v>
      </c>
      <c r="L62" s="227"/>
      <c r="M62" s="228"/>
      <c r="N62" s="228"/>
      <c r="O62" s="229"/>
      <c r="P62" s="26">
        <f t="shared" si="113"/>
        <v>0</v>
      </c>
      <c r="Q62" s="227"/>
      <c r="R62" s="234"/>
      <c r="S62" s="28">
        <f t="shared" si="114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111"/>
        <v>0</v>
      </c>
      <c r="G63" s="227"/>
      <c r="H63" s="229"/>
      <c r="I63" s="16">
        <f t="shared" si="112"/>
        <v>0</v>
      </c>
      <c r="J63" s="6"/>
      <c r="K63" s="31" t="s">
        <v>15</v>
      </c>
      <c r="L63" s="227"/>
      <c r="M63" s="228"/>
      <c r="N63" s="228"/>
      <c r="O63" s="229"/>
      <c r="P63" s="18">
        <f t="shared" si="113"/>
        <v>0</v>
      </c>
      <c r="Q63" s="227"/>
      <c r="R63" s="234"/>
      <c r="S63" s="20">
        <f t="shared" si="114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111"/>
        <v>0</v>
      </c>
      <c r="G64" s="227"/>
      <c r="H64" s="229"/>
      <c r="I64" s="24">
        <f t="shared" si="112"/>
        <v>0</v>
      </c>
      <c r="J64" s="6"/>
      <c r="K64" s="25" t="s">
        <v>14</v>
      </c>
      <c r="L64" s="227"/>
      <c r="M64" s="228"/>
      <c r="N64" s="228"/>
      <c r="O64" s="229"/>
      <c r="P64" s="26">
        <f t="shared" si="113"/>
        <v>0</v>
      </c>
      <c r="Q64" s="227"/>
      <c r="R64" s="234"/>
      <c r="S64" s="28">
        <f t="shared" si="114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111"/>
        <v>8678.1470193420409</v>
      </c>
      <c r="G65" s="227"/>
      <c r="H65" s="229"/>
      <c r="I65" s="16">
        <f t="shared" si="112"/>
        <v>8678.1470193420409</v>
      </c>
      <c r="J65" s="6"/>
      <c r="K65" s="31" t="s">
        <v>56</v>
      </c>
      <c r="L65" s="227"/>
      <c r="M65" s="228"/>
      <c r="N65" s="228"/>
      <c r="O65" s="229"/>
      <c r="P65" s="18">
        <f t="shared" si="113"/>
        <v>3519.5994471430149</v>
      </c>
      <c r="Q65" s="227"/>
      <c r="R65" s="234"/>
      <c r="S65" s="20">
        <f t="shared" si="114"/>
        <v>3519.5994471430149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111"/>
        <v>2502.7043952583049</v>
      </c>
      <c r="G66" s="227"/>
      <c r="H66" s="229"/>
      <c r="I66" s="24">
        <f t="shared" si="112"/>
        <v>2502.7043952583049</v>
      </c>
      <c r="J66" s="6"/>
      <c r="K66" s="25" t="s">
        <v>11</v>
      </c>
      <c r="L66" s="227"/>
      <c r="M66" s="228"/>
      <c r="N66" s="228"/>
      <c r="O66" s="229"/>
      <c r="P66" s="26">
        <f t="shared" si="113"/>
        <v>676.9587848442826</v>
      </c>
      <c r="Q66" s="227"/>
      <c r="R66" s="234"/>
      <c r="S66" s="28">
        <f t="shared" si="114"/>
        <v>676.9587848442826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111"/>
        <v>121.95418066760104</v>
      </c>
      <c r="G67" s="227"/>
      <c r="H67" s="229"/>
      <c r="I67" s="16">
        <f t="shared" si="112"/>
        <v>121.95418066760104</v>
      </c>
      <c r="J67" s="6"/>
      <c r="K67" s="31" t="s">
        <v>57</v>
      </c>
      <c r="L67" s="227"/>
      <c r="M67" s="228"/>
      <c r="N67" s="228"/>
      <c r="O67" s="229"/>
      <c r="P67" s="18">
        <f t="shared" si="113"/>
        <v>0</v>
      </c>
      <c r="Q67" s="227"/>
      <c r="R67" s="234"/>
      <c r="S67" s="20">
        <f t="shared" si="114"/>
        <v>0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111"/>
        <v>4.9868381294014101</v>
      </c>
      <c r="G68" s="227"/>
      <c r="H68" s="229"/>
      <c r="I68" s="24">
        <f t="shared" si="112"/>
        <v>4.9868381294014101</v>
      </c>
      <c r="J68" s="6"/>
      <c r="K68" s="25" t="s">
        <v>16</v>
      </c>
      <c r="L68" s="227"/>
      <c r="M68" s="228"/>
      <c r="N68" s="228"/>
      <c r="O68" s="229"/>
      <c r="P68" s="26">
        <f t="shared" si="113"/>
        <v>2.6624180486862028</v>
      </c>
      <c r="Q68" s="227"/>
      <c r="R68" s="234"/>
      <c r="S68" s="28">
        <f t="shared" si="114"/>
        <v>2.6624180486862028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111"/>
        <v>21.546319194837203</v>
      </c>
      <c r="G69" s="227"/>
      <c r="H69" s="229"/>
      <c r="I69" s="16">
        <f t="shared" si="112"/>
        <v>21.546319194837203</v>
      </c>
      <c r="J69" s="6"/>
      <c r="K69" s="31" t="s">
        <v>136</v>
      </c>
      <c r="L69" s="227"/>
      <c r="M69" s="228"/>
      <c r="N69" s="228"/>
      <c r="O69" s="229"/>
      <c r="P69" s="18">
        <f t="shared" si="113"/>
        <v>17.363002384105517</v>
      </c>
      <c r="Q69" s="227"/>
      <c r="R69" s="234"/>
      <c r="S69" s="20">
        <f t="shared" si="114"/>
        <v>17.363002384105517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111"/>
        <v>51.879505138559836</v>
      </c>
      <c r="G70" s="227"/>
      <c r="H70" s="229"/>
      <c r="I70" s="24">
        <f t="shared" si="112"/>
        <v>51.879505138559836</v>
      </c>
      <c r="J70" s="6"/>
      <c r="K70" s="25" t="s">
        <v>24</v>
      </c>
      <c r="L70" s="227"/>
      <c r="M70" s="228"/>
      <c r="N70" s="228"/>
      <c r="O70" s="229"/>
      <c r="P70" s="26">
        <f t="shared" si="113"/>
        <v>2.6857856216810916E-15</v>
      </c>
      <c r="Q70" s="227"/>
      <c r="R70" s="234"/>
      <c r="S70" s="28">
        <f t="shared" si="114"/>
        <v>2.6857856216810916E-15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111"/>
        <v>0</v>
      </c>
      <c r="G71" s="227"/>
      <c r="H71" s="229"/>
      <c r="I71" s="16">
        <f t="shared" si="112"/>
        <v>0</v>
      </c>
      <c r="J71" s="6"/>
      <c r="K71" s="31" t="s">
        <v>23</v>
      </c>
      <c r="L71" s="227"/>
      <c r="M71" s="228"/>
      <c r="N71" s="228"/>
      <c r="O71" s="229"/>
      <c r="P71" s="18">
        <f t="shared" si="113"/>
        <v>0</v>
      </c>
      <c r="Q71" s="227"/>
      <c r="R71" s="234"/>
      <c r="S71" s="20">
        <f t="shared" si="114"/>
        <v>0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111"/>
        <v>0</v>
      </c>
      <c r="G72" s="227"/>
      <c r="H72" s="229"/>
      <c r="I72" s="24">
        <f t="shared" si="112"/>
        <v>0</v>
      </c>
      <c r="J72" s="6"/>
      <c r="K72" s="25" t="s">
        <v>58</v>
      </c>
      <c r="L72" s="227"/>
      <c r="M72" s="228"/>
      <c r="N72" s="228"/>
      <c r="O72" s="229"/>
      <c r="P72" s="26">
        <f t="shared" si="113"/>
        <v>0</v>
      </c>
      <c r="Q72" s="227"/>
      <c r="R72" s="234"/>
      <c r="S72" s="28">
        <f t="shared" si="114"/>
        <v>0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111"/>
        <v>816.08584995824378</v>
      </c>
      <c r="G73" s="227"/>
      <c r="H73" s="229"/>
      <c r="I73" s="16">
        <f t="shared" si="112"/>
        <v>816.08584995824378</v>
      </c>
      <c r="J73" s="6"/>
      <c r="K73" s="31" t="s">
        <v>21</v>
      </c>
      <c r="L73" s="227"/>
      <c r="M73" s="228"/>
      <c r="N73" s="228"/>
      <c r="O73" s="229"/>
      <c r="P73" s="18">
        <f t="shared" si="113"/>
        <v>365.03634917496333</v>
      </c>
      <c r="Q73" s="227"/>
      <c r="R73" s="234"/>
      <c r="S73" s="20">
        <f t="shared" si="114"/>
        <v>365.03634917496333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111"/>
        <v>0</v>
      </c>
      <c r="G74" s="227"/>
      <c r="H74" s="229"/>
      <c r="I74" s="24">
        <f t="shared" si="112"/>
        <v>0</v>
      </c>
      <c r="J74" s="6"/>
      <c r="K74" s="25" t="s">
        <v>20</v>
      </c>
      <c r="L74" s="227"/>
      <c r="M74" s="228"/>
      <c r="N74" s="228"/>
      <c r="O74" s="229"/>
      <c r="P74" s="26">
        <f t="shared" si="113"/>
        <v>0</v>
      </c>
      <c r="Q74" s="227"/>
      <c r="R74" s="234"/>
      <c r="S74" s="28">
        <f t="shared" si="114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111"/>
        <v>0</v>
      </c>
      <c r="G75" s="227"/>
      <c r="H75" s="229"/>
      <c r="I75" s="16">
        <f t="shared" si="112"/>
        <v>0</v>
      </c>
      <c r="J75" s="6"/>
      <c r="K75" s="33" t="s">
        <v>62</v>
      </c>
      <c r="L75" s="227"/>
      <c r="M75" s="228"/>
      <c r="N75" s="228"/>
      <c r="O75" s="229"/>
      <c r="P75" s="18">
        <f t="shared" si="113"/>
        <v>0</v>
      </c>
      <c r="Q75" s="227"/>
      <c r="R75" s="234"/>
      <c r="S75" s="20">
        <f t="shared" si="114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111"/>
        <v>0</v>
      </c>
      <c r="G76" s="227"/>
      <c r="H76" s="229"/>
      <c r="I76" s="37">
        <f t="shared" si="112"/>
        <v>0</v>
      </c>
      <c r="J76" s="6"/>
      <c r="K76" s="38" t="s">
        <v>22</v>
      </c>
      <c r="L76" s="227"/>
      <c r="M76" s="228"/>
      <c r="N76" s="228"/>
      <c r="O76" s="229"/>
      <c r="P76" s="39">
        <f t="shared" si="113"/>
        <v>0</v>
      </c>
      <c r="Q76" s="227"/>
      <c r="R76" s="234"/>
      <c r="S76" s="41">
        <f t="shared" si="114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111"/>
        <v>0</v>
      </c>
      <c r="G77" s="227"/>
      <c r="H77" s="229"/>
      <c r="I77" s="45">
        <f t="shared" si="112"/>
        <v>0</v>
      </c>
      <c r="J77" s="6"/>
      <c r="K77" s="46" t="s">
        <v>18</v>
      </c>
      <c r="L77" s="227"/>
      <c r="M77" s="228"/>
      <c r="N77" s="228"/>
      <c r="O77" s="229"/>
      <c r="P77" s="43">
        <f t="shared" si="113"/>
        <v>0</v>
      </c>
      <c r="Q77" s="227"/>
      <c r="R77" s="234"/>
      <c r="S77" s="48">
        <f t="shared" si="114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111"/>
        <v>0</v>
      </c>
      <c r="G78" s="227"/>
      <c r="H78" s="229"/>
      <c r="I78" s="37">
        <f t="shared" si="112"/>
        <v>0</v>
      </c>
      <c r="J78" s="6"/>
      <c r="K78" s="38" t="s">
        <v>19</v>
      </c>
      <c r="L78" s="227"/>
      <c r="M78" s="228"/>
      <c r="N78" s="228"/>
      <c r="O78" s="229"/>
      <c r="P78" s="39">
        <f t="shared" si="113"/>
        <v>0</v>
      </c>
      <c r="Q78" s="227"/>
      <c r="R78" s="234"/>
      <c r="S78" s="41">
        <f t="shared" si="114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111"/>
        <v>0</v>
      </c>
      <c r="G79" s="230"/>
      <c r="H79" s="232"/>
      <c r="I79" s="52">
        <f t="shared" si="112"/>
        <v>0</v>
      </c>
      <c r="J79" s="6"/>
      <c r="K79" s="53" t="s">
        <v>10</v>
      </c>
      <c r="L79" s="230"/>
      <c r="M79" s="231"/>
      <c r="N79" s="231"/>
      <c r="O79" s="232"/>
      <c r="P79" s="50">
        <f t="shared" si="113"/>
        <v>0</v>
      </c>
      <c r="Q79" s="230"/>
      <c r="R79" s="235"/>
      <c r="S79" s="55">
        <f t="shared" si="114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I80" si="115">SUM(C59:C75)</f>
        <v>0</v>
      </c>
      <c r="D80" s="57">
        <f t="shared" si="115"/>
        <v>0</v>
      </c>
      <c r="E80" s="57">
        <f t="shared" si="115"/>
        <v>0</v>
      </c>
      <c r="F80" s="57">
        <f t="shared" si="115"/>
        <v>12197.309271268858</v>
      </c>
      <c r="G80" s="57">
        <f t="shared" si="115"/>
        <v>0</v>
      </c>
      <c r="H80" s="58">
        <f t="shared" si="115"/>
        <v>0</v>
      </c>
      <c r="I80" s="57">
        <f t="shared" si="115"/>
        <v>12197.309271268858</v>
      </c>
      <c r="J80" s="6"/>
      <c r="K80" s="59" t="s">
        <v>25</v>
      </c>
      <c r="L80" s="57">
        <f>SUM(L59:L75)</f>
        <v>0</v>
      </c>
      <c r="M80" s="57">
        <f t="shared" ref="M80:S80" si="116">SUM(M59:M75)</f>
        <v>0</v>
      </c>
      <c r="N80" s="57">
        <f t="shared" si="116"/>
        <v>0</v>
      </c>
      <c r="O80" s="57">
        <f t="shared" si="116"/>
        <v>0</v>
      </c>
      <c r="P80" s="57">
        <f t="shared" si="116"/>
        <v>4581.6200015950517</v>
      </c>
      <c r="Q80" s="57">
        <f t="shared" si="116"/>
        <v>0</v>
      </c>
      <c r="R80" s="58">
        <f t="shared" si="116"/>
        <v>0</v>
      </c>
      <c r="S80" s="60">
        <f t="shared" si="116"/>
        <v>4581.6200015950517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117">IF($I80=0,"-",C80/$I80)</f>
        <v>0</v>
      </c>
      <c r="D81" s="98">
        <f t="shared" si="117"/>
        <v>0</v>
      </c>
      <c r="E81" s="98">
        <f t="shared" si="117"/>
        <v>0</v>
      </c>
      <c r="F81" s="98">
        <f t="shared" si="117"/>
        <v>1</v>
      </c>
      <c r="G81" s="98">
        <f t="shared" si="117"/>
        <v>0</v>
      </c>
      <c r="H81" s="98">
        <f t="shared" si="117"/>
        <v>0</v>
      </c>
      <c r="I81" s="100">
        <f>SUM(B81:H81)</f>
        <v>1</v>
      </c>
      <c r="K81" s="64" t="s">
        <v>86</v>
      </c>
      <c r="L81" s="65">
        <f t="shared" ref="L81:R81" si="118">IF($S80=0,"-",L80/$S80)</f>
        <v>0</v>
      </c>
      <c r="M81" s="65">
        <f t="shared" si="118"/>
        <v>0</v>
      </c>
      <c r="N81" s="65">
        <f t="shared" si="118"/>
        <v>0</v>
      </c>
      <c r="O81" s="65">
        <f t="shared" si="118"/>
        <v>0</v>
      </c>
      <c r="P81" s="65">
        <f t="shared" si="118"/>
        <v>1</v>
      </c>
      <c r="Q81" s="65">
        <f t="shared" si="118"/>
        <v>0</v>
      </c>
      <c r="R81" s="66">
        <f t="shared" si="118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>B579+B605+B631</f>
        <v>14.776920880280281</v>
      </c>
      <c r="C85" s="14">
        <f>C579+C605+C631</f>
        <v>0</v>
      </c>
      <c r="D85" s="14">
        <f t="shared" ref="D85:F85" si="119">D579+D605+D631</f>
        <v>0.7588722415421395</v>
      </c>
      <c r="E85" s="14">
        <f t="shared" si="119"/>
        <v>0</v>
      </c>
      <c r="F85" s="14">
        <f t="shared" si="119"/>
        <v>0</v>
      </c>
      <c r="G85" s="14">
        <f>G579+G605+G631</f>
        <v>0</v>
      </c>
      <c r="H85" s="14">
        <f>H579+H605+H631</f>
        <v>0</v>
      </c>
      <c r="I85" s="16">
        <f>SUM(B85:H85)</f>
        <v>15.535793121822421</v>
      </c>
      <c r="J85" s="6"/>
      <c r="K85" s="72" t="s">
        <v>6</v>
      </c>
      <c r="L85" s="14">
        <f>L579+L605+L631</f>
        <v>14.776920880280281</v>
      </c>
      <c r="M85" s="14">
        <f t="shared" ref="M85:O85" si="120">M579+M605+M631</f>
        <v>0</v>
      </c>
      <c r="N85" s="14">
        <f t="shared" si="120"/>
        <v>0.7588722415421395</v>
      </c>
      <c r="O85" s="14">
        <f t="shared" si="120"/>
        <v>0</v>
      </c>
      <c r="P85" s="14">
        <f>P579+P605+P631</f>
        <v>5.1635798689264921E-3</v>
      </c>
      <c r="Q85" s="14">
        <f t="shared" ref="Q85:R85" si="121">Q579+Q605+Q631</f>
        <v>0</v>
      </c>
      <c r="R85" s="14">
        <f t="shared" si="121"/>
        <v>0</v>
      </c>
      <c r="S85" s="74">
        <f>SUM(L85:R85)</f>
        <v>15.540956701691346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C105" si="122">B580+B606+B632</f>
        <v>1.3224452083028071</v>
      </c>
      <c r="C86" s="22">
        <f t="shared" si="122"/>
        <v>0</v>
      </c>
      <c r="D86" s="22">
        <f t="shared" ref="D86:H86" si="123">D580+D606+D632</f>
        <v>0</v>
      </c>
      <c r="E86" s="22">
        <f t="shared" si="123"/>
        <v>0</v>
      </c>
      <c r="F86" s="22">
        <f t="shared" si="123"/>
        <v>0</v>
      </c>
      <c r="G86" s="22">
        <f t="shared" si="123"/>
        <v>0</v>
      </c>
      <c r="H86" s="22">
        <f t="shared" si="123"/>
        <v>0</v>
      </c>
      <c r="I86" s="24">
        <f t="shared" ref="I86:I105" si="124">SUM(B86:H86)</f>
        <v>1.3224452083028071</v>
      </c>
      <c r="J86" s="6"/>
      <c r="K86" s="25" t="s">
        <v>7</v>
      </c>
      <c r="L86" s="26">
        <f t="shared" ref="L86:O86" si="125">L580+L606+L632</f>
        <v>1.3224452083028071</v>
      </c>
      <c r="M86" s="26">
        <f t="shared" si="125"/>
        <v>0</v>
      </c>
      <c r="N86" s="26">
        <f t="shared" si="125"/>
        <v>0</v>
      </c>
      <c r="O86" s="26">
        <f t="shared" si="125"/>
        <v>0</v>
      </c>
      <c r="P86" s="26">
        <f t="shared" ref="P86:R86" si="126">P580+P606+P632</f>
        <v>0</v>
      </c>
      <c r="Q86" s="26">
        <f t="shared" si="126"/>
        <v>0</v>
      </c>
      <c r="R86" s="26">
        <f t="shared" si="126"/>
        <v>0</v>
      </c>
      <c r="S86" s="28">
        <f t="shared" ref="S86:S105" si="127">SUM(L86:R86)</f>
        <v>1.3224452083028071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122"/>
        <v>54.347619168525931</v>
      </c>
      <c r="C87" s="18">
        <f t="shared" si="122"/>
        <v>0</v>
      </c>
      <c r="D87" s="18">
        <f t="shared" ref="D87:H87" si="128">D581+D607+D633</f>
        <v>1.7954584936681126</v>
      </c>
      <c r="E87" s="18">
        <f t="shared" si="128"/>
        <v>0</v>
      </c>
      <c r="F87" s="18">
        <f t="shared" si="128"/>
        <v>0</v>
      </c>
      <c r="G87" s="18">
        <f t="shared" si="128"/>
        <v>0</v>
      </c>
      <c r="H87" s="18">
        <f t="shared" si="128"/>
        <v>0</v>
      </c>
      <c r="I87" s="16">
        <f t="shared" si="124"/>
        <v>56.143077662194045</v>
      </c>
      <c r="J87" s="6"/>
      <c r="K87" s="31" t="s">
        <v>9</v>
      </c>
      <c r="L87" s="18">
        <f t="shared" ref="L87:O87" si="129">L581+L607+L633</f>
        <v>54.347619168525931</v>
      </c>
      <c r="M87" s="18">
        <f t="shared" si="129"/>
        <v>0</v>
      </c>
      <c r="N87" s="18">
        <f t="shared" si="129"/>
        <v>1.7954584936681126</v>
      </c>
      <c r="O87" s="18">
        <f t="shared" si="129"/>
        <v>0</v>
      </c>
      <c r="P87" s="18">
        <f t="shared" ref="P87:R87" si="130">P581+P607+P633</f>
        <v>0</v>
      </c>
      <c r="Q87" s="18">
        <f t="shared" si="130"/>
        <v>0</v>
      </c>
      <c r="R87" s="18">
        <f t="shared" si="130"/>
        <v>0</v>
      </c>
      <c r="S87" s="20">
        <f t="shared" si="127"/>
        <v>56.143077662194045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122"/>
        <v>0</v>
      </c>
      <c r="C88" s="22">
        <f t="shared" si="122"/>
        <v>0</v>
      </c>
      <c r="D88" s="22">
        <f t="shared" ref="D88:H88" si="131">D582+D608+D634</f>
        <v>0</v>
      </c>
      <c r="E88" s="22">
        <f t="shared" si="131"/>
        <v>0</v>
      </c>
      <c r="F88" s="22">
        <f t="shared" si="131"/>
        <v>0</v>
      </c>
      <c r="G88" s="22">
        <f t="shared" si="131"/>
        <v>0</v>
      </c>
      <c r="H88" s="22">
        <f t="shared" si="131"/>
        <v>0</v>
      </c>
      <c r="I88" s="24">
        <f t="shared" si="124"/>
        <v>0</v>
      </c>
      <c r="J88" s="6"/>
      <c r="K88" s="25" t="s">
        <v>54</v>
      </c>
      <c r="L88" s="26">
        <f t="shared" ref="L88:O88" si="132">L582+L608+L634</f>
        <v>0</v>
      </c>
      <c r="M88" s="26">
        <f t="shared" si="132"/>
        <v>0</v>
      </c>
      <c r="N88" s="26">
        <f t="shared" si="132"/>
        <v>0</v>
      </c>
      <c r="O88" s="26">
        <f t="shared" si="132"/>
        <v>0</v>
      </c>
      <c r="P88" s="26">
        <f t="shared" ref="P88:R88" si="133">P582+P608+P634</f>
        <v>0</v>
      </c>
      <c r="Q88" s="26">
        <f t="shared" si="133"/>
        <v>0</v>
      </c>
      <c r="R88" s="26">
        <f t="shared" si="133"/>
        <v>0</v>
      </c>
      <c r="S88" s="28">
        <f t="shared" si="127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122"/>
        <v>25.012311308190249</v>
      </c>
      <c r="C89" s="18">
        <f t="shared" si="122"/>
        <v>1.1110878412437797</v>
      </c>
      <c r="D89" s="18">
        <f t="shared" ref="D89:H89" si="134">D583+D609+D635</f>
        <v>1.8014102970942223</v>
      </c>
      <c r="E89" s="18">
        <f t="shared" si="134"/>
        <v>0.5168908420118673</v>
      </c>
      <c r="F89" s="18">
        <f t="shared" si="134"/>
        <v>0</v>
      </c>
      <c r="G89" s="18">
        <f t="shared" si="134"/>
        <v>0</v>
      </c>
      <c r="H89" s="18">
        <f t="shared" si="134"/>
        <v>0</v>
      </c>
      <c r="I89" s="16">
        <f t="shared" si="124"/>
        <v>28.441700288540119</v>
      </c>
      <c r="J89" s="6"/>
      <c r="K89" s="31" t="s">
        <v>15</v>
      </c>
      <c r="L89" s="18">
        <f t="shared" ref="L89:O89" si="135">L583+L609+L635</f>
        <v>25.012311308190249</v>
      </c>
      <c r="M89" s="18">
        <f t="shared" si="135"/>
        <v>1.1110878412437797</v>
      </c>
      <c r="N89" s="18">
        <f t="shared" si="135"/>
        <v>1.8014102970942223</v>
      </c>
      <c r="O89" s="18">
        <f t="shared" si="135"/>
        <v>0.5168908420118673</v>
      </c>
      <c r="P89" s="18">
        <f t="shared" ref="P89:R89" si="136">P583+P609+P635</f>
        <v>0</v>
      </c>
      <c r="Q89" s="18">
        <f t="shared" si="136"/>
        <v>0</v>
      </c>
      <c r="R89" s="18">
        <f t="shared" si="136"/>
        <v>0</v>
      </c>
      <c r="S89" s="20">
        <f t="shared" si="127"/>
        <v>28.441700288540119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122"/>
        <v>1141.8158681677246</v>
      </c>
      <c r="C90" s="22">
        <f t="shared" si="122"/>
        <v>2.0186961401708365</v>
      </c>
      <c r="D90" s="22">
        <f t="shared" ref="D90:H90" si="137">D584+D610+D636</f>
        <v>118.75117142787508</v>
      </c>
      <c r="E90" s="22">
        <f t="shared" si="137"/>
        <v>0</v>
      </c>
      <c r="F90" s="22">
        <f t="shared" si="137"/>
        <v>0</v>
      </c>
      <c r="G90" s="22">
        <f t="shared" si="137"/>
        <v>0</v>
      </c>
      <c r="H90" s="22">
        <f t="shared" si="137"/>
        <v>0</v>
      </c>
      <c r="I90" s="24">
        <f t="shared" si="124"/>
        <v>1262.5857357357704</v>
      </c>
      <c r="J90" s="6"/>
      <c r="K90" s="25" t="s">
        <v>14</v>
      </c>
      <c r="L90" s="26">
        <f t="shared" ref="L90:O90" si="138">L584+L610+L636</f>
        <v>1141.8158681677246</v>
      </c>
      <c r="M90" s="26">
        <f t="shared" si="138"/>
        <v>2.0186961401708365</v>
      </c>
      <c r="N90" s="26">
        <f t="shared" si="138"/>
        <v>118.75117142787508</v>
      </c>
      <c r="O90" s="26">
        <f t="shared" si="138"/>
        <v>0</v>
      </c>
      <c r="P90" s="26">
        <f t="shared" ref="P90:R90" si="139">P584+P610+P636</f>
        <v>0</v>
      </c>
      <c r="Q90" s="26">
        <f t="shared" si="139"/>
        <v>0</v>
      </c>
      <c r="R90" s="26">
        <f t="shared" si="139"/>
        <v>0</v>
      </c>
      <c r="S90" s="28">
        <f t="shared" si="127"/>
        <v>1262.5857357357704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122"/>
        <v>0</v>
      </c>
      <c r="C91" s="18">
        <f t="shared" si="122"/>
        <v>0.3255462148054592</v>
      </c>
      <c r="D91" s="18">
        <f t="shared" ref="D91:H91" si="140">D585+D611+D637</f>
        <v>6.6126626330659868E-3</v>
      </c>
      <c r="E91" s="18">
        <f t="shared" si="140"/>
        <v>18.88530627710923</v>
      </c>
      <c r="F91" s="18">
        <f t="shared" si="140"/>
        <v>624.00963906932816</v>
      </c>
      <c r="G91" s="18">
        <f t="shared" si="140"/>
        <v>0</v>
      </c>
      <c r="H91" s="18">
        <f t="shared" si="140"/>
        <v>0</v>
      </c>
      <c r="I91" s="16">
        <f t="shared" si="124"/>
        <v>643.22710422387593</v>
      </c>
      <c r="J91" s="6"/>
      <c r="K91" s="31" t="s">
        <v>56</v>
      </c>
      <c r="L91" s="18">
        <f t="shared" ref="L91:O91" si="141">L585+L611+L637</f>
        <v>0</v>
      </c>
      <c r="M91" s="18">
        <f t="shared" si="141"/>
        <v>0.3255462148054592</v>
      </c>
      <c r="N91" s="18">
        <f t="shared" si="141"/>
        <v>6.6126626330659868E-3</v>
      </c>
      <c r="O91" s="18">
        <f t="shared" si="141"/>
        <v>18.88530627710923</v>
      </c>
      <c r="P91" s="18">
        <f t="shared" ref="P91:R91" si="142">P585+P611+P637</f>
        <v>4975.7894687824928</v>
      </c>
      <c r="Q91" s="18">
        <f t="shared" si="142"/>
        <v>0</v>
      </c>
      <c r="R91" s="18">
        <f t="shared" si="142"/>
        <v>0</v>
      </c>
      <c r="S91" s="20">
        <f t="shared" si="127"/>
        <v>4995.0069339370402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122"/>
        <v>0</v>
      </c>
      <c r="C92" s="22">
        <f t="shared" si="122"/>
        <v>0</v>
      </c>
      <c r="D92" s="22">
        <f t="shared" ref="D92:H92" si="143">D586+D612+D638</f>
        <v>1.3290079093677328E-2</v>
      </c>
      <c r="E92" s="22">
        <f t="shared" si="143"/>
        <v>4.6153733538445483</v>
      </c>
      <c r="F92" s="22">
        <f t="shared" si="143"/>
        <v>0</v>
      </c>
      <c r="G92" s="22">
        <f t="shared" si="143"/>
        <v>0</v>
      </c>
      <c r="H92" s="22">
        <f t="shared" si="143"/>
        <v>0</v>
      </c>
      <c r="I92" s="24">
        <f t="shared" si="124"/>
        <v>4.6286634329382252</v>
      </c>
      <c r="J92" s="6"/>
      <c r="K92" s="25" t="s">
        <v>11</v>
      </c>
      <c r="L92" s="26">
        <f t="shared" ref="L92:O92" si="144">L586+L612+L638</f>
        <v>0</v>
      </c>
      <c r="M92" s="26">
        <f t="shared" si="144"/>
        <v>0</v>
      </c>
      <c r="N92" s="26">
        <f t="shared" si="144"/>
        <v>1.3290079093677328E-2</v>
      </c>
      <c r="O92" s="26">
        <f t="shared" si="144"/>
        <v>4.6153733538445483</v>
      </c>
      <c r="P92" s="26">
        <f t="shared" ref="P92:R92" si="145">P586+P612+P638</f>
        <v>1787.6001866866811</v>
      </c>
      <c r="Q92" s="26">
        <f t="shared" si="145"/>
        <v>0</v>
      </c>
      <c r="R92" s="26">
        <f t="shared" si="145"/>
        <v>0</v>
      </c>
      <c r="S92" s="28">
        <f t="shared" si="127"/>
        <v>1792.2288501196194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122"/>
        <v>0</v>
      </c>
      <c r="C93" s="18">
        <f t="shared" si="122"/>
        <v>0</v>
      </c>
      <c r="D93" s="18">
        <f t="shared" ref="D93:H93" si="146">D587+D613+D639</f>
        <v>0</v>
      </c>
      <c r="E93" s="18">
        <f t="shared" si="146"/>
        <v>0</v>
      </c>
      <c r="F93" s="18">
        <f t="shared" si="146"/>
        <v>0</v>
      </c>
      <c r="G93" s="18">
        <f t="shared" si="146"/>
        <v>0</v>
      </c>
      <c r="H93" s="18">
        <f t="shared" si="146"/>
        <v>0</v>
      </c>
      <c r="I93" s="16">
        <f t="shared" si="124"/>
        <v>0</v>
      </c>
      <c r="J93" s="6"/>
      <c r="K93" s="31" t="s">
        <v>57</v>
      </c>
      <c r="L93" s="18">
        <f t="shared" ref="L93:O93" si="147">L587+L613+L639</f>
        <v>0</v>
      </c>
      <c r="M93" s="18">
        <f t="shared" si="147"/>
        <v>0</v>
      </c>
      <c r="N93" s="18">
        <f t="shared" si="147"/>
        <v>0</v>
      </c>
      <c r="O93" s="18">
        <f t="shared" si="147"/>
        <v>0</v>
      </c>
      <c r="P93" s="18">
        <f t="shared" ref="P93:R93" si="148">P587+P613+P639</f>
        <v>121.95418066760104</v>
      </c>
      <c r="Q93" s="18">
        <f t="shared" si="148"/>
        <v>0</v>
      </c>
      <c r="R93" s="18">
        <f t="shared" si="148"/>
        <v>0</v>
      </c>
      <c r="S93" s="20">
        <f t="shared" si="127"/>
        <v>121.95418066760104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122"/>
        <v>42.601640527601489</v>
      </c>
      <c r="C94" s="22">
        <f t="shared" si="122"/>
        <v>1.0891523457875803E-2</v>
      </c>
      <c r="D94" s="22">
        <f t="shared" ref="D94:H94" si="149">D588+D614+D640</f>
        <v>6.2473833712840836</v>
      </c>
      <c r="E94" s="22">
        <f t="shared" si="149"/>
        <v>0.15825282315806177</v>
      </c>
      <c r="F94" s="22">
        <f t="shared" si="149"/>
        <v>0</v>
      </c>
      <c r="G94" s="22">
        <f t="shared" si="149"/>
        <v>0</v>
      </c>
      <c r="H94" s="22">
        <f t="shared" si="149"/>
        <v>0</v>
      </c>
      <c r="I94" s="24">
        <f t="shared" si="124"/>
        <v>49.018168245501514</v>
      </c>
      <c r="J94" s="6"/>
      <c r="K94" s="25" t="s">
        <v>16</v>
      </c>
      <c r="L94" s="26">
        <f t="shared" ref="L94:O94" si="150">L588+L614+L640</f>
        <v>42.601640527601489</v>
      </c>
      <c r="M94" s="26">
        <f t="shared" si="150"/>
        <v>1.0891523457875803E-2</v>
      </c>
      <c r="N94" s="26">
        <f t="shared" si="150"/>
        <v>6.2473833712840836</v>
      </c>
      <c r="O94" s="26">
        <f t="shared" si="150"/>
        <v>0.15825282315806177</v>
      </c>
      <c r="P94" s="26">
        <f t="shared" ref="P94:R94" si="151">P588+P614+P640</f>
        <v>0</v>
      </c>
      <c r="Q94" s="26">
        <f t="shared" si="151"/>
        <v>0</v>
      </c>
      <c r="R94" s="26">
        <f t="shared" si="151"/>
        <v>0</v>
      </c>
      <c r="S94" s="28">
        <f t="shared" si="127"/>
        <v>49.018168245501514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122"/>
        <v>2846.840888755105</v>
      </c>
      <c r="C95" s="18">
        <f t="shared" si="122"/>
        <v>57.350444565720913</v>
      </c>
      <c r="D95" s="18">
        <f t="shared" ref="D95:H95" si="152">D589+D615+D641</f>
        <v>366.5673392131223</v>
      </c>
      <c r="E95" s="18">
        <f t="shared" si="152"/>
        <v>8.807385405290125</v>
      </c>
      <c r="F95" s="18">
        <f t="shared" si="152"/>
        <v>0</v>
      </c>
      <c r="G95" s="18">
        <f t="shared" si="152"/>
        <v>0</v>
      </c>
      <c r="H95" s="18">
        <f t="shared" si="152"/>
        <v>0</v>
      </c>
      <c r="I95" s="16">
        <f t="shared" si="124"/>
        <v>3279.5660579392379</v>
      </c>
      <c r="J95" s="6"/>
      <c r="K95" s="31" t="s">
        <v>136</v>
      </c>
      <c r="L95" s="18">
        <f t="shared" ref="L95:O95" si="153">L589+L615+L641</f>
        <v>2846.840888755105</v>
      </c>
      <c r="M95" s="18">
        <f t="shared" si="153"/>
        <v>57.350444565720913</v>
      </c>
      <c r="N95" s="18">
        <f t="shared" si="153"/>
        <v>366.5673392131223</v>
      </c>
      <c r="O95" s="18">
        <f t="shared" si="153"/>
        <v>8.807385405290125</v>
      </c>
      <c r="P95" s="18">
        <f t="shared" ref="P95:R95" si="154">P589+P615+P641</f>
        <v>0</v>
      </c>
      <c r="Q95" s="18">
        <f t="shared" si="154"/>
        <v>0</v>
      </c>
      <c r="R95" s="18">
        <f t="shared" si="154"/>
        <v>0</v>
      </c>
      <c r="S95" s="20">
        <f t="shared" si="127"/>
        <v>3279.5660579392379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122"/>
        <v>685.90253903677569</v>
      </c>
      <c r="C96" s="22">
        <f t="shared" si="122"/>
        <v>7.5830320488708663E-2</v>
      </c>
      <c r="D96" s="22">
        <f t="shared" ref="D96:H96" si="155">D590+D616+D642</f>
        <v>927.41578228855349</v>
      </c>
      <c r="E96" s="22">
        <f t="shared" si="155"/>
        <v>1075.3586496078929</v>
      </c>
      <c r="F96" s="22">
        <f t="shared" si="155"/>
        <v>0</v>
      </c>
      <c r="G96" s="22">
        <f t="shared" si="155"/>
        <v>694.58408889968155</v>
      </c>
      <c r="H96" s="22">
        <f t="shared" si="155"/>
        <v>0.52401039612338618</v>
      </c>
      <c r="I96" s="24">
        <f t="shared" si="124"/>
        <v>3383.8609005495155</v>
      </c>
      <c r="J96" s="6"/>
      <c r="K96" s="25" t="s">
        <v>24</v>
      </c>
      <c r="L96" s="26">
        <f t="shared" ref="L96:O96" si="156">L590+L616+L642</f>
        <v>685.90253903677569</v>
      </c>
      <c r="M96" s="26">
        <f t="shared" si="156"/>
        <v>7.5830320488708663E-2</v>
      </c>
      <c r="N96" s="26">
        <f t="shared" si="156"/>
        <v>927.41578228855349</v>
      </c>
      <c r="O96" s="26">
        <f t="shared" si="156"/>
        <v>1075.3586496078929</v>
      </c>
      <c r="P96" s="26">
        <f t="shared" ref="P96:R96" si="157">P590+P616+P642</f>
        <v>48.594959311505768</v>
      </c>
      <c r="Q96" s="26">
        <f t="shared" si="157"/>
        <v>694.58408889968155</v>
      </c>
      <c r="R96" s="26">
        <f t="shared" si="157"/>
        <v>0.52401039612338618</v>
      </c>
      <c r="S96" s="28">
        <f t="shared" si="127"/>
        <v>3432.4558598610211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122"/>
        <v>655.22087500634666</v>
      </c>
      <c r="C97" s="18">
        <f t="shared" si="122"/>
        <v>2.4977902649549386</v>
      </c>
      <c r="D97" s="18">
        <f t="shared" ref="D97:H97" si="158">D591+D617+D643</f>
        <v>48.777856801845047</v>
      </c>
      <c r="E97" s="18">
        <f t="shared" si="158"/>
        <v>0</v>
      </c>
      <c r="F97" s="18">
        <f t="shared" si="158"/>
        <v>0</v>
      </c>
      <c r="G97" s="18">
        <f t="shared" si="158"/>
        <v>0</v>
      </c>
      <c r="H97" s="18">
        <f t="shared" si="158"/>
        <v>0</v>
      </c>
      <c r="I97" s="16">
        <f t="shared" si="124"/>
        <v>706.49652207314659</v>
      </c>
      <c r="J97" s="6"/>
      <c r="K97" s="31" t="s">
        <v>23</v>
      </c>
      <c r="L97" s="18">
        <f t="shared" ref="L97:O97" si="159">L591+L617+L643</f>
        <v>655.22087500634666</v>
      </c>
      <c r="M97" s="18">
        <f t="shared" si="159"/>
        <v>2.4977902649549386</v>
      </c>
      <c r="N97" s="18">
        <f t="shared" si="159"/>
        <v>48.777856801845047</v>
      </c>
      <c r="O97" s="18">
        <f t="shared" si="159"/>
        <v>0</v>
      </c>
      <c r="P97" s="18">
        <f t="shared" ref="P97:R97" si="160">P591+P617+P643</f>
        <v>0</v>
      </c>
      <c r="Q97" s="18">
        <f t="shared" si="160"/>
        <v>0</v>
      </c>
      <c r="R97" s="18">
        <f t="shared" si="160"/>
        <v>0</v>
      </c>
      <c r="S97" s="20">
        <f t="shared" si="127"/>
        <v>706.49652207314659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122"/>
        <v>3722.6651940459542</v>
      </c>
      <c r="C98" s="22">
        <f t="shared" si="122"/>
        <v>6.9140535352312202</v>
      </c>
      <c r="D98" s="22">
        <f t="shared" ref="D98:H98" si="161">D592+D618+D644</f>
        <v>427.95402457544293</v>
      </c>
      <c r="E98" s="22">
        <f t="shared" si="161"/>
        <v>0</v>
      </c>
      <c r="F98" s="22">
        <f t="shared" si="161"/>
        <v>0</v>
      </c>
      <c r="G98" s="22">
        <f t="shared" si="161"/>
        <v>0</v>
      </c>
      <c r="H98" s="22">
        <f t="shared" si="161"/>
        <v>0</v>
      </c>
      <c r="I98" s="24">
        <f t="shared" si="124"/>
        <v>4157.5332721566283</v>
      </c>
      <c r="J98" s="6"/>
      <c r="K98" s="25" t="s">
        <v>58</v>
      </c>
      <c r="L98" s="26">
        <f t="shared" ref="L98:O98" si="162">L592+L618+L644</f>
        <v>3722.6651940459542</v>
      </c>
      <c r="M98" s="26">
        <f t="shared" si="162"/>
        <v>6.9140535352312202</v>
      </c>
      <c r="N98" s="26">
        <f t="shared" si="162"/>
        <v>427.95402457544293</v>
      </c>
      <c r="O98" s="26">
        <f t="shared" si="162"/>
        <v>0</v>
      </c>
      <c r="P98" s="26">
        <f t="shared" ref="P98:R98" si="163">P592+P618+P644</f>
        <v>0</v>
      </c>
      <c r="Q98" s="26">
        <f t="shared" si="163"/>
        <v>0</v>
      </c>
      <c r="R98" s="26">
        <f t="shared" si="163"/>
        <v>0</v>
      </c>
      <c r="S98" s="28">
        <f t="shared" si="127"/>
        <v>4157.5332721566283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122"/>
        <v>380.59671890703157</v>
      </c>
      <c r="C99" s="18">
        <f t="shared" si="122"/>
        <v>0</v>
      </c>
      <c r="D99" s="18">
        <f t="shared" ref="D99:H99" si="164">D593+D619+D645</f>
        <v>66.454250133954361</v>
      </c>
      <c r="E99" s="18">
        <f t="shared" si="164"/>
        <v>1.0623320733738673</v>
      </c>
      <c r="F99" s="18">
        <f t="shared" si="164"/>
        <v>43.576407934129882</v>
      </c>
      <c r="G99" s="18">
        <f t="shared" si="164"/>
        <v>0</v>
      </c>
      <c r="H99" s="18">
        <f t="shared" si="164"/>
        <v>0</v>
      </c>
      <c r="I99" s="16">
        <f t="shared" si="124"/>
        <v>491.68970904848965</v>
      </c>
      <c r="J99" s="6"/>
      <c r="K99" s="31" t="s">
        <v>21</v>
      </c>
      <c r="L99" s="18">
        <f t="shared" ref="L99:O99" si="165">L593+L619+L645</f>
        <v>380.59671890703157</v>
      </c>
      <c r="M99" s="18">
        <f t="shared" si="165"/>
        <v>0</v>
      </c>
      <c r="N99" s="18">
        <f t="shared" si="165"/>
        <v>66.454250133954361</v>
      </c>
      <c r="O99" s="18">
        <f t="shared" si="165"/>
        <v>1.0623320733738673</v>
      </c>
      <c r="P99" s="18">
        <f t="shared" ref="P99:R99" si="166">P593+P619+P645</f>
        <v>423.91117658088535</v>
      </c>
      <c r="Q99" s="18">
        <f t="shared" si="166"/>
        <v>0</v>
      </c>
      <c r="R99" s="18">
        <f t="shared" si="166"/>
        <v>0</v>
      </c>
      <c r="S99" s="20">
        <f t="shared" si="127"/>
        <v>872.0244776952452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122"/>
        <v>0</v>
      </c>
      <c r="C100" s="22">
        <f t="shared" si="122"/>
        <v>0</v>
      </c>
      <c r="D100" s="22">
        <f t="shared" ref="D100:H100" si="167">D594+D620+D646</f>
        <v>0</v>
      </c>
      <c r="E100" s="22">
        <f t="shared" si="167"/>
        <v>0</v>
      </c>
      <c r="F100" s="22">
        <f t="shared" si="167"/>
        <v>0</v>
      </c>
      <c r="G100" s="22">
        <f t="shared" si="167"/>
        <v>0</v>
      </c>
      <c r="H100" s="22">
        <f t="shared" si="167"/>
        <v>0</v>
      </c>
      <c r="I100" s="24">
        <f t="shared" si="124"/>
        <v>0</v>
      </c>
      <c r="J100" s="6"/>
      <c r="K100" s="25" t="s">
        <v>20</v>
      </c>
      <c r="L100" s="26">
        <f t="shared" ref="L100:O100" si="168">L594+L620+L646</f>
        <v>0</v>
      </c>
      <c r="M100" s="26">
        <f t="shared" si="168"/>
        <v>0</v>
      </c>
      <c r="N100" s="26">
        <f t="shared" si="168"/>
        <v>0</v>
      </c>
      <c r="O100" s="26">
        <f t="shared" si="168"/>
        <v>0</v>
      </c>
      <c r="P100" s="26">
        <f t="shared" ref="P100:R100" si="169">P594+P620+P646</f>
        <v>0</v>
      </c>
      <c r="Q100" s="26">
        <f t="shared" si="169"/>
        <v>0</v>
      </c>
      <c r="R100" s="26">
        <f t="shared" si="169"/>
        <v>0</v>
      </c>
      <c r="S100" s="28">
        <f t="shared" si="127"/>
        <v>0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122"/>
        <v>442.32945784912641</v>
      </c>
      <c r="C101" s="18">
        <f t="shared" si="122"/>
        <v>0</v>
      </c>
      <c r="D101" s="18">
        <f t="shared" ref="D101:H101" si="170">D595+D621+D647</f>
        <v>185.70196282135387</v>
      </c>
      <c r="E101" s="18">
        <f t="shared" si="170"/>
        <v>0</v>
      </c>
      <c r="F101" s="18">
        <f t="shared" si="170"/>
        <v>0</v>
      </c>
      <c r="G101" s="18">
        <f t="shared" si="170"/>
        <v>0</v>
      </c>
      <c r="H101" s="18">
        <f t="shared" si="170"/>
        <v>0</v>
      </c>
      <c r="I101" s="16">
        <f t="shared" si="124"/>
        <v>628.03142067048032</v>
      </c>
      <c r="J101" s="6"/>
      <c r="K101" s="33" t="s">
        <v>62</v>
      </c>
      <c r="L101" s="18">
        <f t="shared" ref="L101:O101" si="171">L595+L621+L647</f>
        <v>442.32945784912641</v>
      </c>
      <c r="M101" s="18">
        <f t="shared" si="171"/>
        <v>0</v>
      </c>
      <c r="N101" s="18">
        <f t="shared" si="171"/>
        <v>185.70196282135387</v>
      </c>
      <c r="O101" s="18">
        <f t="shared" si="171"/>
        <v>0</v>
      </c>
      <c r="P101" s="18">
        <f t="shared" ref="P101:R101" si="172">P595+P621+P647</f>
        <v>0</v>
      </c>
      <c r="Q101" s="18">
        <f t="shared" si="172"/>
        <v>0</v>
      </c>
      <c r="R101" s="18">
        <f t="shared" si="172"/>
        <v>0</v>
      </c>
      <c r="S101" s="20">
        <f t="shared" si="127"/>
        <v>628.03142067048032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si="122"/>
        <v>442.32945784912641</v>
      </c>
      <c r="C102" s="35">
        <f t="shared" si="122"/>
        <v>0</v>
      </c>
      <c r="D102" s="35">
        <f t="shared" ref="D102:H102" si="173">D596+D622+D648</f>
        <v>185.70196282135387</v>
      </c>
      <c r="E102" s="35">
        <f t="shared" si="173"/>
        <v>0</v>
      </c>
      <c r="F102" s="35">
        <f t="shared" si="173"/>
        <v>0</v>
      </c>
      <c r="G102" s="35">
        <f t="shared" si="173"/>
        <v>0</v>
      </c>
      <c r="H102" s="35">
        <f t="shared" si="173"/>
        <v>0</v>
      </c>
      <c r="I102" s="37">
        <f t="shared" si="124"/>
        <v>628.03142067048032</v>
      </c>
      <c r="J102" s="6"/>
      <c r="K102" s="38" t="s">
        <v>22</v>
      </c>
      <c r="L102" s="39">
        <f t="shared" ref="L102:O102" si="174">L596+L622+L648</f>
        <v>442.32945784912641</v>
      </c>
      <c r="M102" s="39">
        <f t="shared" si="174"/>
        <v>0</v>
      </c>
      <c r="N102" s="39">
        <f t="shared" si="174"/>
        <v>185.70196282135387</v>
      </c>
      <c r="O102" s="39">
        <f t="shared" si="174"/>
        <v>0</v>
      </c>
      <c r="P102" s="39">
        <f t="shared" ref="P102:R102" si="175">P596+P622+P648</f>
        <v>0</v>
      </c>
      <c r="Q102" s="39">
        <f t="shared" si="175"/>
        <v>0</v>
      </c>
      <c r="R102" s="39">
        <f t="shared" si="175"/>
        <v>0</v>
      </c>
      <c r="S102" s="41">
        <f t="shared" si="127"/>
        <v>628.03142067048032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122"/>
        <v>0</v>
      </c>
      <c r="C103" s="43">
        <f t="shared" si="122"/>
        <v>0</v>
      </c>
      <c r="D103" s="43">
        <f t="shared" ref="D103:H103" si="176">D597+D623+D649</f>
        <v>0</v>
      </c>
      <c r="E103" s="43">
        <f t="shared" si="176"/>
        <v>0</v>
      </c>
      <c r="F103" s="43">
        <f t="shared" si="176"/>
        <v>0</v>
      </c>
      <c r="G103" s="43">
        <f t="shared" si="176"/>
        <v>0</v>
      </c>
      <c r="H103" s="43">
        <f t="shared" si="176"/>
        <v>0</v>
      </c>
      <c r="I103" s="45">
        <f t="shared" si="124"/>
        <v>0</v>
      </c>
      <c r="J103" s="6"/>
      <c r="K103" s="46" t="s">
        <v>18</v>
      </c>
      <c r="L103" s="43">
        <f t="shared" ref="L103:O103" si="177">L597+L623+L649</f>
        <v>0</v>
      </c>
      <c r="M103" s="43">
        <f t="shared" si="177"/>
        <v>0</v>
      </c>
      <c r="N103" s="43">
        <f t="shared" si="177"/>
        <v>0</v>
      </c>
      <c r="O103" s="43">
        <f t="shared" si="177"/>
        <v>0</v>
      </c>
      <c r="P103" s="43">
        <f t="shared" ref="P103:R103" si="178">P597+P623+P649</f>
        <v>0</v>
      </c>
      <c r="Q103" s="43">
        <f t="shared" si="178"/>
        <v>0</v>
      </c>
      <c r="R103" s="43">
        <f t="shared" si="178"/>
        <v>0</v>
      </c>
      <c r="S103" s="48">
        <f t="shared" si="127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122"/>
        <v>0</v>
      </c>
      <c r="C104" s="35">
        <f t="shared" si="122"/>
        <v>0</v>
      </c>
      <c r="D104" s="35">
        <f t="shared" ref="D104:H104" si="179">D598+D624+D650</f>
        <v>0</v>
      </c>
      <c r="E104" s="35">
        <f t="shared" si="179"/>
        <v>0</v>
      </c>
      <c r="F104" s="35">
        <f t="shared" si="179"/>
        <v>0</v>
      </c>
      <c r="G104" s="35">
        <f t="shared" si="179"/>
        <v>0</v>
      </c>
      <c r="H104" s="35">
        <f t="shared" si="179"/>
        <v>0</v>
      </c>
      <c r="I104" s="37">
        <f t="shared" si="124"/>
        <v>0</v>
      </c>
      <c r="J104" s="6"/>
      <c r="K104" s="38" t="s">
        <v>19</v>
      </c>
      <c r="L104" s="39">
        <f t="shared" ref="L104:O104" si="180">L598+L624+L650</f>
        <v>0</v>
      </c>
      <c r="M104" s="39">
        <f t="shared" si="180"/>
        <v>0</v>
      </c>
      <c r="N104" s="39">
        <f t="shared" si="180"/>
        <v>0</v>
      </c>
      <c r="O104" s="39">
        <f t="shared" si="180"/>
        <v>0</v>
      </c>
      <c r="P104" s="39">
        <f t="shared" ref="P104:R104" si="181">P598+P624+P650</f>
        <v>0</v>
      </c>
      <c r="Q104" s="39">
        <f t="shared" si="181"/>
        <v>0</v>
      </c>
      <c r="R104" s="39">
        <f t="shared" si="181"/>
        <v>0</v>
      </c>
      <c r="S104" s="41">
        <f t="shared" si="127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122"/>
        <v>0</v>
      </c>
      <c r="C105" s="50">
        <f t="shared" si="122"/>
        <v>0</v>
      </c>
      <c r="D105" s="50">
        <f t="shared" ref="D105:H105" si="182">D599+D625+D651</f>
        <v>0</v>
      </c>
      <c r="E105" s="50">
        <f t="shared" si="182"/>
        <v>0</v>
      </c>
      <c r="F105" s="50">
        <f t="shared" si="182"/>
        <v>0</v>
      </c>
      <c r="G105" s="50">
        <f t="shared" si="182"/>
        <v>0</v>
      </c>
      <c r="H105" s="50">
        <f t="shared" si="182"/>
        <v>0</v>
      </c>
      <c r="I105" s="52">
        <f t="shared" si="124"/>
        <v>0</v>
      </c>
      <c r="J105" s="6"/>
      <c r="K105" s="53" t="s">
        <v>10</v>
      </c>
      <c r="L105" s="50">
        <f t="shared" ref="L105:O105" si="183">L599+L625+L651</f>
        <v>0</v>
      </c>
      <c r="M105" s="50">
        <f t="shared" si="183"/>
        <v>0</v>
      </c>
      <c r="N105" s="50">
        <f t="shared" si="183"/>
        <v>0</v>
      </c>
      <c r="O105" s="50">
        <f t="shared" si="183"/>
        <v>0</v>
      </c>
      <c r="P105" s="50">
        <f t="shared" ref="P105:R105" si="184">P599+P625+P651</f>
        <v>0</v>
      </c>
      <c r="Q105" s="50">
        <f t="shared" si="184"/>
        <v>0</v>
      </c>
      <c r="R105" s="50">
        <f t="shared" si="184"/>
        <v>0</v>
      </c>
      <c r="S105" s="55">
        <f t="shared" si="127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10013.432478860963</v>
      </c>
      <c r="C106" s="57">
        <f t="shared" ref="C106:I106" si="185">SUM(C85:C101)</f>
        <v>70.304340406073734</v>
      </c>
      <c r="D106" s="57">
        <f t="shared" si="185"/>
        <v>2152.2454144074622</v>
      </c>
      <c r="E106" s="57">
        <f t="shared" si="185"/>
        <v>1109.4041903826806</v>
      </c>
      <c r="F106" s="57">
        <f t="shared" si="185"/>
        <v>667.58604700345802</v>
      </c>
      <c r="G106" s="57">
        <f t="shared" si="185"/>
        <v>694.58408889968155</v>
      </c>
      <c r="H106" s="57">
        <f t="shared" si="185"/>
        <v>0.52401039612338618</v>
      </c>
      <c r="I106" s="57">
        <f t="shared" si="185"/>
        <v>14708.080570356444</v>
      </c>
      <c r="J106" s="6"/>
      <c r="K106" s="59" t="s">
        <v>25</v>
      </c>
      <c r="L106" s="57">
        <f>SUM(L85:L101)</f>
        <v>10013.432478860963</v>
      </c>
      <c r="M106" s="57">
        <f t="shared" ref="M106:S106" si="186">SUM(M85:M101)</f>
        <v>70.304340406073734</v>
      </c>
      <c r="N106" s="57">
        <f t="shared" si="186"/>
        <v>2152.2454144074622</v>
      </c>
      <c r="O106" s="57">
        <f t="shared" si="186"/>
        <v>1109.4041903826806</v>
      </c>
      <c r="P106" s="57">
        <f t="shared" si="186"/>
        <v>7357.8551356090347</v>
      </c>
      <c r="Q106" s="57">
        <f t="shared" si="186"/>
        <v>694.58408889968155</v>
      </c>
      <c r="R106" s="58">
        <f t="shared" si="186"/>
        <v>0.52401039612338618</v>
      </c>
      <c r="S106" s="60">
        <f t="shared" si="186"/>
        <v>21398.349658962019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0.68081164166605401</v>
      </c>
      <c r="C107" s="98">
        <f t="shared" ref="C107:H107" si="187">IF($I106=0,"-",C106/$I106)</f>
        <v>4.7799806419179776E-3</v>
      </c>
      <c r="D107" s="98">
        <f t="shared" si="187"/>
        <v>0.14633081482741045</v>
      </c>
      <c r="E107" s="98">
        <f t="shared" si="187"/>
        <v>7.54282100288899E-2</v>
      </c>
      <c r="F107" s="98">
        <f t="shared" si="187"/>
        <v>4.538906649375795E-2</v>
      </c>
      <c r="G107" s="98">
        <f t="shared" si="187"/>
        <v>4.7224658960570855E-2</v>
      </c>
      <c r="H107" s="99">
        <f t="shared" si="187"/>
        <v>3.5627381398733189E-5</v>
      </c>
      <c r="I107" s="100">
        <f>SUM(B107:H107)</f>
        <v>0.99999999999999978</v>
      </c>
      <c r="K107" s="64" t="s">
        <v>86</v>
      </c>
      <c r="L107" s="65">
        <f t="shared" ref="L107:R107" si="188">IF($S106=0,"-",L106/$S106)</f>
        <v>0.46795349353809418</v>
      </c>
      <c r="M107" s="65">
        <f t="shared" si="188"/>
        <v>3.285502925531876E-3</v>
      </c>
      <c r="N107" s="65">
        <f t="shared" si="188"/>
        <v>0.10057997222725364</v>
      </c>
      <c r="O107" s="65">
        <f t="shared" si="188"/>
        <v>5.1845315553017045E-2</v>
      </c>
      <c r="P107" s="65">
        <f t="shared" si="188"/>
        <v>0.34385152373315997</v>
      </c>
      <c r="Q107" s="65">
        <f t="shared" si="188"/>
        <v>3.2459703667323571E-2</v>
      </c>
      <c r="R107" s="66">
        <f t="shared" si="188"/>
        <v>2.4488355619701777E-5</v>
      </c>
      <c r="S107" s="67">
        <f>SUM(L107:R107)</f>
        <v>1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AJ111" t="str">
        <f>IF(ABS(S111-AI111)&gt;0.001,S111-AI111,"")</f>
        <v/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189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190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191">SUM(V112:AC112)</f>
        <v>0</v>
      </c>
      <c r="AJ112" t="str">
        <f t="shared" ref="AJ112:AJ133" si="192">IF(ABS(S112-AI112)&gt;0.001,S112-AI112,"")</f>
        <v/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189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190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191"/>
        <v>0</v>
      </c>
      <c r="AJ113" t="str">
        <f t="shared" si="192"/>
        <v/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189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190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191"/>
        <v>0</v>
      </c>
      <c r="AJ114" t="str">
        <f t="shared" si="192"/>
        <v/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189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190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191"/>
        <v>0</v>
      </c>
      <c r="AJ115" t="str">
        <f t="shared" si="192"/>
        <v/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189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190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191"/>
        <v>0</v>
      </c>
      <c r="AJ116" t="str">
        <f t="shared" si="192"/>
        <v/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189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190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191"/>
        <v>0</v>
      </c>
      <c r="AJ117" t="str">
        <f t="shared" si="192"/>
        <v/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189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190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191"/>
        <v>0</v>
      </c>
      <c r="AJ118" t="str">
        <f t="shared" si="192"/>
        <v/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189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190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191"/>
        <v>0</v>
      </c>
      <c r="AJ119" t="str">
        <f t="shared" si="192"/>
        <v/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189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190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191"/>
        <v>0</v>
      </c>
      <c r="AJ120" t="str">
        <f t="shared" si="192"/>
        <v/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189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190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191"/>
        <v>0</v>
      </c>
      <c r="AJ121" t="str">
        <f t="shared" si="192"/>
        <v/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189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190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191"/>
        <v>0</v>
      </c>
      <c r="AJ122" t="str">
        <f t="shared" si="192"/>
        <v/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189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190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191"/>
        <v>0</v>
      </c>
      <c r="AJ123" t="str">
        <f t="shared" si="192"/>
        <v/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189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190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191"/>
        <v>0</v>
      </c>
      <c r="AJ124" t="str">
        <f t="shared" si="192"/>
        <v/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189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190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191"/>
        <v>0</v>
      </c>
      <c r="AJ125" t="str">
        <f t="shared" si="192"/>
        <v/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189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190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191"/>
        <v>0</v>
      </c>
      <c r="AJ126" t="str">
        <f t="shared" si="192"/>
        <v/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189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190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191"/>
        <v>0</v>
      </c>
      <c r="AJ127" t="str">
        <f t="shared" si="192"/>
        <v/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189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190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191"/>
        <v>0</v>
      </c>
      <c r="AJ128" t="str">
        <f t="shared" si="192"/>
        <v/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189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190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191"/>
        <v>0</v>
      </c>
      <c r="AJ129" t="str">
        <f t="shared" si="192"/>
        <v/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189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190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191"/>
        <v>0</v>
      </c>
      <c r="AJ130" t="str">
        <f t="shared" si="192"/>
        <v/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189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190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191"/>
        <v>0</v>
      </c>
      <c r="AJ131" t="str">
        <f t="shared" si="192"/>
        <v/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I132" si="193">SUM(C111:C127)</f>
        <v>0</v>
      </c>
      <c r="D132" s="57">
        <f t="shared" si="193"/>
        <v>0</v>
      </c>
      <c r="E132" s="57">
        <f t="shared" si="193"/>
        <v>0</v>
      </c>
      <c r="F132" s="57">
        <f t="shared" si="193"/>
        <v>0</v>
      </c>
      <c r="G132" s="57">
        <f t="shared" si="193"/>
        <v>0</v>
      </c>
      <c r="H132" s="58">
        <f t="shared" si="193"/>
        <v>0</v>
      </c>
      <c r="I132" s="16">
        <f t="shared" si="193"/>
        <v>0</v>
      </c>
      <c r="J132" s="6"/>
      <c r="K132" s="59" t="s">
        <v>25</v>
      </c>
      <c r="L132" s="57">
        <f>SUM(L111:L127)</f>
        <v>0</v>
      </c>
      <c r="M132" s="57">
        <f t="shared" ref="M132:S132" si="194">SUM(M111:M127)</f>
        <v>0</v>
      </c>
      <c r="N132" s="57">
        <f t="shared" si="194"/>
        <v>0</v>
      </c>
      <c r="O132" s="57">
        <f t="shared" si="194"/>
        <v>0</v>
      </c>
      <c r="P132" s="57">
        <f t="shared" si="194"/>
        <v>0</v>
      </c>
      <c r="Q132" s="57">
        <f t="shared" si="194"/>
        <v>0</v>
      </c>
      <c r="R132" s="58">
        <f t="shared" si="194"/>
        <v>0</v>
      </c>
      <c r="S132" s="60">
        <f t="shared" si="194"/>
        <v>0</v>
      </c>
      <c r="T132" t="str">
        <f>IF(ABS(S132-AI132)&gt;0.01,S132-AI132,"")</f>
        <v/>
      </c>
      <c r="U132" s="94" t="s">
        <v>61</v>
      </c>
      <c r="V132" s="95">
        <f>SUM(V111:V127)</f>
        <v>0</v>
      </c>
      <c r="W132" s="95">
        <f t="shared" ref="W132:AH132" si="195">SUM(W111:W127)</f>
        <v>0</v>
      </c>
      <c r="X132" s="95">
        <f t="shared" si="195"/>
        <v>0</v>
      </c>
      <c r="Y132" s="95">
        <f t="shared" si="195"/>
        <v>0</v>
      </c>
      <c r="Z132" s="95">
        <f t="shared" si="195"/>
        <v>0</v>
      </c>
      <c r="AA132" s="95">
        <f t="shared" si="195"/>
        <v>0</v>
      </c>
      <c r="AB132" s="95">
        <f t="shared" si="195"/>
        <v>0</v>
      </c>
      <c r="AC132" s="95">
        <f t="shared" si="195"/>
        <v>0</v>
      </c>
      <c r="AD132" s="96">
        <f t="shared" si="195"/>
        <v>0</v>
      </c>
      <c r="AE132" s="96">
        <f t="shared" si="195"/>
        <v>0</v>
      </c>
      <c r="AF132" s="96">
        <f t="shared" si="195"/>
        <v>0</v>
      </c>
      <c r="AG132" s="96">
        <f t="shared" si="195"/>
        <v>0</v>
      </c>
      <c r="AH132" s="96">
        <f t="shared" si="195"/>
        <v>0</v>
      </c>
      <c r="AI132" s="97">
        <f>SUM(V132:AC132)</f>
        <v>0</v>
      </c>
      <c r="AJ132" t="str">
        <f t="shared" si="192"/>
        <v/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196">IF($I132=0,"-",C132/$I132)</f>
        <v>-</v>
      </c>
      <c r="D133" s="98" t="str">
        <f t="shared" si="196"/>
        <v>-</v>
      </c>
      <c r="E133" s="98" t="str">
        <f t="shared" si="196"/>
        <v>-</v>
      </c>
      <c r="F133" s="98" t="str">
        <f t="shared" si="196"/>
        <v>-</v>
      </c>
      <c r="G133" s="98" t="str">
        <f t="shared" si="196"/>
        <v>-</v>
      </c>
      <c r="H133" s="99" t="str">
        <f t="shared" si="196"/>
        <v>-</v>
      </c>
      <c r="I133" s="100">
        <f>SUM(B133:H133)</f>
        <v>0</v>
      </c>
      <c r="J133"/>
      <c r="K133" s="64" t="s">
        <v>86</v>
      </c>
      <c r="L133" s="65" t="str">
        <f t="shared" ref="L133:R133" si="197">IF($S132=0,"-",L132/$S132)</f>
        <v>-</v>
      </c>
      <c r="M133" s="65" t="str">
        <f t="shared" si="197"/>
        <v>-</v>
      </c>
      <c r="N133" s="65" t="str">
        <f t="shared" si="197"/>
        <v>-</v>
      </c>
      <c r="O133" s="65" t="str">
        <f t="shared" si="197"/>
        <v>-</v>
      </c>
      <c r="P133" s="65" t="str">
        <f t="shared" si="197"/>
        <v>-</v>
      </c>
      <c r="Q133" s="65" t="str">
        <f t="shared" si="197"/>
        <v>-</v>
      </c>
      <c r="R133" s="66" t="str">
        <f t="shared" si="197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  <c r="AJ133" s="1" t="str">
        <f t="shared" si="192"/>
        <v/>
      </c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AJ137" t="str">
        <f>IF(ABS(S137-AI137)&gt;0.001,S137-AI137,"")</f>
        <v/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198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199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200">SUM(V138:AC138)</f>
        <v>0</v>
      </c>
      <c r="AJ138" t="str">
        <f t="shared" ref="AJ138:AJ159" si="201">IF(ABS(S138-AI138)&gt;0.001,S138-AI138,"")</f>
        <v/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198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199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200"/>
        <v>0</v>
      </c>
      <c r="AJ139" t="str">
        <f t="shared" si="201"/>
        <v/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198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199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200"/>
        <v>0</v>
      </c>
      <c r="AJ140" t="str">
        <f t="shared" si="201"/>
        <v/>
      </c>
      <c r="BA140"/>
      <c r="BR140"/>
      <c r="CG140"/>
    </row>
    <row r="141" spans="1:85" x14ac:dyDescent="0.25">
      <c r="A141" s="29" t="s">
        <v>15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198"/>
        <v>0</v>
      </c>
      <c r="J141" s="6"/>
      <c r="K141" s="31" t="s">
        <v>15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199"/>
        <v>0</v>
      </c>
      <c r="U141" s="84" t="s">
        <v>15</v>
      </c>
      <c r="V141" s="76">
        <v>0</v>
      </c>
      <c r="W141" s="76">
        <v>0</v>
      </c>
      <c r="X141" s="76">
        <v>0</v>
      </c>
      <c r="Y141" s="76">
        <v>0</v>
      </c>
      <c r="Z141" s="76">
        <v>0</v>
      </c>
      <c r="AA141" s="76">
        <v>0</v>
      </c>
      <c r="AB141" s="76">
        <v>0</v>
      </c>
      <c r="AC141" s="77">
        <v>0</v>
      </c>
      <c r="AD141" s="78">
        <v>0</v>
      </c>
      <c r="AE141" s="78">
        <v>0</v>
      </c>
      <c r="AF141" s="78">
        <v>0</v>
      </c>
      <c r="AG141" s="78">
        <v>0</v>
      </c>
      <c r="AH141" s="78">
        <v>0</v>
      </c>
      <c r="AI141" s="79">
        <f t="shared" si="200"/>
        <v>0</v>
      </c>
      <c r="AJ141" t="str">
        <f t="shared" si="201"/>
        <v/>
      </c>
      <c r="BA141"/>
      <c r="BR141"/>
      <c r="CG141"/>
    </row>
    <row r="142" spans="1:85" x14ac:dyDescent="0.25">
      <c r="A142" s="21" t="s">
        <v>14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198"/>
        <v>0</v>
      </c>
      <c r="J142" s="6"/>
      <c r="K142" s="25" t="s">
        <v>14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199"/>
        <v>0</v>
      </c>
      <c r="U142" s="80" t="s">
        <v>55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2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3">
        <f t="shared" si="200"/>
        <v>0</v>
      </c>
      <c r="AJ142" t="str">
        <f t="shared" si="201"/>
        <v/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198"/>
        <v>0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0</v>
      </c>
      <c r="P143" s="18">
        <v>4.8783518735019635</v>
      </c>
      <c r="Q143" s="18">
        <v>0</v>
      </c>
      <c r="R143" s="19">
        <v>0</v>
      </c>
      <c r="S143" s="20">
        <f t="shared" si="199"/>
        <v>4.8783518735019635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0</v>
      </c>
      <c r="AB143" s="76">
        <v>4.8783518735019635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200"/>
        <v>4.8783518735019635</v>
      </c>
      <c r="AJ143" t="str">
        <f t="shared" si="201"/>
        <v/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198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1.5999383854005185</v>
      </c>
      <c r="Q144" s="26">
        <v>0</v>
      </c>
      <c r="R144" s="27">
        <v>0</v>
      </c>
      <c r="S144" s="28">
        <f t="shared" si="199"/>
        <v>1.5999383854005185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1.5999383854005185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200"/>
        <v>1.5999383854005185</v>
      </c>
      <c r="AJ144" t="str">
        <f t="shared" si="201"/>
        <v/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198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199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200"/>
        <v>0</v>
      </c>
      <c r="AJ145" t="str">
        <f t="shared" si="201"/>
        <v/>
      </c>
      <c r="BA145"/>
      <c r="BR145"/>
      <c r="CG145"/>
    </row>
    <row r="146" spans="1:85" x14ac:dyDescent="0.25">
      <c r="A146" s="21" t="s">
        <v>16</v>
      </c>
      <c r="B146" s="22">
        <v>1.1781515741048726E-5</v>
      </c>
      <c r="C146" s="22">
        <v>6.3340149274585034E-2</v>
      </c>
      <c r="D146" s="22">
        <v>6.3446182916254479E-2</v>
      </c>
      <c r="E146" s="22">
        <v>0</v>
      </c>
      <c r="F146" s="214"/>
      <c r="G146" s="22">
        <v>0</v>
      </c>
      <c r="H146" s="23">
        <v>0</v>
      </c>
      <c r="I146" s="24">
        <f t="shared" si="198"/>
        <v>0.12679811370658056</v>
      </c>
      <c r="J146" s="6"/>
      <c r="K146" s="25" t="s">
        <v>16</v>
      </c>
      <c r="L146" s="26">
        <v>1.1781515741048726E-5</v>
      </c>
      <c r="M146" s="26">
        <v>6.3340149274585034E-2</v>
      </c>
      <c r="N146" s="26">
        <v>6.3446182916254479E-2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199"/>
        <v>0.12679811370658056</v>
      </c>
      <c r="U146" s="80" t="s">
        <v>16</v>
      </c>
      <c r="V146" s="81">
        <v>1.1781515741048726E-5</v>
      </c>
      <c r="W146" s="81">
        <v>0</v>
      </c>
      <c r="X146" s="81">
        <v>0</v>
      </c>
      <c r="Y146" s="81">
        <v>6.3340149274585034E-2</v>
      </c>
      <c r="Z146" s="81">
        <v>6.3446182916254479E-2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200"/>
        <v>0.12679811370658056</v>
      </c>
      <c r="AJ146" t="str">
        <f t="shared" si="201"/>
        <v/>
      </c>
      <c r="BA146"/>
      <c r="BR146"/>
      <c r="CG146"/>
    </row>
    <row r="147" spans="1:85" x14ac:dyDescent="0.25">
      <c r="A147" s="29" t="s">
        <v>136</v>
      </c>
      <c r="B147" s="18">
        <v>21.682268877838954</v>
      </c>
      <c r="C147" s="18">
        <v>264.57513624193308</v>
      </c>
      <c r="D147" s="18">
        <v>695.89770917680778</v>
      </c>
      <c r="E147" s="18">
        <v>5.2377398096085139</v>
      </c>
      <c r="F147" s="214"/>
      <c r="G147" s="18">
        <v>0</v>
      </c>
      <c r="H147" s="30">
        <v>0</v>
      </c>
      <c r="I147" s="16">
        <f t="shared" si="198"/>
        <v>987.39285410618834</v>
      </c>
      <c r="J147" s="6"/>
      <c r="K147" s="31" t="s">
        <v>136</v>
      </c>
      <c r="L147" s="18">
        <v>21.682268877838954</v>
      </c>
      <c r="M147" s="18">
        <v>264.57513624193308</v>
      </c>
      <c r="N147" s="18">
        <v>695.89770917680778</v>
      </c>
      <c r="O147" s="18">
        <v>5.2377398096085139</v>
      </c>
      <c r="P147" s="18">
        <v>0</v>
      </c>
      <c r="Q147" s="18">
        <v>0</v>
      </c>
      <c r="R147" s="19">
        <v>0</v>
      </c>
      <c r="S147" s="20">
        <f t="shared" si="199"/>
        <v>987.39285410618834</v>
      </c>
      <c r="U147" s="84" t="s">
        <v>136</v>
      </c>
      <c r="V147" s="76">
        <v>21.519210085358463</v>
      </c>
      <c r="W147" s="76">
        <v>0</v>
      </c>
      <c r="X147" s="76">
        <v>0</v>
      </c>
      <c r="Y147" s="76">
        <v>264.57513624193308</v>
      </c>
      <c r="Z147" s="76">
        <v>694.93444385588327</v>
      </c>
      <c r="AA147" s="76">
        <v>0</v>
      </c>
      <c r="AB147" s="76">
        <v>0</v>
      </c>
      <c r="AC147" s="77">
        <v>6.3640639230134699</v>
      </c>
      <c r="AD147" s="76">
        <v>0.16305879248049215</v>
      </c>
      <c r="AE147" s="76">
        <v>0</v>
      </c>
      <c r="AF147" s="76">
        <v>0</v>
      </c>
      <c r="AG147" s="76">
        <v>0.96326532092446426</v>
      </c>
      <c r="AH147" s="76">
        <v>5.2377398096085139</v>
      </c>
      <c r="AI147" s="79">
        <f t="shared" si="200"/>
        <v>987.39285410618822</v>
      </c>
      <c r="AJ147" t="str">
        <f t="shared" si="201"/>
        <v/>
      </c>
      <c r="BA147"/>
      <c r="BR147"/>
      <c r="CG147"/>
    </row>
    <row r="148" spans="1:85" x14ac:dyDescent="0.25">
      <c r="A148" s="21" t="s">
        <v>24</v>
      </c>
      <c r="B148" s="22">
        <v>1.2795187020863643</v>
      </c>
      <c r="C148" s="22">
        <v>0.94652568120169822</v>
      </c>
      <c r="D148" s="22">
        <v>0.37692930408963082</v>
      </c>
      <c r="E148" s="22">
        <v>49.354982791345961</v>
      </c>
      <c r="F148" s="214"/>
      <c r="G148" s="22">
        <v>1.382024268187074</v>
      </c>
      <c r="H148" s="23">
        <v>0</v>
      </c>
      <c r="I148" s="24">
        <f t="shared" si="198"/>
        <v>53.339980746910726</v>
      </c>
      <c r="J148" s="6"/>
      <c r="K148" s="25" t="s">
        <v>24</v>
      </c>
      <c r="L148" s="26">
        <v>1.2795187020863643</v>
      </c>
      <c r="M148" s="26">
        <v>0.94652568120169822</v>
      </c>
      <c r="N148" s="26">
        <v>0.37692930408963082</v>
      </c>
      <c r="O148" s="26">
        <v>49.354982791345961</v>
      </c>
      <c r="P148" s="26">
        <v>9.4883807252019821E-4</v>
      </c>
      <c r="Q148" s="26">
        <v>1.382024268187074</v>
      </c>
      <c r="R148" s="27">
        <v>0</v>
      </c>
      <c r="S148" s="28">
        <f t="shared" si="199"/>
        <v>53.340929584983243</v>
      </c>
      <c r="U148" s="80" t="s">
        <v>24</v>
      </c>
      <c r="V148" s="81">
        <v>0.2416324559297903</v>
      </c>
      <c r="W148" s="81">
        <v>1.0378862461565741</v>
      </c>
      <c r="X148" s="81">
        <v>1.382024268187074</v>
      </c>
      <c r="Y148" s="81">
        <v>0.94652568120169822</v>
      </c>
      <c r="Z148" s="81">
        <v>0.37692930408963082</v>
      </c>
      <c r="AA148" s="81">
        <v>49.0475532044792</v>
      </c>
      <c r="AB148" s="81">
        <v>9.4883807252019821E-4</v>
      </c>
      <c r="AC148" s="82">
        <v>0.30742958686676031</v>
      </c>
      <c r="AD148" s="81">
        <v>0</v>
      </c>
      <c r="AE148" s="81">
        <v>3.6853873544838607E-3</v>
      </c>
      <c r="AF148" s="81">
        <v>0</v>
      </c>
      <c r="AG148" s="81">
        <v>0</v>
      </c>
      <c r="AH148" s="81">
        <v>0.30374419951227638</v>
      </c>
      <c r="AI148" s="83">
        <f t="shared" si="200"/>
        <v>53.340929584983243</v>
      </c>
      <c r="AJ148" t="str">
        <f t="shared" si="201"/>
        <v/>
      </c>
      <c r="BA148"/>
      <c r="BR148"/>
      <c r="CG148"/>
    </row>
    <row r="149" spans="1:85" x14ac:dyDescent="0.25">
      <c r="A149" s="29" t="s">
        <v>23</v>
      </c>
      <c r="B149" s="18">
        <v>23.289767851075215</v>
      </c>
      <c r="C149" s="18">
        <v>230.43883270903839</v>
      </c>
      <c r="D149" s="18">
        <v>12.58109118629439</v>
      </c>
      <c r="E149" s="18">
        <v>0</v>
      </c>
      <c r="F149" s="214"/>
      <c r="G149" s="18">
        <v>0</v>
      </c>
      <c r="H149" s="30">
        <v>0</v>
      </c>
      <c r="I149" s="16">
        <f t="shared" si="198"/>
        <v>266.30969174640802</v>
      </c>
      <c r="J149" s="6"/>
      <c r="K149" s="31" t="s">
        <v>23</v>
      </c>
      <c r="L149" s="18">
        <v>23.289767851075215</v>
      </c>
      <c r="M149" s="18">
        <v>230.43883270903839</v>
      </c>
      <c r="N149" s="18">
        <v>12.58109118629439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199"/>
        <v>266.30969174640802</v>
      </c>
      <c r="U149" s="84" t="s">
        <v>23</v>
      </c>
      <c r="V149" s="76">
        <v>20.8195388437769</v>
      </c>
      <c r="W149" s="76">
        <v>1.8303623735657224</v>
      </c>
      <c r="X149" s="76">
        <v>0</v>
      </c>
      <c r="Y149" s="76">
        <v>230.43883270903839</v>
      </c>
      <c r="Z149" s="76">
        <v>12.58109118629439</v>
      </c>
      <c r="AA149" s="76">
        <v>0</v>
      </c>
      <c r="AB149" s="76">
        <v>0</v>
      </c>
      <c r="AC149" s="77">
        <v>0.63986663373259056</v>
      </c>
      <c r="AD149" s="76">
        <v>0.63986663373259056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200"/>
        <v>266.30969174640802</v>
      </c>
      <c r="AJ149" t="str">
        <f t="shared" si="201"/>
        <v/>
      </c>
      <c r="BA149"/>
      <c r="BR149"/>
      <c r="CG149"/>
    </row>
    <row r="150" spans="1:85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198"/>
        <v>0</v>
      </c>
      <c r="J150" s="6"/>
      <c r="K150" s="25" t="s">
        <v>58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199"/>
        <v>0</v>
      </c>
      <c r="U150" s="80" t="s">
        <v>58</v>
      </c>
      <c r="V150" s="81">
        <v>0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200"/>
        <v>0</v>
      </c>
      <c r="AJ150" t="str">
        <f t="shared" si="201"/>
        <v/>
      </c>
      <c r="BA150"/>
      <c r="BR150"/>
      <c r="CG150"/>
    </row>
    <row r="151" spans="1:85" x14ac:dyDescent="0.25">
      <c r="A151" s="29" t="s">
        <v>21</v>
      </c>
      <c r="B151" s="18">
        <v>4.4367506729619442E-2</v>
      </c>
      <c r="C151" s="18">
        <v>0.35897346353964826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198"/>
        <v>0.40334097026926768</v>
      </c>
      <c r="J151" s="6"/>
      <c r="K151" s="31" t="s">
        <v>21</v>
      </c>
      <c r="L151" s="18">
        <v>4.4367506729619442E-2</v>
      </c>
      <c r="M151" s="18">
        <v>0.35897346353964826</v>
      </c>
      <c r="N151" s="18">
        <v>0</v>
      </c>
      <c r="O151" s="18">
        <v>0</v>
      </c>
      <c r="P151" s="18">
        <v>0.30137398208683908</v>
      </c>
      <c r="Q151" s="18">
        <v>0</v>
      </c>
      <c r="R151" s="19">
        <v>0</v>
      </c>
      <c r="S151" s="20">
        <f t="shared" si="199"/>
        <v>0.70471495235610671</v>
      </c>
      <c r="U151" s="84" t="s">
        <v>21</v>
      </c>
      <c r="V151" s="76">
        <v>4.4367506729619442E-2</v>
      </c>
      <c r="W151" s="76">
        <v>0</v>
      </c>
      <c r="X151" s="76">
        <v>0</v>
      </c>
      <c r="Y151" s="76">
        <v>0.35897346353964826</v>
      </c>
      <c r="Z151" s="76">
        <v>0</v>
      </c>
      <c r="AA151" s="76">
        <v>0</v>
      </c>
      <c r="AB151" s="76">
        <v>0.30137398208683908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200"/>
        <v>0.70471495235610671</v>
      </c>
      <c r="AJ151" t="str">
        <f t="shared" si="201"/>
        <v/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6.2011967748113822E-2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198"/>
        <v>6.2011967748113822E-2</v>
      </c>
      <c r="J152" s="6"/>
      <c r="K152" s="25" t="s">
        <v>20</v>
      </c>
      <c r="L152" s="26">
        <v>0</v>
      </c>
      <c r="M152" s="26">
        <v>6.2011967748113822E-2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199"/>
        <v>6.2011967748113822E-2</v>
      </c>
      <c r="U152" s="80" t="s">
        <v>59</v>
      </c>
      <c r="V152" s="81">
        <v>0</v>
      </c>
      <c r="W152" s="81">
        <v>0</v>
      </c>
      <c r="X152" s="81">
        <v>0</v>
      </c>
      <c r="Y152" s="81">
        <v>6.2011967748113822E-2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200"/>
        <v>6.2011967748113822E-2</v>
      </c>
      <c r="AJ152" t="str">
        <f t="shared" si="201"/>
        <v/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198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199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200"/>
        <v>0</v>
      </c>
      <c r="AJ153" t="str">
        <f t="shared" si="201"/>
        <v/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198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199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200"/>
        <v>0</v>
      </c>
      <c r="AJ154" t="str">
        <f t="shared" si="201"/>
        <v/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198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199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200"/>
        <v>0</v>
      </c>
      <c r="AJ155" t="str">
        <f t="shared" si="201"/>
        <v/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198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199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200"/>
        <v>0</v>
      </c>
      <c r="AJ156" t="str">
        <f t="shared" si="201"/>
        <v/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198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199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200"/>
        <v>0</v>
      </c>
      <c r="AJ157" t="str">
        <f t="shared" si="201"/>
        <v/>
      </c>
      <c r="BA157"/>
      <c r="BR157"/>
      <c r="CG157"/>
    </row>
    <row r="158" spans="1:85" x14ac:dyDescent="0.25">
      <c r="A158" s="56" t="s">
        <v>25</v>
      </c>
      <c r="B158" s="57">
        <f>SUM(B137:B153)</f>
        <v>46.295934719245899</v>
      </c>
      <c r="C158" s="57">
        <f t="shared" ref="C158:I158" si="202">SUM(C137:C153)</f>
        <v>496.44482021273558</v>
      </c>
      <c r="D158" s="57">
        <f t="shared" si="202"/>
        <v>708.9191758501081</v>
      </c>
      <c r="E158" s="57">
        <f t="shared" si="202"/>
        <v>54.592722600954474</v>
      </c>
      <c r="F158" s="57">
        <f t="shared" si="202"/>
        <v>0</v>
      </c>
      <c r="G158" s="57">
        <f t="shared" si="202"/>
        <v>1.382024268187074</v>
      </c>
      <c r="H158" s="58">
        <f t="shared" si="202"/>
        <v>0</v>
      </c>
      <c r="I158" s="16">
        <f t="shared" si="202"/>
        <v>1307.6346776512312</v>
      </c>
      <c r="J158" s="6"/>
      <c r="K158" s="59" t="s">
        <v>25</v>
      </c>
      <c r="L158" s="57">
        <f>SUM(L137:L153)</f>
        <v>46.295934719245899</v>
      </c>
      <c r="M158" s="57">
        <f t="shared" ref="M158:S158" si="203">SUM(M137:M153)</f>
        <v>496.44482021273558</v>
      </c>
      <c r="N158" s="57">
        <f t="shared" si="203"/>
        <v>708.9191758501081</v>
      </c>
      <c r="O158" s="57">
        <f t="shared" si="203"/>
        <v>54.592722600954474</v>
      </c>
      <c r="P158" s="57">
        <f t="shared" si="203"/>
        <v>6.7806130790618413</v>
      </c>
      <c r="Q158" s="57">
        <f t="shared" si="203"/>
        <v>1.382024268187074</v>
      </c>
      <c r="R158" s="58">
        <f t="shared" si="203"/>
        <v>0</v>
      </c>
      <c r="S158" s="60">
        <f t="shared" si="203"/>
        <v>1314.4152907302928</v>
      </c>
      <c r="T158" t="str">
        <f>IF(ABS(S158-AI158)&gt;0.01,S158-AI158,"")</f>
        <v/>
      </c>
      <c r="U158" s="94" t="s">
        <v>61</v>
      </c>
      <c r="V158" s="95">
        <f>SUM(V137:V153)</f>
        <v>42.624760673310512</v>
      </c>
      <c r="W158" s="95">
        <f t="shared" ref="W158:AH158" si="204">SUM(W137:W153)</f>
        <v>2.8682486197222965</v>
      </c>
      <c r="X158" s="95">
        <f t="shared" si="204"/>
        <v>1.382024268187074</v>
      </c>
      <c r="Y158" s="95">
        <f t="shared" si="204"/>
        <v>496.44482021273558</v>
      </c>
      <c r="Z158" s="95">
        <f t="shared" si="204"/>
        <v>707.9559105291836</v>
      </c>
      <c r="AA158" s="95">
        <f t="shared" si="204"/>
        <v>49.0475532044792</v>
      </c>
      <c r="AB158" s="95">
        <f t="shared" si="204"/>
        <v>6.7806130790618413</v>
      </c>
      <c r="AC158" s="95">
        <f t="shared" si="204"/>
        <v>7.3113601436128208</v>
      </c>
      <c r="AD158" s="96">
        <f t="shared" si="204"/>
        <v>0.80292542621308272</v>
      </c>
      <c r="AE158" s="96">
        <f t="shared" si="204"/>
        <v>3.6853873544838607E-3</v>
      </c>
      <c r="AF158" s="96">
        <f t="shared" si="204"/>
        <v>0</v>
      </c>
      <c r="AG158" s="96">
        <f t="shared" si="204"/>
        <v>0.96326532092446426</v>
      </c>
      <c r="AH158" s="96">
        <f t="shared" si="204"/>
        <v>5.54148400912079</v>
      </c>
      <c r="AI158" s="97">
        <f>SUM(V158:AC158)</f>
        <v>1314.415290730293</v>
      </c>
      <c r="AJ158" t="str">
        <f t="shared" si="201"/>
        <v/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3.5404333878941242E-2</v>
      </c>
      <c r="C159" s="98">
        <f t="shared" ref="C159:H159" si="205">IF($I158=0,"-",C158/$I158)</f>
        <v>0.37965100551206549</v>
      </c>
      <c r="D159" s="98">
        <f t="shared" si="205"/>
        <v>0.54213855594856675</v>
      </c>
      <c r="E159" s="98">
        <f t="shared" si="205"/>
        <v>4.1749215995872585E-2</v>
      </c>
      <c r="F159" s="98">
        <f t="shared" si="205"/>
        <v>0</v>
      </c>
      <c r="G159" s="98">
        <f t="shared" si="205"/>
        <v>1.0568886645538195E-3</v>
      </c>
      <c r="H159" s="99">
        <f t="shared" si="205"/>
        <v>0</v>
      </c>
      <c r="I159" s="100">
        <f>SUM(B159:H159)</f>
        <v>0.99999999999999989</v>
      </c>
      <c r="J159"/>
      <c r="K159" s="64" t="s">
        <v>86</v>
      </c>
      <c r="L159" s="65">
        <f t="shared" ref="L159:R159" si="206">IF($S158=0,"-",L158/$S158)</f>
        <v>3.5221695187008781E-2</v>
      </c>
      <c r="M159" s="65">
        <f t="shared" si="206"/>
        <v>0.37769251751241378</v>
      </c>
      <c r="N159" s="65">
        <f t="shared" si="206"/>
        <v>0.5393418509733181</v>
      </c>
      <c r="O159" s="65">
        <f t="shared" si="206"/>
        <v>4.1533846255411871E-2</v>
      </c>
      <c r="P159" s="65">
        <f t="shared" si="206"/>
        <v>5.1586535297337525E-3</v>
      </c>
      <c r="Q159" s="65">
        <f t="shared" si="206"/>
        <v>1.0514365421138835E-3</v>
      </c>
      <c r="R159" s="66">
        <f t="shared" si="206"/>
        <v>0</v>
      </c>
      <c r="S159" s="67">
        <f>SUM(L159:R159)</f>
        <v>1.0000000000000002</v>
      </c>
      <c r="U159" s="101" t="s">
        <v>86</v>
      </c>
      <c r="V159" s="102">
        <f>+V158/$AI158</f>
        <v>3.2428685951780181E-2</v>
      </c>
      <c r="W159" s="102">
        <f t="shared" ref="W159:AH159" si="207">+W158/$AI158</f>
        <v>2.1821479405711181E-3</v>
      </c>
      <c r="X159" s="102">
        <f t="shared" si="207"/>
        <v>1.0514365421138835E-3</v>
      </c>
      <c r="Y159" s="102">
        <f t="shared" si="207"/>
        <v>0.37769251751241373</v>
      </c>
      <c r="Z159" s="102">
        <f t="shared" si="207"/>
        <v>0.53860900395935074</v>
      </c>
      <c r="AA159" s="102">
        <f t="shared" si="207"/>
        <v>3.7315111555974244E-2</v>
      </c>
      <c r="AB159" s="102">
        <f t="shared" si="207"/>
        <v>5.1586535297337517E-3</v>
      </c>
      <c r="AC159" s="102">
        <f t="shared" si="207"/>
        <v>5.5624430080622447E-3</v>
      </c>
      <c r="AD159" s="102">
        <f t="shared" si="207"/>
        <v>6.1086129465747082E-4</v>
      </c>
      <c r="AE159" s="102">
        <f t="shared" si="207"/>
        <v>2.8038226430219392E-6</v>
      </c>
      <c r="AF159" s="102">
        <f t="shared" si="207"/>
        <v>0</v>
      </c>
      <c r="AG159" s="102">
        <f t="shared" si="207"/>
        <v>7.3284701396715438E-4</v>
      </c>
      <c r="AH159" s="102">
        <f t="shared" si="207"/>
        <v>4.2159308767945975E-3</v>
      </c>
      <c r="AI159" s="103">
        <f>SUM(V159:AC159)</f>
        <v>0.99999999999999978</v>
      </c>
      <c r="AJ159" s="1" t="str">
        <f t="shared" si="201"/>
        <v/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AJ163" t="str">
        <f>IF(ABS(S163-AI163)&gt;0.001,S163-AI163,"")</f>
        <v/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208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209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210">SUM(V164:AC164)</f>
        <v>0</v>
      </c>
      <c r="AJ164" t="str">
        <f t="shared" ref="AJ164:AJ185" si="211">IF(ABS(S164-AI164)&gt;0.001,S164-AI164,"")</f>
        <v/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208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209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210"/>
        <v>0</v>
      </c>
      <c r="AJ165" t="str">
        <f t="shared" si="211"/>
        <v/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208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209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210"/>
        <v>0</v>
      </c>
      <c r="AJ166" t="str">
        <f t="shared" si="211"/>
        <v/>
      </c>
      <c r="BA166"/>
      <c r="BR166"/>
      <c r="CG166"/>
    </row>
    <row r="167" spans="1:85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208"/>
        <v>0</v>
      </c>
      <c r="J167" s="6"/>
      <c r="K167" s="31" t="s">
        <v>15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209"/>
        <v>0</v>
      </c>
      <c r="U167" s="84" t="s">
        <v>15</v>
      </c>
      <c r="V167" s="76">
        <v>0</v>
      </c>
      <c r="W167" s="76">
        <v>0</v>
      </c>
      <c r="X167" s="76">
        <v>0</v>
      </c>
      <c r="Y167" s="76">
        <v>0</v>
      </c>
      <c r="Z167" s="76">
        <v>0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210"/>
        <v>0</v>
      </c>
      <c r="AJ167" t="str">
        <f t="shared" si="211"/>
        <v/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208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209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210"/>
        <v>0</v>
      </c>
      <c r="AJ168" t="str">
        <f t="shared" si="211"/>
        <v/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3.8565880774903984E-3</v>
      </c>
      <c r="F169" s="214"/>
      <c r="G169" s="18">
        <v>0</v>
      </c>
      <c r="H169" s="30">
        <v>0</v>
      </c>
      <c r="I169" s="16">
        <f t="shared" si="208"/>
        <v>3.8565880774903984E-3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3.8565880774903984E-3</v>
      </c>
      <c r="P169" s="18">
        <v>5.6769195183197417E-2</v>
      </c>
      <c r="Q169" s="18">
        <v>0</v>
      </c>
      <c r="R169" s="19">
        <v>0</v>
      </c>
      <c r="S169" s="20">
        <f t="shared" si="209"/>
        <v>6.0625783260687814E-2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1.9282940387451992E-3</v>
      </c>
      <c r="AB169" s="76">
        <v>5.6769195183197417E-2</v>
      </c>
      <c r="AC169" s="77">
        <v>1.9282940387451992E-3</v>
      </c>
      <c r="AD169" s="76">
        <v>0</v>
      </c>
      <c r="AE169" s="76">
        <v>0</v>
      </c>
      <c r="AF169" s="76">
        <v>0</v>
      </c>
      <c r="AG169" s="76">
        <v>0</v>
      </c>
      <c r="AH169" s="76">
        <v>1.9282940387451992E-3</v>
      </c>
      <c r="AI169" s="79">
        <f t="shared" si="210"/>
        <v>6.0625783260687814E-2</v>
      </c>
      <c r="AJ169" t="str">
        <f t="shared" si="211"/>
        <v/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208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2.5292927688254818E-3</v>
      </c>
      <c r="Q170" s="26">
        <v>0</v>
      </c>
      <c r="R170" s="27">
        <v>0</v>
      </c>
      <c r="S170" s="28">
        <f t="shared" si="209"/>
        <v>2.5292927688254818E-3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2.5292927688254818E-3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210"/>
        <v>2.5292927688254818E-3</v>
      </c>
      <c r="AJ170" t="str">
        <f t="shared" si="211"/>
        <v/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208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209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210"/>
        <v>0</v>
      </c>
      <c r="AJ171" t="str">
        <f t="shared" si="211"/>
        <v/>
      </c>
      <c r="BA171"/>
      <c r="BR171"/>
      <c r="CG171"/>
    </row>
    <row r="172" spans="1:85" x14ac:dyDescent="0.25">
      <c r="A172" s="21" t="s">
        <v>16</v>
      </c>
      <c r="B172" s="22">
        <v>9.5711237368066842E-3</v>
      </c>
      <c r="C172" s="22">
        <v>0</v>
      </c>
      <c r="D172" s="22">
        <v>1.3217027655722909E-2</v>
      </c>
      <c r="E172" s="22">
        <v>0</v>
      </c>
      <c r="F172" s="214"/>
      <c r="G172" s="22">
        <v>0</v>
      </c>
      <c r="H172" s="23">
        <v>0</v>
      </c>
      <c r="I172" s="24">
        <f t="shared" si="208"/>
        <v>2.2788151392529592E-2</v>
      </c>
      <c r="J172" s="6"/>
      <c r="K172" s="25" t="s">
        <v>16</v>
      </c>
      <c r="L172" s="26">
        <v>9.5711237368066842E-3</v>
      </c>
      <c r="M172" s="26">
        <v>0</v>
      </c>
      <c r="N172" s="26">
        <v>1.3217027655722909E-2</v>
      </c>
      <c r="O172" s="26">
        <v>0</v>
      </c>
      <c r="P172" s="26">
        <v>2.5324731182795778E-4</v>
      </c>
      <c r="Q172" s="26">
        <v>0</v>
      </c>
      <c r="R172" s="27">
        <v>0</v>
      </c>
      <c r="S172" s="28">
        <f t="shared" si="209"/>
        <v>2.3041398704357549E-2</v>
      </c>
      <c r="U172" s="80" t="s">
        <v>16</v>
      </c>
      <c r="V172" s="81">
        <v>9.5711237368066842E-3</v>
      </c>
      <c r="W172" s="81">
        <v>0</v>
      </c>
      <c r="X172" s="81">
        <v>0</v>
      </c>
      <c r="Y172" s="81">
        <v>0</v>
      </c>
      <c r="Z172" s="81">
        <v>1.3217027655722909E-2</v>
      </c>
      <c r="AA172" s="81">
        <v>0</v>
      </c>
      <c r="AB172" s="81">
        <v>2.5324731182795778E-4</v>
      </c>
      <c r="AC172" s="82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3">
        <f t="shared" si="210"/>
        <v>2.3041398704357549E-2</v>
      </c>
      <c r="AJ172" t="str">
        <f t="shared" si="211"/>
        <v/>
      </c>
      <c r="BA172"/>
      <c r="BR172"/>
      <c r="CG172"/>
    </row>
    <row r="173" spans="1:85" x14ac:dyDescent="0.25">
      <c r="A173" s="29" t="s">
        <v>136</v>
      </c>
      <c r="B173" s="18">
        <v>0.17597891604066404</v>
      </c>
      <c r="C173" s="18">
        <v>0</v>
      </c>
      <c r="D173" s="18">
        <v>0.47410194380439652</v>
      </c>
      <c r="E173" s="18">
        <v>0</v>
      </c>
      <c r="F173" s="214"/>
      <c r="G173" s="18">
        <v>0</v>
      </c>
      <c r="H173" s="30">
        <v>0</v>
      </c>
      <c r="I173" s="16">
        <f t="shared" si="208"/>
        <v>0.65008085984506059</v>
      </c>
      <c r="J173" s="6"/>
      <c r="K173" s="31" t="s">
        <v>136</v>
      </c>
      <c r="L173" s="18">
        <v>0.17597891604066404</v>
      </c>
      <c r="M173" s="18">
        <v>0</v>
      </c>
      <c r="N173" s="18">
        <v>0.47410194380439652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209"/>
        <v>0.65008085984506059</v>
      </c>
      <c r="U173" s="84" t="s">
        <v>136</v>
      </c>
      <c r="V173" s="76">
        <v>0.17597891604066404</v>
      </c>
      <c r="W173" s="76">
        <v>0</v>
      </c>
      <c r="X173" s="76">
        <v>0</v>
      </c>
      <c r="Y173" s="76">
        <v>0</v>
      </c>
      <c r="Z173" s="76">
        <v>0.47410194380439652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210"/>
        <v>0.65008085984506059</v>
      </c>
      <c r="AJ173" t="str">
        <f t="shared" si="211"/>
        <v/>
      </c>
      <c r="BA173"/>
      <c r="BR173"/>
      <c r="CG173"/>
    </row>
    <row r="174" spans="1:85" x14ac:dyDescent="0.25">
      <c r="A174" s="21" t="s">
        <v>24</v>
      </c>
      <c r="B174" s="22">
        <v>5.3954643126156061E-3</v>
      </c>
      <c r="C174" s="22">
        <v>4.7441506990369463E-3</v>
      </c>
      <c r="D174" s="22">
        <v>0.46377667895134428</v>
      </c>
      <c r="E174" s="22">
        <v>0.24643392894075167</v>
      </c>
      <c r="F174" s="214"/>
      <c r="G174" s="22">
        <v>2.5089391542473579E-2</v>
      </c>
      <c r="H174" s="23">
        <v>0</v>
      </c>
      <c r="I174" s="24">
        <f t="shared" si="208"/>
        <v>0.74543961444622209</v>
      </c>
      <c r="J174" s="6"/>
      <c r="K174" s="25" t="s">
        <v>24</v>
      </c>
      <c r="L174" s="26">
        <v>5.3954643126156061E-3</v>
      </c>
      <c r="M174" s="26">
        <v>4.7441506990369463E-3</v>
      </c>
      <c r="N174" s="26">
        <v>0.46377667895134428</v>
      </c>
      <c r="O174" s="26">
        <v>0.24643392894075167</v>
      </c>
      <c r="P174" s="26">
        <v>0</v>
      </c>
      <c r="Q174" s="26">
        <v>2.5089391542473579E-2</v>
      </c>
      <c r="R174" s="27">
        <v>0</v>
      </c>
      <c r="S174" s="28">
        <f t="shared" si="209"/>
        <v>0.74543961444622209</v>
      </c>
      <c r="U174" s="80" t="s">
        <v>24</v>
      </c>
      <c r="V174" s="81">
        <v>5.1130505811217098E-3</v>
      </c>
      <c r="W174" s="81">
        <v>1.2103445635452729E-4</v>
      </c>
      <c r="X174" s="81">
        <v>2.5089391542473579E-2</v>
      </c>
      <c r="Y174" s="81">
        <v>4.7441506990369463E-3</v>
      </c>
      <c r="Z174" s="81">
        <v>0.46377667895134428</v>
      </c>
      <c r="AA174" s="81">
        <v>0.24643392894075167</v>
      </c>
      <c r="AB174" s="81">
        <v>0</v>
      </c>
      <c r="AC174" s="82">
        <v>1.6137927513936974E-4</v>
      </c>
      <c r="AD174" s="81">
        <v>1.6137927513936974E-4</v>
      </c>
      <c r="AE174" s="81">
        <v>0</v>
      </c>
      <c r="AF174" s="81">
        <v>0</v>
      </c>
      <c r="AG174" s="81">
        <v>0</v>
      </c>
      <c r="AH174" s="81">
        <v>0</v>
      </c>
      <c r="AI174" s="83">
        <f t="shared" si="210"/>
        <v>0.74543961444622209</v>
      </c>
      <c r="AJ174" t="str">
        <f t="shared" si="211"/>
        <v/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208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209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210"/>
        <v>0</v>
      </c>
      <c r="AJ175" t="str">
        <f t="shared" si="211"/>
        <v/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208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209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210"/>
        <v>0</v>
      </c>
      <c r="AJ176" t="str">
        <f t="shared" si="211"/>
        <v/>
      </c>
      <c r="BA176"/>
      <c r="BR176"/>
      <c r="CG176"/>
    </row>
    <row r="177" spans="1:85" x14ac:dyDescent="0.25">
      <c r="A177" s="29" t="s">
        <v>21</v>
      </c>
      <c r="B177" s="18">
        <v>2.5916063276763216E-4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208"/>
        <v>2.5916063276763216E-4</v>
      </c>
      <c r="J177" s="6"/>
      <c r="K177" s="31" t="s">
        <v>21</v>
      </c>
      <c r="L177" s="18">
        <v>2.5916063276763216E-4</v>
      </c>
      <c r="M177" s="18">
        <v>0</v>
      </c>
      <c r="N177" s="18">
        <v>0</v>
      </c>
      <c r="O177" s="18">
        <v>0</v>
      </c>
      <c r="P177" s="18">
        <v>3.490767166961682E-3</v>
      </c>
      <c r="Q177" s="18">
        <v>0</v>
      </c>
      <c r="R177" s="19">
        <v>0</v>
      </c>
      <c r="S177" s="20">
        <f t="shared" si="209"/>
        <v>3.7499277997293141E-3</v>
      </c>
      <c r="U177" s="84" t="s">
        <v>21</v>
      </c>
      <c r="V177" s="76">
        <v>2.5916063276763216E-4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3.490767166961682E-3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210"/>
        <v>3.7499277997293141E-3</v>
      </c>
      <c r="AJ177" t="str">
        <f t="shared" si="211"/>
        <v/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208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209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210"/>
        <v>0</v>
      </c>
      <c r="AJ178" t="str">
        <f t="shared" si="211"/>
        <v/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208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209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210"/>
        <v>0</v>
      </c>
      <c r="AJ179" t="str">
        <f t="shared" si="211"/>
        <v/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208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209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210"/>
        <v>0</v>
      </c>
      <c r="AJ180" t="str">
        <f t="shared" si="211"/>
        <v/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208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209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210"/>
        <v>0</v>
      </c>
      <c r="AJ181" t="str">
        <f t="shared" si="211"/>
        <v/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208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209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210"/>
        <v>0</v>
      </c>
      <c r="AJ182" t="str">
        <f t="shared" si="211"/>
        <v/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208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209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210"/>
        <v>0</v>
      </c>
      <c r="AJ183" t="str">
        <f t="shared" si="211"/>
        <v/>
      </c>
      <c r="BA183"/>
      <c r="BR183"/>
      <c r="CG183"/>
    </row>
    <row r="184" spans="1:85" x14ac:dyDescent="0.25">
      <c r="A184" s="56" t="s">
        <v>25</v>
      </c>
      <c r="B184" s="57">
        <f>SUM(B163:B179)</f>
        <v>0.19120466472285397</v>
      </c>
      <c r="C184" s="57">
        <f t="shared" ref="C184:I184" si="212">SUM(C163:C179)</f>
        <v>4.7441506990369463E-3</v>
      </c>
      <c r="D184" s="57">
        <f t="shared" si="212"/>
        <v>0.95109565041146371</v>
      </c>
      <c r="E184" s="57">
        <f t="shared" si="212"/>
        <v>0.25029051701824206</v>
      </c>
      <c r="F184" s="57">
        <f t="shared" si="212"/>
        <v>0</v>
      </c>
      <c r="G184" s="57">
        <f t="shared" si="212"/>
        <v>2.5089391542473579E-2</v>
      </c>
      <c r="H184" s="58">
        <f t="shared" si="212"/>
        <v>0</v>
      </c>
      <c r="I184" s="16">
        <f t="shared" si="212"/>
        <v>1.4224243743940701</v>
      </c>
      <c r="J184" s="6"/>
      <c r="K184" s="59" t="s">
        <v>25</v>
      </c>
      <c r="L184" s="57">
        <f>SUM(L163:L179)</f>
        <v>0.19120466472285397</v>
      </c>
      <c r="M184" s="57">
        <f t="shared" ref="M184:S184" si="213">SUM(M163:M179)</f>
        <v>4.7441506990369463E-3</v>
      </c>
      <c r="N184" s="57">
        <f t="shared" si="213"/>
        <v>0.95109565041146371</v>
      </c>
      <c r="O184" s="57">
        <f t="shared" si="213"/>
        <v>0.25029051701824206</v>
      </c>
      <c r="P184" s="57">
        <f t="shared" si="213"/>
        <v>6.3042502430812539E-2</v>
      </c>
      <c r="Q184" s="57">
        <f t="shared" si="213"/>
        <v>2.5089391542473579E-2</v>
      </c>
      <c r="R184" s="58">
        <f t="shared" si="213"/>
        <v>0</v>
      </c>
      <c r="S184" s="60">
        <f t="shared" si="213"/>
        <v>1.4854668768248829</v>
      </c>
      <c r="T184" t="str">
        <f>IF(ABS(S184-AI184)&gt;0.01,S184-AI184,"")</f>
        <v/>
      </c>
      <c r="U184" s="94" t="s">
        <v>61</v>
      </c>
      <c r="V184" s="95">
        <f>SUM(V163:V179)</f>
        <v>0.19092225099136007</v>
      </c>
      <c r="W184" s="95">
        <f t="shared" ref="W184:AH184" si="214">SUM(W163:W179)</f>
        <v>1.2103445635452729E-4</v>
      </c>
      <c r="X184" s="95">
        <f t="shared" si="214"/>
        <v>2.5089391542473579E-2</v>
      </c>
      <c r="Y184" s="95">
        <f t="shared" si="214"/>
        <v>4.7441506990369463E-3</v>
      </c>
      <c r="Z184" s="95">
        <f t="shared" si="214"/>
        <v>0.95109565041146371</v>
      </c>
      <c r="AA184" s="95">
        <f t="shared" si="214"/>
        <v>0.24836222297949687</v>
      </c>
      <c r="AB184" s="95">
        <f t="shared" si="214"/>
        <v>6.3042502430812539E-2</v>
      </c>
      <c r="AC184" s="95">
        <f t="shared" si="214"/>
        <v>2.0896733138845687E-3</v>
      </c>
      <c r="AD184" s="96">
        <f t="shared" si="214"/>
        <v>1.6137927513936974E-4</v>
      </c>
      <c r="AE184" s="96">
        <f t="shared" si="214"/>
        <v>0</v>
      </c>
      <c r="AF184" s="96">
        <f t="shared" si="214"/>
        <v>0</v>
      </c>
      <c r="AG184" s="96">
        <f t="shared" si="214"/>
        <v>0</v>
      </c>
      <c r="AH184" s="96">
        <f t="shared" si="214"/>
        <v>1.9282940387451992E-3</v>
      </c>
      <c r="AI184" s="97">
        <f>SUM(V184:AC184)</f>
        <v>1.4854668768248829</v>
      </c>
      <c r="AJ184" t="str">
        <f t="shared" si="211"/>
        <v/>
      </c>
      <c r="BA184"/>
      <c r="BR184"/>
      <c r="CG184"/>
    </row>
    <row r="185" spans="1:85" s="1" customFormat="1" ht="15" thickBot="1" x14ac:dyDescent="0.35">
      <c r="A185" s="61" t="s">
        <v>86</v>
      </c>
      <c r="B185" s="98">
        <f>IF($I184=0,"-",B184/$I184)</f>
        <v>0.13442167342239483</v>
      </c>
      <c r="C185" s="98">
        <f t="shared" ref="C185:H185" si="215">IF($I184=0,"-",C184/$I184)</f>
        <v>3.3352568926962307E-3</v>
      </c>
      <c r="D185" s="98">
        <f t="shared" si="215"/>
        <v>0.66864408929762265</v>
      </c>
      <c r="E185" s="98">
        <f t="shared" si="215"/>
        <v>0.17596050906035815</v>
      </c>
      <c r="F185" s="98">
        <f t="shared" si="215"/>
        <v>0</v>
      </c>
      <c r="G185" s="98">
        <f t="shared" si="215"/>
        <v>1.7638471326928192E-2</v>
      </c>
      <c r="H185" s="99">
        <f t="shared" si="215"/>
        <v>0</v>
      </c>
      <c r="I185" s="100">
        <f>SUM(B185:H185)</f>
        <v>1</v>
      </c>
      <c r="J185"/>
      <c r="K185" s="64" t="s">
        <v>86</v>
      </c>
      <c r="L185" s="65">
        <f t="shared" ref="L185:R185" si="216">IF($S184=0,"-",L184/$S184)</f>
        <v>0.12871688201593909</v>
      </c>
      <c r="M185" s="65">
        <f t="shared" si="216"/>
        <v>3.1937101883936655E-3</v>
      </c>
      <c r="N185" s="65">
        <f t="shared" si="216"/>
        <v>0.64026715455573602</v>
      </c>
      <c r="O185" s="65">
        <f t="shared" si="216"/>
        <v>0.16849282937444324</v>
      </c>
      <c r="P185" s="65">
        <f t="shared" si="216"/>
        <v>4.24395208094865E-2</v>
      </c>
      <c r="Q185" s="65">
        <f t="shared" si="216"/>
        <v>1.6889903056001489E-2</v>
      </c>
      <c r="R185" s="66">
        <f t="shared" si="216"/>
        <v>0</v>
      </c>
      <c r="S185" s="67">
        <f>SUM(L185:R185)</f>
        <v>1</v>
      </c>
      <c r="U185" s="101" t="s">
        <v>86</v>
      </c>
      <c r="V185" s="102">
        <f>+V184/$AI184</f>
        <v>0.12852676419109901</v>
      </c>
      <c r="W185" s="102">
        <f t="shared" ref="W185:AH185" si="217">+W184/$AI184</f>
        <v>8.1479067788595115E-5</v>
      </c>
      <c r="X185" s="102">
        <f t="shared" si="217"/>
        <v>1.6889903056001489E-2</v>
      </c>
      <c r="Y185" s="102">
        <f t="shared" si="217"/>
        <v>3.1937101883936655E-3</v>
      </c>
      <c r="Z185" s="102">
        <f t="shared" si="217"/>
        <v>0.64026715455573602</v>
      </c>
      <c r="AA185" s="102">
        <f t="shared" si="217"/>
        <v>0.16719472298861332</v>
      </c>
      <c r="AB185" s="102">
        <f t="shared" si="217"/>
        <v>4.24395208094865E-2</v>
      </c>
      <c r="AC185" s="102">
        <f t="shared" si="217"/>
        <v>1.4067451428813743E-3</v>
      </c>
      <c r="AD185" s="102">
        <f t="shared" si="217"/>
        <v>1.0863875705146016E-4</v>
      </c>
      <c r="AE185" s="102">
        <f t="shared" si="217"/>
        <v>0</v>
      </c>
      <c r="AF185" s="102">
        <f t="shared" si="217"/>
        <v>0</v>
      </c>
      <c r="AG185" s="102">
        <f t="shared" si="217"/>
        <v>0</v>
      </c>
      <c r="AH185" s="102">
        <f t="shared" si="217"/>
        <v>1.2981063858299143E-3</v>
      </c>
      <c r="AI185" s="103">
        <f>SUM(V185:AC185)</f>
        <v>1</v>
      </c>
      <c r="AJ185" s="1" t="str">
        <f t="shared" si="211"/>
        <v/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1.148351997743685E-2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1.148351997743685E-2</v>
      </c>
      <c r="J189" s="6"/>
      <c r="K189" s="72" t="s">
        <v>6</v>
      </c>
      <c r="L189" s="14">
        <v>1.148351997743685E-2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1.148351997743685E-2</v>
      </c>
      <c r="U189" s="75" t="s">
        <v>6</v>
      </c>
      <c r="V189" s="76">
        <v>1.148351997743685E-2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1.148351997743685E-2</v>
      </c>
      <c r="AJ189" t="str">
        <f>IF(ABS(S189-AI189)&gt;0.001,S189-AI189,"")</f>
        <v/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218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219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220">SUM(V190:AC190)</f>
        <v>0</v>
      </c>
      <c r="AJ190" t="str">
        <f t="shared" ref="AJ190:AJ211" si="221">IF(ABS(S190-AI190)&gt;0.001,S190-AI190,"")</f>
        <v/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si="218"/>
        <v>0</v>
      </c>
      <c r="J191" s="6"/>
      <c r="K191" s="31" t="s">
        <v>9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219"/>
        <v>0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0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220"/>
        <v>0</v>
      </c>
      <c r="AJ191" t="str">
        <f t="shared" si="221"/>
        <v/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218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219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220"/>
        <v>0</v>
      </c>
      <c r="AJ192" t="str">
        <f t="shared" si="221"/>
        <v/>
      </c>
      <c r="BA192"/>
      <c r="BR192"/>
      <c r="CG192"/>
    </row>
    <row r="193" spans="1:85" x14ac:dyDescent="0.25">
      <c r="A193" s="29" t="s">
        <v>15</v>
      </c>
      <c r="B193" s="18">
        <v>2.357330679209085E-2</v>
      </c>
      <c r="C193" s="18">
        <v>0</v>
      </c>
      <c r="D193" s="18">
        <v>1.0685337445033622</v>
      </c>
      <c r="E193" s="18">
        <v>0</v>
      </c>
      <c r="F193" s="214"/>
      <c r="G193" s="18">
        <v>0</v>
      </c>
      <c r="H193" s="30">
        <v>0</v>
      </c>
      <c r="I193" s="16">
        <f t="shared" si="218"/>
        <v>1.0921070512954532</v>
      </c>
      <c r="J193" s="6"/>
      <c r="K193" s="31" t="s">
        <v>15</v>
      </c>
      <c r="L193" s="18">
        <v>2.357330679209085E-2</v>
      </c>
      <c r="M193" s="18">
        <v>0</v>
      </c>
      <c r="N193" s="18">
        <v>1.0685337445033622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219"/>
        <v>1.0921070512954532</v>
      </c>
      <c r="U193" s="84" t="s">
        <v>15</v>
      </c>
      <c r="V193" s="76">
        <v>2.357330679209085E-2</v>
      </c>
      <c r="W193" s="76">
        <v>0</v>
      </c>
      <c r="X193" s="76">
        <v>0</v>
      </c>
      <c r="Y193" s="76">
        <v>0</v>
      </c>
      <c r="Z193" s="76">
        <v>1.0685337445033622</v>
      </c>
      <c r="AA193" s="76">
        <v>0</v>
      </c>
      <c r="AB193" s="76">
        <v>0</v>
      </c>
      <c r="AC193" s="77">
        <v>0</v>
      </c>
      <c r="AD193" s="78">
        <v>0</v>
      </c>
      <c r="AE193" s="78">
        <v>0</v>
      </c>
      <c r="AF193" s="78">
        <v>0</v>
      </c>
      <c r="AG193" s="78">
        <v>0</v>
      </c>
      <c r="AH193" s="78">
        <v>0</v>
      </c>
      <c r="AI193" s="79">
        <f t="shared" si="220"/>
        <v>1.0921070512954532</v>
      </c>
      <c r="AJ193" t="str">
        <f t="shared" si="221"/>
        <v/>
      </c>
      <c r="BA193"/>
      <c r="BR193"/>
      <c r="CG193"/>
    </row>
    <row r="194" spans="1:85" x14ac:dyDescent="0.25">
      <c r="A194" s="21" t="s">
        <v>14</v>
      </c>
      <c r="B194" s="22">
        <v>0</v>
      </c>
      <c r="C194" s="22">
        <v>0</v>
      </c>
      <c r="D194" s="22">
        <v>0</v>
      </c>
      <c r="E194" s="22">
        <v>0</v>
      </c>
      <c r="F194" s="214"/>
      <c r="G194" s="22">
        <v>0</v>
      </c>
      <c r="H194" s="23">
        <v>0</v>
      </c>
      <c r="I194" s="24">
        <f t="shared" si="218"/>
        <v>0</v>
      </c>
      <c r="J194" s="6"/>
      <c r="K194" s="25" t="s">
        <v>14</v>
      </c>
      <c r="L194" s="26">
        <v>0</v>
      </c>
      <c r="M194" s="26">
        <v>0</v>
      </c>
      <c r="N194" s="26">
        <v>0</v>
      </c>
      <c r="O194" s="26">
        <v>0</v>
      </c>
      <c r="P194" s="26">
        <v>0</v>
      </c>
      <c r="Q194" s="26">
        <v>0</v>
      </c>
      <c r="R194" s="27">
        <v>0</v>
      </c>
      <c r="S194" s="28">
        <f t="shared" si="219"/>
        <v>0</v>
      </c>
      <c r="U194" s="80" t="s">
        <v>55</v>
      </c>
      <c r="V194" s="81">
        <v>0</v>
      </c>
      <c r="W194" s="81">
        <v>0</v>
      </c>
      <c r="X194" s="81">
        <v>0</v>
      </c>
      <c r="Y194" s="81">
        <v>0</v>
      </c>
      <c r="Z194" s="81">
        <v>0</v>
      </c>
      <c r="AA194" s="81">
        <v>0</v>
      </c>
      <c r="AB194" s="81">
        <v>0</v>
      </c>
      <c r="AC194" s="82">
        <v>0</v>
      </c>
      <c r="AD194" s="81">
        <v>0</v>
      </c>
      <c r="AE194" s="81">
        <v>0</v>
      </c>
      <c r="AF194" s="81">
        <v>0</v>
      </c>
      <c r="AG194" s="81">
        <v>0</v>
      </c>
      <c r="AH194" s="81">
        <v>0</v>
      </c>
      <c r="AI194" s="83">
        <f t="shared" si="220"/>
        <v>0</v>
      </c>
      <c r="AJ194" t="str">
        <f t="shared" si="221"/>
        <v/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0</v>
      </c>
      <c r="E195" s="18">
        <v>1.1984784474917765</v>
      </c>
      <c r="F195" s="214"/>
      <c r="G195" s="18">
        <v>0</v>
      </c>
      <c r="H195" s="30">
        <v>0</v>
      </c>
      <c r="I195" s="16">
        <f t="shared" si="218"/>
        <v>1.1984784474917765</v>
      </c>
      <c r="J195" s="6"/>
      <c r="K195" s="31" t="s">
        <v>56</v>
      </c>
      <c r="L195" s="18">
        <v>0</v>
      </c>
      <c r="M195" s="18">
        <v>0</v>
      </c>
      <c r="N195" s="18">
        <v>0</v>
      </c>
      <c r="O195" s="18">
        <v>1.1984784474917765</v>
      </c>
      <c r="P195" s="18">
        <v>182.53592343496771</v>
      </c>
      <c r="Q195" s="18">
        <v>0</v>
      </c>
      <c r="R195" s="19">
        <v>0</v>
      </c>
      <c r="S195" s="20">
        <f t="shared" si="219"/>
        <v>183.73440188245948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0.1797717671237665</v>
      </c>
      <c r="AB195" s="76">
        <v>182.53592343496771</v>
      </c>
      <c r="AC195" s="77">
        <v>1.01870668036801</v>
      </c>
      <c r="AD195" s="76">
        <v>0</v>
      </c>
      <c r="AE195" s="76">
        <v>0</v>
      </c>
      <c r="AF195" s="76">
        <v>0</v>
      </c>
      <c r="AG195" s="76">
        <v>0</v>
      </c>
      <c r="AH195" s="76">
        <v>1.01870668036801</v>
      </c>
      <c r="AI195" s="79">
        <f t="shared" si="220"/>
        <v>183.73440188245948</v>
      </c>
      <c r="AJ195" t="str">
        <f t="shared" si="221"/>
        <v/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218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0.52078629783397545</v>
      </c>
      <c r="Q196" s="26">
        <v>0</v>
      </c>
      <c r="R196" s="27">
        <v>0</v>
      </c>
      <c r="S196" s="28">
        <f t="shared" si="219"/>
        <v>0.52078629783397545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0.52078629783397545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220"/>
        <v>0.52078629783397545</v>
      </c>
      <c r="AJ196" t="str">
        <f t="shared" si="221"/>
        <v/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218"/>
        <v>0</v>
      </c>
      <c r="J197" s="6"/>
      <c r="K197" s="31" t="s">
        <v>57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219"/>
        <v>0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220"/>
        <v>0</v>
      </c>
      <c r="AJ197" t="str">
        <f t="shared" si="221"/>
        <v/>
      </c>
      <c r="BA197"/>
      <c r="BR197"/>
      <c r="CG197"/>
    </row>
    <row r="198" spans="1:85" x14ac:dyDescent="0.25">
      <c r="A198" s="21" t="s">
        <v>16</v>
      </c>
      <c r="B198" s="22">
        <v>9.6409798135864175</v>
      </c>
      <c r="C198" s="22">
        <v>0</v>
      </c>
      <c r="D198" s="22">
        <v>1.7875456421124469</v>
      </c>
      <c r="E198" s="22">
        <v>8.6984445919693593E-2</v>
      </c>
      <c r="F198" s="214"/>
      <c r="G198" s="22">
        <v>0</v>
      </c>
      <c r="H198" s="23">
        <v>0</v>
      </c>
      <c r="I198" s="24">
        <f t="shared" si="218"/>
        <v>11.515509901618557</v>
      </c>
      <c r="J198" s="6"/>
      <c r="K198" s="25" t="s">
        <v>16</v>
      </c>
      <c r="L198" s="26">
        <v>9.6409798135864175</v>
      </c>
      <c r="M198" s="26">
        <v>0</v>
      </c>
      <c r="N198" s="26">
        <v>1.7875456421124469</v>
      </c>
      <c r="O198" s="26">
        <v>8.6984445919693593E-2</v>
      </c>
      <c r="P198" s="26">
        <v>4.5030514404271003E-3</v>
      </c>
      <c r="Q198" s="26">
        <v>0</v>
      </c>
      <c r="R198" s="27">
        <v>0</v>
      </c>
      <c r="S198" s="28">
        <f t="shared" si="219"/>
        <v>11.520012953058984</v>
      </c>
      <c r="U198" s="80" t="s">
        <v>16</v>
      </c>
      <c r="V198" s="81">
        <v>9.6409798135864175</v>
      </c>
      <c r="W198" s="81">
        <v>0</v>
      </c>
      <c r="X198" s="81">
        <v>0</v>
      </c>
      <c r="Y198" s="81">
        <v>0</v>
      </c>
      <c r="Z198" s="81">
        <v>1.7875456421124469</v>
      </c>
      <c r="AA198" s="81">
        <v>1.4965840358286655E-2</v>
      </c>
      <c r="AB198" s="81">
        <v>4.5030514404271003E-3</v>
      </c>
      <c r="AC198" s="82">
        <v>7.2018605561406934E-2</v>
      </c>
      <c r="AD198" s="81">
        <v>0</v>
      </c>
      <c r="AE198" s="81">
        <v>0</v>
      </c>
      <c r="AF198" s="81">
        <v>0</v>
      </c>
      <c r="AG198" s="81">
        <v>0</v>
      </c>
      <c r="AH198" s="81">
        <v>7.2018605561406934E-2</v>
      </c>
      <c r="AI198" s="83">
        <f t="shared" si="220"/>
        <v>11.520012953058984</v>
      </c>
      <c r="AJ198" t="str">
        <f t="shared" si="221"/>
        <v/>
      </c>
      <c r="BA198"/>
      <c r="BR198"/>
      <c r="CG198"/>
    </row>
    <row r="199" spans="1:85" x14ac:dyDescent="0.25">
      <c r="A199" s="29" t="s">
        <v>136</v>
      </c>
      <c r="B199" s="18">
        <v>3.5151172661537413</v>
      </c>
      <c r="C199" s="18">
        <v>2.6908414691073421</v>
      </c>
      <c r="D199" s="18">
        <v>71.699894602934208</v>
      </c>
      <c r="E199" s="18">
        <v>0</v>
      </c>
      <c r="F199" s="214"/>
      <c r="G199" s="18">
        <v>0</v>
      </c>
      <c r="H199" s="30">
        <v>0</v>
      </c>
      <c r="I199" s="16">
        <f t="shared" si="218"/>
        <v>77.905853338195286</v>
      </c>
      <c r="J199" s="6"/>
      <c r="K199" s="31" t="s">
        <v>136</v>
      </c>
      <c r="L199" s="18">
        <v>3.5151172661537413</v>
      </c>
      <c r="M199" s="18">
        <v>2.6908414691073421</v>
      </c>
      <c r="N199" s="18">
        <v>71.699894602934208</v>
      </c>
      <c r="O199" s="18">
        <v>0</v>
      </c>
      <c r="P199" s="18">
        <v>3.7389099503475665</v>
      </c>
      <c r="Q199" s="18">
        <v>0</v>
      </c>
      <c r="R199" s="19">
        <v>0</v>
      </c>
      <c r="S199" s="20">
        <f t="shared" si="219"/>
        <v>81.644763288542848</v>
      </c>
      <c r="U199" s="84" t="s">
        <v>136</v>
      </c>
      <c r="V199" s="76">
        <v>3.472684073574877</v>
      </c>
      <c r="W199" s="76">
        <v>0</v>
      </c>
      <c r="X199" s="76">
        <v>0</v>
      </c>
      <c r="Y199" s="76">
        <v>2.6908414691073421</v>
      </c>
      <c r="Z199" s="76">
        <v>57.804543958550965</v>
      </c>
      <c r="AA199" s="76">
        <v>0</v>
      </c>
      <c r="AB199" s="76">
        <v>3.7389099503475665</v>
      </c>
      <c r="AC199" s="77">
        <v>13.937783836962113</v>
      </c>
      <c r="AD199" s="76">
        <v>4.2433192578864444E-2</v>
      </c>
      <c r="AE199" s="76">
        <v>0</v>
      </c>
      <c r="AF199" s="76">
        <v>0</v>
      </c>
      <c r="AG199" s="76">
        <v>13.895350644383248</v>
      </c>
      <c r="AH199" s="76">
        <v>0</v>
      </c>
      <c r="AI199" s="79">
        <f t="shared" si="220"/>
        <v>81.644763288542862</v>
      </c>
      <c r="AJ199" t="str">
        <f t="shared" si="221"/>
        <v/>
      </c>
      <c r="BA199"/>
      <c r="BR199"/>
      <c r="CG199"/>
    </row>
    <row r="200" spans="1:85" x14ac:dyDescent="0.25">
      <c r="A200" s="21" t="s">
        <v>24</v>
      </c>
      <c r="B200" s="22">
        <v>1.2006096457957438</v>
      </c>
      <c r="C200" s="22">
        <v>0.65487798861586033</v>
      </c>
      <c r="D200" s="22">
        <v>17.899998355500184</v>
      </c>
      <c r="E200" s="22">
        <v>34.435667568050654</v>
      </c>
      <c r="F200" s="214"/>
      <c r="G200" s="22">
        <v>0.38201216002591853</v>
      </c>
      <c r="H200" s="23">
        <v>0</v>
      </c>
      <c r="I200" s="24">
        <f t="shared" si="218"/>
        <v>54.57316571798836</v>
      </c>
      <c r="J200" s="6"/>
      <c r="K200" s="25" t="s">
        <v>24</v>
      </c>
      <c r="L200" s="26">
        <v>1.2006096457957438</v>
      </c>
      <c r="M200" s="26">
        <v>0.65487798861586033</v>
      </c>
      <c r="N200" s="26">
        <v>17.899998355500184</v>
      </c>
      <c r="O200" s="26">
        <v>34.435667568050654</v>
      </c>
      <c r="P200" s="26">
        <v>0</v>
      </c>
      <c r="Q200" s="26">
        <v>0.38201216002591853</v>
      </c>
      <c r="R200" s="27">
        <v>0</v>
      </c>
      <c r="S200" s="28">
        <f t="shared" si="219"/>
        <v>54.57316571798836</v>
      </c>
      <c r="U200" s="80" t="s">
        <v>24</v>
      </c>
      <c r="V200" s="81">
        <v>0.10914633143597673</v>
      </c>
      <c r="W200" s="81">
        <v>1.0914633143597672</v>
      </c>
      <c r="X200" s="81">
        <v>0.38201216002591853</v>
      </c>
      <c r="Y200" s="81">
        <v>0.65487798861586033</v>
      </c>
      <c r="Z200" s="81">
        <v>17.899998355500184</v>
      </c>
      <c r="AA200" s="81">
        <v>34.217374905178701</v>
      </c>
      <c r="AB200" s="81">
        <v>0</v>
      </c>
      <c r="AC200" s="82">
        <v>0.21829266287195345</v>
      </c>
      <c r="AD200" s="81">
        <v>0</v>
      </c>
      <c r="AE200" s="81">
        <v>0.16371949715396508</v>
      </c>
      <c r="AF200" s="81">
        <v>0</v>
      </c>
      <c r="AG200" s="81">
        <v>0</v>
      </c>
      <c r="AH200" s="81">
        <v>5.4573165717988363E-2</v>
      </c>
      <c r="AI200" s="83">
        <f t="shared" si="220"/>
        <v>54.57316571798836</v>
      </c>
      <c r="AJ200" t="str">
        <f t="shared" si="221"/>
        <v/>
      </c>
      <c r="BA200"/>
      <c r="BR200"/>
      <c r="CG200"/>
    </row>
    <row r="201" spans="1:85" x14ac:dyDescent="0.25">
      <c r="A201" s="29" t="s">
        <v>23</v>
      </c>
      <c r="B201" s="18">
        <v>0.36673297753080575</v>
      </c>
      <c r="C201" s="18">
        <v>0</v>
      </c>
      <c r="D201" s="18">
        <v>3.9960102854775414E-2</v>
      </c>
      <c r="E201" s="18">
        <v>0</v>
      </c>
      <c r="F201" s="214"/>
      <c r="G201" s="18">
        <v>0</v>
      </c>
      <c r="H201" s="30">
        <v>0</v>
      </c>
      <c r="I201" s="16">
        <f t="shared" si="218"/>
        <v>0.40669308038558116</v>
      </c>
      <c r="J201" s="6"/>
      <c r="K201" s="31" t="s">
        <v>23</v>
      </c>
      <c r="L201" s="18">
        <v>0.36673297753080575</v>
      </c>
      <c r="M201" s="18">
        <v>0</v>
      </c>
      <c r="N201" s="18">
        <v>3.9960102854775414E-2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219"/>
        <v>0.40669308038558116</v>
      </c>
      <c r="U201" s="84" t="s">
        <v>23</v>
      </c>
      <c r="V201" s="76">
        <v>0.36673297753080575</v>
      </c>
      <c r="W201" s="76">
        <v>0</v>
      </c>
      <c r="X201" s="76">
        <v>0</v>
      </c>
      <c r="Y201" s="76">
        <v>0</v>
      </c>
      <c r="Z201" s="76">
        <v>0</v>
      </c>
      <c r="AA201" s="76">
        <v>0</v>
      </c>
      <c r="AB201" s="76">
        <v>0</v>
      </c>
      <c r="AC201" s="77">
        <v>3.9960102854775414E-2</v>
      </c>
      <c r="AD201" s="76">
        <v>0</v>
      </c>
      <c r="AE201" s="76">
        <v>0</v>
      </c>
      <c r="AF201" s="76">
        <v>0</v>
      </c>
      <c r="AG201" s="76">
        <v>3.9960102854775414E-2</v>
      </c>
      <c r="AH201" s="76">
        <v>0</v>
      </c>
      <c r="AI201" s="79">
        <f t="shared" si="220"/>
        <v>0.40669308038558116</v>
      </c>
      <c r="AJ201" t="str">
        <f t="shared" si="221"/>
        <v/>
      </c>
      <c r="BA201"/>
      <c r="BR201"/>
      <c r="CG201"/>
    </row>
    <row r="202" spans="1:85" x14ac:dyDescent="0.25">
      <c r="A202" s="21" t="s">
        <v>58</v>
      </c>
      <c r="B202" s="22">
        <v>9.7285164508901251E-3</v>
      </c>
      <c r="C202" s="22">
        <v>1.6498360372901293E-2</v>
      </c>
      <c r="D202" s="22">
        <v>3.0088195208938528E-2</v>
      </c>
      <c r="E202" s="22">
        <v>0</v>
      </c>
      <c r="F202" s="214"/>
      <c r="G202" s="22">
        <v>0</v>
      </c>
      <c r="H202" s="23">
        <v>0</v>
      </c>
      <c r="I202" s="24">
        <f t="shared" si="218"/>
        <v>5.6315072032729951E-2</v>
      </c>
      <c r="J202" s="6"/>
      <c r="K202" s="25" t="s">
        <v>58</v>
      </c>
      <c r="L202" s="26">
        <v>9.7285164508901251E-3</v>
      </c>
      <c r="M202" s="26">
        <v>1.6498360372901293E-2</v>
      </c>
      <c r="N202" s="26">
        <v>3.0088195208938528E-2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219"/>
        <v>5.6315072032729951E-2</v>
      </c>
      <c r="U202" s="80" t="s">
        <v>58</v>
      </c>
      <c r="V202" s="81">
        <v>9.7285164508901251E-3</v>
      </c>
      <c r="W202" s="81">
        <v>0</v>
      </c>
      <c r="X202" s="81">
        <v>0</v>
      </c>
      <c r="Y202" s="81">
        <v>1.6498360372901293E-2</v>
      </c>
      <c r="Z202" s="81">
        <v>3.0088195208938528E-2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220"/>
        <v>5.6315072032729951E-2</v>
      </c>
      <c r="AJ202" t="str">
        <f t="shared" si="221"/>
        <v/>
      </c>
      <c r="BA202"/>
      <c r="BR202"/>
      <c r="CG202"/>
    </row>
    <row r="203" spans="1:85" x14ac:dyDescent="0.25">
      <c r="A203" s="29" t="s">
        <v>21</v>
      </c>
      <c r="B203" s="18">
        <v>1.690436773829002</v>
      </c>
      <c r="C203" s="18">
        <v>0</v>
      </c>
      <c r="D203" s="18">
        <v>22.48292618863502</v>
      </c>
      <c r="E203" s="18">
        <v>0</v>
      </c>
      <c r="F203" s="214"/>
      <c r="G203" s="18">
        <v>0</v>
      </c>
      <c r="H203" s="30">
        <v>0</v>
      </c>
      <c r="I203" s="16">
        <f t="shared" si="218"/>
        <v>24.173362962464022</v>
      </c>
      <c r="J203" s="6"/>
      <c r="K203" s="31" t="s">
        <v>21</v>
      </c>
      <c r="L203" s="18">
        <v>1.690436773829002</v>
      </c>
      <c r="M203" s="18">
        <v>0</v>
      </c>
      <c r="N203" s="18">
        <v>22.48292618863502</v>
      </c>
      <c r="O203" s="18">
        <v>0</v>
      </c>
      <c r="P203" s="18">
        <v>11.271604207763255</v>
      </c>
      <c r="Q203" s="18">
        <v>0</v>
      </c>
      <c r="R203" s="19">
        <v>0</v>
      </c>
      <c r="S203" s="20">
        <f t="shared" si="219"/>
        <v>35.444967170227279</v>
      </c>
      <c r="U203" s="84" t="s">
        <v>21</v>
      </c>
      <c r="V203" s="76">
        <v>1.690436773829002</v>
      </c>
      <c r="W203" s="76">
        <v>0</v>
      </c>
      <c r="X203" s="76">
        <v>0</v>
      </c>
      <c r="Y203" s="76">
        <v>0</v>
      </c>
      <c r="Z203" s="76">
        <v>22.48292618863502</v>
      </c>
      <c r="AA203" s="76">
        <v>0</v>
      </c>
      <c r="AB203" s="76">
        <v>11.271604207763255</v>
      </c>
      <c r="AC203" s="77">
        <v>0</v>
      </c>
      <c r="AD203" s="76">
        <v>0</v>
      </c>
      <c r="AE203" s="76">
        <v>0</v>
      </c>
      <c r="AF203" s="76">
        <v>0</v>
      </c>
      <c r="AG203" s="76">
        <v>0</v>
      </c>
      <c r="AH203" s="76">
        <v>0</v>
      </c>
      <c r="AI203" s="79">
        <f t="shared" si="220"/>
        <v>35.444967170227279</v>
      </c>
      <c r="AJ203" t="str">
        <f t="shared" si="221"/>
        <v/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4.023809221420362</v>
      </c>
      <c r="E204" s="22">
        <v>0</v>
      </c>
      <c r="F204" s="214"/>
      <c r="G204" s="22">
        <v>0</v>
      </c>
      <c r="H204" s="23">
        <v>0</v>
      </c>
      <c r="I204" s="24">
        <f t="shared" si="218"/>
        <v>4.023809221420362</v>
      </c>
      <c r="J204" s="6"/>
      <c r="K204" s="25" t="s">
        <v>20</v>
      </c>
      <c r="L204" s="26">
        <v>0</v>
      </c>
      <c r="M204" s="26">
        <v>0</v>
      </c>
      <c r="N204" s="26">
        <v>4.023809221420362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219"/>
        <v>4.023809221420362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4.023809221420362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220"/>
        <v>4.023809221420362</v>
      </c>
      <c r="AJ204" t="str">
        <f t="shared" si="221"/>
        <v/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218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219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220"/>
        <v>0</v>
      </c>
      <c r="AJ205" t="str">
        <f t="shared" si="221"/>
        <v/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218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219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220"/>
        <v>0</v>
      </c>
      <c r="AJ206" t="str">
        <f t="shared" si="221"/>
        <v/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218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219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220"/>
        <v>0</v>
      </c>
      <c r="AJ207" t="str">
        <f t="shared" si="221"/>
        <v/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218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219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220"/>
        <v>0</v>
      </c>
      <c r="AJ208" t="str">
        <f t="shared" si="221"/>
        <v/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218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219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220"/>
        <v>0</v>
      </c>
      <c r="AJ209" t="str">
        <f t="shared" si="221"/>
        <v/>
      </c>
      <c r="BA209"/>
      <c r="BR209"/>
      <c r="CG209"/>
    </row>
    <row r="210" spans="1:85" x14ac:dyDescent="0.25">
      <c r="A210" s="56" t="s">
        <v>25</v>
      </c>
      <c r="B210" s="57">
        <f>SUM(B189:B205)</f>
        <v>16.458661820116127</v>
      </c>
      <c r="C210" s="57">
        <f t="shared" ref="C210:I210" si="222">SUM(C189:C205)</f>
        <v>3.3622178180961035</v>
      </c>
      <c r="D210" s="57">
        <f t="shared" si="222"/>
        <v>119.03275605316929</v>
      </c>
      <c r="E210" s="57">
        <f t="shared" si="222"/>
        <v>35.721130461462124</v>
      </c>
      <c r="F210" s="57">
        <f t="shared" si="222"/>
        <v>0</v>
      </c>
      <c r="G210" s="57">
        <f t="shared" si="222"/>
        <v>0.38201216002591853</v>
      </c>
      <c r="H210" s="58">
        <f t="shared" si="222"/>
        <v>0</v>
      </c>
      <c r="I210" s="16">
        <f t="shared" si="222"/>
        <v>174.95677831286957</v>
      </c>
      <c r="J210" s="6"/>
      <c r="K210" s="59" t="s">
        <v>25</v>
      </c>
      <c r="L210" s="57">
        <f>SUM(L189:L205)</f>
        <v>16.458661820116127</v>
      </c>
      <c r="M210" s="57">
        <f t="shared" ref="M210:S210" si="223">SUM(M189:M205)</f>
        <v>3.3622178180961035</v>
      </c>
      <c r="N210" s="57">
        <f t="shared" si="223"/>
        <v>119.03275605316929</v>
      </c>
      <c r="O210" s="57">
        <f t="shared" si="223"/>
        <v>35.721130461462124</v>
      </c>
      <c r="P210" s="57">
        <f t="shared" si="223"/>
        <v>198.07172694235294</v>
      </c>
      <c r="Q210" s="57">
        <f t="shared" si="223"/>
        <v>0.38201216002591853</v>
      </c>
      <c r="R210" s="58">
        <f t="shared" si="223"/>
        <v>0</v>
      </c>
      <c r="S210" s="60">
        <f t="shared" si="223"/>
        <v>373.02850525522251</v>
      </c>
      <c r="T210" t="str">
        <f>IF(ABS(S210-AI210)&gt;0.01,S210-AI210,"")</f>
        <v/>
      </c>
      <c r="U210" s="94" t="s">
        <v>61</v>
      </c>
      <c r="V210" s="95">
        <f>SUM(V189:V205)</f>
        <v>15.324765313177497</v>
      </c>
      <c r="W210" s="95">
        <f t="shared" ref="W210:AH210" si="224">SUM(W189:W205)</f>
        <v>1.0914633143597672</v>
      </c>
      <c r="X210" s="95">
        <f t="shared" si="224"/>
        <v>0.38201216002591853</v>
      </c>
      <c r="Y210" s="95">
        <f t="shared" si="224"/>
        <v>3.3622178180961035</v>
      </c>
      <c r="Z210" s="95">
        <f t="shared" si="224"/>
        <v>105.09744530593127</v>
      </c>
      <c r="AA210" s="95">
        <f t="shared" si="224"/>
        <v>34.412112512660755</v>
      </c>
      <c r="AB210" s="95">
        <f t="shared" si="224"/>
        <v>198.07172694235294</v>
      </c>
      <c r="AC210" s="95">
        <f t="shared" si="224"/>
        <v>15.28676188861826</v>
      </c>
      <c r="AD210" s="96">
        <f t="shared" si="224"/>
        <v>4.2433192578864444E-2</v>
      </c>
      <c r="AE210" s="96">
        <f t="shared" si="224"/>
        <v>0.16371949715396508</v>
      </c>
      <c r="AF210" s="96">
        <f t="shared" si="224"/>
        <v>0</v>
      </c>
      <c r="AG210" s="96">
        <f t="shared" si="224"/>
        <v>13.935310747238024</v>
      </c>
      <c r="AH210" s="96">
        <f t="shared" si="224"/>
        <v>1.1452984516474054</v>
      </c>
      <c r="AI210" s="97">
        <f>SUM(V210:AC210)</f>
        <v>373.02850525522257</v>
      </c>
      <c r="AJ210" t="str">
        <f t="shared" si="221"/>
        <v/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9.4072730298471963E-2</v>
      </c>
      <c r="C211" s="98">
        <f t="shared" ref="C211:H211" si="225">IF($I210=0,"-",C210/$I210)</f>
        <v>1.9217419585102084E-2</v>
      </c>
      <c r="D211" s="98">
        <f t="shared" si="225"/>
        <v>0.68035521230453189</v>
      </c>
      <c r="E211" s="98">
        <f t="shared" si="225"/>
        <v>0.20417117190843087</v>
      </c>
      <c r="F211" s="98">
        <f t="shared" si="225"/>
        <v>0</v>
      </c>
      <c r="G211" s="98">
        <f t="shared" si="225"/>
        <v>2.1834659034631883E-3</v>
      </c>
      <c r="H211" s="99">
        <f t="shared" si="225"/>
        <v>0</v>
      </c>
      <c r="I211" s="100">
        <f>SUM(B211:H211)</f>
        <v>1</v>
      </c>
      <c r="J211"/>
      <c r="K211" s="64" t="s">
        <v>86</v>
      </c>
      <c r="L211" s="65">
        <f t="shared" ref="L211:R211" si="226">IF($S210=0,"-",L210/$S210)</f>
        <v>4.4121726860673206E-2</v>
      </c>
      <c r="M211" s="65">
        <f t="shared" si="226"/>
        <v>9.0132999776939473E-3</v>
      </c>
      <c r="N211" s="65">
        <f t="shared" si="226"/>
        <v>0.31909828438373156</v>
      </c>
      <c r="O211" s="65">
        <f t="shared" si="226"/>
        <v>9.575978767901952E-2</v>
      </c>
      <c r="P211" s="65">
        <f t="shared" si="226"/>
        <v>0.53098281807400793</v>
      </c>
      <c r="Q211" s="65">
        <f t="shared" si="226"/>
        <v>1.0240830248737947E-3</v>
      </c>
      <c r="R211" s="66">
        <f t="shared" si="226"/>
        <v>0</v>
      </c>
      <c r="S211" s="67">
        <f>SUM(L211:R211)</f>
        <v>0.99999999999999989</v>
      </c>
      <c r="U211" s="101" t="s">
        <v>86</v>
      </c>
      <c r="V211" s="102">
        <f>+V210/$AI210</f>
        <v>4.108202214383707E-2</v>
      </c>
      <c r="W211" s="102">
        <f t="shared" ref="W211:AH211" si="227">+W210/$AI210</f>
        <v>2.9259514996394132E-3</v>
      </c>
      <c r="X211" s="102">
        <f t="shared" si="227"/>
        <v>1.0240830248737947E-3</v>
      </c>
      <c r="Y211" s="102">
        <f t="shared" si="227"/>
        <v>9.0132999776939456E-3</v>
      </c>
      <c r="Z211" s="102">
        <f t="shared" si="227"/>
        <v>0.28174105685039968</v>
      </c>
      <c r="AA211" s="102">
        <f t="shared" si="227"/>
        <v>9.2250624356753422E-2</v>
      </c>
      <c r="AB211" s="102">
        <f t="shared" si="227"/>
        <v>0.53098281807400793</v>
      </c>
      <c r="AC211" s="102">
        <f t="shared" si="227"/>
        <v>4.0980144072794655E-2</v>
      </c>
      <c r="AD211" s="102">
        <f t="shared" si="227"/>
        <v>1.1375321719671814E-4</v>
      </c>
      <c r="AE211" s="102">
        <f t="shared" si="227"/>
        <v>4.3889272494591197E-4</v>
      </c>
      <c r="AF211" s="102">
        <f t="shared" si="227"/>
        <v>0</v>
      </c>
      <c r="AG211" s="102">
        <f t="shared" si="227"/>
        <v>3.7357227533331844E-2</v>
      </c>
      <c r="AH211" s="102">
        <f t="shared" si="227"/>
        <v>3.0702705973201781E-3</v>
      </c>
      <c r="AI211" s="103">
        <f>SUM(V211:AC211)</f>
        <v>0.99999999999999978</v>
      </c>
      <c r="AJ211" s="1" t="str">
        <f t="shared" si="221"/>
        <v/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AJ215" t="str">
        <f>IF(ABS(S215-AI215)&gt;0.001,S215-AI215,"")</f>
        <v/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228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229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230">SUM(V216:AC216)</f>
        <v>0</v>
      </c>
      <c r="AJ216" t="str">
        <f t="shared" ref="AJ216:AJ237" si="231">IF(ABS(S216-AI216)&gt;0.001,S216-AI216,"")</f>
        <v/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228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229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230"/>
        <v>0</v>
      </c>
      <c r="AJ217" t="str">
        <f t="shared" si="231"/>
        <v/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228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229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230"/>
        <v>0</v>
      </c>
      <c r="AJ218" t="str">
        <f t="shared" si="231"/>
        <v/>
      </c>
      <c r="BA218"/>
      <c r="BR218"/>
      <c r="CG218"/>
    </row>
    <row r="219" spans="1:85" x14ac:dyDescent="0.25">
      <c r="A219" s="29" t="s">
        <v>15</v>
      </c>
      <c r="B219" s="18">
        <v>0</v>
      </c>
      <c r="C219" s="18">
        <v>0</v>
      </c>
      <c r="D219" s="18">
        <v>0</v>
      </c>
      <c r="E219" s="18">
        <v>0</v>
      </c>
      <c r="F219" s="214"/>
      <c r="G219" s="18">
        <v>0</v>
      </c>
      <c r="H219" s="30">
        <v>0</v>
      </c>
      <c r="I219" s="16">
        <f t="shared" si="228"/>
        <v>0</v>
      </c>
      <c r="J219" s="6"/>
      <c r="K219" s="31" t="s">
        <v>15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229"/>
        <v>0</v>
      </c>
      <c r="U219" s="84" t="s">
        <v>15</v>
      </c>
      <c r="V219" s="76">
        <v>0</v>
      </c>
      <c r="W219" s="76">
        <v>0</v>
      </c>
      <c r="X219" s="76">
        <v>0</v>
      </c>
      <c r="Y219" s="76">
        <v>0</v>
      </c>
      <c r="Z219" s="76">
        <v>0</v>
      </c>
      <c r="AA219" s="76">
        <v>0</v>
      </c>
      <c r="AB219" s="76">
        <v>0</v>
      </c>
      <c r="AC219" s="77">
        <v>0</v>
      </c>
      <c r="AD219" s="78">
        <v>0</v>
      </c>
      <c r="AE219" s="78">
        <v>0</v>
      </c>
      <c r="AF219" s="78">
        <v>0</v>
      </c>
      <c r="AG219" s="78">
        <v>0</v>
      </c>
      <c r="AH219" s="78">
        <v>0</v>
      </c>
      <c r="AI219" s="79">
        <f t="shared" si="230"/>
        <v>0</v>
      </c>
      <c r="AJ219" t="str">
        <f t="shared" si="231"/>
        <v/>
      </c>
      <c r="BA219"/>
      <c r="BR219"/>
      <c r="CG219"/>
    </row>
    <row r="220" spans="1:85" x14ac:dyDescent="0.25">
      <c r="A220" s="21" t="s">
        <v>14</v>
      </c>
      <c r="B220" s="22">
        <v>0</v>
      </c>
      <c r="C220" s="22">
        <v>0</v>
      </c>
      <c r="D220" s="22">
        <v>0</v>
      </c>
      <c r="E220" s="22">
        <v>0</v>
      </c>
      <c r="F220" s="214"/>
      <c r="G220" s="22">
        <v>0</v>
      </c>
      <c r="H220" s="23">
        <v>0</v>
      </c>
      <c r="I220" s="24">
        <f t="shared" si="228"/>
        <v>0</v>
      </c>
      <c r="J220" s="6"/>
      <c r="K220" s="25" t="s">
        <v>14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229"/>
        <v>0</v>
      </c>
      <c r="U220" s="80" t="s">
        <v>55</v>
      </c>
      <c r="V220" s="81">
        <v>0</v>
      </c>
      <c r="W220" s="81">
        <v>0</v>
      </c>
      <c r="X220" s="81">
        <v>0</v>
      </c>
      <c r="Y220" s="81">
        <v>0</v>
      </c>
      <c r="Z220" s="81">
        <v>0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230"/>
        <v>0</v>
      </c>
      <c r="AJ220" t="str">
        <f t="shared" si="231"/>
        <v/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4.9607729734626156E-3</v>
      </c>
      <c r="F221" s="214"/>
      <c r="G221" s="18">
        <v>0</v>
      </c>
      <c r="H221" s="30">
        <v>0</v>
      </c>
      <c r="I221" s="16">
        <f t="shared" si="228"/>
        <v>4.9607729734626156E-3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4.9607729734626156E-3</v>
      </c>
      <c r="P221" s="18">
        <v>7.4160174194538033</v>
      </c>
      <c r="Q221" s="18">
        <v>0</v>
      </c>
      <c r="R221" s="19">
        <v>0</v>
      </c>
      <c r="S221" s="20">
        <f t="shared" si="229"/>
        <v>7.420978192427266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0</v>
      </c>
      <c r="AB221" s="76">
        <v>7.4160174194538033</v>
      </c>
      <c r="AC221" s="77">
        <v>4.9607729734626156E-3</v>
      </c>
      <c r="AD221" s="76">
        <v>0</v>
      </c>
      <c r="AE221" s="76">
        <v>0</v>
      </c>
      <c r="AF221" s="76">
        <v>0</v>
      </c>
      <c r="AG221" s="76">
        <v>0</v>
      </c>
      <c r="AH221" s="76">
        <v>4.9607729734626156E-3</v>
      </c>
      <c r="AI221" s="79">
        <f t="shared" si="230"/>
        <v>7.420978192427266</v>
      </c>
      <c r="AJ221" t="str">
        <f t="shared" si="231"/>
        <v/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228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0.21281328023415857</v>
      </c>
      <c r="Q222" s="26">
        <v>0</v>
      </c>
      <c r="R222" s="27">
        <v>0</v>
      </c>
      <c r="S222" s="28">
        <f t="shared" si="229"/>
        <v>0.21281328023415857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0.21281328023415857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230"/>
        <v>0.21281328023415857</v>
      </c>
      <c r="AJ222" t="str">
        <f t="shared" si="231"/>
        <v/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228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229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230"/>
        <v>0</v>
      </c>
      <c r="AJ223" t="str">
        <f t="shared" si="231"/>
        <v/>
      </c>
      <c r="BA223"/>
      <c r="BR223"/>
      <c r="CG223"/>
    </row>
    <row r="224" spans="1:85" x14ac:dyDescent="0.25">
      <c r="A224" s="21" t="s">
        <v>16</v>
      </c>
      <c r="B224" s="22">
        <v>0</v>
      </c>
      <c r="C224" s="22">
        <v>0</v>
      </c>
      <c r="D224" s="22">
        <v>0</v>
      </c>
      <c r="E224" s="22">
        <v>7.233162718791962E-2</v>
      </c>
      <c r="F224" s="214"/>
      <c r="G224" s="22">
        <v>0</v>
      </c>
      <c r="H224" s="23">
        <v>0</v>
      </c>
      <c r="I224" s="24">
        <f t="shared" si="228"/>
        <v>7.233162718791962E-2</v>
      </c>
      <c r="J224" s="6"/>
      <c r="K224" s="25" t="s">
        <v>16</v>
      </c>
      <c r="L224" s="26">
        <v>0</v>
      </c>
      <c r="M224" s="26">
        <v>0</v>
      </c>
      <c r="N224" s="26">
        <v>0</v>
      </c>
      <c r="O224" s="26">
        <v>7.233162718791962E-2</v>
      </c>
      <c r="P224" s="26">
        <v>0</v>
      </c>
      <c r="Q224" s="26">
        <v>0</v>
      </c>
      <c r="R224" s="27">
        <v>0</v>
      </c>
      <c r="S224" s="28">
        <f t="shared" si="229"/>
        <v>7.233162718791962E-2</v>
      </c>
      <c r="U224" s="80" t="s">
        <v>16</v>
      </c>
      <c r="V224" s="81">
        <v>0</v>
      </c>
      <c r="W224" s="81">
        <v>0</v>
      </c>
      <c r="X224" s="81">
        <v>0</v>
      </c>
      <c r="Y224" s="81">
        <v>0</v>
      </c>
      <c r="Z224" s="81">
        <v>0</v>
      </c>
      <c r="AA224" s="81">
        <v>0</v>
      </c>
      <c r="AB224" s="81">
        <v>0</v>
      </c>
      <c r="AC224" s="82">
        <v>7.233162718791962E-2</v>
      </c>
      <c r="AD224" s="81">
        <v>0</v>
      </c>
      <c r="AE224" s="81">
        <v>0</v>
      </c>
      <c r="AF224" s="81">
        <v>0</v>
      </c>
      <c r="AG224" s="81">
        <v>0</v>
      </c>
      <c r="AH224" s="81">
        <v>7.233162718791962E-2</v>
      </c>
      <c r="AI224" s="83">
        <f t="shared" si="230"/>
        <v>7.233162718791962E-2</v>
      </c>
      <c r="AJ224" t="str">
        <f t="shared" si="231"/>
        <v/>
      </c>
      <c r="BA224"/>
      <c r="BR224"/>
      <c r="CG224"/>
    </row>
    <row r="225" spans="1:85" x14ac:dyDescent="0.25">
      <c r="A225" s="29" t="s">
        <v>136</v>
      </c>
      <c r="B225" s="18">
        <v>17.988975225696716</v>
      </c>
      <c r="C225" s="18">
        <v>0</v>
      </c>
      <c r="D225" s="18">
        <v>0.25432583951562565</v>
      </c>
      <c r="E225" s="18">
        <v>0.59267988468521393</v>
      </c>
      <c r="F225" s="214"/>
      <c r="G225" s="18">
        <v>0</v>
      </c>
      <c r="H225" s="30">
        <v>0</v>
      </c>
      <c r="I225" s="16">
        <f t="shared" si="228"/>
        <v>18.835980949897557</v>
      </c>
      <c r="J225" s="6"/>
      <c r="K225" s="31" t="s">
        <v>136</v>
      </c>
      <c r="L225" s="18">
        <v>17.988975225696716</v>
      </c>
      <c r="M225" s="18">
        <v>0</v>
      </c>
      <c r="N225" s="18">
        <v>0.25432583951562565</v>
      </c>
      <c r="O225" s="18">
        <v>0.59267988468521393</v>
      </c>
      <c r="P225" s="18">
        <v>0</v>
      </c>
      <c r="Q225" s="18">
        <v>0</v>
      </c>
      <c r="R225" s="19">
        <v>0</v>
      </c>
      <c r="S225" s="20">
        <f t="shared" si="229"/>
        <v>18.835980949897557</v>
      </c>
      <c r="U225" s="84" t="s">
        <v>136</v>
      </c>
      <c r="V225" s="76">
        <v>17.87166991971619</v>
      </c>
      <c r="W225" s="76">
        <v>0</v>
      </c>
      <c r="X225" s="76">
        <v>0</v>
      </c>
      <c r="Y225" s="76">
        <v>0</v>
      </c>
      <c r="Z225" s="76">
        <v>0.25432583951562565</v>
      </c>
      <c r="AA225" s="76">
        <v>0</v>
      </c>
      <c r="AB225" s="76">
        <v>0</v>
      </c>
      <c r="AC225" s="77">
        <v>0.70998519066573917</v>
      </c>
      <c r="AD225" s="76">
        <v>0.1173053059805253</v>
      </c>
      <c r="AE225" s="76">
        <v>0</v>
      </c>
      <c r="AF225" s="76">
        <v>0</v>
      </c>
      <c r="AG225" s="76">
        <v>0</v>
      </c>
      <c r="AH225" s="76">
        <v>0.59267988468521393</v>
      </c>
      <c r="AI225" s="79">
        <f t="shared" si="230"/>
        <v>18.835980949897557</v>
      </c>
      <c r="AJ225" t="str">
        <f t="shared" si="231"/>
        <v/>
      </c>
      <c r="BA225"/>
      <c r="BR225"/>
      <c r="CG225"/>
    </row>
    <row r="226" spans="1:85" x14ac:dyDescent="0.25">
      <c r="A226" s="21" t="s">
        <v>24</v>
      </c>
      <c r="B226" s="22">
        <v>3.622313503813174</v>
      </c>
      <c r="C226" s="22">
        <v>0</v>
      </c>
      <c r="D226" s="22">
        <v>11.267339049367063</v>
      </c>
      <c r="E226" s="22">
        <v>44.059394052258078</v>
      </c>
      <c r="F226" s="214"/>
      <c r="G226" s="22">
        <v>8.6508656049507255</v>
      </c>
      <c r="H226" s="23">
        <v>0</v>
      </c>
      <c r="I226" s="24">
        <f t="shared" si="228"/>
        <v>67.599912210389036</v>
      </c>
      <c r="J226" s="6"/>
      <c r="K226" s="25" t="s">
        <v>24</v>
      </c>
      <c r="L226" s="26">
        <v>3.622313503813174</v>
      </c>
      <c r="M226" s="26">
        <v>0</v>
      </c>
      <c r="N226" s="26">
        <v>11.267339049367063</v>
      </c>
      <c r="O226" s="26">
        <v>44.059394052258078</v>
      </c>
      <c r="P226" s="26">
        <v>0</v>
      </c>
      <c r="Q226" s="26">
        <v>8.6508656049507255</v>
      </c>
      <c r="R226" s="27">
        <v>0</v>
      </c>
      <c r="S226" s="28">
        <f t="shared" si="229"/>
        <v>67.599912210389036</v>
      </c>
      <c r="U226" s="80" t="s">
        <v>24</v>
      </c>
      <c r="V226" s="81">
        <v>0.99865988360951807</v>
      </c>
      <c r="W226" s="81">
        <v>2.623653620203656</v>
      </c>
      <c r="X226" s="81">
        <v>8.6508656049507255</v>
      </c>
      <c r="Y226" s="81">
        <v>0</v>
      </c>
      <c r="Z226" s="81">
        <v>11.267339049367063</v>
      </c>
      <c r="AA226" s="81">
        <v>42.880415239003987</v>
      </c>
      <c r="AB226" s="81">
        <v>0</v>
      </c>
      <c r="AC226" s="82">
        <v>1.1789788132540853</v>
      </c>
      <c r="AD226" s="81">
        <v>0</v>
      </c>
      <c r="AE226" s="81">
        <v>0.48388617703465953</v>
      </c>
      <c r="AF226" s="81">
        <v>0</v>
      </c>
      <c r="AG226" s="81">
        <v>0</v>
      </c>
      <c r="AH226" s="81">
        <v>0.69509263621942574</v>
      </c>
      <c r="AI226" s="83">
        <f t="shared" si="230"/>
        <v>67.599912210389036</v>
      </c>
      <c r="AJ226" t="str">
        <f t="shared" si="231"/>
        <v/>
      </c>
      <c r="BA226"/>
      <c r="BR226"/>
      <c r="CG226"/>
    </row>
    <row r="227" spans="1:85" x14ac:dyDescent="0.25">
      <c r="A227" s="29" t="s">
        <v>23</v>
      </c>
      <c r="B227" s="18">
        <v>2.133632264861212</v>
      </c>
      <c r="C227" s="18">
        <v>0</v>
      </c>
      <c r="D227" s="18">
        <v>0</v>
      </c>
      <c r="E227" s="18">
        <v>0</v>
      </c>
      <c r="F227" s="214"/>
      <c r="G227" s="18">
        <v>0</v>
      </c>
      <c r="H227" s="30">
        <v>0</v>
      </c>
      <c r="I227" s="16">
        <f t="shared" si="228"/>
        <v>2.133632264861212</v>
      </c>
      <c r="J227" s="6"/>
      <c r="K227" s="31" t="s">
        <v>23</v>
      </c>
      <c r="L227" s="18">
        <v>2.133632264861212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229"/>
        <v>2.133632264861212</v>
      </c>
      <c r="U227" s="84" t="s">
        <v>23</v>
      </c>
      <c r="V227" s="76">
        <v>2.0833566555325396</v>
      </c>
      <c r="W227" s="76">
        <v>5.0275609328672435E-2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0</v>
      </c>
      <c r="AD227" s="76">
        <v>0</v>
      </c>
      <c r="AE227" s="76">
        <v>0</v>
      </c>
      <c r="AF227" s="76">
        <v>0</v>
      </c>
      <c r="AG227" s="76">
        <v>0</v>
      </c>
      <c r="AH227" s="76">
        <v>0</v>
      </c>
      <c r="AI227" s="79">
        <f t="shared" si="230"/>
        <v>2.133632264861212</v>
      </c>
      <c r="AJ227" t="str">
        <f t="shared" si="231"/>
        <v/>
      </c>
      <c r="BA227"/>
      <c r="BR227"/>
      <c r="CG227"/>
    </row>
    <row r="228" spans="1:85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228"/>
        <v>0</v>
      </c>
      <c r="J228" s="6"/>
      <c r="K228" s="25" t="s">
        <v>58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229"/>
        <v>0</v>
      </c>
      <c r="U228" s="80" t="s">
        <v>58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230"/>
        <v>0</v>
      </c>
      <c r="AJ228" t="str">
        <f t="shared" si="231"/>
        <v/>
      </c>
      <c r="BA228"/>
      <c r="BR228"/>
      <c r="CG228"/>
    </row>
    <row r="229" spans="1:85" x14ac:dyDescent="0.25">
      <c r="A229" s="29" t="s">
        <v>21</v>
      </c>
      <c r="B229" s="18">
        <v>0.15720429661912261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228"/>
        <v>0.15720429661912261</v>
      </c>
      <c r="J229" s="6"/>
      <c r="K229" s="31" t="s">
        <v>21</v>
      </c>
      <c r="L229" s="18">
        <v>0.15720429661912261</v>
      </c>
      <c r="M229" s="18">
        <v>0</v>
      </c>
      <c r="N229" s="18">
        <v>0</v>
      </c>
      <c r="O229" s="18">
        <v>0</v>
      </c>
      <c r="P229" s="18">
        <v>0.4581244669989385</v>
      </c>
      <c r="Q229" s="18">
        <v>0</v>
      </c>
      <c r="R229" s="19">
        <v>0</v>
      </c>
      <c r="S229" s="20">
        <f t="shared" si="229"/>
        <v>0.6153287636180611</v>
      </c>
      <c r="U229" s="84" t="s">
        <v>21</v>
      </c>
      <c r="V229" s="76">
        <v>0.15720429661912261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0.4581244669989385</v>
      </c>
      <c r="AC229" s="77">
        <v>0</v>
      </c>
      <c r="AD229" s="76">
        <v>0</v>
      </c>
      <c r="AE229" s="76">
        <v>0</v>
      </c>
      <c r="AF229" s="76">
        <v>0</v>
      </c>
      <c r="AG229" s="76">
        <v>0</v>
      </c>
      <c r="AH229" s="76">
        <v>0</v>
      </c>
      <c r="AI229" s="79">
        <f t="shared" si="230"/>
        <v>0.6153287636180611</v>
      </c>
      <c r="AJ229" t="str">
        <f t="shared" si="231"/>
        <v/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228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229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230"/>
        <v>0</v>
      </c>
      <c r="AJ230" t="str">
        <f t="shared" si="231"/>
        <v/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228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229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230"/>
        <v>0</v>
      </c>
      <c r="AJ231" t="str">
        <f t="shared" si="231"/>
        <v/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228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229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230"/>
        <v>0</v>
      </c>
      <c r="AJ232" t="str">
        <f t="shared" si="231"/>
        <v/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228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229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230"/>
        <v>0</v>
      </c>
      <c r="AJ233" t="str">
        <f t="shared" si="231"/>
        <v/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228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229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230"/>
        <v>0</v>
      </c>
      <c r="AJ234" t="str">
        <f t="shared" si="231"/>
        <v/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228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229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230"/>
        <v>0</v>
      </c>
      <c r="AJ235" t="str">
        <f t="shared" si="231"/>
        <v/>
      </c>
      <c r="BA235"/>
      <c r="BR235"/>
      <c r="CG235"/>
    </row>
    <row r="236" spans="1:85" x14ac:dyDescent="0.25">
      <c r="A236" s="56" t="s">
        <v>25</v>
      </c>
      <c r="B236" s="57">
        <f>SUM(B215:B231)</f>
        <v>23.902125290990227</v>
      </c>
      <c r="C236" s="57">
        <f t="shared" ref="C236:I236" si="232">SUM(C215:C231)</f>
        <v>0</v>
      </c>
      <c r="D236" s="57">
        <f t="shared" si="232"/>
        <v>11.52166488888269</v>
      </c>
      <c r="E236" s="57">
        <f t="shared" si="232"/>
        <v>44.729366337104672</v>
      </c>
      <c r="F236" s="57">
        <f t="shared" si="232"/>
        <v>0</v>
      </c>
      <c r="G236" s="57">
        <f t="shared" si="232"/>
        <v>8.6508656049507255</v>
      </c>
      <c r="H236" s="58">
        <f t="shared" si="232"/>
        <v>0</v>
      </c>
      <c r="I236" s="16">
        <f t="shared" si="232"/>
        <v>88.804022121928313</v>
      </c>
      <c r="J236" s="6"/>
      <c r="K236" s="59" t="s">
        <v>25</v>
      </c>
      <c r="L236" s="57">
        <f>SUM(L215:L231)</f>
        <v>23.902125290990227</v>
      </c>
      <c r="M236" s="57">
        <f t="shared" ref="M236:S236" si="233">SUM(M215:M231)</f>
        <v>0</v>
      </c>
      <c r="N236" s="57">
        <f t="shared" si="233"/>
        <v>11.52166488888269</v>
      </c>
      <c r="O236" s="57">
        <f t="shared" si="233"/>
        <v>44.729366337104672</v>
      </c>
      <c r="P236" s="57">
        <f t="shared" si="233"/>
        <v>8.0869551666869004</v>
      </c>
      <c r="Q236" s="57">
        <f t="shared" si="233"/>
        <v>8.6508656049507255</v>
      </c>
      <c r="R236" s="58">
        <f t="shared" si="233"/>
        <v>0</v>
      </c>
      <c r="S236" s="60">
        <f t="shared" si="233"/>
        <v>96.890977288615204</v>
      </c>
      <c r="T236" t="str">
        <f>IF(ABS(S236-AI236)&gt;0.01,S236-AI236,"")</f>
        <v/>
      </c>
      <c r="U236" s="94" t="s">
        <v>61</v>
      </c>
      <c r="V236" s="95">
        <f>SUM(V215:V231)</f>
        <v>21.110890755477374</v>
      </c>
      <c r="W236" s="95">
        <f t="shared" ref="W236:AH236" si="234">SUM(W215:W231)</f>
        <v>2.6739292295323285</v>
      </c>
      <c r="X236" s="95">
        <f t="shared" si="234"/>
        <v>8.6508656049507255</v>
      </c>
      <c r="Y236" s="95">
        <f t="shared" si="234"/>
        <v>0</v>
      </c>
      <c r="Z236" s="95">
        <f t="shared" si="234"/>
        <v>11.52166488888269</v>
      </c>
      <c r="AA236" s="95">
        <f t="shared" si="234"/>
        <v>42.880415239003987</v>
      </c>
      <c r="AB236" s="95">
        <f t="shared" si="234"/>
        <v>8.0869551666869004</v>
      </c>
      <c r="AC236" s="95">
        <f t="shared" si="234"/>
        <v>1.9662564040812067</v>
      </c>
      <c r="AD236" s="96">
        <f t="shared" si="234"/>
        <v>0.1173053059805253</v>
      </c>
      <c r="AE236" s="96">
        <f t="shared" si="234"/>
        <v>0.48388617703465953</v>
      </c>
      <c r="AF236" s="96">
        <f t="shared" si="234"/>
        <v>0</v>
      </c>
      <c r="AG236" s="96">
        <f t="shared" si="234"/>
        <v>0</v>
      </c>
      <c r="AH236" s="96">
        <f t="shared" si="234"/>
        <v>1.365064921066022</v>
      </c>
      <c r="AI236" s="97">
        <f>SUM(V236:AC236)</f>
        <v>96.890977288615218</v>
      </c>
      <c r="AJ236" t="str">
        <f t="shared" si="231"/>
        <v/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0.2691558864098802</v>
      </c>
      <c r="C237" s="98">
        <f t="shared" ref="C237:H237" si="235">IF($I236=0,"-",C236/$I236)</f>
        <v>0</v>
      </c>
      <c r="D237" s="98">
        <f t="shared" si="235"/>
        <v>0.1297426018954794</v>
      </c>
      <c r="E237" s="98">
        <f t="shared" si="235"/>
        <v>0.50368626632351243</v>
      </c>
      <c r="F237" s="98">
        <f t="shared" si="235"/>
        <v>0</v>
      </c>
      <c r="G237" s="98">
        <f t="shared" si="235"/>
        <v>9.7415245371128001E-2</v>
      </c>
      <c r="H237" s="99">
        <f t="shared" si="235"/>
        <v>0</v>
      </c>
      <c r="I237" s="100">
        <f>SUM(B237:H237)</f>
        <v>1</v>
      </c>
      <c r="J237"/>
      <c r="K237" s="64" t="s">
        <v>86</v>
      </c>
      <c r="L237" s="65">
        <f t="shared" ref="L237:R237" si="236">IF($S236=0,"-",L236/$S236)</f>
        <v>0.24669092994894121</v>
      </c>
      <c r="M237" s="65">
        <f t="shared" si="236"/>
        <v>0</v>
      </c>
      <c r="N237" s="65">
        <f t="shared" si="236"/>
        <v>0.11891370291954417</v>
      </c>
      <c r="O237" s="65">
        <f t="shared" si="236"/>
        <v>0.46164635334275261</v>
      </c>
      <c r="P237" s="65">
        <f t="shared" si="236"/>
        <v>8.3464481347915218E-2</v>
      </c>
      <c r="Q237" s="65">
        <f t="shared" si="236"/>
        <v>8.9284532440846914E-2</v>
      </c>
      <c r="R237" s="66">
        <f t="shared" si="236"/>
        <v>0</v>
      </c>
      <c r="S237" s="67">
        <f>SUM(L237:R237)</f>
        <v>1.0000000000000002</v>
      </c>
      <c r="U237" s="101" t="s">
        <v>86</v>
      </c>
      <c r="V237" s="102">
        <f>+V236/$AI236</f>
        <v>0.21788293756799504</v>
      </c>
      <c r="W237" s="102">
        <f t="shared" ref="W237:AH237" si="237">+W236/$AI236</f>
        <v>2.7597298575772727E-2</v>
      </c>
      <c r="X237" s="102">
        <f t="shared" si="237"/>
        <v>8.92845324408469E-2</v>
      </c>
      <c r="Y237" s="102">
        <f t="shared" si="237"/>
        <v>0</v>
      </c>
      <c r="Z237" s="102">
        <f t="shared" si="237"/>
        <v>0.11891370291954415</v>
      </c>
      <c r="AA237" s="102">
        <f t="shared" si="237"/>
        <v>0.44256355378967238</v>
      </c>
      <c r="AB237" s="102">
        <f t="shared" si="237"/>
        <v>8.3464481347915204E-2</v>
      </c>
      <c r="AC237" s="102">
        <f t="shared" si="237"/>
        <v>2.029349335825353E-2</v>
      </c>
      <c r="AD237" s="102">
        <f t="shared" si="237"/>
        <v>1.2106938051734233E-3</v>
      </c>
      <c r="AE237" s="102">
        <f t="shared" si="237"/>
        <v>4.9941304193194119E-3</v>
      </c>
      <c r="AF237" s="102">
        <f t="shared" si="237"/>
        <v>0</v>
      </c>
      <c r="AG237" s="102">
        <f t="shared" si="237"/>
        <v>0</v>
      </c>
      <c r="AH237" s="102">
        <f t="shared" si="237"/>
        <v>1.4088669133760697E-2</v>
      </c>
      <c r="AI237" s="103">
        <f>SUM(V237:AC237)</f>
        <v>0.99999999999999989</v>
      </c>
      <c r="AJ237" s="1" t="str">
        <f t="shared" si="231"/>
        <v/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AJ241" t="str">
        <f>IF(ABS(S241-AI241)&gt;0.001,S241-AI241,"")</f>
        <v/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238">SUM(B242:H242)</f>
        <v>0</v>
      </c>
      <c r="J242" s="6"/>
      <c r="K242" s="25" t="s">
        <v>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239">SUM(L242:R242)</f>
        <v>0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240">SUM(V242:AC242)</f>
        <v>0</v>
      </c>
      <c r="AJ242" t="str">
        <f t="shared" ref="AJ242:AJ263" si="241">IF(ABS(S242-AI242)&gt;0.001,S242-AI242,"")</f>
        <v/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0.1356963955184447</v>
      </c>
      <c r="E243" s="18">
        <v>0</v>
      </c>
      <c r="F243" s="214"/>
      <c r="G243" s="18">
        <v>0</v>
      </c>
      <c r="H243" s="30">
        <v>0</v>
      </c>
      <c r="I243" s="16">
        <f t="shared" si="238"/>
        <v>0.1356963955184447</v>
      </c>
      <c r="J243" s="6"/>
      <c r="K243" s="31" t="s">
        <v>9</v>
      </c>
      <c r="L243" s="18">
        <v>0</v>
      </c>
      <c r="M243" s="18">
        <v>0</v>
      </c>
      <c r="N243" s="18">
        <v>0.1356963955184447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239"/>
        <v>0.1356963955184447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0.1356963955184447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240"/>
        <v>0.1356963955184447</v>
      </c>
      <c r="AJ243" t="str">
        <f t="shared" si="241"/>
        <v/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238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239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240"/>
        <v>0</v>
      </c>
      <c r="AJ244" t="str">
        <f t="shared" si="241"/>
        <v/>
      </c>
      <c r="BA244"/>
      <c r="BR244"/>
      <c r="CG244"/>
    </row>
    <row r="245" spans="1:85" x14ac:dyDescent="0.25">
      <c r="A245" s="29" t="s">
        <v>15</v>
      </c>
      <c r="B245" s="18">
        <v>1.3633776260828203</v>
      </c>
      <c r="C245" s="18">
        <v>0</v>
      </c>
      <c r="D245" s="18">
        <v>0.21411033689950124</v>
      </c>
      <c r="E245" s="18">
        <v>0</v>
      </c>
      <c r="F245" s="214"/>
      <c r="G245" s="18">
        <v>0</v>
      </c>
      <c r="H245" s="30">
        <v>0</v>
      </c>
      <c r="I245" s="16">
        <f t="shared" si="238"/>
        <v>1.5774879629823215</v>
      </c>
      <c r="J245" s="6"/>
      <c r="K245" s="31" t="s">
        <v>15</v>
      </c>
      <c r="L245" s="18">
        <v>1.3633776260828203</v>
      </c>
      <c r="M245" s="18">
        <v>0</v>
      </c>
      <c r="N245" s="18">
        <v>0.21411033689950124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239"/>
        <v>1.5774879629823215</v>
      </c>
      <c r="U245" s="84" t="s">
        <v>15</v>
      </c>
      <c r="V245" s="76">
        <v>1.3633776260828203</v>
      </c>
      <c r="W245" s="76">
        <v>0</v>
      </c>
      <c r="X245" s="76">
        <v>0</v>
      </c>
      <c r="Y245" s="76">
        <v>0</v>
      </c>
      <c r="Z245" s="76">
        <v>0.21411033689950124</v>
      </c>
      <c r="AA245" s="76">
        <v>0</v>
      </c>
      <c r="AB245" s="76">
        <v>0</v>
      </c>
      <c r="AC245" s="77">
        <v>0</v>
      </c>
      <c r="AD245" s="78">
        <v>0</v>
      </c>
      <c r="AE245" s="78">
        <v>0</v>
      </c>
      <c r="AF245" s="78">
        <v>0</v>
      </c>
      <c r="AG245" s="78">
        <v>0</v>
      </c>
      <c r="AH245" s="78">
        <v>0</v>
      </c>
      <c r="AI245" s="79">
        <f t="shared" si="240"/>
        <v>1.5774879629823215</v>
      </c>
      <c r="AJ245" t="str">
        <f t="shared" si="241"/>
        <v/>
      </c>
      <c r="BA245"/>
      <c r="BR245"/>
      <c r="CG245"/>
    </row>
    <row r="246" spans="1:85" x14ac:dyDescent="0.25">
      <c r="A246" s="21" t="s">
        <v>14</v>
      </c>
      <c r="B246" s="22">
        <v>0</v>
      </c>
      <c r="C246" s="22">
        <v>0</v>
      </c>
      <c r="D246" s="22">
        <v>0</v>
      </c>
      <c r="E246" s="22">
        <v>0</v>
      </c>
      <c r="F246" s="214"/>
      <c r="G246" s="22">
        <v>0</v>
      </c>
      <c r="H246" s="23">
        <v>0</v>
      </c>
      <c r="I246" s="24">
        <f t="shared" si="238"/>
        <v>0</v>
      </c>
      <c r="J246" s="6"/>
      <c r="K246" s="25" t="s">
        <v>14</v>
      </c>
      <c r="L246" s="26">
        <v>0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7">
        <v>0</v>
      </c>
      <c r="S246" s="28">
        <f t="shared" si="239"/>
        <v>0</v>
      </c>
      <c r="U246" s="80" t="s">
        <v>55</v>
      </c>
      <c r="V246" s="81">
        <v>0</v>
      </c>
      <c r="W246" s="81">
        <v>0</v>
      </c>
      <c r="X246" s="81">
        <v>0</v>
      </c>
      <c r="Y246" s="81">
        <v>0</v>
      </c>
      <c r="Z246" s="81">
        <v>0</v>
      </c>
      <c r="AA246" s="81">
        <v>0</v>
      </c>
      <c r="AB246" s="81">
        <v>0</v>
      </c>
      <c r="AC246" s="82">
        <v>0</v>
      </c>
      <c r="AD246" s="81">
        <v>0</v>
      </c>
      <c r="AE246" s="81">
        <v>0</v>
      </c>
      <c r="AF246" s="81">
        <v>0</v>
      </c>
      <c r="AG246" s="81">
        <v>0</v>
      </c>
      <c r="AH246" s="81">
        <v>0</v>
      </c>
      <c r="AI246" s="83">
        <f t="shared" si="240"/>
        <v>0</v>
      </c>
      <c r="AJ246" t="str">
        <f t="shared" si="241"/>
        <v/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0.37048490254668082</v>
      </c>
      <c r="F247" s="214"/>
      <c r="G247" s="18">
        <v>0</v>
      </c>
      <c r="H247" s="30">
        <v>0</v>
      </c>
      <c r="I247" s="16">
        <f t="shared" si="238"/>
        <v>0.37048490254668082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0.37048490254668082</v>
      </c>
      <c r="P247" s="18">
        <v>69.051472369243228</v>
      </c>
      <c r="Q247" s="18">
        <v>0</v>
      </c>
      <c r="R247" s="19">
        <v>0</v>
      </c>
      <c r="S247" s="20">
        <f t="shared" si="239"/>
        <v>69.421957271789907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2.5933943178267659E-2</v>
      </c>
      <c r="AB247" s="76">
        <v>69.051472369243228</v>
      </c>
      <c r="AC247" s="77">
        <v>0.34455095936841318</v>
      </c>
      <c r="AD247" s="76">
        <v>0</v>
      </c>
      <c r="AE247" s="76">
        <v>0</v>
      </c>
      <c r="AF247" s="76">
        <v>0</v>
      </c>
      <c r="AG247" s="76">
        <v>0</v>
      </c>
      <c r="AH247" s="76">
        <v>0.34455095936841318</v>
      </c>
      <c r="AI247" s="79">
        <f t="shared" si="240"/>
        <v>69.421957271789921</v>
      </c>
      <c r="AJ247" t="str">
        <f t="shared" si="241"/>
        <v/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2.7920814912321904E-3</v>
      </c>
      <c r="F248" s="214"/>
      <c r="G248" s="22">
        <v>0</v>
      </c>
      <c r="H248" s="23">
        <v>0</v>
      </c>
      <c r="I248" s="24">
        <f t="shared" si="238"/>
        <v>2.7920814912321904E-3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2.7920814912321904E-3</v>
      </c>
      <c r="P248" s="26">
        <v>3.007701179791797</v>
      </c>
      <c r="Q248" s="26">
        <v>0</v>
      </c>
      <c r="R248" s="27">
        <v>0</v>
      </c>
      <c r="S248" s="28">
        <f t="shared" si="239"/>
        <v>3.0104932612830293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2.7641606763198685E-3</v>
      </c>
      <c r="AB248" s="81">
        <v>3.007701179791797</v>
      </c>
      <c r="AC248" s="82">
        <v>2.7920814912321905E-5</v>
      </c>
      <c r="AD248" s="81">
        <v>0</v>
      </c>
      <c r="AE248" s="81">
        <v>0</v>
      </c>
      <c r="AF248" s="81">
        <v>0</v>
      </c>
      <c r="AG248" s="81">
        <v>0</v>
      </c>
      <c r="AH248" s="81">
        <v>2.7920814912321905E-5</v>
      </c>
      <c r="AI248" s="83">
        <f t="shared" si="240"/>
        <v>3.0104932612830293</v>
      </c>
      <c r="AJ248" t="str">
        <f t="shared" si="241"/>
        <v/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0.26647720322359553</v>
      </c>
      <c r="E249" s="18">
        <v>0</v>
      </c>
      <c r="F249" s="214"/>
      <c r="G249" s="18">
        <v>0</v>
      </c>
      <c r="H249" s="30">
        <v>0</v>
      </c>
      <c r="I249" s="16">
        <f t="shared" si="238"/>
        <v>0.26647720322359553</v>
      </c>
      <c r="J249" s="6"/>
      <c r="K249" s="31" t="s">
        <v>57</v>
      </c>
      <c r="L249" s="18">
        <v>0</v>
      </c>
      <c r="M249" s="18">
        <v>0</v>
      </c>
      <c r="N249" s="18">
        <v>0.26647720322359553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239"/>
        <v>0.26647720322359553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0.26647720322359553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240"/>
        <v>0.26647720322359553</v>
      </c>
      <c r="AJ249" t="str">
        <f t="shared" si="241"/>
        <v/>
      </c>
      <c r="BA249"/>
      <c r="BR249"/>
      <c r="CG249"/>
    </row>
    <row r="250" spans="1:85" x14ac:dyDescent="0.25">
      <c r="A250" s="21" t="s">
        <v>16</v>
      </c>
      <c r="B250" s="22">
        <v>2.3235896500604696</v>
      </c>
      <c r="C250" s="22">
        <v>0</v>
      </c>
      <c r="D250" s="22">
        <v>3.2950033472335298</v>
      </c>
      <c r="E250" s="22">
        <v>6.5175618756054217</v>
      </c>
      <c r="F250" s="214"/>
      <c r="G250" s="22">
        <v>0</v>
      </c>
      <c r="H250" s="23">
        <v>0</v>
      </c>
      <c r="I250" s="24">
        <f t="shared" si="238"/>
        <v>12.136154872899422</v>
      </c>
      <c r="J250" s="6"/>
      <c r="K250" s="25" t="s">
        <v>16</v>
      </c>
      <c r="L250" s="26">
        <v>2.3235896500604696</v>
      </c>
      <c r="M250" s="26">
        <v>0</v>
      </c>
      <c r="N250" s="26">
        <v>3.2950033472335298</v>
      </c>
      <c r="O250" s="26">
        <v>6.5175618756054217</v>
      </c>
      <c r="P250" s="26">
        <v>1.3501506354979053E-2</v>
      </c>
      <c r="Q250" s="26">
        <v>0</v>
      </c>
      <c r="R250" s="27">
        <v>0</v>
      </c>
      <c r="S250" s="28">
        <f t="shared" si="239"/>
        <v>12.149656379254401</v>
      </c>
      <c r="U250" s="80" t="s">
        <v>16</v>
      </c>
      <c r="V250" s="81">
        <v>2.3235896500604696</v>
      </c>
      <c r="W250" s="81">
        <v>0</v>
      </c>
      <c r="X250" s="81">
        <v>0</v>
      </c>
      <c r="Y250" s="81">
        <v>0</v>
      </c>
      <c r="Z250" s="81">
        <v>3.2950033472335298</v>
      </c>
      <c r="AA250" s="81">
        <v>3.2960591193432746E-2</v>
      </c>
      <c r="AB250" s="81">
        <v>1.3501506354979053E-2</v>
      </c>
      <c r="AC250" s="82">
        <v>6.4846012844119887</v>
      </c>
      <c r="AD250" s="81">
        <v>0</v>
      </c>
      <c r="AE250" s="81">
        <v>0</v>
      </c>
      <c r="AF250" s="81">
        <v>0</v>
      </c>
      <c r="AG250" s="81">
        <v>0</v>
      </c>
      <c r="AH250" s="81">
        <v>6.4846012844119887</v>
      </c>
      <c r="AI250" s="83">
        <f t="shared" si="240"/>
        <v>12.149656379254401</v>
      </c>
      <c r="AJ250" t="str">
        <f t="shared" si="241"/>
        <v/>
      </c>
      <c r="BA250"/>
      <c r="BR250"/>
      <c r="CG250"/>
    </row>
    <row r="251" spans="1:85" x14ac:dyDescent="0.25">
      <c r="A251" s="29" t="s">
        <v>136</v>
      </c>
      <c r="B251" s="18">
        <v>105.51026400832592</v>
      </c>
      <c r="C251" s="18">
        <v>3.5214532752438519</v>
      </c>
      <c r="D251" s="18">
        <v>45.38901727642709</v>
      </c>
      <c r="E251" s="18">
        <v>9.6973891393741347</v>
      </c>
      <c r="F251" s="214"/>
      <c r="G251" s="18">
        <v>0</v>
      </c>
      <c r="H251" s="30">
        <v>0</v>
      </c>
      <c r="I251" s="16">
        <f t="shared" si="238"/>
        <v>164.11812369937101</v>
      </c>
      <c r="J251" s="6"/>
      <c r="K251" s="31" t="s">
        <v>136</v>
      </c>
      <c r="L251" s="18">
        <v>105.51026400832592</v>
      </c>
      <c r="M251" s="18">
        <v>3.5214532752438519</v>
      </c>
      <c r="N251" s="18">
        <v>45.38901727642709</v>
      </c>
      <c r="O251" s="18">
        <v>9.6973891393741347</v>
      </c>
      <c r="P251" s="18">
        <v>2.4023403777838424E-2</v>
      </c>
      <c r="Q251" s="18">
        <v>0</v>
      </c>
      <c r="R251" s="19">
        <v>0</v>
      </c>
      <c r="S251" s="20">
        <f t="shared" si="239"/>
        <v>164.14214710314886</v>
      </c>
      <c r="U251" s="84" t="s">
        <v>136</v>
      </c>
      <c r="V251" s="76">
        <v>104.1109773951939</v>
      </c>
      <c r="W251" s="76">
        <v>0</v>
      </c>
      <c r="X251" s="76">
        <v>0</v>
      </c>
      <c r="Y251" s="76">
        <v>3.5214532752438519</v>
      </c>
      <c r="Z251" s="76">
        <v>45.38901727642709</v>
      </c>
      <c r="AA251" s="76">
        <v>1.1296005153784747</v>
      </c>
      <c r="AB251" s="76">
        <v>2.4023403777838424E-2</v>
      </c>
      <c r="AC251" s="77">
        <v>9.9670752371276734</v>
      </c>
      <c r="AD251" s="76">
        <v>1.3992866131320141</v>
      </c>
      <c r="AE251" s="76">
        <v>3.4651989087362329</v>
      </c>
      <c r="AF251" s="76">
        <v>0</v>
      </c>
      <c r="AG251" s="76">
        <v>0</v>
      </c>
      <c r="AH251" s="76">
        <v>5.102589715259426</v>
      </c>
      <c r="AI251" s="79">
        <f t="shared" si="240"/>
        <v>164.14214710314883</v>
      </c>
      <c r="AJ251" t="str">
        <f t="shared" si="241"/>
        <v/>
      </c>
      <c r="BA251"/>
      <c r="BR251"/>
      <c r="CG251"/>
    </row>
    <row r="252" spans="1:85" x14ac:dyDescent="0.25">
      <c r="A252" s="21" t="s">
        <v>24</v>
      </c>
      <c r="B252" s="22">
        <v>9.3286633953428399</v>
      </c>
      <c r="C252" s="22">
        <v>8.5330258789949334E-2</v>
      </c>
      <c r="D252" s="22">
        <v>62.387924202951183</v>
      </c>
      <c r="E252" s="22">
        <v>113.71605483550607</v>
      </c>
      <c r="F252" s="214"/>
      <c r="G252" s="22">
        <v>22.549559574272234</v>
      </c>
      <c r="H252" s="23">
        <v>5.8311987637914422</v>
      </c>
      <c r="I252" s="24">
        <f t="shared" si="238"/>
        <v>213.89873103065369</v>
      </c>
      <c r="J252" s="6"/>
      <c r="K252" s="25" t="s">
        <v>24</v>
      </c>
      <c r="L252" s="26">
        <v>9.3286633953428399</v>
      </c>
      <c r="M252" s="26">
        <v>8.5330258789949334E-2</v>
      </c>
      <c r="N252" s="26">
        <v>62.387924202951183</v>
      </c>
      <c r="O252" s="26">
        <v>113.71605483550607</v>
      </c>
      <c r="P252" s="26">
        <v>0.20656621983923809</v>
      </c>
      <c r="Q252" s="26">
        <v>22.549559574272234</v>
      </c>
      <c r="R252" s="27">
        <v>5.8311987637914422</v>
      </c>
      <c r="S252" s="28">
        <f t="shared" si="239"/>
        <v>214.10529725049292</v>
      </c>
      <c r="U252" s="80" t="s">
        <v>24</v>
      </c>
      <c r="V252" s="81">
        <v>1.9159555375893578</v>
      </c>
      <c r="W252" s="81">
        <v>7.2969228486507651</v>
      </c>
      <c r="X252" s="81">
        <v>22.549559574272234</v>
      </c>
      <c r="Y252" s="81">
        <v>8.5330258789949334E-2</v>
      </c>
      <c r="Z252" s="81">
        <v>62.387924202951183</v>
      </c>
      <c r="AA252" s="81">
        <v>111.93954392498885</v>
      </c>
      <c r="AB252" s="81">
        <v>0.20656621983923809</v>
      </c>
      <c r="AC252" s="82">
        <v>7.7234946834113831</v>
      </c>
      <c r="AD252" s="81">
        <v>0.11578500910271675</v>
      </c>
      <c r="AE252" s="81">
        <v>0.27872050372636598</v>
      </c>
      <c r="AF252" s="81">
        <v>5.8311987637914422</v>
      </c>
      <c r="AG252" s="81">
        <v>0</v>
      </c>
      <c r="AH252" s="81">
        <v>1.4977904067908572</v>
      </c>
      <c r="AI252" s="83">
        <f t="shared" si="240"/>
        <v>214.10529725049295</v>
      </c>
      <c r="AJ252" t="str">
        <f t="shared" si="241"/>
        <v/>
      </c>
      <c r="BA252"/>
      <c r="BR252"/>
      <c r="CG252"/>
    </row>
    <row r="253" spans="1:85" x14ac:dyDescent="0.25">
      <c r="A253" s="29" t="s">
        <v>23</v>
      </c>
      <c r="B253" s="18">
        <v>24.211335557189724</v>
      </c>
      <c r="C253" s="18">
        <v>0</v>
      </c>
      <c r="D253" s="18">
        <v>0.35209970564887222</v>
      </c>
      <c r="E253" s="18">
        <v>0</v>
      </c>
      <c r="F253" s="214"/>
      <c r="G253" s="18">
        <v>0</v>
      </c>
      <c r="H253" s="30">
        <v>0</v>
      </c>
      <c r="I253" s="16">
        <f t="shared" si="238"/>
        <v>24.563435262838595</v>
      </c>
      <c r="J253" s="6"/>
      <c r="K253" s="31" t="s">
        <v>23</v>
      </c>
      <c r="L253" s="18">
        <v>24.211335557189724</v>
      </c>
      <c r="M253" s="18">
        <v>0</v>
      </c>
      <c r="N253" s="18">
        <v>0.35209970564887222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239"/>
        <v>24.563435262838595</v>
      </c>
      <c r="U253" s="84" t="s">
        <v>23</v>
      </c>
      <c r="V253" s="76">
        <v>24.201106588237028</v>
      </c>
      <c r="W253" s="76">
        <v>0</v>
      </c>
      <c r="X253" s="76">
        <v>0</v>
      </c>
      <c r="Y253" s="76">
        <v>0</v>
      </c>
      <c r="Z253" s="76">
        <v>0.35209970564887222</v>
      </c>
      <c r="AA253" s="76">
        <v>0</v>
      </c>
      <c r="AB253" s="76">
        <v>0</v>
      </c>
      <c r="AC253" s="77">
        <v>1.0228968952695006E-2</v>
      </c>
      <c r="AD253" s="76">
        <v>1.0228968952695006E-2</v>
      </c>
      <c r="AE253" s="76">
        <v>0</v>
      </c>
      <c r="AF253" s="76">
        <v>0</v>
      </c>
      <c r="AG253" s="76">
        <v>0</v>
      </c>
      <c r="AH253" s="76">
        <v>0</v>
      </c>
      <c r="AI253" s="79">
        <f t="shared" si="240"/>
        <v>24.563435262838595</v>
      </c>
      <c r="AJ253" t="str">
        <f t="shared" si="241"/>
        <v/>
      </c>
      <c r="BA253"/>
      <c r="BR253"/>
      <c r="CG253"/>
    </row>
    <row r="254" spans="1:85" x14ac:dyDescent="0.25">
      <c r="A254" s="21" t="s">
        <v>58</v>
      </c>
      <c r="B254" s="22">
        <v>0.97142079811422488</v>
      </c>
      <c r="C254" s="22">
        <v>0</v>
      </c>
      <c r="D254" s="22">
        <v>0</v>
      </c>
      <c r="E254" s="22">
        <v>0</v>
      </c>
      <c r="F254" s="214"/>
      <c r="G254" s="22">
        <v>0</v>
      </c>
      <c r="H254" s="23">
        <v>0</v>
      </c>
      <c r="I254" s="24">
        <f t="shared" si="238"/>
        <v>0.97142079811422488</v>
      </c>
      <c r="J254" s="6"/>
      <c r="K254" s="25" t="s">
        <v>58</v>
      </c>
      <c r="L254" s="26">
        <v>0.97142079811422488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239"/>
        <v>0.97142079811422488</v>
      </c>
      <c r="U254" s="80" t="s">
        <v>58</v>
      </c>
      <c r="V254" s="81">
        <v>0.97142079811422488</v>
      </c>
      <c r="W254" s="81">
        <v>0</v>
      </c>
      <c r="X254" s="81">
        <v>0</v>
      </c>
      <c r="Y254" s="81">
        <v>0</v>
      </c>
      <c r="Z254" s="81">
        <v>0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240"/>
        <v>0.97142079811422488</v>
      </c>
      <c r="AJ254" t="str">
        <f t="shared" si="241"/>
        <v/>
      </c>
      <c r="BA254"/>
      <c r="BR254"/>
      <c r="CG254"/>
    </row>
    <row r="255" spans="1:85" x14ac:dyDescent="0.25">
      <c r="A255" s="29" t="s">
        <v>21</v>
      </c>
      <c r="B255" s="18">
        <v>31.011526140271332</v>
      </c>
      <c r="C255" s="18">
        <v>0</v>
      </c>
      <c r="D255" s="18">
        <v>0</v>
      </c>
      <c r="E255" s="18">
        <v>0.79516733693003427</v>
      </c>
      <c r="F255" s="214"/>
      <c r="G255" s="18">
        <v>0</v>
      </c>
      <c r="H255" s="30">
        <v>0</v>
      </c>
      <c r="I255" s="16">
        <f t="shared" si="238"/>
        <v>31.806693477201367</v>
      </c>
      <c r="J255" s="6"/>
      <c r="K255" s="31" t="s">
        <v>21</v>
      </c>
      <c r="L255" s="18">
        <v>31.011526140271332</v>
      </c>
      <c r="M255" s="18">
        <v>0</v>
      </c>
      <c r="N255" s="18">
        <v>0</v>
      </c>
      <c r="O255" s="18">
        <v>0.79516733693003427</v>
      </c>
      <c r="P255" s="18">
        <v>4.2642831048306702</v>
      </c>
      <c r="Q255" s="18">
        <v>0</v>
      </c>
      <c r="R255" s="19">
        <v>0</v>
      </c>
      <c r="S255" s="20">
        <f t="shared" si="239"/>
        <v>36.070976582032038</v>
      </c>
      <c r="U255" s="84" t="s">
        <v>21</v>
      </c>
      <c r="V255" s="76">
        <v>30.852492672885326</v>
      </c>
      <c r="W255" s="76">
        <v>0</v>
      </c>
      <c r="X255" s="76">
        <v>0</v>
      </c>
      <c r="Y255" s="76">
        <v>0</v>
      </c>
      <c r="Z255" s="76">
        <v>0</v>
      </c>
      <c r="AA255" s="76">
        <v>0</v>
      </c>
      <c r="AB255" s="76">
        <v>4.2642831048306702</v>
      </c>
      <c r="AC255" s="77">
        <v>0.95420080431604104</v>
      </c>
      <c r="AD255" s="76">
        <v>0.15903346738600685</v>
      </c>
      <c r="AE255" s="76">
        <v>0</v>
      </c>
      <c r="AF255" s="76">
        <v>0</v>
      </c>
      <c r="AG255" s="76">
        <v>0</v>
      </c>
      <c r="AH255" s="76">
        <v>0.79516733693003427</v>
      </c>
      <c r="AI255" s="79">
        <f t="shared" si="240"/>
        <v>36.070976582032031</v>
      </c>
      <c r="AJ255" t="str">
        <f t="shared" si="241"/>
        <v/>
      </c>
      <c r="BA255"/>
      <c r="BR255"/>
      <c r="CG255"/>
    </row>
    <row r="256" spans="1:85" x14ac:dyDescent="0.25">
      <c r="A256" s="21" t="s">
        <v>20</v>
      </c>
      <c r="B256" s="22">
        <v>1.4700584315023796E-4</v>
      </c>
      <c r="C256" s="22">
        <v>0</v>
      </c>
      <c r="D256" s="22">
        <v>3.675146078755949E-5</v>
      </c>
      <c r="E256" s="22">
        <v>0</v>
      </c>
      <c r="F256" s="214"/>
      <c r="G256" s="22">
        <v>0</v>
      </c>
      <c r="H256" s="23">
        <v>0</v>
      </c>
      <c r="I256" s="24">
        <f t="shared" si="238"/>
        <v>1.8375730393779745E-4</v>
      </c>
      <c r="J256" s="6"/>
      <c r="K256" s="25" t="s">
        <v>20</v>
      </c>
      <c r="L256" s="26">
        <v>1.4700584315023796E-4</v>
      </c>
      <c r="M256" s="26">
        <v>0</v>
      </c>
      <c r="N256" s="26">
        <v>3.675146078755949E-5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239"/>
        <v>1.8375730393779745E-4</v>
      </c>
      <c r="U256" s="80" t="s">
        <v>59</v>
      </c>
      <c r="V256" s="81">
        <v>1.4700584315023796E-4</v>
      </c>
      <c r="W256" s="81">
        <v>0</v>
      </c>
      <c r="X256" s="81">
        <v>0</v>
      </c>
      <c r="Y256" s="81">
        <v>0</v>
      </c>
      <c r="Z256" s="81">
        <v>3.675146078755949E-5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240"/>
        <v>1.8375730393779745E-4</v>
      </c>
      <c r="AJ256" t="str">
        <f t="shared" si="241"/>
        <v/>
      </c>
      <c r="BA256"/>
      <c r="BR256"/>
      <c r="CG256"/>
    </row>
    <row r="257" spans="1:85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238"/>
        <v>0</v>
      </c>
      <c r="J257" s="6"/>
      <c r="K257" s="33" t="s">
        <v>62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239"/>
        <v>0</v>
      </c>
      <c r="U257" s="85" t="s">
        <v>60</v>
      </c>
      <c r="V257" s="76">
        <v>0</v>
      </c>
      <c r="W257" s="76">
        <v>0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0</v>
      </c>
      <c r="AD257" s="78">
        <v>0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240"/>
        <v>0</v>
      </c>
      <c r="AJ257" t="str">
        <f t="shared" si="241"/>
        <v/>
      </c>
      <c r="BA257"/>
      <c r="BR257"/>
      <c r="CG257"/>
    </row>
    <row r="258" spans="1:85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238"/>
        <v>0</v>
      </c>
      <c r="J258" s="6"/>
      <c r="K258" s="38" t="s">
        <v>22</v>
      </c>
      <c r="L258" s="39">
        <v>0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239"/>
        <v>0</v>
      </c>
      <c r="U258" s="86" t="s">
        <v>63</v>
      </c>
      <c r="V258" s="87">
        <v>0</v>
      </c>
      <c r="W258" s="87">
        <v>0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0</v>
      </c>
      <c r="AD258" s="87">
        <v>0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240"/>
        <v>0</v>
      </c>
      <c r="AJ258" t="str">
        <f t="shared" si="241"/>
        <v/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238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239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240"/>
        <v>0</v>
      </c>
      <c r="AJ259" t="str">
        <f t="shared" si="241"/>
        <v/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238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239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240"/>
        <v>0</v>
      </c>
      <c r="AJ260" t="str">
        <f t="shared" si="241"/>
        <v/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238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239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240"/>
        <v>0</v>
      </c>
      <c r="AJ261" t="str">
        <f t="shared" si="241"/>
        <v/>
      </c>
      <c r="BA261"/>
      <c r="BR261"/>
      <c r="CG261"/>
    </row>
    <row r="262" spans="1:85" x14ac:dyDescent="0.25">
      <c r="A262" s="56" t="s">
        <v>25</v>
      </c>
      <c r="B262" s="57">
        <f>SUM(B241:B257)</f>
        <v>174.7203241812305</v>
      </c>
      <c r="C262" s="57">
        <f t="shared" ref="C262:I262" si="242">SUM(C241:C257)</f>
        <v>3.6067835340338013</v>
      </c>
      <c r="D262" s="57">
        <f t="shared" si="242"/>
        <v>112.040365219363</v>
      </c>
      <c r="E262" s="57">
        <f t="shared" si="242"/>
        <v>131.09945017145358</v>
      </c>
      <c r="F262" s="57">
        <f t="shared" si="242"/>
        <v>0</v>
      </c>
      <c r="G262" s="57">
        <f t="shared" si="242"/>
        <v>22.549559574272234</v>
      </c>
      <c r="H262" s="58">
        <f t="shared" si="242"/>
        <v>5.8311987637914422</v>
      </c>
      <c r="I262" s="16">
        <f t="shared" si="242"/>
        <v>449.84768144414454</v>
      </c>
      <c r="J262" s="6"/>
      <c r="K262" s="59" t="s">
        <v>25</v>
      </c>
      <c r="L262" s="57">
        <f>SUM(L241:L257)</f>
        <v>174.7203241812305</v>
      </c>
      <c r="M262" s="57">
        <f t="shared" ref="M262:S262" si="243">SUM(M241:M257)</f>
        <v>3.6067835340338013</v>
      </c>
      <c r="N262" s="57">
        <f t="shared" si="243"/>
        <v>112.040365219363</v>
      </c>
      <c r="O262" s="57">
        <f t="shared" si="243"/>
        <v>131.09945017145358</v>
      </c>
      <c r="P262" s="57">
        <f t="shared" si="243"/>
        <v>76.567547783837739</v>
      </c>
      <c r="Q262" s="57">
        <f t="shared" si="243"/>
        <v>22.549559574272234</v>
      </c>
      <c r="R262" s="58">
        <f t="shared" si="243"/>
        <v>5.8311987637914422</v>
      </c>
      <c r="S262" s="60">
        <f t="shared" si="243"/>
        <v>526.41522922798231</v>
      </c>
      <c r="T262" t="str">
        <f>IF(ABS(S262-AI262)&gt;0.01,S262-AI262,"")</f>
        <v/>
      </c>
      <c r="U262" s="94" t="s">
        <v>61</v>
      </c>
      <c r="V262" s="95">
        <f>SUM(V241:V257)</f>
        <v>165.73906727400629</v>
      </c>
      <c r="W262" s="95">
        <f t="shared" ref="W262:AH262" si="244">SUM(W241:W257)</f>
        <v>7.2969228486507651</v>
      </c>
      <c r="X262" s="95">
        <f t="shared" si="244"/>
        <v>22.549559574272234</v>
      </c>
      <c r="Y262" s="95">
        <f t="shared" si="244"/>
        <v>3.6067835340338013</v>
      </c>
      <c r="Z262" s="95">
        <f t="shared" si="244"/>
        <v>112.040365219363</v>
      </c>
      <c r="AA262" s="95">
        <f t="shared" si="244"/>
        <v>113.13080313541535</v>
      </c>
      <c r="AB262" s="95">
        <f t="shared" si="244"/>
        <v>76.567547783837739</v>
      </c>
      <c r="AC262" s="95">
        <f t="shared" si="244"/>
        <v>25.484179858403106</v>
      </c>
      <c r="AD262" s="96">
        <f t="shared" si="244"/>
        <v>1.6843340585734328</v>
      </c>
      <c r="AE262" s="96">
        <f t="shared" si="244"/>
        <v>3.7439194124625987</v>
      </c>
      <c r="AF262" s="96">
        <f t="shared" si="244"/>
        <v>5.8311987637914422</v>
      </c>
      <c r="AG262" s="96">
        <f t="shared" si="244"/>
        <v>0</v>
      </c>
      <c r="AH262" s="96">
        <f t="shared" si="244"/>
        <v>14.224727623575632</v>
      </c>
      <c r="AI262" s="97">
        <f>SUM(V262:AC262)</f>
        <v>526.41522922798231</v>
      </c>
      <c r="AJ262" t="str">
        <f t="shared" si="241"/>
        <v/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0.38839885451965966</v>
      </c>
      <c r="C263" s="98">
        <f t="shared" ref="C263:H263" si="245">IF($I262=0,"-",C262/$I262)</f>
        <v>8.0177884266402263E-3</v>
      </c>
      <c r="D263" s="98">
        <f t="shared" si="245"/>
        <v>0.2490628935991849</v>
      </c>
      <c r="E263" s="98">
        <f t="shared" si="245"/>
        <v>0.29143075662985624</v>
      </c>
      <c r="F263" s="98">
        <f t="shared" si="245"/>
        <v>0</v>
      </c>
      <c r="G263" s="98">
        <f t="shared" si="245"/>
        <v>5.0127099692681434E-2</v>
      </c>
      <c r="H263" s="99">
        <f t="shared" si="245"/>
        <v>1.296260713197757E-2</v>
      </c>
      <c r="I263" s="100">
        <f>SUM(B263:H263)</f>
        <v>1</v>
      </c>
      <c r="J263"/>
      <c r="K263" s="64" t="s">
        <v>86</v>
      </c>
      <c r="L263" s="65">
        <f t="shared" ref="L263:R263" si="246">IF($S262=0,"-",L262/$S262)</f>
        <v>0.33190590712481421</v>
      </c>
      <c r="M263" s="65">
        <f t="shared" si="246"/>
        <v>6.8515942050600496E-3</v>
      </c>
      <c r="N263" s="65">
        <f t="shared" si="246"/>
        <v>0.21283648154267218</v>
      </c>
      <c r="O263" s="65">
        <f t="shared" si="246"/>
        <v>0.24904190246113955</v>
      </c>
      <c r="P263" s="65">
        <f t="shared" si="246"/>
        <v>0.14545085995351686</v>
      </c>
      <c r="Q263" s="65">
        <f t="shared" si="246"/>
        <v>4.2836069935405244E-2</v>
      </c>
      <c r="R263" s="66">
        <f t="shared" si="246"/>
        <v>1.107718477739184E-2</v>
      </c>
      <c r="S263" s="67">
        <f>SUM(L263:R263)</f>
        <v>0.99999999999999989</v>
      </c>
      <c r="U263" s="101" t="s">
        <v>86</v>
      </c>
      <c r="V263" s="102">
        <f>+V262/$AI262</f>
        <v>0.31484474246133037</v>
      </c>
      <c r="W263" s="102">
        <f t="shared" ref="W263:AH263" si="247">+W262/$AI262</f>
        <v>1.3861534476029721E-2</v>
      </c>
      <c r="X263" s="102">
        <f t="shared" si="247"/>
        <v>4.2836069935405244E-2</v>
      </c>
      <c r="Y263" s="102">
        <f t="shared" si="247"/>
        <v>6.8515942050600496E-3</v>
      </c>
      <c r="Z263" s="102">
        <f t="shared" si="247"/>
        <v>0.21283648154267218</v>
      </c>
      <c r="AA263" s="102">
        <f t="shared" si="247"/>
        <v>0.2149079222144239</v>
      </c>
      <c r="AB263" s="102">
        <f t="shared" si="247"/>
        <v>0.14545085995351686</v>
      </c>
      <c r="AC263" s="102">
        <f t="shared" si="247"/>
        <v>4.8410795211561594E-2</v>
      </c>
      <c r="AD263" s="102">
        <f t="shared" si="247"/>
        <v>3.1996301874541206E-3</v>
      </c>
      <c r="AE263" s="102">
        <f t="shared" si="247"/>
        <v>7.1121031546774746E-3</v>
      </c>
      <c r="AF263" s="102">
        <f t="shared" si="247"/>
        <v>1.107718477739184E-2</v>
      </c>
      <c r="AG263" s="102">
        <f t="shared" si="247"/>
        <v>0</v>
      </c>
      <c r="AH263" s="102">
        <f t="shared" si="247"/>
        <v>2.7021877092038158E-2</v>
      </c>
      <c r="AI263" s="103">
        <f>SUM(V263:AC263)</f>
        <v>0.99999999999999978</v>
      </c>
      <c r="AJ263" s="1" t="str">
        <f t="shared" si="241"/>
        <v/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4.8014718554718859E-3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4.8014718554718859E-3</v>
      </c>
      <c r="J267" s="6"/>
      <c r="K267" s="72" t="s">
        <v>6</v>
      </c>
      <c r="L267" s="14">
        <v>4.8014718554718859E-3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4.8014718554718859E-3</v>
      </c>
      <c r="U267" s="75" t="s">
        <v>6</v>
      </c>
      <c r="V267" s="76">
        <v>4.8014718554718859E-3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4.8014718554718859E-3</v>
      </c>
      <c r="AJ267" t="str">
        <f>IF(ABS(S267-AI267)&gt;0.001,S267-AI267,"")</f>
        <v/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248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249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250">SUM(V268:AC268)</f>
        <v>0</v>
      </c>
      <c r="AJ268" t="str">
        <f t="shared" ref="AJ268:AJ289" si="251">IF(ABS(S268-AI268)&gt;0.001,S268-AI268,"")</f>
        <v/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248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249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250"/>
        <v>0</v>
      </c>
      <c r="AJ269" t="str">
        <f t="shared" si="251"/>
        <v/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248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249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250"/>
        <v>0</v>
      </c>
      <c r="AJ270" t="str">
        <f t="shared" si="251"/>
        <v/>
      </c>
      <c r="BA270"/>
      <c r="BR270"/>
      <c r="CG270"/>
    </row>
    <row r="271" spans="1:85" x14ac:dyDescent="0.25">
      <c r="A271" s="29" t="s">
        <v>15</v>
      </c>
      <c r="B271" s="18">
        <v>0</v>
      </c>
      <c r="C271" s="18">
        <v>0</v>
      </c>
      <c r="D271" s="18">
        <v>0</v>
      </c>
      <c r="E271" s="18">
        <v>4.7382697147976316</v>
      </c>
      <c r="F271" s="214"/>
      <c r="G271" s="18">
        <v>0</v>
      </c>
      <c r="H271" s="30">
        <v>0</v>
      </c>
      <c r="I271" s="16">
        <f t="shared" si="248"/>
        <v>4.7382697147976316</v>
      </c>
      <c r="J271" s="6"/>
      <c r="K271" s="31" t="s">
        <v>15</v>
      </c>
      <c r="L271" s="18">
        <v>0</v>
      </c>
      <c r="M271" s="18">
        <v>0</v>
      </c>
      <c r="N271" s="18">
        <v>0</v>
      </c>
      <c r="O271" s="18">
        <v>4.7382697147976316</v>
      </c>
      <c r="P271" s="18">
        <v>0</v>
      </c>
      <c r="Q271" s="18">
        <v>0</v>
      </c>
      <c r="R271" s="19">
        <v>0</v>
      </c>
      <c r="S271" s="20">
        <f t="shared" si="249"/>
        <v>4.7382697147976316</v>
      </c>
      <c r="U271" s="84" t="s">
        <v>15</v>
      </c>
      <c r="V271" s="76">
        <v>0</v>
      </c>
      <c r="W271" s="76">
        <v>0</v>
      </c>
      <c r="X271" s="76">
        <v>0</v>
      </c>
      <c r="Y271" s="76">
        <v>0</v>
      </c>
      <c r="Z271" s="76">
        <v>0</v>
      </c>
      <c r="AA271" s="76">
        <v>4.7382697147976316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250"/>
        <v>4.7382697147976316</v>
      </c>
      <c r="AJ271" t="str">
        <f t="shared" si="251"/>
        <v/>
      </c>
      <c r="BA271"/>
      <c r="BR271"/>
      <c r="CG271"/>
    </row>
    <row r="272" spans="1:85" x14ac:dyDescent="0.25">
      <c r="A272" s="21" t="s">
        <v>14</v>
      </c>
      <c r="B272" s="22">
        <v>2.5566161027859704</v>
      </c>
      <c r="C272" s="22">
        <v>6.8030010957960713E-2</v>
      </c>
      <c r="D272" s="22">
        <v>1.7314750785394444</v>
      </c>
      <c r="E272" s="22">
        <v>0.9891697261887693</v>
      </c>
      <c r="F272" s="214"/>
      <c r="G272" s="22">
        <v>0</v>
      </c>
      <c r="H272" s="23">
        <v>0</v>
      </c>
      <c r="I272" s="24">
        <f t="shared" si="248"/>
        <v>5.345290918472144</v>
      </c>
      <c r="J272" s="6"/>
      <c r="K272" s="25" t="s">
        <v>14</v>
      </c>
      <c r="L272" s="26">
        <v>2.5566161027859704</v>
      </c>
      <c r="M272" s="26">
        <v>6.8030010957960713E-2</v>
      </c>
      <c r="N272" s="26">
        <v>1.7314750785394444</v>
      </c>
      <c r="O272" s="26">
        <v>0.9891697261887693</v>
      </c>
      <c r="P272" s="26">
        <v>0</v>
      </c>
      <c r="Q272" s="26">
        <v>0</v>
      </c>
      <c r="R272" s="27">
        <v>0</v>
      </c>
      <c r="S272" s="28">
        <f t="shared" si="249"/>
        <v>5.345290918472144</v>
      </c>
      <c r="U272" s="80" t="s">
        <v>55</v>
      </c>
      <c r="V272" s="81">
        <v>2.4639595598967414</v>
      </c>
      <c r="W272" s="81">
        <v>0</v>
      </c>
      <c r="X272" s="81">
        <v>0</v>
      </c>
      <c r="Y272" s="81">
        <v>6.8030010957960713E-2</v>
      </c>
      <c r="Z272" s="81">
        <v>1.3039624144289068</v>
      </c>
      <c r="AA272" s="81">
        <v>0.9891697261887693</v>
      </c>
      <c r="AB272" s="81">
        <v>0</v>
      </c>
      <c r="AC272" s="82">
        <v>0.52016920699976665</v>
      </c>
      <c r="AD272" s="81">
        <v>9.2656542889229074E-2</v>
      </c>
      <c r="AE272" s="81">
        <v>0</v>
      </c>
      <c r="AF272" s="81">
        <v>0</v>
      </c>
      <c r="AG272" s="81">
        <v>0.42751266411053757</v>
      </c>
      <c r="AH272" s="81">
        <v>0</v>
      </c>
      <c r="AI272" s="83">
        <f t="shared" si="250"/>
        <v>5.3452909184721449</v>
      </c>
      <c r="AJ272" t="str">
        <f t="shared" si="251"/>
        <v/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6.0282414454524451</v>
      </c>
      <c r="F273" s="214"/>
      <c r="G273" s="18">
        <v>0</v>
      </c>
      <c r="H273" s="30">
        <v>0</v>
      </c>
      <c r="I273" s="16">
        <f t="shared" si="248"/>
        <v>6.0282414454524451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6.0282414454524451</v>
      </c>
      <c r="P273" s="18">
        <v>82.623375502881515</v>
      </c>
      <c r="Q273" s="18">
        <v>0</v>
      </c>
      <c r="R273" s="19">
        <v>0</v>
      </c>
      <c r="S273" s="20">
        <f t="shared" si="249"/>
        <v>88.651616948333967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0.9042362168178667</v>
      </c>
      <c r="AB273" s="76">
        <v>82.623375502881515</v>
      </c>
      <c r="AC273" s="77">
        <v>5.1240052286345783</v>
      </c>
      <c r="AD273" s="76">
        <v>0</v>
      </c>
      <c r="AE273" s="76">
        <v>0</v>
      </c>
      <c r="AF273" s="76">
        <v>0</v>
      </c>
      <c r="AG273" s="76">
        <v>0</v>
      </c>
      <c r="AH273" s="76">
        <v>5.1240052286345783</v>
      </c>
      <c r="AI273" s="79">
        <f t="shared" si="250"/>
        <v>88.651616948333952</v>
      </c>
      <c r="AJ273" t="str">
        <f t="shared" si="251"/>
        <v/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2.0862593770112811E-4</v>
      </c>
      <c r="F274" s="214"/>
      <c r="G274" s="22">
        <v>0</v>
      </c>
      <c r="H274" s="23">
        <v>0</v>
      </c>
      <c r="I274" s="24">
        <f t="shared" si="248"/>
        <v>2.0862593770112811E-4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2.0862593770112811E-4</v>
      </c>
      <c r="P274" s="26">
        <v>0.10482723275917688</v>
      </c>
      <c r="Q274" s="26">
        <v>0</v>
      </c>
      <c r="R274" s="27">
        <v>0</v>
      </c>
      <c r="S274" s="28">
        <f t="shared" si="249"/>
        <v>0.10503585869687801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0</v>
      </c>
      <c r="AB274" s="81">
        <v>0.10482723275917688</v>
      </c>
      <c r="AC274" s="82">
        <v>2.0862593770112811E-4</v>
      </c>
      <c r="AD274" s="81">
        <v>0</v>
      </c>
      <c r="AE274" s="81">
        <v>0</v>
      </c>
      <c r="AF274" s="81">
        <v>0</v>
      </c>
      <c r="AG274" s="81">
        <v>0</v>
      </c>
      <c r="AH274" s="81">
        <v>2.0862593770112811E-4</v>
      </c>
      <c r="AI274" s="83">
        <f t="shared" si="250"/>
        <v>0.10503585869687801</v>
      </c>
      <c r="AJ274" t="str">
        <f t="shared" si="251"/>
        <v/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248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249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250"/>
        <v>0</v>
      </c>
      <c r="AJ275" t="str">
        <f t="shared" si="251"/>
        <v/>
      </c>
      <c r="BA275"/>
      <c r="BR275"/>
      <c r="CG275"/>
    </row>
    <row r="276" spans="1:85" x14ac:dyDescent="0.25">
      <c r="A276" s="21" t="s">
        <v>16</v>
      </c>
      <c r="B276" s="22">
        <v>0</v>
      </c>
      <c r="C276" s="22">
        <v>0</v>
      </c>
      <c r="D276" s="22">
        <v>0.23385360914551956</v>
      </c>
      <c r="E276" s="22">
        <v>2.1165508984626092E-2</v>
      </c>
      <c r="F276" s="214"/>
      <c r="G276" s="22">
        <v>0</v>
      </c>
      <c r="H276" s="23">
        <v>0</v>
      </c>
      <c r="I276" s="24">
        <f t="shared" si="248"/>
        <v>0.25501911813014566</v>
      </c>
      <c r="J276" s="6"/>
      <c r="K276" s="25" t="s">
        <v>16</v>
      </c>
      <c r="L276" s="26">
        <v>0</v>
      </c>
      <c r="M276" s="26">
        <v>0</v>
      </c>
      <c r="N276" s="26">
        <v>0.23385360914551956</v>
      </c>
      <c r="O276" s="26">
        <v>2.1165508984626092E-2</v>
      </c>
      <c r="P276" s="26">
        <v>0.37449288770053313</v>
      </c>
      <c r="Q276" s="26">
        <v>0</v>
      </c>
      <c r="R276" s="27">
        <v>0</v>
      </c>
      <c r="S276" s="28">
        <f t="shared" si="249"/>
        <v>0.62951200583067879</v>
      </c>
      <c r="U276" s="80" t="s">
        <v>16</v>
      </c>
      <c r="V276" s="81">
        <v>0</v>
      </c>
      <c r="W276" s="81">
        <v>0</v>
      </c>
      <c r="X276" s="81">
        <v>0</v>
      </c>
      <c r="Y276" s="81">
        <v>0</v>
      </c>
      <c r="Z276" s="81">
        <v>0.23385360914551956</v>
      </c>
      <c r="AA276" s="81">
        <v>0</v>
      </c>
      <c r="AB276" s="81">
        <v>0.37449288770053313</v>
      </c>
      <c r="AC276" s="82">
        <v>2.1165508984626092E-2</v>
      </c>
      <c r="AD276" s="81">
        <v>0</v>
      </c>
      <c r="AE276" s="81">
        <v>0</v>
      </c>
      <c r="AF276" s="81">
        <v>0</v>
      </c>
      <c r="AG276" s="81">
        <v>0</v>
      </c>
      <c r="AH276" s="81">
        <v>2.1165508984626092E-2</v>
      </c>
      <c r="AI276" s="83">
        <f t="shared" si="250"/>
        <v>0.62951200583067879</v>
      </c>
      <c r="AJ276" t="str">
        <f t="shared" si="251"/>
        <v/>
      </c>
      <c r="BA276"/>
      <c r="BR276"/>
      <c r="CG276"/>
    </row>
    <row r="277" spans="1:85" x14ac:dyDescent="0.25">
      <c r="A277" s="29" t="s">
        <v>136</v>
      </c>
      <c r="B277" s="18">
        <v>4.8137468578620196E-2</v>
      </c>
      <c r="C277" s="18">
        <v>1.6883462500821633</v>
      </c>
      <c r="D277" s="18">
        <v>0.10378062038411268</v>
      </c>
      <c r="E277" s="18">
        <v>0.12942681718289481</v>
      </c>
      <c r="F277" s="214"/>
      <c r="G277" s="18">
        <v>0</v>
      </c>
      <c r="H277" s="30">
        <v>0</v>
      </c>
      <c r="I277" s="16">
        <f t="shared" si="248"/>
        <v>1.969691156227791</v>
      </c>
      <c r="J277" s="6"/>
      <c r="K277" s="31" t="s">
        <v>136</v>
      </c>
      <c r="L277" s="18">
        <v>4.8137468578620196E-2</v>
      </c>
      <c r="M277" s="18">
        <v>1.6883462500821633</v>
      </c>
      <c r="N277" s="18">
        <v>0.10378062038411268</v>
      </c>
      <c r="O277" s="18">
        <v>0.12942681718289481</v>
      </c>
      <c r="P277" s="18">
        <v>0</v>
      </c>
      <c r="Q277" s="18">
        <v>0</v>
      </c>
      <c r="R277" s="19">
        <v>0</v>
      </c>
      <c r="S277" s="20">
        <f t="shared" si="249"/>
        <v>1.969691156227791</v>
      </c>
      <c r="U277" s="84" t="s">
        <v>136</v>
      </c>
      <c r="V277" s="76">
        <v>4.8137468578620196E-2</v>
      </c>
      <c r="W277" s="76">
        <v>0</v>
      </c>
      <c r="X277" s="76">
        <v>0</v>
      </c>
      <c r="Y277" s="76">
        <v>1.6883462500821633</v>
      </c>
      <c r="Z277" s="76">
        <v>0</v>
      </c>
      <c r="AA277" s="76">
        <v>0</v>
      </c>
      <c r="AB277" s="76">
        <v>0</v>
      </c>
      <c r="AC277" s="77">
        <v>0.23320743756700749</v>
      </c>
      <c r="AD277" s="76">
        <v>0</v>
      </c>
      <c r="AE277" s="76">
        <v>0</v>
      </c>
      <c r="AF277" s="76">
        <v>0</v>
      </c>
      <c r="AG277" s="76">
        <v>0.10378062038411268</v>
      </c>
      <c r="AH277" s="76">
        <v>0.12942681718289481</v>
      </c>
      <c r="AI277" s="79">
        <f t="shared" si="250"/>
        <v>1.969691156227791</v>
      </c>
      <c r="AJ277" t="str">
        <f t="shared" si="251"/>
        <v/>
      </c>
      <c r="BA277"/>
      <c r="BR277"/>
      <c r="CG277"/>
    </row>
    <row r="278" spans="1:85" x14ac:dyDescent="0.25">
      <c r="A278" s="21" t="s">
        <v>24</v>
      </c>
      <c r="B278" s="22">
        <v>0.95821152682402611</v>
      </c>
      <c r="C278" s="22">
        <v>3.3281866786444833E-2</v>
      </c>
      <c r="D278" s="22">
        <v>17.471432952082289</v>
      </c>
      <c r="E278" s="22">
        <v>59.417785864564223</v>
      </c>
      <c r="F278" s="214"/>
      <c r="G278" s="22">
        <v>0.96402095569969803</v>
      </c>
      <c r="H278" s="23">
        <v>0</v>
      </c>
      <c r="I278" s="24">
        <f t="shared" si="248"/>
        <v>78.844733165956683</v>
      </c>
      <c r="J278" s="6"/>
      <c r="K278" s="25" t="s">
        <v>24</v>
      </c>
      <c r="L278" s="26">
        <v>0.95821152682402611</v>
      </c>
      <c r="M278" s="26">
        <v>3.3281866786444833E-2</v>
      </c>
      <c r="N278" s="26">
        <v>17.471432952082289</v>
      </c>
      <c r="O278" s="26">
        <v>59.417785864564223</v>
      </c>
      <c r="P278" s="26">
        <v>0</v>
      </c>
      <c r="Q278" s="26">
        <v>0.96402095569969803</v>
      </c>
      <c r="R278" s="27">
        <v>0</v>
      </c>
      <c r="S278" s="28">
        <f t="shared" si="249"/>
        <v>78.844733165956683</v>
      </c>
      <c r="U278" s="80" t="s">
        <v>24</v>
      </c>
      <c r="V278" s="81">
        <v>0.52503853234964359</v>
      </c>
      <c r="W278" s="81">
        <v>0.43317299447438257</v>
      </c>
      <c r="X278" s="81">
        <v>0.96402095569969803</v>
      </c>
      <c r="Y278" s="81">
        <v>3.3281866786444833E-2</v>
      </c>
      <c r="Z278" s="81">
        <v>17.471432952082289</v>
      </c>
      <c r="AA278" s="81">
        <v>59.407468271827142</v>
      </c>
      <c r="AB278" s="81">
        <v>0</v>
      </c>
      <c r="AC278" s="82">
        <v>1.0317592737078907E-2</v>
      </c>
      <c r="AD278" s="81">
        <v>0</v>
      </c>
      <c r="AE278" s="81">
        <v>0</v>
      </c>
      <c r="AF278" s="81">
        <v>0</v>
      </c>
      <c r="AG278" s="81">
        <v>0</v>
      </c>
      <c r="AH278" s="81">
        <v>1.0317592737078907E-2</v>
      </c>
      <c r="AI278" s="83">
        <f t="shared" si="250"/>
        <v>78.844733165956683</v>
      </c>
      <c r="AJ278" t="str">
        <f t="shared" si="251"/>
        <v/>
      </c>
      <c r="BA278"/>
      <c r="BR278"/>
      <c r="CG278"/>
    </row>
    <row r="279" spans="1:85" x14ac:dyDescent="0.25">
      <c r="A279" s="29" t="s">
        <v>23</v>
      </c>
      <c r="B279" s="18">
        <v>1.5390172341997774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248"/>
        <v>1.5390172341997774</v>
      </c>
      <c r="J279" s="6"/>
      <c r="K279" s="31" t="s">
        <v>23</v>
      </c>
      <c r="L279" s="18">
        <v>1.5390172341997774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249"/>
        <v>1.5390172341997774</v>
      </c>
      <c r="U279" s="84" t="s">
        <v>23</v>
      </c>
      <c r="V279" s="76">
        <v>1.5390172341997774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250"/>
        <v>1.5390172341997774</v>
      </c>
      <c r="AJ279" t="str">
        <f t="shared" si="251"/>
        <v/>
      </c>
      <c r="BA279"/>
      <c r="BR279"/>
      <c r="CG279"/>
    </row>
    <row r="280" spans="1:85" x14ac:dyDescent="0.25">
      <c r="A280" s="21" t="s">
        <v>58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248"/>
        <v>0</v>
      </c>
      <c r="J280" s="6"/>
      <c r="K280" s="25" t="s">
        <v>58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249"/>
        <v>0</v>
      </c>
      <c r="U280" s="80" t="s">
        <v>58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250"/>
        <v>0</v>
      </c>
      <c r="AJ280" t="str">
        <f t="shared" si="251"/>
        <v/>
      </c>
      <c r="BA280"/>
      <c r="BR280"/>
      <c r="CG280"/>
    </row>
    <row r="281" spans="1:85" x14ac:dyDescent="0.25">
      <c r="A281" s="29" t="s">
        <v>21</v>
      </c>
      <c r="B281" s="18">
        <v>2.1800229157793538</v>
      </c>
      <c r="C281" s="18">
        <v>0</v>
      </c>
      <c r="D281" s="18">
        <v>0</v>
      </c>
      <c r="E281" s="18">
        <v>0</v>
      </c>
      <c r="F281" s="214"/>
      <c r="G281" s="18">
        <v>0</v>
      </c>
      <c r="H281" s="30">
        <v>0</v>
      </c>
      <c r="I281" s="16">
        <f t="shared" si="248"/>
        <v>2.1800229157793538</v>
      </c>
      <c r="J281" s="6"/>
      <c r="K281" s="31" t="s">
        <v>21</v>
      </c>
      <c r="L281" s="18">
        <v>2.1800229157793538</v>
      </c>
      <c r="M281" s="18">
        <v>0</v>
      </c>
      <c r="N281" s="18">
        <v>0</v>
      </c>
      <c r="O281" s="18">
        <v>0</v>
      </c>
      <c r="P281" s="18">
        <v>5.0787978452944342</v>
      </c>
      <c r="Q281" s="18">
        <v>0</v>
      </c>
      <c r="R281" s="19">
        <v>0</v>
      </c>
      <c r="S281" s="20">
        <f t="shared" si="249"/>
        <v>7.258820761073788</v>
      </c>
      <c r="U281" s="84" t="s">
        <v>21</v>
      </c>
      <c r="V281" s="76">
        <v>2.1800229157793538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5.0787978452944342</v>
      </c>
      <c r="AC281" s="77">
        <v>0</v>
      </c>
      <c r="AD281" s="76">
        <v>0</v>
      </c>
      <c r="AE281" s="76">
        <v>0</v>
      </c>
      <c r="AF281" s="76">
        <v>0</v>
      </c>
      <c r="AG281" s="76">
        <v>0</v>
      </c>
      <c r="AH281" s="76">
        <v>0</v>
      </c>
      <c r="AI281" s="79">
        <f t="shared" si="250"/>
        <v>7.258820761073788</v>
      </c>
      <c r="AJ281" t="str">
        <f t="shared" si="251"/>
        <v/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248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249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250"/>
        <v>0</v>
      </c>
      <c r="AJ282" t="str">
        <f t="shared" si="251"/>
        <v/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248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249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250"/>
        <v>0</v>
      </c>
      <c r="AJ283" t="str">
        <f t="shared" si="251"/>
        <v/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248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249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250"/>
        <v>0</v>
      </c>
      <c r="AJ284" t="str">
        <f t="shared" si="251"/>
        <v/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248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249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250"/>
        <v>0</v>
      </c>
      <c r="AJ285" t="str">
        <f t="shared" si="251"/>
        <v/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248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249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250"/>
        <v>0</v>
      </c>
      <c r="AJ286" t="str">
        <f t="shared" si="251"/>
        <v/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248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249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250"/>
        <v>0</v>
      </c>
      <c r="AJ287" t="str">
        <f t="shared" si="251"/>
        <v/>
      </c>
      <c r="BA287"/>
      <c r="BR287"/>
      <c r="CG287"/>
    </row>
    <row r="288" spans="1:85" x14ac:dyDescent="0.25">
      <c r="A288" s="56" t="s">
        <v>25</v>
      </c>
      <c r="B288" s="57">
        <f>SUM(B267:B283)</f>
        <v>7.2868067200232201</v>
      </c>
      <c r="C288" s="57">
        <f t="shared" ref="C288:I288" si="252">SUM(C267:C283)</f>
        <v>1.7896581278265689</v>
      </c>
      <c r="D288" s="57">
        <f t="shared" si="252"/>
        <v>19.540542260151366</v>
      </c>
      <c r="E288" s="57">
        <f t="shared" si="252"/>
        <v>71.324267703108291</v>
      </c>
      <c r="F288" s="57">
        <f t="shared" si="252"/>
        <v>0</v>
      </c>
      <c r="G288" s="57">
        <f t="shared" si="252"/>
        <v>0.96402095569969803</v>
      </c>
      <c r="H288" s="58">
        <f t="shared" si="252"/>
        <v>0</v>
      </c>
      <c r="I288" s="16">
        <f t="shared" si="252"/>
        <v>100.90529576680913</v>
      </c>
      <c r="J288" s="6"/>
      <c r="K288" s="59" t="s">
        <v>25</v>
      </c>
      <c r="L288" s="57">
        <f>SUM(L267:L283)</f>
        <v>7.2868067200232201</v>
      </c>
      <c r="M288" s="57">
        <f t="shared" ref="M288:S288" si="253">SUM(M267:M283)</f>
        <v>1.7896581278265689</v>
      </c>
      <c r="N288" s="57">
        <f t="shared" si="253"/>
        <v>19.540542260151366</v>
      </c>
      <c r="O288" s="57">
        <f t="shared" si="253"/>
        <v>71.324267703108291</v>
      </c>
      <c r="P288" s="57">
        <f t="shared" si="253"/>
        <v>88.181493468635651</v>
      </c>
      <c r="Q288" s="57">
        <f t="shared" si="253"/>
        <v>0.96402095569969803</v>
      </c>
      <c r="R288" s="58">
        <f t="shared" si="253"/>
        <v>0</v>
      </c>
      <c r="S288" s="60">
        <f t="shared" si="253"/>
        <v>189.0867892354448</v>
      </c>
      <c r="T288" t="str">
        <f>IF(ABS(S288-AI288)&gt;0.01,S288-AI288,"")</f>
        <v/>
      </c>
      <c r="U288" s="94" t="s">
        <v>61</v>
      </c>
      <c r="V288" s="95">
        <f>SUM(V267:V283)</f>
        <v>6.7609771826596079</v>
      </c>
      <c r="W288" s="95">
        <f t="shared" ref="W288:AH288" si="254">SUM(W267:W283)</f>
        <v>0.43317299447438257</v>
      </c>
      <c r="X288" s="95">
        <f t="shared" si="254"/>
        <v>0.96402095569969803</v>
      </c>
      <c r="Y288" s="95">
        <f t="shared" si="254"/>
        <v>1.7896581278265689</v>
      </c>
      <c r="Z288" s="95">
        <f t="shared" si="254"/>
        <v>19.009248975656714</v>
      </c>
      <c r="AA288" s="95">
        <f t="shared" si="254"/>
        <v>66.039143929631408</v>
      </c>
      <c r="AB288" s="95">
        <f t="shared" si="254"/>
        <v>88.181493468635651</v>
      </c>
      <c r="AC288" s="95">
        <f t="shared" si="254"/>
        <v>5.9090736008607587</v>
      </c>
      <c r="AD288" s="96">
        <f t="shared" si="254"/>
        <v>9.2656542889229074E-2</v>
      </c>
      <c r="AE288" s="96">
        <f t="shared" si="254"/>
        <v>0</v>
      </c>
      <c r="AF288" s="96">
        <f t="shared" si="254"/>
        <v>0</v>
      </c>
      <c r="AG288" s="96">
        <f t="shared" si="254"/>
        <v>0.5312932844946503</v>
      </c>
      <c r="AH288" s="96">
        <f t="shared" si="254"/>
        <v>5.2851237734768794</v>
      </c>
      <c r="AI288" s="97">
        <f>SUM(V288:AC288)</f>
        <v>189.0867892354448</v>
      </c>
      <c r="AJ288" t="str">
        <f t="shared" si="251"/>
        <v/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7.2214314071908953E-2</v>
      </c>
      <c r="C289" s="98">
        <f t="shared" ref="C289:H289" si="255">IF($I288=0,"-",C288/$I288)</f>
        <v>1.7736017859384171E-2</v>
      </c>
      <c r="D289" s="98">
        <f t="shared" si="255"/>
        <v>0.19365229655844141</v>
      </c>
      <c r="E289" s="98">
        <f t="shared" si="255"/>
        <v>0.70684365137720595</v>
      </c>
      <c r="F289" s="98">
        <f t="shared" si="255"/>
        <v>0</v>
      </c>
      <c r="G289" s="98">
        <f t="shared" si="255"/>
        <v>9.5537201330595997E-3</v>
      </c>
      <c r="H289" s="99">
        <f t="shared" si="255"/>
        <v>0</v>
      </c>
      <c r="I289" s="100">
        <f>SUM(B289:H289)</f>
        <v>1</v>
      </c>
      <c r="J289"/>
      <c r="K289" s="64" t="s">
        <v>86</v>
      </c>
      <c r="L289" s="65">
        <f t="shared" ref="L289:R289" si="256">IF($S288=0,"-",L288/$S288)</f>
        <v>3.8536836705973798E-2</v>
      </c>
      <c r="M289" s="65">
        <f t="shared" si="256"/>
        <v>9.4647443909904455E-3</v>
      </c>
      <c r="N289" s="65">
        <f t="shared" si="256"/>
        <v>0.10334165776023681</v>
      </c>
      <c r="O289" s="65">
        <f t="shared" si="256"/>
        <v>0.37720386491040153</v>
      </c>
      <c r="P289" s="65">
        <f t="shared" si="256"/>
        <v>0.46635459740571766</v>
      </c>
      <c r="Q289" s="65">
        <f t="shared" si="256"/>
        <v>5.0982988266796902E-3</v>
      </c>
      <c r="R289" s="66">
        <f t="shared" si="256"/>
        <v>0</v>
      </c>
      <c r="S289" s="67">
        <f>SUM(L289:R289)</f>
        <v>1</v>
      </c>
      <c r="U289" s="101" t="s">
        <v>86</v>
      </c>
      <c r="V289" s="102">
        <f>+V288/$AI288</f>
        <v>3.5755946832652895E-2</v>
      </c>
      <c r="W289" s="102">
        <f t="shared" ref="W289:AH289" si="257">+W288/$AI288</f>
        <v>2.2908686335300211E-3</v>
      </c>
      <c r="X289" s="102">
        <f t="shared" si="257"/>
        <v>5.0982988266796902E-3</v>
      </c>
      <c r="Y289" s="102">
        <f t="shared" si="257"/>
        <v>9.4647443909904455E-3</v>
      </c>
      <c r="Z289" s="102">
        <f t="shared" si="257"/>
        <v>0.1005318724407923</v>
      </c>
      <c r="AA289" s="102">
        <f t="shared" si="257"/>
        <v>0.34925308212516942</v>
      </c>
      <c r="AB289" s="102">
        <f t="shared" si="257"/>
        <v>0.46635459740571766</v>
      </c>
      <c r="AC289" s="102">
        <f t="shared" si="257"/>
        <v>3.1250589344467478E-2</v>
      </c>
      <c r="AD289" s="102">
        <f t="shared" si="257"/>
        <v>4.9002123979087779E-4</v>
      </c>
      <c r="AE289" s="102">
        <f t="shared" si="257"/>
        <v>0</v>
      </c>
      <c r="AF289" s="102">
        <f t="shared" si="257"/>
        <v>0</v>
      </c>
      <c r="AG289" s="102">
        <f t="shared" si="257"/>
        <v>2.8097853194445064E-3</v>
      </c>
      <c r="AH289" s="102">
        <f t="shared" si="257"/>
        <v>2.7950782785232092E-2</v>
      </c>
      <c r="AI289" s="103">
        <f>SUM(V289:AC289)</f>
        <v>1</v>
      </c>
      <c r="AJ289" s="1" t="str">
        <f t="shared" si="251"/>
        <v/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AJ293" t="str">
        <f>IF(ABS(S293-AI293)&gt;0.001,S293-AI293,"")</f>
        <v/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258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259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260">SUM(V294:AC294)</f>
        <v>0</v>
      </c>
      <c r="AJ294" t="str">
        <f t="shared" ref="AJ294:AJ315" si="261">IF(ABS(S294-AI294)&gt;0.001,S294-AI294,"")</f>
        <v/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258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259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260"/>
        <v>0</v>
      </c>
      <c r="AJ295" t="str">
        <f t="shared" si="261"/>
        <v/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258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259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260"/>
        <v>0</v>
      </c>
      <c r="AJ296" t="str">
        <f t="shared" si="261"/>
        <v/>
      </c>
      <c r="BA296"/>
      <c r="BR296"/>
      <c r="CG296"/>
    </row>
    <row r="297" spans="1:85" x14ac:dyDescent="0.25">
      <c r="A297" s="29" t="s">
        <v>15</v>
      </c>
      <c r="B297" s="18">
        <v>6.4913621912386095</v>
      </c>
      <c r="C297" s="18">
        <v>49.064524953897909</v>
      </c>
      <c r="D297" s="18">
        <v>8.1264784745378638</v>
      </c>
      <c r="E297" s="18">
        <v>0.14788734476983323</v>
      </c>
      <c r="F297" s="214"/>
      <c r="G297" s="18">
        <v>0</v>
      </c>
      <c r="H297" s="30">
        <v>0</v>
      </c>
      <c r="I297" s="16">
        <f t="shared" si="258"/>
        <v>63.830252964444213</v>
      </c>
      <c r="J297" s="6"/>
      <c r="K297" s="31" t="s">
        <v>15</v>
      </c>
      <c r="L297" s="18">
        <v>6.4913621912386095</v>
      </c>
      <c r="M297" s="18">
        <v>49.064524953897909</v>
      </c>
      <c r="N297" s="18">
        <v>8.1264784745378638</v>
      </c>
      <c r="O297" s="18">
        <v>0.14788734476983323</v>
      </c>
      <c r="P297" s="18">
        <v>0</v>
      </c>
      <c r="Q297" s="18">
        <v>0</v>
      </c>
      <c r="R297" s="19">
        <v>0</v>
      </c>
      <c r="S297" s="20">
        <f t="shared" si="259"/>
        <v>63.830252964444213</v>
      </c>
      <c r="U297" s="84" t="s">
        <v>15</v>
      </c>
      <c r="V297" s="76">
        <v>6.4913621912386095</v>
      </c>
      <c r="W297" s="76">
        <v>0</v>
      </c>
      <c r="X297" s="76">
        <v>0</v>
      </c>
      <c r="Y297" s="76">
        <v>49.064524953897909</v>
      </c>
      <c r="Z297" s="76">
        <v>8.1264784745378638</v>
      </c>
      <c r="AA297" s="76">
        <v>0.14788734476983323</v>
      </c>
      <c r="AB297" s="76">
        <v>0</v>
      </c>
      <c r="AC297" s="77">
        <v>0</v>
      </c>
      <c r="AD297" s="78">
        <v>0</v>
      </c>
      <c r="AE297" s="78">
        <v>0</v>
      </c>
      <c r="AF297" s="78">
        <v>0</v>
      </c>
      <c r="AG297" s="78">
        <v>0</v>
      </c>
      <c r="AH297" s="78">
        <v>0</v>
      </c>
      <c r="AI297" s="79">
        <f t="shared" si="260"/>
        <v>63.830252964444213</v>
      </c>
      <c r="AJ297" t="str">
        <f t="shared" si="261"/>
        <v/>
      </c>
      <c r="BA297"/>
      <c r="BR297"/>
      <c r="CG297"/>
    </row>
    <row r="298" spans="1:85" x14ac:dyDescent="0.25">
      <c r="A298" s="21" t="s">
        <v>14</v>
      </c>
      <c r="B298" s="22">
        <v>14.761166213033833</v>
      </c>
      <c r="C298" s="22">
        <v>25.510699356201247</v>
      </c>
      <c r="D298" s="22">
        <v>10.511695639564056</v>
      </c>
      <c r="E298" s="22">
        <v>0.18807388919948076</v>
      </c>
      <c r="F298" s="214"/>
      <c r="G298" s="22">
        <v>0</v>
      </c>
      <c r="H298" s="23">
        <v>0</v>
      </c>
      <c r="I298" s="24">
        <f t="shared" si="258"/>
        <v>50.971635097998622</v>
      </c>
      <c r="J298" s="6"/>
      <c r="K298" s="25" t="s">
        <v>14</v>
      </c>
      <c r="L298" s="26">
        <v>14.761166213033833</v>
      </c>
      <c r="M298" s="26">
        <v>25.510699356201247</v>
      </c>
      <c r="N298" s="26">
        <v>10.511695639564056</v>
      </c>
      <c r="O298" s="26">
        <v>0.18807388919948076</v>
      </c>
      <c r="P298" s="26">
        <v>0</v>
      </c>
      <c r="Q298" s="26">
        <v>0</v>
      </c>
      <c r="R298" s="27">
        <v>0</v>
      </c>
      <c r="S298" s="28">
        <f t="shared" si="259"/>
        <v>50.971635097998622</v>
      </c>
      <c r="U298" s="80" t="s">
        <v>55</v>
      </c>
      <c r="V298" s="81">
        <v>12.675374145644662</v>
      </c>
      <c r="W298" s="81">
        <v>0</v>
      </c>
      <c r="X298" s="81">
        <v>0</v>
      </c>
      <c r="Y298" s="81">
        <v>25.510699356201247</v>
      </c>
      <c r="Z298" s="81">
        <v>10.511695639564056</v>
      </c>
      <c r="AA298" s="81">
        <v>0.18807388919948076</v>
      </c>
      <c r="AB298" s="81">
        <v>0</v>
      </c>
      <c r="AC298" s="82">
        <v>2.0857920673891712</v>
      </c>
      <c r="AD298" s="81">
        <v>2.0857920673891712</v>
      </c>
      <c r="AE298" s="81">
        <v>0</v>
      </c>
      <c r="AF298" s="81">
        <v>0</v>
      </c>
      <c r="AG298" s="81">
        <v>0</v>
      </c>
      <c r="AH298" s="81">
        <v>0</v>
      </c>
      <c r="AI298" s="83">
        <f t="shared" si="260"/>
        <v>50.971635097998615</v>
      </c>
      <c r="AJ298" t="str">
        <f t="shared" si="261"/>
        <v/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0.23285649863560104</v>
      </c>
      <c r="F299" s="214"/>
      <c r="G299" s="18">
        <v>0</v>
      </c>
      <c r="H299" s="30">
        <v>0</v>
      </c>
      <c r="I299" s="16">
        <f t="shared" si="258"/>
        <v>0.23285649863560104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0.23285649863560104</v>
      </c>
      <c r="P299" s="18">
        <v>87.048567460258269</v>
      </c>
      <c r="Q299" s="18">
        <v>0</v>
      </c>
      <c r="R299" s="19">
        <v>0</v>
      </c>
      <c r="S299" s="20">
        <f t="shared" si="259"/>
        <v>87.281423958893868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0.23285649863560104</v>
      </c>
      <c r="AB299" s="76">
        <v>87.048567460258269</v>
      </c>
      <c r="AC299" s="77">
        <v>0</v>
      </c>
      <c r="AD299" s="76">
        <v>0</v>
      </c>
      <c r="AE299" s="76">
        <v>0</v>
      </c>
      <c r="AF299" s="76">
        <v>0</v>
      </c>
      <c r="AG299" s="76">
        <v>0</v>
      </c>
      <c r="AH299" s="76">
        <v>0</v>
      </c>
      <c r="AI299" s="79">
        <f t="shared" si="260"/>
        <v>87.281423958893868</v>
      </c>
      <c r="AJ299" t="str">
        <f t="shared" si="261"/>
        <v/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258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1.4925308185736192</v>
      </c>
      <c r="Q300" s="26">
        <v>0</v>
      </c>
      <c r="R300" s="27">
        <v>0</v>
      </c>
      <c r="S300" s="28">
        <f t="shared" si="259"/>
        <v>1.4925308185736192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1.4925308185736192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260"/>
        <v>1.4925308185736192</v>
      </c>
      <c r="AJ300" t="str">
        <f t="shared" si="261"/>
        <v/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258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259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260"/>
        <v>0</v>
      </c>
      <c r="AJ301" t="str">
        <f t="shared" si="261"/>
        <v/>
      </c>
      <c r="BA301"/>
      <c r="BR301"/>
      <c r="CG301"/>
    </row>
    <row r="302" spans="1:85" x14ac:dyDescent="0.25">
      <c r="A302" s="21" t="s">
        <v>16</v>
      </c>
      <c r="B302" s="22">
        <v>2.646403552045155E-2</v>
      </c>
      <c r="C302" s="22">
        <v>0</v>
      </c>
      <c r="D302" s="22">
        <v>11.59361772409731</v>
      </c>
      <c r="E302" s="22">
        <v>0.16415348164098442</v>
      </c>
      <c r="F302" s="214"/>
      <c r="G302" s="22">
        <v>0</v>
      </c>
      <c r="H302" s="23">
        <v>0</v>
      </c>
      <c r="I302" s="24">
        <f t="shared" si="258"/>
        <v>11.784235241258745</v>
      </c>
      <c r="J302" s="6"/>
      <c r="K302" s="25" t="s">
        <v>16</v>
      </c>
      <c r="L302" s="26">
        <v>2.646403552045155E-2</v>
      </c>
      <c r="M302" s="26">
        <v>0</v>
      </c>
      <c r="N302" s="26">
        <v>11.59361772409731</v>
      </c>
      <c r="O302" s="26">
        <v>0.16415348164098442</v>
      </c>
      <c r="P302" s="26">
        <v>0.3747650314868306</v>
      </c>
      <c r="Q302" s="26">
        <v>0</v>
      </c>
      <c r="R302" s="27">
        <v>0</v>
      </c>
      <c r="S302" s="28">
        <f t="shared" si="259"/>
        <v>12.159000272745576</v>
      </c>
      <c r="U302" s="80" t="s">
        <v>16</v>
      </c>
      <c r="V302" s="81">
        <v>0</v>
      </c>
      <c r="W302" s="81">
        <v>0</v>
      </c>
      <c r="X302" s="81">
        <v>0</v>
      </c>
      <c r="Y302" s="81">
        <v>0</v>
      </c>
      <c r="Z302" s="81">
        <v>11.59361772409731</v>
      </c>
      <c r="AA302" s="81">
        <v>7.5327783741839266E-2</v>
      </c>
      <c r="AB302" s="81">
        <v>0.3747650314868306</v>
      </c>
      <c r="AC302" s="82">
        <v>0.1152897334195967</v>
      </c>
      <c r="AD302" s="81">
        <v>2.646403552045155E-2</v>
      </c>
      <c r="AE302" s="81">
        <v>0</v>
      </c>
      <c r="AF302" s="81">
        <v>0</v>
      </c>
      <c r="AG302" s="81">
        <v>0</v>
      </c>
      <c r="AH302" s="81">
        <v>8.8825697899145156E-2</v>
      </c>
      <c r="AI302" s="83">
        <f t="shared" si="260"/>
        <v>12.159000272745576</v>
      </c>
      <c r="AJ302" t="str">
        <f t="shared" si="261"/>
        <v/>
      </c>
      <c r="BA302"/>
      <c r="BR302"/>
      <c r="CG302"/>
    </row>
    <row r="303" spans="1:85" x14ac:dyDescent="0.25">
      <c r="A303" s="29" t="s">
        <v>136</v>
      </c>
      <c r="B303" s="18">
        <v>21.239636972505256</v>
      </c>
      <c r="C303" s="18">
        <v>124.69474398803078</v>
      </c>
      <c r="D303" s="18">
        <v>44.210239122498059</v>
      </c>
      <c r="E303" s="18">
        <v>7.1984827102261635</v>
      </c>
      <c r="F303" s="214"/>
      <c r="G303" s="18">
        <v>0</v>
      </c>
      <c r="H303" s="30">
        <v>0</v>
      </c>
      <c r="I303" s="16">
        <f t="shared" si="258"/>
        <v>197.34310279326024</v>
      </c>
      <c r="J303" s="6"/>
      <c r="K303" s="31" t="s">
        <v>136</v>
      </c>
      <c r="L303" s="18">
        <v>21.239636972505256</v>
      </c>
      <c r="M303" s="18">
        <v>124.69474398803078</v>
      </c>
      <c r="N303" s="18">
        <v>44.210239122498059</v>
      </c>
      <c r="O303" s="18">
        <v>7.1984827102261635</v>
      </c>
      <c r="P303" s="18">
        <v>0.31318806422746137</v>
      </c>
      <c r="Q303" s="18">
        <v>0</v>
      </c>
      <c r="R303" s="19">
        <v>0</v>
      </c>
      <c r="S303" s="20">
        <f t="shared" si="259"/>
        <v>197.6562908574877</v>
      </c>
      <c r="U303" s="84" t="s">
        <v>136</v>
      </c>
      <c r="V303" s="76">
        <v>17.50846276737612</v>
      </c>
      <c r="W303" s="76">
        <v>0</v>
      </c>
      <c r="X303" s="76">
        <v>0</v>
      </c>
      <c r="Y303" s="76">
        <v>124.69474398803078</v>
      </c>
      <c r="Z303" s="76">
        <v>44.210239122498059</v>
      </c>
      <c r="AA303" s="76">
        <v>6.5623267738401445</v>
      </c>
      <c r="AB303" s="76">
        <v>0.31318806422746137</v>
      </c>
      <c r="AC303" s="77">
        <v>4.367330141515156</v>
      </c>
      <c r="AD303" s="76">
        <v>3.7311742051291374</v>
      </c>
      <c r="AE303" s="76">
        <v>0</v>
      </c>
      <c r="AF303" s="76">
        <v>0</v>
      </c>
      <c r="AG303" s="76">
        <v>0</v>
      </c>
      <c r="AH303" s="76">
        <v>0.63615593638601864</v>
      </c>
      <c r="AI303" s="79">
        <f t="shared" si="260"/>
        <v>197.65629085748773</v>
      </c>
      <c r="AJ303" t="str">
        <f t="shared" si="261"/>
        <v/>
      </c>
      <c r="BA303"/>
      <c r="BR303"/>
      <c r="CG303"/>
    </row>
    <row r="304" spans="1:85" x14ac:dyDescent="0.25">
      <c r="A304" s="21" t="s">
        <v>24</v>
      </c>
      <c r="B304" s="22">
        <v>17.428148723441883</v>
      </c>
      <c r="C304" s="22">
        <v>2.7203727172105352</v>
      </c>
      <c r="D304" s="22">
        <v>13.653747689781333</v>
      </c>
      <c r="E304" s="22">
        <v>223.56795472848489</v>
      </c>
      <c r="F304" s="214"/>
      <c r="G304" s="22">
        <v>21.889517096575258</v>
      </c>
      <c r="H304" s="23">
        <v>0</v>
      </c>
      <c r="I304" s="24">
        <f t="shared" si="258"/>
        <v>279.2597409554939</v>
      </c>
      <c r="J304" s="6"/>
      <c r="K304" s="25" t="s">
        <v>24</v>
      </c>
      <c r="L304" s="26">
        <v>17.428148723441883</v>
      </c>
      <c r="M304" s="26">
        <v>2.7203727172105352</v>
      </c>
      <c r="N304" s="26">
        <v>13.653747689781333</v>
      </c>
      <c r="O304" s="26">
        <v>223.56795472848489</v>
      </c>
      <c r="P304" s="26">
        <v>0.18099502236265161</v>
      </c>
      <c r="Q304" s="26">
        <v>21.889517096575258</v>
      </c>
      <c r="R304" s="27">
        <v>0</v>
      </c>
      <c r="S304" s="28">
        <f t="shared" si="259"/>
        <v>279.44073597785655</v>
      </c>
      <c r="U304" s="80" t="s">
        <v>24</v>
      </c>
      <c r="V304" s="81">
        <v>1.6398487386215361</v>
      </c>
      <c r="W304" s="81">
        <v>15.118924961425993</v>
      </c>
      <c r="X304" s="81">
        <v>21.889517096575258</v>
      </c>
      <c r="Y304" s="81">
        <v>2.7203727172105352</v>
      </c>
      <c r="Z304" s="81">
        <v>13.653747689781333</v>
      </c>
      <c r="AA304" s="81">
        <v>161.35570135371657</v>
      </c>
      <c r="AB304" s="81">
        <v>0.18099502236265161</v>
      </c>
      <c r="AC304" s="82">
        <v>62.881628398162668</v>
      </c>
      <c r="AD304" s="81">
        <v>0.66937502339435617</v>
      </c>
      <c r="AE304" s="81">
        <v>58.502441314478851</v>
      </c>
      <c r="AF304" s="81">
        <v>0</v>
      </c>
      <c r="AG304" s="81">
        <v>0</v>
      </c>
      <c r="AH304" s="81">
        <v>3.7098120602894626</v>
      </c>
      <c r="AI304" s="83">
        <f t="shared" si="260"/>
        <v>279.44073597785655</v>
      </c>
      <c r="AJ304" t="str">
        <f t="shared" si="261"/>
        <v/>
      </c>
      <c r="BA304"/>
      <c r="BR304"/>
      <c r="CG304"/>
    </row>
    <row r="305" spans="1:85" x14ac:dyDescent="0.25">
      <c r="A305" s="29" t="s">
        <v>23</v>
      </c>
      <c r="B305" s="18">
        <v>5.1526355839335674</v>
      </c>
      <c r="C305" s="18">
        <v>0.52401098629983589</v>
      </c>
      <c r="D305" s="18">
        <v>33.377900856108589</v>
      </c>
      <c r="E305" s="18">
        <v>0</v>
      </c>
      <c r="F305" s="214"/>
      <c r="G305" s="18">
        <v>0</v>
      </c>
      <c r="H305" s="30">
        <v>0</v>
      </c>
      <c r="I305" s="16">
        <f t="shared" si="258"/>
        <v>39.054547426341991</v>
      </c>
      <c r="J305" s="6"/>
      <c r="K305" s="31" t="s">
        <v>23</v>
      </c>
      <c r="L305" s="18">
        <v>5.1526355839335674</v>
      </c>
      <c r="M305" s="18">
        <v>0.52401098629983589</v>
      </c>
      <c r="N305" s="18">
        <v>33.377900856108589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259"/>
        <v>39.054547426341991</v>
      </c>
      <c r="U305" s="84" t="s">
        <v>23</v>
      </c>
      <c r="V305" s="76">
        <v>4.798679505632113</v>
      </c>
      <c r="W305" s="76">
        <v>8.0720273042688653E-2</v>
      </c>
      <c r="X305" s="76">
        <v>0</v>
      </c>
      <c r="Y305" s="76">
        <v>0.52401098629983589</v>
      </c>
      <c r="Z305" s="76">
        <v>33.377900856108589</v>
      </c>
      <c r="AA305" s="76">
        <v>0</v>
      </c>
      <c r="AB305" s="76">
        <v>0</v>
      </c>
      <c r="AC305" s="77">
        <v>0.27323580525876601</v>
      </c>
      <c r="AD305" s="76">
        <v>0.27323580525876601</v>
      </c>
      <c r="AE305" s="76">
        <v>0</v>
      </c>
      <c r="AF305" s="76">
        <v>0</v>
      </c>
      <c r="AG305" s="76">
        <v>0</v>
      </c>
      <c r="AH305" s="76">
        <v>0</v>
      </c>
      <c r="AI305" s="79">
        <f t="shared" si="260"/>
        <v>39.054547426341991</v>
      </c>
      <c r="AJ305" t="str">
        <f t="shared" si="261"/>
        <v/>
      </c>
      <c r="BA305"/>
      <c r="BR305"/>
      <c r="CG305"/>
    </row>
    <row r="306" spans="1:85" x14ac:dyDescent="0.25">
      <c r="A306" s="21" t="s">
        <v>58</v>
      </c>
      <c r="B306" s="22">
        <v>1.1929288478029267</v>
      </c>
      <c r="C306" s="22">
        <v>3.5096715300671606E-2</v>
      </c>
      <c r="D306" s="22">
        <v>1.2961206211893892</v>
      </c>
      <c r="E306" s="22">
        <v>0</v>
      </c>
      <c r="F306" s="214"/>
      <c r="G306" s="22">
        <v>0</v>
      </c>
      <c r="H306" s="23">
        <v>0</v>
      </c>
      <c r="I306" s="24">
        <f t="shared" si="258"/>
        <v>2.5241461842929875</v>
      </c>
      <c r="J306" s="6"/>
      <c r="K306" s="25" t="s">
        <v>58</v>
      </c>
      <c r="L306" s="26">
        <v>1.1929288478029267</v>
      </c>
      <c r="M306" s="26">
        <v>3.5096715300671606E-2</v>
      </c>
      <c r="N306" s="26">
        <v>1.2961206211893892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259"/>
        <v>2.5241461842929875</v>
      </c>
      <c r="U306" s="80" t="s">
        <v>58</v>
      </c>
      <c r="V306" s="81">
        <v>1.1222356554305197</v>
      </c>
      <c r="W306" s="81">
        <v>0</v>
      </c>
      <c r="X306" s="81">
        <v>0</v>
      </c>
      <c r="Y306" s="81">
        <v>3.5096715300671606E-2</v>
      </c>
      <c r="Z306" s="81">
        <v>1.2961206211893892</v>
      </c>
      <c r="AA306" s="81">
        <v>0</v>
      </c>
      <c r="AB306" s="81">
        <v>0</v>
      </c>
      <c r="AC306" s="82">
        <v>7.0693192372407038E-2</v>
      </c>
      <c r="AD306" s="81">
        <v>7.0693192372407038E-2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260"/>
        <v>2.524146184292988</v>
      </c>
      <c r="AJ306" t="str">
        <f t="shared" si="261"/>
        <v/>
      </c>
      <c r="BA306"/>
      <c r="BR306"/>
      <c r="CG306"/>
    </row>
    <row r="307" spans="1:85" x14ac:dyDescent="0.25">
      <c r="A307" s="29" t="s">
        <v>21</v>
      </c>
      <c r="B307" s="18">
        <v>10.308674003304802</v>
      </c>
      <c r="C307" s="18">
        <v>4.7318503621726968</v>
      </c>
      <c r="D307" s="18">
        <v>1.8589412137107022</v>
      </c>
      <c r="E307" s="18">
        <v>0</v>
      </c>
      <c r="F307" s="214"/>
      <c r="G307" s="18">
        <v>0</v>
      </c>
      <c r="H307" s="30">
        <v>0</v>
      </c>
      <c r="I307" s="16">
        <f t="shared" si="258"/>
        <v>16.899465579188202</v>
      </c>
      <c r="J307" s="6"/>
      <c r="K307" s="31" t="s">
        <v>21</v>
      </c>
      <c r="L307" s="18">
        <v>10.308674003304802</v>
      </c>
      <c r="M307" s="18">
        <v>4.7318503621726968</v>
      </c>
      <c r="N307" s="18">
        <v>1.8589412137107022</v>
      </c>
      <c r="O307" s="18">
        <v>0</v>
      </c>
      <c r="P307" s="18">
        <v>5.3766866088189653</v>
      </c>
      <c r="Q307" s="18">
        <v>0</v>
      </c>
      <c r="R307" s="19">
        <v>0</v>
      </c>
      <c r="S307" s="20">
        <f t="shared" si="259"/>
        <v>22.276152188007167</v>
      </c>
      <c r="U307" s="84" t="s">
        <v>21</v>
      </c>
      <c r="V307" s="76">
        <v>9.9706846917210381</v>
      </c>
      <c r="W307" s="76">
        <v>0</v>
      </c>
      <c r="X307" s="76">
        <v>0</v>
      </c>
      <c r="Y307" s="76">
        <v>4.7318503621726968</v>
      </c>
      <c r="Z307" s="76">
        <v>1.8589412137107022</v>
      </c>
      <c r="AA307" s="76">
        <v>0</v>
      </c>
      <c r="AB307" s="76">
        <v>5.3766866088189653</v>
      </c>
      <c r="AC307" s="77">
        <v>0.33798931158376405</v>
      </c>
      <c r="AD307" s="76">
        <v>0.33798931158376405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260"/>
        <v>22.276152188007167</v>
      </c>
      <c r="AJ307" t="str">
        <f t="shared" si="261"/>
        <v/>
      </c>
      <c r="BA307"/>
      <c r="BR307"/>
      <c r="CG307"/>
    </row>
    <row r="308" spans="1:85" x14ac:dyDescent="0.25">
      <c r="A308" s="21" t="s">
        <v>20</v>
      </c>
      <c r="B308" s="22">
        <v>8.4313853978386696E-3</v>
      </c>
      <c r="C308" s="22">
        <v>1.2647078096758005E-2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258"/>
        <v>2.1078463494596675E-2</v>
      </c>
      <c r="J308" s="6"/>
      <c r="K308" s="25" t="s">
        <v>20</v>
      </c>
      <c r="L308" s="26">
        <v>8.4313853978386696E-3</v>
      </c>
      <c r="M308" s="26">
        <v>1.2647078096758005E-2</v>
      </c>
      <c r="N308" s="26">
        <v>0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259"/>
        <v>2.1078463494596675E-2</v>
      </c>
      <c r="U308" s="80" t="s">
        <v>59</v>
      </c>
      <c r="V308" s="81">
        <v>8.4313853978386696E-3</v>
      </c>
      <c r="W308" s="81">
        <v>0</v>
      </c>
      <c r="X308" s="81">
        <v>0</v>
      </c>
      <c r="Y308" s="81">
        <v>1.2647078096758005E-2</v>
      </c>
      <c r="Z308" s="81">
        <v>0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260"/>
        <v>2.1078463494596675E-2</v>
      </c>
      <c r="AJ308" t="str">
        <f t="shared" si="261"/>
        <v/>
      </c>
      <c r="BA308"/>
      <c r="BR308"/>
      <c r="CG308"/>
    </row>
    <row r="309" spans="1:85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258"/>
        <v>0</v>
      </c>
      <c r="J309" s="6"/>
      <c r="K309" s="33" t="s">
        <v>62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259"/>
        <v>0</v>
      </c>
      <c r="U309" s="85" t="s">
        <v>60</v>
      </c>
      <c r="V309" s="76">
        <v>0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0</v>
      </c>
      <c r="AD309" s="78">
        <v>0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260"/>
        <v>0</v>
      </c>
      <c r="AJ309" t="str">
        <f t="shared" si="261"/>
        <v/>
      </c>
      <c r="BA309"/>
      <c r="BR309"/>
      <c r="CG309"/>
    </row>
    <row r="310" spans="1:85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258"/>
        <v>0</v>
      </c>
      <c r="J310" s="6"/>
      <c r="K310" s="38" t="s">
        <v>22</v>
      </c>
      <c r="L310" s="39">
        <v>0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259"/>
        <v>0</v>
      </c>
      <c r="U310" s="86" t="s">
        <v>63</v>
      </c>
      <c r="V310" s="87">
        <v>0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0</v>
      </c>
      <c r="AD310" s="87">
        <v>0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260"/>
        <v>0</v>
      </c>
      <c r="AJ310" t="str">
        <f t="shared" si="261"/>
        <v/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258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259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260"/>
        <v>0</v>
      </c>
      <c r="AJ311" t="str">
        <f t="shared" si="261"/>
        <v/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258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259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260"/>
        <v>0</v>
      </c>
      <c r="AJ312" t="str">
        <f t="shared" si="261"/>
        <v/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258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259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260"/>
        <v>0</v>
      </c>
      <c r="AJ313" t="str">
        <f t="shared" si="261"/>
        <v/>
      </c>
      <c r="BA313"/>
      <c r="BR313"/>
      <c r="CG313"/>
    </row>
    <row r="314" spans="1:85" x14ac:dyDescent="0.25">
      <c r="A314" s="56" t="s">
        <v>25</v>
      </c>
      <c r="B314" s="57">
        <f>SUM(B293:B309)</f>
        <v>76.609447956179181</v>
      </c>
      <c r="C314" s="57">
        <f t="shared" ref="C314:I314" si="262">SUM(C293:C309)</f>
        <v>207.29394615721043</v>
      </c>
      <c r="D314" s="57">
        <f t="shared" si="262"/>
        <v>124.62874134148731</v>
      </c>
      <c r="E314" s="57">
        <f t="shared" si="262"/>
        <v>231.49940865295696</v>
      </c>
      <c r="F314" s="57">
        <f t="shared" si="262"/>
        <v>0</v>
      </c>
      <c r="G314" s="57">
        <f t="shared" si="262"/>
        <v>21.889517096575258</v>
      </c>
      <c r="H314" s="58">
        <f t="shared" si="262"/>
        <v>0</v>
      </c>
      <c r="I314" s="16">
        <f t="shared" si="262"/>
        <v>661.92106120440917</v>
      </c>
      <c r="J314" s="6"/>
      <c r="K314" s="59" t="s">
        <v>25</v>
      </c>
      <c r="L314" s="57">
        <f>SUM(L293:L309)</f>
        <v>76.609447956179181</v>
      </c>
      <c r="M314" s="57">
        <f t="shared" ref="M314:S314" si="263">SUM(M293:M309)</f>
        <v>207.29394615721043</v>
      </c>
      <c r="N314" s="57">
        <f t="shared" si="263"/>
        <v>124.62874134148731</v>
      </c>
      <c r="O314" s="57">
        <f t="shared" si="263"/>
        <v>231.49940865295696</v>
      </c>
      <c r="P314" s="57">
        <f t="shared" si="263"/>
        <v>94.786733005727797</v>
      </c>
      <c r="Q314" s="57">
        <f t="shared" si="263"/>
        <v>21.889517096575258</v>
      </c>
      <c r="R314" s="58">
        <f t="shared" si="263"/>
        <v>0</v>
      </c>
      <c r="S314" s="60">
        <f t="shared" si="263"/>
        <v>756.70779421013674</v>
      </c>
      <c r="T314" t="str">
        <f>IF(ABS(S314-AI314)&gt;0.01,S314-AI314,"")</f>
        <v/>
      </c>
      <c r="U314" s="94" t="s">
        <v>61</v>
      </c>
      <c r="V314" s="95">
        <f>SUM(V293:V309)</f>
        <v>54.215079081062449</v>
      </c>
      <c r="W314" s="95">
        <f t="shared" ref="W314:AH314" si="264">SUM(W293:W309)</f>
        <v>15.199645234468681</v>
      </c>
      <c r="X314" s="95">
        <f t="shared" si="264"/>
        <v>21.889517096575258</v>
      </c>
      <c r="Y314" s="95">
        <f t="shared" si="264"/>
        <v>207.29394615721043</v>
      </c>
      <c r="Z314" s="95">
        <f t="shared" si="264"/>
        <v>124.62874134148731</v>
      </c>
      <c r="AA314" s="95">
        <f t="shared" si="264"/>
        <v>168.56217364390346</v>
      </c>
      <c r="AB314" s="95">
        <f t="shared" si="264"/>
        <v>94.786733005727797</v>
      </c>
      <c r="AC314" s="95">
        <f t="shared" si="264"/>
        <v>70.131958649701531</v>
      </c>
      <c r="AD314" s="96">
        <f t="shared" si="264"/>
        <v>7.1947236406480544</v>
      </c>
      <c r="AE314" s="96">
        <f t="shared" si="264"/>
        <v>58.502441314478851</v>
      </c>
      <c r="AF314" s="96">
        <f t="shared" si="264"/>
        <v>0</v>
      </c>
      <c r="AG314" s="96">
        <f t="shared" si="264"/>
        <v>0</v>
      </c>
      <c r="AH314" s="96">
        <f t="shared" si="264"/>
        <v>4.4347936945746262</v>
      </c>
      <c r="AI314" s="97">
        <f>SUM(V314:AC314)</f>
        <v>756.70779421013697</v>
      </c>
      <c r="AJ314" t="str">
        <f t="shared" si="261"/>
        <v/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0.11573804256474816</v>
      </c>
      <c r="C315" s="98">
        <f t="shared" ref="C315:H315" si="265">IF($I314=0,"-",C314/$I314)</f>
        <v>0.3131701925000322</v>
      </c>
      <c r="D315" s="98">
        <f t="shared" si="265"/>
        <v>0.18828339003855998</v>
      </c>
      <c r="E315" s="98">
        <f t="shared" si="265"/>
        <v>0.34973869577699862</v>
      </c>
      <c r="F315" s="98">
        <f t="shared" si="265"/>
        <v>0</v>
      </c>
      <c r="G315" s="98">
        <f t="shared" si="265"/>
        <v>3.3069679119660932E-2</v>
      </c>
      <c r="H315" s="99">
        <f t="shared" si="265"/>
        <v>0</v>
      </c>
      <c r="I315" s="100">
        <f>SUM(B315:H315)</f>
        <v>1</v>
      </c>
      <c r="J315"/>
      <c r="K315" s="64" t="s">
        <v>86</v>
      </c>
      <c r="L315" s="65">
        <f t="shared" ref="L315:R315" si="266">IF($S314=0,"-",L314/$S314)</f>
        <v>0.10124046368009901</v>
      </c>
      <c r="M315" s="65">
        <f t="shared" si="266"/>
        <v>0.2739418673143007</v>
      </c>
      <c r="N315" s="65">
        <f t="shared" si="266"/>
        <v>0.16469863571522572</v>
      </c>
      <c r="O315" s="65">
        <f t="shared" si="266"/>
        <v>0.3059297266715742</v>
      </c>
      <c r="P315" s="65">
        <f t="shared" si="266"/>
        <v>0.12526200170128768</v>
      </c>
      <c r="Q315" s="65">
        <f t="shared" si="266"/>
        <v>2.8927304917512938E-2</v>
      </c>
      <c r="R315" s="66">
        <f t="shared" si="266"/>
        <v>0</v>
      </c>
      <c r="S315" s="67">
        <f>SUM(L315:R315)</f>
        <v>1</v>
      </c>
      <c r="U315" s="101" t="s">
        <v>86</v>
      </c>
      <c r="V315" s="102">
        <f>+V314/$AI314</f>
        <v>7.1645990031928994E-2</v>
      </c>
      <c r="W315" s="102">
        <f t="shared" ref="W315:AH315" si="267">+W314/$AI314</f>
        <v>2.0086545098077523E-2</v>
      </c>
      <c r="X315" s="102">
        <f t="shared" si="267"/>
        <v>2.8927304917512931E-2</v>
      </c>
      <c r="Y315" s="102">
        <f t="shared" si="267"/>
        <v>0.27394186731430059</v>
      </c>
      <c r="Z315" s="102">
        <f t="shared" si="267"/>
        <v>0.16469863571522569</v>
      </c>
      <c r="AA315" s="102">
        <f t="shared" si="267"/>
        <v>0.22275728482465443</v>
      </c>
      <c r="AB315" s="102">
        <f t="shared" si="267"/>
        <v>0.12526200170128765</v>
      </c>
      <c r="AC315" s="102">
        <f t="shared" si="267"/>
        <v>9.2680370397012143E-2</v>
      </c>
      <c r="AD315" s="102">
        <f t="shared" si="267"/>
        <v>9.5079285500924635E-3</v>
      </c>
      <c r="AE315" s="102">
        <f t="shared" si="267"/>
        <v>7.7311799563984387E-2</v>
      </c>
      <c r="AF315" s="102">
        <f t="shared" si="267"/>
        <v>0</v>
      </c>
      <c r="AG315" s="102">
        <f t="shared" si="267"/>
        <v>0</v>
      </c>
      <c r="AH315" s="102">
        <f t="shared" si="267"/>
        <v>5.8606422829352916E-3</v>
      </c>
      <c r="AI315" s="103">
        <f>SUM(V315:AC315)</f>
        <v>1</v>
      </c>
      <c r="AJ315" s="1" t="str">
        <f t="shared" si="261"/>
        <v/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AJ319" t="str">
        <f>IF(ABS(S319-AI319)&gt;0.001,S319-AI319,"")</f>
        <v/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268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269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270">SUM(V320:AC320)</f>
        <v>0</v>
      </c>
      <c r="AJ320" t="str">
        <f t="shared" ref="AJ320:AJ341" si="271">IF(ABS(S320-AI320)&gt;0.001,S320-AI320,"")</f>
        <v/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268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269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270"/>
        <v>0</v>
      </c>
      <c r="AJ321" t="str">
        <f t="shared" si="271"/>
        <v/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268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269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270"/>
        <v>0</v>
      </c>
      <c r="AJ322" t="str">
        <f t="shared" si="271"/>
        <v/>
      </c>
      <c r="BA322"/>
      <c r="BR322"/>
      <c r="CG322"/>
    </row>
    <row r="323" spans="1:85" x14ac:dyDescent="0.25">
      <c r="A323" s="29" t="s">
        <v>15</v>
      </c>
      <c r="B323" s="18">
        <v>0</v>
      </c>
      <c r="C323" s="18">
        <v>0</v>
      </c>
      <c r="D323" s="18">
        <v>0</v>
      </c>
      <c r="E323" s="18">
        <v>0</v>
      </c>
      <c r="F323" s="214"/>
      <c r="G323" s="18">
        <v>0</v>
      </c>
      <c r="H323" s="30">
        <v>0</v>
      </c>
      <c r="I323" s="16">
        <f t="shared" si="268"/>
        <v>0</v>
      </c>
      <c r="J323" s="6"/>
      <c r="K323" s="31" t="s">
        <v>15</v>
      </c>
      <c r="L323" s="18">
        <v>0</v>
      </c>
      <c r="M323" s="18">
        <v>0</v>
      </c>
      <c r="N323" s="18">
        <v>0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269"/>
        <v>0</v>
      </c>
      <c r="U323" s="84" t="s">
        <v>15</v>
      </c>
      <c r="V323" s="76">
        <v>0</v>
      </c>
      <c r="W323" s="76">
        <v>0</v>
      </c>
      <c r="X323" s="76">
        <v>0</v>
      </c>
      <c r="Y323" s="76">
        <v>0</v>
      </c>
      <c r="Z323" s="76">
        <v>0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270"/>
        <v>0</v>
      </c>
      <c r="AJ323" t="str">
        <f t="shared" si="271"/>
        <v/>
      </c>
      <c r="BA323"/>
      <c r="BR323"/>
      <c r="CG323"/>
    </row>
    <row r="324" spans="1:85" x14ac:dyDescent="0.25">
      <c r="A324" s="21" t="s">
        <v>14</v>
      </c>
      <c r="B324" s="22">
        <v>0</v>
      </c>
      <c r="C324" s="22">
        <v>0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268"/>
        <v>0</v>
      </c>
      <c r="J324" s="6"/>
      <c r="K324" s="25" t="s">
        <v>14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269"/>
        <v>0</v>
      </c>
      <c r="U324" s="80" t="s">
        <v>55</v>
      </c>
      <c r="V324" s="81">
        <v>0</v>
      </c>
      <c r="W324" s="81">
        <v>0</v>
      </c>
      <c r="X324" s="81">
        <v>0</v>
      </c>
      <c r="Y324" s="81">
        <v>0</v>
      </c>
      <c r="Z324" s="81">
        <v>0</v>
      </c>
      <c r="AA324" s="81">
        <v>0</v>
      </c>
      <c r="AB324" s="81">
        <v>0</v>
      </c>
      <c r="AC324" s="82">
        <v>0</v>
      </c>
      <c r="AD324" s="81">
        <v>0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270"/>
        <v>0</v>
      </c>
      <c r="AJ324" t="str">
        <f t="shared" si="271"/>
        <v/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0.42492975565422486</v>
      </c>
      <c r="F325" s="214"/>
      <c r="G325" s="18">
        <v>0</v>
      </c>
      <c r="H325" s="30">
        <v>0</v>
      </c>
      <c r="I325" s="16">
        <f t="shared" si="268"/>
        <v>0.42492975565422486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0.42492975565422486</v>
      </c>
      <c r="P325" s="18">
        <v>6.6364539982428594</v>
      </c>
      <c r="Q325" s="18">
        <v>0</v>
      </c>
      <c r="R325" s="19">
        <v>0</v>
      </c>
      <c r="S325" s="20">
        <f t="shared" si="269"/>
        <v>7.0613837538970845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0</v>
      </c>
      <c r="AB325" s="76">
        <v>6.6364539982428594</v>
      </c>
      <c r="AC325" s="77">
        <v>0.42492975565422486</v>
      </c>
      <c r="AD325" s="76">
        <v>0</v>
      </c>
      <c r="AE325" s="76">
        <v>0</v>
      </c>
      <c r="AF325" s="76">
        <v>0</v>
      </c>
      <c r="AG325" s="76">
        <v>0</v>
      </c>
      <c r="AH325" s="76">
        <v>0.42492975565422486</v>
      </c>
      <c r="AI325" s="79">
        <f t="shared" si="270"/>
        <v>7.0613837538970845</v>
      </c>
      <c r="AJ325" t="str">
        <f t="shared" si="271"/>
        <v/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268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1.3040543003267939</v>
      </c>
      <c r="Q326" s="26">
        <v>0</v>
      </c>
      <c r="R326" s="27">
        <v>0</v>
      </c>
      <c r="S326" s="28">
        <f t="shared" si="269"/>
        <v>1.3040543003267939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1.3040543003267939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270"/>
        <v>1.3040543003267939</v>
      </c>
      <c r="AJ326" t="str">
        <f t="shared" si="271"/>
        <v/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268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269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270"/>
        <v>0</v>
      </c>
      <c r="AJ327" t="str">
        <f t="shared" si="271"/>
        <v/>
      </c>
      <c r="BA327"/>
      <c r="BR327"/>
      <c r="CG327"/>
    </row>
    <row r="328" spans="1:85" x14ac:dyDescent="0.25">
      <c r="A328" s="21" t="s">
        <v>16</v>
      </c>
      <c r="B328" s="22">
        <v>0</v>
      </c>
      <c r="C328" s="22">
        <v>0</v>
      </c>
      <c r="D328" s="22">
        <v>7.2362795761803142E-2</v>
      </c>
      <c r="E328" s="22">
        <v>2.0436081246602445E-3</v>
      </c>
      <c r="F328" s="214"/>
      <c r="G328" s="22">
        <v>0</v>
      </c>
      <c r="H328" s="23">
        <v>0</v>
      </c>
      <c r="I328" s="24">
        <f t="shared" si="268"/>
        <v>7.4406403886463385E-2</v>
      </c>
      <c r="J328" s="6"/>
      <c r="K328" s="25" t="s">
        <v>16</v>
      </c>
      <c r="L328" s="26">
        <v>0</v>
      </c>
      <c r="M328" s="26">
        <v>0</v>
      </c>
      <c r="N328" s="26">
        <v>7.2362795761803142E-2</v>
      </c>
      <c r="O328" s="26">
        <v>2.0436081246602445E-3</v>
      </c>
      <c r="P328" s="26">
        <v>0</v>
      </c>
      <c r="Q328" s="26">
        <v>0</v>
      </c>
      <c r="R328" s="27">
        <v>0</v>
      </c>
      <c r="S328" s="28">
        <f t="shared" si="269"/>
        <v>7.4406403886463385E-2</v>
      </c>
      <c r="U328" s="80" t="s">
        <v>16</v>
      </c>
      <c r="V328" s="81">
        <v>0</v>
      </c>
      <c r="W328" s="81">
        <v>0</v>
      </c>
      <c r="X328" s="81">
        <v>0</v>
      </c>
      <c r="Y328" s="81">
        <v>0</v>
      </c>
      <c r="Z328" s="81">
        <v>7.2362795761803142E-2</v>
      </c>
      <c r="AA328" s="81">
        <v>0</v>
      </c>
      <c r="AB328" s="81">
        <v>0</v>
      </c>
      <c r="AC328" s="82">
        <v>2.0436081246602445E-3</v>
      </c>
      <c r="AD328" s="81">
        <v>0</v>
      </c>
      <c r="AE328" s="81">
        <v>0</v>
      </c>
      <c r="AF328" s="81">
        <v>0</v>
      </c>
      <c r="AG328" s="81">
        <v>0</v>
      </c>
      <c r="AH328" s="81">
        <v>2.0436081246602445E-3</v>
      </c>
      <c r="AI328" s="83">
        <f t="shared" si="270"/>
        <v>7.4406403886463385E-2</v>
      </c>
      <c r="AJ328" t="str">
        <f t="shared" si="271"/>
        <v/>
      </c>
      <c r="BA328"/>
      <c r="BR328"/>
      <c r="CG328"/>
    </row>
    <row r="329" spans="1:85" x14ac:dyDescent="0.25">
      <c r="A329" s="29" t="s">
        <v>136</v>
      </c>
      <c r="B329" s="18">
        <v>4.0505496785801114</v>
      </c>
      <c r="C329" s="18">
        <v>142.72754471549837</v>
      </c>
      <c r="D329" s="18">
        <v>4.2618746936918122</v>
      </c>
      <c r="E329" s="18">
        <v>0</v>
      </c>
      <c r="F329" s="214"/>
      <c r="G329" s="18">
        <v>0</v>
      </c>
      <c r="H329" s="30">
        <v>0</v>
      </c>
      <c r="I329" s="16">
        <f t="shared" si="268"/>
        <v>151.03996908777032</v>
      </c>
      <c r="J329" s="6"/>
      <c r="K329" s="31" t="s">
        <v>136</v>
      </c>
      <c r="L329" s="18">
        <v>4.0505496785801114</v>
      </c>
      <c r="M329" s="18">
        <v>142.72754471549837</v>
      </c>
      <c r="N329" s="18">
        <v>4.2618746936918122</v>
      </c>
      <c r="O329" s="18">
        <v>0</v>
      </c>
      <c r="P329" s="18">
        <v>7.2133366720516928E-3</v>
      </c>
      <c r="Q329" s="18">
        <v>0</v>
      </c>
      <c r="R329" s="19">
        <v>0</v>
      </c>
      <c r="S329" s="20">
        <f t="shared" si="269"/>
        <v>151.04718242444235</v>
      </c>
      <c r="U329" s="84" t="s">
        <v>136</v>
      </c>
      <c r="V329" s="76">
        <v>4.0492113151982476</v>
      </c>
      <c r="W329" s="76">
        <v>0</v>
      </c>
      <c r="X329" s="76">
        <v>0</v>
      </c>
      <c r="Y329" s="76">
        <v>142.72754471549837</v>
      </c>
      <c r="Z329" s="76">
        <v>2.5984844532499332</v>
      </c>
      <c r="AA329" s="76">
        <v>0</v>
      </c>
      <c r="AB329" s="76">
        <v>7.2133366720516928E-3</v>
      </c>
      <c r="AC329" s="77">
        <v>1.6647286038237425</v>
      </c>
      <c r="AD329" s="76">
        <v>1.3383633818637455E-3</v>
      </c>
      <c r="AE329" s="76">
        <v>0</v>
      </c>
      <c r="AF329" s="76">
        <v>0</v>
      </c>
      <c r="AG329" s="76">
        <v>1.6633902404418786</v>
      </c>
      <c r="AH329" s="76">
        <v>0</v>
      </c>
      <c r="AI329" s="79">
        <f t="shared" si="270"/>
        <v>151.04718242444233</v>
      </c>
      <c r="AJ329" t="str">
        <f t="shared" si="271"/>
        <v/>
      </c>
      <c r="BA329"/>
      <c r="BR329"/>
      <c r="CG329"/>
    </row>
    <row r="330" spans="1:85" x14ac:dyDescent="0.25">
      <c r="A330" s="21" t="s">
        <v>24</v>
      </c>
      <c r="B330" s="22">
        <v>1.0213742638364414</v>
      </c>
      <c r="C330" s="22">
        <v>2.0572342669026074</v>
      </c>
      <c r="D330" s="22">
        <v>0.79658842537996055</v>
      </c>
      <c r="E330" s="22">
        <v>139.3216808063475</v>
      </c>
      <c r="F330" s="214"/>
      <c r="G330" s="22">
        <v>12.276699463022425</v>
      </c>
      <c r="H330" s="23">
        <v>0</v>
      </c>
      <c r="I330" s="24">
        <f t="shared" si="268"/>
        <v>155.47357722548892</v>
      </c>
      <c r="J330" s="6"/>
      <c r="K330" s="25" t="s">
        <v>24</v>
      </c>
      <c r="L330" s="26">
        <v>1.0213742638364414</v>
      </c>
      <c r="M330" s="26">
        <v>2.0572342669026074</v>
      </c>
      <c r="N330" s="26">
        <v>0.79658842537996055</v>
      </c>
      <c r="O330" s="26">
        <v>139.3216808063475</v>
      </c>
      <c r="P330" s="26">
        <v>0</v>
      </c>
      <c r="Q330" s="26">
        <v>12.276699463022425</v>
      </c>
      <c r="R330" s="27">
        <v>0</v>
      </c>
      <c r="S330" s="28">
        <f t="shared" si="269"/>
        <v>155.47357722548892</v>
      </c>
      <c r="U330" s="80" t="s">
        <v>24</v>
      </c>
      <c r="V330" s="81">
        <v>0.10994259855666791</v>
      </c>
      <c r="W330" s="81">
        <v>0.89986207448226507</v>
      </c>
      <c r="X330" s="81">
        <v>12.276699463022425</v>
      </c>
      <c r="Y330" s="81">
        <v>2.0572342669026074</v>
      </c>
      <c r="Z330" s="81">
        <v>0.61697464917315625</v>
      </c>
      <c r="AA330" s="81">
        <v>139.26639374338833</v>
      </c>
      <c r="AB330" s="81">
        <v>0</v>
      </c>
      <c r="AC330" s="82">
        <v>0.24647042996347773</v>
      </c>
      <c r="AD330" s="81">
        <v>1.1569590797508376E-2</v>
      </c>
      <c r="AE330" s="81">
        <v>5.5287062959165058E-2</v>
      </c>
      <c r="AF330" s="81">
        <v>0</v>
      </c>
      <c r="AG330" s="81">
        <v>0.17961377620680433</v>
      </c>
      <c r="AH330" s="81">
        <v>0</v>
      </c>
      <c r="AI330" s="83">
        <f t="shared" si="270"/>
        <v>155.47357722548892</v>
      </c>
      <c r="AJ330" t="str">
        <f t="shared" si="271"/>
        <v/>
      </c>
      <c r="BA330"/>
      <c r="BR330"/>
      <c r="CG330"/>
    </row>
    <row r="331" spans="1:85" x14ac:dyDescent="0.25">
      <c r="A331" s="29" t="s">
        <v>23</v>
      </c>
      <c r="B331" s="18">
        <v>1.6126868724575478</v>
      </c>
      <c r="C331" s="18">
        <v>0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268"/>
        <v>1.6126868724575478</v>
      </c>
      <c r="J331" s="6"/>
      <c r="K331" s="31" t="s">
        <v>23</v>
      </c>
      <c r="L331" s="18">
        <v>1.6126868724575478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269"/>
        <v>1.6126868724575478</v>
      </c>
      <c r="U331" s="84" t="s">
        <v>23</v>
      </c>
      <c r="V331" s="76">
        <v>1.6081325671728381</v>
      </c>
      <c r="W331" s="76">
        <v>0</v>
      </c>
      <c r="X331" s="76">
        <v>0</v>
      </c>
      <c r="Y331" s="76">
        <v>0</v>
      </c>
      <c r="Z331" s="76">
        <v>0</v>
      </c>
      <c r="AA331" s="76">
        <v>0</v>
      </c>
      <c r="AB331" s="76">
        <v>0</v>
      </c>
      <c r="AC331" s="77">
        <v>4.5543052847097348E-3</v>
      </c>
      <c r="AD331" s="76">
        <v>4.5543052847097348E-3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270"/>
        <v>1.6126868724575478</v>
      </c>
      <c r="AJ331" t="str">
        <f t="shared" si="271"/>
        <v/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268"/>
        <v>0</v>
      </c>
      <c r="J332" s="6"/>
      <c r="K332" s="25" t="s">
        <v>58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269"/>
        <v>0</v>
      </c>
      <c r="U332" s="80" t="s">
        <v>58</v>
      </c>
      <c r="V332" s="81">
        <v>0</v>
      </c>
      <c r="W332" s="81">
        <v>0</v>
      </c>
      <c r="X332" s="81">
        <v>0</v>
      </c>
      <c r="Y332" s="81">
        <v>0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270"/>
        <v>0</v>
      </c>
      <c r="AJ332" t="str">
        <f t="shared" si="271"/>
        <v/>
      </c>
      <c r="BA332"/>
      <c r="BR332"/>
      <c r="CG332"/>
    </row>
    <row r="333" spans="1:85" x14ac:dyDescent="0.25">
      <c r="A333" s="29" t="s">
        <v>21</v>
      </c>
      <c r="B333" s="18">
        <v>9.8572858964978749E-2</v>
      </c>
      <c r="C333" s="18">
        <v>0.47320476851199156</v>
      </c>
      <c r="D333" s="18">
        <v>0</v>
      </c>
      <c r="E333" s="18">
        <v>3.2857619654992919E-2</v>
      </c>
      <c r="F333" s="214"/>
      <c r="G333" s="18">
        <v>0</v>
      </c>
      <c r="H333" s="30">
        <v>0</v>
      </c>
      <c r="I333" s="16">
        <f t="shared" si="268"/>
        <v>0.60463524713196326</v>
      </c>
      <c r="J333" s="6"/>
      <c r="K333" s="31" t="s">
        <v>21</v>
      </c>
      <c r="L333" s="18">
        <v>9.8572858964978749E-2</v>
      </c>
      <c r="M333" s="18">
        <v>0.47320476851199156</v>
      </c>
      <c r="N333" s="18">
        <v>0</v>
      </c>
      <c r="O333" s="18">
        <v>3.2857619654992919E-2</v>
      </c>
      <c r="P333" s="18">
        <v>0.40818858670761343</v>
      </c>
      <c r="Q333" s="18">
        <v>0</v>
      </c>
      <c r="R333" s="19">
        <v>0</v>
      </c>
      <c r="S333" s="20">
        <f t="shared" si="269"/>
        <v>1.0128238338395767</v>
      </c>
      <c r="U333" s="84" t="s">
        <v>21</v>
      </c>
      <c r="V333" s="76">
        <v>9.8572858964978749E-2</v>
      </c>
      <c r="W333" s="76">
        <v>0</v>
      </c>
      <c r="X333" s="76">
        <v>0</v>
      </c>
      <c r="Y333" s="76">
        <v>0.47320476851199156</v>
      </c>
      <c r="Z333" s="76">
        <v>0</v>
      </c>
      <c r="AA333" s="76">
        <v>0</v>
      </c>
      <c r="AB333" s="76">
        <v>0.40818858670761343</v>
      </c>
      <c r="AC333" s="77">
        <v>3.2857619654992919E-2</v>
      </c>
      <c r="AD333" s="76">
        <v>0</v>
      </c>
      <c r="AE333" s="76">
        <v>0</v>
      </c>
      <c r="AF333" s="76">
        <v>0</v>
      </c>
      <c r="AG333" s="76">
        <v>0</v>
      </c>
      <c r="AH333" s="76">
        <v>3.2857619654992919E-2</v>
      </c>
      <c r="AI333" s="79">
        <f t="shared" si="270"/>
        <v>1.0128238338395767</v>
      </c>
      <c r="AJ333" t="str">
        <f t="shared" si="271"/>
        <v/>
      </c>
      <c r="BA333"/>
      <c r="BR333"/>
      <c r="CG333"/>
    </row>
    <row r="334" spans="1:85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268"/>
        <v>0</v>
      </c>
      <c r="J334" s="6"/>
      <c r="K334" s="25" t="s">
        <v>20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269"/>
        <v>0</v>
      </c>
      <c r="U334" s="80" t="s">
        <v>59</v>
      </c>
      <c r="V334" s="81">
        <v>0</v>
      </c>
      <c r="W334" s="81">
        <v>0</v>
      </c>
      <c r="X334" s="81">
        <v>0</v>
      </c>
      <c r="Y334" s="81">
        <v>0</v>
      </c>
      <c r="Z334" s="81">
        <v>0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270"/>
        <v>0</v>
      </c>
      <c r="AJ334" t="str">
        <f t="shared" si="271"/>
        <v/>
      </c>
      <c r="BA334"/>
      <c r="BR334"/>
      <c r="CG334"/>
    </row>
    <row r="335" spans="1:85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268"/>
        <v>0</v>
      </c>
      <c r="J335" s="6"/>
      <c r="K335" s="33" t="s">
        <v>62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269"/>
        <v>0</v>
      </c>
      <c r="U335" s="85" t="s">
        <v>60</v>
      </c>
      <c r="V335" s="76">
        <v>0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270"/>
        <v>0</v>
      </c>
      <c r="AJ335" t="str">
        <f t="shared" si="271"/>
        <v/>
      </c>
      <c r="BA335"/>
      <c r="BR335"/>
      <c r="CG335"/>
    </row>
    <row r="336" spans="1:85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268"/>
        <v>0</v>
      </c>
      <c r="J336" s="6"/>
      <c r="K336" s="38" t="s">
        <v>22</v>
      </c>
      <c r="L336" s="39">
        <v>0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269"/>
        <v>0</v>
      </c>
      <c r="U336" s="86" t="s">
        <v>63</v>
      </c>
      <c r="V336" s="87">
        <v>0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270"/>
        <v>0</v>
      </c>
      <c r="AJ336" t="str">
        <f t="shared" si="271"/>
        <v/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268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269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270"/>
        <v>0</v>
      </c>
      <c r="AJ337" t="str">
        <f t="shared" si="271"/>
        <v/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268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269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270"/>
        <v>0</v>
      </c>
      <c r="AJ338" t="str">
        <f t="shared" si="271"/>
        <v/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268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269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270"/>
        <v>0</v>
      </c>
      <c r="AJ339" t="str">
        <f t="shared" si="271"/>
        <v/>
      </c>
      <c r="BA339"/>
      <c r="BR339"/>
      <c r="CG339"/>
    </row>
    <row r="340" spans="1:85" x14ac:dyDescent="0.25">
      <c r="A340" s="56" t="s">
        <v>25</v>
      </c>
      <c r="B340" s="57">
        <f>SUM(B319:B335)</f>
        <v>6.7831836738390798</v>
      </c>
      <c r="C340" s="57">
        <f t="shared" ref="C340:I340" si="272">SUM(C319:C335)</f>
        <v>145.25798375091298</v>
      </c>
      <c r="D340" s="57">
        <f t="shared" si="272"/>
        <v>5.1308259148335758</v>
      </c>
      <c r="E340" s="57">
        <f t="shared" si="272"/>
        <v>139.7815117897814</v>
      </c>
      <c r="F340" s="57">
        <f t="shared" si="272"/>
        <v>0</v>
      </c>
      <c r="G340" s="57">
        <f t="shared" si="272"/>
        <v>12.276699463022425</v>
      </c>
      <c r="H340" s="58">
        <f t="shared" si="272"/>
        <v>0</v>
      </c>
      <c r="I340" s="16">
        <f t="shared" si="272"/>
        <v>309.23020459238944</v>
      </c>
      <c r="J340" s="6"/>
      <c r="K340" s="59" t="s">
        <v>25</v>
      </c>
      <c r="L340" s="57">
        <f>SUM(L319:L335)</f>
        <v>6.7831836738390798</v>
      </c>
      <c r="M340" s="57">
        <f t="shared" ref="M340:S340" si="273">SUM(M319:M335)</f>
        <v>145.25798375091298</v>
      </c>
      <c r="N340" s="57">
        <f t="shared" si="273"/>
        <v>5.1308259148335758</v>
      </c>
      <c r="O340" s="57">
        <f t="shared" si="273"/>
        <v>139.7815117897814</v>
      </c>
      <c r="P340" s="57">
        <f t="shared" si="273"/>
        <v>8.3559102219493191</v>
      </c>
      <c r="Q340" s="57">
        <f t="shared" si="273"/>
        <v>12.276699463022425</v>
      </c>
      <c r="R340" s="58">
        <f t="shared" si="273"/>
        <v>0</v>
      </c>
      <c r="S340" s="60">
        <f t="shared" si="273"/>
        <v>317.58611481433877</v>
      </c>
      <c r="T340" t="str">
        <f>IF(ABS(S340-AI340)&gt;0.01,S340-AI340,"")</f>
        <v/>
      </c>
      <c r="U340" s="94" t="s">
        <v>61</v>
      </c>
      <c r="V340" s="95">
        <f>SUM(V319:V335)</f>
        <v>5.8658593398927321</v>
      </c>
      <c r="W340" s="95">
        <f t="shared" ref="W340:AH340" si="274">SUM(W319:W335)</f>
        <v>0.89986207448226507</v>
      </c>
      <c r="X340" s="95">
        <f t="shared" si="274"/>
        <v>12.276699463022425</v>
      </c>
      <c r="Y340" s="95">
        <f t="shared" si="274"/>
        <v>145.25798375091298</v>
      </c>
      <c r="Z340" s="95">
        <f t="shared" si="274"/>
        <v>3.2878218981848928</v>
      </c>
      <c r="AA340" s="95">
        <f t="shared" si="274"/>
        <v>139.26639374338833</v>
      </c>
      <c r="AB340" s="95">
        <f t="shared" si="274"/>
        <v>8.3559102219493191</v>
      </c>
      <c r="AC340" s="95">
        <f t="shared" si="274"/>
        <v>2.3755843225058082</v>
      </c>
      <c r="AD340" s="96">
        <f t="shared" si="274"/>
        <v>1.7462259464081857E-2</v>
      </c>
      <c r="AE340" s="96">
        <f t="shared" si="274"/>
        <v>5.5287062959165058E-2</v>
      </c>
      <c r="AF340" s="96">
        <f t="shared" si="274"/>
        <v>0</v>
      </c>
      <c r="AG340" s="96">
        <f t="shared" si="274"/>
        <v>1.843004016648683</v>
      </c>
      <c r="AH340" s="96">
        <f t="shared" si="274"/>
        <v>0.45983098343387802</v>
      </c>
      <c r="AI340" s="97">
        <f>SUM(V340:AC340)</f>
        <v>317.58611481433877</v>
      </c>
      <c r="AJ340" t="str">
        <f t="shared" si="271"/>
        <v/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2.1935708650389785E-2</v>
      </c>
      <c r="C341" s="98">
        <f t="shared" ref="C341:H341" si="275">IF($I340=0,"-",C340/$I340)</f>
        <v>0.46974060616874158</v>
      </c>
      <c r="D341" s="98">
        <f t="shared" si="275"/>
        <v>1.6592253404213064E-2</v>
      </c>
      <c r="E341" s="98">
        <f t="shared" si="275"/>
        <v>0.45203058987731759</v>
      </c>
      <c r="F341" s="98">
        <f t="shared" si="275"/>
        <v>0</v>
      </c>
      <c r="G341" s="98">
        <f t="shared" si="275"/>
        <v>3.9700841899338091E-2</v>
      </c>
      <c r="H341" s="99">
        <f t="shared" si="275"/>
        <v>0</v>
      </c>
      <c r="I341" s="100">
        <f>SUM(B341:H341)</f>
        <v>1</v>
      </c>
      <c r="J341"/>
      <c r="K341" s="64" t="s">
        <v>86</v>
      </c>
      <c r="L341" s="65">
        <f t="shared" ref="L341:R341" si="276">IF($S340=0,"-",L340/$S340)</f>
        <v>2.1358564992063764E-2</v>
      </c>
      <c r="M341" s="65">
        <f t="shared" si="276"/>
        <v>0.45738140609777911</v>
      </c>
      <c r="N341" s="65">
        <f t="shared" si="276"/>
        <v>1.6155699747241983E-2</v>
      </c>
      <c r="O341" s="65">
        <f t="shared" si="276"/>
        <v>0.4401373525775768</v>
      </c>
      <c r="P341" s="65">
        <f t="shared" si="276"/>
        <v>2.6310691280801726E-2</v>
      </c>
      <c r="Q341" s="65">
        <f t="shared" si="276"/>
        <v>3.8656285304536686E-2</v>
      </c>
      <c r="R341" s="66">
        <f t="shared" si="276"/>
        <v>0</v>
      </c>
      <c r="S341" s="67">
        <f>SUM(L341:R341)</f>
        <v>1</v>
      </c>
      <c r="U341" s="101" t="s">
        <v>86</v>
      </c>
      <c r="V341" s="102">
        <f>+V340/$AI340</f>
        <v>1.8470137913056812E-2</v>
      </c>
      <c r="W341" s="102">
        <f t="shared" ref="W341:AH341" si="277">+W340/$AI340</f>
        <v>2.833442749876913E-3</v>
      </c>
      <c r="X341" s="102">
        <f t="shared" si="277"/>
        <v>3.8656285304536686E-2</v>
      </c>
      <c r="Y341" s="102">
        <f t="shared" si="277"/>
        <v>0.45738140609777911</v>
      </c>
      <c r="Z341" s="102">
        <f t="shared" si="277"/>
        <v>1.0352536665864493E-2</v>
      </c>
      <c r="AA341" s="102">
        <f t="shared" si="277"/>
        <v>0.4385153734595848</v>
      </c>
      <c r="AB341" s="102">
        <f t="shared" si="277"/>
        <v>2.6310691280801726E-2</v>
      </c>
      <c r="AC341" s="102">
        <f t="shared" si="277"/>
        <v>7.4801265284994518E-3</v>
      </c>
      <c r="AD341" s="102">
        <f t="shared" si="277"/>
        <v>5.4984329130038681E-5</v>
      </c>
      <c r="AE341" s="102">
        <f t="shared" si="277"/>
        <v>1.7408526500437823E-4</v>
      </c>
      <c r="AF341" s="102">
        <f t="shared" si="277"/>
        <v>0</v>
      </c>
      <c r="AG341" s="102">
        <f t="shared" si="277"/>
        <v>5.8031630813774882E-3</v>
      </c>
      <c r="AH341" s="102">
        <f t="shared" si="277"/>
        <v>1.4478938529875456E-3</v>
      </c>
      <c r="AI341" s="103">
        <f>SUM(V341:AC341)</f>
        <v>1</v>
      </c>
      <c r="AJ341" s="1" t="str">
        <f t="shared" si="271"/>
        <v/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AJ345" t="str">
        <f>IF(ABS(S345-AI345)&gt;0.001,S345-AI345,"")</f>
        <v/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278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279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280">SUM(V346:AC346)</f>
        <v>0</v>
      </c>
      <c r="AJ346" t="str">
        <f t="shared" ref="AJ346:AJ367" si="281">IF(ABS(S346-AI346)&gt;0.001,S346-AI346,"")</f>
        <v/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278"/>
        <v>0</v>
      </c>
      <c r="J347" s="6"/>
      <c r="K347" s="31" t="s">
        <v>9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279"/>
        <v>0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280"/>
        <v>0</v>
      </c>
      <c r="AJ347" t="str">
        <f t="shared" si="281"/>
        <v/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278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279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280"/>
        <v>0</v>
      </c>
      <c r="AJ348" t="str">
        <f t="shared" si="281"/>
        <v/>
      </c>
      <c r="BA348"/>
      <c r="BR348"/>
      <c r="CG348"/>
    </row>
    <row r="349" spans="1:85" x14ac:dyDescent="0.25">
      <c r="A349" s="29" t="s">
        <v>15</v>
      </c>
      <c r="B349" s="18">
        <v>4.7880048414715999E-2</v>
      </c>
      <c r="C349" s="18">
        <v>7.346517950700103E-2</v>
      </c>
      <c r="D349" s="18">
        <v>0</v>
      </c>
      <c r="E349" s="18">
        <v>0</v>
      </c>
      <c r="F349" s="214"/>
      <c r="G349" s="18">
        <v>0</v>
      </c>
      <c r="H349" s="30">
        <v>0</v>
      </c>
      <c r="I349" s="16">
        <f t="shared" si="278"/>
        <v>0.12134522792171704</v>
      </c>
      <c r="J349" s="6"/>
      <c r="K349" s="31" t="s">
        <v>15</v>
      </c>
      <c r="L349" s="18">
        <v>4.7880048414715999E-2</v>
      </c>
      <c r="M349" s="18">
        <v>7.346517950700103E-2</v>
      </c>
      <c r="N349" s="18">
        <v>0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279"/>
        <v>0.12134522792171704</v>
      </c>
      <c r="U349" s="84" t="s">
        <v>15</v>
      </c>
      <c r="V349" s="76">
        <v>4.7880048414715999E-2</v>
      </c>
      <c r="W349" s="76">
        <v>0</v>
      </c>
      <c r="X349" s="76">
        <v>0</v>
      </c>
      <c r="Y349" s="76">
        <v>7.346517950700103E-2</v>
      </c>
      <c r="Z349" s="76">
        <v>0</v>
      </c>
      <c r="AA349" s="76">
        <v>0</v>
      </c>
      <c r="AB349" s="76">
        <v>0</v>
      </c>
      <c r="AC349" s="77">
        <v>0</v>
      </c>
      <c r="AD349" s="78">
        <v>0</v>
      </c>
      <c r="AE349" s="78">
        <v>0</v>
      </c>
      <c r="AF349" s="78">
        <v>0</v>
      </c>
      <c r="AG349" s="78">
        <v>0</v>
      </c>
      <c r="AH349" s="78">
        <v>0</v>
      </c>
      <c r="AI349" s="79">
        <f t="shared" si="280"/>
        <v>0.12134522792171704</v>
      </c>
      <c r="AJ349" t="str">
        <f t="shared" si="281"/>
        <v/>
      </c>
      <c r="BA349"/>
      <c r="BR349"/>
      <c r="CG349"/>
    </row>
    <row r="350" spans="1:85" x14ac:dyDescent="0.25">
      <c r="A350" s="21" t="s">
        <v>14</v>
      </c>
      <c r="B350" s="22">
        <v>0</v>
      </c>
      <c r="C350" s="22">
        <v>0</v>
      </c>
      <c r="D350" s="22">
        <v>0</v>
      </c>
      <c r="E350" s="22">
        <v>0</v>
      </c>
      <c r="F350" s="214"/>
      <c r="G350" s="22">
        <v>0</v>
      </c>
      <c r="H350" s="23">
        <v>0</v>
      </c>
      <c r="I350" s="24">
        <f t="shared" si="278"/>
        <v>0</v>
      </c>
      <c r="J350" s="6"/>
      <c r="K350" s="25" t="s">
        <v>14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7">
        <v>0</v>
      </c>
      <c r="S350" s="28">
        <f t="shared" si="279"/>
        <v>0</v>
      </c>
      <c r="U350" s="80" t="s">
        <v>55</v>
      </c>
      <c r="V350" s="81">
        <v>0</v>
      </c>
      <c r="W350" s="81">
        <v>0</v>
      </c>
      <c r="X350" s="81">
        <v>0</v>
      </c>
      <c r="Y350" s="81">
        <v>0</v>
      </c>
      <c r="Z350" s="81">
        <v>0</v>
      </c>
      <c r="AA350" s="81">
        <v>0</v>
      </c>
      <c r="AB350" s="81">
        <v>0</v>
      </c>
      <c r="AC350" s="82">
        <v>0</v>
      </c>
      <c r="AD350" s="81">
        <v>0</v>
      </c>
      <c r="AE350" s="81">
        <v>0</v>
      </c>
      <c r="AF350" s="81">
        <v>0</v>
      </c>
      <c r="AG350" s="81">
        <v>0</v>
      </c>
      <c r="AH350" s="81">
        <v>0</v>
      </c>
      <c r="AI350" s="83">
        <f t="shared" si="280"/>
        <v>0</v>
      </c>
      <c r="AJ350" t="str">
        <f t="shared" si="281"/>
        <v/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</v>
      </c>
      <c r="E351" s="18">
        <v>0.81010966978969001</v>
      </c>
      <c r="F351" s="214"/>
      <c r="G351" s="18">
        <v>0</v>
      </c>
      <c r="H351" s="30">
        <v>0</v>
      </c>
      <c r="I351" s="16">
        <f t="shared" si="278"/>
        <v>0.81010966978969001</v>
      </c>
      <c r="J351" s="6"/>
      <c r="K351" s="31" t="s">
        <v>56</v>
      </c>
      <c r="L351" s="18">
        <v>0</v>
      </c>
      <c r="M351" s="18">
        <v>0</v>
      </c>
      <c r="N351" s="18">
        <v>0</v>
      </c>
      <c r="O351" s="18">
        <v>0.81010966978969001</v>
      </c>
      <c r="P351" s="18">
        <v>47.088849656947659</v>
      </c>
      <c r="Q351" s="18">
        <v>0</v>
      </c>
      <c r="R351" s="19">
        <v>0</v>
      </c>
      <c r="S351" s="20">
        <f t="shared" si="279"/>
        <v>47.898959326737348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</v>
      </c>
      <c r="AB351" s="76">
        <v>47.088849656947659</v>
      </c>
      <c r="AC351" s="77">
        <v>0.81010966978969001</v>
      </c>
      <c r="AD351" s="76">
        <v>0</v>
      </c>
      <c r="AE351" s="76">
        <v>0</v>
      </c>
      <c r="AF351" s="76">
        <v>0</v>
      </c>
      <c r="AG351" s="76">
        <v>0</v>
      </c>
      <c r="AH351" s="76">
        <v>0.81010966978969001</v>
      </c>
      <c r="AI351" s="79">
        <f t="shared" si="280"/>
        <v>47.898959326737348</v>
      </c>
      <c r="AJ351" t="str">
        <f t="shared" si="281"/>
        <v/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278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0.78692508164272557</v>
      </c>
      <c r="Q352" s="26">
        <v>0</v>
      </c>
      <c r="R352" s="27">
        <v>0</v>
      </c>
      <c r="S352" s="28">
        <f t="shared" si="279"/>
        <v>0.78692508164272557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0.78692508164272557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280"/>
        <v>0.78692508164272557</v>
      </c>
      <c r="AJ352" t="str">
        <f t="shared" si="281"/>
        <v/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278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279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280"/>
        <v>0</v>
      </c>
      <c r="AJ353" t="str">
        <f t="shared" si="281"/>
        <v/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6.6045087561923963E-3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278"/>
        <v>6.6045087561923963E-3</v>
      </c>
      <c r="J354" s="6"/>
      <c r="K354" s="25" t="s">
        <v>16</v>
      </c>
      <c r="L354" s="26">
        <v>0</v>
      </c>
      <c r="M354" s="26">
        <v>6.6045087561923963E-3</v>
      </c>
      <c r="N354" s="26">
        <v>0</v>
      </c>
      <c r="O354" s="26">
        <v>0</v>
      </c>
      <c r="P354" s="26">
        <v>0.60738888837755745</v>
      </c>
      <c r="Q354" s="26">
        <v>0</v>
      </c>
      <c r="R354" s="27">
        <v>0</v>
      </c>
      <c r="S354" s="28">
        <f t="shared" si="279"/>
        <v>0.6139933971337499</v>
      </c>
      <c r="U354" s="80" t="s">
        <v>16</v>
      </c>
      <c r="V354" s="81">
        <v>0</v>
      </c>
      <c r="W354" s="81">
        <v>0</v>
      </c>
      <c r="X354" s="81">
        <v>0</v>
      </c>
      <c r="Y354" s="81">
        <v>6.6045087561923963E-3</v>
      </c>
      <c r="Z354" s="81">
        <v>0</v>
      </c>
      <c r="AA354" s="81">
        <v>0</v>
      </c>
      <c r="AB354" s="81">
        <v>0.60738888837755745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280"/>
        <v>0.6139933971337499</v>
      </c>
      <c r="AJ354" t="str">
        <f t="shared" si="281"/>
        <v/>
      </c>
      <c r="BA354"/>
      <c r="BR354"/>
      <c r="CG354"/>
    </row>
    <row r="355" spans="1:85" x14ac:dyDescent="0.25">
      <c r="A355" s="29" t="s">
        <v>136</v>
      </c>
      <c r="B355" s="18">
        <v>1.3141136573186023</v>
      </c>
      <c r="C355" s="18">
        <v>0</v>
      </c>
      <c r="D355" s="18">
        <v>25.681786329298912</v>
      </c>
      <c r="E355" s="18">
        <v>0</v>
      </c>
      <c r="F355" s="214"/>
      <c r="G355" s="18">
        <v>0</v>
      </c>
      <c r="H355" s="30">
        <v>0</v>
      </c>
      <c r="I355" s="16">
        <f t="shared" si="278"/>
        <v>26.995899986617516</v>
      </c>
      <c r="J355" s="6"/>
      <c r="K355" s="31" t="s">
        <v>136</v>
      </c>
      <c r="L355" s="18">
        <v>1.3141136573186023</v>
      </c>
      <c r="M355" s="18">
        <v>0</v>
      </c>
      <c r="N355" s="18">
        <v>25.681786329298912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279"/>
        <v>26.995899986617516</v>
      </c>
      <c r="U355" s="84" t="s">
        <v>136</v>
      </c>
      <c r="V355" s="76">
        <v>1.3141136573186023</v>
      </c>
      <c r="W355" s="76">
        <v>0</v>
      </c>
      <c r="X355" s="76">
        <v>0</v>
      </c>
      <c r="Y355" s="76">
        <v>0</v>
      </c>
      <c r="Z355" s="76">
        <v>25.681786329298912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280"/>
        <v>26.995899986617516</v>
      </c>
      <c r="AJ355" t="str">
        <f t="shared" si="281"/>
        <v/>
      </c>
      <c r="BA355"/>
      <c r="BR355"/>
      <c r="CG355"/>
    </row>
    <row r="356" spans="1:85" x14ac:dyDescent="0.25">
      <c r="A356" s="21" t="s">
        <v>24</v>
      </c>
      <c r="B356" s="22">
        <v>13.7623931900313</v>
      </c>
      <c r="C356" s="22">
        <v>6.8299881734488288</v>
      </c>
      <c r="D356" s="22">
        <v>4.724628414402642</v>
      </c>
      <c r="E356" s="22">
        <v>606.34547124629353</v>
      </c>
      <c r="F356" s="214"/>
      <c r="G356" s="22">
        <v>21.01249649245571</v>
      </c>
      <c r="H356" s="23">
        <v>0</v>
      </c>
      <c r="I356" s="24">
        <f t="shared" si="278"/>
        <v>652.674977516632</v>
      </c>
      <c r="J356" s="6"/>
      <c r="K356" s="25" t="s">
        <v>24</v>
      </c>
      <c r="L356" s="26">
        <v>13.7623931900313</v>
      </c>
      <c r="M356" s="26">
        <v>6.8299881734488288</v>
      </c>
      <c r="N356" s="26">
        <v>4.724628414402642</v>
      </c>
      <c r="O356" s="26">
        <v>606.34547124629353</v>
      </c>
      <c r="P356" s="26">
        <v>2.2561386487902104</v>
      </c>
      <c r="Q356" s="26">
        <v>21.01249649245571</v>
      </c>
      <c r="R356" s="27">
        <v>0</v>
      </c>
      <c r="S356" s="28">
        <f t="shared" si="279"/>
        <v>654.93111616542217</v>
      </c>
      <c r="U356" s="80" t="s">
        <v>24</v>
      </c>
      <c r="V356" s="81">
        <v>3.3255146945311167</v>
      </c>
      <c r="W356" s="81">
        <v>10.413644471023234</v>
      </c>
      <c r="X356" s="81">
        <v>21.01249649245571</v>
      </c>
      <c r="Y356" s="81">
        <v>6.8299881734488288</v>
      </c>
      <c r="Z356" s="81">
        <v>2.3944933374112085</v>
      </c>
      <c r="AA356" s="81">
        <v>605.00765916999933</v>
      </c>
      <c r="AB356" s="81">
        <v>2.2561386487902104</v>
      </c>
      <c r="AC356" s="82">
        <v>3.691181177762684</v>
      </c>
      <c r="AD356" s="81">
        <v>2.3234024476948827E-2</v>
      </c>
      <c r="AE356" s="81">
        <v>7.4508455547256727E-3</v>
      </c>
      <c r="AF356" s="81">
        <v>0</v>
      </c>
      <c r="AG356" s="81">
        <v>2.3301350769914335</v>
      </c>
      <c r="AH356" s="81">
        <v>1.3303612307395756</v>
      </c>
      <c r="AI356" s="83">
        <f t="shared" si="280"/>
        <v>654.93111616542228</v>
      </c>
      <c r="AJ356" t="str">
        <f t="shared" si="281"/>
        <v/>
      </c>
      <c r="BA356"/>
      <c r="BR356"/>
      <c r="CG356"/>
    </row>
    <row r="357" spans="1:85" x14ac:dyDescent="0.25">
      <c r="A357" s="29" t="s">
        <v>23</v>
      </c>
      <c r="B357" s="18">
        <v>4.1767259535205801</v>
      </c>
      <c r="C357" s="18">
        <v>0</v>
      </c>
      <c r="D357" s="18">
        <v>62.750301264239184</v>
      </c>
      <c r="E357" s="18">
        <v>0</v>
      </c>
      <c r="F357" s="214"/>
      <c r="G357" s="18">
        <v>0</v>
      </c>
      <c r="H357" s="30">
        <v>0</v>
      </c>
      <c r="I357" s="16">
        <f t="shared" si="278"/>
        <v>66.927027217759758</v>
      </c>
      <c r="J357" s="6"/>
      <c r="K357" s="31" t="s">
        <v>23</v>
      </c>
      <c r="L357" s="18">
        <v>4.1767259535205801</v>
      </c>
      <c r="M357" s="18">
        <v>0</v>
      </c>
      <c r="N357" s="18">
        <v>62.750301264239184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279"/>
        <v>66.927027217759758</v>
      </c>
      <c r="U357" s="84" t="s">
        <v>23</v>
      </c>
      <c r="V357" s="76">
        <v>4.1767259535205801</v>
      </c>
      <c r="W357" s="76">
        <v>0</v>
      </c>
      <c r="X357" s="76">
        <v>0</v>
      </c>
      <c r="Y357" s="76">
        <v>0</v>
      </c>
      <c r="Z357" s="76">
        <v>1.7472839140939487</v>
      </c>
      <c r="AA357" s="76">
        <v>0</v>
      </c>
      <c r="AB357" s="76">
        <v>0</v>
      </c>
      <c r="AC357" s="77">
        <v>61.003017350145235</v>
      </c>
      <c r="AD357" s="76">
        <v>0</v>
      </c>
      <c r="AE357" s="76">
        <v>0</v>
      </c>
      <c r="AF357" s="76">
        <v>0</v>
      </c>
      <c r="AG357" s="76">
        <v>61.003017350145235</v>
      </c>
      <c r="AH357" s="76">
        <v>0</v>
      </c>
      <c r="AI357" s="79">
        <f t="shared" si="280"/>
        <v>66.927027217759758</v>
      </c>
      <c r="AJ357" t="str">
        <f t="shared" si="281"/>
        <v/>
      </c>
      <c r="BA357"/>
      <c r="BR357"/>
      <c r="CG357"/>
    </row>
    <row r="358" spans="1:85" x14ac:dyDescent="0.25">
      <c r="A358" s="21" t="s">
        <v>58</v>
      </c>
      <c r="B358" s="22">
        <v>0.97743328058466405</v>
      </c>
      <c r="C358" s="22">
        <v>1.657605924290487</v>
      </c>
      <c r="D358" s="22">
        <v>3.0229895275814349</v>
      </c>
      <c r="E358" s="22">
        <v>0</v>
      </c>
      <c r="F358" s="214"/>
      <c r="G358" s="22">
        <v>0</v>
      </c>
      <c r="H358" s="23">
        <v>0</v>
      </c>
      <c r="I358" s="24">
        <f t="shared" si="278"/>
        <v>5.6580287324565859</v>
      </c>
      <c r="J358" s="6"/>
      <c r="K358" s="25" t="s">
        <v>58</v>
      </c>
      <c r="L358" s="26">
        <v>0.97743328058466405</v>
      </c>
      <c r="M358" s="26">
        <v>1.657605924290487</v>
      </c>
      <c r="N358" s="26">
        <v>3.0229895275814349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279"/>
        <v>5.6580287324565859</v>
      </c>
      <c r="U358" s="80" t="s">
        <v>58</v>
      </c>
      <c r="V358" s="81">
        <v>0.97743328058466405</v>
      </c>
      <c r="W358" s="81">
        <v>0</v>
      </c>
      <c r="X358" s="81">
        <v>0</v>
      </c>
      <c r="Y358" s="81">
        <v>1.657605924290487</v>
      </c>
      <c r="Z358" s="81">
        <v>3.0229895275814349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280"/>
        <v>5.6580287324565859</v>
      </c>
      <c r="AJ358" t="str">
        <f t="shared" si="281"/>
        <v/>
      </c>
      <c r="BA358"/>
      <c r="BR358"/>
      <c r="CG358"/>
    </row>
    <row r="359" spans="1:85" x14ac:dyDescent="0.25">
      <c r="A359" s="29" t="s">
        <v>21</v>
      </c>
      <c r="B359" s="18">
        <v>157.56698553601788</v>
      </c>
      <c r="C359" s="18">
        <v>779.08406010669273</v>
      </c>
      <c r="D359" s="18">
        <v>444.22946050963009</v>
      </c>
      <c r="E359" s="18">
        <v>11.590605843035126</v>
      </c>
      <c r="F359" s="214"/>
      <c r="G359" s="18">
        <v>0</v>
      </c>
      <c r="H359" s="30">
        <v>0</v>
      </c>
      <c r="I359" s="16">
        <f t="shared" si="278"/>
        <v>1392.4711119953758</v>
      </c>
      <c r="J359" s="6"/>
      <c r="K359" s="31" t="s">
        <v>21</v>
      </c>
      <c r="L359" s="18">
        <v>157.56698553601788</v>
      </c>
      <c r="M359" s="18">
        <v>779.08406010669273</v>
      </c>
      <c r="N359" s="18">
        <v>444.22946050963009</v>
      </c>
      <c r="O359" s="18">
        <v>11.590605843035126</v>
      </c>
      <c r="P359" s="18">
        <v>2.9056207061161694</v>
      </c>
      <c r="Q359" s="18">
        <v>0</v>
      </c>
      <c r="R359" s="19">
        <v>0</v>
      </c>
      <c r="S359" s="20">
        <f t="shared" si="279"/>
        <v>1395.3767327014921</v>
      </c>
      <c r="U359" s="84" t="s">
        <v>21</v>
      </c>
      <c r="V359" s="76">
        <v>157.56698553601788</v>
      </c>
      <c r="W359" s="76">
        <v>0</v>
      </c>
      <c r="X359" s="76">
        <v>0</v>
      </c>
      <c r="Y359" s="76">
        <v>779.08406010669273</v>
      </c>
      <c r="Z359" s="76">
        <v>321.76600715630991</v>
      </c>
      <c r="AA359" s="76">
        <v>0</v>
      </c>
      <c r="AB359" s="76">
        <v>2.9056207061161694</v>
      </c>
      <c r="AC359" s="77">
        <v>134.05405919635533</v>
      </c>
      <c r="AD359" s="76">
        <v>0</v>
      </c>
      <c r="AE359" s="76">
        <v>0</v>
      </c>
      <c r="AF359" s="76">
        <v>0</v>
      </c>
      <c r="AG359" s="76">
        <v>122.46345335332019</v>
      </c>
      <c r="AH359" s="76">
        <v>11.590605843035126</v>
      </c>
      <c r="AI359" s="79">
        <f t="shared" si="280"/>
        <v>1395.3767327014921</v>
      </c>
      <c r="AJ359" t="str">
        <f t="shared" si="281"/>
        <v/>
      </c>
      <c r="BA359"/>
      <c r="BR359"/>
      <c r="CG359"/>
    </row>
    <row r="360" spans="1:85" x14ac:dyDescent="0.25">
      <c r="A360" s="21" t="s">
        <v>20</v>
      </c>
      <c r="B360" s="22">
        <v>0.18359022611346928</v>
      </c>
      <c r="C360" s="22">
        <v>9.8835446211528453</v>
      </c>
      <c r="D360" s="22">
        <v>3.0771671527337237</v>
      </c>
      <c r="E360" s="22">
        <v>0</v>
      </c>
      <c r="F360" s="214"/>
      <c r="G360" s="22">
        <v>0</v>
      </c>
      <c r="H360" s="23">
        <v>0</v>
      </c>
      <c r="I360" s="24">
        <f t="shared" si="278"/>
        <v>13.144302000000039</v>
      </c>
      <c r="J360" s="6"/>
      <c r="K360" s="25" t="s">
        <v>20</v>
      </c>
      <c r="L360" s="26">
        <v>0.18359022611346928</v>
      </c>
      <c r="M360" s="26">
        <v>9.8835446211528453</v>
      </c>
      <c r="N360" s="26">
        <v>3.0771671527337237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279"/>
        <v>13.144302000000039</v>
      </c>
      <c r="U360" s="80" t="s">
        <v>59</v>
      </c>
      <c r="V360" s="81">
        <v>0.18359022611346928</v>
      </c>
      <c r="W360" s="81">
        <v>0</v>
      </c>
      <c r="X360" s="81">
        <v>0</v>
      </c>
      <c r="Y360" s="81">
        <v>9.8835446211528453</v>
      </c>
      <c r="Z360" s="81">
        <v>3.0771671527337237</v>
      </c>
      <c r="AA360" s="81">
        <v>0</v>
      </c>
      <c r="AB360" s="81">
        <v>0</v>
      </c>
      <c r="AC360" s="82">
        <v>0</v>
      </c>
      <c r="AD360" s="81">
        <v>0</v>
      </c>
      <c r="AE360" s="81">
        <v>0</v>
      </c>
      <c r="AF360" s="81">
        <v>0</v>
      </c>
      <c r="AG360" s="81">
        <v>0</v>
      </c>
      <c r="AH360" s="81">
        <v>0</v>
      </c>
      <c r="AI360" s="83">
        <f t="shared" si="280"/>
        <v>13.144302000000039</v>
      </c>
      <c r="AJ360" t="str">
        <f t="shared" si="281"/>
        <v/>
      </c>
      <c r="BA360"/>
      <c r="BR360"/>
      <c r="CG360"/>
    </row>
    <row r="361" spans="1:85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278"/>
        <v>0</v>
      </c>
      <c r="J361" s="6"/>
      <c r="K361" s="33" t="s">
        <v>62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279"/>
        <v>0</v>
      </c>
      <c r="U361" s="85" t="s">
        <v>60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280"/>
        <v>0</v>
      </c>
      <c r="AJ361" t="str">
        <f t="shared" si="281"/>
        <v/>
      </c>
      <c r="BA361"/>
      <c r="BR361"/>
      <c r="CG361"/>
    </row>
    <row r="362" spans="1:85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278"/>
        <v>0</v>
      </c>
      <c r="J362" s="6"/>
      <c r="K362" s="38" t="s">
        <v>22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279"/>
        <v>0</v>
      </c>
      <c r="U362" s="86" t="s">
        <v>63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280"/>
        <v>0</v>
      </c>
      <c r="AJ362" t="str">
        <f t="shared" si="281"/>
        <v/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278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279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280"/>
        <v>0</v>
      </c>
      <c r="AJ363" t="str">
        <f t="shared" si="281"/>
        <v/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278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279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280"/>
        <v>0</v>
      </c>
      <c r="AJ364" t="str">
        <f t="shared" si="281"/>
        <v/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278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279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280"/>
        <v>0</v>
      </c>
      <c r="AJ365" t="str">
        <f t="shared" si="281"/>
        <v/>
      </c>
      <c r="BA365"/>
      <c r="BR365"/>
      <c r="CG365"/>
    </row>
    <row r="366" spans="1:85" x14ac:dyDescent="0.25">
      <c r="A366" s="56" t="s">
        <v>25</v>
      </c>
      <c r="B366" s="57">
        <f>SUM(B345:B361)</f>
        <v>178.0291218920012</v>
      </c>
      <c r="C366" s="57">
        <f t="shared" ref="C366:I366" si="282">SUM(C345:C361)</f>
        <v>797.53526851384811</v>
      </c>
      <c r="D366" s="57">
        <f t="shared" si="282"/>
        <v>543.48633319788598</v>
      </c>
      <c r="E366" s="57">
        <f t="shared" si="282"/>
        <v>618.74618675911836</v>
      </c>
      <c r="F366" s="57">
        <f t="shared" si="282"/>
        <v>0</v>
      </c>
      <c r="G366" s="57">
        <f t="shared" si="282"/>
        <v>21.01249649245571</v>
      </c>
      <c r="H366" s="58">
        <f t="shared" si="282"/>
        <v>0</v>
      </c>
      <c r="I366" s="16">
        <f t="shared" si="282"/>
        <v>2158.8094068553096</v>
      </c>
      <c r="J366" s="6"/>
      <c r="K366" s="59" t="s">
        <v>25</v>
      </c>
      <c r="L366" s="57">
        <f>SUM(L345:L361)</f>
        <v>178.0291218920012</v>
      </c>
      <c r="M366" s="57">
        <f t="shared" ref="M366:S366" si="283">SUM(M345:M361)</f>
        <v>797.53526851384811</v>
      </c>
      <c r="N366" s="57">
        <f t="shared" si="283"/>
        <v>543.48633319788598</v>
      </c>
      <c r="O366" s="57">
        <f t="shared" si="283"/>
        <v>618.74618675911836</v>
      </c>
      <c r="P366" s="57">
        <f t="shared" si="283"/>
        <v>53.644922981874323</v>
      </c>
      <c r="Q366" s="57">
        <f t="shared" si="283"/>
        <v>21.01249649245571</v>
      </c>
      <c r="R366" s="58">
        <f t="shared" si="283"/>
        <v>0</v>
      </c>
      <c r="S366" s="60">
        <f t="shared" si="283"/>
        <v>2212.4543298371841</v>
      </c>
      <c r="T366" t="str">
        <f>IF(ABS(S366-AI366)&gt;0.01,S366-AI366,"")</f>
        <v/>
      </c>
      <c r="U366" s="94" t="s">
        <v>61</v>
      </c>
      <c r="V366" s="95">
        <f>SUM(V345:V361)</f>
        <v>167.59224339650103</v>
      </c>
      <c r="W366" s="95">
        <f t="shared" ref="W366:AH366" si="284">SUM(W345:W361)</f>
        <v>10.413644471023234</v>
      </c>
      <c r="X366" s="95">
        <f t="shared" si="284"/>
        <v>21.01249649245571</v>
      </c>
      <c r="Y366" s="95">
        <f t="shared" si="284"/>
        <v>797.53526851384811</v>
      </c>
      <c r="Z366" s="95">
        <f t="shared" si="284"/>
        <v>357.68972741742914</v>
      </c>
      <c r="AA366" s="95">
        <f t="shared" si="284"/>
        <v>605.00765916999933</v>
      </c>
      <c r="AB366" s="95">
        <f t="shared" si="284"/>
        <v>53.644922981874323</v>
      </c>
      <c r="AC366" s="95">
        <f t="shared" si="284"/>
        <v>199.55836739405294</v>
      </c>
      <c r="AD366" s="96">
        <f t="shared" si="284"/>
        <v>2.3234024476948827E-2</v>
      </c>
      <c r="AE366" s="96">
        <f t="shared" si="284"/>
        <v>7.4508455547256727E-3</v>
      </c>
      <c r="AF366" s="96">
        <f t="shared" si="284"/>
        <v>0</v>
      </c>
      <c r="AG366" s="96">
        <f t="shared" si="284"/>
        <v>185.79660578045684</v>
      </c>
      <c r="AH366" s="96">
        <f t="shared" si="284"/>
        <v>13.731076743564392</v>
      </c>
      <c r="AI366" s="97">
        <f>SUM(V366:AC366)</f>
        <v>2212.4543298371841</v>
      </c>
      <c r="AJ366" t="str">
        <f t="shared" si="281"/>
        <v/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8.246634525802457E-2</v>
      </c>
      <c r="C367" s="98">
        <f t="shared" ref="C367:H367" si="285">IF($I366=0,"-",C366/$I366)</f>
        <v>0.36943292260135197</v>
      </c>
      <c r="D367" s="98">
        <f t="shared" si="285"/>
        <v>0.25175280942914302</v>
      </c>
      <c r="E367" s="98">
        <f t="shared" si="285"/>
        <v>0.28661455003590725</v>
      </c>
      <c r="F367" s="98">
        <f t="shared" si="285"/>
        <v>0</v>
      </c>
      <c r="G367" s="98">
        <f t="shared" si="285"/>
        <v>9.7333726755731327E-3</v>
      </c>
      <c r="H367" s="99">
        <f t="shared" si="285"/>
        <v>0</v>
      </c>
      <c r="I367" s="100">
        <f>SUM(B367:H367)</f>
        <v>0.99999999999999989</v>
      </c>
      <c r="J367"/>
      <c r="K367" s="64" t="s">
        <v>86</v>
      </c>
      <c r="L367" s="65">
        <f t="shared" ref="L367:R367" si="286">IF($S366=0,"-",L366/$S366)</f>
        <v>8.0466800824359835E-2</v>
      </c>
      <c r="M367" s="65">
        <f t="shared" si="286"/>
        <v>0.36047535886200155</v>
      </c>
      <c r="N367" s="65">
        <f t="shared" si="286"/>
        <v>0.24564861107794322</v>
      </c>
      <c r="O367" s="65">
        <f t="shared" si="286"/>
        <v>0.2796650662636061</v>
      </c>
      <c r="P367" s="65">
        <f t="shared" si="286"/>
        <v>2.4246793372599058E-2</v>
      </c>
      <c r="Q367" s="65">
        <f t="shared" si="286"/>
        <v>9.4973695994900083E-3</v>
      </c>
      <c r="R367" s="66">
        <f t="shared" si="286"/>
        <v>0</v>
      </c>
      <c r="S367" s="67">
        <f>SUM(L367:R367)</f>
        <v>0.99999999999999978</v>
      </c>
      <c r="U367" s="101" t="s">
        <v>86</v>
      </c>
      <c r="V367" s="102">
        <f>+V366/$AI366</f>
        <v>7.5749470231475574E-2</v>
      </c>
      <c r="W367" s="102">
        <f t="shared" ref="W367:AH367" si="287">+W366/$AI366</f>
        <v>4.7068291221132597E-3</v>
      </c>
      <c r="X367" s="102">
        <f t="shared" si="287"/>
        <v>9.4973695994900083E-3</v>
      </c>
      <c r="Y367" s="102">
        <f t="shared" si="287"/>
        <v>0.36047535886200155</v>
      </c>
      <c r="Z367" s="102">
        <f t="shared" si="287"/>
        <v>0.16167101060285016</v>
      </c>
      <c r="AA367" s="102">
        <f t="shared" si="287"/>
        <v>0.27345543409003259</v>
      </c>
      <c r="AB367" s="102">
        <f t="shared" si="287"/>
        <v>2.4246793372599058E-2</v>
      </c>
      <c r="AC367" s="102">
        <f t="shared" si="287"/>
        <v>9.0197734119437642E-2</v>
      </c>
      <c r="AD367" s="102">
        <f t="shared" si="287"/>
        <v>1.0501470770996042E-5</v>
      </c>
      <c r="AE367" s="102">
        <f t="shared" si="287"/>
        <v>3.3676833253656293E-6</v>
      </c>
      <c r="AF367" s="102">
        <f t="shared" si="287"/>
        <v>0</v>
      </c>
      <c r="AG367" s="102">
        <f t="shared" si="287"/>
        <v>8.3977600475093075E-2</v>
      </c>
      <c r="AH367" s="102">
        <f t="shared" si="287"/>
        <v>6.2062644902481992E-3</v>
      </c>
      <c r="AI367" s="103">
        <f>SUM(V367:AC367)</f>
        <v>0.99999999999999978</v>
      </c>
      <c r="AJ367" s="1" t="str">
        <f t="shared" si="281"/>
        <v/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AJ371" t="str">
        <f>IF(ABS(S371-AI371)&gt;0.001,S371-AI371,"")</f>
        <v/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288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289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290">SUM(V372:AC372)</f>
        <v>0</v>
      </c>
      <c r="AJ372" t="str">
        <f t="shared" ref="AJ372:AJ393" si="291">IF(ABS(S372-AI372)&gt;0.001,S372-AI372,"")</f>
        <v/>
      </c>
      <c r="BA372"/>
      <c r="BR372"/>
      <c r="CG372"/>
    </row>
    <row r="373" spans="1:85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288"/>
        <v>0</v>
      </c>
      <c r="J373" s="6"/>
      <c r="K373" s="31" t="s">
        <v>9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289"/>
        <v>0</v>
      </c>
      <c r="U373" s="84" t="s">
        <v>9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290"/>
        <v>0</v>
      </c>
      <c r="AJ373" t="str">
        <f t="shared" si="291"/>
        <v/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288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289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290"/>
        <v>0</v>
      </c>
      <c r="AJ374" t="str">
        <f t="shared" si="291"/>
        <v/>
      </c>
      <c r="BA374"/>
      <c r="BR374"/>
      <c r="CG374"/>
    </row>
    <row r="375" spans="1:85" x14ac:dyDescent="0.25">
      <c r="A375" s="29" t="s">
        <v>15</v>
      </c>
      <c r="B375" s="18">
        <v>29.743139964483838</v>
      </c>
      <c r="C375" s="18">
        <v>0</v>
      </c>
      <c r="D375" s="18">
        <v>0</v>
      </c>
      <c r="E375" s="18">
        <v>0</v>
      </c>
      <c r="F375" s="214"/>
      <c r="G375" s="18">
        <v>0</v>
      </c>
      <c r="H375" s="30">
        <v>0</v>
      </c>
      <c r="I375" s="16">
        <f t="shared" si="288"/>
        <v>29.743139964483838</v>
      </c>
      <c r="J375" s="6"/>
      <c r="K375" s="31" t="s">
        <v>15</v>
      </c>
      <c r="L375" s="18">
        <v>29.743139964483838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289"/>
        <v>29.743139964483838</v>
      </c>
      <c r="U375" s="84" t="s">
        <v>15</v>
      </c>
      <c r="V375" s="76">
        <v>29.743139964483838</v>
      </c>
      <c r="W375" s="76">
        <v>0</v>
      </c>
      <c r="X375" s="76">
        <v>0</v>
      </c>
      <c r="Y375" s="76">
        <v>0</v>
      </c>
      <c r="Z375" s="76">
        <v>0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290"/>
        <v>29.743139964483838</v>
      </c>
      <c r="AJ375" t="str">
        <f t="shared" si="291"/>
        <v/>
      </c>
      <c r="BA375"/>
      <c r="BR375"/>
      <c r="CG375"/>
    </row>
    <row r="376" spans="1:85" x14ac:dyDescent="0.25">
      <c r="A376" s="21" t="s">
        <v>14</v>
      </c>
      <c r="B376" s="22">
        <v>26.863855446979837</v>
      </c>
      <c r="C376" s="22">
        <v>0</v>
      </c>
      <c r="D376" s="22">
        <v>1.3636142184966995</v>
      </c>
      <c r="E376" s="22">
        <v>0.80638024054907309</v>
      </c>
      <c r="F376" s="214"/>
      <c r="G376" s="22">
        <v>0</v>
      </c>
      <c r="H376" s="23">
        <v>0</v>
      </c>
      <c r="I376" s="24">
        <f t="shared" si="288"/>
        <v>29.033849906025612</v>
      </c>
      <c r="J376" s="6"/>
      <c r="K376" s="25" t="s">
        <v>14</v>
      </c>
      <c r="L376" s="26">
        <v>26.863855446979837</v>
      </c>
      <c r="M376" s="26">
        <v>0</v>
      </c>
      <c r="N376" s="26">
        <v>1.3636142184966995</v>
      </c>
      <c r="O376" s="26">
        <v>0.80638024054907309</v>
      </c>
      <c r="P376" s="26">
        <v>0</v>
      </c>
      <c r="Q376" s="26">
        <v>0</v>
      </c>
      <c r="R376" s="27">
        <v>0</v>
      </c>
      <c r="S376" s="28">
        <f t="shared" si="289"/>
        <v>29.033849906025612</v>
      </c>
      <c r="U376" s="80" t="s">
        <v>55</v>
      </c>
      <c r="V376" s="81">
        <v>26.785860257424702</v>
      </c>
      <c r="W376" s="81">
        <v>0</v>
      </c>
      <c r="X376" s="81">
        <v>0</v>
      </c>
      <c r="Y376" s="81">
        <v>0</v>
      </c>
      <c r="Z376" s="81">
        <v>1.3636142184966995</v>
      </c>
      <c r="AA376" s="81">
        <v>0.80638024054907309</v>
      </c>
      <c r="AB376" s="81">
        <v>0</v>
      </c>
      <c r="AC376" s="82">
        <v>7.7995189555135777E-2</v>
      </c>
      <c r="AD376" s="81">
        <v>7.7995189555135777E-2</v>
      </c>
      <c r="AE376" s="81">
        <v>0</v>
      </c>
      <c r="AF376" s="81">
        <v>0</v>
      </c>
      <c r="AG376" s="81">
        <v>0</v>
      </c>
      <c r="AH376" s="81">
        <v>0</v>
      </c>
      <c r="AI376" s="83">
        <f t="shared" si="290"/>
        <v>29.033849906025612</v>
      </c>
      <c r="AJ376" t="str">
        <f t="shared" si="291"/>
        <v/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378.24886314766724</v>
      </c>
      <c r="F377" s="214"/>
      <c r="G377" s="18">
        <v>0</v>
      </c>
      <c r="H377" s="30">
        <v>0</v>
      </c>
      <c r="I377" s="16">
        <f t="shared" si="288"/>
        <v>378.24886314766724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378.24886314766724</v>
      </c>
      <c r="P377" s="18">
        <v>275.15915970347766</v>
      </c>
      <c r="Q377" s="18">
        <v>0</v>
      </c>
      <c r="R377" s="19">
        <v>0</v>
      </c>
      <c r="S377" s="20">
        <f t="shared" si="289"/>
        <v>653.40802285114489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189.12443157383362</v>
      </c>
      <c r="AB377" s="76">
        <v>275.15915970347766</v>
      </c>
      <c r="AC377" s="77">
        <v>189.12443157383362</v>
      </c>
      <c r="AD377" s="76">
        <v>0</v>
      </c>
      <c r="AE377" s="76">
        <v>0</v>
      </c>
      <c r="AF377" s="76">
        <v>0</v>
      </c>
      <c r="AG377" s="76">
        <v>0</v>
      </c>
      <c r="AH377" s="76">
        <v>189.12443157383362</v>
      </c>
      <c r="AI377" s="79">
        <f t="shared" si="290"/>
        <v>653.40802285114489</v>
      </c>
      <c r="AJ377" t="str">
        <f t="shared" si="291"/>
        <v/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5.4786477494909382</v>
      </c>
      <c r="F378" s="214"/>
      <c r="G378" s="22">
        <v>0</v>
      </c>
      <c r="H378" s="23">
        <v>0</v>
      </c>
      <c r="I378" s="24">
        <f t="shared" si="288"/>
        <v>5.4786477494909382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5.4786477494909382</v>
      </c>
      <c r="P378" s="26">
        <v>27.263019147836367</v>
      </c>
      <c r="Q378" s="26">
        <v>0</v>
      </c>
      <c r="R378" s="27">
        <v>0</v>
      </c>
      <c r="S378" s="28">
        <f t="shared" si="289"/>
        <v>32.741666897327306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4.3829181995927504</v>
      </c>
      <c r="AB378" s="81">
        <v>27.263019147836367</v>
      </c>
      <c r="AC378" s="82">
        <v>1.0957295498981876</v>
      </c>
      <c r="AD378" s="81">
        <v>0</v>
      </c>
      <c r="AE378" s="81">
        <v>0</v>
      </c>
      <c r="AF378" s="81">
        <v>0</v>
      </c>
      <c r="AG378" s="81">
        <v>0</v>
      </c>
      <c r="AH378" s="81">
        <v>1.0957295498981876</v>
      </c>
      <c r="AI378" s="83">
        <f t="shared" si="290"/>
        <v>32.741666897327306</v>
      </c>
      <c r="AJ378" t="str">
        <f t="shared" si="291"/>
        <v/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2.2340751765756502E-2</v>
      </c>
      <c r="F379" s="214"/>
      <c r="G379" s="18">
        <v>0</v>
      </c>
      <c r="H379" s="30">
        <v>0</v>
      </c>
      <c r="I379" s="16">
        <f t="shared" si="288"/>
        <v>2.2340751765756502E-2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2.2340751765756502E-2</v>
      </c>
      <c r="P379" s="18">
        <v>0</v>
      </c>
      <c r="Q379" s="18">
        <v>0</v>
      </c>
      <c r="R379" s="19">
        <v>0</v>
      </c>
      <c r="S379" s="20">
        <f t="shared" si="289"/>
        <v>2.2340751765756502E-2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2.2340751765756502E-2</v>
      </c>
      <c r="AD379" s="76">
        <v>0</v>
      </c>
      <c r="AE379" s="76">
        <v>0</v>
      </c>
      <c r="AF379" s="76">
        <v>0</v>
      </c>
      <c r="AG379" s="76">
        <v>0</v>
      </c>
      <c r="AH379" s="76">
        <v>2.2340751765756502E-2</v>
      </c>
      <c r="AI379" s="79">
        <f t="shared" si="290"/>
        <v>2.2340751765756502E-2</v>
      </c>
      <c r="AJ379" t="str">
        <f t="shared" si="291"/>
        <v/>
      </c>
      <c r="BA379"/>
      <c r="BR379"/>
      <c r="CG379"/>
    </row>
    <row r="380" spans="1:85" x14ac:dyDescent="0.25">
      <c r="A380" s="21" t="s">
        <v>16</v>
      </c>
      <c r="B380" s="22">
        <v>0.46479570044197388</v>
      </c>
      <c r="C380" s="22">
        <v>0</v>
      </c>
      <c r="D380" s="22">
        <v>12.727190232490818</v>
      </c>
      <c r="E380" s="22">
        <v>2.8841043169101508</v>
      </c>
      <c r="F380" s="214"/>
      <c r="G380" s="22">
        <v>0</v>
      </c>
      <c r="H380" s="23">
        <v>0</v>
      </c>
      <c r="I380" s="24">
        <f t="shared" si="288"/>
        <v>16.076090249842942</v>
      </c>
      <c r="J380" s="6"/>
      <c r="K380" s="25" t="s">
        <v>16</v>
      </c>
      <c r="L380" s="26">
        <v>0.46479570044197388</v>
      </c>
      <c r="M380" s="26">
        <v>0</v>
      </c>
      <c r="N380" s="26">
        <v>12.727190232490818</v>
      </c>
      <c r="O380" s="26">
        <v>2.8841043169101508</v>
      </c>
      <c r="P380" s="26">
        <v>0.86776608630275198</v>
      </c>
      <c r="Q380" s="26">
        <v>0</v>
      </c>
      <c r="R380" s="27">
        <v>0</v>
      </c>
      <c r="S380" s="28">
        <f t="shared" si="289"/>
        <v>16.943856336145693</v>
      </c>
      <c r="U380" s="80" t="s">
        <v>16</v>
      </c>
      <c r="V380" s="81">
        <v>0.46479570044197388</v>
      </c>
      <c r="W380" s="81">
        <v>0</v>
      </c>
      <c r="X380" s="81">
        <v>0</v>
      </c>
      <c r="Y380" s="81">
        <v>0</v>
      </c>
      <c r="Z380" s="81">
        <v>12.725071964482057</v>
      </c>
      <c r="AA380" s="81">
        <v>0</v>
      </c>
      <c r="AB380" s="81">
        <v>0.86776608630275198</v>
      </c>
      <c r="AC380" s="82">
        <v>2.8862225849189125</v>
      </c>
      <c r="AD380" s="81">
        <v>0</v>
      </c>
      <c r="AE380" s="81">
        <v>0</v>
      </c>
      <c r="AF380" s="81">
        <v>0</v>
      </c>
      <c r="AG380" s="81">
        <v>2.1182680087619829E-3</v>
      </c>
      <c r="AH380" s="81">
        <v>2.8841043169101508</v>
      </c>
      <c r="AI380" s="83">
        <f t="shared" si="290"/>
        <v>16.943856336145693</v>
      </c>
      <c r="AJ380" t="str">
        <f t="shared" si="291"/>
        <v/>
      </c>
      <c r="BA380"/>
      <c r="BR380"/>
      <c r="CG380"/>
    </row>
    <row r="381" spans="1:85" x14ac:dyDescent="0.25">
      <c r="A381" s="29" t="s">
        <v>136</v>
      </c>
      <c r="B381" s="18">
        <v>55.244066979531972</v>
      </c>
      <c r="C381" s="18">
        <v>1.5420866035775778</v>
      </c>
      <c r="D381" s="18">
        <v>44.919834939395663</v>
      </c>
      <c r="E381" s="18">
        <v>6.2877062776249826E-2</v>
      </c>
      <c r="F381" s="214"/>
      <c r="G381" s="18">
        <v>0</v>
      </c>
      <c r="H381" s="30">
        <v>0</v>
      </c>
      <c r="I381" s="16">
        <f t="shared" si="288"/>
        <v>101.76886558528146</v>
      </c>
      <c r="J381" s="6"/>
      <c r="K381" s="31" t="s">
        <v>136</v>
      </c>
      <c r="L381" s="18">
        <v>55.244066979531972</v>
      </c>
      <c r="M381" s="18">
        <v>1.5420866035775778</v>
      </c>
      <c r="N381" s="18">
        <v>44.919834939395663</v>
      </c>
      <c r="O381" s="18">
        <v>6.2877062776249826E-2</v>
      </c>
      <c r="P381" s="18">
        <v>9.9982055706767367E-2</v>
      </c>
      <c r="Q381" s="18">
        <v>0</v>
      </c>
      <c r="R381" s="19">
        <v>0</v>
      </c>
      <c r="S381" s="20">
        <f t="shared" si="289"/>
        <v>101.86884764098822</v>
      </c>
      <c r="U381" s="84" t="s">
        <v>136</v>
      </c>
      <c r="V381" s="76">
        <v>54.893763702357752</v>
      </c>
      <c r="W381" s="76">
        <v>0</v>
      </c>
      <c r="X381" s="76">
        <v>0</v>
      </c>
      <c r="Y381" s="76">
        <v>1.5420866035775778</v>
      </c>
      <c r="Z381" s="76">
        <v>44.919834939395663</v>
      </c>
      <c r="AA381" s="76">
        <v>6.2877062776249826E-2</v>
      </c>
      <c r="AB381" s="76">
        <v>9.9982055706767367E-2</v>
      </c>
      <c r="AC381" s="77">
        <v>0.35030327717421988</v>
      </c>
      <c r="AD381" s="76">
        <v>0.35030327717421988</v>
      </c>
      <c r="AE381" s="76">
        <v>0</v>
      </c>
      <c r="AF381" s="76">
        <v>0</v>
      </c>
      <c r="AG381" s="76">
        <v>0</v>
      </c>
      <c r="AH381" s="76">
        <v>0</v>
      </c>
      <c r="AI381" s="79">
        <f t="shared" si="290"/>
        <v>101.86884764098822</v>
      </c>
      <c r="AJ381" t="str">
        <f t="shared" si="291"/>
        <v/>
      </c>
      <c r="BA381"/>
      <c r="BR381"/>
      <c r="CG381"/>
    </row>
    <row r="382" spans="1:85" x14ac:dyDescent="0.25">
      <c r="A382" s="21" t="s">
        <v>24</v>
      </c>
      <c r="B382" s="22">
        <v>7.4227671561268496</v>
      </c>
      <c r="C382" s="22">
        <v>0.60441151754053457</v>
      </c>
      <c r="D382" s="22">
        <v>4.4262948135319071</v>
      </c>
      <c r="E382" s="22">
        <v>30.830012588517331</v>
      </c>
      <c r="F382" s="214"/>
      <c r="G382" s="22">
        <v>21.154422957939005</v>
      </c>
      <c r="H382" s="23">
        <v>0</v>
      </c>
      <c r="I382" s="24">
        <f t="shared" si="288"/>
        <v>64.437909033655629</v>
      </c>
      <c r="J382" s="6"/>
      <c r="K382" s="25" t="s">
        <v>24</v>
      </c>
      <c r="L382" s="26">
        <v>7.4227671561268496</v>
      </c>
      <c r="M382" s="26">
        <v>0.60441151754053457</v>
      </c>
      <c r="N382" s="26">
        <v>4.4262948135319071</v>
      </c>
      <c r="O382" s="26">
        <v>30.830012588517331</v>
      </c>
      <c r="P382" s="26">
        <v>0</v>
      </c>
      <c r="Q382" s="26">
        <v>21.154422957939005</v>
      </c>
      <c r="R382" s="27">
        <v>0</v>
      </c>
      <c r="S382" s="28">
        <f t="shared" si="289"/>
        <v>64.437909033655629</v>
      </c>
      <c r="U382" s="80" t="s">
        <v>24</v>
      </c>
      <c r="V382" s="81">
        <v>5.0086082821011306</v>
      </c>
      <c r="W382" s="81">
        <v>1.9577456305418675</v>
      </c>
      <c r="X382" s="81">
        <v>21.154422957939005</v>
      </c>
      <c r="Y382" s="81">
        <v>0.60441151754053457</v>
      </c>
      <c r="Z382" s="81">
        <v>4.4262948135319071</v>
      </c>
      <c r="AA382" s="81">
        <v>24.609821286530558</v>
      </c>
      <c r="AB382" s="81">
        <v>0</v>
      </c>
      <c r="AC382" s="82">
        <v>6.6766045454706227</v>
      </c>
      <c r="AD382" s="81">
        <v>0.45641324348385154</v>
      </c>
      <c r="AE382" s="81">
        <v>3.4919877708388543E-3</v>
      </c>
      <c r="AF382" s="81">
        <v>0</v>
      </c>
      <c r="AG382" s="81">
        <v>0</v>
      </c>
      <c r="AH382" s="81">
        <v>6.2166993142159326</v>
      </c>
      <c r="AI382" s="83">
        <f t="shared" si="290"/>
        <v>64.437909033655629</v>
      </c>
      <c r="AJ382" t="str">
        <f t="shared" si="291"/>
        <v/>
      </c>
      <c r="BA382"/>
      <c r="BR382"/>
      <c r="CG382"/>
    </row>
    <row r="383" spans="1:85" x14ac:dyDescent="0.25">
      <c r="A383" s="29" t="s">
        <v>23</v>
      </c>
      <c r="B383" s="18">
        <v>10.872184369428885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288"/>
        <v>10.872184369428885</v>
      </c>
      <c r="J383" s="6"/>
      <c r="K383" s="31" t="s">
        <v>23</v>
      </c>
      <c r="L383" s="18">
        <v>10.872184369428885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289"/>
        <v>10.872184369428885</v>
      </c>
      <c r="U383" s="84" t="s">
        <v>23</v>
      </c>
      <c r="V383" s="76">
        <v>10.872184369428885</v>
      </c>
      <c r="W383" s="76">
        <v>0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0</v>
      </c>
      <c r="AD383" s="76">
        <v>0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290"/>
        <v>10.872184369428885</v>
      </c>
      <c r="AJ383" t="str">
        <f t="shared" si="291"/>
        <v/>
      </c>
      <c r="BA383"/>
      <c r="BR383"/>
      <c r="CG383"/>
    </row>
    <row r="384" spans="1:85" x14ac:dyDescent="0.25">
      <c r="A384" s="21" t="s">
        <v>58</v>
      </c>
      <c r="B384" s="22">
        <v>2.5447684178697991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288"/>
        <v>2.5447684178697991</v>
      </c>
      <c r="J384" s="6"/>
      <c r="K384" s="25" t="s">
        <v>58</v>
      </c>
      <c r="L384" s="26">
        <v>2.5447684178697991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289"/>
        <v>2.5447684178697991</v>
      </c>
      <c r="U384" s="80" t="s">
        <v>58</v>
      </c>
      <c r="V384" s="81">
        <v>2.5447684178697991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290"/>
        <v>2.5447684178697991</v>
      </c>
      <c r="AJ384" t="str">
        <f t="shared" si="291"/>
        <v/>
      </c>
      <c r="BA384"/>
      <c r="BR384"/>
      <c r="CG384"/>
    </row>
    <row r="385" spans="1:85" x14ac:dyDescent="0.25">
      <c r="A385" s="29" t="s">
        <v>21</v>
      </c>
      <c r="B385" s="18">
        <v>66.138311511095097</v>
      </c>
      <c r="C385" s="18">
        <v>0</v>
      </c>
      <c r="D385" s="18">
        <v>7.0052747977507153</v>
      </c>
      <c r="E385" s="18">
        <v>0</v>
      </c>
      <c r="F385" s="214"/>
      <c r="G385" s="18">
        <v>0</v>
      </c>
      <c r="H385" s="30">
        <v>0</v>
      </c>
      <c r="I385" s="16">
        <f t="shared" si="288"/>
        <v>73.143586308845812</v>
      </c>
      <c r="J385" s="6"/>
      <c r="K385" s="31" t="s">
        <v>21</v>
      </c>
      <c r="L385" s="18">
        <v>66.138311511095097</v>
      </c>
      <c r="M385" s="18">
        <v>0</v>
      </c>
      <c r="N385" s="18">
        <v>7.0052747977507153</v>
      </c>
      <c r="O385" s="18">
        <v>0</v>
      </c>
      <c r="P385" s="18">
        <v>37.911499118114968</v>
      </c>
      <c r="Q385" s="18">
        <v>0</v>
      </c>
      <c r="R385" s="19">
        <v>0</v>
      </c>
      <c r="S385" s="20">
        <f t="shared" si="289"/>
        <v>111.05508542696077</v>
      </c>
      <c r="U385" s="84" t="s">
        <v>21</v>
      </c>
      <c r="V385" s="76">
        <v>65.660100111932536</v>
      </c>
      <c r="W385" s="76">
        <v>0</v>
      </c>
      <c r="X385" s="76">
        <v>0</v>
      </c>
      <c r="Y385" s="76">
        <v>0</v>
      </c>
      <c r="Z385" s="76">
        <v>0.81707651228316036</v>
      </c>
      <c r="AA385" s="76">
        <v>0</v>
      </c>
      <c r="AB385" s="76">
        <v>37.911499118114968</v>
      </c>
      <c r="AC385" s="77">
        <v>6.6664096846301195</v>
      </c>
      <c r="AD385" s="76">
        <v>0.47821139916256478</v>
      </c>
      <c r="AE385" s="76">
        <v>0</v>
      </c>
      <c r="AF385" s="76">
        <v>0</v>
      </c>
      <c r="AG385" s="76">
        <v>6.1881982854675552</v>
      </c>
      <c r="AH385" s="76">
        <v>0</v>
      </c>
      <c r="AI385" s="79">
        <f t="shared" si="290"/>
        <v>111.05508542696079</v>
      </c>
      <c r="AJ385" t="str">
        <f t="shared" si="291"/>
        <v/>
      </c>
      <c r="BA385"/>
      <c r="BR385"/>
      <c r="CG385"/>
    </row>
    <row r="386" spans="1:85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288"/>
        <v>0</v>
      </c>
      <c r="J386" s="6"/>
      <c r="K386" s="25" t="s">
        <v>20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289"/>
        <v>0</v>
      </c>
      <c r="U386" s="80" t="s">
        <v>59</v>
      </c>
      <c r="V386" s="81">
        <v>0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290"/>
        <v>0</v>
      </c>
      <c r="AJ386" t="str">
        <f t="shared" si="291"/>
        <v/>
      </c>
      <c r="BA386"/>
      <c r="BR386"/>
      <c r="CG386"/>
    </row>
    <row r="387" spans="1:85" x14ac:dyDescent="0.25">
      <c r="A387" s="32" t="s">
        <v>62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288"/>
        <v>0</v>
      </c>
      <c r="J387" s="6"/>
      <c r="K387" s="33" t="s">
        <v>62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289"/>
        <v>0</v>
      </c>
      <c r="U387" s="85" t="s">
        <v>60</v>
      </c>
      <c r="V387" s="76">
        <v>0</v>
      </c>
      <c r="W387" s="76">
        <v>0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0</v>
      </c>
      <c r="AD387" s="78">
        <v>0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290"/>
        <v>0</v>
      </c>
      <c r="AJ387" t="str">
        <f t="shared" si="291"/>
        <v/>
      </c>
      <c r="BA387"/>
      <c r="BR387"/>
      <c r="CG387"/>
    </row>
    <row r="388" spans="1:85" ht="14.4" x14ac:dyDescent="0.3">
      <c r="A388" s="34" t="s">
        <v>22</v>
      </c>
      <c r="B388" s="35">
        <v>0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288"/>
        <v>0</v>
      </c>
      <c r="J388" s="6"/>
      <c r="K388" s="38" t="s">
        <v>22</v>
      </c>
      <c r="L388" s="39">
        <v>0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289"/>
        <v>0</v>
      </c>
      <c r="U388" s="86" t="s">
        <v>63</v>
      </c>
      <c r="V388" s="87">
        <v>0</v>
      </c>
      <c r="W388" s="87">
        <v>0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0</v>
      </c>
      <c r="AD388" s="87">
        <v>0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290"/>
        <v>0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288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289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290"/>
        <v>0</v>
      </c>
      <c r="AJ389" t="str">
        <f t="shared" si="291"/>
        <v/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288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289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290"/>
        <v>0</v>
      </c>
      <c r="AJ390" t="str">
        <f t="shared" si="291"/>
        <v/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288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289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290"/>
        <v>0</v>
      </c>
      <c r="AJ391" t="str">
        <f t="shared" si="291"/>
        <v/>
      </c>
      <c r="BA391"/>
      <c r="BR391"/>
      <c r="CG391"/>
    </row>
    <row r="392" spans="1:85" x14ac:dyDescent="0.25">
      <c r="A392" s="56" t="s">
        <v>25</v>
      </c>
      <c r="B392" s="57">
        <f>SUM(B371:B387)</f>
        <v>199.29388954595822</v>
      </c>
      <c r="C392" s="57">
        <f t="shared" ref="C392:I392" si="292">SUM(C371:C387)</f>
        <v>2.1464981211181122</v>
      </c>
      <c r="D392" s="57">
        <f t="shared" si="292"/>
        <v>70.442209001665802</v>
      </c>
      <c r="E392" s="57">
        <f t="shared" si="292"/>
        <v>418.33322585767672</v>
      </c>
      <c r="F392" s="57">
        <f t="shared" si="292"/>
        <v>0</v>
      </c>
      <c r="G392" s="57">
        <f t="shared" si="292"/>
        <v>21.154422957939005</v>
      </c>
      <c r="H392" s="58">
        <f t="shared" si="292"/>
        <v>0</v>
      </c>
      <c r="I392" s="16">
        <f t="shared" si="292"/>
        <v>711.37024548435784</v>
      </c>
      <c r="J392" s="6"/>
      <c r="K392" s="59" t="s">
        <v>25</v>
      </c>
      <c r="L392" s="57">
        <f>SUM(L371:L387)</f>
        <v>199.29388954595822</v>
      </c>
      <c r="M392" s="57">
        <f t="shared" ref="M392:S392" si="293">SUM(M371:M387)</f>
        <v>2.1464981211181122</v>
      </c>
      <c r="N392" s="57">
        <f t="shared" si="293"/>
        <v>70.442209001665802</v>
      </c>
      <c r="O392" s="57">
        <f t="shared" si="293"/>
        <v>418.33322585767672</v>
      </c>
      <c r="P392" s="57">
        <f t="shared" si="293"/>
        <v>341.30142611143856</v>
      </c>
      <c r="Q392" s="57">
        <f t="shared" si="293"/>
        <v>21.154422957939005</v>
      </c>
      <c r="R392" s="58">
        <f t="shared" si="293"/>
        <v>0</v>
      </c>
      <c r="S392" s="60">
        <f t="shared" si="293"/>
        <v>1052.6716715957964</v>
      </c>
      <c r="T392" t="str">
        <f>IF(ABS(S392-AI392)&gt;0.01,S392-AI392,"")</f>
        <v/>
      </c>
      <c r="U392" s="94" t="s">
        <v>61</v>
      </c>
      <c r="V392" s="95">
        <f>SUM(V371:V387)</f>
        <v>195.97322080604062</v>
      </c>
      <c r="W392" s="95">
        <f t="shared" ref="W392:AH392" si="294">SUM(W371:W387)</f>
        <v>1.9577456305418675</v>
      </c>
      <c r="X392" s="95">
        <f t="shared" si="294"/>
        <v>21.154422957939005</v>
      </c>
      <c r="Y392" s="95">
        <f t="shared" si="294"/>
        <v>2.1464981211181122</v>
      </c>
      <c r="Z392" s="95">
        <f t="shared" si="294"/>
        <v>64.251892448189494</v>
      </c>
      <c r="AA392" s="95">
        <f t="shared" si="294"/>
        <v>218.98642836328222</v>
      </c>
      <c r="AB392" s="95">
        <f t="shared" si="294"/>
        <v>341.30142611143856</v>
      </c>
      <c r="AC392" s="95">
        <f t="shared" si="294"/>
        <v>206.90003715724657</v>
      </c>
      <c r="AD392" s="96">
        <f t="shared" si="294"/>
        <v>1.3629231093757719</v>
      </c>
      <c r="AE392" s="96">
        <f t="shared" si="294"/>
        <v>3.4919877708388543E-3</v>
      </c>
      <c r="AF392" s="96">
        <f t="shared" si="294"/>
        <v>0</v>
      </c>
      <c r="AG392" s="96">
        <f t="shared" si="294"/>
        <v>6.1903165534763174</v>
      </c>
      <c r="AH392" s="96">
        <f t="shared" si="294"/>
        <v>199.34330550662364</v>
      </c>
      <c r="AI392" s="97">
        <f>SUM(V392:AC392)</f>
        <v>1052.6716715957964</v>
      </c>
      <c r="AJ392" t="str">
        <f t="shared" si="291"/>
        <v/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0.28015494155264109</v>
      </c>
      <c r="C393" s="98">
        <f t="shared" ref="C393:H393" si="295">IF($I392=0,"-",C392/$I392)</f>
        <v>3.0174134141028128E-3</v>
      </c>
      <c r="D393" s="98">
        <f t="shared" si="295"/>
        <v>9.9023271564729426E-2</v>
      </c>
      <c r="E393" s="98">
        <f t="shared" si="295"/>
        <v>0.58806680278402979</v>
      </c>
      <c r="F393" s="98">
        <f t="shared" si="295"/>
        <v>0</v>
      </c>
      <c r="G393" s="98">
        <f t="shared" si="295"/>
        <v>2.9737570684496901E-2</v>
      </c>
      <c r="H393" s="99">
        <f t="shared" si="295"/>
        <v>0</v>
      </c>
      <c r="I393" s="100">
        <f>SUM(B393:H393)</f>
        <v>1</v>
      </c>
      <c r="J393"/>
      <c r="K393" s="64" t="s">
        <v>86</v>
      </c>
      <c r="L393" s="65">
        <f t="shared" ref="L393:R393" si="296">IF($S392=0,"-",L392/$S392)</f>
        <v>0.18932198416989685</v>
      </c>
      <c r="M393" s="65">
        <f t="shared" si="296"/>
        <v>2.0390955499582607E-3</v>
      </c>
      <c r="N393" s="65">
        <f t="shared" si="296"/>
        <v>6.6917549794874798E-2</v>
      </c>
      <c r="O393" s="65">
        <f t="shared" si="296"/>
        <v>0.39740142833282949</v>
      </c>
      <c r="P393" s="65">
        <f t="shared" si="296"/>
        <v>0.32422400575674565</v>
      </c>
      <c r="Q393" s="65">
        <f t="shared" si="296"/>
        <v>2.0095936395694947E-2</v>
      </c>
      <c r="R393" s="66">
        <f t="shared" si="296"/>
        <v>0</v>
      </c>
      <c r="S393" s="67">
        <f>SUM(L393:R393)</f>
        <v>1</v>
      </c>
      <c r="U393" s="101" t="s">
        <v>86</v>
      </c>
      <c r="V393" s="102">
        <f>+V392/$AI392</f>
        <v>0.18616746901619879</v>
      </c>
      <c r="W393" s="102">
        <f t="shared" ref="W393:AH393" si="297">+W392/$AI392</f>
        <v>1.8597875133981949E-3</v>
      </c>
      <c r="X393" s="102">
        <f t="shared" si="297"/>
        <v>2.0095936395694947E-2</v>
      </c>
      <c r="Y393" s="102">
        <f t="shared" si="297"/>
        <v>2.0390955499582607E-3</v>
      </c>
      <c r="Z393" s="102">
        <f t="shared" si="297"/>
        <v>6.1036973048573549E-2</v>
      </c>
      <c r="AA393" s="102">
        <f t="shared" si="297"/>
        <v>0.20802918352624611</v>
      </c>
      <c r="AB393" s="102">
        <f t="shared" si="297"/>
        <v>0.32422400575674565</v>
      </c>
      <c r="AC393" s="102">
        <f t="shared" si="297"/>
        <v>0.19654754919318451</v>
      </c>
      <c r="AD393" s="102">
        <f t="shared" si="297"/>
        <v>1.2947276402998954E-3</v>
      </c>
      <c r="AE393" s="102">
        <f t="shared" si="297"/>
        <v>3.3172620343674485E-6</v>
      </c>
      <c r="AF393" s="102">
        <f t="shared" si="297"/>
        <v>0</v>
      </c>
      <c r="AG393" s="102">
        <f t="shared" si="297"/>
        <v>5.8805767463012606E-3</v>
      </c>
      <c r="AH393" s="102">
        <f t="shared" si="297"/>
        <v>0.18936892754454898</v>
      </c>
      <c r="AI393" s="103">
        <f>SUM(V393:AC393)</f>
        <v>1</v>
      </c>
      <c r="AJ393" s="1" t="str">
        <f t="shared" si="291"/>
        <v/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AJ397" t="str">
        <f>IF(ABS(S397-AI397)&gt;0.001,S397-AI397,"")</f>
        <v/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298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299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300">SUM(V398:AC398)</f>
        <v>0</v>
      </c>
      <c r="AJ398" t="str">
        <f t="shared" ref="AJ398:AJ419" si="301">IF(ABS(S398-AI398)&gt;0.001,S398-AI398,"")</f>
        <v/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298"/>
        <v>0</v>
      </c>
      <c r="J399" s="6"/>
      <c r="K399" s="31" t="s">
        <v>9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299"/>
        <v>0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0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300"/>
        <v>0</v>
      </c>
      <c r="AJ399" t="str">
        <f t="shared" si="301"/>
        <v/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298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299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300"/>
        <v>0</v>
      </c>
      <c r="AJ400" t="str">
        <f t="shared" si="301"/>
        <v/>
      </c>
      <c r="BA400"/>
      <c r="BR400"/>
      <c r="CG400"/>
    </row>
    <row r="401" spans="1:85" x14ac:dyDescent="0.25">
      <c r="A401" s="29" t="s">
        <v>15</v>
      </c>
      <c r="B401" s="18">
        <v>0</v>
      </c>
      <c r="C401" s="18">
        <v>0</v>
      </c>
      <c r="D401" s="18">
        <v>0</v>
      </c>
      <c r="E401" s="18">
        <v>0</v>
      </c>
      <c r="F401" s="214"/>
      <c r="G401" s="18">
        <v>0</v>
      </c>
      <c r="H401" s="30">
        <v>0</v>
      </c>
      <c r="I401" s="16">
        <f t="shared" si="298"/>
        <v>0</v>
      </c>
      <c r="J401" s="6"/>
      <c r="K401" s="31" t="s">
        <v>15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299"/>
        <v>0</v>
      </c>
      <c r="U401" s="84" t="s">
        <v>15</v>
      </c>
      <c r="V401" s="76">
        <v>0</v>
      </c>
      <c r="W401" s="76">
        <v>0</v>
      </c>
      <c r="X401" s="76">
        <v>0</v>
      </c>
      <c r="Y401" s="76">
        <v>0</v>
      </c>
      <c r="Z401" s="76">
        <v>0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300"/>
        <v>0</v>
      </c>
      <c r="AJ401" t="str">
        <f t="shared" si="301"/>
        <v/>
      </c>
      <c r="BA401"/>
      <c r="BR401"/>
      <c r="CG401"/>
    </row>
    <row r="402" spans="1:85" x14ac:dyDescent="0.25">
      <c r="A402" s="21" t="s">
        <v>14</v>
      </c>
      <c r="B402" s="22">
        <v>0.65372370316998007</v>
      </c>
      <c r="C402" s="22">
        <v>0.45621438534245801</v>
      </c>
      <c r="D402" s="22">
        <v>3.0554853529869189E-3</v>
      </c>
      <c r="E402" s="22">
        <v>0</v>
      </c>
      <c r="F402" s="214"/>
      <c r="G402" s="22">
        <v>0</v>
      </c>
      <c r="H402" s="23">
        <v>0</v>
      </c>
      <c r="I402" s="24">
        <f t="shared" si="298"/>
        <v>1.1129935738654251</v>
      </c>
      <c r="J402" s="6"/>
      <c r="K402" s="25" t="s">
        <v>14</v>
      </c>
      <c r="L402" s="26">
        <v>0.65372370316998007</v>
      </c>
      <c r="M402" s="26">
        <v>0.45621438534245801</v>
      </c>
      <c r="N402" s="26">
        <v>3.0554853529869189E-3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299"/>
        <v>1.1129935738654251</v>
      </c>
      <c r="U402" s="80" t="s">
        <v>55</v>
      </c>
      <c r="V402" s="81">
        <v>0.65372370316998007</v>
      </c>
      <c r="W402" s="81">
        <v>0</v>
      </c>
      <c r="X402" s="81">
        <v>0</v>
      </c>
      <c r="Y402" s="81">
        <v>0.45621438534245801</v>
      </c>
      <c r="Z402" s="81">
        <v>3.0554853529869189E-3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300"/>
        <v>1.1129935738654251</v>
      </c>
      <c r="AJ402" t="str">
        <f t="shared" si="301"/>
        <v/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298"/>
        <v>0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0</v>
      </c>
      <c r="P403" s="18">
        <v>3.8281015287723039</v>
      </c>
      <c r="Q403" s="18">
        <v>0</v>
      </c>
      <c r="R403" s="19">
        <v>0</v>
      </c>
      <c r="S403" s="20">
        <f t="shared" si="299"/>
        <v>3.8281015287723039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</v>
      </c>
      <c r="AB403" s="76">
        <v>3.8281015287723039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300"/>
        <v>3.8281015287723039</v>
      </c>
      <c r="AJ403" t="str">
        <f t="shared" si="301"/>
        <v/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0</v>
      </c>
      <c r="D404" s="22">
        <v>0</v>
      </c>
      <c r="E404" s="22">
        <v>1.1703048745558678E-2</v>
      </c>
      <c r="F404" s="214"/>
      <c r="G404" s="22">
        <v>0</v>
      </c>
      <c r="H404" s="23">
        <v>0</v>
      </c>
      <c r="I404" s="24">
        <f t="shared" si="298"/>
        <v>1.1703048745558678E-2</v>
      </c>
      <c r="J404" s="6"/>
      <c r="K404" s="25" t="s">
        <v>11</v>
      </c>
      <c r="L404" s="26">
        <v>0</v>
      </c>
      <c r="M404" s="26">
        <v>0</v>
      </c>
      <c r="N404" s="26">
        <v>0</v>
      </c>
      <c r="O404" s="26">
        <v>1.1703048745558678E-2</v>
      </c>
      <c r="P404" s="26">
        <v>0.24461313219438874</v>
      </c>
      <c r="Q404" s="26">
        <v>0</v>
      </c>
      <c r="R404" s="27">
        <v>0</v>
      </c>
      <c r="S404" s="28">
        <f t="shared" si="299"/>
        <v>0.2563161809399474</v>
      </c>
      <c r="U404" s="80" t="s">
        <v>11</v>
      </c>
      <c r="V404" s="81">
        <v>0</v>
      </c>
      <c r="W404" s="81">
        <v>0</v>
      </c>
      <c r="X404" s="81">
        <v>0</v>
      </c>
      <c r="Y404" s="81">
        <v>0</v>
      </c>
      <c r="Z404" s="81">
        <v>0</v>
      </c>
      <c r="AA404" s="81">
        <v>9.362438996446943E-3</v>
      </c>
      <c r="AB404" s="81">
        <v>0.24461313219438874</v>
      </c>
      <c r="AC404" s="82">
        <v>2.3406097491117358E-3</v>
      </c>
      <c r="AD404" s="81">
        <v>0</v>
      </c>
      <c r="AE404" s="81">
        <v>0</v>
      </c>
      <c r="AF404" s="81">
        <v>0</v>
      </c>
      <c r="AG404" s="81">
        <v>0</v>
      </c>
      <c r="AH404" s="81">
        <v>2.3406097491117358E-3</v>
      </c>
      <c r="AI404" s="83">
        <f t="shared" si="300"/>
        <v>0.2563161809399474</v>
      </c>
      <c r="AJ404" t="str">
        <f t="shared" si="301"/>
        <v/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298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299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300"/>
        <v>0</v>
      </c>
      <c r="AJ405" t="str">
        <f t="shared" si="301"/>
        <v/>
      </c>
      <c r="BA405"/>
      <c r="BR405"/>
      <c r="CG405"/>
    </row>
    <row r="406" spans="1:85" x14ac:dyDescent="0.25">
      <c r="A406" s="21" t="s">
        <v>16</v>
      </c>
      <c r="B406" s="22">
        <v>1.5446060656943877E-2</v>
      </c>
      <c r="C406" s="22">
        <v>0.13901454591249487</v>
      </c>
      <c r="D406" s="22">
        <v>0</v>
      </c>
      <c r="E406" s="22">
        <v>0</v>
      </c>
      <c r="F406" s="214"/>
      <c r="G406" s="22">
        <v>0</v>
      </c>
      <c r="H406" s="23">
        <v>0</v>
      </c>
      <c r="I406" s="24">
        <f t="shared" si="298"/>
        <v>0.15446060656943875</v>
      </c>
      <c r="J406" s="6"/>
      <c r="K406" s="25" t="s">
        <v>16</v>
      </c>
      <c r="L406" s="26">
        <v>1.5446060656943877E-2</v>
      </c>
      <c r="M406" s="26">
        <v>0.13901454591249487</v>
      </c>
      <c r="N406" s="26">
        <v>0</v>
      </c>
      <c r="O406" s="26">
        <v>0</v>
      </c>
      <c r="P406" s="26">
        <v>1.4221184919210103E-2</v>
      </c>
      <c r="Q406" s="26">
        <v>0</v>
      </c>
      <c r="R406" s="27">
        <v>0</v>
      </c>
      <c r="S406" s="28">
        <f t="shared" si="299"/>
        <v>0.16868179148864884</v>
      </c>
      <c r="U406" s="80" t="s">
        <v>16</v>
      </c>
      <c r="V406" s="81">
        <v>1.5446060656943877E-2</v>
      </c>
      <c r="W406" s="81">
        <v>0</v>
      </c>
      <c r="X406" s="81">
        <v>0</v>
      </c>
      <c r="Y406" s="81">
        <v>0.13901454591249487</v>
      </c>
      <c r="Z406" s="81">
        <v>0</v>
      </c>
      <c r="AA406" s="81">
        <v>0</v>
      </c>
      <c r="AB406" s="81">
        <v>1.4221184919210103E-2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300"/>
        <v>0.16868179148864884</v>
      </c>
      <c r="AJ406" t="str">
        <f t="shared" si="301"/>
        <v/>
      </c>
      <c r="BA406"/>
      <c r="BR406"/>
      <c r="CG406"/>
    </row>
    <row r="407" spans="1:85" x14ac:dyDescent="0.25">
      <c r="A407" s="29" t="s">
        <v>136</v>
      </c>
      <c r="B407" s="18">
        <v>10.379741601280623</v>
      </c>
      <c r="C407" s="18">
        <v>46.650198858402753</v>
      </c>
      <c r="D407" s="18">
        <v>24.67956349454035</v>
      </c>
      <c r="E407" s="18">
        <v>3.8113782577537672</v>
      </c>
      <c r="F407" s="214"/>
      <c r="G407" s="18">
        <v>0</v>
      </c>
      <c r="H407" s="30">
        <v>0</v>
      </c>
      <c r="I407" s="16">
        <f t="shared" si="298"/>
        <v>85.520882211977494</v>
      </c>
      <c r="J407" s="6"/>
      <c r="K407" s="31" t="s">
        <v>136</v>
      </c>
      <c r="L407" s="18">
        <v>10.379741601280623</v>
      </c>
      <c r="M407" s="18">
        <v>46.650198858402753</v>
      </c>
      <c r="N407" s="18">
        <v>24.67956349454035</v>
      </c>
      <c r="O407" s="18">
        <v>3.8113782577537672</v>
      </c>
      <c r="P407" s="18">
        <v>0</v>
      </c>
      <c r="Q407" s="18">
        <v>0</v>
      </c>
      <c r="R407" s="19">
        <v>0</v>
      </c>
      <c r="S407" s="20">
        <f t="shared" si="299"/>
        <v>85.520882211977494</v>
      </c>
      <c r="U407" s="84" t="s">
        <v>136</v>
      </c>
      <c r="V407" s="76">
        <v>10.379741601280623</v>
      </c>
      <c r="W407" s="76">
        <v>0</v>
      </c>
      <c r="X407" s="76">
        <v>0</v>
      </c>
      <c r="Y407" s="76">
        <v>46.650198858402753</v>
      </c>
      <c r="Z407" s="76">
        <v>24.67956349454035</v>
      </c>
      <c r="AA407" s="76">
        <v>6.1003101268638713E-2</v>
      </c>
      <c r="AB407" s="76">
        <v>0</v>
      </c>
      <c r="AC407" s="77">
        <v>3.7503751564851284</v>
      </c>
      <c r="AD407" s="76">
        <v>0</v>
      </c>
      <c r="AE407" s="76">
        <v>0</v>
      </c>
      <c r="AF407" s="76">
        <v>0</v>
      </c>
      <c r="AG407" s="76">
        <v>0</v>
      </c>
      <c r="AH407" s="76">
        <v>3.7503751564851284</v>
      </c>
      <c r="AI407" s="79">
        <f t="shared" si="300"/>
        <v>85.520882211977494</v>
      </c>
      <c r="AJ407" t="str">
        <f t="shared" si="301"/>
        <v/>
      </c>
      <c r="BA407"/>
      <c r="BR407"/>
      <c r="CG407"/>
    </row>
    <row r="408" spans="1:85" x14ac:dyDescent="0.25">
      <c r="A408" s="21" t="s">
        <v>24</v>
      </c>
      <c r="B408" s="22">
        <v>3.6686025225837127</v>
      </c>
      <c r="C408" s="22">
        <v>1.552169963835548</v>
      </c>
      <c r="D408" s="22">
        <v>0.80636892546086392</v>
      </c>
      <c r="E408" s="22">
        <v>50.889843514891943</v>
      </c>
      <c r="F408" s="214"/>
      <c r="G408" s="22">
        <v>6.8404766681311342</v>
      </c>
      <c r="H408" s="23">
        <v>0</v>
      </c>
      <c r="I408" s="24">
        <f t="shared" si="298"/>
        <v>63.757461594903198</v>
      </c>
      <c r="J408" s="6"/>
      <c r="K408" s="25" t="s">
        <v>24</v>
      </c>
      <c r="L408" s="26">
        <v>3.6686025225837127</v>
      </c>
      <c r="M408" s="26">
        <v>1.552169963835548</v>
      </c>
      <c r="N408" s="26">
        <v>0.80636892546086392</v>
      </c>
      <c r="O408" s="26">
        <v>50.889843514891943</v>
      </c>
      <c r="P408" s="26">
        <v>0</v>
      </c>
      <c r="Q408" s="26">
        <v>6.8404766681311342</v>
      </c>
      <c r="R408" s="27">
        <v>0</v>
      </c>
      <c r="S408" s="28">
        <f t="shared" si="299"/>
        <v>63.757461594903198</v>
      </c>
      <c r="U408" s="80" t="s">
        <v>24</v>
      </c>
      <c r="V408" s="81">
        <v>1.0249571041145478</v>
      </c>
      <c r="W408" s="81">
        <v>2.4500184239590914</v>
      </c>
      <c r="X408" s="81">
        <v>6.8404766681311342</v>
      </c>
      <c r="Y408" s="81">
        <v>1.552169963835548</v>
      </c>
      <c r="Z408" s="81">
        <v>0.80636892546086392</v>
      </c>
      <c r="AA408" s="81">
        <v>50.439388487111572</v>
      </c>
      <c r="AB408" s="81">
        <v>0</v>
      </c>
      <c r="AC408" s="82">
        <v>0.64408202229044809</v>
      </c>
      <c r="AD408" s="81">
        <v>0.19362699451007345</v>
      </c>
      <c r="AE408" s="81">
        <v>0</v>
      </c>
      <c r="AF408" s="81">
        <v>0</v>
      </c>
      <c r="AG408" s="81">
        <v>0</v>
      </c>
      <c r="AH408" s="81">
        <v>0.45045502778037466</v>
      </c>
      <c r="AI408" s="83">
        <f t="shared" si="300"/>
        <v>63.757461594903205</v>
      </c>
      <c r="AJ408" t="str">
        <f t="shared" si="301"/>
        <v/>
      </c>
      <c r="BA408"/>
      <c r="BR408"/>
      <c r="CG408"/>
    </row>
    <row r="409" spans="1:85" x14ac:dyDescent="0.25">
      <c r="A409" s="29" t="s">
        <v>23</v>
      </c>
      <c r="B409" s="18">
        <v>0.70781526068722722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298"/>
        <v>0.70781526068722722</v>
      </c>
      <c r="J409" s="6"/>
      <c r="K409" s="31" t="s">
        <v>23</v>
      </c>
      <c r="L409" s="18">
        <v>0.70781526068722722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299"/>
        <v>0.70781526068722722</v>
      </c>
      <c r="U409" s="84" t="s">
        <v>23</v>
      </c>
      <c r="V409" s="76">
        <v>0.67947816354416024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2.8337097143066991E-2</v>
      </c>
      <c r="AD409" s="76">
        <v>2.8337097143066991E-2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300"/>
        <v>0.70781526068722722</v>
      </c>
      <c r="AJ409" t="str">
        <f t="shared" si="301"/>
        <v/>
      </c>
      <c r="BA409"/>
      <c r="BR409"/>
      <c r="CG409"/>
    </row>
    <row r="410" spans="1:85" x14ac:dyDescent="0.25">
      <c r="A410" s="21" t="s">
        <v>58</v>
      </c>
      <c r="B410" s="22">
        <v>0.14017589915729176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298"/>
        <v>0.14017589915729176</v>
      </c>
      <c r="J410" s="6"/>
      <c r="K410" s="25" t="s">
        <v>58</v>
      </c>
      <c r="L410" s="26">
        <v>0.14017589915729176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299"/>
        <v>0.14017589915729176</v>
      </c>
      <c r="U410" s="80" t="s">
        <v>58</v>
      </c>
      <c r="V410" s="81">
        <v>0.14017589915729176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300"/>
        <v>0.14017589915729176</v>
      </c>
      <c r="AJ410" t="str">
        <f t="shared" si="301"/>
        <v/>
      </c>
      <c r="BA410"/>
      <c r="BR410"/>
      <c r="CG410"/>
    </row>
    <row r="411" spans="1:85" x14ac:dyDescent="0.25">
      <c r="A411" s="29" t="s">
        <v>21</v>
      </c>
      <c r="B411" s="18">
        <v>0.41527279522042604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298"/>
        <v>0.41527279522042604</v>
      </c>
      <c r="J411" s="6"/>
      <c r="K411" s="31" t="s">
        <v>21</v>
      </c>
      <c r="L411" s="18">
        <v>0.41527279522042604</v>
      </c>
      <c r="M411" s="18">
        <v>0</v>
      </c>
      <c r="N411" s="18">
        <v>0</v>
      </c>
      <c r="O411" s="18">
        <v>0</v>
      </c>
      <c r="P411" s="18">
        <v>0.23649179712217847</v>
      </c>
      <c r="Q411" s="18">
        <v>0</v>
      </c>
      <c r="R411" s="19">
        <v>0</v>
      </c>
      <c r="S411" s="20">
        <f t="shared" si="299"/>
        <v>0.65176459234260453</v>
      </c>
      <c r="U411" s="84" t="s">
        <v>21</v>
      </c>
      <c r="V411" s="76">
        <v>0.39450915545940474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0.23649179712217847</v>
      </c>
      <c r="AC411" s="77">
        <v>2.0763639761021302E-2</v>
      </c>
      <c r="AD411" s="76">
        <v>2.0763639761021302E-2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300"/>
        <v>0.65176459234260453</v>
      </c>
      <c r="AJ411" t="str">
        <f t="shared" si="301"/>
        <v/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298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299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300"/>
        <v>0</v>
      </c>
      <c r="AJ412" t="str">
        <f t="shared" si="301"/>
        <v/>
      </c>
      <c r="BA412"/>
      <c r="BR412"/>
      <c r="CG412"/>
    </row>
    <row r="413" spans="1:85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298"/>
        <v>0</v>
      </c>
      <c r="J413" s="6"/>
      <c r="K413" s="33" t="s">
        <v>62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299"/>
        <v>0</v>
      </c>
      <c r="U413" s="85" t="s">
        <v>60</v>
      </c>
      <c r="V413" s="76">
        <v>0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300"/>
        <v>0</v>
      </c>
      <c r="AJ413" t="str">
        <f t="shared" si="301"/>
        <v/>
      </c>
      <c r="BA413"/>
      <c r="BR413"/>
      <c r="CG413"/>
    </row>
    <row r="414" spans="1:85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298"/>
        <v>0</v>
      </c>
      <c r="J414" s="6"/>
      <c r="K414" s="38" t="s">
        <v>22</v>
      </c>
      <c r="L414" s="39">
        <v>0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299"/>
        <v>0</v>
      </c>
      <c r="U414" s="86" t="s">
        <v>63</v>
      </c>
      <c r="V414" s="87">
        <v>0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300"/>
        <v>0</v>
      </c>
      <c r="AJ414" t="str">
        <f t="shared" si="301"/>
        <v/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298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299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300"/>
        <v>0</v>
      </c>
      <c r="AJ415" t="str">
        <f t="shared" si="301"/>
        <v/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298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299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300"/>
        <v>0</v>
      </c>
      <c r="AJ416" t="str">
        <f t="shared" si="301"/>
        <v/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298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299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300"/>
        <v>0</v>
      </c>
      <c r="AJ417" t="str">
        <f t="shared" si="301"/>
        <v/>
      </c>
      <c r="BA417"/>
      <c r="BR417"/>
      <c r="CG417"/>
    </row>
    <row r="418" spans="1:85" x14ac:dyDescent="0.25">
      <c r="A418" s="56" t="s">
        <v>25</v>
      </c>
      <c r="B418" s="57">
        <f>SUM(B397:B413)</f>
        <v>15.980777842756204</v>
      </c>
      <c r="C418" s="57">
        <f t="shared" ref="C418:I418" si="302">SUM(C397:C413)</f>
        <v>48.79759775349325</v>
      </c>
      <c r="D418" s="57">
        <f t="shared" si="302"/>
        <v>25.4889879053542</v>
      </c>
      <c r="E418" s="57">
        <f t="shared" si="302"/>
        <v>54.712924821391269</v>
      </c>
      <c r="F418" s="57">
        <f t="shared" si="302"/>
        <v>0</v>
      </c>
      <c r="G418" s="57">
        <f t="shared" si="302"/>
        <v>6.8404766681311342</v>
      </c>
      <c r="H418" s="58">
        <f t="shared" si="302"/>
        <v>0</v>
      </c>
      <c r="I418" s="16">
        <f t="shared" si="302"/>
        <v>151.82076499112608</v>
      </c>
      <c r="J418" s="6"/>
      <c r="K418" s="59" t="s">
        <v>25</v>
      </c>
      <c r="L418" s="57">
        <f>SUM(L397:L413)</f>
        <v>15.980777842756204</v>
      </c>
      <c r="M418" s="57">
        <f t="shared" ref="M418:S418" si="303">SUM(M397:M413)</f>
        <v>48.79759775349325</v>
      </c>
      <c r="N418" s="57">
        <f t="shared" si="303"/>
        <v>25.4889879053542</v>
      </c>
      <c r="O418" s="57">
        <f t="shared" si="303"/>
        <v>54.712924821391269</v>
      </c>
      <c r="P418" s="57">
        <f t="shared" si="303"/>
        <v>4.3234276430080802</v>
      </c>
      <c r="Q418" s="57">
        <f t="shared" si="303"/>
        <v>6.8404766681311342</v>
      </c>
      <c r="R418" s="58">
        <f t="shared" si="303"/>
        <v>0</v>
      </c>
      <c r="S418" s="60">
        <f t="shared" si="303"/>
        <v>156.14419263413416</v>
      </c>
      <c r="T418" t="str">
        <f>IF(ABS(S418-AI418)&gt;0.01,S418-AI418,"")</f>
        <v/>
      </c>
      <c r="U418" s="94" t="s">
        <v>61</v>
      </c>
      <c r="V418" s="95">
        <f>SUM(V397:V413)</f>
        <v>13.288031687382952</v>
      </c>
      <c r="W418" s="95">
        <f t="shared" ref="W418:AH418" si="304">SUM(W397:W413)</f>
        <v>2.4500184239590914</v>
      </c>
      <c r="X418" s="95">
        <f t="shared" si="304"/>
        <v>6.8404766681311342</v>
      </c>
      <c r="Y418" s="95">
        <f t="shared" si="304"/>
        <v>48.79759775349325</v>
      </c>
      <c r="Z418" s="95">
        <f t="shared" si="304"/>
        <v>25.4889879053542</v>
      </c>
      <c r="AA418" s="95">
        <f t="shared" si="304"/>
        <v>50.509754027376658</v>
      </c>
      <c r="AB418" s="95">
        <f t="shared" si="304"/>
        <v>4.3234276430080802</v>
      </c>
      <c r="AC418" s="95">
        <f t="shared" si="304"/>
        <v>4.4458985254287775</v>
      </c>
      <c r="AD418" s="96">
        <f t="shared" si="304"/>
        <v>0.24272773141416173</v>
      </c>
      <c r="AE418" s="96">
        <f t="shared" si="304"/>
        <v>0</v>
      </c>
      <c r="AF418" s="96">
        <f t="shared" si="304"/>
        <v>0</v>
      </c>
      <c r="AG418" s="96">
        <f t="shared" si="304"/>
        <v>0</v>
      </c>
      <c r="AH418" s="96">
        <f t="shared" si="304"/>
        <v>4.203170794014615</v>
      </c>
      <c r="AI418" s="97">
        <f>SUM(V418:AC418)</f>
        <v>156.14419263413416</v>
      </c>
      <c r="AJ418" t="str">
        <f t="shared" si="301"/>
        <v/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0.10526081754159439</v>
      </c>
      <c r="C419" s="98">
        <f t="shared" ref="C419:H419" si="305">IF($I418=0,"-",C418/$I418)</f>
        <v>0.32141583370591942</v>
      </c>
      <c r="D419" s="98">
        <f t="shared" si="305"/>
        <v>0.16788868049007677</v>
      </c>
      <c r="E419" s="98">
        <f t="shared" si="305"/>
        <v>0.36037840294500711</v>
      </c>
      <c r="F419" s="98">
        <f t="shared" si="305"/>
        <v>0</v>
      </c>
      <c r="G419" s="98">
        <f t="shared" si="305"/>
        <v>4.505626531740213E-2</v>
      </c>
      <c r="H419" s="99">
        <f t="shared" si="305"/>
        <v>0</v>
      </c>
      <c r="I419" s="100">
        <f>SUM(B419:H419)</f>
        <v>0.99999999999999978</v>
      </c>
      <c r="J419"/>
      <c r="K419" s="64" t="s">
        <v>86</v>
      </c>
      <c r="L419" s="65">
        <f t="shared" ref="L419:R419" si="306">IF($S418=0,"-",L418/$S418)</f>
        <v>0.10234628373404327</v>
      </c>
      <c r="M419" s="65">
        <f t="shared" si="306"/>
        <v>0.31251625135897476</v>
      </c>
      <c r="N419" s="65">
        <f t="shared" si="306"/>
        <v>0.16324006340138544</v>
      </c>
      <c r="O419" s="65">
        <f t="shared" si="306"/>
        <v>0.35039999822209628</v>
      </c>
      <c r="P419" s="65">
        <f t="shared" si="306"/>
        <v>2.7688686784134362E-2</v>
      </c>
      <c r="Q419" s="65">
        <f t="shared" si="306"/>
        <v>4.3808716499365734E-2</v>
      </c>
      <c r="R419" s="66">
        <f t="shared" si="306"/>
        <v>0</v>
      </c>
      <c r="S419" s="67">
        <f>SUM(L419:R419)</f>
        <v>0.99999999999999978</v>
      </c>
      <c r="U419" s="101" t="s">
        <v>86</v>
      </c>
      <c r="V419" s="102">
        <f>+V418/$AI418</f>
        <v>8.5101030420763155E-2</v>
      </c>
      <c r="W419" s="102">
        <f t="shared" ref="W419:AH419" si="307">+W418/$AI418</f>
        <v>1.5690743169038623E-2</v>
      </c>
      <c r="X419" s="102">
        <f t="shared" si="307"/>
        <v>4.3808716499365734E-2</v>
      </c>
      <c r="Y419" s="102">
        <f t="shared" si="307"/>
        <v>0.31251625135897476</v>
      </c>
      <c r="Z419" s="102">
        <f t="shared" si="307"/>
        <v>0.16324006340138544</v>
      </c>
      <c r="AA419" s="102">
        <f t="shared" si="307"/>
        <v>0.32348147680219835</v>
      </c>
      <c r="AB419" s="102">
        <f t="shared" si="307"/>
        <v>2.7688686784134362E-2</v>
      </c>
      <c r="AC419" s="102">
        <f t="shared" si="307"/>
        <v>2.8473031564139481E-2</v>
      </c>
      <c r="AD419" s="102">
        <f t="shared" si="307"/>
        <v>1.5545101442415083E-3</v>
      </c>
      <c r="AE419" s="102">
        <f t="shared" si="307"/>
        <v>0</v>
      </c>
      <c r="AF419" s="102">
        <f t="shared" si="307"/>
        <v>0</v>
      </c>
      <c r="AG419" s="102">
        <f t="shared" si="307"/>
        <v>0</v>
      </c>
      <c r="AH419" s="102">
        <f t="shared" si="307"/>
        <v>2.6918521419897968E-2</v>
      </c>
      <c r="AI419" s="103">
        <f>SUM(V419:AC419)</f>
        <v>1</v>
      </c>
      <c r="AJ419" s="1" t="str">
        <f t="shared" si="301"/>
        <v/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AJ423" t="str">
        <f>IF(ABS(S423-AI423)&gt;0.001,S423-AI423,"")</f>
        <v/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308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309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310">SUM(V424:AC424)</f>
        <v>0</v>
      </c>
      <c r="AJ424" t="str">
        <f t="shared" ref="AJ424:AJ445" si="311">IF(ABS(S424-AI424)&gt;0.001,S424-AI424,"")</f>
        <v/>
      </c>
      <c r="BA424"/>
      <c r="BR424"/>
      <c r="CG424"/>
    </row>
    <row r="425" spans="1:85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308"/>
        <v>0</v>
      </c>
      <c r="J425" s="6"/>
      <c r="K425" s="31" t="s">
        <v>9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309"/>
        <v>0</v>
      </c>
      <c r="U425" s="84" t="s">
        <v>9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310"/>
        <v>0</v>
      </c>
      <c r="AJ425" t="str">
        <f t="shared" si="311"/>
        <v/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308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309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310"/>
        <v>0</v>
      </c>
      <c r="AJ426" t="str">
        <f t="shared" si="311"/>
        <v/>
      </c>
      <c r="BA426"/>
      <c r="BR426"/>
      <c r="CG426"/>
    </row>
    <row r="427" spans="1:85" x14ac:dyDescent="0.25">
      <c r="A427" s="29" t="s">
        <v>15</v>
      </c>
      <c r="B427" s="18">
        <v>3.1604889186526344</v>
      </c>
      <c r="C427" s="18">
        <v>0.76198660697495713</v>
      </c>
      <c r="D427" s="18">
        <v>0</v>
      </c>
      <c r="E427" s="18">
        <v>0</v>
      </c>
      <c r="F427" s="214"/>
      <c r="G427" s="18">
        <v>0</v>
      </c>
      <c r="H427" s="30">
        <v>0</v>
      </c>
      <c r="I427" s="16">
        <f t="shared" si="308"/>
        <v>3.9224755256275916</v>
      </c>
      <c r="J427" s="6"/>
      <c r="K427" s="31" t="s">
        <v>15</v>
      </c>
      <c r="L427" s="18">
        <v>3.1604889186526344</v>
      </c>
      <c r="M427" s="18">
        <v>0.76198660697495713</v>
      </c>
      <c r="N427" s="18">
        <v>0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309"/>
        <v>3.9224755256275916</v>
      </c>
      <c r="U427" s="84" t="s">
        <v>15</v>
      </c>
      <c r="V427" s="76">
        <v>3.1482102854142977</v>
      </c>
      <c r="W427" s="76">
        <v>0</v>
      </c>
      <c r="X427" s="76">
        <v>0</v>
      </c>
      <c r="Y427" s="76">
        <v>0.76198660697495713</v>
      </c>
      <c r="Z427" s="76">
        <v>0</v>
      </c>
      <c r="AA427" s="76">
        <v>0</v>
      </c>
      <c r="AB427" s="76">
        <v>0</v>
      </c>
      <c r="AC427" s="77">
        <v>1.227863323833661E-2</v>
      </c>
      <c r="AD427" s="78">
        <v>1.227863323833661E-2</v>
      </c>
      <c r="AE427" s="78">
        <v>0</v>
      </c>
      <c r="AF427" s="78">
        <v>0</v>
      </c>
      <c r="AG427" s="78">
        <v>0</v>
      </c>
      <c r="AH427" s="78">
        <v>0</v>
      </c>
      <c r="AI427" s="79">
        <f t="shared" si="310"/>
        <v>3.9224755256275916</v>
      </c>
      <c r="AJ427" t="str">
        <f t="shared" si="311"/>
        <v/>
      </c>
      <c r="BA427"/>
      <c r="BR427"/>
      <c r="CG427"/>
    </row>
    <row r="428" spans="1:85" x14ac:dyDescent="0.25">
      <c r="A428" s="21" t="s">
        <v>14</v>
      </c>
      <c r="B428" s="22">
        <v>2.9269559879097771</v>
      </c>
      <c r="C428" s="22">
        <v>0</v>
      </c>
      <c r="D428" s="22">
        <v>0.98715061932669335</v>
      </c>
      <c r="E428" s="22">
        <v>9.4220536123269002E-4</v>
      </c>
      <c r="F428" s="214"/>
      <c r="G428" s="22">
        <v>0</v>
      </c>
      <c r="H428" s="23">
        <v>0</v>
      </c>
      <c r="I428" s="24">
        <f t="shared" si="308"/>
        <v>3.915048812597703</v>
      </c>
      <c r="J428" s="6"/>
      <c r="K428" s="25" t="s">
        <v>14</v>
      </c>
      <c r="L428" s="26">
        <v>2.9269559879097771</v>
      </c>
      <c r="M428" s="26">
        <v>0</v>
      </c>
      <c r="N428" s="26">
        <v>0.98715061932669335</v>
      </c>
      <c r="O428" s="26">
        <v>9.4220536123269002E-4</v>
      </c>
      <c r="P428" s="26">
        <v>0</v>
      </c>
      <c r="Q428" s="26">
        <v>0</v>
      </c>
      <c r="R428" s="27">
        <v>0</v>
      </c>
      <c r="S428" s="28">
        <f t="shared" si="309"/>
        <v>3.915048812597703</v>
      </c>
      <c r="U428" s="80" t="s">
        <v>55</v>
      </c>
      <c r="V428" s="81">
        <v>2.842862745090601</v>
      </c>
      <c r="W428" s="81">
        <v>0</v>
      </c>
      <c r="X428" s="81">
        <v>0</v>
      </c>
      <c r="Y428" s="81">
        <v>0</v>
      </c>
      <c r="Z428" s="81">
        <v>0.98715061932669335</v>
      </c>
      <c r="AA428" s="81">
        <v>9.4220536123269002E-4</v>
      </c>
      <c r="AB428" s="81">
        <v>0</v>
      </c>
      <c r="AC428" s="82">
        <v>8.4093242819176212E-2</v>
      </c>
      <c r="AD428" s="81">
        <v>8.4093242819176212E-2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310"/>
        <v>3.915048812597703</v>
      </c>
      <c r="AJ428" t="str">
        <f t="shared" si="311"/>
        <v/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3.4967393311898577E-3</v>
      </c>
      <c r="F429" s="214"/>
      <c r="G429" s="18">
        <v>0</v>
      </c>
      <c r="H429" s="30">
        <v>0</v>
      </c>
      <c r="I429" s="16">
        <f t="shared" si="308"/>
        <v>3.4967393311898577E-3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3.4967393311898577E-3</v>
      </c>
      <c r="P429" s="18">
        <v>40.444700342932457</v>
      </c>
      <c r="Q429" s="18">
        <v>0</v>
      </c>
      <c r="R429" s="19">
        <v>0</v>
      </c>
      <c r="S429" s="20">
        <f t="shared" si="309"/>
        <v>40.448197082263647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3.4893232075034111E-3</v>
      </c>
      <c r="AB429" s="76">
        <v>40.444700342932457</v>
      </c>
      <c r="AC429" s="77">
        <v>7.4161236864466707E-6</v>
      </c>
      <c r="AD429" s="76">
        <v>0</v>
      </c>
      <c r="AE429" s="76">
        <v>0</v>
      </c>
      <c r="AF429" s="76">
        <v>0</v>
      </c>
      <c r="AG429" s="76">
        <v>0</v>
      </c>
      <c r="AH429" s="76">
        <v>7.4161236864466707E-6</v>
      </c>
      <c r="AI429" s="79">
        <f t="shared" si="310"/>
        <v>40.448197082263647</v>
      </c>
      <c r="AJ429" t="str">
        <f t="shared" si="311"/>
        <v/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308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1.6056855779784915</v>
      </c>
      <c r="Q430" s="26">
        <v>0</v>
      </c>
      <c r="R430" s="27">
        <v>0</v>
      </c>
      <c r="S430" s="28">
        <f t="shared" si="309"/>
        <v>1.6056855779784915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1.6056855779784915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310"/>
        <v>1.6056855779784915</v>
      </c>
      <c r="AJ430" t="str">
        <f t="shared" si="311"/>
        <v/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308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309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310"/>
        <v>0</v>
      </c>
      <c r="AJ431" t="str">
        <f t="shared" si="311"/>
        <v/>
      </c>
      <c r="BA431"/>
      <c r="BR431"/>
      <c r="CG431"/>
    </row>
    <row r="432" spans="1:85" x14ac:dyDescent="0.25">
      <c r="A432" s="21" t="s">
        <v>16</v>
      </c>
      <c r="B432" s="22">
        <v>2.5557257166090781</v>
      </c>
      <c r="C432" s="22">
        <v>0</v>
      </c>
      <c r="D432" s="22">
        <v>0.78139008560570777</v>
      </c>
      <c r="E432" s="22">
        <v>1.0475827578099961</v>
      </c>
      <c r="F432" s="214"/>
      <c r="G432" s="22">
        <v>0</v>
      </c>
      <c r="H432" s="23">
        <v>0</v>
      </c>
      <c r="I432" s="24">
        <f t="shared" si="308"/>
        <v>4.3846985600247823</v>
      </c>
      <c r="J432" s="6"/>
      <c r="K432" s="25" t="s">
        <v>16</v>
      </c>
      <c r="L432" s="26">
        <v>2.5557257166090781</v>
      </c>
      <c r="M432" s="26">
        <v>0</v>
      </c>
      <c r="N432" s="26">
        <v>0.78139008560570777</v>
      </c>
      <c r="O432" s="26">
        <v>1.0475827578099961</v>
      </c>
      <c r="P432" s="26">
        <v>6.7528196821064479E-2</v>
      </c>
      <c r="Q432" s="26">
        <v>0</v>
      </c>
      <c r="R432" s="27">
        <v>0</v>
      </c>
      <c r="S432" s="28">
        <f t="shared" si="309"/>
        <v>4.4522267568458469</v>
      </c>
      <c r="U432" s="80" t="s">
        <v>16</v>
      </c>
      <c r="V432" s="81">
        <v>2.5557257166090781</v>
      </c>
      <c r="W432" s="81">
        <v>0</v>
      </c>
      <c r="X432" s="81">
        <v>0</v>
      </c>
      <c r="Y432" s="81">
        <v>0</v>
      </c>
      <c r="Z432" s="81">
        <v>0.78139008560570777</v>
      </c>
      <c r="AA432" s="81">
        <v>0</v>
      </c>
      <c r="AB432" s="81">
        <v>6.7528196821064479E-2</v>
      </c>
      <c r="AC432" s="82">
        <v>1.0475827578099961</v>
      </c>
      <c r="AD432" s="81">
        <v>0</v>
      </c>
      <c r="AE432" s="81">
        <v>0</v>
      </c>
      <c r="AF432" s="81">
        <v>0</v>
      </c>
      <c r="AG432" s="81">
        <v>0</v>
      </c>
      <c r="AH432" s="81">
        <v>1.0475827578099961</v>
      </c>
      <c r="AI432" s="83">
        <f t="shared" si="310"/>
        <v>4.4522267568458469</v>
      </c>
      <c r="AJ432" t="str">
        <f t="shared" si="311"/>
        <v/>
      </c>
      <c r="BA432"/>
      <c r="BR432"/>
      <c r="CG432"/>
    </row>
    <row r="433" spans="1:85" x14ac:dyDescent="0.25">
      <c r="A433" s="29" t="s">
        <v>136</v>
      </c>
      <c r="B433" s="18">
        <v>37.267688630676673</v>
      </c>
      <c r="C433" s="18">
        <v>29.434531391463555</v>
      </c>
      <c r="D433" s="18">
        <v>11.591418242542847</v>
      </c>
      <c r="E433" s="18">
        <v>11.595273114730162</v>
      </c>
      <c r="F433" s="214"/>
      <c r="G433" s="18">
        <v>0</v>
      </c>
      <c r="H433" s="30">
        <v>0</v>
      </c>
      <c r="I433" s="16">
        <f t="shared" si="308"/>
        <v>89.88891137941323</v>
      </c>
      <c r="J433" s="6"/>
      <c r="K433" s="31" t="s">
        <v>136</v>
      </c>
      <c r="L433" s="18">
        <v>37.267688630676673</v>
      </c>
      <c r="M433" s="18">
        <v>29.434531391463555</v>
      </c>
      <c r="N433" s="18">
        <v>11.591418242542847</v>
      </c>
      <c r="O433" s="18">
        <v>11.595273114730162</v>
      </c>
      <c r="P433" s="18">
        <v>0</v>
      </c>
      <c r="Q433" s="18">
        <v>0</v>
      </c>
      <c r="R433" s="19">
        <v>0</v>
      </c>
      <c r="S433" s="20">
        <f t="shared" si="309"/>
        <v>89.88891137941323</v>
      </c>
      <c r="U433" s="84" t="s">
        <v>136</v>
      </c>
      <c r="V433" s="76">
        <v>37.255577554675774</v>
      </c>
      <c r="W433" s="76">
        <v>0</v>
      </c>
      <c r="X433" s="76">
        <v>0</v>
      </c>
      <c r="Y433" s="76">
        <v>29.434531391463555</v>
      </c>
      <c r="Z433" s="76">
        <v>11.591418242542847</v>
      </c>
      <c r="AA433" s="76">
        <v>0</v>
      </c>
      <c r="AB433" s="76">
        <v>0</v>
      </c>
      <c r="AC433" s="77">
        <v>11.607384190731061</v>
      </c>
      <c r="AD433" s="76">
        <v>1.2111076000897373E-2</v>
      </c>
      <c r="AE433" s="76">
        <v>0</v>
      </c>
      <c r="AF433" s="76">
        <v>0</v>
      </c>
      <c r="AG433" s="76">
        <v>0</v>
      </c>
      <c r="AH433" s="76">
        <v>11.595273114730162</v>
      </c>
      <c r="AI433" s="79">
        <f t="shared" si="310"/>
        <v>89.88891137941323</v>
      </c>
      <c r="AJ433" t="str">
        <f t="shared" si="311"/>
        <v/>
      </c>
      <c r="BA433"/>
      <c r="BR433"/>
      <c r="CG433"/>
    </row>
    <row r="434" spans="1:85" x14ac:dyDescent="0.25">
      <c r="A434" s="21" t="s">
        <v>24</v>
      </c>
      <c r="B434" s="22">
        <v>24.855277998347731</v>
      </c>
      <c r="C434" s="22">
        <v>6.5447173023525966</v>
      </c>
      <c r="D434" s="22">
        <v>14.901875677641407</v>
      </c>
      <c r="E434" s="22">
        <v>271.41282617322679</v>
      </c>
      <c r="F434" s="214"/>
      <c r="G434" s="22">
        <v>35.697502174320462</v>
      </c>
      <c r="H434" s="23">
        <v>0</v>
      </c>
      <c r="I434" s="24">
        <f t="shared" si="308"/>
        <v>353.41219932588899</v>
      </c>
      <c r="J434" s="6"/>
      <c r="K434" s="25" t="s">
        <v>24</v>
      </c>
      <c r="L434" s="26">
        <v>24.855277998347731</v>
      </c>
      <c r="M434" s="26">
        <v>6.5447173023525966</v>
      </c>
      <c r="N434" s="26">
        <v>14.901875677641407</v>
      </c>
      <c r="O434" s="26">
        <v>271.41282617322679</v>
      </c>
      <c r="P434" s="26">
        <v>0.63989709798944461</v>
      </c>
      <c r="Q434" s="26">
        <v>35.697502174320462</v>
      </c>
      <c r="R434" s="27">
        <v>0</v>
      </c>
      <c r="S434" s="28">
        <f t="shared" si="309"/>
        <v>354.05209642387842</v>
      </c>
      <c r="U434" s="80" t="s">
        <v>24</v>
      </c>
      <c r="V434" s="81">
        <v>6.0316185864538205</v>
      </c>
      <c r="W434" s="81">
        <v>18.351078863430548</v>
      </c>
      <c r="X434" s="81">
        <v>35.697502174320462</v>
      </c>
      <c r="Y434" s="81">
        <v>6.5447173023525966</v>
      </c>
      <c r="Z434" s="81">
        <v>14.608487855077394</v>
      </c>
      <c r="AA434" s="81">
        <v>270.13519001830969</v>
      </c>
      <c r="AB434" s="81">
        <v>0.63989709798944461</v>
      </c>
      <c r="AC434" s="82">
        <v>2.0436045259444833</v>
      </c>
      <c r="AD434" s="81">
        <v>0.47258054846336295</v>
      </c>
      <c r="AE434" s="81">
        <v>0.69972049350579368</v>
      </c>
      <c r="AF434" s="81">
        <v>0</v>
      </c>
      <c r="AG434" s="81">
        <v>0.29338782256401269</v>
      </c>
      <c r="AH434" s="81">
        <v>0.57791566141131367</v>
      </c>
      <c r="AI434" s="83">
        <f t="shared" si="310"/>
        <v>354.05209642387842</v>
      </c>
      <c r="AJ434" t="str">
        <f t="shared" si="311"/>
        <v/>
      </c>
      <c r="BA434"/>
      <c r="BR434"/>
      <c r="CG434"/>
    </row>
    <row r="435" spans="1:85" x14ac:dyDescent="0.25">
      <c r="A435" s="29" t="s">
        <v>23</v>
      </c>
      <c r="B435" s="18">
        <v>45.926092844523055</v>
      </c>
      <c r="C435" s="18">
        <v>0</v>
      </c>
      <c r="D435" s="18">
        <v>4.3265381074330573</v>
      </c>
      <c r="E435" s="18">
        <v>0</v>
      </c>
      <c r="F435" s="214"/>
      <c r="G435" s="18">
        <v>0</v>
      </c>
      <c r="H435" s="30">
        <v>0</v>
      </c>
      <c r="I435" s="16">
        <f t="shared" si="308"/>
        <v>50.252630951956114</v>
      </c>
      <c r="J435" s="6"/>
      <c r="K435" s="31" t="s">
        <v>23</v>
      </c>
      <c r="L435" s="18">
        <v>45.926092844523055</v>
      </c>
      <c r="M435" s="18">
        <v>0</v>
      </c>
      <c r="N435" s="18">
        <v>4.3265381074330573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309"/>
        <v>50.252630951956114</v>
      </c>
      <c r="U435" s="84" t="s">
        <v>23</v>
      </c>
      <c r="V435" s="76">
        <v>43.117919044800615</v>
      </c>
      <c r="W435" s="76">
        <v>2.5930279240504372</v>
      </c>
      <c r="X435" s="76">
        <v>0</v>
      </c>
      <c r="Y435" s="76">
        <v>0</v>
      </c>
      <c r="Z435" s="76">
        <v>4.3265381074330573</v>
      </c>
      <c r="AA435" s="76">
        <v>0</v>
      </c>
      <c r="AB435" s="76">
        <v>0</v>
      </c>
      <c r="AC435" s="77">
        <v>0.21514587567200127</v>
      </c>
      <c r="AD435" s="76">
        <v>0.21514587567200127</v>
      </c>
      <c r="AE435" s="76">
        <v>0</v>
      </c>
      <c r="AF435" s="76">
        <v>0</v>
      </c>
      <c r="AG435" s="76">
        <v>0</v>
      </c>
      <c r="AH435" s="76">
        <v>0</v>
      </c>
      <c r="AI435" s="79">
        <f t="shared" si="310"/>
        <v>50.252630951956114</v>
      </c>
      <c r="AJ435" t="str">
        <f t="shared" si="311"/>
        <v/>
      </c>
      <c r="BA435"/>
      <c r="BR435"/>
      <c r="CG435"/>
    </row>
    <row r="436" spans="1:85" x14ac:dyDescent="0.25">
      <c r="A436" s="21" t="s">
        <v>58</v>
      </c>
      <c r="B436" s="22">
        <v>0.48505801888684652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24">
        <f t="shared" si="308"/>
        <v>0.48505801888684652</v>
      </c>
      <c r="J436" s="6"/>
      <c r="K436" s="25" t="s">
        <v>58</v>
      </c>
      <c r="L436" s="26">
        <v>0.48505801888684652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309"/>
        <v>0.48505801888684652</v>
      </c>
      <c r="U436" s="80" t="s">
        <v>58</v>
      </c>
      <c r="V436" s="81">
        <v>0.45068699101312498</v>
      </c>
      <c r="W436" s="81">
        <v>0</v>
      </c>
      <c r="X436" s="81">
        <v>0</v>
      </c>
      <c r="Y436" s="81">
        <v>0</v>
      </c>
      <c r="Z436" s="81">
        <v>0</v>
      </c>
      <c r="AA436" s="81">
        <v>0</v>
      </c>
      <c r="AB436" s="81">
        <v>0</v>
      </c>
      <c r="AC436" s="82">
        <v>3.4371027873721552E-2</v>
      </c>
      <c r="AD436" s="81">
        <v>3.4371027873721552E-2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310"/>
        <v>0.48505801888684652</v>
      </c>
      <c r="AJ436" t="str">
        <f t="shared" si="311"/>
        <v/>
      </c>
      <c r="BA436"/>
      <c r="BR436"/>
      <c r="CG436"/>
    </row>
    <row r="437" spans="1:85" x14ac:dyDescent="0.25">
      <c r="A437" s="29" t="s">
        <v>21</v>
      </c>
      <c r="B437" s="18">
        <v>41.708176750752919</v>
      </c>
      <c r="C437" s="18">
        <v>0</v>
      </c>
      <c r="D437" s="18">
        <v>2.6262013599241611</v>
      </c>
      <c r="E437" s="18">
        <v>0</v>
      </c>
      <c r="F437" s="214"/>
      <c r="G437" s="18">
        <v>0</v>
      </c>
      <c r="H437" s="30">
        <v>0</v>
      </c>
      <c r="I437" s="16">
        <f t="shared" si="308"/>
        <v>44.334378110677079</v>
      </c>
      <c r="J437" s="6"/>
      <c r="K437" s="31" t="s">
        <v>21</v>
      </c>
      <c r="L437" s="18">
        <v>41.708176750752919</v>
      </c>
      <c r="M437" s="18">
        <v>0</v>
      </c>
      <c r="N437" s="18">
        <v>2.6262013599241611</v>
      </c>
      <c r="O437" s="18">
        <v>0</v>
      </c>
      <c r="P437" s="18">
        <v>2.4985709455039506</v>
      </c>
      <c r="Q437" s="18">
        <v>0</v>
      </c>
      <c r="R437" s="19">
        <v>0</v>
      </c>
      <c r="S437" s="20">
        <f t="shared" si="309"/>
        <v>46.832949056181029</v>
      </c>
      <c r="U437" s="84" t="s">
        <v>21</v>
      </c>
      <c r="V437" s="76">
        <v>41.519106763298076</v>
      </c>
      <c r="W437" s="76">
        <v>0</v>
      </c>
      <c r="X437" s="76">
        <v>0</v>
      </c>
      <c r="Y437" s="76">
        <v>0</v>
      </c>
      <c r="Z437" s="76">
        <v>4.7856876032296367E-2</v>
      </c>
      <c r="AA437" s="76">
        <v>0</v>
      </c>
      <c r="AB437" s="76">
        <v>2.4985709455039506</v>
      </c>
      <c r="AC437" s="77">
        <v>2.7674144713467062</v>
      </c>
      <c r="AD437" s="76">
        <v>0.18906998745484169</v>
      </c>
      <c r="AE437" s="76">
        <v>0</v>
      </c>
      <c r="AF437" s="76">
        <v>0</v>
      </c>
      <c r="AG437" s="76">
        <v>2.5783444838918648</v>
      </c>
      <c r="AH437" s="76">
        <v>0</v>
      </c>
      <c r="AI437" s="79">
        <f t="shared" si="310"/>
        <v>46.832949056181029</v>
      </c>
      <c r="AJ437" t="str">
        <f t="shared" si="311"/>
        <v/>
      </c>
      <c r="BA437"/>
      <c r="BR437"/>
      <c r="CG437"/>
    </row>
    <row r="438" spans="1:85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308"/>
        <v>0</v>
      </c>
      <c r="J438" s="6"/>
      <c r="K438" s="25" t="s">
        <v>20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309"/>
        <v>0</v>
      </c>
      <c r="U438" s="80" t="s">
        <v>59</v>
      </c>
      <c r="V438" s="81">
        <v>0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310"/>
        <v>0</v>
      </c>
      <c r="AJ438" t="str">
        <f t="shared" si="311"/>
        <v/>
      </c>
      <c r="BA438"/>
      <c r="BR438"/>
      <c r="CG438"/>
    </row>
    <row r="439" spans="1:85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308"/>
        <v>0</v>
      </c>
      <c r="J439" s="6"/>
      <c r="K439" s="33" t="s">
        <v>62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309"/>
        <v>0</v>
      </c>
      <c r="U439" s="85" t="s">
        <v>60</v>
      </c>
      <c r="V439" s="76">
        <v>0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310"/>
        <v>0</v>
      </c>
      <c r="AJ439" t="str">
        <f t="shared" si="311"/>
        <v/>
      </c>
      <c r="BA439"/>
      <c r="BR439"/>
      <c r="CG439"/>
    </row>
    <row r="440" spans="1:85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308"/>
        <v>0</v>
      </c>
      <c r="J440" s="6"/>
      <c r="K440" s="38" t="s">
        <v>22</v>
      </c>
      <c r="L440" s="39">
        <v>0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309"/>
        <v>0</v>
      </c>
      <c r="U440" s="86" t="s">
        <v>63</v>
      </c>
      <c r="V440" s="87">
        <v>0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310"/>
        <v>0</v>
      </c>
      <c r="AJ440" t="str">
        <f t="shared" si="311"/>
        <v/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308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309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310"/>
        <v>0</v>
      </c>
      <c r="AJ441" t="str">
        <f t="shared" si="311"/>
        <v/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308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309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310"/>
        <v>0</v>
      </c>
      <c r="AJ442" t="str">
        <f t="shared" si="311"/>
        <v/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308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309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310"/>
        <v>0</v>
      </c>
      <c r="AJ443" s="12" t="str">
        <f t="shared" si="311"/>
        <v/>
      </c>
    </row>
    <row r="444" spans="1:85" x14ac:dyDescent="0.25">
      <c r="A444" s="56" t="s">
        <v>25</v>
      </c>
      <c r="B444" s="57">
        <f>SUM(B423:B439)</f>
        <v>158.88546486635872</v>
      </c>
      <c r="C444" s="57">
        <f t="shared" ref="C444:I444" si="312">SUM(C423:C439)</f>
        <v>36.741235300791111</v>
      </c>
      <c r="D444" s="57">
        <f t="shared" si="312"/>
        <v>35.214574092473875</v>
      </c>
      <c r="E444" s="57">
        <f t="shared" si="312"/>
        <v>284.06012099045938</v>
      </c>
      <c r="F444" s="57">
        <f t="shared" si="312"/>
        <v>0</v>
      </c>
      <c r="G444" s="57">
        <f t="shared" si="312"/>
        <v>35.697502174320462</v>
      </c>
      <c r="H444" s="58">
        <f t="shared" si="312"/>
        <v>0</v>
      </c>
      <c r="I444" s="16">
        <f t="shared" si="312"/>
        <v>550.5988974244035</v>
      </c>
      <c r="J444" s="6"/>
      <c r="K444" s="59" t="s">
        <v>25</v>
      </c>
      <c r="L444" s="57">
        <f>SUM(L423:L439)</f>
        <v>158.88546486635872</v>
      </c>
      <c r="M444" s="57">
        <f t="shared" ref="M444:S444" si="313">SUM(M423:M439)</f>
        <v>36.741235300791111</v>
      </c>
      <c r="N444" s="57">
        <f t="shared" si="313"/>
        <v>35.214574092473875</v>
      </c>
      <c r="O444" s="57">
        <f t="shared" si="313"/>
        <v>284.06012099045938</v>
      </c>
      <c r="P444" s="57">
        <f t="shared" si="313"/>
        <v>45.25638216122541</v>
      </c>
      <c r="Q444" s="57">
        <f t="shared" si="313"/>
        <v>35.697502174320462</v>
      </c>
      <c r="R444" s="58">
        <f t="shared" si="313"/>
        <v>0</v>
      </c>
      <c r="S444" s="60">
        <f t="shared" si="313"/>
        <v>595.85527958562898</v>
      </c>
      <c r="T444" t="str">
        <f>IF(ABS(S444-AI444)&gt;0.01,S444-AI444,"")</f>
        <v/>
      </c>
      <c r="U444" s="94" t="s">
        <v>61</v>
      </c>
      <c r="V444" s="95">
        <f>SUM(V423:V439)</f>
        <v>136.92170768735539</v>
      </c>
      <c r="W444" s="95">
        <f t="shared" ref="W444:AH444" si="314">SUM(W423:W439)</f>
        <v>20.944106787480983</v>
      </c>
      <c r="X444" s="95">
        <f t="shared" si="314"/>
        <v>35.697502174320462</v>
      </c>
      <c r="Y444" s="95">
        <f t="shared" si="314"/>
        <v>36.741235300791111</v>
      </c>
      <c r="Z444" s="95">
        <f t="shared" si="314"/>
        <v>32.342841786017999</v>
      </c>
      <c r="AA444" s="95">
        <f t="shared" si="314"/>
        <v>270.1396215468784</v>
      </c>
      <c r="AB444" s="95">
        <f t="shared" si="314"/>
        <v>45.25638216122541</v>
      </c>
      <c r="AC444" s="95">
        <f t="shared" si="314"/>
        <v>17.811882141559167</v>
      </c>
      <c r="AD444" s="96">
        <f t="shared" si="314"/>
        <v>1.0196503915223376</v>
      </c>
      <c r="AE444" s="96">
        <f t="shared" si="314"/>
        <v>0.69972049350579368</v>
      </c>
      <c r="AF444" s="96">
        <f t="shared" si="314"/>
        <v>0</v>
      </c>
      <c r="AG444" s="96">
        <f t="shared" si="314"/>
        <v>2.8717323064558773</v>
      </c>
      <c r="AH444" s="96">
        <f t="shared" si="314"/>
        <v>13.220778950075159</v>
      </c>
      <c r="AI444" s="97">
        <f>SUM(V444:AC444)</f>
        <v>595.85527958562886</v>
      </c>
      <c r="AJ444" t="str">
        <f>IF(ABS(S444-AI444)&gt;0.001,S444-AI444,"")</f>
        <v/>
      </c>
    </row>
    <row r="445" spans="1:85" s="1" customFormat="1" ht="15" thickBot="1" x14ac:dyDescent="0.35">
      <c r="A445" s="61" t="s">
        <v>86</v>
      </c>
      <c r="B445" s="98">
        <f>IF($I444=0,"-",B444/$I444)</f>
        <v>0.28856843994710957</v>
      </c>
      <c r="C445" s="98">
        <f t="shared" ref="C445:H445" si="315">IF($I444=0,"-",C444/$I444)</f>
        <v>6.6729583863425063E-2</v>
      </c>
      <c r="D445" s="98">
        <f t="shared" si="315"/>
        <v>6.3956855448132802E-2</v>
      </c>
      <c r="E445" s="98">
        <f t="shared" si="315"/>
        <v>0.5159111693089804</v>
      </c>
      <c r="F445" s="98">
        <f t="shared" si="315"/>
        <v>0</v>
      </c>
      <c r="G445" s="98">
        <f t="shared" si="315"/>
        <v>6.4833951432352224E-2</v>
      </c>
      <c r="H445" s="99">
        <f t="shared" si="315"/>
        <v>0</v>
      </c>
      <c r="I445" s="100">
        <f>SUM(B445:H445)</f>
        <v>1</v>
      </c>
      <c r="J445"/>
      <c r="K445" s="64" t="s">
        <v>86</v>
      </c>
      <c r="L445" s="65">
        <f t="shared" ref="L445:R445" si="316">IF($S444=0,"-",L444/$S444)</f>
        <v>0.26665109852991686</v>
      </c>
      <c r="M445" s="65">
        <f t="shared" si="316"/>
        <v>6.1661340529434908E-2</v>
      </c>
      <c r="N445" s="65">
        <f t="shared" si="316"/>
        <v>5.9099206298822884E-2</v>
      </c>
      <c r="O445" s="65">
        <f t="shared" si="316"/>
        <v>0.47672669979193794</v>
      </c>
      <c r="P445" s="65">
        <f t="shared" si="316"/>
        <v>7.5951969734492752E-2</v>
      </c>
      <c r="Q445" s="65">
        <f t="shared" si="316"/>
        <v>5.9909685115394629E-2</v>
      </c>
      <c r="R445" s="66">
        <f t="shared" si="316"/>
        <v>0</v>
      </c>
      <c r="S445" s="67">
        <f>SUM(L445:R445)</f>
        <v>1</v>
      </c>
      <c r="U445" s="101" t="s">
        <v>86</v>
      </c>
      <c r="V445" s="102">
        <f>+V444/$AI444</f>
        <v>0.22979020641148606</v>
      </c>
      <c r="W445" s="102">
        <f t="shared" ref="W445:AH445" si="317">+W444/$AI444</f>
        <v>3.5149653791850241E-2</v>
      </c>
      <c r="X445" s="102">
        <f t="shared" si="317"/>
        <v>5.9909685115394642E-2</v>
      </c>
      <c r="Y445" s="102">
        <f t="shared" si="317"/>
        <v>6.1661340529434915E-2</v>
      </c>
      <c r="Z445" s="102">
        <f t="shared" si="317"/>
        <v>5.4279693231064324E-2</v>
      </c>
      <c r="AA445" s="102">
        <f t="shared" si="317"/>
        <v>0.45336448430018034</v>
      </c>
      <c r="AB445" s="102">
        <f t="shared" si="317"/>
        <v>7.5951969734492766E-2</v>
      </c>
      <c r="AC445" s="102">
        <f t="shared" si="317"/>
        <v>2.9892966886096821E-2</v>
      </c>
      <c r="AD445" s="102">
        <f t="shared" si="317"/>
        <v>1.7112383265806177E-3</v>
      </c>
      <c r="AE445" s="102">
        <f t="shared" si="317"/>
        <v>1.1743128197041319E-3</v>
      </c>
      <c r="AF445" s="102">
        <f t="shared" si="317"/>
        <v>0</v>
      </c>
      <c r="AG445" s="102">
        <f t="shared" si="317"/>
        <v>4.8195130677585749E-3</v>
      </c>
      <c r="AH445" s="102">
        <f t="shared" si="317"/>
        <v>2.2187902672053499E-2</v>
      </c>
      <c r="AI445" s="103">
        <f>SUM(V445:AC445)</f>
        <v>1</v>
      </c>
      <c r="AJ445" t="str">
        <f t="shared" si="311"/>
        <v/>
      </c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5.1635798689264921E-3</v>
      </c>
      <c r="G449" s="224"/>
      <c r="H449" s="226"/>
      <c r="I449" s="16">
        <f>SUM(B449:H449)</f>
        <v>5.1635798689264921E-3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318">SUM(B450:H450)</f>
        <v>0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319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318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319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318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319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318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319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318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319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12.162609585977037</v>
      </c>
      <c r="G455" s="227"/>
      <c r="H455" s="229"/>
      <c r="I455" s="16">
        <f t="shared" si="318"/>
        <v>12.162609585977037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319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318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319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318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319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318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319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318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319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42.002972249439665</v>
      </c>
      <c r="G460" s="227"/>
      <c r="H460" s="229"/>
      <c r="I460" s="24">
        <f t="shared" si="318"/>
        <v>42.002972249439665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319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318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319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318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319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0.81732078538671082</v>
      </c>
      <c r="G463" s="227"/>
      <c r="H463" s="229"/>
      <c r="I463" s="16">
        <f t="shared" si="318"/>
        <v>0.81732078538671082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319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318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319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318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319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318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319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318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319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318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319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318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319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I470" si="320">SUM(C449:C465)</f>
        <v>0</v>
      </c>
      <c r="D470" s="57">
        <f t="shared" si="320"/>
        <v>0</v>
      </c>
      <c r="E470" s="57">
        <f t="shared" si="320"/>
        <v>0</v>
      </c>
      <c r="F470" s="57">
        <f t="shared" si="320"/>
        <v>54.988066200672343</v>
      </c>
      <c r="G470" s="57">
        <f t="shared" si="320"/>
        <v>0</v>
      </c>
      <c r="H470" s="58">
        <f t="shared" si="320"/>
        <v>0</v>
      </c>
      <c r="I470" s="16">
        <f t="shared" si="320"/>
        <v>54.988066200672343</v>
      </c>
      <c r="J470" s="6"/>
      <c r="K470" s="59" t="s">
        <v>25</v>
      </c>
      <c r="L470" s="57">
        <f>SUM(L449:L465)</f>
        <v>0</v>
      </c>
      <c r="M470" s="57">
        <f t="shared" ref="M470:S470" si="321">SUM(M449:M465)</f>
        <v>0</v>
      </c>
      <c r="N470" s="57">
        <f t="shared" si="321"/>
        <v>0</v>
      </c>
      <c r="O470" s="57">
        <f t="shared" si="321"/>
        <v>0</v>
      </c>
      <c r="P470" s="57">
        <f t="shared" si="321"/>
        <v>0</v>
      </c>
      <c r="Q470" s="57">
        <f t="shared" si="321"/>
        <v>0</v>
      </c>
      <c r="R470" s="58">
        <f t="shared" si="321"/>
        <v>0</v>
      </c>
      <c r="S470" s="60">
        <f t="shared" si="321"/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322">IF($I470=0,"-",C470/$I470)</f>
        <v>0</v>
      </c>
      <c r="D471" s="98">
        <f t="shared" si="322"/>
        <v>0</v>
      </c>
      <c r="E471" s="98">
        <f t="shared" si="322"/>
        <v>0</v>
      </c>
      <c r="F471" s="98">
        <f t="shared" si="322"/>
        <v>1</v>
      </c>
      <c r="G471" s="98">
        <f t="shared" si="322"/>
        <v>0</v>
      </c>
      <c r="H471" s="99">
        <f t="shared" si="322"/>
        <v>0</v>
      </c>
      <c r="I471" s="100">
        <f>SUM(B471:H471)</f>
        <v>1</v>
      </c>
      <c r="J471" s="1"/>
      <c r="K471" s="64" t="s">
        <v>86</v>
      </c>
      <c r="L471" s="65" t="str">
        <f t="shared" ref="L471:R471" si="323">IF($S470=0,"-",L470/$S470)</f>
        <v>-</v>
      </c>
      <c r="M471" s="65" t="str">
        <f t="shared" si="323"/>
        <v>-</v>
      </c>
      <c r="N471" s="65" t="str">
        <f t="shared" si="323"/>
        <v>-</v>
      </c>
      <c r="O471" s="65" t="str">
        <f t="shared" si="323"/>
        <v>-</v>
      </c>
      <c r="P471" s="65" t="str">
        <f t="shared" si="323"/>
        <v>-</v>
      </c>
      <c r="Q471" s="65" t="str">
        <f t="shared" si="323"/>
        <v>-</v>
      </c>
      <c r="R471" s="66" t="str">
        <f t="shared" si="323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324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325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324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325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324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325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324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325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324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325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8661.3151312637619</v>
      </c>
      <c r="G481" s="227"/>
      <c r="H481" s="229"/>
      <c r="I481" s="16">
        <f t="shared" si="324"/>
        <v>8661.3151312637619</v>
      </c>
      <c r="J481" s="6"/>
      <c r="K481" s="31" t="s">
        <v>56</v>
      </c>
      <c r="L481" s="227"/>
      <c r="M481" s="228"/>
      <c r="N481" s="228"/>
      <c r="O481" s="229"/>
      <c r="P481" s="18">
        <v>3519.5994471430149</v>
      </c>
      <c r="Q481" s="227"/>
      <c r="R481" s="234"/>
      <c r="S481" s="20">
        <f t="shared" si="325"/>
        <v>3519.5994471430149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2491.3157822075104</v>
      </c>
      <c r="G482" s="227"/>
      <c r="H482" s="229"/>
      <c r="I482" s="24">
        <f t="shared" si="324"/>
        <v>2491.3157822075104</v>
      </c>
      <c r="J482" s="6"/>
      <c r="K482" s="25" t="s">
        <v>11</v>
      </c>
      <c r="L482" s="227"/>
      <c r="M482" s="228"/>
      <c r="N482" s="228"/>
      <c r="O482" s="229"/>
      <c r="P482" s="26">
        <v>676.9587848442826</v>
      </c>
      <c r="Q482" s="227"/>
      <c r="R482" s="234"/>
      <c r="S482" s="28">
        <f t="shared" si="325"/>
        <v>676.9587848442826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324"/>
        <v>0</v>
      </c>
      <c r="J483" s="6"/>
      <c r="K483" s="31" t="s">
        <v>57</v>
      </c>
      <c r="L483" s="227"/>
      <c r="M483" s="228"/>
      <c r="N483" s="228"/>
      <c r="O483" s="229"/>
      <c r="P483" s="18">
        <v>0</v>
      </c>
      <c r="Q483" s="227"/>
      <c r="R483" s="234"/>
      <c r="S483" s="20">
        <f t="shared" si="325"/>
        <v>0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4.9868381294014101</v>
      </c>
      <c r="G484" s="227"/>
      <c r="H484" s="229"/>
      <c r="I484" s="24">
        <f t="shared" si="324"/>
        <v>4.9868381294014101</v>
      </c>
      <c r="J484" s="6"/>
      <c r="K484" s="25" t="s">
        <v>16</v>
      </c>
      <c r="L484" s="227"/>
      <c r="M484" s="228"/>
      <c r="N484" s="228"/>
      <c r="O484" s="229"/>
      <c r="P484" s="26">
        <v>2.6624180486862028</v>
      </c>
      <c r="Q484" s="227"/>
      <c r="R484" s="234"/>
      <c r="S484" s="28">
        <f t="shared" si="325"/>
        <v>2.6624180486862028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21.546319194837203</v>
      </c>
      <c r="G485" s="227"/>
      <c r="H485" s="229"/>
      <c r="I485" s="16">
        <f t="shared" si="324"/>
        <v>21.546319194837203</v>
      </c>
      <c r="J485" s="6"/>
      <c r="K485" s="31" t="s">
        <v>136</v>
      </c>
      <c r="L485" s="227"/>
      <c r="M485" s="228"/>
      <c r="N485" s="228"/>
      <c r="O485" s="229"/>
      <c r="P485" s="18">
        <v>17.363002384105517</v>
      </c>
      <c r="Q485" s="227"/>
      <c r="R485" s="234"/>
      <c r="S485" s="20">
        <f t="shared" si="325"/>
        <v>17.363002384105517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9.8765328891201669</v>
      </c>
      <c r="G486" s="227"/>
      <c r="H486" s="229"/>
      <c r="I486" s="24">
        <f t="shared" si="324"/>
        <v>9.8765328891201669</v>
      </c>
      <c r="J486" s="6"/>
      <c r="K486" s="25" t="s">
        <v>24</v>
      </c>
      <c r="L486" s="227"/>
      <c r="M486" s="228"/>
      <c r="N486" s="228"/>
      <c r="O486" s="229"/>
      <c r="P486" s="26">
        <v>2.6857856216810916E-15</v>
      </c>
      <c r="Q486" s="227"/>
      <c r="R486" s="234"/>
      <c r="S486" s="28">
        <f t="shared" si="325"/>
        <v>2.6857856216810916E-15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324"/>
        <v>0</v>
      </c>
      <c r="J487" s="6"/>
      <c r="K487" s="31" t="s">
        <v>23</v>
      </c>
      <c r="L487" s="227"/>
      <c r="M487" s="228"/>
      <c r="N487" s="228"/>
      <c r="O487" s="229"/>
      <c r="P487" s="18">
        <v>0</v>
      </c>
      <c r="Q487" s="227"/>
      <c r="R487" s="234"/>
      <c r="S487" s="20">
        <f t="shared" si="325"/>
        <v>0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324"/>
        <v>0</v>
      </c>
      <c r="J488" s="6"/>
      <c r="K488" s="25" t="s">
        <v>58</v>
      </c>
      <c r="L488" s="227"/>
      <c r="M488" s="228"/>
      <c r="N488" s="228"/>
      <c r="O488" s="229"/>
      <c r="P488" s="26">
        <v>0</v>
      </c>
      <c r="Q488" s="227"/>
      <c r="R488" s="234"/>
      <c r="S488" s="28">
        <f t="shared" si="325"/>
        <v>0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815.26852917285703</v>
      </c>
      <c r="G489" s="227"/>
      <c r="H489" s="229"/>
      <c r="I489" s="16">
        <f t="shared" si="324"/>
        <v>815.26852917285703</v>
      </c>
      <c r="J489" s="6"/>
      <c r="K489" s="31" t="s">
        <v>21</v>
      </c>
      <c r="L489" s="227"/>
      <c r="M489" s="228"/>
      <c r="N489" s="228"/>
      <c r="O489" s="229"/>
      <c r="P489" s="18">
        <v>365.03634917496333</v>
      </c>
      <c r="Q489" s="227"/>
      <c r="R489" s="234"/>
      <c r="S489" s="20">
        <f t="shared" si="325"/>
        <v>365.03634917496333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324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325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324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325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324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325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324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325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324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325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324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325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I496" si="326">SUM(C475:C491)</f>
        <v>0</v>
      </c>
      <c r="D496" s="57">
        <f t="shared" si="326"/>
        <v>0</v>
      </c>
      <c r="E496" s="57">
        <f t="shared" si="326"/>
        <v>0</v>
      </c>
      <c r="F496" s="57">
        <f t="shared" si="326"/>
        <v>12004.309132857488</v>
      </c>
      <c r="G496" s="57">
        <f t="shared" si="326"/>
        <v>0</v>
      </c>
      <c r="H496" s="58">
        <f t="shared" si="326"/>
        <v>0</v>
      </c>
      <c r="I496" s="16">
        <f t="shared" si="326"/>
        <v>12004.309132857488</v>
      </c>
      <c r="J496" s="6"/>
      <c r="K496" s="59" t="s">
        <v>25</v>
      </c>
      <c r="L496" s="57">
        <f>SUM(L475:L491)</f>
        <v>0</v>
      </c>
      <c r="M496" s="57">
        <f t="shared" ref="M496:S496" si="327">SUM(M475:M491)</f>
        <v>0</v>
      </c>
      <c r="N496" s="57">
        <f t="shared" si="327"/>
        <v>0</v>
      </c>
      <c r="O496" s="57">
        <f t="shared" si="327"/>
        <v>0</v>
      </c>
      <c r="P496" s="57">
        <f t="shared" si="327"/>
        <v>4581.6200015950517</v>
      </c>
      <c r="Q496" s="57">
        <f t="shared" si="327"/>
        <v>0</v>
      </c>
      <c r="R496" s="58">
        <f t="shared" si="327"/>
        <v>0</v>
      </c>
      <c r="S496" s="60">
        <f t="shared" si="327"/>
        <v>4581.6200015950517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328">IF($I496=0,"-",C496/$I496)</f>
        <v>0</v>
      </c>
      <c r="D497" s="98">
        <f t="shared" si="328"/>
        <v>0</v>
      </c>
      <c r="E497" s="98">
        <f t="shared" si="328"/>
        <v>0</v>
      </c>
      <c r="F497" s="98">
        <f t="shared" si="328"/>
        <v>1</v>
      </c>
      <c r="G497" s="98">
        <f t="shared" si="328"/>
        <v>0</v>
      </c>
      <c r="H497" s="99">
        <f t="shared" si="328"/>
        <v>0</v>
      </c>
      <c r="I497" s="100">
        <f>SUM(B497:H497)</f>
        <v>1</v>
      </c>
      <c r="J497" s="1"/>
      <c r="K497" s="64" t="s">
        <v>86</v>
      </c>
      <c r="L497" s="65">
        <f t="shared" ref="L497:R497" si="329">IF($S496=0,"-",L496/$S496)</f>
        <v>0</v>
      </c>
      <c r="M497" s="65">
        <f t="shared" si="329"/>
        <v>0</v>
      </c>
      <c r="N497" s="65">
        <f t="shared" si="329"/>
        <v>0</v>
      </c>
      <c r="O497" s="65">
        <f t="shared" si="329"/>
        <v>0</v>
      </c>
      <c r="P497" s="65">
        <f t="shared" si="329"/>
        <v>1</v>
      </c>
      <c r="Q497" s="65">
        <f t="shared" si="329"/>
        <v>0</v>
      </c>
      <c r="R497" s="66">
        <f t="shared" si="329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330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331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330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331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330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331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330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331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330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331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330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331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330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331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330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331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330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331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330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331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330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331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330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331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330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331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330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331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330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331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330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331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330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331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330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331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330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331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330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331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I522" si="332">SUM(C501:C517)</f>
        <v>0</v>
      </c>
      <c r="D522" s="57">
        <f t="shared" si="332"/>
        <v>0</v>
      </c>
      <c r="E522" s="57">
        <f t="shared" si="332"/>
        <v>0</v>
      </c>
      <c r="F522" s="57">
        <f t="shared" si="332"/>
        <v>0</v>
      </c>
      <c r="G522" s="57">
        <f t="shared" si="332"/>
        <v>0</v>
      </c>
      <c r="H522" s="58">
        <f t="shared" si="332"/>
        <v>0</v>
      </c>
      <c r="I522" s="16">
        <f t="shared" si="332"/>
        <v>0</v>
      </c>
      <c r="J522" s="6"/>
      <c r="K522" s="59" t="s">
        <v>25</v>
      </c>
      <c r="L522" s="57">
        <f>SUM(L501:L517)</f>
        <v>0</v>
      </c>
      <c r="M522" s="57">
        <f t="shared" ref="M522:S522" si="333">SUM(M501:M517)</f>
        <v>0</v>
      </c>
      <c r="N522" s="57">
        <f t="shared" si="333"/>
        <v>0</v>
      </c>
      <c r="O522" s="57">
        <f t="shared" si="333"/>
        <v>0</v>
      </c>
      <c r="P522" s="57">
        <f t="shared" si="333"/>
        <v>0</v>
      </c>
      <c r="Q522" s="57">
        <f t="shared" si="333"/>
        <v>0</v>
      </c>
      <c r="R522" s="58">
        <f t="shared" si="333"/>
        <v>0</v>
      </c>
      <c r="S522" s="60">
        <f t="shared" si="333"/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334">IF($I522=0,"-",C522/$I522)</f>
        <v>-</v>
      </c>
      <c r="D523" s="98" t="str">
        <f t="shared" si="334"/>
        <v>-</v>
      </c>
      <c r="E523" s="98" t="str">
        <f t="shared" si="334"/>
        <v>-</v>
      </c>
      <c r="F523" s="98" t="str">
        <f t="shared" si="334"/>
        <v>-</v>
      </c>
      <c r="G523" s="98" t="str">
        <f t="shared" si="334"/>
        <v>-</v>
      </c>
      <c r="H523" s="99" t="str">
        <f t="shared" si="334"/>
        <v>-</v>
      </c>
      <c r="I523" s="100">
        <f>SUM(B523:H523)</f>
        <v>0</v>
      </c>
      <c r="J523" s="1"/>
      <c r="K523" s="64" t="s">
        <v>86</v>
      </c>
      <c r="L523" s="65" t="str">
        <f t="shared" ref="L523:R523" si="335">IF($S522=0,"-",L522/$S522)</f>
        <v>-</v>
      </c>
      <c r="M523" s="65" t="str">
        <f t="shared" si="335"/>
        <v>-</v>
      </c>
      <c r="N523" s="65" t="str">
        <f t="shared" si="335"/>
        <v>-</v>
      </c>
      <c r="O523" s="65" t="str">
        <f t="shared" si="335"/>
        <v>-</v>
      </c>
      <c r="P523" s="65" t="str">
        <f t="shared" si="335"/>
        <v>-</v>
      </c>
      <c r="Q523" s="65" t="str">
        <f t="shared" si="335"/>
        <v>-</v>
      </c>
      <c r="R523" s="66" t="str">
        <f t="shared" si="335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336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337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336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337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336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337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336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337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336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337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4.6692784923016628</v>
      </c>
      <c r="G533" s="227"/>
      <c r="H533" s="229"/>
      <c r="I533" s="16">
        <f t="shared" si="336"/>
        <v>4.6692784923016628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337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0.5015781534854783</v>
      </c>
      <c r="G534" s="227"/>
      <c r="H534" s="229"/>
      <c r="I534" s="24">
        <f t="shared" si="336"/>
        <v>0.5015781534854783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337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336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337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336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337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336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337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336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337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336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337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336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337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336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337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336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337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336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337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336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337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336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337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336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337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336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337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I548" si="338">SUM(C527:C543)</f>
        <v>0</v>
      </c>
      <c r="D548" s="57">
        <f t="shared" si="338"/>
        <v>0</v>
      </c>
      <c r="E548" s="57">
        <f t="shared" si="338"/>
        <v>0</v>
      </c>
      <c r="F548" s="57">
        <f t="shared" si="338"/>
        <v>5.1708566457871408</v>
      </c>
      <c r="G548" s="57">
        <f t="shared" si="338"/>
        <v>0</v>
      </c>
      <c r="H548" s="58">
        <f t="shared" si="338"/>
        <v>0</v>
      </c>
      <c r="I548" s="16">
        <f t="shared" si="338"/>
        <v>5.1708566457871408</v>
      </c>
      <c r="J548" s="6"/>
      <c r="K548" s="59" t="s">
        <v>25</v>
      </c>
      <c r="L548" s="57">
        <f>SUM(L527:L543)</f>
        <v>0</v>
      </c>
      <c r="M548" s="57">
        <f t="shared" ref="M548:S548" si="339">SUM(M527:M543)</f>
        <v>0</v>
      </c>
      <c r="N548" s="57">
        <f t="shared" si="339"/>
        <v>0</v>
      </c>
      <c r="O548" s="57">
        <f t="shared" si="339"/>
        <v>0</v>
      </c>
      <c r="P548" s="57">
        <f t="shared" si="339"/>
        <v>0</v>
      </c>
      <c r="Q548" s="57">
        <f t="shared" si="339"/>
        <v>0</v>
      </c>
      <c r="R548" s="58">
        <f t="shared" si="339"/>
        <v>0</v>
      </c>
      <c r="S548" s="60">
        <f t="shared" si="339"/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340">IF($I548=0,"-",C548/$I548)</f>
        <v>0</v>
      </c>
      <c r="D549" s="98">
        <f t="shared" si="340"/>
        <v>0</v>
      </c>
      <c r="E549" s="98">
        <f t="shared" si="340"/>
        <v>0</v>
      </c>
      <c r="F549" s="98">
        <f t="shared" si="340"/>
        <v>1</v>
      </c>
      <c r="G549" s="98">
        <f t="shared" si="340"/>
        <v>0</v>
      </c>
      <c r="H549" s="99">
        <f t="shared" si="340"/>
        <v>0</v>
      </c>
      <c r="I549" s="100">
        <f>SUM(B549:H549)</f>
        <v>1</v>
      </c>
      <c r="J549" s="1"/>
      <c r="K549" s="64" t="s">
        <v>86</v>
      </c>
      <c r="L549" s="65" t="str">
        <f t="shared" ref="L549:R549" si="341">IF($S548=0,"-",L548/$S548)</f>
        <v>-</v>
      </c>
      <c r="M549" s="65" t="str">
        <f t="shared" si="341"/>
        <v>-</v>
      </c>
      <c r="N549" s="65" t="str">
        <f t="shared" si="341"/>
        <v>-</v>
      </c>
      <c r="O549" s="65" t="str">
        <f t="shared" si="341"/>
        <v>-</v>
      </c>
      <c r="P549" s="65" t="str">
        <f t="shared" si="341"/>
        <v>-</v>
      </c>
      <c r="Q549" s="65" t="str">
        <f t="shared" si="341"/>
        <v>-</v>
      </c>
      <c r="R549" s="66" t="str">
        <f t="shared" si="341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342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343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342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343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342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343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342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343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342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343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342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343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10.887034897308951</v>
      </c>
      <c r="G560" s="227"/>
      <c r="H560" s="229"/>
      <c r="I560" s="24">
        <f t="shared" si="342"/>
        <v>10.887034897308951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343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121.95418066760104</v>
      </c>
      <c r="G561" s="227"/>
      <c r="H561" s="229"/>
      <c r="I561" s="16">
        <f t="shared" si="342"/>
        <v>121.95418066760104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343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342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343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342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343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342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343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342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343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342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343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342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343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342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343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342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343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342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343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342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343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342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343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342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343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I574" si="344">SUM(C553:C569)</f>
        <v>0</v>
      </c>
      <c r="D574" s="57">
        <f t="shared" si="344"/>
        <v>0</v>
      </c>
      <c r="E574" s="57">
        <f t="shared" si="344"/>
        <v>0</v>
      </c>
      <c r="F574" s="57">
        <f t="shared" si="344"/>
        <v>132.84121556490999</v>
      </c>
      <c r="G574" s="57">
        <f t="shared" si="344"/>
        <v>0</v>
      </c>
      <c r="H574" s="58">
        <f t="shared" si="344"/>
        <v>0</v>
      </c>
      <c r="I574" s="16">
        <f t="shared" si="344"/>
        <v>132.84121556490999</v>
      </c>
      <c r="J574" s="6"/>
      <c r="K574" s="59" t="s">
        <v>25</v>
      </c>
      <c r="L574" s="57">
        <f>SUM(L553:L569)</f>
        <v>0</v>
      </c>
      <c r="M574" s="57">
        <f t="shared" ref="M574:S574" si="345">SUM(M553:M569)</f>
        <v>0</v>
      </c>
      <c r="N574" s="57">
        <f t="shared" si="345"/>
        <v>0</v>
      </c>
      <c r="O574" s="57">
        <f t="shared" si="345"/>
        <v>0</v>
      </c>
      <c r="P574" s="57">
        <f t="shared" si="345"/>
        <v>0</v>
      </c>
      <c r="Q574" s="57">
        <f t="shared" si="345"/>
        <v>0</v>
      </c>
      <c r="R574" s="58">
        <f t="shared" si="345"/>
        <v>0</v>
      </c>
      <c r="S574" s="60">
        <f t="shared" si="345"/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346">IF($I574=0,"-",C574/$I574)</f>
        <v>0</v>
      </c>
      <c r="D575" s="98">
        <f t="shared" si="346"/>
        <v>0</v>
      </c>
      <c r="E575" s="98">
        <f t="shared" si="346"/>
        <v>0</v>
      </c>
      <c r="F575" s="98">
        <f t="shared" si="346"/>
        <v>1</v>
      </c>
      <c r="G575" s="98">
        <f t="shared" si="346"/>
        <v>0</v>
      </c>
      <c r="H575" s="99">
        <f t="shared" si="346"/>
        <v>0</v>
      </c>
      <c r="I575" s="100">
        <f>SUM(B575:H575)</f>
        <v>1</v>
      </c>
      <c r="J575" s="1"/>
      <c r="K575" s="64" t="s">
        <v>86</v>
      </c>
      <c r="L575" s="65" t="str">
        <f t="shared" ref="L575:R575" si="347">IF($S574=0,"-",L574/$S574)</f>
        <v>-</v>
      </c>
      <c r="M575" s="65" t="str">
        <f t="shared" si="347"/>
        <v>-</v>
      </c>
      <c r="N575" s="65" t="str">
        <f t="shared" si="347"/>
        <v>-</v>
      </c>
      <c r="O575" s="65" t="str">
        <f t="shared" si="347"/>
        <v>-</v>
      </c>
      <c r="P575" s="65" t="str">
        <f t="shared" si="347"/>
        <v>-</v>
      </c>
      <c r="Q575" s="65" t="str">
        <f t="shared" si="347"/>
        <v>-</v>
      </c>
      <c r="R575" s="66" t="str">
        <f t="shared" si="347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0</v>
      </c>
      <c r="C579" s="14">
        <v>0</v>
      </c>
      <c r="D579" s="14">
        <v>0</v>
      </c>
      <c r="E579" s="14">
        <v>0</v>
      </c>
      <c r="F579" s="213"/>
      <c r="G579" s="14">
        <v>0</v>
      </c>
      <c r="H579" s="15">
        <v>0</v>
      </c>
      <c r="I579" s="16">
        <f>SUM(B579:H579)</f>
        <v>0</v>
      </c>
      <c r="J579" s="6"/>
      <c r="K579" s="72" t="s">
        <v>6</v>
      </c>
      <c r="L579" s="14">
        <v>0</v>
      </c>
      <c r="M579" s="14">
        <v>0</v>
      </c>
      <c r="N579" s="14">
        <v>0</v>
      </c>
      <c r="O579" s="14">
        <v>0</v>
      </c>
      <c r="P579" s="14">
        <v>5.1635798689264921E-3</v>
      </c>
      <c r="Q579" s="14">
        <v>0</v>
      </c>
      <c r="R579" s="73">
        <v>0</v>
      </c>
      <c r="S579" s="74">
        <f>SUM(L579:R579)</f>
        <v>5.1635798689264921E-3</v>
      </c>
    </row>
    <row r="580" spans="1:19" x14ac:dyDescent="0.25">
      <c r="A580" s="21" t="s">
        <v>7</v>
      </c>
      <c r="B580" s="22">
        <v>0</v>
      </c>
      <c r="C580" s="22">
        <v>0</v>
      </c>
      <c r="D580" s="22">
        <v>0</v>
      </c>
      <c r="E580" s="22">
        <v>0</v>
      </c>
      <c r="F580" s="214"/>
      <c r="G580" s="22">
        <v>0</v>
      </c>
      <c r="H580" s="23">
        <v>0</v>
      </c>
      <c r="I580" s="24">
        <f t="shared" ref="I580:I599" si="348">SUM(B580:H580)</f>
        <v>0</v>
      </c>
      <c r="J580" s="6"/>
      <c r="K580" s="25" t="s">
        <v>7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7">
        <v>0</v>
      </c>
      <c r="S580" s="28">
        <f t="shared" ref="S580:S599" si="349">SUM(L580:R580)</f>
        <v>0</v>
      </c>
    </row>
    <row r="581" spans="1:19" x14ac:dyDescent="0.25">
      <c r="A581" s="29" t="s">
        <v>9</v>
      </c>
      <c r="B581" s="18">
        <v>0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348"/>
        <v>0</v>
      </c>
      <c r="J581" s="6"/>
      <c r="K581" s="31" t="s">
        <v>9</v>
      </c>
      <c r="L581" s="18">
        <v>0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349"/>
        <v>0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348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349"/>
        <v>0</v>
      </c>
    </row>
    <row r="583" spans="1:19" x14ac:dyDescent="0.25">
      <c r="A583" s="29" t="s">
        <v>15</v>
      </c>
      <c r="B583" s="18">
        <v>8.8738626094787811</v>
      </c>
      <c r="C583" s="18">
        <v>1.0748448249964566</v>
      </c>
      <c r="D583" s="18">
        <v>0.23176010518959844</v>
      </c>
      <c r="E583" s="18">
        <v>0.5168908420118673</v>
      </c>
      <c r="F583" s="214"/>
      <c r="G583" s="18">
        <v>0</v>
      </c>
      <c r="H583" s="30">
        <v>0</v>
      </c>
      <c r="I583" s="16">
        <f t="shared" si="348"/>
        <v>10.697358381676704</v>
      </c>
      <c r="J583" s="6"/>
      <c r="K583" s="31" t="s">
        <v>15</v>
      </c>
      <c r="L583" s="18">
        <v>8.8738626094787811</v>
      </c>
      <c r="M583" s="18">
        <v>1.0748448249964566</v>
      </c>
      <c r="N583" s="18">
        <v>0.23176010518959844</v>
      </c>
      <c r="O583" s="18">
        <v>0.5168908420118673</v>
      </c>
      <c r="P583" s="18">
        <v>0</v>
      </c>
      <c r="Q583" s="18">
        <v>0</v>
      </c>
      <c r="R583" s="19">
        <v>0</v>
      </c>
      <c r="S583" s="20">
        <f t="shared" si="349"/>
        <v>10.697358381676704</v>
      </c>
    </row>
    <row r="584" spans="1:19" x14ac:dyDescent="0.25">
      <c r="A584" s="21" t="s">
        <v>14</v>
      </c>
      <c r="B584" s="22">
        <v>130.7320763627767</v>
      </c>
      <c r="C584" s="22">
        <v>1.9839697159701297</v>
      </c>
      <c r="D584" s="22">
        <v>2.3458409265668885</v>
      </c>
      <c r="E584" s="22">
        <v>0</v>
      </c>
      <c r="F584" s="214"/>
      <c r="G584" s="22">
        <v>0</v>
      </c>
      <c r="H584" s="23">
        <v>0</v>
      </c>
      <c r="I584" s="24">
        <f t="shared" si="348"/>
        <v>135.06188700531371</v>
      </c>
      <c r="J584" s="6"/>
      <c r="K584" s="25" t="s">
        <v>14</v>
      </c>
      <c r="L584" s="26">
        <v>130.7320763627767</v>
      </c>
      <c r="M584" s="26">
        <v>1.9839697159701297</v>
      </c>
      <c r="N584" s="26">
        <v>2.3458409265668885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349"/>
        <v>135.06188700531371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6.6126626330659868E-3</v>
      </c>
      <c r="E585" s="18">
        <v>3.0847056457973658</v>
      </c>
      <c r="F585" s="214"/>
      <c r="G585" s="18">
        <v>0</v>
      </c>
      <c r="H585" s="30">
        <v>0</v>
      </c>
      <c r="I585" s="16">
        <f t="shared" si="348"/>
        <v>3.0913183084304316</v>
      </c>
      <c r="J585" s="6"/>
      <c r="K585" s="31" t="s">
        <v>56</v>
      </c>
      <c r="L585" s="18">
        <v>0</v>
      </c>
      <c r="M585" s="18">
        <v>0</v>
      </c>
      <c r="N585" s="18">
        <v>6.6126626330659868E-3</v>
      </c>
      <c r="O585" s="18">
        <v>3.0847056457973658</v>
      </c>
      <c r="P585" s="18">
        <v>1035.9238535663285</v>
      </c>
      <c r="Q585" s="18">
        <v>0</v>
      </c>
      <c r="R585" s="19">
        <v>0</v>
      </c>
      <c r="S585" s="20">
        <f t="shared" si="349"/>
        <v>1039.0151718747588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1.3290079093677328E-2</v>
      </c>
      <c r="E586" s="22">
        <v>0.38856880761378781</v>
      </c>
      <c r="F586" s="214"/>
      <c r="G586" s="22">
        <v>0</v>
      </c>
      <c r="H586" s="23">
        <v>0</v>
      </c>
      <c r="I586" s="24">
        <f t="shared" si="348"/>
        <v>0.40185888670746517</v>
      </c>
      <c r="J586" s="6"/>
      <c r="K586" s="25" t="s">
        <v>11</v>
      </c>
      <c r="L586" s="26">
        <v>0</v>
      </c>
      <c r="M586" s="26">
        <v>0</v>
      </c>
      <c r="N586" s="26">
        <v>1.3290079093677328E-2</v>
      </c>
      <c r="O586" s="26">
        <v>0.38856880761378781</v>
      </c>
      <c r="P586" s="26">
        <v>137.01434576835737</v>
      </c>
      <c r="Q586" s="26">
        <v>0</v>
      </c>
      <c r="R586" s="27">
        <v>0</v>
      </c>
      <c r="S586" s="28">
        <f t="shared" si="349"/>
        <v>137.41620465506483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348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121.95418066760104</v>
      </c>
      <c r="Q587" s="18">
        <v>0</v>
      </c>
      <c r="R587" s="19">
        <v>0</v>
      </c>
      <c r="S587" s="20">
        <f t="shared" si="349"/>
        <v>121.95418066760104</v>
      </c>
    </row>
    <row r="588" spans="1:19" x14ac:dyDescent="0.25">
      <c r="A588" s="21" t="s">
        <v>16</v>
      </c>
      <c r="B588" s="22">
        <v>2.0101386234651972</v>
      </c>
      <c r="C588" s="22">
        <v>1.0891523457875803E-2</v>
      </c>
      <c r="D588" s="22">
        <v>0.25511957773638461</v>
      </c>
      <c r="E588" s="22">
        <v>3.4777217457837378E-2</v>
      </c>
      <c r="F588" s="214"/>
      <c r="G588" s="22">
        <v>0</v>
      </c>
      <c r="H588" s="23">
        <v>0</v>
      </c>
      <c r="I588" s="24">
        <f t="shared" si="348"/>
        <v>2.3109269421172951</v>
      </c>
      <c r="J588" s="6"/>
      <c r="K588" s="25" t="s">
        <v>16</v>
      </c>
      <c r="L588" s="26">
        <v>2.0101386234651972</v>
      </c>
      <c r="M588" s="26">
        <v>1.0891523457875803E-2</v>
      </c>
      <c r="N588" s="26">
        <v>0.25511957773638461</v>
      </c>
      <c r="O588" s="26">
        <v>3.4777217457837378E-2</v>
      </c>
      <c r="P588" s="26">
        <v>0</v>
      </c>
      <c r="Q588" s="26">
        <v>0</v>
      </c>
      <c r="R588" s="27">
        <v>0</v>
      </c>
      <c r="S588" s="28">
        <f t="shared" si="349"/>
        <v>2.3109269421172951</v>
      </c>
    </row>
    <row r="589" spans="1:19" x14ac:dyDescent="0.25">
      <c r="A589" s="29" t="s">
        <v>136</v>
      </c>
      <c r="B589" s="18">
        <v>363.92927921515445</v>
      </c>
      <c r="C589" s="18">
        <v>57.350444565720913</v>
      </c>
      <c r="D589" s="18">
        <v>11.1851258670905</v>
      </c>
      <c r="E589" s="18">
        <v>8.807385405290125</v>
      </c>
      <c r="F589" s="214"/>
      <c r="G589" s="18">
        <v>0</v>
      </c>
      <c r="H589" s="30">
        <v>0</v>
      </c>
      <c r="I589" s="16">
        <f t="shared" si="348"/>
        <v>441.272235053256</v>
      </c>
      <c r="J589" s="6"/>
      <c r="K589" s="31" t="s">
        <v>136</v>
      </c>
      <c r="L589" s="18">
        <v>363.92927921515445</v>
      </c>
      <c r="M589" s="18">
        <v>57.350444565720913</v>
      </c>
      <c r="N589" s="18">
        <v>11.1851258670905</v>
      </c>
      <c r="O589" s="18">
        <v>8.807385405290125</v>
      </c>
      <c r="P589" s="18">
        <v>0</v>
      </c>
      <c r="Q589" s="18">
        <v>0</v>
      </c>
      <c r="R589" s="19">
        <v>0</v>
      </c>
      <c r="S589" s="20">
        <f t="shared" si="349"/>
        <v>441.272235053256</v>
      </c>
    </row>
    <row r="590" spans="1:19" x14ac:dyDescent="0.25">
      <c r="A590" s="21" t="s">
        <v>24</v>
      </c>
      <c r="B590" s="22">
        <v>165.71214804318672</v>
      </c>
      <c r="C590" s="22">
        <v>0</v>
      </c>
      <c r="D590" s="22">
        <v>365.48304333314212</v>
      </c>
      <c r="E590" s="22">
        <v>80.539091070143343</v>
      </c>
      <c r="F590" s="214"/>
      <c r="G590" s="22">
        <v>250.39729951555915</v>
      </c>
      <c r="H590" s="23">
        <v>6.5186692199384111E-2</v>
      </c>
      <c r="I590" s="24">
        <f t="shared" si="348"/>
        <v>862.19676865423071</v>
      </c>
      <c r="J590" s="6"/>
      <c r="K590" s="25" t="s">
        <v>24</v>
      </c>
      <c r="L590" s="26">
        <v>165.71214804318672</v>
      </c>
      <c r="M590" s="26">
        <v>0</v>
      </c>
      <c r="N590" s="26">
        <v>365.48304333314212</v>
      </c>
      <c r="O590" s="26">
        <v>80.539091070143343</v>
      </c>
      <c r="P590" s="26">
        <v>48.594959311505768</v>
      </c>
      <c r="Q590" s="26">
        <v>250.39729951555915</v>
      </c>
      <c r="R590" s="27">
        <v>6.5186692199384111E-2</v>
      </c>
      <c r="S590" s="28">
        <f t="shared" si="349"/>
        <v>910.79172796573653</v>
      </c>
    </row>
    <row r="591" spans="1:19" x14ac:dyDescent="0.25">
      <c r="A591" s="29" t="s">
        <v>23</v>
      </c>
      <c r="B591" s="18">
        <v>393.98431752548981</v>
      </c>
      <c r="C591" s="18">
        <v>2.4977902649549386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348"/>
        <v>396.48210779044473</v>
      </c>
      <c r="J591" s="6"/>
      <c r="K591" s="31" t="s">
        <v>23</v>
      </c>
      <c r="L591" s="18">
        <v>393.98431752548981</v>
      </c>
      <c r="M591" s="18">
        <v>2.4977902649549386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349"/>
        <v>396.48210779044473</v>
      </c>
    </row>
    <row r="592" spans="1:19" x14ac:dyDescent="0.25">
      <c r="A592" s="21" t="s">
        <v>58</v>
      </c>
      <c r="B592" s="22">
        <v>1.137900227482928</v>
      </c>
      <c r="C592" s="22">
        <v>0</v>
      </c>
      <c r="D592" s="22">
        <v>0.20228515172808353</v>
      </c>
      <c r="E592" s="22">
        <v>0</v>
      </c>
      <c r="F592" s="214"/>
      <c r="G592" s="22">
        <v>0</v>
      </c>
      <c r="H592" s="23">
        <v>0</v>
      </c>
      <c r="I592" s="24">
        <f t="shared" si="348"/>
        <v>1.3401853792110114</v>
      </c>
      <c r="J592" s="6"/>
      <c r="K592" s="25" t="s">
        <v>58</v>
      </c>
      <c r="L592" s="26">
        <v>1.137900227482928</v>
      </c>
      <c r="M592" s="26">
        <v>0</v>
      </c>
      <c r="N592" s="26">
        <v>0.20228515172808353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349"/>
        <v>1.3401853792110114</v>
      </c>
    </row>
    <row r="593" spans="1:85" x14ac:dyDescent="0.25">
      <c r="A593" s="29" t="s">
        <v>21</v>
      </c>
      <c r="B593" s="18">
        <v>45.20904846490248</v>
      </c>
      <c r="C593" s="18">
        <v>0</v>
      </c>
      <c r="D593" s="18">
        <v>2.7884587637994724</v>
      </c>
      <c r="E593" s="18">
        <v>0</v>
      </c>
      <c r="F593" s="214"/>
      <c r="G593" s="18">
        <v>0</v>
      </c>
      <c r="H593" s="30">
        <v>0</v>
      </c>
      <c r="I593" s="16">
        <f t="shared" si="348"/>
        <v>47.997507228701956</v>
      </c>
      <c r="J593" s="6"/>
      <c r="K593" s="31" t="s">
        <v>21</v>
      </c>
      <c r="L593" s="18">
        <v>45.20904846490248</v>
      </c>
      <c r="M593" s="18">
        <v>0</v>
      </c>
      <c r="N593" s="18">
        <v>2.7884587637994724</v>
      </c>
      <c r="O593" s="18">
        <v>0</v>
      </c>
      <c r="P593" s="18">
        <v>76.305336818589382</v>
      </c>
      <c r="Q593" s="18">
        <v>0</v>
      </c>
      <c r="R593" s="19">
        <v>0</v>
      </c>
      <c r="S593" s="20">
        <f t="shared" si="349"/>
        <v>124.30284404729133</v>
      </c>
    </row>
    <row r="594" spans="1:85" x14ac:dyDescent="0.25">
      <c r="A594" s="21" t="s">
        <v>20</v>
      </c>
      <c r="B594" s="22">
        <v>0</v>
      </c>
      <c r="C594" s="22">
        <v>0</v>
      </c>
      <c r="D594" s="22">
        <v>0</v>
      </c>
      <c r="E594" s="22">
        <v>0</v>
      </c>
      <c r="F594" s="214"/>
      <c r="G594" s="22">
        <v>0</v>
      </c>
      <c r="H594" s="23">
        <v>0</v>
      </c>
      <c r="I594" s="24">
        <f t="shared" si="348"/>
        <v>0</v>
      </c>
      <c r="J594" s="6"/>
      <c r="K594" s="25" t="s">
        <v>20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349"/>
        <v>0</v>
      </c>
      <c r="V594"/>
    </row>
    <row r="595" spans="1:85" x14ac:dyDescent="0.25">
      <c r="A595" s="32" t="s">
        <v>62</v>
      </c>
      <c r="B595" s="18">
        <v>307.39231552776369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348"/>
        <v>307.39231552776369</v>
      </c>
      <c r="J595" s="6"/>
      <c r="K595" s="33" t="s">
        <v>62</v>
      </c>
      <c r="L595" s="18">
        <v>307.39231552776369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349"/>
        <v>307.39231552776369</v>
      </c>
    </row>
    <row r="596" spans="1:85" ht="14.4" x14ac:dyDescent="0.3">
      <c r="A596" s="34" t="s">
        <v>22</v>
      </c>
      <c r="B596" s="35">
        <v>307.39231552776369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348"/>
        <v>307.39231552776369</v>
      </c>
      <c r="J596" s="6"/>
      <c r="K596" s="38" t="s">
        <v>22</v>
      </c>
      <c r="L596" s="39">
        <v>307.39231552776369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349"/>
        <v>307.39231552776369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348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349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348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349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348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349"/>
        <v>0</v>
      </c>
    </row>
    <row r="600" spans="1:85" x14ac:dyDescent="0.25">
      <c r="A600" s="56" t="s">
        <v>25</v>
      </c>
      <c r="B600" s="57">
        <f>SUM(B579:B595)</f>
        <v>1418.9810865997008</v>
      </c>
      <c r="C600" s="57">
        <f t="shared" ref="C600:I600" si="350">SUM(C579:C595)</f>
        <v>62.917940895100308</v>
      </c>
      <c r="D600" s="57">
        <f t="shared" si="350"/>
        <v>382.51153646697981</v>
      </c>
      <c r="E600" s="57">
        <f t="shared" si="350"/>
        <v>93.371418988314332</v>
      </c>
      <c r="F600" s="57">
        <f t="shared" si="350"/>
        <v>0</v>
      </c>
      <c r="G600" s="57">
        <f t="shared" si="350"/>
        <v>250.39729951555915</v>
      </c>
      <c r="H600" s="58">
        <f t="shared" si="350"/>
        <v>6.5186692199384111E-2</v>
      </c>
      <c r="I600" s="16">
        <f t="shared" si="350"/>
        <v>2208.2444691578539</v>
      </c>
      <c r="J600" s="6"/>
      <c r="K600" s="59" t="s">
        <v>25</v>
      </c>
      <c r="L600" s="57">
        <f>SUM(L579:L595)</f>
        <v>1418.9810865997008</v>
      </c>
      <c r="M600" s="57">
        <f t="shared" ref="M600:S600" si="351">SUM(M579:M595)</f>
        <v>62.917940895100308</v>
      </c>
      <c r="N600" s="57">
        <f t="shared" si="351"/>
        <v>382.51153646697981</v>
      </c>
      <c r="O600" s="57">
        <f t="shared" si="351"/>
        <v>93.371418988314332</v>
      </c>
      <c r="P600" s="57">
        <f t="shared" si="351"/>
        <v>1419.7978397122511</v>
      </c>
      <c r="Q600" s="57">
        <f t="shared" si="351"/>
        <v>250.39729951555915</v>
      </c>
      <c r="R600" s="58">
        <f t="shared" si="351"/>
        <v>6.5186692199384111E-2</v>
      </c>
      <c r="S600" s="60">
        <f t="shared" si="351"/>
        <v>3628.0423088701045</v>
      </c>
    </row>
    <row r="601" spans="1:85" s="1" customFormat="1" ht="15" thickBot="1" x14ac:dyDescent="0.35">
      <c r="A601" s="110" t="s">
        <v>86</v>
      </c>
      <c r="B601" s="98">
        <f>IF($I600=0,"-",B600/$I600)</f>
        <v>0.64258333097551013</v>
      </c>
      <c r="C601" s="98">
        <f t="shared" ref="C601:H601" si="352">IF($I600=0,"-",C600/$I600)</f>
        <v>2.8492289587436385E-2</v>
      </c>
      <c r="D601" s="98">
        <f t="shared" si="352"/>
        <v>0.17321974165879203</v>
      </c>
      <c r="E601" s="98">
        <f t="shared" si="352"/>
        <v>4.2283098765746201E-2</v>
      </c>
      <c r="F601" s="98">
        <f t="shared" si="352"/>
        <v>0</v>
      </c>
      <c r="G601" s="98">
        <f t="shared" si="352"/>
        <v>0.11339201932250363</v>
      </c>
      <c r="H601" s="99">
        <f t="shared" si="352"/>
        <v>2.9519690011606371E-5</v>
      </c>
      <c r="I601" s="100">
        <f>SUM(B601:H601)</f>
        <v>1</v>
      </c>
      <c r="K601" s="64" t="s">
        <v>86</v>
      </c>
      <c r="L601" s="65">
        <f t="shared" ref="L601:R601" si="353">IF($S600=0,"-",L600/$S600)</f>
        <v>0.39111481228608375</v>
      </c>
      <c r="M601" s="65">
        <f t="shared" si="353"/>
        <v>1.7342118844996351E-2</v>
      </c>
      <c r="N601" s="65">
        <f t="shared" si="353"/>
        <v>0.10543193929458526</v>
      </c>
      <c r="O601" s="65">
        <f t="shared" si="353"/>
        <v>2.5736033662020156E-2</v>
      </c>
      <c r="P601" s="65">
        <f t="shared" si="353"/>
        <v>0.39133993455396726</v>
      </c>
      <c r="Q601" s="65">
        <f t="shared" si="353"/>
        <v>6.9017193901892884E-2</v>
      </c>
      <c r="R601" s="66">
        <f t="shared" si="353"/>
        <v>1.7967456454410936E-5</v>
      </c>
      <c r="S601" s="67">
        <f>SUM(L601:R601)</f>
        <v>1</v>
      </c>
      <c r="BA601" s="68"/>
      <c r="BR601" s="68"/>
    </row>
    <row r="602" spans="1:85" ht="14.4" hidden="1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3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121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14.733232599652377</v>
      </c>
      <c r="C605" s="14">
        <v>0</v>
      </c>
      <c r="D605" s="14">
        <v>0.6932713528146317</v>
      </c>
      <c r="E605" s="14">
        <v>0</v>
      </c>
      <c r="F605" s="213"/>
      <c r="G605" s="14">
        <v>0</v>
      </c>
      <c r="H605" s="15">
        <v>0</v>
      </c>
      <c r="I605" s="16">
        <f>SUM(B605:H605)</f>
        <v>15.426503952467009</v>
      </c>
      <c r="J605" s="6"/>
      <c r="K605" s="72" t="s">
        <v>6</v>
      </c>
      <c r="L605" s="14">
        <v>14.733232599652377</v>
      </c>
      <c r="M605" s="14">
        <v>0</v>
      </c>
      <c r="N605" s="14">
        <v>0.6932713528146317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15.426503952467009</v>
      </c>
      <c r="T605" s="160"/>
      <c r="U605" s="75" t="s">
        <v>6</v>
      </c>
      <c r="V605" s="76">
        <v>14.733232599652377</v>
      </c>
      <c r="W605" s="76">
        <v>0.6932713528146317</v>
      </c>
      <c r="X605" s="76">
        <v>0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354">+P605</f>
        <v>0</v>
      </c>
      <c r="AF605" s="79">
        <f t="shared" ref="AF605:AF625" si="355">SUM(V605:AE605)</f>
        <v>15.426503952467009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1.2773713511413614</v>
      </c>
      <c r="C606" s="22">
        <v>0</v>
      </c>
      <c r="D606" s="22">
        <v>0</v>
      </c>
      <c r="E606" s="22">
        <v>0</v>
      </c>
      <c r="F606" s="214"/>
      <c r="G606" s="22">
        <v>0</v>
      </c>
      <c r="H606" s="23">
        <v>0</v>
      </c>
      <c r="I606" s="24">
        <f t="shared" ref="I606:I625" si="356">SUM(B606:H606)</f>
        <v>1.2773713511413614</v>
      </c>
      <c r="J606" s="6"/>
      <c r="K606" s="25" t="s">
        <v>7</v>
      </c>
      <c r="L606" s="26">
        <v>1.2773713511413614</v>
      </c>
      <c r="M606" s="26">
        <v>0</v>
      </c>
      <c r="N606" s="26">
        <v>0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357">SUM(L606:R606)</f>
        <v>1.2773713511413614</v>
      </c>
      <c r="T606" s="160"/>
      <c r="U606" s="80" t="s">
        <v>7</v>
      </c>
      <c r="V606" s="81">
        <v>1.2773713511413614</v>
      </c>
      <c r="W606" s="81">
        <v>0</v>
      </c>
      <c r="X606" s="81">
        <v>0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354"/>
        <v>0</v>
      </c>
      <c r="AF606" s="83">
        <f t="shared" si="355"/>
        <v>1.2773713511413614</v>
      </c>
      <c r="AG606" s="121" t="str">
        <f t="shared" ref="AG606:AG626" si="358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53.08399286384099</v>
      </c>
      <c r="C607" s="18">
        <v>0</v>
      </c>
      <c r="D607" s="18">
        <v>1.7914105357454591</v>
      </c>
      <c r="E607" s="18">
        <v>0</v>
      </c>
      <c r="F607" s="214"/>
      <c r="G607" s="18">
        <v>0</v>
      </c>
      <c r="H607" s="30">
        <v>0</v>
      </c>
      <c r="I607" s="16">
        <f t="shared" si="356"/>
        <v>54.875403399586446</v>
      </c>
      <c r="J607" s="6"/>
      <c r="K607" s="31" t="s">
        <v>9</v>
      </c>
      <c r="L607" s="18">
        <v>53.08399286384099</v>
      </c>
      <c r="M607" s="18">
        <v>0</v>
      </c>
      <c r="N607" s="18">
        <v>1.7914105357454591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357"/>
        <v>54.875403399586446</v>
      </c>
      <c r="T607" s="160"/>
      <c r="U607" s="162" t="s">
        <v>9</v>
      </c>
      <c r="V607" s="76">
        <v>53.08399286384099</v>
      </c>
      <c r="W607" s="76">
        <v>1.7914105357454591</v>
      </c>
      <c r="X607" s="76">
        <v>0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354"/>
        <v>0</v>
      </c>
      <c r="AF607" s="79">
        <f t="shared" si="355"/>
        <v>54.875403399586446</v>
      </c>
      <c r="AG607" s="121" t="str">
        <f t="shared" si="358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356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357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354"/>
        <v>0</v>
      </c>
      <c r="AF608" s="83">
        <f t="shared" si="355"/>
        <v>0</v>
      </c>
      <c r="AG608" s="121" t="str">
        <f t="shared" si="358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7.7528654831561541</v>
      </c>
      <c r="C609" s="18">
        <v>0</v>
      </c>
      <c r="D609" s="18">
        <v>0.89394216199434418</v>
      </c>
      <c r="E609" s="18">
        <v>0</v>
      </c>
      <c r="F609" s="214"/>
      <c r="G609" s="18">
        <v>0</v>
      </c>
      <c r="H609" s="30">
        <v>0</v>
      </c>
      <c r="I609" s="16">
        <f t="shared" si="356"/>
        <v>8.6468076451504992</v>
      </c>
      <c r="J609" s="6"/>
      <c r="K609" s="31" t="s">
        <v>15</v>
      </c>
      <c r="L609" s="18">
        <v>7.7528654831561541</v>
      </c>
      <c r="M609" s="18">
        <v>0</v>
      </c>
      <c r="N609" s="18">
        <v>0.89394216199434418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357"/>
        <v>8.6468076451504992</v>
      </c>
      <c r="T609" s="160"/>
      <c r="U609" s="162" t="s">
        <v>15</v>
      </c>
      <c r="V609" s="76">
        <v>7.7528654831561541</v>
      </c>
      <c r="W609" s="76">
        <v>0.89394216199434418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354"/>
        <v>0</v>
      </c>
      <c r="AF609" s="79">
        <f t="shared" si="355"/>
        <v>8.6468076451504992</v>
      </c>
      <c r="AG609" s="121" t="str">
        <f t="shared" si="358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1009.5450324052242</v>
      </c>
      <c r="C610" s="22">
        <v>0</v>
      </c>
      <c r="D610" s="22">
        <v>116.40533050130819</v>
      </c>
      <c r="E610" s="22">
        <v>0</v>
      </c>
      <c r="F610" s="214"/>
      <c r="G610" s="22">
        <v>0</v>
      </c>
      <c r="H610" s="23">
        <v>0</v>
      </c>
      <c r="I610" s="24">
        <f t="shared" si="356"/>
        <v>1125.9503629065325</v>
      </c>
      <c r="J610" s="6"/>
      <c r="K610" s="25" t="s">
        <v>14</v>
      </c>
      <c r="L610" s="26">
        <v>1009.5450324052242</v>
      </c>
      <c r="M610" s="26">
        <v>0</v>
      </c>
      <c r="N610" s="26">
        <v>116.40533050130819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357"/>
        <v>1125.9503629065325</v>
      </c>
      <c r="T610" s="160"/>
      <c r="U610" s="80" t="s">
        <v>14</v>
      </c>
      <c r="V610" s="81">
        <v>1009.5450324052242</v>
      </c>
      <c r="W610" s="81">
        <v>116.40533050130819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354"/>
        <v>0</v>
      </c>
      <c r="AF610" s="83">
        <f t="shared" si="355"/>
        <v>1125.9503629065325</v>
      </c>
      <c r="AG610" s="121" t="str">
        <f t="shared" si="358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356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3315.8559761468368</v>
      </c>
      <c r="Q611" s="18">
        <v>0</v>
      </c>
      <c r="R611" s="19">
        <v>0</v>
      </c>
      <c r="S611" s="20">
        <f t="shared" si="357"/>
        <v>3315.8559761468368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3315.8559761468368</v>
      </c>
      <c r="AF611" s="124">
        <f t="shared" ref="AF611" si="359">SUM(V611:AE611)</f>
        <v>3315.8559761468368</v>
      </c>
      <c r="AG611" s="121" t="str">
        <f t="shared" si="358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356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1650.5858409183238</v>
      </c>
      <c r="Q612" s="26">
        <v>0</v>
      </c>
      <c r="R612" s="27">
        <v>0</v>
      </c>
      <c r="S612" s="28">
        <f t="shared" si="357"/>
        <v>1650.5858409183238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360">+P612</f>
        <v>1650.5858409183238</v>
      </c>
      <c r="AF612" s="83">
        <f t="shared" si="355"/>
        <v>1650.5858409183238</v>
      </c>
      <c r="AG612" s="121" t="str">
        <f t="shared" si="358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356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357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360"/>
        <v>0</v>
      </c>
      <c r="AF613" s="124">
        <f t="shared" si="355"/>
        <v>0</v>
      </c>
      <c r="AG613" s="121" t="str">
        <f t="shared" si="358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36.399850353123945</v>
      </c>
      <c r="C614" s="22">
        <v>0</v>
      </c>
      <c r="D614" s="22">
        <v>5.9719710367606753</v>
      </c>
      <c r="E614" s="22">
        <v>0</v>
      </c>
      <c r="F614" s="214"/>
      <c r="G614" s="22">
        <v>0</v>
      </c>
      <c r="H614" s="23">
        <v>0</v>
      </c>
      <c r="I614" s="24">
        <f t="shared" si="356"/>
        <v>42.371821389884623</v>
      </c>
      <c r="J614" s="6"/>
      <c r="K614" s="25" t="s">
        <v>16</v>
      </c>
      <c r="L614" s="26">
        <v>36.399850353123945</v>
      </c>
      <c r="M614" s="26">
        <v>0</v>
      </c>
      <c r="N614" s="26">
        <v>5.9719710367606753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357"/>
        <v>42.371821389884623</v>
      </c>
      <c r="T614" s="160"/>
      <c r="U614" s="80" t="s">
        <v>16</v>
      </c>
      <c r="V614" s="81">
        <v>36.399850353123945</v>
      </c>
      <c r="W614" s="81">
        <v>5.7853737810289614</v>
      </c>
      <c r="X614" s="81">
        <v>0.18659725573171401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360"/>
        <v>0</v>
      </c>
      <c r="AF614" s="83">
        <f t="shared" si="355"/>
        <v>42.371821389884616</v>
      </c>
      <c r="AG614" s="121" t="str">
        <f t="shared" si="358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2466.3904485337425</v>
      </c>
      <c r="C615" s="18">
        <v>0</v>
      </c>
      <c r="D615" s="18">
        <v>351.11221459033601</v>
      </c>
      <c r="E615" s="18">
        <v>0</v>
      </c>
      <c r="F615" s="214"/>
      <c r="G615" s="18">
        <v>0</v>
      </c>
      <c r="H615" s="30">
        <v>0</v>
      </c>
      <c r="I615" s="16">
        <f t="shared" si="356"/>
        <v>2817.5026631240785</v>
      </c>
      <c r="J615" s="6"/>
      <c r="K615" s="31" t="s">
        <v>136</v>
      </c>
      <c r="L615" s="18">
        <v>2466.3904485337425</v>
      </c>
      <c r="M615" s="18">
        <v>0</v>
      </c>
      <c r="N615" s="18">
        <v>351.11221459033601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357"/>
        <v>2817.5026631240785</v>
      </c>
      <c r="T615" s="160"/>
      <c r="U615" s="84" t="s">
        <v>136</v>
      </c>
      <c r="V615" s="76">
        <v>2466.3904485337425</v>
      </c>
      <c r="W615" s="76">
        <v>342.73346825010759</v>
      </c>
      <c r="X615" s="76">
        <v>8.3787463402284068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360"/>
        <v>0</v>
      </c>
      <c r="AF615" s="124">
        <f t="shared" si="355"/>
        <v>2817.5026631240785</v>
      </c>
      <c r="AG615" s="121" t="str">
        <f t="shared" si="358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461.82900341535776</v>
      </c>
      <c r="C616" s="22">
        <v>0</v>
      </c>
      <c r="D616" s="22">
        <v>560.72557443529922</v>
      </c>
      <c r="E616" s="22">
        <v>897.84120687532618</v>
      </c>
      <c r="F616" s="214"/>
      <c r="G616" s="22">
        <v>411.48372505882935</v>
      </c>
      <c r="H616" s="23">
        <v>0</v>
      </c>
      <c r="I616" s="24">
        <f t="shared" si="356"/>
        <v>2331.8795097848124</v>
      </c>
      <c r="J616" s="6"/>
      <c r="K616" s="25" t="s">
        <v>24</v>
      </c>
      <c r="L616" s="26">
        <v>461.82900341535776</v>
      </c>
      <c r="M616" s="26">
        <v>0</v>
      </c>
      <c r="N616" s="26">
        <v>560.72557443529922</v>
      </c>
      <c r="O616" s="26">
        <v>897.84120687532618</v>
      </c>
      <c r="P616" s="26">
        <v>0</v>
      </c>
      <c r="Q616" s="26">
        <v>411.48372505882935</v>
      </c>
      <c r="R616" s="27">
        <v>0</v>
      </c>
      <c r="S616" s="28">
        <f t="shared" si="357"/>
        <v>2331.8795097848124</v>
      </c>
      <c r="T616" s="160"/>
      <c r="U616" s="80" t="s">
        <v>24</v>
      </c>
      <c r="V616" s="81">
        <v>461.82900341535776</v>
      </c>
      <c r="W616" s="81">
        <v>360.9826912058175</v>
      </c>
      <c r="X616" s="81">
        <v>199.74288322948175</v>
      </c>
      <c r="Y616" s="81">
        <v>285.64950136091016</v>
      </c>
      <c r="Z616" s="81">
        <v>284.61849109529885</v>
      </c>
      <c r="AA616" s="81">
        <v>84.739272498440656</v>
      </c>
      <c r="AB616" s="81">
        <v>229.94983710235067</v>
      </c>
      <c r="AC616" s="81">
        <v>181.53388795647871</v>
      </c>
      <c r="AD616" s="81">
        <v>242.83394192067658</v>
      </c>
      <c r="AE616" s="122">
        <f t="shared" si="360"/>
        <v>0</v>
      </c>
      <c r="AF616" s="83">
        <f t="shared" si="355"/>
        <v>2331.8795097848124</v>
      </c>
      <c r="AG616" s="121" t="str">
        <f t="shared" si="358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256.91523592601499</v>
      </c>
      <c r="C617" s="18">
        <v>0</v>
      </c>
      <c r="D617" s="18">
        <v>48.777856801845047</v>
      </c>
      <c r="E617" s="18">
        <v>0</v>
      </c>
      <c r="F617" s="214"/>
      <c r="G617" s="18">
        <v>0</v>
      </c>
      <c r="H617" s="30">
        <v>0</v>
      </c>
      <c r="I617" s="16">
        <f t="shared" si="356"/>
        <v>305.69309272786006</v>
      </c>
      <c r="J617" s="6"/>
      <c r="K617" s="31" t="s">
        <v>23</v>
      </c>
      <c r="L617" s="18">
        <v>256.91523592601499</v>
      </c>
      <c r="M617" s="18">
        <v>0</v>
      </c>
      <c r="N617" s="18">
        <v>48.777856801845047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357"/>
        <v>305.69309272786006</v>
      </c>
      <c r="T617" s="160"/>
      <c r="U617" s="164" t="s">
        <v>23</v>
      </c>
      <c r="V617" s="76">
        <v>256.91523592601499</v>
      </c>
      <c r="W617" s="76">
        <v>48.777856801845047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360"/>
        <v>0</v>
      </c>
      <c r="AF617" s="124">
        <f t="shared" si="355"/>
        <v>305.69309272786006</v>
      </c>
      <c r="AG617" s="121" t="str">
        <f t="shared" si="358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3568.8877443817482</v>
      </c>
      <c r="C618" s="22">
        <v>0</v>
      </c>
      <c r="D618" s="22">
        <v>340.83762038534013</v>
      </c>
      <c r="E618" s="22">
        <v>0</v>
      </c>
      <c r="F618" s="214"/>
      <c r="G618" s="22">
        <v>0</v>
      </c>
      <c r="H618" s="23">
        <v>0</v>
      </c>
      <c r="I618" s="24">
        <f t="shared" si="356"/>
        <v>3909.7253647670882</v>
      </c>
      <c r="J618" s="6"/>
      <c r="K618" s="25" t="s">
        <v>58</v>
      </c>
      <c r="L618" s="26">
        <v>3568.8877443817482</v>
      </c>
      <c r="M618" s="26">
        <v>0</v>
      </c>
      <c r="N618" s="26">
        <v>340.83762038534013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357"/>
        <v>3909.7253647670882</v>
      </c>
      <c r="T618" s="160"/>
      <c r="U618" s="80" t="s">
        <v>58</v>
      </c>
      <c r="V618" s="81">
        <v>3568.8877443817482</v>
      </c>
      <c r="W618" s="81">
        <v>317.78810633157138</v>
      </c>
      <c r="X618" s="81">
        <v>23.04951405376876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360"/>
        <v>0</v>
      </c>
      <c r="AF618" s="83">
        <f t="shared" si="355"/>
        <v>3909.7253647670882</v>
      </c>
      <c r="AG618" s="121" t="str">
        <f t="shared" si="358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297.8679710839528</v>
      </c>
      <c r="C619" s="18">
        <v>0</v>
      </c>
      <c r="D619" s="18">
        <v>44.464620421721563</v>
      </c>
      <c r="E619" s="18">
        <v>0</v>
      </c>
      <c r="F619" s="214"/>
      <c r="G619" s="18">
        <v>0</v>
      </c>
      <c r="H619" s="30">
        <v>0</v>
      </c>
      <c r="I619" s="16">
        <f t="shared" si="356"/>
        <v>342.33259150567437</v>
      </c>
      <c r="J619" s="6"/>
      <c r="K619" s="31" t="s">
        <v>21</v>
      </c>
      <c r="L619" s="18">
        <v>297.8679710839528</v>
      </c>
      <c r="M619" s="18">
        <v>0</v>
      </c>
      <c r="N619" s="18">
        <v>44.464620421721563</v>
      </c>
      <c r="O619" s="18">
        <v>0</v>
      </c>
      <c r="P619" s="18">
        <v>304.02943182816608</v>
      </c>
      <c r="Q619" s="18">
        <v>0</v>
      </c>
      <c r="R619" s="19">
        <v>0</v>
      </c>
      <c r="S619" s="20">
        <f t="shared" si="357"/>
        <v>646.3620233338404</v>
      </c>
      <c r="T619" s="160"/>
      <c r="U619" s="164" t="s">
        <v>21</v>
      </c>
      <c r="V619" s="76">
        <v>297.8679710839528</v>
      </c>
      <c r="W619" s="76">
        <v>44.452593549892086</v>
      </c>
      <c r="X619" s="76">
        <v>1.2026871829474562E-2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360"/>
        <v>304.02943182816608</v>
      </c>
      <c r="AF619" s="124">
        <f t="shared" si="355"/>
        <v>646.3620233338404</v>
      </c>
      <c r="AG619" s="121" t="str">
        <f t="shared" si="358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356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357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360"/>
        <v>0</v>
      </c>
      <c r="AF620" s="83">
        <f t="shared" si="355"/>
        <v>0</v>
      </c>
      <c r="AG620" s="121" t="str">
        <f t="shared" si="358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130.66530221011109</v>
      </c>
      <c r="C621" s="18">
        <v>0</v>
      </c>
      <c r="D621" s="18">
        <v>185.70196282135387</v>
      </c>
      <c r="E621" s="18">
        <v>0</v>
      </c>
      <c r="F621" s="214"/>
      <c r="G621" s="18">
        <v>0</v>
      </c>
      <c r="H621" s="30">
        <v>0</v>
      </c>
      <c r="I621" s="16">
        <f t="shared" si="356"/>
        <v>316.36726503146497</v>
      </c>
      <c r="J621" s="6"/>
      <c r="K621" s="33" t="s">
        <v>62</v>
      </c>
      <c r="L621" s="18">
        <v>130.66530221011109</v>
      </c>
      <c r="M621" s="18">
        <v>0</v>
      </c>
      <c r="N621" s="18">
        <v>185.70196282135387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357"/>
        <v>316.36726503146497</v>
      </c>
      <c r="T621" s="160"/>
      <c r="U621" s="165" t="s">
        <v>62</v>
      </c>
      <c r="V621" s="76">
        <v>130.66530221011109</v>
      </c>
      <c r="W621" s="76">
        <v>185.70196282135387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360"/>
        <v>0</v>
      </c>
      <c r="AF621" s="79">
        <f t="shared" si="355"/>
        <v>316.36726503146497</v>
      </c>
      <c r="AG621" s="121" t="str">
        <f t="shared" si="358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130.66530221011109</v>
      </c>
      <c r="C622" s="35">
        <v>0</v>
      </c>
      <c r="D622" s="35">
        <v>185.70196282135387</v>
      </c>
      <c r="E622" s="35">
        <v>0</v>
      </c>
      <c r="F622" s="214"/>
      <c r="G622" s="35">
        <v>0</v>
      </c>
      <c r="H622" s="36">
        <v>0</v>
      </c>
      <c r="I622" s="37">
        <f t="shared" si="356"/>
        <v>316.36726503146497</v>
      </c>
      <c r="J622" s="6"/>
      <c r="K622" s="38" t="s">
        <v>22</v>
      </c>
      <c r="L622" s="39">
        <v>130.66530221011109</v>
      </c>
      <c r="M622" s="39">
        <v>0</v>
      </c>
      <c r="N622" s="39">
        <v>185.70196282135387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357"/>
        <v>316.36726503146497</v>
      </c>
      <c r="T622" s="160"/>
      <c r="U622" s="166" t="s">
        <v>131</v>
      </c>
      <c r="V622" s="81">
        <v>130.66530221011109</v>
      </c>
      <c r="W622" s="81">
        <v>185.70196282135387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360"/>
        <v>0</v>
      </c>
      <c r="AF622" s="83">
        <f t="shared" si="355"/>
        <v>316.36726503146497</v>
      </c>
      <c r="AG622" s="125" t="str">
        <f t="shared" si="358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356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357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360"/>
        <v>0</v>
      </c>
      <c r="AF623" s="124">
        <f t="shared" si="355"/>
        <v>0</v>
      </c>
      <c r="AG623" s="125" t="str">
        <f t="shared" si="358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356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357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360"/>
        <v>0</v>
      </c>
      <c r="AF624" s="83">
        <f t="shared" si="355"/>
        <v>0</v>
      </c>
      <c r="AG624" s="125" t="str">
        <f t="shared" si="358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356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357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355"/>
        <v>0</v>
      </c>
      <c r="AG625" s="125" t="str">
        <f t="shared" si="358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8305.3480506070664</v>
      </c>
      <c r="C626" s="57">
        <f t="shared" ref="C626:I626" si="361">SUM(C605:C621)</f>
        <v>0</v>
      </c>
      <c r="D626" s="57">
        <f t="shared" si="361"/>
        <v>1657.3757750445191</v>
      </c>
      <c r="E626" s="57">
        <f t="shared" si="361"/>
        <v>897.84120687532618</v>
      </c>
      <c r="F626" s="57">
        <f t="shared" si="361"/>
        <v>0</v>
      </c>
      <c r="G626" s="57">
        <f t="shared" si="361"/>
        <v>411.48372505882935</v>
      </c>
      <c r="H626" s="58">
        <f t="shared" si="361"/>
        <v>0</v>
      </c>
      <c r="I626" s="16">
        <f t="shared" si="361"/>
        <v>11272.048757585741</v>
      </c>
      <c r="J626" s="6"/>
      <c r="K626" s="59" t="s">
        <v>25</v>
      </c>
      <c r="L626" s="57">
        <f>SUM(L605:L621)</f>
        <v>8305.3480506070664</v>
      </c>
      <c r="M626" s="57">
        <f t="shared" ref="M626:S626" si="362">SUM(M605:M621)</f>
        <v>0</v>
      </c>
      <c r="N626" s="57">
        <f t="shared" si="362"/>
        <v>1657.3757750445191</v>
      </c>
      <c r="O626" s="57">
        <f t="shared" si="362"/>
        <v>897.84120687532618</v>
      </c>
      <c r="P626" s="57">
        <f t="shared" si="362"/>
        <v>5270.4712488933264</v>
      </c>
      <c r="Q626" s="57">
        <f t="shared" si="362"/>
        <v>411.48372505882935</v>
      </c>
      <c r="R626" s="58">
        <f t="shared" si="362"/>
        <v>0</v>
      </c>
      <c r="S626" s="60">
        <f t="shared" si="362"/>
        <v>16542.520006479066</v>
      </c>
      <c r="T626" s="160"/>
      <c r="U626" s="158" t="s">
        <v>61</v>
      </c>
      <c r="V626" s="95">
        <f>SUM(V605:V621)</f>
        <v>8305.3480506070664</v>
      </c>
      <c r="W626" s="95">
        <f t="shared" ref="W626:AE626" si="363">SUM(W605:W621)</f>
        <v>1426.0060072934791</v>
      </c>
      <c r="X626" s="95">
        <f t="shared" si="363"/>
        <v>231.36976775104009</v>
      </c>
      <c r="Y626" s="95">
        <f t="shared" si="363"/>
        <v>285.64950136091016</v>
      </c>
      <c r="Z626" s="95">
        <f t="shared" si="363"/>
        <v>284.61849109529885</v>
      </c>
      <c r="AA626" s="95">
        <f t="shared" si="363"/>
        <v>84.739272498440656</v>
      </c>
      <c r="AB626" s="95">
        <f t="shared" si="363"/>
        <v>229.94983710235067</v>
      </c>
      <c r="AC626" s="95">
        <f t="shared" si="363"/>
        <v>181.53388795647871</v>
      </c>
      <c r="AD626" s="95">
        <f t="shared" si="363"/>
        <v>242.83394192067658</v>
      </c>
      <c r="AE626" s="95">
        <f t="shared" si="363"/>
        <v>5270.4712488933264</v>
      </c>
      <c r="AF626" s="136">
        <f>SUM(AF605:AF621)</f>
        <v>16542.520006479066</v>
      </c>
      <c r="AG626" s="126" t="str">
        <f t="shared" si="358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0.73680909559744623</v>
      </c>
      <c r="C627" s="98">
        <f t="shared" ref="C627:H627" si="364">IF($I626=0,"-",C626/$I626)</f>
        <v>0</v>
      </c>
      <c r="D627" s="98">
        <f t="shared" si="364"/>
        <v>0.14703412047691475</v>
      </c>
      <c r="E627" s="98">
        <f t="shared" si="364"/>
        <v>7.9651998157930851E-2</v>
      </c>
      <c r="F627" s="98">
        <f t="shared" si="364"/>
        <v>0</v>
      </c>
      <c r="G627" s="98">
        <f t="shared" si="364"/>
        <v>3.6504785767708242E-2</v>
      </c>
      <c r="H627" s="99">
        <f t="shared" si="364"/>
        <v>0</v>
      </c>
      <c r="I627" s="100">
        <f>SUM(B627:H627)</f>
        <v>1.0000000000000002</v>
      </c>
      <c r="K627" s="64" t="s">
        <v>86</v>
      </c>
      <c r="L627" s="65">
        <f t="shared" ref="L627:R627" si="365">IF($S626=0,"-",L626/$S626)</f>
        <v>0.50206063207746965</v>
      </c>
      <c r="M627" s="65">
        <f t="shared" si="365"/>
        <v>0</v>
      </c>
      <c r="N627" s="65">
        <f t="shared" si="365"/>
        <v>0.10018883304329625</v>
      </c>
      <c r="O627" s="65">
        <f t="shared" si="365"/>
        <v>5.427475418035925E-2</v>
      </c>
      <c r="P627" s="65">
        <f t="shared" si="365"/>
        <v>0.31860147346529344</v>
      </c>
      <c r="Q627" s="65">
        <f t="shared" si="365"/>
        <v>2.4874307233581527E-2</v>
      </c>
      <c r="R627" s="66">
        <f t="shared" si="365"/>
        <v>0</v>
      </c>
      <c r="S627" s="67">
        <f>SUM(L627:R627)</f>
        <v>1</v>
      </c>
      <c r="T627" s="161"/>
      <c r="U627" s="159" t="s">
        <v>86</v>
      </c>
      <c r="V627" s="102">
        <f>V626/$AF626</f>
        <v>0.50206063207746965</v>
      </c>
      <c r="W627" s="102">
        <f t="shared" ref="W627:AF627" si="366">W626/$AF626</f>
        <v>8.6202465327832017E-2</v>
      </c>
      <c r="X627" s="102">
        <f t="shared" si="366"/>
        <v>1.3986367715464239E-2</v>
      </c>
      <c r="Y627" s="102">
        <f t="shared" si="366"/>
        <v>1.7267592921092572E-2</v>
      </c>
      <c r="Z627" s="102">
        <f t="shared" si="366"/>
        <v>1.7205268059752976E-2</v>
      </c>
      <c r="AA627" s="102">
        <f t="shared" si="366"/>
        <v>5.1225129221697512E-3</v>
      </c>
      <c r="AB627" s="102">
        <f t="shared" si="366"/>
        <v>1.3900532507277501E-2</v>
      </c>
      <c r="AC627" s="102">
        <f t="shared" si="366"/>
        <v>1.0973774726304028E-2</v>
      </c>
      <c r="AD627" s="137">
        <f t="shared" si="366"/>
        <v>1.4679380277343954E-2</v>
      </c>
      <c r="AE627" s="137">
        <f t="shared" si="366"/>
        <v>0.31860147346529344</v>
      </c>
      <c r="AF627" s="138">
        <f t="shared" si="366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4.3688280627904551E-2</v>
      </c>
      <c r="C631" s="14">
        <v>0</v>
      </c>
      <c r="D631" s="14">
        <v>6.5600888727507758E-2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0.1092891693554123</v>
      </c>
      <c r="J631" s="6"/>
      <c r="K631" s="72" t="s">
        <v>6</v>
      </c>
      <c r="L631" s="14">
        <v>4.3688280627904551E-2</v>
      </c>
      <c r="M631" s="14">
        <v>0</v>
      </c>
      <c r="N631" s="14">
        <v>6.5600888727507758E-2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0.1092891693554123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4.5073857161445637E-2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367">SUM(B632:H632)</f>
        <v>4.5073857161445637E-2</v>
      </c>
      <c r="J632" s="6"/>
      <c r="K632" s="25" t="s">
        <v>7</v>
      </c>
      <c r="L632" s="26">
        <v>4.5073857161445637E-2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368">SUM(L632:R632)</f>
        <v>4.5073857161445637E-2</v>
      </c>
    </row>
    <row r="633" spans="1:85" x14ac:dyDescent="0.25">
      <c r="A633" s="29" t="s">
        <v>9</v>
      </c>
      <c r="B633" s="18">
        <v>1.2636263046849383</v>
      </c>
      <c r="C633" s="18">
        <v>0</v>
      </c>
      <c r="D633" s="18">
        <v>4.047957922653481E-3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367"/>
        <v>1.2676742626075919</v>
      </c>
      <c r="J633" s="6"/>
      <c r="K633" s="31" t="s">
        <v>9</v>
      </c>
      <c r="L633" s="18">
        <v>1.2636263046849383</v>
      </c>
      <c r="M633" s="18">
        <v>0</v>
      </c>
      <c r="N633" s="18">
        <v>4.047957922653481E-3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368"/>
        <v>1.2676742626075919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367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368"/>
        <v>0</v>
      </c>
    </row>
    <row r="635" spans="1:85" x14ac:dyDescent="0.25">
      <c r="A635" s="29" t="s">
        <v>15</v>
      </c>
      <c r="B635" s="18">
        <v>8.3855832155553163</v>
      </c>
      <c r="C635" s="18">
        <v>3.6243016247323102E-2</v>
      </c>
      <c r="D635" s="18">
        <v>0.67570802991027989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367"/>
        <v>9.0975342617129193</v>
      </c>
      <c r="J635" s="6"/>
      <c r="K635" s="31" t="s">
        <v>15</v>
      </c>
      <c r="L635" s="18">
        <v>8.3855832155553163</v>
      </c>
      <c r="M635" s="18">
        <v>3.6243016247323102E-2</v>
      </c>
      <c r="N635" s="18">
        <v>0.67570802991027989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368"/>
        <v>9.0975342617129193</v>
      </c>
    </row>
    <row r="636" spans="1:85" x14ac:dyDescent="0.25">
      <c r="A636" s="21" t="s">
        <v>14</v>
      </c>
      <c r="B636" s="22">
        <v>1.5387593997236808</v>
      </c>
      <c r="C636" s="22">
        <v>3.4726424200706839E-2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367"/>
        <v>1.5734858239243876</v>
      </c>
      <c r="J636" s="6"/>
      <c r="K636" s="25" t="s">
        <v>14</v>
      </c>
      <c r="L636" s="26">
        <v>1.5387593997236808</v>
      </c>
      <c r="M636" s="26">
        <v>3.4726424200706839E-2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368"/>
        <v>1.5734858239243876</v>
      </c>
    </row>
    <row r="637" spans="1:85" x14ac:dyDescent="0.25">
      <c r="A637" s="29" t="s">
        <v>56</v>
      </c>
      <c r="B637" s="18">
        <v>0</v>
      </c>
      <c r="C637" s="18">
        <v>0.3255462148054592</v>
      </c>
      <c r="D637" s="18">
        <v>0</v>
      </c>
      <c r="E637" s="18">
        <v>15.800600631311864</v>
      </c>
      <c r="F637" s="18">
        <v>624.00963906932816</v>
      </c>
      <c r="G637" s="18">
        <v>0</v>
      </c>
      <c r="H637" s="30">
        <v>0</v>
      </c>
      <c r="I637" s="16">
        <f t="shared" si="367"/>
        <v>640.13578591544547</v>
      </c>
      <c r="J637" s="6"/>
      <c r="K637" s="31" t="s">
        <v>56</v>
      </c>
      <c r="L637" s="18">
        <v>0</v>
      </c>
      <c r="M637" s="18">
        <v>0.3255462148054592</v>
      </c>
      <c r="N637" s="18">
        <v>0</v>
      </c>
      <c r="O637" s="18">
        <v>15.800600631311864</v>
      </c>
      <c r="P637" s="18">
        <v>624.00963906932816</v>
      </c>
      <c r="Q637" s="18">
        <v>0</v>
      </c>
      <c r="R637" s="19">
        <v>0</v>
      </c>
      <c r="S637" s="20">
        <f t="shared" si="368"/>
        <v>640.13578591544547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4.2268045462307606</v>
      </c>
      <c r="F638" s="22">
        <v>0</v>
      </c>
      <c r="G638" s="22">
        <v>0</v>
      </c>
      <c r="H638" s="23">
        <v>0</v>
      </c>
      <c r="I638" s="24">
        <f t="shared" si="367"/>
        <v>4.2268045462307606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4.2268045462307606</v>
      </c>
      <c r="P638" s="26">
        <v>0</v>
      </c>
      <c r="Q638" s="26">
        <v>0</v>
      </c>
      <c r="R638" s="27">
        <v>0</v>
      </c>
      <c r="S638" s="28">
        <f t="shared" si="368"/>
        <v>4.2268045462307606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367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368"/>
        <v>0</v>
      </c>
    </row>
    <row r="640" spans="1:85" x14ac:dyDescent="0.25">
      <c r="A640" s="21" t="s">
        <v>16</v>
      </c>
      <c r="B640" s="22">
        <v>4.1916515510123524</v>
      </c>
      <c r="C640" s="22">
        <v>0</v>
      </c>
      <c r="D640" s="22">
        <v>2.0292756787023872E-2</v>
      </c>
      <c r="E640" s="22">
        <v>0.12347560570022439</v>
      </c>
      <c r="F640" s="22">
        <v>0</v>
      </c>
      <c r="G640" s="22">
        <v>0</v>
      </c>
      <c r="H640" s="23">
        <v>0</v>
      </c>
      <c r="I640" s="24">
        <f t="shared" si="367"/>
        <v>4.3354199134996003</v>
      </c>
      <c r="J640" s="6"/>
      <c r="K640" s="25" t="s">
        <v>16</v>
      </c>
      <c r="L640" s="26">
        <v>4.1916515510123524</v>
      </c>
      <c r="M640" s="26">
        <v>0</v>
      </c>
      <c r="N640" s="26">
        <v>2.0292756787023872E-2</v>
      </c>
      <c r="O640" s="26">
        <v>0.12347560570022439</v>
      </c>
      <c r="P640" s="26">
        <v>0</v>
      </c>
      <c r="Q640" s="26">
        <v>0</v>
      </c>
      <c r="R640" s="27">
        <v>0</v>
      </c>
      <c r="S640" s="28">
        <f t="shared" si="368"/>
        <v>4.3354199134996003</v>
      </c>
    </row>
    <row r="641" spans="1:70" x14ac:dyDescent="0.25">
      <c r="A641" s="29" t="s">
        <v>136</v>
      </c>
      <c r="B641" s="18">
        <v>16.521161006207947</v>
      </c>
      <c r="C641" s="18">
        <v>0</v>
      </c>
      <c r="D641" s="18">
        <v>4.2699987556957648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367"/>
        <v>20.791159761903714</v>
      </c>
      <c r="J641" s="6"/>
      <c r="K641" s="31" t="s">
        <v>136</v>
      </c>
      <c r="L641" s="18">
        <v>16.521161006207947</v>
      </c>
      <c r="M641" s="18">
        <v>0</v>
      </c>
      <c r="N641" s="18">
        <v>4.2699987556957648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368"/>
        <v>20.791159761903714</v>
      </c>
    </row>
    <row r="642" spans="1:70" x14ac:dyDescent="0.25">
      <c r="A642" s="21" t="s">
        <v>24</v>
      </c>
      <c r="B642" s="22">
        <v>58.36138757823116</v>
      </c>
      <c r="C642" s="22">
        <v>7.5830320488708663E-2</v>
      </c>
      <c r="D642" s="22">
        <v>1.2071645201120524</v>
      </c>
      <c r="E642" s="22">
        <v>96.978351662423435</v>
      </c>
      <c r="F642" s="22">
        <v>0</v>
      </c>
      <c r="G642" s="22">
        <v>32.70306432529307</v>
      </c>
      <c r="H642" s="23">
        <v>0.45882370392400212</v>
      </c>
      <c r="I642" s="24">
        <f t="shared" si="367"/>
        <v>189.78462211047241</v>
      </c>
      <c r="J642" s="6"/>
      <c r="K642" s="25" t="s">
        <v>24</v>
      </c>
      <c r="L642" s="26">
        <v>58.36138757823116</v>
      </c>
      <c r="M642" s="26">
        <v>7.5830320488708663E-2</v>
      </c>
      <c r="N642" s="26">
        <v>1.2071645201120524</v>
      </c>
      <c r="O642" s="26">
        <v>96.978351662423435</v>
      </c>
      <c r="P642" s="26">
        <v>0</v>
      </c>
      <c r="Q642" s="26">
        <v>32.70306432529307</v>
      </c>
      <c r="R642" s="27">
        <v>0.45882370392400212</v>
      </c>
      <c r="S642" s="28">
        <f t="shared" si="368"/>
        <v>189.78462211047241</v>
      </c>
    </row>
    <row r="643" spans="1:70" x14ac:dyDescent="0.25">
      <c r="A643" s="29" t="s">
        <v>23</v>
      </c>
      <c r="B643" s="18">
        <v>4.3213215548418589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367"/>
        <v>4.3213215548418589</v>
      </c>
      <c r="J643" s="6"/>
      <c r="K643" s="31" t="s">
        <v>23</v>
      </c>
      <c r="L643" s="18">
        <v>4.3213215548418589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368"/>
        <v>4.3213215548418589</v>
      </c>
    </row>
    <row r="644" spans="1:70" x14ac:dyDescent="0.25">
      <c r="A644" s="21" t="s">
        <v>58</v>
      </c>
      <c r="B644" s="22">
        <v>152.63954943672275</v>
      </c>
      <c r="C644" s="22">
        <v>6.9140535352312202</v>
      </c>
      <c r="D644" s="22">
        <v>86.914119038374736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367"/>
        <v>246.46772201032871</v>
      </c>
      <c r="J644" s="6"/>
      <c r="K644" s="25" t="s">
        <v>58</v>
      </c>
      <c r="L644" s="26">
        <v>152.63954943672275</v>
      </c>
      <c r="M644" s="26">
        <v>6.9140535352312202</v>
      </c>
      <c r="N644" s="26">
        <v>86.914119038374736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368"/>
        <v>246.46772201032871</v>
      </c>
    </row>
    <row r="645" spans="1:70" x14ac:dyDescent="0.25">
      <c r="A645" s="29" t="s">
        <v>21</v>
      </c>
      <c r="B645" s="18">
        <v>37.519699358176311</v>
      </c>
      <c r="C645" s="18">
        <v>0</v>
      </c>
      <c r="D645" s="18">
        <v>19.201170948433322</v>
      </c>
      <c r="E645" s="18">
        <v>1.0623320733738673</v>
      </c>
      <c r="F645" s="18">
        <v>43.576407934129882</v>
      </c>
      <c r="G645" s="18">
        <v>0</v>
      </c>
      <c r="H645" s="30">
        <v>0</v>
      </c>
      <c r="I645" s="16">
        <f t="shared" si="367"/>
        <v>101.35961031411338</v>
      </c>
      <c r="J645" s="6"/>
      <c r="K645" s="31" t="s">
        <v>21</v>
      </c>
      <c r="L645" s="18">
        <v>37.519699358176311</v>
      </c>
      <c r="M645" s="18">
        <v>0</v>
      </c>
      <c r="N645" s="18">
        <v>19.201170948433322</v>
      </c>
      <c r="O645" s="18">
        <v>1.0623320733738673</v>
      </c>
      <c r="P645" s="18">
        <v>43.576407934129882</v>
      </c>
      <c r="Q645" s="18">
        <v>0</v>
      </c>
      <c r="R645" s="19">
        <v>0</v>
      </c>
      <c r="S645" s="20">
        <f t="shared" si="368"/>
        <v>101.35961031411338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367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368"/>
        <v>0</v>
      </c>
    </row>
    <row r="647" spans="1:70" x14ac:dyDescent="0.25">
      <c r="A647" s="32" t="s">
        <v>62</v>
      </c>
      <c r="B647" s="18">
        <v>4.2718401112516045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367"/>
        <v>4.2718401112516045</v>
      </c>
      <c r="J647" s="6"/>
      <c r="K647" s="33" t="s">
        <v>62</v>
      </c>
      <c r="L647" s="18">
        <v>4.2718401112516045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368"/>
        <v>4.2718401112516045</v>
      </c>
    </row>
    <row r="648" spans="1:70" ht="14.4" x14ac:dyDescent="0.3">
      <c r="A648" s="34" t="s">
        <v>22</v>
      </c>
      <c r="B648" s="35">
        <v>4.2718401112516045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367"/>
        <v>4.2718401112516045</v>
      </c>
      <c r="J648" s="6"/>
      <c r="K648" s="38" t="s">
        <v>22</v>
      </c>
      <c r="L648" s="39">
        <v>4.2718401112516045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368"/>
        <v>4.2718401112516045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367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368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367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368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367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368"/>
        <v>0</v>
      </c>
    </row>
    <row r="652" spans="1:70" x14ac:dyDescent="0.25">
      <c r="A652" s="56" t="s">
        <v>25</v>
      </c>
      <c r="B652" s="57">
        <f>SUM(B631:B647)</f>
        <v>289.10334165419727</v>
      </c>
      <c r="C652" s="57">
        <f t="shared" ref="C652:I652" si="369">SUM(C631:C647)</f>
        <v>7.3863995109734182</v>
      </c>
      <c r="D652" s="57">
        <f t="shared" si="369"/>
        <v>112.35810289596333</v>
      </c>
      <c r="E652" s="57">
        <f t="shared" si="369"/>
        <v>118.19156451904016</v>
      </c>
      <c r="F652" s="57">
        <f t="shared" si="369"/>
        <v>667.58604700345802</v>
      </c>
      <c r="G652" s="57">
        <f t="shared" si="369"/>
        <v>32.70306432529307</v>
      </c>
      <c r="H652" s="58">
        <f t="shared" si="369"/>
        <v>0.45882370392400212</v>
      </c>
      <c r="I652" s="16">
        <f t="shared" si="369"/>
        <v>1227.7873436128491</v>
      </c>
      <c r="J652" s="6"/>
      <c r="K652" s="59" t="s">
        <v>25</v>
      </c>
      <c r="L652" s="57">
        <f>SUM(L631:L647)</f>
        <v>289.10334165419727</v>
      </c>
      <c r="M652" s="57">
        <f t="shared" ref="M652:S652" si="370">SUM(M631:M647)</f>
        <v>7.3863995109734182</v>
      </c>
      <c r="N652" s="57">
        <f t="shared" si="370"/>
        <v>112.35810289596333</v>
      </c>
      <c r="O652" s="57">
        <f t="shared" si="370"/>
        <v>118.19156451904016</v>
      </c>
      <c r="P652" s="57">
        <f t="shared" si="370"/>
        <v>667.58604700345802</v>
      </c>
      <c r="Q652" s="57">
        <f t="shared" si="370"/>
        <v>32.70306432529307</v>
      </c>
      <c r="R652" s="58">
        <f t="shared" si="370"/>
        <v>0.45882370392400212</v>
      </c>
      <c r="S652" s="60">
        <f t="shared" si="370"/>
        <v>1227.7873436128491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0.23546695049281963</v>
      </c>
      <c r="C653" s="98">
        <f t="shared" ref="C653:H653" si="371">IF($I652=0,"-",C652/$I652)</f>
        <v>6.0160251279659125E-3</v>
      </c>
      <c r="D653" s="98">
        <f t="shared" si="371"/>
        <v>9.1512673982565948E-2</v>
      </c>
      <c r="E653" s="98">
        <f t="shared" si="371"/>
        <v>9.6263872676235054E-2</v>
      </c>
      <c r="F653" s="98">
        <f t="shared" si="371"/>
        <v>0.54373100559828214</v>
      </c>
      <c r="G653" s="98">
        <f t="shared" si="371"/>
        <v>2.6635772469409926E-2</v>
      </c>
      <c r="H653" s="99">
        <f t="shared" si="371"/>
        <v>3.7369965272152235E-4</v>
      </c>
      <c r="I653" s="100">
        <f>SUM(B653:H653)</f>
        <v>1.0000000000000002</v>
      </c>
      <c r="K653" s="64" t="s">
        <v>86</v>
      </c>
      <c r="L653" s="65">
        <f t="shared" ref="L653:R653" si="372">IF($S652=0,"-",L652/$S652)</f>
        <v>0.23546695049281963</v>
      </c>
      <c r="M653" s="65">
        <f t="shared" si="372"/>
        <v>6.0160251279659125E-3</v>
      </c>
      <c r="N653" s="65">
        <f t="shared" si="372"/>
        <v>9.1512673982565948E-2</v>
      </c>
      <c r="O653" s="65">
        <f t="shared" si="372"/>
        <v>9.6263872676235054E-2</v>
      </c>
      <c r="P653" s="65">
        <f t="shared" si="372"/>
        <v>0.54373100559828214</v>
      </c>
      <c r="Q653" s="65">
        <f t="shared" si="372"/>
        <v>2.6635772469409926E-2</v>
      </c>
      <c r="R653" s="66">
        <f t="shared" si="372"/>
        <v>3.7369965272152235E-4</v>
      </c>
      <c r="S653" s="67">
        <f>SUM(L653:R653)</f>
        <v>1.0000000000000002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1.59765625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118</v>
      </c>
      <c r="B1" s="249"/>
      <c r="C1" s="249"/>
      <c r="D1" s="249"/>
      <c r="E1" s="249"/>
      <c r="F1" s="249"/>
      <c r="G1" s="249"/>
      <c r="H1" s="249"/>
      <c r="I1" s="250"/>
      <c r="K1" s="257" t="s">
        <v>119</v>
      </c>
      <c r="L1" s="258"/>
      <c r="M1" s="258"/>
      <c r="N1" s="258"/>
      <c r="O1" s="258"/>
      <c r="P1" s="258"/>
      <c r="Q1" s="258"/>
      <c r="R1" s="258"/>
      <c r="S1" s="259"/>
      <c r="U1" s="266" t="s">
        <v>120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14.115037414404528</v>
      </c>
      <c r="C7" s="14">
        <f>C33+C85</f>
        <v>0</v>
      </c>
      <c r="D7" s="14">
        <f>D33+D85</f>
        <v>0.60956560256945602</v>
      </c>
      <c r="E7" s="14">
        <f>E33+E85</f>
        <v>0</v>
      </c>
      <c r="F7" s="14">
        <f>F59+F85</f>
        <v>4.9236998067270672E-3</v>
      </c>
      <c r="G7" s="14">
        <f>G33+G85</f>
        <v>0</v>
      </c>
      <c r="H7" s="14">
        <f>H33+H85</f>
        <v>0</v>
      </c>
      <c r="I7" s="16">
        <f>SUM(B7:H7)</f>
        <v>14.729526716780711</v>
      </c>
      <c r="J7" s="6"/>
      <c r="K7" s="17" t="s">
        <v>6</v>
      </c>
      <c r="L7" s="18">
        <f>L33+L85</f>
        <v>14.115037414404528</v>
      </c>
      <c r="M7" s="18">
        <f t="shared" ref="M7:N7" si="0">M33+M85</f>
        <v>0</v>
      </c>
      <c r="N7" s="18">
        <f t="shared" si="0"/>
        <v>0.60956560256945602</v>
      </c>
      <c r="O7" s="18">
        <f>O33+O85</f>
        <v>0</v>
      </c>
      <c r="P7" s="18">
        <f>P33+P59+P85</f>
        <v>4.9236998067270672E-3</v>
      </c>
      <c r="Q7" s="18">
        <f t="shared" ref="Q7:R7" si="1">Q33+Q85</f>
        <v>0</v>
      </c>
      <c r="R7" s="18">
        <f t="shared" si="1"/>
        <v>0</v>
      </c>
      <c r="S7" s="20">
        <f>SUM(L7:R7)</f>
        <v>14.729526716780711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C27" si="2">B34+B86</f>
        <v>3.1075892796836411</v>
      </c>
      <c r="C8" s="22">
        <f t="shared" si="2"/>
        <v>0</v>
      </c>
      <c r="D8" s="22">
        <f t="shared" ref="D8:E8" si="3">D34+D86</f>
        <v>0.70727243351030222</v>
      </c>
      <c r="E8" s="22">
        <f t="shared" si="3"/>
        <v>0</v>
      </c>
      <c r="F8" s="22">
        <f t="shared" ref="F8:F27" si="4">F60+F86</f>
        <v>0</v>
      </c>
      <c r="G8" s="22">
        <f t="shared" ref="G8:H8" si="5">G34+G86</f>
        <v>0</v>
      </c>
      <c r="H8" s="22">
        <f t="shared" si="5"/>
        <v>0</v>
      </c>
      <c r="I8" s="24">
        <f t="shared" ref="I8:I27" si="6">SUM(B8:H8)</f>
        <v>3.8148617131939435</v>
      </c>
      <c r="J8" s="6"/>
      <c r="K8" s="25" t="s">
        <v>7</v>
      </c>
      <c r="L8" s="26">
        <f t="shared" ref="L8:N8" si="7">L34+L86</f>
        <v>3.1075892796836411</v>
      </c>
      <c r="M8" s="26">
        <f t="shared" si="7"/>
        <v>0</v>
      </c>
      <c r="N8" s="26">
        <f t="shared" si="7"/>
        <v>0.70727243351030222</v>
      </c>
      <c r="O8" s="26">
        <f t="shared" ref="O8:R8" si="8">O34+O86</f>
        <v>0</v>
      </c>
      <c r="P8" s="26">
        <f t="shared" ref="P8:P27" si="9">P34+P60+P86</f>
        <v>0</v>
      </c>
      <c r="Q8" s="26">
        <f t="shared" si="8"/>
        <v>0</v>
      </c>
      <c r="R8" s="26">
        <f t="shared" si="8"/>
        <v>0</v>
      </c>
      <c r="S8" s="28">
        <f t="shared" ref="S8:S27" si="10">SUM(L8:R8)</f>
        <v>3.8148617131939435</v>
      </c>
      <c r="T8" s="6" t="str">
        <f t="shared" ref="T8:T24" si="11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2"/>
        <v>54.748638527641162</v>
      </c>
      <c r="C9" s="18">
        <f t="shared" si="2"/>
        <v>0</v>
      </c>
      <c r="D9" s="18">
        <f t="shared" ref="D9:E9" si="12">D35+D87</f>
        <v>1.0555695709419382</v>
      </c>
      <c r="E9" s="18">
        <f t="shared" si="12"/>
        <v>0</v>
      </c>
      <c r="F9" s="18">
        <f t="shared" si="4"/>
        <v>0</v>
      </c>
      <c r="G9" s="18">
        <f t="shared" ref="G9:H9" si="13">G35+G87</f>
        <v>0</v>
      </c>
      <c r="H9" s="18">
        <f t="shared" si="13"/>
        <v>0</v>
      </c>
      <c r="I9" s="16">
        <f t="shared" si="6"/>
        <v>55.804208098583103</v>
      </c>
      <c r="J9" s="6"/>
      <c r="K9" s="17" t="s">
        <v>9</v>
      </c>
      <c r="L9" s="18">
        <f t="shared" ref="L9:N9" si="14">L35+L87</f>
        <v>54.748638527641162</v>
      </c>
      <c r="M9" s="18">
        <f t="shared" si="14"/>
        <v>0</v>
      </c>
      <c r="N9" s="18">
        <f t="shared" si="14"/>
        <v>1.0555695709419382</v>
      </c>
      <c r="O9" s="18">
        <f t="shared" ref="O9:R9" si="15">O35+O87</f>
        <v>0</v>
      </c>
      <c r="P9" s="18">
        <f t="shared" si="9"/>
        <v>0</v>
      </c>
      <c r="Q9" s="18">
        <f t="shared" si="15"/>
        <v>0</v>
      </c>
      <c r="R9" s="18">
        <f t="shared" si="15"/>
        <v>0</v>
      </c>
      <c r="S9" s="20">
        <f t="shared" si="10"/>
        <v>55.804208098583103</v>
      </c>
      <c r="T9" s="6" t="str">
        <f t="shared" si="11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2"/>
        <v>0</v>
      </c>
      <c r="C10" s="22">
        <f t="shared" si="2"/>
        <v>0</v>
      </c>
      <c r="D10" s="22">
        <f t="shared" ref="D10:E10" si="16">D36+D88</f>
        <v>0</v>
      </c>
      <c r="E10" s="22">
        <f t="shared" si="16"/>
        <v>0</v>
      </c>
      <c r="F10" s="22">
        <f t="shared" si="4"/>
        <v>0</v>
      </c>
      <c r="G10" s="22">
        <f t="shared" ref="G10:H10" si="17">G36+G88</f>
        <v>0</v>
      </c>
      <c r="H10" s="22">
        <f t="shared" si="17"/>
        <v>0</v>
      </c>
      <c r="I10" s="24">
        <f t="shared" si="6"/>
        <v>0</v>
      </c>
      <c r="J10" s="6"/>
      <c r="K10" s="25" t="s">
        <v>54</v>
      </c>
      <c r="L10" s="26">
        <f t="shared" ref="L10:N10" si="18">L36+L88</f>
        <v>0</v>
      </c>
      <c r="M10" s="26">
        <f t="shared" si="18"/>
        <v>0</v>
      </c>
      <c r="N10" s="26">
        <f t="shared" si="18"/>
        <v>0</v>
      </c>
      <c r="O10" s="26">
        <f t="shared" ref="O10:R10" si="19">O36+O88</f>
        <v>0</v>
      </c>
      <c r="P10" s="26">
        <f t="shared" si="9"/>
        <v>0</v>
      </c>
      <c r="Q10" s="26">
        <f t="shared" si="19"/>
        <v>0</v>
      </c>
      <c r="R10" s="26">
        <f t="shared" si="19"/>
        <v>0</v>
      </c>
      <c r="S10" s="28">
        <f t="shared" si="10"/>
        <v>0</v>
      </c>
      <c r="T10" s="6" t="str">
        <f t="shared" si="11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2"/>
        <v>96.086877613392517</v>
      </c>
      <c r="C11" s="18">
        <f t="shared" si="2"/>
        <v>66.331658680036398</v>
      </c>
      <c r="D11" s="18">
        <f t="shared" ref="D11:E11" si="20">D37+D89</f>
        <v>38.303193532838776</v>
      </c>
      <c r="E11" s="18">
        <f t="shared" si="20"/>
        <v>13.465352249648188</v>
      </c>
      <c r="F11" s="18">
        <f t="shared" si="4"/>
        <v>0</v>
      </c>
      <c r="G11" s="18">
        <f t="shared" ref="G11:H11" si="21">G37+G89</f>
        <v>0</v>
      </c>
      <c r="H11" s="18">
        <f t="shared" si="21"/>
        <v>0</v>
      </c>
      <c r="I11" s="16">
        <f t="shared" si="6"/>
        <v>214.1870820759159</v>
      </c>
      <c r="J11" s="6"/>
      <c r="K11" s="17" t="s">
        <v>15</v>
      </c>
      <c r="L11" s="18">
        <f t="shared" ref="L11:N11" si="22">L37+L89</f>
        <v>96.086877613392517</v>
      </c>
      <c r="M11" s="18">
        <f t="shared" si="22"/>
        <v>66.331658680036398</v>
      </c>
      <c r="N11" s="18">
        <f t="shared" si="22"/>
        <v>38.303193532838776</v>
      </c>
      <c r="O11" s="18">
        <f t="shared" ref="O11:R11" si="23">O37+O89</f>
        <v>13.465352249648188</v>
      </c>
      <c r="P11" s="18">
        <f t="shared" si="9"/>
        <v>0</v>
      </c>
      <c r="Q11" s="18">
        <f t="shared" si="23"/>
        <v>0</v>
      </c>
      <c r="R11" s="18">
        <f t="shared" si="23"/>
        <v>0</v>
      </c>
      <c r="S11" s="20">
        <f t="shared" si="10"/>
        <v>214.1870820759159</v>
      </c>
      <c r="T11" s="6" t="str">
        <f t="shared" si="11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2"/>
        <v>1723.4674368558726</v>
      </c>
      <c r="C12" s="22">
        <f t="shared" si="2"/>
        <v>29.568038395962144</v>
      </c>
      <c r="D12" s="22">
        <f t="shared" ref="D12:E12" si="24">D38+D90</f>
        <v>202.45431992275829</v>
      </c>
      <c r="E12" s="22">
        <f t="shared" si="24"/>
        <v>2.8331564524258814</v>
      </c>
      <c r="F12" s="22">
        <f t="shared" si="4"/>
        <v>0</v>
      </c>
      <c r="G12" s="22">
        <f t="shared" ref="G12:H12" si="25">G38+G90</f>
        <v>0</v>
      </c>
      <c r="H12" s="22">
        <f t="shared" si="25"/>
        <v>0</v>
      </c>
      <c r="I12" s="24">
        <f t="shared" si="6"/>
        <v>1958.3229516270187</v>
      </c>
      <c r="J12" s="6"/>
      <c r="K12" s="25" t="s">
        <v>14</v>
      </c>
      <c r="L12" s="26">
        <f t="shared" ref="L12:N12" si="26">L38+L90</f>
        <v>1723.4674368558726</v>
      </c>
      <c r="M12" s="26">
        <f t="shared" si="26"/>
        <v>29.568038395962144</v>
      </c>
      <c r="N12" s="26">
        <f t="shared" si="26"/>
        <v>202.45431992275829</v>
      </c>
      <c r="O12" s="26">
        <f t="shared" ref="O12:R12" si="27">O38+O90</f>
        <v>2.8331564524258814</v>
      </c>
      <c r="P12" s="26">
        <f t="shared" si="9"/>
        <v>0</v>
      </c>
      <c r="Q12" s="26">
        <f t="shared" si="27"/>
        <v>0</v>
      </c>
      <c r="R12" s="26">
        <f t="shared" si="27"/>
        <v>0</v>
      </c>
      <c r="S12" s="28">
        <f t="shared" si="10"/>
        <v>1958.3229516270187</v>
      </c>
      <c r="T12" s="6" t="str">
        <f t="shared" si="11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2"/>
        <v>0</v>
      </c>
      <c r="C13" s="18">
        <f t="shared" si="2"/>
        <v>0.32784894968281697</v>
      </c>
      <c r="D13" s="18">
        <f t="shared" ref="D13:E13" si="28">D39+D91</f>
        <v>8.7627008475446438E-2</v>
      </c>
      <c r="E13" s="18">
        <f t="shared" si="28"/>
        <v>457.72099917660159</v>
      </c>
      <c r="F13" s="18">
        <f t="shared" si="4"/>
        <v>9275.6579550177466</v>
      </c>
      <c r="G13" s="18">
        <f t="shared" ref="G13:H13" si="29">G39+G91</f>
        <v>0</v>
      </c>
      <c r="H13" s="18">
        <f t="shared" si="29"/>
        <v>0</v>
      </c>
      <c r="I13" s="16">
        <f t="shared" si="6"/>
        <v>9733.7944301525058</v>
      </c>
      <c r="J13" s="6"/>
      <c r="K13" s="31" t="s">
        <v>56</v>
      </c>
      <c r="L13" s="18">
        <f t="shared" ref="L13:N13" si="30">L39+L91</f>
        <v>0</v>
      </c>
      <c r="M13" s="18">
        <f t="shared" si="30"/>
        <v>0.32784894968281697</v>
      </c>
      <c r="N13" s="18">
        <f t="shared" si="30"/>
        <v>8.7627008475446438E-2</v>
      </c>
      <c r="O13" s="18">
        <f t="shared" ref="O13:R13" si="31">O39+O91</f>
        <v>457.72099917660159</v>
      </c>
      <c r="P13" s="18">
        <f t="shared" si="9"/>
        <v>9275.6579550177448</v>
      </c>
      <c r="Q13" s="18">
        <f t="shared" si="31"/>
        <v>0</v>
      </c>
      <c r="R13" s="18">
        <f t="shared" si="31"/>
        <v>0</v>
      </c>
      <c r="S13" s="20">
        <f t="shared" si="10"/>
        <v>9733.794430152504</v>
      </c>
      <c r="T13" s="6" t="str">
        <f t="shared" si="11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2"/>
        <v>0</v>
      </c>
      <c r="C14" s="22">
        <f t="shared" si="2"/>
        <v>0</v>
      </c>
      <c r="D14" s="22">
        <f t="shared" ref="D14:E14" si="32">D40+D92</f>
        <v>1.9178264128480327E-2</v>
      </c>
      <c r="E14" s="22">
        <f t="shared" si="32"/>
        <v>11.8871930888834</v>
      </c>
      <c r="F14" s="22">
        <f t="shared" si="4"/>
        <v>2571.7397411423904</v>
      </c>
      <c r="G14" s="22">
        <f t="shared" ref="G14:H14" si="33">G40+G92</f>
        <v>0</v>
      </c>
      <c r="H14" s="22">
        <f t="shared" si="33"/>
        <v>0</v>
      </c>
      <c r="I14" s="24">
        <f t="shared" si="6"/>
        <v>2583.6461124954021</v>
      </c>
      <c r="J14" s="6"/>
      <c r="K14" s="25" t="s">
        <v>11</v>
      </c>
      <c r="L14" s="26">
        <f t="shared" ref="L14:N14" si="34">L40+L92</f>
        <v>0</v>
      </c>
      <c r="M14" s="26">
        <f t="shared" si="34"/>
        <v>0</v>
      </c>
      <c r="N14" s="26">
        <f t="shared" si="34"/>
        <v>1.9178264128480327E-2</v>
      </c>
      <c r="O14" s="26">
        <f t="shared" ref="O14:R14" si="35">O40+O92</f>
        <v>11.8871930888834</v>
      </c>
      <c r="P14" s="26">
        <f t="shared" si="9"/>
        <v>2571.7397411423904</v>
      </c>
      <c r="Q14" s="26">
        <f t="shared" si="35"/>
        <v>0</v>
      </c>
      <c r="R14" s="26">
        <f t="shared" si="35"/>
        <v>0</v>
      </c>
      <c r="S14" s="28">
        <f t="shared" si="10"/>
        <v>2583.6461124954021</v>
      </c>
      <c r="T14" s="6" t="str">
        <f t="shared" si="11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2"/>
        <v>0</v>
      </c>
      <c r="C15" s="18">
        <f t="shared" si="2"/>
        <v>0</v>
      </c>
      <c r="D15" s="18">
        <f t="shared" ref="D15:E15" si="36">D41+D93</f>
        <v>0.2506739432325763</v>
      </c>
      <c r="E15" s="18">
        <f t="shared" si="36"/>
        <v>8.9486835710226545E-2</v>
      </c>
      <c r="F15" s="18">
        <f t="shared" si="4"/>
        <v>99.50946818891164</v>
      </c>
      <c r="G15" s="18">
        <f t="shared" ref="G15:H15" si="37">G41+G93</f>
        <v>0</v>
      </c>
      <c r="H15" s="18">
        <f t="shared" si="37"/>
        <v>0</v>
      </c>
      <c r="I15" s="16">
        <f t="shared" si="6"/>
        <v>99.849628967854443</v>
      </c>
      <c r="J15" s="6"/>
      <c r="K15" s="31" t="s">
        <v>57</v>
      </c>
      <c r="L15" s="18">
        <f t="shared" ref="L15:N15" si="38">L41+L93</f>
        <v>0</v>
      </c>
      <c r="M15" s="18">
        <f t="shared" si="38"/>
        <v>0</v>
      </c>
      <c r="N15" s="18">
        <f t="shared" si="38"/>
        <v>0.2506739432325763</v>
      </c>
      <c r="O15" s="18">
        <f t="shared" ref="O15:R15" si="39">O41+O93</f>
        <v>8.9486835710226545E-2</v>
      </c>
      <c r="P15" s="18">
        <f t="shared" si="9"/>
        <v>99.50946818891164</v>
      </c>
      <c r="Q15" s="18">
        <f t="shared" si="39"/>
        <v>0</v>
      </c>
      <c r="R15" s="18">
        <f t="shared" si="39"/>
        <v>0</v>
      </c>
      <c r="S15" s="20">
        <f t="shared" si="10"/>
        <v>99.849628967854443</v>
      </c>
      <c r="T15" s="6" t="str">
        <f t="shared" si="11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2"/>
        <v>167.55637865746399</v>
      </c>
      <c r="C16" s="22">
        <f t="shared" si="2"/>
        <v>0.81140334269932535</v>
      </c>
      <c r="D16" s="22">
        <f t="shared" ref="D16:E16" si="40">D42+D94</f>
        <v>48.999420907568336</v>
      </c>
      <c r="E16" s="22">
        <f t="shared" si="40"/>
        <v>13.641407472746486</v>
      </c>
      <c r="F16" s="22">
        <f t="shared" si="4"/>
        <v>2.2909213747476289</v>
      </c>
      <c r="G16" s="22">
        <f t="shared" ref="G16:H16" si="41">G42+G94</f>
        <v>0</v>
      </c>
      <c r="H16" s="22">
        <f t="shared" si="41"/>
        <v>0</v>
      </c>
      <c r="I16" s="24">
        <f t="shared" si="6"/>
        <v>233.29953175522579</v>
      </c>
      <c r="J16" s="6"/>
      <c r="K16" s="25" t="s">
        <v>16</v>
      </c>
      <c r="L16" s="26">
        <f t="shared" ref="L16:N16" si="42">L42+L94</f>
        <v>167.55637865746399</v>
      </c>
      <c r="M16" s="26">
        <f t="shared" si="42"/>
        <v>0.81140334269932535</v>
      </c>
      <c r="N16" s="26">
        <f t="shared" si="42"/>
        <v>48.999420907568336</v>
      </c>
      <c r="O16" s="26">
        <f t="shared" ref="O16:R16" si="43">O42+O94</f>
        <v>13.641407472746486</v>
      </c>
      <c r="P16" s="26">
        <f t="shared" si="9"/>
        <v>2.2909213747476485</v>
      </c>
      <c r="Q16" s="26">
        <f t="shared" si="43"/>
        <v>0</v>
      </c>
      <c r="R16" s="26">
        <f t="shared" si="43"/>
        <v>0</v>
      </c>
      <c r="S16" s="28">
        <f t="shared" si="10"/>
        <v>233.29953175522581</v>
      </c>
      <c r="T16" s="6" t="str">
        <f t="shared" si="11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2"/>
        <v>3031.9529432219811</v>
      </c>
      <c r="C17" s="18">
        <f t="shared" si="2"/>
        <v>677.56748788469986</v>
      </c>
      <c r="D17" s="18">
        <f t="shared" ref="D17:E17" si="44">D43+D95</f>
        <v>1348.934683702186</v>
      </c>
      <c r="E17" s="18">
        <f t="shared" si="44"/>
        <v>49.137620073524452</v>
      </c>
      <c r="F17" s="18">
        <f t="shared" si="4"/>
        <v>19.643896161682644</v>
      </c>
      <c r="G17" s="18">
        <f t="shared" ref="G17:H17" si="45">G43+G95</f>
        <v>0</v>
      </c>
      <c r="H17" s="18">
        <f t="shared" si="45"/>
        <v>0</v>
      </c>
      <c r="I17" s="16">
        <f t="shared" si="6"/>
        <v>5127.2366310440739</v>
      </c>
      <c r="J17" s="6"/>
      <c r="K17" s="31" t="s">
        <v>136</v>
      </c>
      <c r="L17" s="18">
        <f t="shared" ref="L17:N17" si="46">L43+L95</f>
        <v>3031.9529432219811</v>
      </c>
      <c r="M17" s="18">
        <f t="shared" si="46"/>
        <v>677.56748788469986</v>
      </c>
      <c r="N17" s="18">
        <f t="shared" si="46"/>
        <v>1348.934683702186</v>
      </c>
      <c r="O17" s="18">
        <f t="shared" ref="O17:R17" si="47">O43+O95</f>
        <v>49.137620073524452</v>
      </c>
      <c r="P17" s="18">
        <f t="shared" si="9"/>
        <v>19.64389616168264</v>
      </c>
      <c r="Q17" s="18">
        <f t="shared" si="47"/>
        <v>0</v>
      </c>
      <c r="R17" s="18">
        <f t="shared" si="47"/>
        <v>0</v>
      </c>
      <c r="S17" s="20">
        <f t="shared" si="10"/>
        <v>5127.2366310440739</v>
      </c>
      <c r="T17" s="6" t="str">
        <f t="shared" si="11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2"/>
        <v>847.40434847010226</v>
      </c>
      <c r="C18" s="22">
        <f t="shared" si="2"/>
        <v>19.593340307281672</v>
      </c>
      <c r="D18" s="22">
        <f t="shared" ref="D18:E18" si="48">D44+D96</f>
        <v>1266.7319152096695</v>
      </c>
      <c r="E18" s="22">
        <f t="shared" si="48"/>
        <v>2473.6859716185672</v>
      </c>
      <c r="F18" s="22">
        <f t="shared" si="4"/>
        <v>53.975289520244601</v>
      </c>
      <c r="G18" s="22">
        <f t="shared" ref="G18:H18" si="49">G44+G96</f>
        <v>952.51923632069781</v>
      </c>
      <c r="H18" s="22">
        <f t="shared" si="49"/>
        <v>7.2934814214349393</v>
      </c>
      <c r="I18" s="24">
        <f t="shared" si="6"/>
        <v>5621.2035828679982</v>
      </c>
      <c r="J18" s="6"/>
      <c r="K18" s="25" t="s">
        <v>24</v>
      </c>
      <c r="L18" s="26">
        <f t="shared" ref="L18:N18" si="50">L44+L96</f>
        <v>847.40434847010226</v>
      </c>
      <c r="M18" s="26">
        <f t="shared" si="50"/>
        <v>19.593340307281672</v>
      </c>
      <c r="N18" s="26">
        <f t="shared" si="50"/>
        <v>1266.7319152096695</v>
      </c>
      <c r="O18" s="26">
        <f t="shared" ref="O18:R18" si="51">O44+O96</f>
        <v>2473.6859716185672</v>
      </c>
      <c r="P18" s="26">
        <f t="shared" si="9"/>
        <v>53.975289520244601</v>
      </c>
      <c r="Q18" s="26">
        <f t="shared" si="51"/>
        <v>952.51923632069781</v>
      </c>
      <c r="R18" s="26">
        <f t="shared" si="51"/>
        <v>7.2934814214349393</v>
      </c>
      <c r="S18" s="28">
        <f t="shared" si="10"/>
        <v>5621.2035828679982</v>
      </c>
      <c r="T18" s="6" t="str">
        <f t="shared" si="11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2"/>
        <v>750.13045333798846</v>
      </c>
      <c r="C19" s="18">
        <f t="shared" si="2"/>
        <v>263.6532182601008</v>
      </c>
      <c r="D19" s="18">
        <f t="shared" ref="D19:E19" si="52">D45+D97</f>
        <v>154.23382865708876</v>
      </c>
      <c r="E19" s="18">
        <f t="shared" si="52"/>
        <v>0</v>
      </c>
      <c r="F19" s="18">
        <f t="shared" si="4"/>
        <v>0</v>
      </c>
      <c r="G19" s="18">
        <f t="shared" ref="G19:H19" si="53">G45+G97</f>
        <v>0</v>
      </c>
      <c r="H19" s="18">
        <f t="shared" si="53"/>
        <v>0</v>
      </c>
      <c r="I19" s="16">
        <f t="shared" si="6"/>
        <v>1168.017500255178</v>
      </c>
      <c r="J19" s="6"/>
      <c r="K19" s="31" t="s">
        <v>23</v>
      </c>
      <c r="L19" s="18">
        <f t="shared" ref="L19:N19" si="54">L45+L97</f>
        <v>750.13045333798846</v>
      </c>
      <c r="M19" s="18">
        <f t="shared" si="54"/>
        <v>263.6532182601008</v>
      </c>
      <c r="N19" s="18">
        <f t="shared" si="54"/>
        <v>154.23382865708876</v>
      </c>
      <c r="O19" s="18">
        <f t="shared" ref="O19:R19" si="55">O45+O97</f>
        <v>0</v>
      </c>
      <c r="P19" s="18">
        <f t="shared" si="9"/>
        <v>0</v>
      </c>
      <c r="Q19" s="18">
        <f t="shared" si="55"/>
        <v>0</v>
      </c>
      <c r="R19" s="18">
        <f t="shared" si="55"/>
        <v>0</v>
      </c>
      <c r="S19" s="20">
        <f t="shared" si="10"/>
        <v>1168.017500255178</v>
      </c>
      <c r="T19" s="6" t="str">
        <f t="shared" si="11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2"/>
        <v>3759.0363475744603</v>
      </c>
      <c r="C20" s="22">
        <f t="shared" si="2"/>
        <v>8.5945517149057356</v>
      </c>
      <c r="D20" s="22">
        <f t="shared" ref="D20:E20" si="56">D46+D98</f>
        <v>399.23973682172601</v>
      </c>
      <c r="E20" s="22">
        <f t="shared" si="56"/>
        <v>0</v>
      </c>
      <c r="F20" s="22">
        <f t="shared" si="4"/>
        <v>0</v>
      </c>
      <c r="G20" s="22">
        <f t="shared" ref="G20:H20" si="57">G46+G98</f>
        <v>0</v>
      </c>
      <c r="H20" s="22">
        <f t="shared" si="57"/>
        <v>0</v>
      </c>
      <c r="I20" s="24">
        <f t="shared" si="6"/>
        <v>4166.8706361110917</v>
      </c>
      <c r="J20" s="6"/>
      <c r="K20" s="25" t="s">
        <v>58</v>
      </c>
      <c r="L20" s="26">
        <f t="shared" ref="L20:N20" si="58">L46+L98</f>
        <v>3759.0363475744603</v>
      </c>
      <c r="M20" s="26">
        <f t="shared" si="58"/>
        <v>8.5945517149057356</v>
      </c>
      <c r="N20" s="26">
        <f t="shared" si="58"/>
        <v>399.23973682172601</v>
      </c>
      <c r="O20" s="26">
        <f t="shared" ref="O20:R20" si="59">O46+O98</f>
        <v>0</v>
      </c>
      <c r="P20" s="26">
        <f t="shared" si="9"/>
        <v>0</v>
      </c>
      <c r="Q20" s="26">
        <f t="shared" si="59"/>
        <v>0</v>
      </c>
      <c r="R20" s="26">
        <f t="shared" si="59"/>
        <v>0</v>
      </c>
      <c r="S20" s="28">
        <f t="shared" si="10"/>
        <v>4166.8706361110917</v>
      </c>
      <c r="T20" s="6" t="str">
        <f t="shared" si="11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2"/>
        <v>705.66373618342436</v>
      </c>
      <c r="C21" s="18">
        <f t="shared" si="2"/>
        <v>818.59852015474075</v>
      </c>
      <c r="D21" s="18">
        <f t="shared" ref="D21:E21" si="60">D47+D99</f>
        <v>571.73452021869662</v>
      </c>
      <c r="E21" s="18">
        <f t="shared" si="60"/>
        <v>18.359339588127447</v>
      </c>
      <c r="F21" s="18">
        <f t="shared" si="4"/>
        <v>850.33401818063169</v>
      </c>
      <c r="G21" s="18">
        <f t="shared" ref="G21:H21" si="61">G47+G99</f>
        <v>0</v>
      </c>
      <c r="H21" s="18">
        <f t="shared" si="61"/>
        <v>0</v>
      </c>
      <c r="I21" s="16">
        <f t="shared" si="6"/>
        <v>2964.6901343256209</v>
      </c>
      <c r="J21" s="6"/>
      <c r="K21" s="31" t="s">
        <v>21</v>
      </c>
      <c r="L21" s="18">
        <f t="shared" ref="L21:N21" si="62">L47+L99</f>
        <v>705.66373618342436</v>
      </c>
      <c r="M21" s="18">
        <f t="shared" si="62"/>
        <v>818.59852015474075</v>
      </c>
      <c r="N21" s="18">
        <f t="shared" si="62"/>
        <v>571.73452021869662</v>
      </c>
      <c r="O21" s="18">
        <f t="shared" ref="O21:R21" si="63">O47+O99</f>
        <v>18.359339588127447</v>
      </c>
      <c r="P21" s="18">
        <f t="shared" si="9"/>
        <v>850.33401818063169</v>
      </c>
      <c r="Q21" s="18">
        <f t="shared" si="63"/>
        <v>0</v>
      </c>
      <c r="R21" s="18">
        <f t="shared" si="63"/>
        <v>0</v>
      </c>
      <c r="S21" s="20">
        <f t="shared" si="10"/>
        <v>2964.6901343256209</v>
      </c>
      <c r="T21" s="6" t="str">
        <f t="shared" si="11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2"/>
        <v>1.033796227299961</v>
      </c>
      <c r="C22" s="22">
        <f t="shared" si="2"/>
        <v>13.946720974315582</v>
      </c>
      <c r="D22" s="22">
        <f t="shared" ref="D22:E22" si="64">D48+D100</f>
        <v>8.3783470529520105</v>
      </c>
      <c r="E22" s="22">
        <f t="shared" si="64"/>
        <v>0</v>
      </c>
      <c r="F22" s="22">
        <f t="shared" si="4"/>
        <v>0</v>
      </c>
      <c r="G22" s="22">
        <f t="shared" ref="G22:H22" si="65">G48+G100</f>
        <v>0</v>
      </c>
      <c r="H22" s="22">
        <f t="shared" si="65"/>
        <v>0</v>
      </c>
      <c r="I22" s="24">
        <f t="shared" si="6"/>
        <v>23.358864254567553</v>
      </c>
      <c r="J22" s="6"/>
      <c r="K22" s="25" t="s">
        <v>20</v>
      </c>
      <c r="L22" s="26">
        <f t="shared" ref="L22:N22" si="66">L48+L100</f>
        <v>1.033796227299961</v>
      </c>
      <c r="M22" s="26">
        <f t="shared" si="66"/>
        <v>13.946720974315582</v>
      </c>
      <c r="N22" s="26">
        <f t="shared" si="66"/>
        <v>8.3783470529520105</v>
      </c>
      <c r="O22" s="26">
        <f t="shared" ref="O22:R22" si="67">O48+O100</f>
        <v>0</v>
      </c>
      <c r="P22" s="26">
        <f t="shared" si="9"/>
        <v>0</v>
      </c>
      <c r="Q22" s="26">
        <f t="shared" si="67"/>
        <v>0</v>
      </c>
      <c r="R22" s="26">
        <f t="shared" si="67"/>
        <v>0</v>
      </c>
      <c r="S22" s="28">
        <f t="shared" si="10"/>
        <v>23.358864254567553</v>
      </c>
      <c r="T22" s="6" t="str">
        <f t="shared" si="11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2"/>
        <v>409.3925048263107</v>
      </c>
      <c r="C23" s="18">
        <f t="shared" si="2"/>
        <v>0</v>
      </c>
      <c r="D23" s="18">
        <f t="shared" ref="D23:E23" si="68">D49+D101</f>
        <v>175.44809231346289</v>
      </c>
      <c r="E23" s="18">
        <f t="shared" si="68"/>
        <v>0</v>
      </c>
      <c r="F23" s="18">
        <f t="shared" si="4"/>
        <v>0</v>
      </c>
      <c r="G23" s="18">
        <f t="shared" ref="G23:H23" si="69">G49+G101</f>
        <v>0</v>
      </c>
      <c r="H23" s="18">
        <f t="shared" si="69"/>
        <v>0</v>
      </c>
      <c r="I23" s="16">
        <f t="shared" si="6"/>
        <v>584.84059713977354</v>
      </c>
      <c r="J23" s="6"/>
      <c r="K23" s="33" t="s">
        <v>62</v>
      </c>
      <c r="L23" s="18">
        <f t="shared" ref="L23:N23" si="70">L49+L101</f>
        <v>409.3925048263107</v>
      </c>
      <c r="M23" s="18">
        <f t="shared" si="70"/>
        <v>0</v>
      </c>
      <c r="N23" s="18">
        <f t="shared" si="70"/>
        <v>175.44809231346289</v>
      </c>
      <c r="O23" s="18">
        <f t="shared" ref="O23:R23" si="71">O49+O101</f>
        <v>0</v>
      </c>
      <c r="P23" s="18">
        <f t="shared" si="9"/>
        <v>0</v>
      </c>
      <c r="Q23" s="18">
        <f t="shared" si="71"/>
        <v>0</v>
      </c>
      <c r="R23" s="18">
        <f t="shared" si="71"/>
        <v>0</v>
      </c>
      <c r="S23" s="20">
        <f t="shared" si="10"/>
        <v>584.84059713977354</v>
      </c>
      <c r="T23" s="6" t="str">
        <f t="shared" si="11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tr">
        <f>A50</f>
        <v>Umgebungswärme etc.</v>
      </c>
      <c r="B24" s="35">
        <f t="shared" si="2"/>
        <v>409.3925048263107</v>
      </c>
      <c r="C24" s="35">
        <f t="shared" si="2"/>
        <v>0</v>
      </c>
      <c r="D24" s="35">
        <f t="shared" ref="D24:E24" si="72">D50+D102</f>
        <v>175.44809231346289</v>
      </c>
      <c r="E24" s="35">
        <f t="shared" si="72"/>
        <v>0</v>
      </c>
      <c r="F24" s="35">
        <f t="shared" si="4"/>
        <v>0</v>
      </c>
      <c r="G24" s="35">
        <f t="shared" ref="G24:H24" si="73">G50+G102</f>
        <v>0</v>
      </c>
      <c r="H24" s="35">
        <f t="shared" si="73"/>
        <v>0</v>
      </c>
      <c r="I24" s="37">
        <f t="shared" si="6"/>
        <v>584.84059713977354</v>
      </c>
      <c r="J24" s="6"/>
      <c r="K24" s="38" t="s">
        <v>22</v>
      </c>
      <c r="L24" s="39">
        <f t="shared" ref="L24:N24" si="74">L50+L102</f>
        <v>409.3925048263107</v>
      </c>
      <c r="M24" s="39">
        <f t="shared" si="74"/>
        <v>0</v>
      </c>
      <c r="N24" s="39">
        <f t="shared" si="74"/>
        <v>175.44809231346289</v>
      </c>
      <c r="O24" s="39">
        <f t="shared" ref="O24:R24" si="75">O50+O102</f>
        <v>0</v>
      </c>
      <c r="P24" s="39">
        <f t="shared" si="9"/>
        <v>0</v>
      </c>
      <c r="Q24" s="39">
        <f t="shared" si="75"/>
        <v>0</v>
      </c>
      <c r="R24" s="39">
        <f t="shared" si="75"/>
        <v>0</v>
      </c>
      <c r="S24" s="41">
        <f t="shared" si="10"/>
        <v>584.84059713977354</v>
      </c>
      <c r="T24" s="6" t="str">
        <f t="shared" si="11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tr">
        <f>A51</f>
        <v>Gichtgas</v>
      </c>
      <c r="B25" s="43">
        <f t="shared" si="2"/>
        <v>0</v>
      </c>
      <c r="C25" s="43">
        <f t="shared" si="2"/>
        <v>0</v>
      </c>
      <c r="D25" s="43">
        <f t="shared" ref="D25:E25" si="76">D51+D103</f>
        <v>0</v>
      </c>
      <c r="E25" s="43">
        <f t="shared" si="76"/>
        <v>0</v>
      </c>
      <c r="F25" s="43">
        <f t="shared" si="4"/>
        <v>0</v>
      </c>
      <c r="G25" s="43">
        <f t="shared" ref="G25:H25" si="77">G51+G103</f>
        <v>0</v>
      </c>
      <c r="H25" s="43">
        <f t="shared" si="77"/>
        <v>0</v>
      </c>
      <c r="I25" s="45">
        <f t="shared" si="6"/>
        <v>0</v>
      </c>
      <c r="J25" s="6"/>
      <c r="K25" s="46" t="s">
        <v>18</v>
      </c>
      <c r="L25" s="43">
        <f t="shared" ref="L25:N25" si="78">L51+L103</f>
        <v>0</v>
      </c>
      <c r="M25" s="43">
        <f t="shared" si="78"/>
        <v>0</v>
      </c>
      <c r="N25" s="43">
        <f t="shared" si="78"/>
        <v>0</v>
      </c>
      <c r="O25" s="43">
        <f t="shared" ref="O25:R25" si="79">O51+O103</f>
        <v>0</v>
      </c>
      <c r="P25" s="43">
        <f t="shared" si="9"/>
        <v>0</v>
      </c>
      <c r="Q25" s="43">
        <f t="shared" si="79"/>
        <v>0</v>
      </c>
      <c r="R25" s="43">
        <f t="shared" si="79"/>
        <v>0</v>
      </c>
      <c r="S25" s="48">
        <f t="shared" si="10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tr">
        <f>A52</f>
        <v>Kokereigas</v>
      </c>
      <c r="B26" s="35">
        <f t="shared" si="2"/>
        <v>0</v>
      </c>
      <c r="C26" s="35">
        <f t="shared" si="2"/>
        <v>0</v>
      </c>
      <c r="D26" s="35">
        <f t="shared" ref="D26:E26" si="80">D52+D104</f>
        <v>0</v>
      </c>
      <c r="E26" s="35">
        <f t="shared" si="80"/>
        <v>0</v>
      </c>
      <c r="F26" s="35">
        <f t="shared" si="4"/>
        <v>0</v>
      </c>
      <c r="G26" s="35">
        <f t="shared" ref="G26:H26" si="81">G52+G104</f>
        <v>0</v>
      </c>
      <c r="H26" s="35">
        <f t="shared" si="81"/>
        <v>0</v>
      </c>
      <c r="I26" s="37">
        <f t="shared" si="6"/>
        <v>0</v>
      </c>
      <c r="J26" s="6"/>
      <c r="K26" s="38" t="s">
        <v>19</v>
      </c>
      <c r="L26" s="39">
        <f t="shared" ref="L26:N26" si="82">L52+L104</f>
        <v>0</v>
      </c>
      <c r="M26" s="39">
        <f t="shared" si="82"/>
        <v>0</v>
      </c>
      <c r="N26" s="39">
        <f t="shared" si="82"/>
        <v>0</v>
      </c>
      <c r="O26" s="39">
        <f t="shared" ref="O26:R26" si="83">O52+O104</f>
        <v>0</v>
      </c>
      <c r="P26" s="39">
        <f t="shared" si="9"/>
        <v>0</v>
      </c>
      <c r="Q26" s="39">
        <f t="shared" si="83"/>
        <v>0</v>
      </c>
      <c r="R26" s="39">
        <f t="shared" si="83"/>
        <v>0</v>
      </c>
      <c r="S26" s="41">
        <f t="shared" si="10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tr">
        <f>A53</f>
        <v>Brenntorf</v>
      </c>
      <c r="B27" s="50">
        <f t="shared" si="2"/>
        <v>0</v>
      </c>
      <c r="C27" s="50">
        <f t="shared" si="2"/>
        <v>0</v>
      </c>
      <c r="D27" s="50">
        <f t="shared" ref="D27:E27" si="84">D53+D105</f>
        <v>0</v>
      </c>
      <c r="E27" s="50">
        <f t="shared" si="84"/>
        <v>0</v>
      </c>
      <c r="F27" s="50">
        <f t="shared" si="4"/>
        <v>0</v>
      </c>
      <c r="G27" s="50">
        <f t="shared" ref="G27:H27" si="85">G53+G105</f>
        <v>0</v>
      </c>
      <c r="H27" s="50">
        <f t="shared" si="85"/>
        <v>0</v>
      </c>
      <c r="I27" s="52">
        <f t="shared" si="6"/>
        <v>0</v>
      </c>
      <c r="J27" s="6"/>
      <c r="K27" s="53" t="s">
        <v>64</v>
      </c>
      <c r="L27" s="50">
        <f t="shared" ref="L27:N27" si="86">L53+L105</f>
        <v>0</v>
      </c>
      <c r="M27" s="50">
        <f t="shared" si="86"/>
        <v>0</v>
      </c>
      <c r="N27" s="50">
        <f t="shared" si="86"/>
        <v>0</v>
      </c>
      <c r="O27" s="50">
        <f t="shared" ref="O27:R27" si="87">O53+O105</f>
        <v>0</v>
      </c>
      <c r="P27" s="50">
        <f t="shared" si="9"/>
        <v>0</v>
      </c>
      <c r="Q27" s="50">
        <f t="shared" si="87"/>
        <v>0</v>
      </c>
      <c r="R27" s="50">
        <f t="shared" si="87"/>
        <v>0</v>
      </c>
      <c r="S27" s="55">
        <f t="shared" si="10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11563.696088190025</v>
      </c>
      <c r="C28" s="57">
        <f t="shared" ref="C28:H28" si="88">SUM(C7:C23)</f>
        <v>1898.9927886644252</v>
      </c>
      <c r="D28" s="57">
        <f t="shared" si="88"/>
        <v>4217.1879451618061</v>
      </c>
      <c r="E28" s="57">
        <f t="shared" si="88"/>
        <v>3040.8205265562351</v>
      </c>
      <c r="F28" s="57">
        <f t="shared" si="88"/>
        <v>12873.156213286164</v>
      </c>
      <c r="G28" s="57">
        <f t="shared" si="88"/>
        <v>952.51923632069781</v>
      </c>
      <c r="H28" s="57">
        <f t="shared" si="88"/>
        <v>7.2934814214349393</v>
      </c>
      <c r="I28" s="57">
        <f t="shared" ref="I28" si="89">SUM(I7:I23)</f>
        <v>34553.66627960078</v>
      </c>
      <c r="J28" s="201"/>
      <c r="K28" s="59" t="s">
        <v>25</v>
      </c>
      <c r="L28" s="57">
        <f>SUM(L7:L23)</f>
        <v>11563.696088190025</v>
      </c>
      <c r="M28" s="57">
        <f t="shared" ref="M28:R28" si="90">SUM(M7:M23)</f>
        <v>1898.9927886644252</v>
      </c>
      <c r="N28" s="57">
        <f t="shared" si="90"/>
        <v>4217.1879451618061</v>
      </c>
      <c r="O28" s="57">
        <f t="shared" si="90"/>
        <v>3040.8205265562351</v>
      </c>
      <c r="P28" s="57">
        <f t="shared" si="90"/>
        <v>12873.156213286162</v>
      </c>
      <c r="Q28" s="57">
        <f t="shared" si="90"/>
        <v>952.51923632069781</v>
      </c>
      <c r="R28" s="57">
        <f t="shared" si="90"/>
        <v>7.2934814214349393</v>
      </c>
      <c r="S28" s="57">
        <f t="shared" ref="S28" si="91">SUM(S7:S23)</f>
        <v>34553.66627960078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0.33465901981627943</v>
      </c>
      <c r="C29" s="62">
        <f t="shared" ref="C29:H29" si="92">IF($I28=0,"-",C28/$I28)</f>
        <v>5.4957779973279448E-2</v>
      </c>
      <c r="D29" s="62">
        <f t="shared" si="92"/>
        <v>0.1220474814752575</v>
      </c>
      <c r="E29" s="62">
        <f t="shared" si="92"/>
        <v>8.8002833098825881E-2</v>
      </c>
      <c r="F29" s="62">
        <f t="shared" si="92"/>
        <v>0.37255543620521692</v>
      </c>
      <c r="G29" s="62">
        <f t="shared" si="92"/>
        <v>2.7566372512054686E-2</v>
      </c>
      <c r="H29" s="62">
        <f t="shared" si="92"/>
        <v>2.1107691908631832E-4</v>
      </c>
      <c r="I29" s="63">
        <f>SUM(B29:H29)</f>
        <v>1.0000000000000002</v>
      </c>
      <c r="K29" s="64" t="s">
        <v>86</v>
      </c>
      <c r="L29" s="65">
        <f>IF($I28=0,"-",L28/$I28)</f>
        <v>0.33465901981627943</v>
      </c>
      <c r="M29" s="65">
        <f t="shared" ref="M29:R29" si="93">IF($I28=0,"-",M28/$I28)</f>
        <v>5.4957779973279448E-2</v>
      </c>
      <c r="N29" s="65">
        <f t="shared" si="93"/>
        <v>0.1220474814752575</v>
      </c>
      <c r="O29" s="65">
        <f t="shared" si="93"/>
        <v>8.8002833098825881E-2</v>
      </c>
      <c r="P29" s="65">
        <f t="shared" si="93"/>
        <v>0.37255543620521686</v>
      </c>
      <c r="Q29" s="65">
        <f t="shared" si="93"/>
        <v>2.7566372512054686E-2</v>
      </c>
      <c r="R29" s="66">
        <f t="shared" si="93"/>
        <v>2.1107691908631832E-4</v>
      </c>
      <c r="S29" s="67">
        <f>SUM(L29:R29)</f>
        <v>1.0000000000000002</v>
      </c>
      <c r="BA29" s="68"/>
      <c r="BR29" s="68"/>
    </row>
    <row r="30" spans="1:85" ht="14.4" thickBot="1" x14ac:dyDescent="0.3"/>
    <row r="31" spans="1:85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1.6185545510097984E-2</v>
      </c>
      <c r="C33" s="14">
        <f t="shared" ref="C33:E33" si="94">C111+C137+C163+C189+C215+C241+C267+C293+C319+C345+C371+C397+C423</f>
        <v>0</v>
      </c>
      <c r="D33" s="14">
        <f t="shared" si="94"/>
        <v>0</v>
      </c>
      <c r="E33" s="14">
        <f t="shared" si="94"/>
        <v>0</v>
      </c>
      <c r="F33" s="213">
        <v>0</v>
      </c>
      <c r="G33" s="14">
        <f t="shared" ref="G33:H48" si="95">G111+G137+G163+G189+G215+G241+G267+G293+G319+G345+G371+G397+G423</f>
        <v>0</v>
      </c>
      <c r="H33" s="14">
        <f t="shared" si="95"/>
        <v>0</v>
      </c>
      <c r="I33" s="16">
        <f>SUM(B33:H33)</f>
        <v>1.6185545510097984E-2</v>
      </c>
      <c r="J33" s="6"/>
      <c r="K33" s="72" t="s">
        <v>6</v>
      </c>
      <c r="L33" s="14">
        <f t="shared" ref="L33:R48" si="96">L111+L137+L163+L189+L215+L241+L267+L293+L319+L345+L371+L397+L423</f>
        <v>1.6185545510097984E-2</v>
      </c>
      <c r="M33" s="14">
        <f t="shared" si="96"/>
        <v>0</v>
      </c>
      <c r="N33" s="14">
        <f t="shared" si="96"/>
        <v>0</v>
      </c>
      <c r="O33" s="14">
        <f t="shared" si="96"/>
        <v>0</v>
      </c>
      <c r="P33" s="14">
        <f t="shared" si="96"/>
        <v>0</v>
      </c>
      <c r="Q33" s="14">
        <f t="shared" si="96"/>
        <v>0</v>
      </c>
      <c r="R33" s="14">
        <f t="shared" si="96"/>
        <v>0</v>
      </c>
      <c r="S33" s="74">
        <f>SUM(L33:R33)</f>
        <v>1.6185545510097984E-2</v>
      </c>
      <c r="T33" s="6"/>
      <c r="U33" s="75" t="s">
        <v>6</v>
      </c>
      <c r="V33" s="76">
        <f t="shared" ref="V33:AH48" si="97">V111+V137+V163+V189+V215+V241+V267+V293+V319+V345+V371+V397+V423</f>
        <v>1.6185545510097984E-2</v>
      </c>
      <c r="W33" s="76">
        <f t="shared" si="97"/>
        <v>0</v>
      </c>
      <c r="X33" s="76">
        <f t="shared" si="97"/>
        <v>0</v>
      </c>
      <c r="Y33" s="76">
        <f t="shared" si="97"/>
        <v>0</v>
      </c>
      <c r="Z33" s="76">
        <f t="shared" si="97"/>
        <v>0</v>
      </c>
      <c r="AA33" s="76">
        <f t="shared" si="97"/>
        <v>0</v>
      </c>
      <c r="AB33" s="76">
        <f t="shared" si="97"/>
        <v>0</v>
      </c>
      <c r="AC33" s="77">
        <f t="shared" si="97"/>
        <v>0</v>
      </c>
      <c r="AD33" s="76">
        <f t="shared" si="97"/>
        <v>0</v>
      </c>
      <c r="AE33" s="76">
        <f t="shared" si="97"/>
        <v>0</v>
      </c>
      <c r="AF33" s="76">
        <f t="shared" si="97"/>
        <v>0</v>
      </c>
      <c r="AG33" s="76">
        <f t="shared" si="97"/>
        <v>0</v>
      </c>
      <c r="AH33" s="76">
        <f t="shared" si="97"/>
        <v>0</v>
      </c>
      <c r="AI33" s="79">
        <f>SUM(V33:AC33)</f>
        <v>1.6185545510097984E-2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49" si="98">B112+B138+B164+B190+B216+B242+B268+B294+B320+B346+B372+B398+B424</f>
        <v>0</v>
      </c>
      <c r="C34" s="22">
        <f t="shared" si="98"/>
        <v>0</v>
      </c>
      <c r="D34" s="22">
        <f t="shared" si="98"/>
        <v>0</v>
      </c>
      <c r="E34" s="22">
        <f t="shared" si="98"/>
        <v>0</v>
      </c>
      <c r="F34" s="214"/>
      <c r="G34" s="22">
        <f t="shared" si="95"/>
        <v>0</v>
      </c>
      <c r="H34" s="22">
        <f t="shared" si="95"/>
        <v>0</v>
      </c>
      <c r="I34" s="24">
        <f t="shared" ref="I34:I53" si="99">SUM(B34:H34)</f>
        <v>0</v>
      </c>
      <c r="J34" s="6"/>
      <c r="K34" s="25" t="s">
        <v>7</v>
      </c>
      <c r="L34" s="26">
        <f t="shared" si="96"/>
        <v>0</v>
      </c>
      <c r="M34" s="26">
        <f t="shared" si="96"/>
        <v>0</v>
      </c>
      <c r="N34" s="26">
        <f t="shared" si="96"/>
        <v>0</v>
      </c>
      <c r="O34" s="26">
        <f t="shared" si="96"/>
        <v>0</v>
      </c>
      <c r="P34" s="26">
        <f t="shared" si="96"/>
        <v>0</v>
      </c>
      <c r="Q34" s="26">
        <f t="shared" si="96"/>
        <v>0</v>
      </c>
      <c r="R34" s="26">
        <f t="shared" si="96"/>
        <v>0</v>
      </c>
      <c r="S34" s="28">
        <f t="shared" ref="S34:S53" si="100">SUM(L34:R34)</f>
        <v>0</v>
      </c>
      <c r="T34" s="6"/>
      <c r="U34" s="80" t="s">
        <v>7</v>
      </c>
      <c r="V34" s="81">
        <f t="shared" si="97"/>
        <v>0</v>
      </c>
      <c r="W34" s="81">
        <f t="shared" si="97"/>
        <v>0</v>
      </c>
      <c r="X34" s="81">
        <f t="shared" si="97"/>
        <v>0</v>
      </c>
      <c r="Y34" s="81">
        <f t="shared" si="97"/>
        <v>0</v>
      </c>
      <c r="Z34" s="81">
        <f t="shared" si="97"/>
        <v>0</v>
      </c>
      <c r="AA34" s="81">
        <f t="shared" si="97"/>
        <v>0</v>
      </c>
      <c r="AB34" s="81">
        <f t="shared" si="97"/>
        <v>0</v>
      </c>
      <c r="AC34" s="82">
        <f t="shared" si="97"/>
        <v>0</v>
      </c>
      <c r="AD34" s="81">
        <f t="shared" si="97"/>
        <v>0</v>
      </c>
      <c r="AE34" s="81">
        <f t="shared" si="97"/>
        <v>0</v>
      </c>
      <c r="AF34" s="81">
        <f t="shared" si="97"/>
        <v>0</v>
      </c>
      <c r="AG34" s="81">
        <f t="shared" si="97"/>
        <v>0</v>
      </c>
      <c r="AH34" s="81">
        <f t="shared" si="97"/>
        <v>0</v>
      </c>
      <c r="AI34" s="83">
        <f t="shared" ref="AI34:AI53" si="101">SUM(V34:AC34)</f>
        <v>0</v>
      </c>
      <c r="AJ34" t="str">
        <f t="shared" ref="AJ34:AJ55" si="102">IF(ABS(S34-AI34)&gt;0.001,S34-AI34,"")</f>
        <v/>
      </c>
    </row>
    <row r="35" spans="1:36" x14ac:dyDescent="0.25">
      <c r="A35" s="29" t="s">
        <v>9</v>
      </c>
      <c r="B35" s="18">
        <f t="shared" si="98"/>
        <v>0</v>
      </c>
      <c r="C35" s="18">
        <f t="shared" si="98"/>
        <v>0</v>
      </c>
      <c r="D35" s="18">
        <f t="shared" si="98"/>
        <v>0.13514339673014844</v>
      </c>
      <c r="E35" s="18">
        <f t="shared" si="98"/>
        <v>0</v>
      </c>
      <c r="F35" s="214"/>
      <c r="G35" s="18">
        <f t="shared" si="95"/>
        <v>0</v>
      </c>
      <c r="H35" s="18">
        <f t="shared" si="95"/>
        <v>0</v>
      </c>
      <c r="I35" s="16">
        <f t="shared" si="99"/>
        <v>0.13514339673014844</v>
      </c>
      <c r="J35" s="6"/>
      <c r="K35" s="31" t="s">
        <v>9</v>
      </c>
      <c r="L35" s="18">
        <f t="shared" si="96"/>
        <v>0</v>
      </c>
      <c r="M35" s="18">
        <f t="shared" si="96"/>
        <v>0</v>
      </c>
      <c r="N35" s="18">
        <f t="shared" si="96"/>
        <v>0.13514339673014844</v>
      </c>
      <c r="O35" s="18">
        <f t="shared" si="96"/>
        <v>0</v>
      </c>
      <c r="P35" s="18">
        <f t="shared" si="96"/>
        <v>0</v>
      </c>
      <c r="Q35" s="18">
        <f t="shared" si="96"/>
        <v>0</v>
      </c>
      <c r="R35" s="18">
        <f t="shared" si="96"/>
        <v>0</v>
      </c>
      <c r="S35" s="20">
        <f t="shared" si="100"/>
        <v>0.13514339673014844</v>
      </c>
      <c r="T35" s="6"/>
      <c r="U35" s="84" t="s">
        <v>9</v>
      </c>
      <c r="V35" s="76">
        <f t="shared" si="97"/>
        <v>0</v>
      </c>
      <c r="W35" s="76">
        <f t="shared" si="97"/>
        <v>0</v>
      </c>
      <c r="X35" s="76">
        <f t="shared" si="97"/>
        <v>0</v>
      </c>
      <c r="Y35" s="76">
        <f t="shared" si="97"/>
        <v>0</v>
      </c>
      <c r="Z35" s="76">
        <f t="shared" si="97"/>
        <v>0.13514339673014844</v>
      </c>
      <c r="AA35" s="76">
        <f t="shared" si="97"/>
        <v>0</v>
      </c>
      <c r="AB35" s="76">
        <f t="shared" si="97"/>
        <v>0</v>
      </c>
      <c r="AC35" s="77">
        <f t="shared" si="97"/>
        <v>0</v>
      </c>
      <c r="AD35" s="76">
        <f t="shared" si="97"/>
        <v>0</v>
      </c>
      <c r="AE35" s="76">
        <f t="shared" si="97"/>
        <v>0</v>
      </c>
      <c r="AF35" s="76">
        <f t="shared" si="97"/>
        <v>0</v>
      </c>
      <c r="AG35" s="76">
        <f t="shared" si="97"/>
        <v>0</v>
      </c>
      <c r="AH35" s="76">
        <f t="shared" si="97"/>
        <v>0</v>
      </c>
      <c r="AI35" s="79">
        <f t="shared" si="101"/>
        <v>0.13514339673014844</v>
      </c>
      <c r="AJ35" t="str">
        <f t="shared" si="102"/>
        <v/>
      </c>
    </row>
    <row r="36" spans="1:36" x14ac:dyDescent="0.25">
      <c r="A36" s="21" t="s">
        <v>54</v>
      </c>
      <c r="B36" s="22">
        <f t="shared" si="98"/>
        <v>0</v>
      </c>
      <c r="C36" s="22">
        <f t="shared" si="98"/>
        <v>0</v>
      </c>
      <c r="D36" s="22">
        <f t="shared" si="98"/>
        <v>0</v>
      </c>
      <c r="E36" s="22">
        <f t="shared" si="98"/>
        <v>0</v>
      </c>
      <c r="F36" s="214"/>
      <c r="G36" s="22">
        <f t="shared" si="95"/>
        <v>0</v>
      </c>
      <c r="H36" s="22">
        <f t="shared" si="95"/>
        <v>0</v>
      </c>
      <c r="I36" s="24">
        <f t="shared" si="99"/>
        <v>0</v>
      </c>
      <c r="J36" s="6"/>
      <c r="K36" s="25" t="s">
        <v>54</v>
      </c>
      <c r="L36" s="26">
        <f t="shared" si="96"/>
        <v>0</v>
      </c>
      <c r="M36" s="26">
        <f t="shared" si="96"/>
        <v>0</v>
      </c>
      <c r="N36" s="26">
        <f t="shared" si="96"/>
        <v>0</v>
      </c>
      <c r="O36" s="26">
        <f t="shared" si="96"/>
        <v>0</v>
      </c>
      <c r="P36" s="26">
        <f t="shared" si="96"/>
        <v>0</v>
      </c>
      <c r="Q36" s="26">
        <f t="shared" si="96"/>
        <v>0</v>
      </c>
      <c r="R36" s="26">
        <f t="shared" si="96"/>
        <v>0</v>
      </c>
      <c r="S36" s="28">
        <f t="shared" si="100"/>
        <v>0</v>
      </c>
      <c r="T36" s="6"/>
      <c r="U36" s="80" t="s">
        <v>54</v>
      </c>
      <c r="V36" s="81">
        <f t="shared" si="97"/>
        <v>0</v>
      </c>
      <c r="W36" s="81">
        <f t="shared" si="97"/>
        <v>0</v>
      </c>
      <c r="X36" s="81">
        <f t="shared" si="97"/>
        <v>0</v>
      </c>
      <c r="Y36" s="81">
        <f t="shared" si="97"/>
        <v>0</v>
      </c>
      <c r="Z36" s="81">
        <f t="shared" si="97"/>
        <v>0</v>
      </c>
      <c r="AA36" s="81">
        <f t="shared" si="97"/>
        <v>0</v>
      </c>
      <c r="AB36" s="81">
        <f t="shared" si="97"/>
        <v>0</v>
      </c>
      <c r="AC36" s="82">
        <f t="shared" si="97"/>
        <v>0</v>
      </c>
      <c r="AD36" s="81">
        <f t="shared" si="97"/>
        <v>0</v>
      </c>
      <c r="AE36" s="81">
        <f t="shared" si="97"/>
        <v>0</v>
      </c>
      <c r="AF36" s="81">
        <f t="shared" si="97"/>
        <v>0</v>
      </c>
      <c r="AG36" s="81">
        <f t="shared" si="97"/>
        <v>0</v>
      </c>
      <c r="AH36" s="81">
        <f t="shared" si="97"/>
        <v>0</v>
      </c>
      <c r="AI36" s="83">
        <f t="shared" si="101"/>
        <v>0</v>
      </c>
      <c r="AJ36" t="str">
        <f t="shared" si="102"/>
        <v/>
      </c>
    </row>
    <row r="37" spans="1:36" x14ac:dyDescent="0.25">
      <c r="A37" s="29" t="s">
        <v>15</v>
      </c>
      <c r="B37" s="18">
        <f t="shared" si="98"/>
        <v>52.551927155977637</v>
      </c>
      <c r="C37" s="18">
        <f t="shared" si="98"/>
        <v>64.024822508793278</v>
      </c>
      <c r="D37" s="18">
        <f t="shared" si="98"/>
        <v>35.239125268476442</v>
      </c>
      <c r="E37" s="18">
        <f t="shared" si="98"/>
        <v>12.374605272504471</v>
      </c>
      <c r="F37" s="214"/>
      <c r="G37" s="18">
        <f t="shared" si="95"/>
        <v>0</v>
      </c>
      <c r="H37" s="18">
        <f t="shared" si="95"/>
        <v>0</v>
      </c>
      <c r="I37" s="16">
        <f t="shared" si="99"/>
        <v>164.19048020575184</v>
      </c>
      <c r="J37" s="6"/>
      <c r="K37" s="31" t="s">
        <v>15</v>
      </c>
      <c r="L37" s="18">
        <f t="shared" si="96"/>
        <v>52.551927155977637</v>
      </c>
      <c r="M37" s="18">
        <f t="shared" si="96"/>
        <v>64.024822508793278</v>
      </c>
      <c r="N37" s="18">
        <f t="shared" si="96"/>
        <v>35.239125268476442</v>
      </c>
      <c r="O37" s="18">
        <f t="shared" si="96"/>
        <v>12.374605272504471</v>
      </c>
      <c r="P37" s="18">
        <f t="shared" si="96"/>
        <v>0</v>
      </c>
      <c r="Q37" s="18">
        <f t="shared" si="96"/>
        <v>0</v>
      </c>
      <c r="R37" s="18">
        <f t="shared" si="96"/>
        <v>0</v>
      </c>
      <c r="S37" s="20">
        <f t="shared" si="100"/>
        <v>164.19048020575184</v>
      </c>
      <c r="T37" s="6"/>
      <c r="U37" s="84" t="s">
        <v>15</v>
      </c>
      <c r="V37" s="76">
        <f t="shared" si="97"/>
        <v>52.529468782975918</v>
      </c>
      <c r="W37" s="76">
        <f t="shared" si="97"/>
        <v>0</v>
      </c>
      <c r="X37" s="76">
        <f t="shared" si="97"/>
        <v>0</v>
      </c>
      <c r="Y37" s="76">
        <f t="shared" si="97"/>
        <v>64.024822508793278</v>
      </c>
      <c r="Z37" s="76">
        <f t="shared" si="97"/>
        <v>35.239125268476442</v>
      </c>
      <c r="AA37" s="76">
        <f t="shared" si="97"/>
        <v>12.374605272504471</v>
      </c>
      <c r="AB37" s="76">
        <f t="shared" si="97"/>
        <v>0</v>
      </c>
      <c r="AC37" s="77">
        <f t="shared" si="97"/>
        <v>2.2458373001721623E-2</v>
      </c>
      <c r="AD37" s="76">
        <f t="shared" si="97"/>
        <v>2.2458373001721623E-2</v>
      </c>
      <c r="AE37" s="76">
        <f t="shared" si="97"/>
        <v>0</v>
      </c>
      <c r="AF37" s="76">
        <f t="shared" si="97"/>
        <v>0</v>
      </c>
      <c r="AG37" s="76">
        <f t="shared" si="97"/>
        <v>0</v>
      </c>
      <c r="AH37" s="76">
        <f t="shared" si="97"/>
        <v>0</v>
      </c>
      <c r="AI37" s="79">
        <f t="shared" si="101"/>
        <v>164.19048020575184</v>
      </c>
      <c r="AJ37" t="str">
        <f t="shared" si="102"/>
        <v/>
      </c>
    </row>
    <row r="38" spans="1:36" x14ac:dyDescent="0.25">
      <c r="A38" s="21" t="s">
        <v>14</v>
      </c>
      <c r="B38" s="22">
        <f t="shared" si="98"/>
        <v>60.898051128097279</v>
      </c>
      <c r="C38" s="22">
        <f t="shared" si="98"/>
        <v>27.5758358066984</v>
      </c>
      <c r="D38" s="22">
        <f t="shared" si="98"/>
        <v>21.047878716830809</v>
      </c>
      <c r="E38" s="22">
        <f t="shared" si="98"/>
        <v>2.8331564524258814</v>
      </c>
      <c r="F38" s="214"/>
      <c r="G38" s="22">
        <f t="shared" si="95"/>
        <v>0</v>
      </c>
      <c r="H38" s="22">
        <f t="shared" si="95"/>
        <v>0</v>
      </c>
      <c r="I38" s="24">
        <f t="shared" si="99"/>
        <v>112.35492210405236</v>
      </c>
      <c r="J38" s="6"/>
      <c r="K38" s="25" t="s">
        <v>14</v>
      </c>
      <c r="L38" s="26">
        <f t="shared" si="96"/>
        <v>60.898051128097279</v>
      </c>
      <c r="M38" s="26">
        <f t="shared" si="96"/>
        <v>27.5758358066984</v>
      </c>
      <c r="N38" s="26">
        <f t="shared" si="96"/>
        <v>21.047878716830809</v>
      </c>
      <c r="O38" s="26">
        <f t="shared" si="96"/>
        <v>2.8331564524258814</v>
      </c>
      <c r="P38" s="26">
        <f t="shared" si="96"/>
        <v>0</v>
      </c>
      <c r="Q38" s="26">
        <f t="shared" si="96"/>
        <v>0</v>
      </c>
      <c r="R38" s="26">
        <f t="shared" si="96"/>
        <v>0</v>
      </c>
      <c r="S38" s="28">
        <f t="shared" si="100"/>
        <v>112.35492210405236</v>
      </c>
      <c r="T38" s="6"/>
      <c r="U38" s="80" t="s">
        <v>55</v>
      </c>
      <c r="V38" s="81">
        <f t="shared" si="97"/>
        <v>57.069779181037049</v>
      </c>
      <c r="W38" s="81">
        <f t="shared" si="97"/>
        <v>0</v>
      </c>
      <c r="X38" s="81">
        <f t="shared" si="97"/>
        <v>0</v>
      </c>
      <c r="Y38" s="81">
        <f t="shared" si="97"/>
        <v>27.5758358066984</v>
      </c>
      <c r="Z38" s="81">
        <f t="shared" si="97"/>
        <v>19.766217554021459</v>
      </c>
      <c r="AA38" s="81">
        <f t="shared" si="97"/>
        <v>2.4787047449037067</v>
      </c>
      <c r="AB38" s="81">
        <f t="shared" si="97"/>
        <v>0</v>
      </c>
      <c r="AC38" s="82">
        <f t="shared" si="97"/>
        <v>5.4643848173917462</v>
      </c>
      <c r="AD38" s="81">
        <f t="shared" si="97"/>
        <v>3.8282719470602222</v>
      </c>
      <c r="AE38" s="81">
        <f t="shared" si="97"/>
        <v>0</v>
      </c>
      <c r="AF38" s="81">
        <f t="shared" si="97"/>
        <v>0</v>
      </c>
      <c r="AG38" s="81">
        <f t="shared" si="97"/>
        <v>1.2816611628093495</v>
      </c>
      <c r="AH38" s="81">
        <f t="shared" si="97"/>
        <v>0.35445170752217464</v>
      </c>
      <c r="AI38" s="83">
        <f t="shared" si="101"/>
        <v>112.35492210405238</v>
      </c>
      <c r="AJ38" t="str">
        <f t="shared" si="102"/>
        <v/>
      </c>
    </row>
    <row r="39" spans="1:36" x14ac:dyDescent="0.25">
      <c r="A39" s="29" t="s">
        <v>56</v>
      </c>
      <c r="B39" s="18">
        <f t="shared" si="98"/>
        <v>0</v>
      </c>
      <c r="C39" s="18">
        <f t="shared" si="98"/>
        <v>0</v>
      </c>
      <c r="D39" s="18">
        <f t="shared" si="98"/>
        <v>0</v>
      </c>
      <c r="E39" s="18">
        <f t="shared" si="98"/>
        <v>400.93197898536181</v>
      </c>
      <c r="F39" s="214"/>
      <c r="G39" s="18">
        <f t="shared" si="95"/>
        <v>0</v>
      </c>
      <c r="H39" s="18">
        <f t="shared" si="95"/>
        <v>0</v>
      </c>
      <c r="I39" s="16">
        <f t="shared" si="99"/>
        <v>400.93197898536181</v>
      </c>
      <c r="J39" s="6"/>
      <c r="K39" s="31" t="s">
        <v>56</v>
      </c>
      <c r="L39" s="18">
        <f t="shared" si="96"/>
        <v>0</v>
      </c>
      <c r="M39" s="18">
        <f t="shared" si="96"/>
        <v>0</v>
      </c>
      <c r="N39" s="18">
        <f t="shared" si="96"/>
        <v>0</v>
      </c>
      <c r="O39" s="18">
        <f t="shared" si="96"/>
        <v>400.93197898536181</v>
      </c>
      <c r="P39" s="18">
        <f t="shared" si="96"/>
        <v>781.71401036652423</v>
      </c>
      <c r="Q39" s="18">
        <f t="shared" si="96"/>
        <v>0</v>
      </c>
      <c r="R39" s="18">
        <f t="shared" si="96"/>
        <v>0</v>
      </c>
      <c r="S39" s="20">
        <f t="shared" si="100"/>
        <v>1182.6459893518861</v>
      </c>
      <c r="T39" s="6"/>
      <c r="U39" s="84" t="s">
        <v>56</v>
      </c>
      <c r="V39" s="76">
        <f t="shared" si="97"/>
        <v>0</v>
      </c>
      <c r="W39" s="76">
        <f t="shared" si="97"/>
        <v>0</v>
      </c>
      <c r="X39" s="76">
        <f t="shared" si="97"/>
        <v>0</v>
      </c>
      <c r="Y39" s="76">
        <f t="shared" si="97"/>
        <v>0</v>
      </c>
      <c r="Z39" s="76">
        <f t="shared" si="97"/>
        <v>0</v>
      </c>
      <c r="AA39" s="76">
        <f t="shared" si="97"/>
        <v>197.22972921840574</v>
      </c>
      <c r="AB39" s="76">
        <f t="shared" si="97"/>
        <v>781.71401036652423</v>
      </c>
      <c r="AC39" s="77">
        <f t="shared" si="97"/>
        <v>203.7022497669561</v>
      </c>
      <c r="AD39" s="76">
        <f t="shared" si="97"/>
        <v>0</v>
      </c>
      <c r="AE39" s="76">
        <f t="shared" si="97"/>
        <v>0</v>
      </c>
      <c r="AF39" s="76">
        <f t="shared" si="97"/>
        <v>0</v>
      </c>
      <c r="AG39" s="76">
        <f t="shared" si="97"/>
        <v>0</v>
      </c>
      <c r="AH39" s="76">
        <f t="shared" si="97"/>
        <v>203.7022497669561</v>
      </c>
      <c r="AI39" s="79">
        <f t="shared" si="101"/>
        <v>1182.6459893518861</v>
      </c>
      <c r="AJ39" t="str">
        <f t="shared" si="102"/>
        <v/>
      </c>
    </row>
    <row r="40" spans="1:36" x14ac:dyDescent="0.25">
      <c r="A40" s="21" t="s">
        <v>11</v>
      </c>
      <c r="B40" s="22">
        <f t="shared" si="98"/>
        <v>0</v>
      </c>
      <c r="C40" s="22">
        <f t="shared" si="98"/>
        <v>0</v>
      </c>
      <c r="D40" s="22">
        <f t="shared" si="98"/>
        <v>0</v>
      </c>
      <c r="E40" s="22">
        <f t="shared" si="98"/>
        <v>5.4587039231275041</v>
      </c>
      <c r="F40" s="214"/>
      <c r="G40" s="22">
        <f t="shared" si="95"/>
        <v>0</v>
      </c>
      <c r="H40" s="22">
        <f t="shared" si="95"/>
        <v>0</v>
      </c>
      <c r="I40" s="24">
        <f t="shared" si="99"/>
        <v>5.4587039231275041</v>
      </c>
      <c r="J40" s="6"/>
      <c r="K40" s="25" t="s">
        <v>11</v>
      </c>
      <c r="L40" s="26">
        <f t="shared" si="96"/>
        <v>0</v>
      </c>
      <c r="M40" s="26">
        <f t="shared" si="96"/>
        <v>0</v>
      </c>
      <c r="N40" s="26">
        <f t="shared" si="96"/>
        <v>0</v>
      </c>
      <c r="O40" s="26">
        <f t="shared" si="96"/>
        <v>5.4587039231275041</v>
      </c>
      <c r="P40" s="26">
        <f t="shared" si="96"/>
        <v>39.86689069868828</v>
      </c>
      <c r="Q40" s="26">
        <f t="shared" si="96"/>
        <v>0</v>
      </c>
      <c r="R40" s="26">
        <f t="shared" si="96"/>
        <v>0</v>
      </c>
      <c r="S40" s="28">
        <f t="shared" si="100"/>
        <v>45.325594621815782</v>
      </c>
      <c r="T40" s="6"/>
      <c r="U40" s="80" t="s">
        <v>11</v>
      </c>
      <c r="V40" s="81">
        <f t="shared" si="97"/>
        <v>0</v>
      </c>
      <c r="W40" s="81">
        <f t="shared" si="97"/>
        <v>0</v>
      </c>
      <c r="X40" s="81">
        <f t="shared" si="97"/>
        <v>0</v>
      </c>
      <c r="Y40" s="81">
        <f t="shared" si="97"/>
        <v>0</v>
      </c>
      <c r="Z40" s="81">
        <f t="shared" si="97"/>
        <v>0</v>
      </c>
      <c r="AA40" s="81">
        <f t="shared" si="97"/>
        <v>4.3673168351485048</v>
      </c>
      <c r="AB40" s="81">
        <f t="shared" si="97"/>
        <v>39.86689069868828</v>
      </c>
      <c r="AC40" s="82">
        <f t="shared" si="97"/>
        <v>1.0913870879789986</v>
      </c>
      <c r="AD40" s="81">
        <f t="shared" si="97"/>
        <v>0</v>
      </c>
      <c r="AE40" s="81">
        <f t="shared" si="97"/>
        <v>0</v>
      </c>
      <c r="AF40" s="81">
        <f t="shared" si="97"/>
        <v>0</v>
      </c>
      <c r="AG40" s="81">
        <f t="shared" si="97"/>
        <v>0</v>
      </c>
      <c r="AH40" s="81">
        <f t="shared" si="97"/>
        <v>1.0913870879789986</v>
      </c>
      <c r="AI40" s="83">
        <f t="shared" si="101"/>
        <v>45.325594621815789</v>
      </c>
      <c r="AJ40" t="str">
        <f t="shared" si="102"/>
        <v/>
      </c>
    </row>
    <row r="41" spans="1:36" x14ac:dyDescent="0.25">
      <c r="A41" s="29" t="s">
        <v>57</v>
      </c>
      <c r="B41" s="18">
        <f t="shared" si="98"/>
        <v>0</v>
      </c>
      <c r="C41" s="18">
        <f t="shared" si="98"/>
        <v>0</v>
      </c>
      <c r="D41" s="18">
        <f t="shared" si="98"/>
        <v>0.2506739432325763</v>
      </c>
      <c r="E41" s="18">
        <f t="shared" si="98"/>
        <v>8.9486835710226545E-2</v>
      </c>
      <c r="F41" s="214"/>
      <c r="G41" s="18">
        <f t="shared" si="95"/>
        <v>0</v>
      </c>
      <c r="H41" s="18">
        <f t="shared" si="95"/>
        <v>0</v>
      </c>
      <c r="I41" s="16">
        <f t="shared" si="99"/>
        <v>0.34016077894280283</v>
      </c>
      <c r="J41" s="6"/>
      <c r="K41" s="31" t="s">
        <v>57</v>
      </c>
      <c r="L41" s="18">
        <f t="shared" si="96"/>
        <v>0</v>
      </c>
      <c r="M41" s="18">
        <f t="shared" si="96"/>
        <v>0</v>
      </c>
      <c r="N41" s="18">
        <f t="shared" si="96"/>
        <v>0.2506739432325763</v>
      </c>
      <c r="O41" s="18">
        <f t="shared" si="96"/>
        <v>8.9486835710226545E-2</v>
      </c>
      <c r="P41" s="18">
        <f t="shared" si="96"/>
        <v>0</v>
      </c>
      <c r="Q41" s="18">
        <f t="shared" si="96"/>
        <v>0</v>
      </c>
      <c r="R41" s="18">
        <f t="shared" si="96"/>
        <v>0</v>
      </c>
      <c r="S41" s="20">
        <f t="shared" si="100"/>
        <v>0.34016077894280283</v>
      </c>
      <c r="T41" s="6"/>
      <c r="U41" s="84" t="s">
        <v>57</v>
      </c>
      <c r="V41" s="76">
        <f t="shared" si="97"/>
        <v>0</v>
      </c>
      <c r="W41" s="76">
        <f t="shared" si="97"/>
        <v>0</v>
      </c>
      <c r="X41" s="76">
        <f t="shared" si="97"/>
        <v>0</v>
      </c>
      <c r="Y41" s="76">
        <f t="shared" si="97"/>
        <v>0</v>
      </c>
      <c r="Z41" s="76">
        <f t="shared" si="97"/>
        <v>0.2506739432325763</v>
      </c>
      <c r="AA41" s="76">
        <f t="shared" si="97"/>
        <v>0</v>
      </c>
      <c r="AB41" s="76">
        <f t="shared" si="97"/>
        <v>0</v>
      </c>
      <c r="AC41" s="77">
        <f t="shared" si="97"/>
        <v>8.9486835710226545E-2</v>
      </c>
      <c r="AD41" s="76">
        <f t="shared" si="97"/>
        <v>0</v>
      </c>
      <c r="AE41" s="76">
        <f t="shared" si="97"/>
        <v>0</v>
      </c>
      <c r="AF41" s="76">
        <f t="shared" si="97"/>
        <v>0</v>
      </c>
      <c r="AG41" s="76">
        <f t="shared" si="97"/>
        <v>0</v>
      </c>
      <c r="AH41" s="76">
        <f t="shared" si="97"/>
        <v>8.9486835710226545E-2</v>
      </c>
      <c r="AI41" s="79">
        <f t="shared" si="101"/>
        <v>0.34016077894280283</v>
      </c>
      <c r="AJ41" t="str">
        <f t="shared" si="102"/>
        <v/>
      </c>
    </row>
    <row r="42" spans="1:36" x14ac:dyDescent="0.25">
      <c r="A42" s="21" t="s">
        <v>16</v>
      </c>
      <c r="B42" s="22">
        <f t="shared" si="98"/>
        <v>15.90290279620362</v>
      </c>
      <c r="C42" s="22">
        <f t="shared" si="98"/>
        <v>0.2088811565638159</v>
      </c>
      <c r="D42" s="22">
        <f t="shared" si="98"/>
        <v>29.615426878783794</v>
      </c>
      <c r="E42" s="22">
        <f t="shared" si="98"/>
        <v>11.59632851987168</v>
      </c>
      <c r="F42" s="214"/>
      <c r="G42" s="22">
        <f t="shared" si="95"/>
        <v>0</v>
      </c>
      <c r="H42" s="22">
        <f t="shared" si="95"/>
        <v>0</v>
      </c>
      <c r="I42" s="24">
        <f t="shared" si="99"/>
        <v>57.323539351422909</v>
      </c>
      <c r="J42" s="6"/>
      <c r="K42" s="25" t="s">
        <v>16</v>
      </c>
      <c r="L42" s="26">
        <f t="shared" si="96"/>
        <v>15.90290279620362</v>
      </c>
      <c r="M42" s="26">
        <f t="shared" si="96"/>
        <v>0.2088811565638159</v>
      </c>
      <c r="N42" s="26">
        <f t="shared" si="96"/>
        <v>29.615426878783794</v>
      </c>
      <c r="O42" s="26">
        <f t="shared" si="96"/>
        <v>11.59632851987168</v>
      </c>
      <c r="P42" s="26">
        <f t="shared" si="96"/>
        <v>2.3099322883344042</v>
      </c>
      <c r="Q42" s="26">
        <f t="shared" si="96"/>
        <v>0</v>
      </c>
      <c r="R42" s="26">
        <f t="shared" si="96"/>
        <v>0</v>
      </c>
      <c r="S42" s="28">
        <f t="shared" si="100"/>
        <v>59.63347163975731</v>
      </c>
      <c r="T42" s="6"/>
      <c r="U42" s="80" t="s">
        <v>16</v>
      </c>
      <c r="V42" s="81">
        <f t="shared" si="97"/>
        <v>15.876574295217731</v>
      </c>
      <c r="W42" s="81">
        <f t="shared" si="97"/>
        <v>0</v>
      </c>
      <c r="X42" s="81">
        <f t="shared" si="97"/>
        <v>0</v>
      </c>
      <c r="Y42" s="81">
        <f t="shared" si="97"/>
        <v>0.2088811565638159</v>
      </c>
      <c r="Z42" s="81">
        <f t="shared" si="97"/>
        <v>29.613563634819343</v>
      </c>
      <c r="AA42" s="81">
        <f t="shared" si="97"/>
        <v>0.12741716437100228</v>
      </c>
      <c r="AB42" s="81">
        <f t="shared" si="97"/>
        <v>2.3099322883344042</v>
      </c>
      <c r="AC42" s="82">
        <f t="shared" si="97"/>
        <v>11.497103100451014</v>
      </c>
      <c r="AD42" s="81">
        <f t="shared" si="97"/>
        <v>2.6328500985888049E-2</v>
      </c>
      <c r="AE42" s="81">
        <f t="shared" si="97"/>
        <v>0</v>
      </c>
      <c r="AF42" s="81">
        <f t="shared" si="97"/>
        <v>0</v>
      </c>
      <c r="AG42" s="81">
        <f t="shared" si="97"/>
        <v>1.8632439644514298E-3</v>
      </c>
      <c r="AH42" s="81">
        <f t="shared" si="97"/>
        <v>11.468911355500676</v>
      </c>
      <c r="AI42" s="83">
        <f t="shared" si="101"/>
        <v>59.633471639757303</v>
      </c>
      <c r="AJ42" t="str">
        <f t="shared" si="102"/>
        <v/>
      </c>
    </row>
    <row r="43" spans="1:36" x14ac:dyDescent="0.25">
      <c r="A43" s="29" t="s">
        <v>136</v>
      </c>
      <c r="B43" s="18">
        <f t="shared" si="98"/>
        <v>270.86715860674514</v>
      </c>
      <c r="C43" s="18">
        <f t="shared" si="98"/>
        <v>607.76002523962256</v>
      </c>
      <c r="D43" s="18">
        <f t="shared" si="98"/>
        <v>989.36370530951797</v>
      </c>
      <c r="E43" s="18">
        <f t="shared" si="98"/>
        <v>38.41719353914889</v>
      </c>
      <c r="F43" s="214"/>
      <c r="G43" s="18">
        <f t="shared" si="95"/>
        <v>0</v>
      </c>
      <c r="H43" s="18">
        <f t="shared" si="95"/>
        <v>0</v>
      </c>
      <c r="I43" s="16">
        <f t="shared" si="99"/>
        <v>1906.4080826950346</v>
      </c>
      <c r="J43" s="6"/>
      <c r="K43" s="31" t="s">
        <v>136</v>
      </c>
      <c r="L43" s="18">
        <f t="shared" si="96"/>
        <v>270.86715860674514</v>
      </c>
      <c r="M43" s="18">
        <f t="shared" si="96"/>
        <v>607.76002523962256</v>
      </c>
      <c r="N43" s="18">
        <f t="shared" si="96"/>
        <v>989.36370530951797</v>
      </c>
      <c r="O43" s="18">
        <f t="shared" si="96"/>
        <v>38.41719353914889</v>
      </c>
      <c r="P43" s="18">
        <f t="shared" si="96"/>
        <v>4.1668590436407786</v>
      </c>
      <c r="Q43" s="18">
        <f t="shared" si="96"/>
        <v>0</v>
      </c>
      <c r="R43" s="18">
        <f t="shared" si="96"/>
        <v>0</v>
      </c>
      <c r="S43" s="20">
        <f t="shared" si="100"/>
        <v>1910.5749417386753</v>
      </c>
      <c r="T43" s="6"/>
      <c r="U43" s="84" t="s">
        <v>136</v>
      </c>
      <c r="V43" s="76">
        <f t="shared" si="97"/>
        <v>265.35095689328665</v>
      </c>
      <c r="W43" s="76">
        <f t="shared" si="97"/>
        <v>0</v>
      </c>
      <c r="X43" s="76">
        <f t="shared" si="97"/>
        <v>0</v>
      </c>
      <c r="Y43" s="76">
        <f t="shared" si="97"/>
        <v>607.76002523962256</v>
      </c>
      <c r="Z43" s="76">
        <f t="shared" si="97"/>
        <v>972.35610967512605</v>
      </c>
      <c r="AA43" s="76">
        <f t="shared" si="97"/>
        <v>7.406792739982035</v>
      </c>
      <c r="AB43" s="76">
        <f t="shared" si="97"/>
        <v>4.1668590436407786</v>
      </c>
      <c r="AC43" s="77">
        <f t="shared" si="97"/>
        <v>53.534198147017356</v>
      </c>
      <c r="AD43" s="76">
        <f t="shared" si="97"/>
        <v>5.5162017134584822</v>
      </c>
      <c r="AE43" s="76">
        <f t="shared" si="97"/>
        <v>3.4024602631713923</v>
      </c>
      <c r="AF43" s="76">
        <f t="shared" si="97"/>
        <v>0</v>
      </c>
      <c r="AG43" s="76">
        <f t="shared" si="97"/>
        <v>17.007595634392004</v>
      </c>
      <c r="AH43" s="76">
        <f t="shared" si="97"/>
        <v>27.607940535995461</v>
      </c>
      <c r="AI43" s="79">
        <f t="shared" si="101"/>
        <v>1910.5749417386751</v>
      </c>
      <c r="AJ43" t="str">
        <f t="shared" si="102"/>
        <v/>
      </c>
    </row>
    <row r="44" spans="1:36" x14ac:dyDescent="0.25">
      <c r="A44" s="21" t="s">
        <v>24</v>
      </c>
      <c r="B44" s="22">
        <f t="shared" si="98"/>
        <v>80.791781356719113</v>
      </c>
      <c r="C44" s="22">
        <f t="shared" si="98"/>
        <v>19.5188399032285</v>
      </c>
      <c r="D44" s="22">
        <f t="shared" si="98"/>
        <v>156.58509520058462</v>
      </c>
      <c r="E44" s="22">
        <f t="shared" si="98"/>
        <v>1401.5251795740442</v>
      </c>
      <c r="F44" s="214"/>
      <c r="G44" s="22">
        <f t="shared" si="95"/>
        <v>148.59782812578658</v>
      </c>
      <c r="H44" s="22">
        <f t="shared" si="95"/>
        <v>6.7454774202632546</v>
      </c>
      <c r="I44" s="24">
        <f t="shared" si="99"/>
        <v>1813.7642015806264</v>
      </c>
      <c r="J44" s="6"/>
      <c r="K44" s="25" t="s">
        <v>24</v>
      </c>
      <c r="L44" s="26">
        <f t="shared" si="96"/>
        <v>80.791781356719113</v>
      </c>
      <c r="M44" s="26">
        <f t="shared" si="96"/>
        <v>19.5188399032285</v>
      </c>
      <c r="N44" s="26">
        <f t="shared" si="96"/>
        <v>156.58509520058462</v>
      </c>
      <c r="O44" s="26">
        <f t="shared" si="96"/>
        <v>1401.5251795740442</v>
      </c>
      <c r="P44" s="26">
        <f t="shared" si="96"/>
        <v>2.4377599066403053</v>
      </c>
      <c r="Q44" s="26">
        <f t="shared" si="96"/>
        <v>148.59782812578658</v>
      </c>
      <c r="R44" s="26">
        <f t="shared" si="96"/>
        <v>6.7454774202632546</v>
      </c>
      <c r="S44" s="28">
        <f t="shared" si="100"/>
        <v>1816.2019614872665</v>
      </c>
      <c r="T44" s="6"/>
      <c r="U44" s="80" t="s">
        <v>24</v>
      </c>
      <c r="V44" s="81">
        <f t="shared" si="97"/>
        <v>19.988106962981036</v>
      </c>
      <c r="W44" s="81">
        <f t="shared" si="97"/>
        <v>58.873168978887705</v>
      </c>
      <c r="X44" s="81">
        <f t="shared" si="97"/>
        <v>148.59782812578658</v>
      </c>
      <c r="Y44" s="81">
        <f t="shared" si="97"/>
        <v>19.5188399032285</v>
      </c>
      <c r="Z44" s="81">
        <f t="shared" si="97"/>
        <v>154.71561460293756</v>
      </c>
      <c r="AA44" s="81">
        <f t="shared" si="97"/>
        <v>1329.8887415674549</v>
      </c>
      <c r="AB44" s="81">
        <f t="shared" si="97"/>
        <v>2.4377599066403053</v>
      </c>
      <c r="AC44" s="82">
        <f t="shared" si="97"/>
        <v>82.181901439349687</v>
      </c>
      <c r="AD44" s="81">
        <f t="shared" si="97"/>
        <v>1.9305054148503644</v>
      </c>
      <c r="AE44" s="81">
        <f t="shared" si="97"/>
        <v>57.433088345103002</v>
      </c>
      <c r="AF44" s="81">
        <f t="shared" si="97"/>
        <v>6.7454774202632546</v>
      </c>
      <c r="AG44" s="81">
        <f t="shared" si="97"/>
        <v>1.8694805976470554</v>
      </c>
      <c r="AH44" s="81">
        <f t="shared" si="97"/>
        <v>14.203349661486023</v>
      </c>
      <c r="AI44" s="83">
        <f t="shared" si="101"/>
        <v>1816.2019614872665</v>
      </c>
      <c r="AJ44" t="str">
        <f t="shared" si="102"/>
        <v/>
      </c>
    </row>
    <row r="45" spans="1:36" x14ac:dyDescent="0.25">
      <c r="A45" s="29" t="s">
        <v>23</v>
      </c>
      <c r="B45" s="18">
        <f t="shared" si="98"/>
        <v>119.6943433035384</v>
      </c>
      <c r="C45" s="18">
        <f t="shared" si="98"/>
        <v>261.21496110581921</v>
      </c>
      <c r="D45" s="18">
        <f t="shared" si="98"/>
        <v>113.56271271484457</v>
      </c>
      <c r="E45" s="18">
        <f t="shared" si="98"/>
        <v>0</v>
      </c>
      <c r="F45" s="214"/>
      <c r="G45" s="18">
        <f t="shared" si="95"/>
        <v>0</v>
      </c>
      <c r="H45" s="18">
        <f t="shared" si="95"/>
        <v>0</v>
      </c>
      <c r="I45" s="16">
        <f t="shared" si="99"/>
        <v>494.47201712420218</v>
      </c>
      <c r="J45" s="6"/>
      <c r="K45" s="31" t="s">
        <v>23</v>
      </c>
      <c r="L45" s="18">
        <f t="shared" si="96"/>
        <v>119.6943433035384</v>
      </c>
      <c r="M45" s="18">
        <f t="shared" si="96"/>
        <v>261.21496110581921</v>
      </c>
      <c r="N45" s="18">
        <f t="shared" si="96"/>
        <v>113.56271271484457</v>
      </c>
      <c r="O45" s="18">
        <f t="shared" si="96"/>
        <v>0</v>
      </c>
      <c r="P45" s="18">
        <f t="shared" si="96"/>
        <v>0</v>
      </c>
      <c r="Q45" s="18">
        <f t="shared" si="96"/>
        <v>0</v>
      </c>
      <c r="R45" s="18">
        <f t="shared" si="96"/>
        <v>0</v>
      </c>
      <c r="S45" s="20">
        <f t="shared" si="100"/>
        <v>494.47201712420218</v>
      </c>
      <c r="T45" s="6"/>
      <c r="U45" s="84" t="s">
        <v>23</v>
      </c>
      <c r="V45" s="76">
        <f t="shared" si="97"/>
        <v>113.83405250978892</v>
      </c>
      <c r="W45" s="76">
        <f t="shared" si="97"/>
        <v>4.6616362841786767</v>
      </c>
      <c r="X45" s="76">
        <f t="shared" si="97"/>
        <v>0</v>
      </c>
      <c r="Y45" s="76">
        <f t="shared" si="97"/>
        <v>261.21496110581921</v>
      </c>
      <c r="Z45" s="76">
        <f t="shared" si="97"/>
        <v>48.402385445585992</v>
      </c>
      <c r="AA45" s="76">
        <f t="shared" si="97"/>
        <v>0</v>
      </c>
      <c r="AB45" s="76">
        <f t="shared" si="97"/>
        <v>0</v>
      </c>
      <c r="AC45" s="77">
        <f t="shared" si="97"/>
        <v>66.35898177882936</v>
      </c>
      <c r="AD45" s="76">
        <f t="shared" si="97"/>
        <v>1.1986545095708028</v>
      </c>
      <c r="AE45" s="76">
        <f t="shared" si="97"/>
        <v>0</v>
      </c>
      <c r="AF45" s="76">
        <f t="shared" si="97"/>
        <v>0</v>
      </c>
      <c r="AG45" s="76">
        <f t="shared" si="97"/>
        <v>65.160327269258573</v>
      </c>
      <c r="AH45" s="76">
        <f t="shared" si="97"/>
        <v>0</v>
      </c>
      <c r="AI45" s="79">
        <f t="shared" si="101"/>
        <v>494.47201712420213</v>
      </c>
      <c r="AJ45" t="str">
        <f t="shared" si="102"/>
        <v/>
      </c>
    </row>
    <row r="46" spans="1:36" x14ac:dyDescent="0.25">
      <c r="A46" s="21" t="s">
        <v>58</v>
      </c>
      <c r="B46" s="22">
        <f t="shared" si="98"/>
        <v>9.2119925878729845</v>
      </c>
      <c r="C46" s="22">
        <f t="shared" si="98"/>
        <v>1.7168469800761363</v>
      </c>
      <c r="D46" s="22">
        <f t="shared" si="98"/>
        <v>4.3686541505480037</v>
      </c>
      <c r="E46" s="22">
        <f t="shared" si="98"/>
        <v>0</v>
      </c>
      <c r="F46" s="214"/>
      <c r="G46" s="22">
        <f t="shared" si="95"/>
        <v>0</v>
      </c>
      <c r="H46" s="22">
        <f t="shared" si="95"/>
        <v>0</v>
      </c>
      <c r="I46" s="24">
        <f t="shared" si="99"/>
        <v>15.297493718497124</v>
      </c>
      <c r="J46" s="6"/>
      <c r="K46" s="25" t="s">
        <v>58</v>
      </c>
      <c r="L46" s="26">
        <f t="shared" si="96"/>
        <v>9.2119925878729845</v>
      </c>
      <c r="M46" s="26">
        <f t="shared" si="96"/>
        <v>1.7168469800761363</v>
      </c>
      <c r="N46" s="26">
        <f t="shared" si="96"/>
        <v>4.3686541505480037</v>
      </c>
      <c r="O46" s="26">
        <f t="shared" si="96"/>
        <v>0</v>
      </c>
      <c r="P46" s="26">
        <f t="shared" si="96"/>
        <v>0</v>
      </c>
      <c r="Q46" s="26">
        <f t="shared" si="96"/>
        <v>0</v>
      </c>
      <c r="R46" s="26">
        <f t="shared" si="96"/>
        <v>0</v>
      </c>
      <c r="S46" s="28">
        <f t="shared" si="100"/>
        <v>15.297493718497124</v>
      </c>
      <c r="T46" s="6"/>
      <c r="U46" s="80" t="s">
        <v>58</v>
      </c>
      <c r="V46" s="81">
        <f t="shared" si="97"/>
        <v>9.1064583708631588</v>
      </c>
      <c r="W46" s="81">
        <f t="shared" si="97"/>
        <v>0</v>
      </c>
      <c r="X46" s="81">
        <f t="shared" si="97"/>
        <v>0</v>
      </c>
      <c r="Y46" s="81">
        <f t="shared" si="97"/>
        <v>1.7168469800761363</v>
      </c>
      <c r="Z46" s="81">
        <f t="shared" si="97"/>
        <v>4.3686541505480037</v>
      </c>
      <c r="AA46" s="81">
        <f t="shared" si="97"/>
        <v>0</v>
      </c>
      <c r="AB46" s="81">
        <f t="shared" si="97"/>
        <v>0</v>
      </c>
      <c r="AC46" s="82">
        <f t="shared" si="97"/>
        <v>0.10553421700982674</v>
      </c>
      <c r="AD46" s="81">
        <f t="shared" si="97"/>
        <v>0.10553421700982674</v>
      </c>
      <c r="AE46" s="81">
        <f t="shared" si="97"/>
        <v>0</v>
      </c>
      <c r="AF46" s="81">
        <f t="shared" si="97"/>
        <v>0</v>
      </c>
      <c r="AG46" s="81">
        <f t="shared" si="97"/>
        <v>0</v>
      </c>
      <c r="AH46" s="81">
        <f t="shared" si="97"/>
        <v>0</v>
      </c>
      <c r="AI46" s="83">
        <f t="shared" si="101"/>
        <v>15.297493718497126</v>
      </c>
      <c r="AJ46" t="str">
        <f t="shared" si="102"/>
        <v/>
      </c>
    </row>
    <row r="47" spans="1:36" x14ac:dyDescent="0.25">
      <c r="A47" s="29" t="s">
        <v>21</v>
      </c>
      <c r="B47" s="18">
        <f t="shared" si="98"/>
        <v>326.50222414334456</v>
      </c>
      <c r="C47" s="18">
        <f t="shared" si="98"/>
        <v>818.59852015474075</v>
      </c>
      <c r="D47" s="18">
        <f t="shared" si="98"/>
        <v>497.62046390773327</v>
      </c>
      <c r="E47" s="18">
        <f t="shared" si="98"/>
        <v>13.131895825026048</v>
      </c>
      <c r="F47" s="214"/>
      <c r="G47" s="18">
        <f t="shared" si="95"/>
        <v>0</v>
      </c>
      <c r="H47" s="18">
        <f t="shared" si="95"/>
        <v>0</v>
      </c>
      <c r="I47" s="16">
        <f t="shared" si="99"/>
        <v>1655.8531040308446</v>
      </c>
      <c r="J47" s="6"/>
      <c r="K47" s="31" t="s">
        <v>21</v>
      </c>
      <c r="L47" s="18">
        <f t="shared" si="96"/>
        <v>326.50222414334456</v>
      </c>
      <c r="M47" s="18">
        <f t="shared" si="96"/>
        <v>818.59852015474075</v>
      </c>
      <c r="N47" s="18">
        <f t="shared" si="96"/>
        <v>497.62046390773327</v>
      </c>
      <c r="O47" s="18">
        <f t="shared" si="96"/>
        <v>13.131895825026048</v>
      </c>
      <c r="P47" s="18">
        <f t="shared" si="96"/>
        <v>68.886878458308701</v>
      </c>
      <c r="Q47" s="18">
        <f t="shared" si="96"/>
        <v>0</v>
      </c>
      <c r="R47" s="18">
        <f t="shared" si="96"/>
        <v>0</v>
      </c>
      <c r="S47" s="20">
        <f t="shared" si="100"/>
        <v>1724.7399824891534</v>
      </c>
      <c r="T47" s="6"/>
      <c r="U47" s="84" t="s">
        <v>21</v>
      </c>
      <c r="V47" s="76">
        <f t="shared" si="97"/>
        <v>325.27523545498246</v>
      </c>
      <c r="W47" s="76">
        <f t="shared" si="97"/>
        <v>0</v>
      </c>
      <c r="X47" s="76">
        <f t="shared" si="97"/>
        <v>0</v>
      </c>
      <c r="Y47" s="76">
        <f t="shared" si="97"/>
        <v>818.59852015474075</v>
      </c>
      <c r="Z47" s="76">
        <f t="shared" si="97"/>
        <v>361.05374368892626</v>
      </c>
      <c r="AA47" s="76">
        <f t="shared" si="97"/>
        <v>0</v>
      </c>
      <c r="AB47" s="76">
        <f t="shared" si="97"/>
        <v>68.886878458308701</v>
      </c>
      <c r="AC47" s="77">
        <f t="shared" si="97"/>
        <v>150.92560473219518</v>
      </c>
      <c r="AD47" s="76">
        <f t="shared" si="97"/>
        <v>1.2269886883621171</v>
      </c>
      <c r="AE47" s="76">
        <f t="shared" si="97"/>
        <v>0</v>
      </c>
      <c r="AF47" s="76">
        <f t="shared" si="97"/>
        <v>0</v>
      </c>
      <c r="AG47" s="76">
        <f t="shared" si="97"/>
        <v>136.56672021880701</v>
      </c>
      <c r="AH47" s="76">
        <f t="shared" si="97"/>
        <v>13.131895825026048</v>
      </c>
      <c r="AI47" s="79">
        <f t="shared" si="101"/>
        <v>1724.7399824891534</v>
      </c>
      <c r="AJ47" t="str">
        <f t="shared" si="102"/>
        <v/>
      </c>
    </row>
    <row r="48" spans="1:36" x14ac:dyDescent="0.25">
      <c r="A48" s="21" t="s">
        <v>20</v>
      </c>
      <c r="B48" s="22">
        <f t="shared" si="98"/>
        <v>0.26629508692086379</v>
      </c>
      <c r="C48" s="22">
        <f t="shared" si="98"/>
        <v>13.946720974315582</v>
      </c>
      <c r="D48" s="22">
        <f t="shared" si="98"/>
        <v>8.3641665042185096</v>
      </c>
      <c r="E48" s="22">
        <f t="shared" si="98"/>
        <v>0</v>
      </c>
      <c r="F48" s="214"/>
      <c r="G48" s="22">
        <f t="shared" si="95"/>
        <v>0</v>
      </c>
      <c r="H48" s="22">
        <f t="shared" si="95"/>
        <v>0</v>
      </c>
      <c r="I48" s="24">
        <f t="shared" si="99"/>
        <v>22.577182565454954</v>
      </c>
      <c r="J48" s="6"/>
      <c r="K48" s="25" t="s">
        <v>20</v>
      </c>
      <c r="L48" s="26">
        <f t="shared" si="96"/>
        <v>0.26629508692086379</v>
      </c>
      <c r="M48" s="26">
        <f t="shared" si="96"/>
        <v>13.946720974315582</v>
      </c>
      <c r="N48" s="26">
        <f t="shared" si="96"/>
        <v>8.3641665042185096</v>
      </c>
      <c r="O48" s="26">
        <f t="shared" si="96"/>
        <v>0</v>
      </c>
      <c r="P48" s="26">
        <f t="shared" si="96"/>
        <v>0</v>
      </c>
      <c r="Q48" s="26">
        <f t="shared" si="96"/>
        <v>0</v>
      </c>
      <c r="R48" s="26">
        <f t="shared" si="96"/>
        <v>0</v>
      </c>
      <c r="S48" s="28">
        <f t="shared" si="100"/>
        <v>22.577182565454954</v>
      </c>
      <c r="T48" s="6"/>
      <c r="U48" s="80" t="s">
        <v>59</v>
      </c>
      <c r="V48" s="81">
        <f t="shared" si="97"/>
        <v>0.26629508692086379</v>
      </c>
      <c r="W48" s="81">
        <f t="shared" si="97"/>
        <v>0</v>
      </c>
      <c r="X48" s="81">
        <f t="shared" si="97"/>
        <v>0</v>
      </c>
      <c r="Y48" s="81">
        <f t="shared" si="97"/>
        <v>13.946720974315582</v>
      </c>
      <c r="Z48" s="81">
        <f t="shared" si="97"/>
        <v>8.3641665042185096</v>
      </c>
      <c r="AA48" s="81">
        <f t="shared" si="97"/>
        <v>0</v>
      </c>
      <c r="AB48" s="81">
        <f t="shared" si="97"/>
        <v>0</v>
      </c>
      <c r="AC48" s="82">
        <f t="shared" si="97"/>
        <v>0</v>
      </c>
      <c r="AD48" s="81">
        <f t="shared" si="97"/>
        <v>0</v>
      </c>
      <c r="AE48" s="81">
        <f t="shared" si="97"/>
        <v>0</v>
      </c>
      <c r="AF48" s="81">
        <f t="shared" si="97"/>
        <v>0</v>
      </c>
      <c r="AG48" s="81">
        <f t="shared" si="97"/>
        <v>0</v>
      </c>
      <c r="AH48" s="81">
        <f t="shared" si="97"/>
        <v>0</v>
      </c>
      <c r="AI48" s="83">
        <f t="shared" si="101"/>
        <v>22.577182565454954</v>
      </c>
      <c r="AJ48" t="str">
        <f t="shared" si="102"/>
        <v/>
      </c>
    </row>
    <row r="49" spans="1:36" x14ac:dyDescent="0.25">
      <c r="A49" s="32" t="s">
        <v>62</v>
      </c>
      <c r="B49" s="18">
        <f t="shared" si="98"/>
        <v>0</v>
      </c>
      <c r="C49" s="18">
        <f t="shared" si="98"/>
        <v>0</v>
      </c>
      <c r="D49" s="18">
        <f t="shared" si="98"/>
        <v>0</v>
      </c>
      <c r="E49" s="18">
        <f t="shared" si="98"/>
        <v>0</v>
      </c>
      <c r="F49" s="214"/>
      <c r="G49" s="18">
        <f t="shared" ref="G49:H53" si="103">G127+G153+G179+G205+G231+G257+G283+G309+G335+G361+G387+G413+G439</f>
        <v>0</v>
      </c>
      <c r="H49" s="18">
        <f t="shared" si="103"/>
        <v>0</v>
      </c>
      <c r="I49" s="16">
        <f t="shared" si="99"/>
        <v>0</v>
      </c>
      <c r="J49" s="6"/>
      <c r="K49" s="33" t="s">
        <v>62</v>
      </c>
      <c r="L49" s="18">
        <f t="shared" ref="L49:R53" si="104">L127+L153+L179+L205+L231+L257+L283+L309+L335+L361+L387+L413+L439</f>
        <v>0</v>
      </c>
      <c r="M49" s="18">
        <f t="shared" si="104"/>
        <v>0</v>
      </c>
      <c r="N49" s="18">
        <f t="shared" si="104"/>
        <v>0</v>
      </c>
      <c r="O49" s="18">
        <f t="shared" si="104"/>
        <v>0</v>
      </c>
      <c r="P49" s="18">
        <f t="shared" si="104"/>
        <v>0</v>
      </c>
      <c r="Q49" s="18">
        <f t="shared" si="104"/>
        <v>0</v>
      </c>
      <c r="R49" s="18">
        <f t="shared" si="104"/>
        <v>0</v>
      </c>
      <c r="S49" s="20">
        <f t="shared" si="100"/>
        <v>0</v>
      </c>
      <c r="T49" s="6"/>
      <c r="U49" s="85" t="s">
        <v>60</v>
      </c>
      <c r="V49" s="76">
        <f t="shared" ref="V49:AH53" si="105">V127+V153+V179+V205+V231+V257+V283+V309+V335+V361+V387+V413+V439</f>
        <v>0</v>
      </c>
      <c r="W49" s="76">
        <f t="shared" si="105"/>
        <v>0</v>
      </c>
      <c r="X49" s="76">
        <f t="shared" si="105"/>
        <v>0</v>
      </c>
      <c r="Y49" s="76">
        <f t="shared" si="105"/>
        <v>0</v>
      </c>
      <c r="Z49" s="76">
        <f t="shared" si="105"/>
        <v>0</v>
      </c>
      <c r="AA49" s="76">
        <f t="shared" si="105"/>
        <v>0</v>
      </c>
      <c r="AB49" s="76">
        <f t="shared" si="105"/>
        <v>0</v>
      </c>
      <c r="AC49" s="77">
        <f t="shared" si="105"/>
        <v>0</v>
      </c>
      <c r="AD49" s="76">
        <f t="shared" si="105"/>
        <v>0</v>
      </c>
      <c r="AE49" s="76">
        <f t="shared" si="105"/>
        <v>0</v>
      </c>
      <c r="AF49" s="76">
        <f t="shared" si="105"/>
        <v>0</v>
      </c>
      <c r="AG49" s="76">
        <f t="shared" si="105"/>
        <v>0</v>
      </c>
      <c r="AH49" s="76">
        <f t="shared" si="105"/>
        <v>0</v>
      </c>
      <c r="AI49" s="79">
        <f t="shared" si="101"/>
        <v>0</v>
      </c>
      <c r="AJ49" t="str">
        <f t="shared" si="102"/>
        <v/>
      </c>
    </row>
    <row r="50" spans="1:36" ht="14.4" x14ac:dyDescent="0.3">
      <c r="A50" s="34" t="s">
        <v>22</v>
      </c>
      <c r="B50" s="35">
        <f t="shared" ref="B50:E53" si="106">B128+B154+B180+B206+B232+B258+B284+B310+B336+B362+B388+B414+B440</f>
        <v>0</v>
      </c>
      <c r="C50" s="35">
        <f t="shared" si="106"/>
        <v>0</v>
      </c>
      <c r="D50" s="35">
        <f t="shared" si="106"/>
        <v>0</v>
      </c>
      <c r="E50" s="35">
        <f t="shared" si="106"/>
        <v>0</v>
      </c>
      <c r="F50" s="214"/>
      <c r="G50" s="35">
        <f t="shared" si="103"/>
        <v>0</v>
      </c>
      <c r="H50" s="35">
        <f t="shared" si="103"/>
        <v>0</v>
      </c>
      <c r="I50" s="37">
        <f t="shared" si="99"/>
        <v>0</v>
      </c>
      <c r="J50" s="6"/>
      <c r="K50" s="38" t="s">
        <v>22</v>
      </c>
      <c r="L50" s="39">
        <f t="shared" si="104"/>
        <v>0</v>
      </c>
      <c r="M50" s="39">
        <f t="shared" si="104"/>
        <v>0</v>
      </c>
      <c r="N50" s="39">
        <f t="shared" si="104"/>
        <v>0</v>
      </c>
      <c r="O50" s="39">
        <f t="shared" si="104"/>
        <v>0</v>
      </c>
      <c r="P50" s="39">
        <f t="shared" si="104"/>
        <v>0</v>
      </c>
      <c r="Q50" s="39">
        <f t="shared" si="104"/>
        <v>0</v>
      </c>
      <c r="R50" s="39">
        <f t="shared" si="104"/>
        <v>0</v>
      </c>
      <c r="S50" s="41">
        <f t="shared" si="100"/>
        <v>0</v>
      </c>
      <c r="T50" s="6"/>
      <c r="U50" s="86" t="s">
        <v>63</v>
      </c>
      <c r="V50" s="87">
        <f t="shared" si="105"/>
        <v>0</v>
      </c>
      <c r="W50" s="87">
        <f t="shared" si="105"/>
        <v>0</v>
      </c>
      <c r="X50" s="87">
        <f t="shared" si="105"/>
        <v>0</v>
      </c>
      <c r="Y50" s="87">
        <f t="shared" si="105"/>
        <v>0</v>
      </c>
      <c r="Z50" s="87">
        <f t="shared" si="105"/>
        <v>0</v>
      </c>
      <c r="AA50" s="87">
        <f t="shared" si="105"/>
        <v>0</v>
      </c>
      <c r="AB50" s="87">
        <f t="shared" si="105"/>
        <v>0</v>
      </c>
      <c r="AC50" s="171">
        <f t="shared" si="105"/>
        <v>0</v>
      </c>
      <c r="AD50" s="87">
        <f t="shared" si="105"/>
        <v>0</v>
      </c>
      <c r="AE50" s="87">
        <f t="shared" si="105"/>
        <v>0</v>
      </c>
      <c r="AF50" s="87">
        <f t="shared" si="105"/>
        <v>0</v>
      </c>
      <c r="AG50" s="87">
        <f t="shared" si="105"/>
        <v>0</v>
      </c>
      <c r="AH50" s="87">
        <f t="shared" si="105"/>
        <v>0</v>
      </c>
      <c r="AI50" s="89">
        <f t="shared" si="101"/>
        <v>0</v>
      </c>
      <c r="AJ50" t="str">
        <f t="shared" si="102"/>
        <v/>
      </c>
    </row>
    <row r="51" spans="1:36" ht="14.4" x14ac:dyDescent="0.3">
      <c r="A51" s="42" t="s">
        <v>18</v>
      </c>
      <c r="B51" s="43">
        <f t="shared" si="106"/>
        <v>0</v>
      </c>
      <c r="C51" s="43">
        <f t="shared" si="106"/>
        <v>0</v>
      </c>
      <c r="D51" s="43">
        <f t="shared" si="106"/>
        <v>0</v>
      </c>
      <c r="E51" s="43">
        <f t="shared" si="106"/>
        <v>0</v>
      </c>
      <c r="F51" s="214"/>
      <c r="G51" s="43">
        <f t="shared" si="103"/>
        <v>0</v>
      </c>
      <c r="H51" s="43">
        <f t="shared" si="103"/>
        <v>0</v>
      </c>
      <c r="I51" s="45">
        <f t="shared" si="99"/>
        <v>0</v>
      </c>
      <c r="J51" s="6"/>
      <c r="K51" s="46" t="s">
        <v>18</v>
      </c>
      <c r="L51" s="43">
        <f t="shared" si="104"/>
        <v>0</v>
      </c>
      <c r="M51" s="43">
        <f t="shared" si="104"/>
        <v>0</v>
      </c>
      <c r="N51" s="43">
        <f t="shared" si="104"/>
        <v>0</v>
      </c>
      <c r="O51" s="43">
        <f t="shared" si="104"/>
        <v>0</v>
      </c>
      <c r="P51" s="43">
        <f t="shared" si="104"/>
        <v>0</v>
      </c>
      <c r="Q51" s="43">
        <f t="shared" si="104"/>
        <v>0</v>
      </c>
      <c r="R51" s="43">
        <f t="shared" si="104"/>
        <v>0</v>
      </c>
      <c r="S51" s="48">
        <f t="shared" si="100"/>
        <v>0</v>
      </c>
      <c r="T51" s="6"/>
      <c r="U51" s="90" t="s">
        <v>18</v>
      </c>
      <c r="V51" s="91">
        <f t="shared" si="105"/>
        <v>0</v>
      </c>
      <c r="W51" s="91">
        <f t="shared" si="105"/>
        <v>0</v>
      </c>
      <c r="X51" s="91">
        <f t="shared" si="105"/>
        <v>0</v>
      </c>
      <c r="Y51" s="91">
        <f t="shared" si="105"/>
        <v>0</v>
      </c>
      <c r="Z51" s="91">
        <f t="shared" si="105"/>
        <v>0</v>
      </c>
      <c r="AA51" s="91">
        <f t="shared" si="105"/>
        <v>0</v>
      </c>
      <c r="AB51" s="91">
        <f t="shared" si="105"/>
        <v>0</v>
      </c>
      <c r="AC51" s="172">
        <f t="shared" si="105"/>
        <v>0</v>
      </c>
      <c r="AD51" s="91">
        <f t="shared" si="105"/>
        <v>0</v>
      </c>
      <c r="AE51" s="91">
        <f t="shared" si="105"/>
        <v>0</v>
      </c>
      <c r="AF51" s="91">
        <f t="shared" si="105"/>
        <v>0</v>
      </c>
      <c r="AG51" s="91">
        <f t="shared" si="105"/>
        <v>0</v>
      </c>
      <c r="AH51" s="91">
        <f t="shared" si="105"/>
        <v>0</v>
      </c>
      <c r="AI51" s="93">
        <f t="shared" si="101"/>
        <v>0</v>
      </c>
      <c r="AJ51" t="str">
        <f t="shared" si="102"/>
        <v/>
      </c>
    </row>
    <row r="52" spans="1:36" ht="14.4" x14ac:dyDescent="0.3">
      <c r="A52" s="34" t="s">
        <v>19</v>
      </c>
      <c r="B52" s="35">
        <f t="shared" si="106"/>
        <v>0</v>
      </c>
      <c r="C52" s="35">
        <f t="shared" si="106"/>
        <v>0</v>
      </c>
      <c r="D52" s="35">
        <f t="shared" si="106"/>
        <v>0</v>
      </c>
      <c r="E52" s="35">
        <f t="shared" si="106"/>
        <v>0</v>
      </c>
      <c r="F52" s="214"/>
      <c r="G52" s="35">
        <f t="shared" si="103"/>
        <v>0</v>
      </c>
      <c r="H52" s="35">
        <f t="shared" si="103"/>
        <v>0</v>
      </c>
      <c r="I52" s="37">
        <f t="shared" si="99"/>
        <v>0</v>
      </c>
      <c r="J52" s="6"/>
      <c r="K52" s="38" t="s">
        <v>19</v>
      </c>
      <c r="L52" s="39">
        <f t="shared" si="104"/>
        <v>0</v>
      </c>
      <c r="M52" s="39">
        <f t="shared" si="104"/>
        <v>0</v>
      </c>
      <c r="N52" s="39">
        <f t="shared" si="104"/>
        <v>0</v>
      </c>
      <c r="O52" s="39">
        <f t="shared" si="104"/>
        <v>0</v>
      </c>
      <c r="P52" s="39">
        <f t="shared" si="104"/>
        <v>0</v>
      </c>
      <c r="Q52" s="39">
        <f t="shared" si="104"/>
        <v>0</v>
      </c>
      <c r="R52" s="39">
        <f t="shared" si="104"/>
        <v>0</v>
      </c>
      <c r="S52" s="41">
        <f t="shared" si="100"/>
        <v>0</v>
      </c>
      <c r="T52" s="6"/>
      <c r="U52" s="86" t="s">
        <v>19</v>
      </c>
      <c r="V52" s="87">
        <f t="shared" si="105"/>
        <v>0</v>
      </c>
      <c r="W52" s="87">
        <f t="shared" si="105"/>
        <v>0</v>
      </c>
      <c r="X52" s="87">
        <f t="shared" si="105"/>
        <v>0</v>
      </c>
      <c r="Y52" s="87">
        <f t="shared" si="105"/>
        <v>0</v>
      </c>
      <c r="Z52" s="87">
        <f t="shared" si="105"/>
        <v>0</v>
      </c>
      <c r="AA52" s="87">
        <f t="shared" si="105"/>
        <v>0</v>
      </c>
      <c r="AB52" s="87">
        <f t="shared" si="105"/>
        <v>0</v>
      </c>
      <c r="AC52" s="171">
        <f t="shared" si="105"/>
        <v>0</v>
      </c>
      <c r="AD52" s="87">
        <f t="shared" si="105"/>
        <v>0</v>
      </c>
      <c r="AE52" s="87">
        <f t="shared" si="105"/>
        <v>0</v>
      </c>
      <c r="AF52" s="87">
        <f t="shared" si="105"/>
        <v>0</v>
      </c>
      <c r="AG52" s="87">
        <f t="shared" si="105"/>
        <v>0</v>
      </c>
      <c r="AH52" s="87">
        <f t="shared" si="105"/>
        <v>0</v>
      </c>
      <c r="AI52" s="89">
        <f t="shared" si="101"/>
        <v>0</v>
      </c>
      <c r="AJ52" t="str">
        <f t="shared" si="102"/>
        <v/>
      </c>
    </row>
    <row r="53" spans="1:36" ht="15" thickBot="1" x14ac:dyDescent="0.35">
      <c r="A53" s="49" t="s">
        <v>10</v>
      </c>
      <c r="B53" s="50">
        <f t="shared" si="106"/>
        <v>0</v>
      </c>
      <c r="C53" s="50">
        <f t="shared" si="106"/>
        <v>0</v>
      </c>
      <c r="D53" s="50">
        <f t="shared" si="106"/>
        <v>0</v>
      </c>
      <c r="E53" s="50">
        <f t="shared" si="106"/>
        <v>0</v>
      </c>
      <c r="F53" s="215"/>
      <c r="G53" s="50">
        <f t="shared" si="103"/>
        <v>0</v>
      </c>
      <c r="H53" s="50">
        <f t="shared" si="103"/>
        <v>0</v>
      </c>
      <c r="I53" s="52">
        <f t="shared" si="99"/>
        <v>0</v>
      </c>
      <c r="J53" s="6"/>
      <c r="K53" s="53" t="s">
        <v>10</v>
      </c>
      <c r="L53" s="50">
        <f t="shared" si="104"/>
        <v>0</v>
      </c>
      <c r="M53" s="50">
        <f t="shared" si="104"/>
        <v>0</v>
      </c>
      <c r="N53" s="50">
        <f t="shared" si="104"/>
        <v>0</v>
      </c>
      <c r="O53" s="50">
        <f t="shared" si="104"/>
        <v>0</v>
      </c>
      <c r="P53" s="50">
        <f t="shared" si="104"/>
        <v>0</v>
      </c>
      <c r="Q53" s="50">
        <f t="shared" si="104"/>
        <v>0</v>
      </c>
      <c r="R53" s="50">
        <f t="shared" si="104"/>
        <v>0</v>
      </c>
      <c r="S53" s="55">
        <f t="shared" si="100"/>
        <v>0</v>
      </c>
      <c r="T53" s="6"/>
      <c r="U53" s="90" t="s">
        <v>10</v>
      </c>
      <c r="V53" s="91">
        <f t="shared" si="105"/>
        <v>0</v>
      </c>
      <c r="W53" s="91">
        <f t="shared" si="105"/>
        <v>0</v>
      </c>
      <c r="X53" s="91">
        <f t="shared" si="105"/>
        <v>0</v>
      </c>
      <c r="Y53" s="91">
        <f t="shared" si="105"/>
        <v>0</v>
      </c>
      <c r="Z53" s="91">
        <f t="shared" si="105"/>
        <v>0</v>
      </c>
      <c r="AA53" s="91">
        <f t="shared" si="105"/>
        <v>0</v>
      </c>
      <c r="AB53" s="91">
        <f t="shared" si="105"/>
        <v>0</v>
      </c>
      <c r="AC53" s="172">
        <f t="shared" si="105"/>
        <v>0</v>
      </c>
      <c r="AD53" s="91">
        <f t="shared" si="105"/>
        <v>0</v>
      </c>
      <c r="AE53" s="91">
        <f t="shared" si="105"/>
        <v>0</v>
      </c>
      <c r="AF53" s="91">
        <f t="shared" si="105"/>
        <v>0</v>
      </c>
      <c r="AG53" s="91">
        <f t="shared" si="105"/>
        <v>0</v>
      </c>
      <c r="AH53" s="91">
        <f t="shared" si="105"/>
        <v>0</v>
      </c>
      <c r="AI53" s="93">
        <f t="shared" si="101"/>
        <v>0</v>
      </c>
      <c r="AJ53" t="str">
        <f t="shared" si="102"/>
        <v/>
      </c>
    </row>
    <row r="54" spans="1:36" x14ac:dyDescent="0.25">
      <c r="A54" s="56" t="s">
        <v>25</v>
      </c>
      <c r="B54" s="57">
        <f>SUM(B33:B49)</f>
        <v>936.7028617109296</v>
      </c>
      <c r="C54" s="57">
        <f t="shared" ref="C54:H54" si="107">SUM(C33:C49)</f>
        <v>1814.5654538298581</v>
      </c>
      <c r="D54" s="57">
        <f t="shared" si="107"/>
        <v>1856.1530459915007</v>
      </c>
      <c r="E54" s="57">
        <f t="shared" si="107"/>
        <v>1886.3585289272207</v>
      </c>
      <c r="F54" s="57">
        <f t="shared" si="107"/>
        <v>0</v>
      </c>
      <c r="G54" s="57">
        <f t="shared" si="107"/>
        <v>148.59782812578658</v>
      </c>
      <c r="H54" s="57">
        <f t="shared" si="107"/>
        <v>6.7454774202632546</v>
      </c>
      <c r="I54" s="57">
        <f t="shared" ref="I54" si="108">SUM(I33:I49)</f>
        <v>6649.1231960055593</v>
      </c>
      <c r="J54" s="6"/>
      <c r="K54" s="59" t="s">
        <v>25</v>
      </c>
      <c r="L54" s="57">
        <f>SUM(L33:L49)</f>
        <v>936.7028617109296</v>
      </c>
      <c r="M54" s="57">
        <f t="shared" ref="M54:R54" si="109">SUM(M33:M49)</f>
        <v>1814.5654538298581</v>
      </c>
      <c r="N54" s="57">
        <f t="shared" si="109"/>
        <v>1856.1530459915007</v>
      </c>
      <c r="O54" s="57">
        <f t="shared" si="109"/>
        <v>1886.3585289272207</v>
      </c>
      <c r="P54" s="57">
        <f t="shared" si="109"/>
        <v>899.38233076213669</v>
      </c>
      <c r="Q54" s="57">
        <f t="shared" si="109"/>
        <v>148.59782812578658</v>
      </c>
      <c r="R54" s="58">
        <f t="shared" si="109"/>
        <v>6.7454774202632546</v>
      </c>
      <c r="S54" s="60">
        <f t="shared" ref="S54" si="110">SUM(S33:S49)</f>
        <v>7548.5055267676962</v>
      </c>
      <c r="T54" s="6" t="str">
        <f>IF(ABS(S54-AI54)&gt;0.01,S54-AI54,"")</f>
        <v/>
      </c>
      <c r="U54" s="94" t="s">
        <v>61</v>
      </c>
      <c r="V54" s="95">
        <f>SUM(V33:V49)</f>
        <v>859.31311308356396</v>
      </c>
      <c r="W54" s="95">
        <f t="shared" ref="W54:AH54" si="111">SUM(W33:W49)</f>
        <v>63.534805263066382</v>
      </c>
      <c r="X54" s="95">
        <f t="shared" si="111"/>
        <v>148.59782812578658</v>
      </c>
      <c r="Y54" s="95">
        <f t="shared" si="111"/>
        <v>1814.5654538298581</v>
      </c>
      <c r="Z54" s="95">
        <f t="shared" si="111"/>
        <v>1634.2653978646224</v>
      </c>
      <c r="AA54" s="95">
        <f t="shared" si="111"/>
        <v>1553.8733075427704</v>
      </c>
      <c r="AB54" s="95">
        <f t="shared" si="111"/>
        <v>899.38233076213669</v>
      </c>
      <c r="AC54" s="95">
        <f t="shared" si="111"/>
        <v>574.97329029589127</v>
      </c>
      <c r="AD54" s="96">
        <f t="shared" si="111"/>
        <v>13.854943364299427</v>
      </c>
      <c r="AE54" s="96">
        <f t="shared" si="111"/>
        <v>60.835548608274394</v>
      </c>
      <c r="AF54" s="96">
        <f t="shared" si="111"/>
        <v>6.7454774202632546</v>
      </c>
      <c r="AG54" s="96">
        <f t="shared" si="111"/>
        <v>221.88764812687845</v>
      </c>
      <c r="AH54" s="96">
        <f t="shared" si="111"/>
        <v>271.64967277617569</v>
      </c>
      <c r="AI54" s="97">
        <f>SUM(V54:AC54)</f>
        <v>7548.5055267676962</v>
      </c>
      <c r="AJ54" t="str">
        <f t="shared" si="102"/>
        <v/>
      </c>
    </row>
    <row r="55" spans="1:36" ht="15" thickBot="1" x14ac:dyDescent="0.35">
      <c r="A55" s="61" t="s">
        <v>86</v>
      </c>
      <c r="B55" s="98">
        <f>IF($I54=0,"-",B54/$I54)</f>
        <v>0.14087614774135199</v>
      </c>
      <c r="C55" s="98">
        <f t="shared" ref="C55:H55" si="112">IF($I54=0,"-",C54/$I54)</f>
        <v>0.27290296785596524</v>
      </c>
      <c r="D55" s="98">
        <f t="shared" si="112"/>
        <v>0.27915756578349743</v>
      </c>
      <c r="E55" s="98">
        <f t="shared" si="112"/>
        <v>0.28370034263471683</v>
      </c>
      <c r="F55" s="98">
        <f t="shared" si="112"/>
        <v>0</v>
      </c>
      <c r="G55" s="98">
        <f t="shared" si="112"/>
        <v>2.2348484716760292E-2</v>
      </c>
      <c r="H55" s="99">
        <f t="shared" si="112"/>
        <v>1.0144912677081362E-3</v>
      </c>
      <c r="I55" s="100">
        <f>SUM(B55:H55)</f>
        <v>1</v>
      </c>
      <c r="K55" s="64" t="s">
        <v>86</v>
      </c>
      <c r="L55" s="65">
        <f>IF($S54=0,"-",L54/$S54)</f>
        <v>0.12409116723691795</v>
      </c>
      <c r="M55" s="65">
        <f t="shared" ref="M55:R55" si="113">IF($S54=0,"-",M54/$S54)</f>
        <v>0.2403873783221383</v>
      </c>
      <c r="N55" s="65">
        <f t="shared" si="113"/>
        <v>0.24589675922067103</v>
      </c>
      <c r="O55" s="65">
        <f t="shared" si="113"/>
        <v>0.24989827751175642</v>
      </c>
      <c r="P55" s="65">
        <f t="shared" si="113"/>
        <v>0.11914707190355019</v>
      </c>
      <c r="Q55" s="65">
        <f t="shared" si="113"/>
        <v>1.9685728201277057E-2</v>
      </c>
      <c r="R55" s="66">
        <f t="shared" si="113"/>
        <v>8.9361760368899114E-4</v>
      </c>
      <c r="S55" s="67">
        <f>SUM(L55:R55)</f>
        <v>0.99999999999999989</v>
      </c>
      <c r="U55" s="101" t="s">
        <v>86</v>
      </c>
      <c r="V55" s="102">
        <f>+V54/$AI54</f>
        <v>0.11383884002420883</v>
      </c>
      <c r="W55" s="102">
        <f t="shared" ref="W55" si="114">+W54/$AI54</f>
        <v>8.4168720600079194E-3</v>
      </c>
      <c r="X55" s="102">
        <f t="shared" ref="X55" si="115">+X54/$AI54</f>
        <v>1.9685728201277057E-2</v>
      </c>
      <c r="Y55" s="102">
        <f t="shared" ref="Y55" si="116">+Y54/$AI54</f>
        <v>0.2403873783221383</v>
      </c>
      <c r="Z55" s="102">
        <f t="shared" ref="Z55" si="117">+Z54/$AI54</f>
        <v>0.21650184822271995</v>
      </c>
      <c r="AA55" s="102">
        <f t="shared" ref="AA55" si="118">+AA54/$AI54</f>
        <v>0.20585178112840913</v>
      </c>
      <c r="AB55" s="102">
        <f t="shared" ref="AB55" si="119">+AB54/$AI54</f>
        <v>0.11914707190355019</v>
      </c>
      <c r="AC55" s="102">
        <f t="shared" ref="AC55" si="120">+AC54/$AI54</f>
        <v>7.6170480137688582E-2</v>
      </c>
      <c r="AD55" s="102">
        <f t="shared" ref="AD55" si="121">+AD54/$AI54</f>
        <v>1.8354551527012229E-3</v>
      </c>
      <c r="AE55" s="102">
        <f t="shared" ref="AE55" si="122">+AE54/$AI54</f>
        <v>8.0592838400324312E-3</v>
      </c>
      <c r="AF55" s="102">
        <f t="shared" ref="AF55" si="123">+AF54/$AI54</f>
        <v>8.9361760368899114E-4</v>
      </c>
      <c r="AG55" s="102">
        <f t="shared" ref="AG55" si="124">+AG54/$AI54</f>
        <v>2.9394910997951103E-2</v>
      </c>
      <c r="AH55" s="102">
        <f t="shared" ref="AH55" si="125">+AH54/$AI54</f>
        <v>3.5987212543314821E-2</v>
      </c>
      <c r="AI55" s="103">
        <f>SUM(V55:AC55)</f>
        <v>0.99999999999999989</v>
      </c>
      <c r="AJ55" t="str">
        <f t="shared" si="102"/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4.9236998067270672E-3</v>
      </c>
      <c r="G59" s="224"/>
      <c r="H59" s="226"/>
      <c r="I59" s="16">
        <f>SUM(B59:H59)</f>
        <v>4.9236998067270672E-3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126">F450+F476+F502+F528+F554</f>
        <v>0</v>
      </c>
      <c r="G60" s="227"/>
      <c r="H60" s="229"/>
      <c r="I60" s="24">
        <f t="shared" ref="I60:I79" si="127">SUM(B60:H60)</f>
        <v>0</v>
      </c>
      <c r="J60" s="6"/>
      <c r="K60" s="25" t="s">
        <v>7</v>
      </c>
      <c r="L60" s="227"/>
      <c r="M60" s="228"/>
      <c r="N60" s="228"/>
      <c r="O60" s="229"/>
      <c r="P60" s="26">
        <f t="shared" ref="P60:P79" si="128">P450+P476+P502+P528+P554</f>
        <v>0</v>
      </c>
      <c r="Q60" s="227"/>
      <c r="R60" s="234"/>
      <c r="S60" s="28">
        <f t="shared" ref="S60:S79" si="129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126"/>
        <v>0</v>
      </c>
      <c r="G61" s="227"/>
      <c r="H61" s="229"/>
      <c r="I61" s="16">
        <f t="shared" si="127"/>
        <v>0</v>
      </c>
      <c r="J61" s="6"/>
      <c r="K61" s="31" t="s">
        <v>9</v>
      </c>
      <c r="L61" s="227"/>
      <c r="M61" s="228"/>
      <c r="N61" s="228"/>
      <c r="O61" s="229"/>
      <c r="P61" s="18">
        <f t="shared" si="128"/>
        <v>0</v>
      </c>
      <c r="Q61" s="227"/>
      <c r="R61" s="234"/>
      <c r="S61" s="20">
        <f t="shared" si="129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126"/>
        <v>0</v>
      </c>
      <c r="G62" s="227"/>
      <c r="H62" s="229"/>
      <c r="I62" s="24">
        <f t="shared" si="127"/>
        <v>0</v>
      </c>
      <c r="J62" s="6"/>
      <c r="K62" s="25" t="s">
        <v>54</v>
      </c>
      <c r="L62" s="227"/>
      <c r="M62" s="228"/>
      <c r="N62" s="228"/>
      <c r="O62" s="229"/>
      <c r="P62" s="26">
        <f t="shared" si="128"/>
        <v>0</v>
      </c>
      <c r="Q62" s="227"/>
      <c r="R62" s="234"/>
      <c r="S62" s="28">
        <f t="shared" si="129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126"/>
        <v>0</v>
      </c>
      <c r="G63" s="227"/>
      <c r="H63" s="229"/>
      <c r="I63" s="16">
        <f t="shared" si="127"/>
        <v>0</v>
      </c>
      <c r="J63" s="6"/>
      <c r="K63" s="31" t="s">
        <v>15</v>
      </c>
      <c r="L63" s="227"/>
      <c r="M63" s="228"/>
      <c r="N63" s="228"/>
      <c r="O63" s="229"/>
      <c r="P63" s="18">
        <f t="shared" si="128"/>
        <v>0</v>
      </c>
      <c r="Q63" s="227"/>
      <c r="R63" s="234"/>
      <c r="S63" s="20">
        <f t="shared" si="129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126"/>
        <v>0</v>
      </c>
      <c r="G64" s="227"/>
      <c r="H64" s="229"/>
      <c r="I64" s="24">
        <f t="shared" si="127"/>
        <v>0</v>
      </c>
      <c r="J64" s="6"/>
      <c r="K64" s="25" t="s">
        <v>14</v>
      </c>
      <c r="L64" s="227"/>
      <c r="M64" s="228"/>
      <c r="N64" s="228"/>
      <c r="O64" s="229"/>
      <c r="P64" s="26">
        <f t="shared" si="128"/>
        <v>0</v>
      </c>
      <c r="Q64" s="227"/>
      <c r="R64" s="234"/>
      <c r="S64" s="28">
        <f t="shared" si="129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126"/>
        <v>8647.2344149588116</v>
      </c>
      <c r="G65" s="227"/>
      <c r="H65" s="229"/>
      <c r="I65" s="16">
        <f t="shared" si="127"/>
        <v>8647.2344149588116</v>
      </c>
      <c r="J65" s="6"/>
      <c r="K65" s="31" t="s">
        <v>56</v>
      </c>
      <c r="L65" s="227"/>
      <c r="M65" s="228"/>
      <c r="N65" s="228"/>
      <c r="O65" s="229"/>
      <c r="P65" s="18">
        <f t="shared" si="128"/>
        <v>1578.797084210174</v>
      </c>
      <c r="Q65" s="227"/>
      <c r="R65" s="234"/>
      <c r="S65" s="20">
        <f t="shared" si="129"/>
        <v>1578.797084210174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126"/>
        <v>2571.7397411423904</v>
      </c>
      <c r="G66" s="227"/>
      <c r="H66" s="229"/>
      <c r="I66" s="24">
        <f t="shared" si="127"/>
        <v>2571.7397411423904</v>
      </c>
      <c r="J66" s="6"/>
      <c r="K66" s="25" t="s">
        <v>11</v>
      </c>
      <c r="L66" s="227"/>
      <c r="M66" s="228"/>
      <c r="N66" s="228"/>
      <c r="O66" s="229"/>
      <c r="P66" s="26">
        <f t="shared" si="128"/>
        <v>613.57890653936659</v>
      </c>
      <c r="Q66" s="227"/>
      <c r="R66" s="234"/>
      <c r="S66" s="28">
        <f t="shared" si="129"/>
        <v>613.57890653936659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126"/>
        <v>99.50946818891164</v>
      </c>
      <c r="G67" s="227"/>
      <c r="H67" s="229"/>
      <c r="I67" s="16">
        <f t="shared" si="127"/>
        <v>99.50946818891164</v>
      </c>
      <c r="J67" s="6"/>
      <c r="K67" s="31" t="s">
        <v>57</v>
      </c>
      <c r="L67" s="227"/>
      <c r="M67" s="228"/>
      <c r="N67" s="228"/>
      <c r="O67" s="229"/>
      <c r="P67" s="18">
        <f t="shared" si="128"/>
        <v>0</v>
      </c>
      <c r="Q67" s="227"/>
      <c r="R67" s="234"/>
      <c r="S67" s="20">
        <f t="shared" si="129"/>
        <v>0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126"/>
        <v>2.2909213747476289</v>
      </c>
      <c r="G68" s="227"/>
      <c r="H68" s="229"/>
      <c r="I68" s="24">
        <f t="shared" si="127"/>
        <v>2.2909213747476289</v>
      </c>
      <c r="J68" s="6"/>
      <c r="K68" s="25" t="s">
        <v>16</v>
      </c>
      <c r="L68" s="227"/>
      <c r="M68" s="228"/>
      <c r="N68" s="228"/>
      <c r="O68" s="229"/>
      <c r="P68" s="26">
        <f t="shared" si="128"/>
        <v>-1.9010913586755926E-2</v>
      </c>
      <c r="Q68" s="227"/>
      <c r="R68" s="234"/>
      <c r="S68" s="28">
        <f t="shared" si="129"/>
        <v>-1.9010913586755926E-2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126"/>
        <v>19.643896161682644</v>
      </c>
      <c r="G69" s="227"/>
      <c r="H69" s="229"/>
      <c r="I69" s="16">
        <f t="shared" si="127"/>
        <v>19.643896161682644</v>
      </c>
      <c r="J69" s="6"/>
      <c r="K69" s="31" t="s">
        <v>136</v>
      </c>
      <c r="L69" s="227"/>
      <c r="M69" s="228"/>
      <c r="N69" s="228"/>
      <c r="O69" s="229"/>
      <c r="P69" s="18">
        <f t="shared" si="128"/>
        <v>15.477037118041864</v>
      </c>
      <c r="Q69" s="227"/>
      <c r="R69" s="234"/>
      <c r="S69" s="20">
        <f t="shared" si="129"/>
        <v>15.477037118041864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126"/>
        <v>53.975289520244601</v>
      </c>
      <c r="G70" s="227"/>
      <c r="H70" s="229"/>
      <c r="I70" s="24">
        <f t="shared" si="127"/>
        <v>53.975289520244601</v>
      </c>
      <c r="J70" s="6"/>
      <c r="K70" s="25" t="s">
        <v>24</v>
      </c>
      <c r="L70" s="227"/>
      <c r="M70" s="228"/>
      <c r="N70" s="228"/>
      <c r="O70" s="229"/>
      <c r="P70" s="26">
        <f t="shared" si="128"/>
        <v>-3.1110097137299064E-15</v>
      </c>
      <c r="Q70" s="227"/>
      <c r="R70" s="234"/>
      <c r="S70" s="28">
        <f t="shared" si="129"/>
        <v>-3.1110097137299064E-15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126"/>
        <v>0</v>
      </c>
      <c r="G71" s="227"/>
      <c r="H71" s="229"/>
      <c r="I71" s="16">
        <f t="shared" si="127"/>
        <v>0</v>
      </c>
      <c r="J71" s="6"/>
      <c r="K71" s="31" t="s">
        <v>23</v>
      </c>
      <c r="L71" s="227"/>
      <c r="M71" s="228"/>
      <c r="N71" s="228"/>
      <c r="O71" s="229"/>
      <c r="P71" s="18">
        <f t="shared" si="128"/>
        <v>0</v>
      </c>
      <c r="Q71" s="227"/>
      <c r="R71" s="234"/>
      <c r="S71" s="20">
        <f t="shared" si="129"/>
        <v>0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126"/>
        <v>0</v>
      </c>
      <c r="G72" s="227"/>
      <c r="H72" s="229"/>
      <c r="I72" s="24">
        <f t="shared" si="127"/>
        <v>0</v>
      </c>
      <c r="J72" s="6"/>
      <c r="K72" s="25" t="s">
        <v>58</v>
      </c>
      <c r="L72" s="227"/>
      <c r="M72" s="228"/>
      <c r="N72" s="228"/>
      <c r="O72" s="229"/>
      <c r="P72" s="26">
        <f t="shared" si="128"/>
        <v>0</v>
      </c>
      <c r="Q72" s="227"/>
      <c r="R72" s="234"/>
      <c r="S72" s="28">
        <f t="shared" si="129"/>
        <v>0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126"/>
        <v>811.09100216341142</v>
      </c>
      <c r="G73" s="227"/>
      <c r="H73" s="229"/>
      <c r="I73" s="16">
        <f t="shared" si="127"/>
        <v>811.09100216341142</v>
      </c>
      <c r="J73" s="6"/>
      <c r="K73" s="31" t="s">
        <v>21</v>
      </c>
      <c r="L73" s="227"/>
      <c r="M73" s="228"/>
      <c r="N73" s="228"/>
      <c r="O73" s="229"/>
      <c r="P73" s="18">
        <f t="shared" si="128"/>
        <v>246.34195010906717</v>
      </c>
      <c r="Q73" s="227"/>
      <c r="R73" s="234"/>
      <c r="S73" s="20">
        <f t="shared" si="129"/>
        <v>246.34195010906717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126"/>
        <v>0</v>
      </c>
      <c r="G74" s="227"/>
      <c r="H74" s="229"/>
      <c r="I74" s="24">
        <f t="shared" si="127"/>
        <v>0</v>
      </c>
      <c r="J74" s="6"/>
      <c r="K74" s="25" t="s">
        <v>20</v>
      </c>
      <c r="L74" s="227"/>
      <c r="M74" s="228"/>
      <c r="N74" s="228"/>
      <c r="O74" s="229"/>
      <c r="P74" s="26">
        <f t="shared" si="128"/>
        <v>0</v>
      </c>
      <c r="Q74" s="227"/>
      <c r="R74" s="234"/>
      <c r="S74" s="28">
        <f t="shared" si="129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126"/>
        <v>0</v>
      </c>
      <c r="G75" s="227"/>
      <c r="H75" s="229"/>
      <c r="I75" s="16">
        <f t="shared" si="127"/>
        <v>0</v>
      </c>
      <c r="J75" s="6"/>
      <c r="K75" s="33" t="s">
        <v>62</v>
      </c>
      <c r="L75" s="227"/>
      <c r="M75" s="228"/>
      <c r="N75" s="228"/>
      <c r="O75" s="229"/>
      <c r="P75" s="18">
        <f t="shared" si="128"/>
        <v>0</v>
      </c>
      <c r="Q75" s="227"/>
      <c r="R75" s="234"/>
      <c r="S75" s="20">
        <f t="shared" si="129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126"/>
        <v>0</v>
      </c>
      <c r="G76" s="227"/>
      <c r="H76" s="229"/>
      <c r="I76" s="37">
        <f t="shared" si="127"/>
        <v>0</v>
      </c>
      <c r="J76" s="6"/>
      <c r="K76" s="38" t="s">
        <v>22</v>
      </c>
      <c r="L76" s="227"/>
      <c r="M76" s="228"/>
      <c r="N76" s="228"/>
      <c r="O76" s="229"/>
      <c r="P76" s="39">
        <f t="shared" si="128"/>
        <v>0</v>
      </c>
      <c r="Q76" s="227"/>
      <c r="R76" s="234"/>
      <c r="S76" s="41">
        <f t="shared" si="129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126"/>
        <v>0</v>
      </c>
      <c r="G77" s="227"/>
      <c r="H77" s="229"/>
      <c r="I77" s="45">
        <f t="shared" si="127"/>
        <v>0</v>
      </c>
      <c r="J77" s="6"/>
      <c r="K77" s="46" t="s">
        <v>18</v>
      </c>
      <c r="L77" s="227"/>
      <c r="M77" s="228"/>
      <c r="N77" s="228"/>
      <c r="O77" s="229"/>
      <c r="P77" s="43">
        <f t="shared" si="128"/>
        <v>0</v>
      </c>
      <c r="Q77" s="227"/>
      <c r="R77" s="234"/>
      <c r="S77" s="48">
        <f t="shared" si="129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126"/>
        <v>0</v>
      </c>
      <c r="G78" s="227"/>
      <c r="H78" s="229"/>
      <c r="I78" s="37">
        <f t="shared" si="127"/>
        <v>0</v>
      </c>
      <c r="J78" s="6"/>
      <c r="K78" s="38" t="s">
        <v>19</v>
      </c>
      <c r="L78" s="227"/>
      <c r="M78" s="228"/>
      <c r="N78" s="228"/>
      <c r="O78" s="229"/>
      <c r="P78" s="39">
        <f t="shared" si="128"/>
        <v>0</v>
      </c>
      <c r="Q78" s="227"/>
      <c r="R78" s="234"/>
      <c r="S78" s="41">
        <f t="shared" si="129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126"/>
        <v>0</v>
      </c>
      <c r="G79" s="230"/>
      <c r="H79" s="232"/>
      <c r="I79" s="52">
        <f t="shared" si="127"/>
        <v>0</v>
      </c>
      <c r="J79" s="6"/>
      <c r="K79" s="53" t="s">
        <v>10</v>
      </c>
      <c r="L79" s="230"/>
      <c r="M79" s="231"/>
      <c r="N79" s="231"/>
      <c r="O79" s="232"/>
      <c r="P79" s="50">
        <f t="shared" si="128"/>
        <v>0</v>
      </c>
      <c r="Q79" s="230"/>
      <c r="R79" s="235"/>
      <c r="S79" s="55">
        <f t="shared" si="129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H80" si="130">SUM(C59:C75)</f>
        <v>0</v>
      </c>
      <c r="D80" s="57">
        <f t="shared" si="130"/>
        <v>0</v>
      </c>
      <c r="E80" s="57">
        <f t="shared" si="130"/>
        <v>0</v>
      </c>
      <c r="F80" s="57">
        <f t="shared" si="130"/>
        <v>12205.489657210008</v>
      </c>
      <c r="G80" s="57">
        <f t="shared" si="130"/>
        <v>0</v>
      </c>
      <c r="H80" s="58">
        <f t="shared" si="130"/>
        <v>0</v>
      </c>
      <c r="I80" s="57">
        <f t="shared" ref="I80" si="131">SUM(I59:I75)</f>
        <v>12205.489657210008</v>
      </c>
      <c r="J80" s="6"/>
      <c r="K80" s="59" t="s">
        <v>25</v>
      </c>
      <c r="L80" s="57">
        <f>SUM(L59:L75)</f>
        <v>0</v>
      </c>
      <c r="M80" s="57">
        <f t="shared" ref="M80:R80" si="132">SUM(M59:M75)</f>
        <v>0</v>
      </c>
      <c r="N80" s="57">
        <f t="shared" si="132"/>
        <v>0</v>
      </c>
      <c r="O80" s="57">
        <f t="shared" si="132"/>
        <v>0</v>
      </c>
      <c r="P80" s="57">
        <f t="shared" si="132"/>
        <v>2454.1759670630627</v>
      </c>
      <c r="Q80" s="57">
        <f t="shared" si="132"/>
        <v>0</v>
      </c>
      <c r="R80" s="58">
        <f t="shared" si="132"/>
        <v>0</v>
      </c>
      <c r="S80" s="60">
        <f t="shared" ref="S80" si="133">SUM(S59:S75)</f>
        <v>2454.1759670630627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134">IF($I80=0,"-",C80/$I80)</f>
        <v>0</v>
      </c>
      <c r="D81" s="98">
        <f t="shared" si="134"/>
        <v>0</v>
      </c>
      <c r="E81" s="98">
        <f t="shared" si="134"/>
        <v>0</v>
      </c>
      <c r="F81" s="98">
        <f t="shared" si="134"/>
        <v>1</v>
      </c>
      <c r="G81" s="98">
        <f t="shared" si="134"/>
        <v>0</v>
      </c>
      <c r="H81" s="98">
        <f t="shared" si="134"/>
        <v>0</v>
      </c>
      <c r="I81" s="100">
        <f>SUM(B81:H81)</f>
        <v>1</v>
      </c>
      <c r="K81" s="64" t="s">
        <v>86</v>
      </c>
      <c r="L81" s="65">
        <f t="shared" ref="L81:R81" si="135">IF($S80=0,"-",L80/$S80)</f>
        <v>0</v>
      </c>
      <c r="M81" s="65">
        <f t="shared" si="135"/>
        <v>0</v>
      </c>
      <c r="N81" s="65">
        <f t="shared" si="135"/>
        <v>0</v>
      </c>
      <c r="O81" s="65">
        <f t="shared" si="135"/>
        <v>0</v>
      </c>
      <c r="P81" s="65">
        <f t="shared" si="135"/>
        <v>1</v>
      </c>
      <c r="Q81" s="65">
        <f t="shared" si="135"/>
        <v>0</v>
      </c>
      <c r="R81" s="66">
        <f t="shared" si="135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>B579+B605+B631</f>
        <v>14.09885186889443</v>
      </c>
      <c r="C85" s="14">
        <f>C579+C605+C631</f>
        <v>0</v>
      </c>
      <c r="D85" s="14">
        <f t="shared" ref="D85:F85" si="136">D579+D605+D631</f>
        <v>0.60956560256945602</v>
      </c>
      <c r="E85" s="14">
        <f t="shared" si="136"/>
        <v>0</v>
      </c>
      <c r="F85" s="14">
        <f t="shared" si="136"/>
        <v>0</v>
      </c>
      <c r="G85" s="14">
        <f>G579+G605+G631</f>
        <v>0</v>
      </c>
      <c r="H85" s="14">
        <f>H579+H605+H631</f>
        <v>0</v>
      </c>
      <c r="I85" s="16">
        <f>SUM(B85:H85)</f>
        <v>14.708417471463886</v>
      </c>
      <c r="J85" s="6"/>
      <c r="K85" s="72" t="s">
        <v>6</v>
      </c>
      <c r="L85" s="14">
        <f>L579+L605+L631</f>
        <v>14.09885186889443</v>
      </c>
      <c r="M85" s="14">
        <f t="shared" ref="M85:O85" si="137">M579+M605+M631</f>
        <v>0</v>
      </c>
      <c r="N85" s="14">
        <f t="shared" si="137"/>
        <v>0.60956560256945602</v>
      </c>
      <c r="O85" s="14">
        <f t="shared" si="137"/>
        <v>0</v>
      </c>
      <c r="P85" s="14">
        <f>P579+P605+P631</f>
        <v>4.9236998067270672E-3</v>
      </c>
      <c r="Q85" s="14">
        <f t="shared" ref="Q85:R85" si="138">Q579+Q605+Q631</f>
        <v>0</v>
      </c>
      <c r="R85" s="14">
        <f t="shared" si="138"/>
        <v>0</v>
      </c>
      <c r="S85" s="74">
        <f>SUM(L85:R85)</f>
        <v>14.713341171270613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C105" si="139">B580+B606+B632</f>
        <v>3.1075892796836411</v>
      </c>
      <c r="C86" s="22">
        <f t="shared" si="139"/>
        <v>0</v>
      </c>
      <c r="D86" s="22">
        <f t="shared" ref="D86:H86" si="140">D580+D606+D632</f>
        <v>0.70727243351030222</v>
      </c>
      <c r="E86" s="22">
        <f t="shared" si="140"/>
        <v>0</v>
      </c>
      <c r="F86" s="22">
        <f t="shared" si="140"/>
        <v>0</v>
      </c>
      <c r="G86" s="22">
        <f t="shared" si="140"/>
        <v>0</v>
      </c>
      <c r="H86" s="22">
        <f t="shared" si="140"/>
        <v>0</v>
      </c>
      <c r="I86" s="24">
        <f t="shared" ref="I86:I105" si="141">SUM(B86:H86)</f>
        <v>3.8148617131939435</v>
      </c>
      <c r="J86" s="6"/>
      <c r="K86" s="25" t="s">
        <v>7</v>
      </c>
      <c r="L86" s="26">
        <f t="shared" ref="L86:O86" si="142">L580+L606+L632</f>
        <v>3.1075892796836411</v>
      </c>
      <c r="M86" s="26">
        <f t="shared" si="142"/>
        <v>0</v>
      </c>
      <c r="N86" s="26">
        <f t="shared" si="142"/>
        <v>0.70727243351030222</v>
      </c>
      <c r="O86" s="26">
        <f t="shared" si="142"/>
        <v>0</v>
      </c>
      <c r="P86" s="26">
        <f t="shared" ref="P86:R86" si="143">P580+P606+P632</f>
        <v>0</v>
      </c>
      <c r="Q86" s="26">
        <f t="shared" si="143"/>
        <v>0</v>
      </c>
      <c r="R86" s="26">
        <f t="shared" si="143"/>
        <v>0</v>
      </c>
      <c r="S86" s="28">
        <f t="shared" ref="S86:S105" si="144">SUM(L86:R86)</f>
        <v>3.8148617131939435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139"/>
        <v>54.748638527641162</v>
      </c>
      <c r="C87" s="18">
        <f t="shared" si="139"/>
        <v>0</v>
      </c>
      <c r="D87" s="18">
        <f t="shared" ref="D87:H87" si="145">D581+D607+D633</f>
        <v>0.92042617421178963</v>
      </c>
      <c r="E87" s="18">
        <f t="shared" si="145"/>
        <v>0</v>
      </c>
      <c r="F87" s="18">
        <f t="shared" si="145"/>
        <v>0</v>
      </c>
      <c r="G87" s="18">
        <f t="shared" si="145"/>
        <v>0</v>
      </c>
      <c r="H87" s="18">
        <f t="shared" si="145"/>
        <v>0</v>
      </c>
      <c r="I87" s="16">
        <f t="shared" si="141"/>
        <v>55.669064701852953</v>
      </c>
      <c r="J87" s="6"/>
      <c r="K87" s="31" t="s">
        <v>9</v>
      </c>
      <c r="L87" s="18">
        <f t="shared" ref="L87:O87" si="146">L581+L607+L633</f>
        <v>54.748638527641162</v>
      </c>
      <c r="M87" s="18">
        <f t="shared" si="146"/>
        <v>0</v>
      </c>
      <c r="N87" s="18">
        <f t="shared" si="146"/>
        <v>0.92042617421178963</v>
      </c>
      <c r="O87" s="18">
        <f t="shared" si="146"/>
        <v>0</v>
      </c>
      <c r="P87" s="18">
        <f t="shared" ref="P87:R87" si="147">P581+P607+P633</f>
        <v>0</v>
      </c>
      <c r="Q87" s="18">
        <f t="shared" si="147"/>
        <v>0</v>
      </c>
      <c r="R87" s="18">
        <f t="shared" si="147"/>
        <v>0</v>
      </c>
      <c r="S87" s="20">
        <f t="shared" si="144"/>
        <v>55.669064701852953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139"/>
        <v>0</v>
      </c>
      <c r="C88" s="22">
        <f t="shared" si="139"/>
        <v>0</v>
      </c>
      <c r="D88" s="22">
        <f t="shared" ref="D88:H88" si="148">D582+D608+D634</f>
        <v>0</v>
      </c>
      <c r="E88" s="22">
        <f t="shared" si="148"/>
        <v>0</v>
      </c>
      <c r="F88" s="22">
        <f t="shared" si="148"/>
        <v>0</v>
      </c>
      <c r="G88" s="22">
        <f t="shared" si="148"/>
        <v>0</v>
      </c>
      <c r="H88" s="22">
        <f t="shared" si="148"/>
        <v>0</v>
      </c>
      <c r="I88" s="24">
        <f t="shared" si="141"/>
        <v>0</v>
      </c>
      <c r="J88" s="6"/>
      <c r="K88" s="25" t="s">
        <v>54</v>
      </c>
      <c r="L88" s="26">
        <f t="shared" ref="L88:O88" si="149">L582+L608+L634</f>
        <v>0</v>
      </c>
      <c r="M88" s="26">
        <f t="shared" si="149"/>
        <v>0</v>
      </c>
      <c r="N88" s="26">
        <f t="shared" si="149"/>
        <v>0</v>
      </c>
      <c r="O88" s="26">
        <f t="shared" si="149"/>
        <v>0</v>
      </c>
      <c r="P88" s="26">
        <f t="shared" ref="P88:R88" si="150">P582+P608+P634</f>
        <v>0</v>
      </c>
      <c r="Q88" s="26">
        <f t="shared" si="150"/>
        <v>0</v>
      </c>
      <c r="R88" s="26">
        <f t="shared" si="150"/>
        <v>0</v>
      </c>
      <c r="S88" s="28">
        <f t="shared" si="144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139"/>
        <v>43.53495045741488</v>
      </c>
      <c r="C89" s="18">
        <f t="shared" si="139"/>
        <v>2.306836171243126</v>
      </c>
      <c r="D89" s="18">
        <f t="shared" ref="D89:H89" si="151">D583+D609+D635</f>
        <v>3.0640682643623309</v>
      </c>
      <c r="E89" s="18">
        <f t="shared" si="151"/>
        <v>1.0907469771437173</v>
      </c>
      <c r="F89" s="18">
        <f t="shared" si="151"/>
        <v>0</v>
      </c>
      <c r="G89" s="18">
        <f t="shared" si="151"/>
        <v>0</v>
      </c>
      <c r="H89" s="18">
        <f t="shared" si="151"/>
        <v>0</v>
      </c>
      <c r="I89" s="16">
        <f t="shared" si="141"/>
        <v>49.996601870164056</v>
      </c>
      <c r="J89" s="6"/>
      <c r="K89" s="31" t="s">
        <v>15</v>
      </c>
      <c r="L89" s="18">
        <f t="shared" ref="L89:O89" si="152">L583+L609+L635</f>
        <v>43.53495045741488</v>
      </c>
      <c r="M89" s="18">
        <f t="shared" si="152"/>
        <v>2.306836171243126</v>
      </c>
      <c r="N89" s="18">
        <f t="shared" si="152"/>
        <v>3.0640682643623309</v>
      </c>
      <c r="O89" s="18">
        <f t="shared" si="152"/>
        <v>1.0907469771437173</v>
      </c>
      <c r="P89" s="18">
        <f t="shared" ref="P89:R89" si="153">P583+P609+P635</f>
        <v>0</v>
      </c>
      <c r="Q89" s="18">
        <f t="shared" si="153"/>
        <v>0</v>
      </c>
      <c r="R89" s="18">
        <f t="shared" si="153"/>
        <v>0</v>
      </c>
      <c r="S89" s="20">
        <f t="shared" si="144"/>
        <v>49.996601870164056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139"/>
        <v>1662.5693857277754</v>
      </c>
      <c r="C90" s="22">
        <f t="shared" si="139"/>
        <v>1.9922025892637441</v>
      </c>
      <c r="D90" s="22">
        <f t="shared" ref="D90:H90" si="154">D584+D610+D636</f>
        <v>181.40644120592748</v>
      </c>
      <c r="E90" s="22">
        <f t="shared" si="154"/>
        <v>0</v>
      </c>
      <c r="F90" s="22">
        <f t="shared" si="154"/>
        <v>0</v>
      </c>
      <c r="G90" s="22">
        <f t="shared" si="154"/>
        <v>0</v>
      </c>
      <c r="H90" s="22">
        <f t="shared" si="154"/>
        <v>0</v>
      </c>
      <c r="I90" s="24">
        <f t="shared" si="141"/>
        <v>1845.9680295229666</v>
      </c>
      <c r="J90" s="6"/>
      <c r="K90" s="25" t="s">
        <v>14</v>
      </c>
      <c r="L90" s="26">
        <f t="shared" ref="L90:O90" si="155">L584+L610+L636</f>
        <v>1662.5693857277754</v>
      </c>
      <c r="M90" s="26">
        <f t="shared" si="155"/>
        <v>1.9922025892637441</v>
      </c>
      <c r="N90" s="26">
        <f t="shared" si="155"/>
        <v>181.40644120592748</v>
      </c>
      <c r="O90" s="26">
        <f t="shared" si="155"/>
        <v>0</v>
      </c>
      <c r="P90" s="26">
        <f t="shared" ref="P90:R90" si="156">P584+P610+P636</f>
        <v>0</v>
      </c>
      <c r="Q90" s="26">
        <f t="shared" si="156"/>
        <v>0</v>
      </c>
      <c r="R90" s="26">
        <f t="shared" si="156"/>
        <v>0</v>
      </c>
      <c r="S90" s="28">
        <f t="shared" si="144"/>
        <v>1845.9680295229666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139"/>
        <v>0</v>
      </c>
      <c r="C91" s="18">
        <f t="shared" si="139"/>
        <v>0.32784894968281697</v>
      </c>
      <c r="D91" s="18">
        <f t="shared" ref="D91:H91" si="157">D585+D611+D637</f>
        <v>8.7627008475446438E-2</v>
      </c>
      <c r="E91" s="18">
        <f t="shared" si="157"/>
        <v>56.7890201912398</v>
      </c>
      <c r="F91" s="18">
        <f t="shared" si="157"/>
        <v>628.42354005893446</v>
      </c>
      <c r="G91" s="18">
        <f t="shared" si="157"/>
        <v>0</v>
      </c>
      <c r="H91" s="18">
        <f t="shared" si="157"/>
        <v>0</v>
      </c>
      <c r="I91" s="16">
        <f t="shared" si="141"/>
        <v>685.62803620833256</v>
      </c>
      <c r="J91" s="6"/>
      <c r="K91" s="31" t="s">
        <v>56</v>
      </c>
      <c r="L91" s="18">
        <f t="shared" ref="L91:O91" si="158">L585+L611+L637</f>
        <v>0</v>
      </c>
      <c r="M91" s="18">
        <f t="shared" si="158"/>
        <v>0.32784894968281697</v>
      </c>
      <c r="N91" s="18">
        <f t="shared" si="158"/>
        <v>8.7627008475446438E-2</v>
      </c>
      <c r="O91" s="18">
        <f t="shared" si="158"/>
        <v>56.7890201912398</v>
      </c>
      <c r="P91" s="18">
        <f t="shared" ref="P91:R91" si="159">P585+P611+P637</f>
        <v>6915.1468604410475</v>
      </c>
      <c r="Q91" s="18">
        <f t="shared" si="159"/>
        <v>0</v>
      </c>
      <c r="R91" s="18">
        <f t="shared" si="159"/>
        <v>0</v>
      </c>
      <c r="S91" s="20">
        <f t="shared" si="144"/>
        <v>6972.3513565904459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139"/>
        <v>0</v>
      </c>
      <c r="C92" s="22">
        <f t="shared" si="139"/>
        <v>0</v>
      </c>
      <c r="D92" s="22">
        <f t="shared" ref="D92:H92" si="160">D586+D612+D638</f>
        <v>1.9178264128480327E-2</v>
      </c>
      <c r="E92" s="22">
        <f t="shared" si="160"/>
        <v>6.428489165755896</v>
      </c>
      <c r="F92" s="22">
        <f t="shared" si="160"/>
        <v>0</v>
      </c>
      <c r="G92" s="22">
        <f t="shared" si="160"/>
        <v>0</v>
      </c>
      <c r="H92" s="22">
        <f t="shared" si="160"/>
        <v>0</v>
      </c>
      <c r="I92" s="24">
        <f t="shared" si="141"/>
        <v>6.4476674298843761</v>
      </c>
      <c r="J92" s="6"/>
      <c r="K92" s="25" t="s">
        <v>11</v>
      </c>
      <c r="L92" s="26">
        <f t="shared" ref="L92:O92" si="161">L586+L612+L638</f>
        <v>0</v>
      </c>
      <c r="M92" s="26">
        <f t="shared" si="161"/>
        <v>0</v>
      </c>
      <c r="N92" s="26">
        <f t="shared" si="161"/>
        <v>1.9178264128480327E-2</v>
      </c>
      <c r="O92" s="26">
        <f t="shared" si="161"/>
        <v>6.428489165755896</v>
      </c>
      <c r="P92" s="26">
        <f t="shared" ref="P92:R92" si="162">P586+P612+P638</f>
        <v>1918.2939439043355</v>
      </c>
      <c r="Q92" s="26">
        <f t="shared" si="162"/>
        <v>0</v>
      </c>
      <c r="R92" s="26">
        <f t="shared" si="162"/>
        <v>0</v>
      </c>
      <c r="S92" s="28">
        <f t="shared" si="144"/>
        <v>1924.7416113342199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139"/>
        <v>0</v>
      </c>
      <c r="C93" s="18">
        <f t="shared" si="139"/>
        <v>0</v>
      </c>
      <c r="D93" s="18">
        <f t="shared" ref="D93:H93" si="163">D587+D613+D639</f>
        <v>0</v>
      </c>
      <c r="E93" s="18">
        <f t="shared" si="163"/>
        <v>0</v>
      </c>
      <c r="F93" s="18">
        <f t="shared" si="163"/>
        <v>0</v>
      </c>
      <c r="G93" s="18">
        <f t="shared" si="163"/>
        <v>0</v>
      </c>
      <c r="H93" s="18">
        <f t="shared" si="163"/>
        <v>0</v>
      </c>
      <c r="I93" s="16">
        <f t="shared" si="141"/>
        <v>0</v>
      </c>
      <c r="J93" s="6"/>
      <c r="K93" s="31" t="s">
        <v>57</v>
      </c>
      <c r="L93" s="18">
        <f t="shared" ref="L93:O93" si="164">L587+L613+L639</f>
        <v>0</v>
      </c>
      <c r="M93" s="18">
        <f t="shared" si="164"/>
        <v>0</v>
      </c>
      <c r="N93" s="18">
        <f t="shared" si="164"/>
        <v>0</v>
      </c>
      <c r="O93" s="18">
        <f t="shared" si="164"/>
        <v>0</v>
      </c>
      <c r="P93" s="18">
        <f t="shared" ref="P93:R93" si="165">P587+P613+P639</f>
        <v>99.50946818891164</v>
      </c>
      <c r="Q93" s="18">
        <f t="shared" si="165"/>
        <v>0</v>
      </c>
      <c r="R93" s="18">
        <f t="shared" si="165"/>
        <v>0</v>
      </c>
      <c r="S93" s="20">
        <f t="shared" si="144"/>
        <v>99.50946818891164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139"/>
        <v>151.65347586126038</v>
      </c>
      <c r="C94" s="22">
        <f t="shared" si="139"/>
        <v>0.60252218613550945</v>
      </c>
      <c r="D94" s="22">
        <f t="shared" ref="D94:H94" si="166">D588+D614+D640</f>
        <v>19.383994028784539</v>
      </c>
      <c r="E94" s="22">
        <f t="shared" si="166"/>
        <v>2.0450789528748077</v>
      </c>
      <c r="F94" s="22">
        <f t="shared" si="166"/>
        <v>0</v>
      </c>
      <c r="G94" s="22">
        <f t="shared" si="166"/>
        <v>0</v>
      </c>
      <c r="H94" s="22">
        <f t="shared" si="166"/>
        <v>0</v>
      </c>
      <c r="I94" s="24">
        <f t="shared" si="141"/>
        <v>173.68507102905522</v>
      </c>
      <c r="J94" s="6"/>
      <c r="K94" s="25" t="s">
        <v>16</v>
      </c>
      <c r="L94" s="26">
        <f t="shared" ref="L94:O94" si="167">L588+L614+L640</f>
        <v>151.65347586126038</v>
      </c>
      <c r="M94" s="26">
        <f t="shared" si="167"/>
        <v>0.60252218613550945</v>
      </c>
      <c r="N94" s="26">
        <f t="shared" si="167"/>
        <v>19.383994028784539</v>
      </c>
      <c r="O94" s="26">
        <f t="shared" si="167"/>
        <v>2.0450789528748077</v>
      </c>
      <c r="P94" s="26">
        <f t="shared" ref="P94:R94" si="168">P588+P614+P640</f>
        <v>0</v>
      </c>
      <c r="Q94" s="26">
        <f t="shared" si="168"/>
        <v>0</v>
      </c>
      <c r="R94" s="26">
        <f t="shared" si="168"/>
        <v>0</v>
      </c>
      <c r="S94" s="28">
        <f t="shared" si="144"/>
        <v>173.68507102905522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139"/>
        <v>2761.0857846152358</v>
      </c>
      <c r="C95" s="18">
        <f t="shared" si="139"/>
        <v>69.807462645077294</v>
      </c>
      <c r="D95" s="18">
        <f t="shared" ref="D95:H95" si="169">D589+D615+D641</f>
        <v>359.57097839266811</v>
      </c>
      <c r="E95" s="18">
        <f t="shared" si="169"/>
        <v>10.720426534375564</v>
      </c>
      <c r="F95" s="18">
        <f t="shared" si="169"/>
        <v>0</v>
      </c>
      <c r="G95" s="18">
        <f t="shared" si="169"/>
        <v>0</v>
      </c>
      <c r="H95" s="18">
        <f t="shared" si="169"/>
        <v>0</v>
      </c>
      <c r="I95" s="16">
        <f t="shared" si="141"/>
        <v>3201.1846521873567</v>
      </c>
      <c r="J95" s="6"/>
      <c r="K95" s="31" t="s">
        <v>136</v>
      </c>
      <c r="L95" s="18">
        <f t="shared" ref="L95:O95" si="170">L589+L615+L641</f>
        <v>2761.0857846152358</v>
      </c>
      <c r="M95" s="18">
        <f t="shared" si="170"/>
        <v>69.807462645077294</v>
      </c>
      <c r="N95" s="18">
        <f t="shared" si="170"/>
        <v>359.57097839266811</v>
      </c>
      <c r="O95" s="18">
        <f t="shared" si="170"/>
        <v>10.720426534375564</v>
      </c>
      <c r="P95" s="18">
        <f t="shared" ref="P95:R95" si="171">P589+P615+P641</f>
        <v>0</v>
      </c>
      <c r="Q95" s="18">
        <f t="shared" si="171"/>
        <v>0</v>
      </c>
      <c r="R95" s="18">
        <f t="shared" si="171"/>
        <v>0</v>
      </c>
      <c r="S95" s="20">
        <f t="shared" si="144"/>
        <v>3201.1846521873567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139"/>
        <v>766.61256711338319</v>
      </c>
      <c r="C96" s="22">
        <f t="shared" si="139"/>
        <v>7.4500404053173569E-2</v>
      </c>
      <c r="D96" s="22">
        <f t="shared" ref="D96:H96" si="172">D590+D616+D642</f>
        <v>1110.1468200090849</v>
      </c>
      <c r="E96" s="22">
        <f t="shared" si="172"/>
        <v>1072.1607920445231</v>
      </c>
      <c r="F96" s="22">
        <f t="shared" si="172"/>
        <v>0</v>
      </c>
      <c r="G96" s="22">
        <f t="shared" si="172"/>
        <v>803.92140819491124</v>
      </c>
      <c r="H96" s="22">
        <f t="shared" si="172"/>
        <v>0.54800400117168502</v>
      </c>
      <c r="I96" s="24">
        <f t="shared" si="141"/>
        <v>3753.4640917671272</v>
      </c>
      <c r="J96" s="6"/>
      <c r="K96" s="25" t="s">
        <v>24</v>
      </c>
      <c r="L96" s="26">
        <f t="shared" ref="L96:O96" si="173">L590+L616+L642</f>
        <v>766.61256711338319</v>
      </c>
      <c r="M96" s="26">
        <f t="shared" si="173"/>
        <v>7.4500404053173569E-2</v>
      </c>
      <c r="N96" s="26">
        <f t="shared" si="173"/>
        <v>1110.1468200090849</v>
      </c>
      <c r="O96" s="26">
        <f t="shared" si="173"/>
        <v>1072.1607920445231</v>
      </c>
      <c r="P96" s="26">
        <f t="shared" ref="P96:R96" si="174">P590+P616+P642</f>
        <v>51.537529613604299</v>
      </c>
      <c r="Q96" s="26">
        <f t="shared" si="174"/>
        <v>803.92140819491124</v>
      </c>
      <c r="R96" s="26">
        <f t="shared" si="174"/>
        <v>0.54800400117168502</v>
      </c>
      <c r="S96" s="28">
        <f t="shared" si="144"/>
        <v>3805.0016213807316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139"/>
        <v>630.43611003445005</v>
      </c>
      <c r="C97" s="18">
        <f t="shared" si="139"/>
        <v>2.4382571542816005</v>
      </c>
      <c r="D97" s="18">
        <f t="shared" ref="D97:H97" si="175">D591+D617+D643</f>
        <v>40.671115942244207</v>
      </c>
      <c r="E97" s="18">
        <f t="shared" si="175"/>
        <v>0</v>
      </c>
      <c r="F97" s="18">
        <f t="shared" si="175"/>
        <v>0</v>
      </c>
      <c r="G97" s="18">
        <f t="shared" si="175"/>
        <v>0</v>
      </c>
      <c r="H97" s="18">
        <f t="shared" si="175"/>
        <v>0</v>
      </c>
      <c r="I97" s="16">
        <f t="shared" si="141"/>
        <v>673.54548313097587</v>
      </c>
      <c r="J97" s="6"/>
      <c r="K97" s="31" t="s">
        <v>23</v>
      </c>
      <c r="L97" s="18">
        <f t="shared" ref="L97:O97" si="176">L591+L617+L643</f>
        <v>630.43611003445005</v>
      </c>
      <c r="M97" s="18">
        <f t="shared" si="176"/>
        <v>2.4382571542816005</v>
      </c>
      <c r="N97" s="18">
        <f t="shared" si="176"/>
        <v>40.671115942244207</v>
      </c>
      <c r="O97" s="18">
        <f t="shared" si="176"/>
        <v>0</v>
      </c>
      <c r="P97" s="18">
        <f t="shared" ref="P97:R97" si="177">P591+P617+P643</f>
        <v>0</v>
      </c>
      <c r="Q97" s="18">
        <f t="shared" si="177"/>
        <v>0</v>
      </c>
      <c r="R97" s="18">
        <f t="shared" si="177"/>
        <v>0</v>
      </c>
      <c r="S97" s="20">
        <f t="shared" si="144"/>
        <v>673.54548313097587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139"/>
        <v>3749.8243549865874</v>
      </c>
      <c r="C98" s="22">
        <f t="shared" si="139"/>
        <v>6.8777047348295994</v>
      </c>
      <c r="D98" s="22">
        <f t="shared" ref="D98:H98" si="178">D592+D618+D644</f>
        <v>394.87108267117799</v>
      </c>
      <c r="E98" s="22">
        <f t="shared" si="178"/>
        <v>0</v>
      </c>
      <c r="F98" s="22">
        <f t="shared" si="178"/>
        <v>0</v>
      </c>
      <c r="G98" s="22">
        <f t="shared" si="178"/>
        <v>0</v>
      </c>
      <c r="H98" s="22">
        <f t="shared" si="178"/>
        <v>0</v>
      </c>
      <c r="I98" s="24">
        <f t="shared" si="141"/>
        <v>4151.5731423925945</v>
      </c>
      <c r="J98" s="6"/>
      <c r="K98" s="25" t="s">
        <v>58</v>
      </c>
      <c r="L98" s="26">
        <f t="shared" ref="L98:O98" si="179">L592+L618+L644</f>
        <v>3749.8243549865874</v>
      </c>
      <c r="M98" s="26">
        <f t="shared" si="179"/>
        <v>6.8777047348295994</v>
      </c>
      <c r="N98" s="26">
        <f t="shared" si="179"/>
        <v>394.87108267117799</v>
      </c>
      <c r="O98" s="26">
        <f t="shared" si="179"/>
        <v>0</v>
      </c>
      <c r="P98" s="26">
        <f t="shared" ref="P98:R98" si="180">P592+P618+P644</f>
        <v>0</v>
      </c>
      <c r="Q98" s="26">
        <f t="shared" si="180"/>
        <v>0</v>
      </c>
      <c r="R98" s="26">
        <f t="shared" si="180"/>
        <v>0</v>
      </c>
      <c r="S98" s="28">
        <f t="shared" si="144"/>
        <v>4151.5731423925945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139"/>
        <v>379.16151204007974</v>
      </c>
      <c r="C99" s="18">
        <f t="shared" si="139"/>
        <v>0</v>
      </c>
      <c r="D99" s="18">
        <f t="shared" ref="D99:H99" si="181">D593+D619+D645</f>
        <v>74.114056310963349</v>
      </c>
      <c r="E99" s="18">
        <f t="shared" si="181"/>
        <v>5.2274437631014017</v>
      </c>
      <c r="F99" s="18">
        <f t="shared" si="181"/>
        <v>39.243016017220256</v>
      </c>
      <c r="G99" s="18">
        <f t="shared" si="181"/>
        <v>0</v>
      </c>
      <c r="H99" s="18">
        <f t="shared" si="181"/>
        <v>0</v>
      </c>
      <c r="I99" s="16">
        <f t="shared" si="141"/>
        <v>497.74602813136477</v>
      </c>
      <c r="J99" s="6"/>
      <c r="K99" s="31" t="s">
        <v>21</v>
      </c>
      <c r="L99" s="18">
        <f t="shared" ref="L99:O99" si="182">L593+L619+L645</f>
        <v>379.16151204007974</v>
      </c>
      <c r="M99" s="18">
        <f t="shared" si="182"/>
        <v>0</v>
      </c>
      <c r="N99" s="18">
        <f t="shared" si="182"/>
        <v>74.114056310963349</v>
      </c>
      <c r="O99" s="18">
        <f t="shared" si="182"/>
        <v>5.2274437631014017</v>
      </c>
      <c r="P99" s="18">
        <f t="shared" ref="P99:R99" si="183">P593+P619+P645</f>
        <v>535.10518961325579</v>
      </c>
      <c r="Q99" s="18">
        <f t="shared" si="183"/>
        <v>0</v>
      </c>
      <c r="R99" s="18">
        <f t="shared" si="183"/>
        <v>0</v>
      </c>
      <c r="S99" s="20">
        <f t="shared" si="144"/>
        <v>993.60820172740023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139"/>
        <v>0.76750114037909722</v>
      </c>
      <c r="C100" s="22">
        <f t="shared" si="139"/>
        <v>0</v>
      </c>
      <c r="D100" s="22">
        <f t="shared" ref="D100:H100" si="184">D594+D620+D646</f>
        <v>1.4180548733500619E-2</v>
      </c>
      <c r="E100" s="22">
        <f t="shared" si="184"/>
        <v>0</v>
      </c>
      <c r="F100" s="22">
        <f t="shared" si="184"/>
        <v>0</v>
      </c>
      <c r="G100" s="22">
        <f t="shared" si="184"/>
        <v>0</v>
      </c>
      <c r="H100" s="22">
        <f t="shared" si="184"/>
        <v>0</v>
      </c>
      <c r="I100" s="24">
        <f t="shared" si="141"/>
        <v>0.78168168911259783</v>
      </c>
      <c r="J100" s="6"/>
      <c r="K100" s="25" t="s">
        <v>20</v>
      </c>
      <c r="L100" s="26">
        <f t="shared" ref="L100:O100" si="185">L594+L620+L646</f>
        <v>0.76750114037909722</v>
      </c>
      <c r="M100" s="26">
        <f t="shared" si="185"/>
        <v>0</v>
      </c>
      <c r="N100" s="26">
        <f t="shared" si="185"/>
        <v>1.4180548733500619E-2</v>
      </c>
      <c r="O100" s="26">
        <f t="shared" si="185"/>
        <v>0</v>
      </c>
      <c r="P100" s="26">
        <f t="shared" ref="P100:R100" si="186">P594+P620+P646</f>
        <v>0</v>
      </c>
      <c r="Q100" s="26">
        <f t="shared" si="186"/>
        <v>0</v>
      </c>
      <c r="R100" s="26">
        <f t="shared" si="186"/>
        <v>0</v>
      </c>
      <c r="S100" s="28">
        <f t="shared" si="144"/>
        <v>0.78168168911259783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139"/>
        <v>409.3925048263107</v>
      </c>
      <c r="C101" s="18">
        <f t="shared" si="139"/>
        <v>0</v>
      </c>
      <c r="D101" s="18">
        <f t="shared" ref="D101:H101" si="187">D595+D621+D647</f>
        <v>175.44809231346289</v>
      </c>
      <c r="E101" s="18">
        <f t="shared" si="187"/>
        <v>0</v>
      </c>
      <c r="F101" s="18">
        <f t="shared" si="187"/>
        <v>0</v>
      </c>
      <c r="G101" s="18">
        <f t="shared" si="187"/>
        <v>0</v>
      </c>
      <c r="H101" s="18">
        <f t="shared" si="187"/>
        <v>0</v>
      </c>
      <c r="I101" s="16">
        <f t="shared" si="141"/>
        <v>584.84059713977354</v>
      </c>
      <c r="J101" s="6"/>
      <c r="K101" s="33" t="s">
        <v>62</v>
      </c>
      <c r="L101" s="18">
        <f t="shared" ref="L101:O101" si="188">L595+L621+L647</f>
        <v>409.3925048263107</v>
      </c>
      <c r="M101" s="18">
        <f t="shared" si="188"/>
        <v>0</v>
      </c>
      <c r="N101" s="18">
        <f t="shared" si="188"/>
        <v>175.44809231346289</v>
      </c>
      <c r="O101" s="18">
        <f t="shared" si="188"/>
        <v>0</v>
      </c>
      <c r="P101" s="18">
        <f t="shared" ref="P101:R101" si="189">P595+P621+P647</f>
        <v>0</v>
      </c>
      <c r="Q101" s="18">
        <f t="shared" si="189"/>
        <v>0</v>
      </c>
      <c r="R101" s="18">
        <f t="shared" si="189"/>
        <v>0</v>
      </c>
      <c r="S101" s="20">
        <f t="shared" si="144"/>
        <v>584.84059713977354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si="139"/>
        <v>409.3925048263107</v>
      </c>
      <c r="C102" s="35">
        <f t="shared" si="139"/>
        <v>0</v>
      </c>
      <c r="D102" s="35">
        <f t="shared" ref="D102:H102" si="190">D596+D622+D648</f>
        <v>175.44809231346289</v>
      </c>
      <c r="E102" s="35">
        <f t="shared" si="190"/>
        <v>0</v>
      </c>
      <c r="F102" s="35">
        <f t="shared" si="190"/>
        <v>0</v>
      </c>
      <c r="G102" s="35">
        <f t="shared" si="190"/>
        <v>0</v>
      </c>
      <c r="H102" s="35">
        <f t="shared" si="190"/>
        <v>0</v>
      </c>
      <c r="I102" s="37">
        <f t="shared" si="141"/>
        <v>584.84059713977354</v>
      </c>
      <c r="J102" s="6"/>
      <c r="K102" s="38" t="s">
        <v>22</v>
      </c>
      <c r="L102" s="39">
        <f t="shared" ref="L102:O102" si="191">L596+L622+L648</f>
        <v>409.3925048263107</v>
      </c>
      <c r="M102" s="39">
        <f t="shared" si="191"/>
        <v>0</v>
      </c>
      <c r="N102" s="39">
        <f t="shared" si="191"/>
        <v>175.44809231346289</v>
      </c>
      <c r="O102" s="39">
        <f t="shared" si="191"/>
        <v>0</v>
      </c>
      <c r="P102" s="39">
        <f t="shared" ref="P102:R102" si="192">P596+P622+P648</f>
        <v>0</v>
      </c>
      <c r="Q102" s="39">
        <f t="shared" si="192"/>
        <v>0</v>
      </c>
      <c r="R102" s="39">
        <f t="shared" si="192"/>
        <v>0</v>
      </c>
      <c r="S102" s="41">
        <f t="shared" si="144"/>
        <v>584.84059713977354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139"/>
        <v>0</v>
      </c>
      <c r="C103" s="43">
        <f t="shared" si="139"/>
        <v>0</v>
      </c>
      <c r="D103" s="43">
        <f t="shared" ref="D103:H103" si="193">D597+D623+D649</f>
        <v>0</v>
      </c>
      <c r="E103" s="43">
        <f t="shared" si="193"/>
        <v>0</v>
      </c>
      <c r="F103" s="43">
        <f t="shared" si="193"/>
        <v>0</v>
      </c>
      <c r="G103" s="43">
        <f t="shared" si="193"/>
        <v>0</v>
      </c>
      <c r="H103" s="43">
        <f t="shared" si="193"/>
        <v>0</v>
      </c>
      <c r="I103" s="45">
        <f t="shared" si="141"/>
        <v>0</v>
      </c>
      <c r="J103" s="6"/>
      <c r="K103" s="46" t="s">
        <v>18</v>
      </c>
      <c r="L103" s="43">
        <f t="shared" ref="L103:O103" si="194">L597+L623+L649</f>
        <v>0</v>
      </c>
      <c r="M103" s="43">
        <f t="shared" si="194"/>
        <v>0</v>
      </c>
      <c r="N103" s="43">
        <f t="shared" si="194"/>
        <v>0</v>
      </c>
      <c r="O103" s="43">
        <f t="shared" si="194"/>
        <v>0</v>
      </c>
      <c r="P103" s="43">
        <f t="shared" ref="P103:R103" si="195">P597+P623+P649</f>
        <v>0</v>
      </c>
      <c r="Q103" s="43">
        <f t="shared" si="195"/>
        <v>0</v>
      </c>
      <c r="R103" s="43">
        <f t="shared" si="195"/>
        <v>0</v>
      </c>
      <c r="S103" s="48">
        <f t="shared" si="144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139"/>
        <v>0</v>
      </c>
      <c r="C104" s="35">
        <f t="shared" si="139"/>
        <v>0</v>
      </c>
      <c r="D104" s="35">
        <f t="shared" ref="D104:H104" si="196">D598+D624+D650</f>
        <v>0</v>
      </c>
      <c r="E104" s="35">
        <f t="shared" si="196"/>
        <v>0</v>
      </c>
      <c r="F104" s="35">
        <f t="shared" si="196"/>
        <v>0</v>
      </c>
      <c r="G104" s="35">
        <f t="shared" si="196"/>
        <v>0</v>
      </c>
      <c r="H104" s="35">
        <f t="shared" si="196"/>
        <v>0</v>
      </c>
      <c r="I104" s="37">
        <f t="shared" si="141"/>
        <v>0</v>
      </c>
      <c r="J104" s="6"/>
      <c r="K104" s="38" t="s">
        <v>19</v>
      </c>
      <c r="L104" s="39">
        <f t="shared" ref="L104:O104" si="197">L598+L624+L650</f>
        <v>0</v>
      </c>
      <c r="M104" s="39">
        <f t="shared" si="197"/>
        <v>0</v>
      </c>
      <c r="N104" s="39">
        <f t="shared" si="197"/>
        <v>0</v>
      </c>
      <c r="O104" s="39">
        <f t="shared" si="197"/>
        <v>0</v>
      </c>
      <c r="P104" s="39">
        <f t="shared" ref="P104:R104" si="198">P598+P624+P650</f>
        <v>0</v>
      </c>
      <c r="Q104" s="39">
        <f t="shared" si="198"/>
        <v>0</v>
      </c>
      <c r="R104" s="39">
        <f t="shared" si="198"/>
        <v>0</v>
      </c>
      <c r="S104" s="41">
        <f t="shared" si="144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139"/>
        <v>0</v>
      </c>
      <c r="C105" s="50">
        <f t="shared" si="139"/>
        <v>0</v>
      </c>
      <c r="D105" s="50">
        <f t="shared" ref="D105:H105" si="199">D599+D625+D651</f>
        <v>0</v>
      </c>
      <c r="E105" s="50">
        <f t="shared" si="199"/>
        <v>0</v>
      </c>
      <c r="F105" s="50">
        <f t="shared" si="199"/>
        <v>0</v>
      </c>
      <c r="G105" s="50">
        <f t="shared" si="199"/>
        <v>0</v>
      </c>
      <c r="H105" s="50">
        <f t="shared" si="199"/>
        <v>0</v>
      </c>
      <c r="I105" s="52">
        <f t="shared" si="141"/>
        <v>0</v>
      </c>
      <c r="J105" s="6"/>
      <c r="K105" s="53" t="s">
        <v>10</v>
      </c>
      <c r="L105" s="50">
        <f t="shared" ref="L105:O105" si="200">L599+L625+L651</f>
        <v>0</v>
      </c>
      <c r="M105" s="50">
        <f t="shared" si="200"/>
        <v>0</v>
      </c>
      <c r="N105" s="50">
        <f t="shared" si="200"/>
        <v>0</v>
      </c>
      <c r="O105" s="50">
        <f t="shared" si="200"/>
        <v>0</v>
      </c>
      <c r="P105" s="50">
        <f t="shared" ref="P105:R105" si="201">P599+P625+P651</f>
        <v>0</v>
      </c>
      <c r="Q105" s="50">
        <f t="shared" si="201"/>
        <v>0</v>
      </c>
      <c r="R105" s="50">
        <f t="shared" si="201"/>
        <v>0</v>
      </c>
      <c r="S105" s="55">
        <f t="shared" si="144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10626.993226479097</v>
      </c>
      <c r="C106" s="57">
        <f t="shared" ref="C106:H106" si="202">SUM(C85:C101)</f>
        <v>84.427334834566864</v>
      </c>
      <c r="D106" s="57">
        <f t="shared" si="202"/>
        <v>2361.0348991703045</v>
      </c>
      <c r="E106" s="57">
        <f t="shared" si="202"/>
        <v>1154.4619976290141</v>
      </c>
      <c r="F106" s="57">
        <f t="shared" si="202"/>
        <v>667.66655607615473</v>
      </c>
      <c r="G106" s="57">
        <f t="shared" si="202"/>
        <v>803.92140819491124</v>
      </c>
      <c r="H106" s="57">
        <f t="shared" si="202"/>
        <v>0.54800400117168502</v>
      </c>
      <c r="I106" s="57">
        <f t="shared" ref="I106" si="203">SUM(I85:I101)</f>
        <v>15699.053426385219</v>
      </c>
      <c r="J106" s="6"/>
      <c r="K106" s="59" t="s">
        <v>25</v>
      </c>
      <c r="L106" s="57">
        <f>SUM(L85:L101)</f>
        <v>10626.993226479097</v>
      </c>
      <c r="M106" s="57">
        <f t="shared" ref="M106:R106" si="204">SUM(M85:M101)</f>
        <v>84.427334834566864</v>
      </c>
      <c r="N106" s="57">
        <f t="shared" si="204"/>
        <v>2361.0348991703045</v>
      </c>
      <c r="O106" s="57">
        <f t="shared" si="204"/>
        <v>1154.4619976290141</v>
      </c>
      <c r="P106" s="57">
        <f t="shared" si="204"/>
        <v>9519.5979154609613</v>
      </c>
      <c r="Q106" s="57">
        <f t="shared" si="204"/>
        <v>803.92140819491124</v>
      </c>
      <c r="R106" s="58">
        <f t="shared" si="204"/>
        <v>0.54800400117168502</v>
      </c>
      <c r="S106" s="60">
        <f t="shared" ref="S106" si="205">SUM(S85:S101)</f>
        <v>24550.98478577003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0.67691936181441559</v>
      </c>
      <c r="C107" s="98">
        <f t="shared" ref="C107:H107" si="206">IF($I106=0,"-",C106/$I106)</f>
        <v>5.377861488939888E-3</v>
      </c>
      <c r="D107" s="98">
        <f t="shared" si="206"/>
        <v>0.15039345590111441</v>
      </c>
      <c r="E107" s="98">
        <f t="shared" si="206"/>
        <v>7.3537044958947848E-2</v>
      </c>
      <c r="F107" s="98">
        <f t="shared" si="206"/>
        <v>4.2529096369212635E-2</v>
      </c>
      <c r="G107" s="98">
        <f t="shared" si="206"/>
        <v>5.1208272649341378E-2</v>
      </c>
      <c r="H107" s="99">
        <f t="shared" si="206"/>
        <v>3.4906818028318892E-5</v>
      </c>
      <c r="I107" s="100">
        <f>SUM(B107:H107)</f>
        <v>1.0000000000000002</v>
      </c>
      <c r="K107" s="64" t="s">
        <v>86</v>
      </c>
      <c r="L107" s="65">
        <f t="shared" ref="L107:R107" si="207">IF($S106=0,"-",L106/$S106)</f>
        <v>0.43285405124109716</v>
      </c>
      <c r="M107" s="65">
        <f t="shared" si="207"/>
        <v>3.4388573644305179E-3</v>
      </c>
      <c r="N107" s="65">
        <f t="shared" si="207"/>
        <v>9.6168643326225406E-2</v>
      </c>
      <c r="O107" s="65">
        <f t="shared" si="207"/>
        <v>4.7023042362771154E-2</v>
      </c>
      <c r="P107" s="65">
        <f t="shared" si="207"/>
        <v>0.38774810862082426</v>
      </c>
      <c r="Q107" s="65">
        <f t="shared" si="207"/>
        <v>3.2744976024785419E-2</v>
      </c>
      <c r="R107" s="66">
        <f t="shared" si="207"/>
        <v>2.2321059865969738E-5</v>
      </c>
      <c r="S107" s="67">
        <f>SUM(L107:R107)</f>
        <v>0.99999999999999989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AJ111" t="str">
        <f>IF(ABS(S111-AI111)&gt;0.001,S111-AI111,"")</f>
        <v/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208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209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210">SUM(V112:AC112)</f>
        <v>0</v>
      </c>
      <c r="AJ112" t="str">
        <f t="shared" ref="AJ112:AJ133" si="211">IF(ABS(S112-AI112)&gt;0.001,S112-AI112,"")</f>
        <v/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208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209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210"/>
        <v>0</v>
      </c>
      <c r="AJ113" t="str">
        <f t="shared" si="211"/>
        <v/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08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209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210"/>
        <v>0</v>
      </c>
      <c r="AJ114" t="str">
        <f t="shared" si="211"/>
        <v/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08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209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210"/>
        <v>0</v>
      </c>
      <c r="AJ115" t="str">
        <f t="shared" si="211"/>
        <v/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08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209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210"/>
        <v>0</v>
      </c>
      <c r="AJ116" t="str">
        <f t="shared" si="211"/>
        <v/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08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209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210"/>
        <v>0</v>
      </c>
      <c r="AJ117" t="str">
        <f t="shared" si="211"/>
        <v/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08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209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210"/>
        <v>0</v>
      </c>
      <c r="AJ118" t="str">
        <f t="shared" si="211"/>
        <v/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08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209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210"/>
        <v>0</v>
      </c>
      <c r="AJ119" t="str">
        <f t="shared" si="211"/>
        <v/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08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209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210"/>
        <v>0</v>
      </c>
      <c r="AJ120" t="str">
        <f t="shared" si="211"/>
        <v/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08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209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210"/>
        <v>0</v>
      </c>
      <c r="AJ121" t="str">
        <f t="shared" si="211"/>
        <v/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08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209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210"/>
        <v>0</v>
      </c>
      <c r="AJ122" t="str">
        <f t="shared" si="211"/>
        <v/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08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209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210"/>
        <v>0</v>
      </c>
      <c r="AJ123" t="str">
        <f t="shared" si="211"/>
        <v/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08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209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210"/>
        <v>0</v>
      </c>
      <c r="AJ124" t="str">
        <f t="shared" si="211"/>
        <v/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08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209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210"/>
        <v>0</v>
      </c>
      <c r="AJ125" t="str">
        <f t="shared" si="211"/>
        <v/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08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209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210"/>
        <v>0</v>
      </c>
      <c r="AJ126" t="str">
        <f t="shared" si="211"/>
        <v/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08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209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210"/>
        <v>0</v>
      </c>
      <c r="AJ127" t="str">
        <f t="shared" si="211"/>
        <v/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208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209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210"/>
        <v>0</v>
      </c>
      <c r="AJ128" t="str">
        <f t="shared" si="211"/>
        <v/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208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209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210"/>
        <v>0</v>
      </c>
      <c r="AJ129" t="str">
        <f t="shared" si="211"/>
        <v/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208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209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210"/>
        <v>0</v>
      </c>
      <c r="AJ130" t="str">
        <f t="shared" si="211"/>
        <v/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208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209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210"/>
        <v>0</v>
      </c>
      <c r="AJ131" t="str">
        <f t="shared" si="211"/>
        <v/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H132" si="212">SUM(C111:C127)</f>
        <v>0</v>
      </c>
      <c r="D132" s="57">
        <f t="shared" si="212"/>
        <v>0</v>
      </c>
      <c r="E132" s="57">
        <f t="shared" si="212"/>
        <v>0</v>
      </c>
      <c r="F132" s="57">
        <f t="shared" si="212"/>
        <v>0</v>
      </c>
      <c r="G132" s="57">
        <f t="shared" si="212"/>
        <v>0</v>
      </c>
      <c r="H132" s="58">
        <f t="shared" si="212"/>
        <v>0</v>
      </c>
      <c r="I132" s="16">
        <f t="shared" ref="I132" si="213">SUM(I111:I127)</f>
        <v>0</v>
      </c>
      <c r="J132" s="6"/>
      <c r="K132" s="59" t="s">
        <v>25</v>
      </c>
      <c r="L132" s="57">
        <f>SUM(L111:L127)</f>
        <v>0</v>
      </c>
      <c r="M132" s="57">
        <f t="shared" ref="M132:R132" si="214">SUM(M111:M127)</f>
        <v>0</v>
      </c>
      <c r="N132" s="57">
        <f t="shared" si="214"/>
        <v>0</v>
      </c>
      <c r="O132" s="57">
        <f t="shared" si="214"/>
        <v>0</v>
      </c>
      <c r="P132" s="57">
        <f t="shared" si="214"/>
        <v>0</v>
      </c>
      <c r="Q132" s="57">
        <f t="shared" si="214"/>
        <v>0</v>
      </c>
      <c r="R132" s="58">
        <f t="shared" si="214"/>
        <v>0</v>
      </c>
      <c r="S132" s="60">
        <f t="shared" ref="S132" si="215">SUM(S111:S127)</f>
        <v>0</v>
      </c>
      <c r="T132" t="str">
        <f>IF(ABS(S132-AI132)&gt;0.01,S132-AI132,"")</f>
        <v/>
      </c>
      <c r="U132" s="94" t="s">
        <v>61</v>
      </c>
      <c r="V132" s="95">
        <f>SUM(V111:V127)</f>
        <v>0</v>
      </c>
      <c r="W132" s="95">
        <f t="shared" ref="W132:AH132" si="216">SUM(W111:W127)</f>
        <v>0</v>
      </c>
      <c r="X132" s="95">
        <f t="shared" si="216"/>
        <v>0</v>
      </c>
      <c r="Y132" s="95">
        <f t="shared" si="216"/>
        <v>0</v>
      </c>
      <c r="Z132" s="95">
        <f t="shared" si="216"/>
        <v>0</v>
      </c>
      <c r="AA132" s="95">
        <f t="shared" si="216"/>
        <v>0</v>
      </c>
      <c r="AB132" s="95">
        <f t="shared" si="216"/>
        <v>0</v>
      </c>
      <c r="AC132" s="95">
        <f t="shared" si="216"/>
        <v>0</v>
      </c>
      <c r="AD132" s="96">
        <f t="shared" si="216"/>
        <v>0</v>
      </c>
      <c r="AE132" s="96">
        <f t="shared" si="216"/>
        <v>0</v>
      </c>
      <c r="AF132" s="96">
        <f t="shared" si="216"/>
        <v>0</v>
      </c>
      <c r="AG132" s="96">
        <f t="shared" si="216"/>
        <v>0</v>
      </c>
      <c r="AH132" s="96">
        <f t="shared" si="216"/>
        <v>0</v>
      </c>
      <c r="AI132" s="97">
        <f>SUM(V132:AC132)</f>
        <v>0</v>
      </c>
      <c r="AJ132" t="str">
        <f t="shared" si="211"/>
        <v/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217">IF($I132=0,"-",C132/$I132)</f>
        <v>-</v>
      </c>
      <c r="D133" s="98" t="str">
        <f t="shared" si="217"/>
        <v>-</v>
      </c>
      <c r="E133" s="98" t="str">
        <f t="shared" si="217"/>
        <v>-</v>
      </c>
      <c r="F133" s="98" t="str">
        <f t="shared" si="217"/>
        <v>-</v>
      </c>
      <c r="G133" s="98" t="str">
        <f t="shared" si="217"/>
        <v>-</v>
      </c>
      <c r="H133" s="99" t="str">
        <f t="shared" si="217"/>
        <v>-</v>
      </c>
      <c r="I133" s="100">
        <f>SUM(B133:H133)</f>
        <v>0</v>
      </c>
      <c r="J133"/>
      <c r="K133" s="64" t="s">
        <v>86</v>
      </c>
      <c r="L133" s="65" t="str">
        <f t="shared" ref="L133:R133" si="218">IF($S132=0,"-",L132/$S132)</f>
        <v>-</v>
      </c>
      <c r="M133" s="65" t="str">
        <f t="shared" si="218"/>
        <v>-</v>
      </c>
      <c r="N133" s="65" t="str">
        <f t="shared" si="218"/>
        <v>-</v>
      </c>
      <c r="O133" s="65" t="str">
        <f t="shared" si="218"/>
        <v>-</v>
      </c>
      <c r="P133" s="65" t="str">
        <f t="shared" si="218"/>
        <v>-</v>
      </c>
      <c r="Q133" s="65" t="str">
        <f t="shared" si="218"/>
        <v>-</v>
      </c>
      <c r="R133" s="66" t="str">
        <f t="shared" si="218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  <c r="AJ133" s="1" t="str">
        <f t="shared" si="211"/>
        <v/>
      </c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AJ137" t="str">
        <f>IF(ABS(S137-AI137)&gt;0.001,S137-AI137,"")</f>
        <v/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219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220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221">SUM(V138:AC138)</f>
        <v>0</v>
      </c>
      <c r="AJ138" t="str">
        <f t="shared" ref="AJ138:AJ159" si="222">IF(ABS(S138-AI138)&gt;0.001,S138-AI138,"")</f>
        <v/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219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220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221"/>
        <v>0</v>
      </c>
      <c r="AJ139" t="str">
        <f t="shared" si="222"/>
        <v/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219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220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221"/>
        <v>0</v>
      </c>
      <c r="AJ140" t="str">
        <f t="shared" si="222"/>
        <v/>
      </c>
      <c r="BA140"/>
      <c r="BR140"/>
      <c r="CG140"/>
    </row>
    <row r="141" spans="1:85" x14ac:dyDescent="0.25">
      <c r="A141" s="29" t="s">
        <v>15</v>
      </c>
      <c r="B141" s="18">
        <v>14.179588483575053</v>
      </c>
      <c r="C141" s="18">
        <v>2.4301478882741927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219"/>
        <v>16.609736371849245</v>
      </c>
      <c r="J141" s="6"/>
      <c r="K141" s="31" t="s">
        <v>15</v>
      </c>
      <c r="L141" s="18">
        <v>14.179588483575053</v>
      </c>
      <c r="M141" s="18">
        <v>2.4301478882741927</v>
      </c>
      <c r="N141" s="18">
        <v>0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220"/>
        <v>16.609736371849245</v>
      </c>
      <c r="U141" s="84" t="s">
        <v>15</v>
      </c>
      <c r="V141" s="76">
        <v>14.179588483575053</v>
      </c>
      <c r="W141" s="76">
        <v>0</v>
      </c>
      <c r="X141" s="76">
        <v>0</v>
      </c>
      <c r="Y141" s="76">
        <v>2.4301478882741927</v>
      </c>
      <c r="Z141" s="76">
        <v>0</v>
      </c>
      <c r="AA141" s="76">
        <v>0</v>
      </c>
      <c r="AB141" s="76">
        <v>0</v>
      </c>
      <c r="AC141" s="77">
        <v>0</v>
      </c>
      <c r="AD141" s="78">
        <v>0</v>
      </c>
      <c r="AE141" s="78">
        <v>0</v>
      </c>
      <c r="AF141" s="78">
        <v>0</v>
      </c>
      <c r="AG141" s="78">
        <v>0</v>
      </c>
      <c r="AH141" s="78">
        <v>0</v>
      </c>
      <c r="AI141" s="79">
        <f t="shared" si="221"/>
        <v>16.609736371849245</v>
      </c>
      <c r="AJ141" t="str">
        <f t="shared" si="222"/>
        <v/>
      </c>
      <c r="BA141"/>
      <c r="BR141"/>
      <c r="CG141"/>
    </row>
    <row r="142" spans="1:85" x14ac:dyDescent="0.25">
      <c r="A142" s="21" t="s">
        <v>14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219"/>
        <v>0</v>
      </c>
      <c r="J142" s="6"/>
      <c r="K142" s="25" t="s">
        <v>14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220"/>
        <v>0</v>
      </c>
      <c r="U142" s="80" t="s">
        <v>55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2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3">
        <f t="shared" si="221"/>
        <v>0</v>
      </c>
      <c r="AJ142" t="str">
        <f t="shared" si="222"/>
        <v/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219"/>
        <v>0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0</v>
      </c>
      <c r="P143" s="18">
        <v>4.8982996991856762</v>
      </c>
      <c r="Q143" s="18">
        <v>0</v>
      </c>
      <c r="R143" s="19">
        <v>0</v>
      </c>
      <c r="S143" s="20">
        <f t="shared" si="220"/>
        <v>4.8982996991856762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0</v>
      </c>
      <c r="AB143" s="76">
        <v>4.8982996991856762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221"/>
        <v>4.8982996991856762</v>
      </c>
      <c r="AJ143" t="str">
        <f t="shared" si="222"/>
        <v/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219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1.638355653950571</v>
      </c>
      <c r="Q144" s="26">
        <v>0</v>
      </c>
      <c r="R144" s="27">
        <v>0</v>
      </c>
      <c r="S144" s="28">
        <f t="shared" si="220"/>
        <v>1.638355653950571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1.638355653950571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221"/>
        <v>1.638355653950571</v>
      </c>
      <c r="AJ144" t="str">
        <f t="shared" si="222"/>
        <v/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219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220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221"/>
        <v>0</v>
      </c>
      <c r="AJ145" t="str">
        <f t="shared" si="222"/>
        <v/>
      </c>
      <c r="BA145"/>
      <c r="BR145"/>
      <c r="CG145"/>
    </row>
    <row r="146" spans="1:85" x14ac:dyDescent="0.25">
      <c r="A146" s="21" t="s">
        <v>16</v>
      </c>
      <c r="B146" s="22">
        <v>1.1777115281953066E-5</v>
      </c>
      <c r="C146" s="22">
        <v>6.331649139030919E-2</v>
      </c>
      <c r="D146" s="22">
        <v>6.3422485427846773E-2</v>
      </c>
      <c r="E146" s="22">
        <v>0</v>
      </c>
      <c r="F146" s="214"/>
      <c r="G146" s="22">
        <v>0</v>
      </c>
      <c r="H146" s="23">
        <v>0</v>
      </c>
      <c r="I146" s="24">
        <f t="shared" si="219"/>
        <v>0.12675075393343793</v>
      </c>
      <c r="J146" s="6"/>
      <c r="K146" s="25" t="s">
        <v>16</v>
      </c>
      <c r="L146" s="26">
        <v>1.1777115281953066E-5</v>
      </c>
      <c r="M146" s="26">
        <v>6.331649139030919E-2</v>
      </c>
      <c r="N146" s="26">
        <v>6.3422485427846773E-2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220"/>
        <v>0.12675075393343793</v>
      </c>
      <c r="U146" s="80" t="s">
        <v>16</v>
      </c>
      <c r="V146" s="81">
        <v>1.1777115281953066E-5</v>
      </c>
      <c r="W146" s="81">
        <v>0</v>
      </c>
      <c r="X146" s="81">
        <v>0</v>
      </c>
      <c r="Y146" s="81">
        <v>6.331649139030919E-2</v>
      </c>
      <c r="Z146" s="81">
        <v>6.3422485427846773E-2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221"/>
        <v>0.12675075393343793</v>
      </c>
      <c r="AJ146" t="str">
        <f t="shared" si="222"/>
        <v/>
      </c>
      <c r="BA146"/>
      <c r="BR146"/>
      <c r="CG146"/>
    </row>
    <row r="147" spans="1:85" x14ac:dyDescent="0.25">
      <c r="A147" s="29" t="s">
        <v>136</v>
      </c>
      <c r="B147" s="18">
        <v>21.209591208592126</v>
      </c>
      <c r="C147" s="18">
        <v>258.80734692781198</v>
      </c>
      <c r="D147" s="18">
        <v>680.72700406927629</v>
      </c>
      <c r="E147" s="18">
        <v>5.1235560653114618</v>
      </c>
      <c r="F147" s="214"/>
      <c r="G147" s="18">
        <v>0</v>
      </c>
      <c r="H147" s="30">
        <v>0</v>
      </c>
      <c r="I147" s="16">
        <f t="shared" si="219"/>
        <v>965.86749827099197</v>
      </c>
      <c r="J147" s="6"/>
      <c r="K147" s="31" t="s">
        <v>136</v>
      </c>
      <c r="L147" s="18">
        <v>21.209591208592126</v>
      </c>
      <c r="M147" s="18">
        <v>258.80734692781198</v>
      </c>
      <c r="N147" s="18">
        <v>680.72700406927629</v>
      </c>
      <c r="O147" s="18">
        <v>5.1235560653114618</v>
      </c>
      <c r="P147" s="18">
        <v>0</v>
      </c>
      <c r="Q147" s="18">
        <v>0</v>
      </c>
      <c r="R147" s="19">
        <v>0</v>
      </c>
      <c r="S147" s="20">
        <f t="shared" si="220"/>
        <v>965.86749827099197</v>
      </c>
      <c r="U147" s="84" t="s">
        <v>136</v>
      </c>
      <c r="V147" s="76">
        <v>21.050087129431265</v>
      </c>
      <c r="W147" s="76">
        <v>0</v>
      </c>
      <c r="X147" s="76">
        <v>0</v>
      </c>
      <c r="Y147" s="76">
        <v>258.80734692781198</v>
      </c>
      <c r="Z147" s="76">
        <v>679.78473811928143</v>
      </c>
      <c r="AA147" s="76">
        <v>0</v>
      </c>
      <c r="AB147" s="76">
        <v>0</v>
      </c>
      <c r="AC147" s="77">
        <v>6.2253260944671958</v>
      </c>
      <c r="AD147" s="76">
        <v>0.15950407916086085</v>
      </c>
      <c r="AE147" s="76">
        <v>0</v>
      </c>
      <c r="AF147" s="76">
        <v>0</v>
      </c>
      <c r="AG147" s="76">
        <v>0.9422659499948729</v>
      </c>
      <c r="AH147" s="76">
        <v>5.1235560653114618</v>
      </c>
      <c r="AI147" s="79">
        <f t="shared" si="221"/>
        <v>965.86749827099186</v>
      </c>
      <c r="AJ147" t="str">
        <f t="shared" si="222"/>
        <v/>
      </c>
      <c r="BA147"/>
      <c r="BR147"/>
      <c r="CG147"/>
    </row>
    <row r="148" spans="1:85" x14ac:dyDescent="0.25">
      <c r="A148" s="21" t="s">
        <v>24</v>
      </c>
      <c r="B148" s="22">
        <v>1.3270931548688898</v>
      </c>
      <c r="C148" s="22">
        <v>0.98171894664936354</v>
      </c>
      <c r="D148" s="22">
        <v>0.3909441093054688</v>
      </c>
      <c r="E148" s="22">
        <v>51.190076170255196</v>
      </c>
      <c r="F148" s="214"/>
      <c r="G148" s="22">
        <v>1.4334100339316156</v>
      </c>
      <c r="H148" s="23">
        <v>0</v>
      </c>
      <c r="I148" s="24">
        <f t="shared" si="219"/>
        <v>55.323242415010533</v>
      </c>
      <c r="J148" s="6"/>
      <c r="K148" s="25" t="s">
        <v>24</v>
      </c>
      <c r="L148" s="26">
        <v>1.3270931548688898</v>
      </c>
      <c r="M148" s="26">
        <v>0.98171894664936354</v>
      </c>
      <c r="N148" s="26">
        <v>0.3909441093054688</v>
      </c>
      <c r="O148" s="26">
        <v>51.190076170255196</v>
      </c>
      <c r="P148" s="26">
        <v>9.9209078056200733E-4</v>
      </c>
      <c r="Q148" s="26">
        <v>1.4334100339316156</v>
      </c>
      <c r="R148" s="27">
        <v>0</v>
      </c>
      <c r="S148" s="28">
        <f t="shared" si="220"/>
        <v>55.324234505791097</v>
      </c>
      <c r="U148" s="80" t="s">
        <v>24</v>
      </c>
      <c r="V148" s="81">
        <v>0.25061671840802757</v>
      </c>
      <c r="W148" s="81">
        <v>1.0764764364608621</v>
      </c>
      <c r="X148" s="81">
        <v>1.4334100339316156</v>
      </c>
      <c r="Y148" s="81">
        <v>0.98171894664936354</v>
      </c>
      <c r="Z148" s="81">
        <v>0.3909441093054688</v>
      </c>
      <c r="AA148" s="81">
        <v>50.87121588343814</v>
      </c>
      <c r="AB148" s="81">
        <v>9.9209078056200733E-4</v>
      </c>
      <c r="AC148" s="82">
        <v>0.31886028681705825</v>
      </c>
      <c r="AD148" s="81">
        <v>0</v>
      </c>
      <c r="AE148" s="81">
        <v>3.8224156655162172E-3</v>
      </c>
      <c r="AF148" s="81">
        <v>0</v>
      </c>
      <c r="AG148" s="81">
        <v>0</v>
      </c>
      <c r="AH148" s="81">
        <v>0.31503787115154197</v>
      </c>
      <c r="AI148" s="83">
        <f t="shared" si="221"/>
        <v>55.324234505791097</v>
      </c>
      <c r="AJ148" t="str">
        <f t="shared" si="222"/>
        <v/>
      </c>
      <c r="BA148"/>
      <c r="BR148"/>
      <c r="CG148"/>
    </row>
    <row r="149" spans="1:85" x14ac:dyDescent="0.25">
      <c r="A149" s="29" t="s">
        <v>23</v>
      </c>
      <c r="B149" s="18">
        <v>26.356092712555821</v>
      </c>
      <c r="C149" s="18">
        <v>260.77835031628121</v>
      </c>
      <c r="D149" s="18">
        <v>14.237514424850115</v>
      </c>
      <c r="E149" s="18">
        <v>0</v>
      </c>
      <c r="F149" s="214"/>
      <c r="G149" s="18">
        <v>0</v>
      </c>
      <c r="H149" s="30">
        <v>0</v>
      </c>
      <c r="I149" s="16">
        <f t="shared" si="219"/>
        <v>301.37195745368717</v>
      </c>
      <c r="J149" s="6"/>
      <c r="K149" s="31" t="s">
        <v>23</v>
      </c>
      <c r="L149" s="18">
        <v>26.356092712555821</v>
      </c>
      <c r="M149" s="18">
        <v>260.77835031628121</v>
      </c>
      <c r="N149" s="18">
        <v>14.237514424850115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220"/>
        <v>301.37195745368717</v>
      </c>
      <c r="U149" s="84" t="s">
        <v>23</v>
      </c>
      <c r="V149" s="76">
        <v>23.560633987766799</v>
      </c>
      <c r="W149" s="76">
        <v>2.0713474141840691</v>
      </c>
      <c r="X149" s="76">
        <v>0</v>
      </c>
      <c r="Y149" s="76">
        <v>260.77835031628121</v>
      </c>
      <c r="Z149" s="76">
        <v>14.237514424850115</v>
      </c>
      <c r="AA149" s="76">
        <v>0</v>
      </c>
      <c r="AB149" s="76">
        <v>0</v>
      </c>
      <c r="AC149" s="77">
        <v>0.72411131060495215</v>
      </c>
      <c r="AD149" s="76">
        <v>0.72411131060495215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221"/>
        <v>301.37195745368717</v>
      </c>
      <c r="AJ149" t="str">
        <f t="shared" si="222"/>
        <v/>
      </c>
      <c r="BA149"/>
      <c r="BR149"/>
      <c r="CG149"/>
    </row>
    <row r="150" spans="1:85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219"/>
        <v>0</v>
      </c>
      <c r="J150" s="6"/>
      <c r="K150" s="25" t="s">
        <v>58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220"/>
        <v>0</v>
      </c>
      <c r="U150" s="80" t="s">
        <v>58</v>
      </c>
      <c r="V150" s="81">
        <v>0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221"/>
        <v>0</v>
      </c>
      <c r="AJ150" t="str">
        <f t="shared" si="222"/>
        <v/>
      </c>
      <c r="BA150"/>
      <c r="BR150"/>
      <c r="CG150"/>
    </row>
    <row r="151" spans="1:85" x14ac:dyDescent="0.25">
      <c r="A151" s="29" t="s">
        <v>21</v>
      </c>
      <c r="B151" s="18">
        <v>4.4552827995211514E-2</v>
      </c>
      <c r="C151" s="18">
        <v>0.36047288105216591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219"/>
        <v>0.40502570904737745</v>
      </c>
      <c r="J151" s="6"/>
      <c r="K151" s="31" t="s">
        <v>21</v>
      </c>
      <c r="L151" s="18">
        <v>4.4552827995211514E-2</v>
      </c>
      <c r="M151" s="18">
        <v>0.36047288105216591</v>
      </c>
      <c r="N151" s="18">
        <v>0</v>
      </c>
      <c r="O151" s="18">
        <v>0</v>
      </c>
      <c r="P151" s="18">
        <v>0.28852321149423699</v>
      </c>
      <c r="Q151" s="18">
        <v>0</v>
      </c>
      <c r="R151" s="19">
        <v>0</v>
      </c>
      <c r="S151" s="20">
        <f t="shared" si="220"/>
        <v>0.69354892054161443</v>
      </c>
      <c r="U151" s="84" t="s">
        <v>21</v>
      </c>
      <c r="V151" s="76">
        <v>4.4552827995211514E-2</v>
      </c>
      <c r="W151" s="76">
        <v>0</v>
      </c>
      <c r="X151" s="76">
        <v>0</v>
      </c>
      <c r="Y151" s="76">
        <v>0.36047288105216591</v>
      </c>
      <c r="Z151" s="76">
        <v>0</v>
      </c>
      <c r="AA151" s="76">
        <v>0</v>
      </c>
      <c r="AB151" s="76">
        <v>0.28852321149423699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221"/>
        <v>0.69354892054161443</v>
      </c>
      <c r="AJ151" t="str">
        <f t="shared" si="222"/>
        <v/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6.2343039635874779E-2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219"/>
        <v>6.2343039635874779E-2</v>
      </c>
      <c r="J152" s="6"/>
      <c r="K152" s="25" t="s">
        <v>20</v>
      </c>
      <c r="L152" s="26">
        <v>0</v>
      </c>
      <c r="M152" s="26">
        <v>6.2343039635874779E-2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220"/>
        <v>6.2343039635874779E-2</v>
      </c>
      <c r="U152" s="80" t="s">
        <v>59</v>
      </c>
      <c r="V152" s="81">
        <v>0</v>
      </c>
      <c r="W152" s="81">
        <v>0</v>
      </c>
      <c r="X152" s="81">
        <v>0</v>
      </c>
      <c r="Y152" s="81">
        <v>6.2343039635874779E-2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221"/>
        <v>6.2343039635874779E-2</v>
      </c>
      <c r="AJ152" t="str">
        <f t="shared" si="222"/>
        <v/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219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220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221"/>
        <v>0</v>
      </c>
      <c r="AJ153" t="str">
        <f t="shared" si="222"/>
        <v/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219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220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221"/>
        <v>0</v>
      </c>
      <c r="AJ154" t="str">
        <f t="shared" si="222"/>
        <v/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219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220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221"/>
        <v>0</v>
      </c>
      <c r="AJ155" t="str">
        <f t="shared" si="222"/>
        <v/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219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220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221"/>
        <v>0</v>
      </c>
      <c r="AJ156" t="str">
        <f t="shared" si="222"/>
        <v/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219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220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221"/>
        <v>0</v>
      </c>
      <c r="AJ157" t="str">
        <f t="shared" si="222"/>
        <v/>
      </c>
      <c r="BA157"/>
      <c r="BR157"/>
      <c r="CG157"/>
    </row>
    <row r="158" spans="1:85" x14ac:dyDescent="0.25">
      <c r="A158" s="56" t="s">
        <v>25</v>
      </c>
      <c r="B158" s="57">
        <f>SUM(B137:B153)</f>
        <v>63.116930164702381</v>
      </c>
      <c r="C158" s="57">
        <f t="shared" ref="C158:H158" si="223">SUM(C137:C153)</f>
        <v>523.48369649109509</v>
      </c>
      <c r="D158" s="57">
        <f t="shared" si="223"/>
        <v>695.41888508885972</v>
      </c>
      <c r="E158" s="57">
        <f t="shared" si="223"/>
        <v>56.313632235566658</v>
      </c>
      <c r="F158" s="57">
        <f t="shared" si="223"/>
        <v>0</v>
      </c>
      <c r="G158" s="57">
        <f t="shared" si="223"/>
        <v>1.4334100339316156</v>
      </c>
      <c r="H158" s="58">
        <f t="shared" si="223"/>
        <v>0</v>
      </c>
      <c r="I158" s="16">
        <f t="shared" ref="I158" si="224">SUM(I137:I153)</f>
        <v>1339.7665540141554</v>
      </c>
      <c r="J158" s="6"/>
      <c r="K158" s="59" t="s">
        <v>25</v>
      </c>
      <c r="L158" s="57">
        <f>SUM(L137:L153)</f>
        <v>63.116930164702381</v>
      </c>
      <c r="M158" s="57">
        <f t="shared" ref="M158:R158" si="225">SUM(M137:M153)</f>
        <v>523.48369649109509</v>
      </c>
      <c r="N158" s="57">
        <f t="shared" si="225"/>
        <v>695.41888508885972</v>
      </c>
      <c r="O158" s="57">
        <f t="shared" si="225"/>
        <v>56.313632235566658</v>
      </c>
      <c r="P158" s="57">
        <f t="shared" si="225"/>
        <v>6.8261706554110457</v>
      </c>
      <c r="Q158" s="57">
        <f t="shared" si="225"/>
        <v>1.4334100339316156</v>
      </c>
      <c r="R158" s="58">
        <f t="shared" si="225"/>
        <v>0</v>
      </c>
      <c r="S158" s="60">
        <f t="shared" ref="S158" si="226">SUM(S137:S153)</f>
        <v>1346.5927246695667</v>
      </c>
      <c r="T158" t="str">
        <f>IF(ABS(S158-AI158)&gt;0.01,S158-AI158,"")</f>
        <v/>
      </c>
      <c r="U158" s="94" t="s">
        <v>61</v>
      </c>
      <c r="V158" s="95">
        <f>SUM(V137:V153)</f>
        <v>59.085490924291634</v>
      </c>
      <c r="W158" s="95">
        <f t="shared" ref="W158:AH158" si="227">SUM(W137:W153)</f>
        <v>3.1478238506449312</v>
      </c>
      <c r="X158" s="95">
        <f t="shared" si="227"/>
        <v>1.4334100339316156</v>
      </c>
      <c r="Y158" s="95">
        <f t="shared" si="227"/>
        <v>523.48369649109509</v>
      </c>
      <c r="Z158" s="95">
        <f t="shared" si="227"/>
        <v>694.47661913886486</v>
      </c>
      <c r="AA158" s="95">
        <f t="shared" si="227"/>
        <v>50.87121588343814</v>
      </c>
      <c r="AB158" s="95">
        <f t="shared" si="227"/>
        <v>6.8261706554110457</v>
      </c>
      <c r="AC158" s="95">
        <f t="shared" si="227"/>
        <v>7.2682976918892059</v>
      </c>
      <c r="AD158" s="96">
        <f t="shared" si="227"/>
        <v>0.883615389765813</v>
      </c>
      <c r="AE158" s="96">
        <f t="shared" si="227"/>
        <v>3.8224156655162172E-3</v>
      </c>
      <c r="AF158" s="96">
        <f t="shared" si="227"/>
        <v>0</v>
      </c>
      <c r="AG158" s="96">
        <f t="shared" si="227"/>
        <v>0.9422659499948729</v>
      </c>
      <c r="AH158" s="96">
        <f t="shared" si="227"/>
        <v>5.438593936463004</v>
      </c>
      <c r="AI158" s="97">
        <f>SUM(V158:AC158)</f>
        <v>1346.5927246695665</v>
      </c>
      <c r="AJ158" t="str">
        <f t="shared" si="222"/>
        <v/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4.711039395303155E-2</v>
      </c>
      <c r="C159" s="98">
        <f t="shared" ref="C159:H159" si="228">IF($I158=0,"-",C158/$I158)</f>
        <v>0.39072754497614082</v>
      </c>
      <c r="D159" s="98">
        <f t="shared" si="228"/>
        <v>0.51905974440492875</v>
      </c>
      <c r="E159" s="98">
        <f t="shared" si="228"/>
        <v>4.2032421295218919E-2</v>
      </c>
      <c r="F159" s="98">
        <f t="shared" si="228"/>
        <v>0</v>
      </c>
      <c r="G159" s="98">
        <f t="shared" si="228"/>
        <v>1.069895370679981E-3</v>
      </c>
      <c r="H159" s="99">
        <f t="shared" si="228"/>
        <v>0</v>
      </c>
      <c r="I159" s="100">
        <f>SUM(B159:H159)</f>
        <v>1</v>
      </c>
      <c r="J159"/>
      <c r="K159" s="64" t="s">
        <v>86</v>
      </c>
      <c r="L159" s="65">
        <f t="shared" ref="L159:R159" si="229">IF($S158=0,"-",L158/$S158)</f>
        <v>4.6871581145806585E-2</v>
      </c>
      <c r="M159" s="65">
        <f t="shared" si="229"/>
        <v>0.38874686228499417</v>
      </c>
      <c r="N159" s="65">
        <f t="shared" si="229"/>
        <v>0.51642851795408662</v>
      </c>
      <c r="O159" s="65">
        <f t="shared" si="229"/>
        <v>4.181934983302777E-2</v>
      </c>
      <c r="P159" s="65">
        <f t="shared" si="229"/>
        <v>5.0692169431452144E-3</v>
      </c>
      <c r="Q159" s="65">
        <f t="shared" si="229"/>
        <v>1.0644718389395372E-3</v>
      </c>
      <c r="R159" s="66">
        <f t="shared" si="229"/>
        <v>0</v>
      </c>
      <c r="S159" s="67">
        <f>SUM(L159:R159)</f>
        <v>1</v>
      </c>
      <c r="U159" s="101" t="s">
        <v>86</v>
      </c>
      <c r="V159" s="102">
        <f>+V158/$AI158</f>
        <v>4.3877773763251485E-2</v>
      </c>
      <c r="W159" s="102">
        <f t="shared" ref="W159" si="230">+W158/$AI158</f>
        <v>2.3376213111632248E-3</v>
      </c>
      <c r="X159" s="102">
        <f t="shared" ref="X159" si="231">+X158/$AI158</f>
        <v>1.0644718389395374E-3</v>
      </c>
      <c r="Y159" s="102">
        <f t="shared" ref="Y159" si="232">+Y158/$AI158</f>
        <v>0.38874686228499422</v>
      </c>
      <c r="Z159" s="102">
        <f t="shared" ref="Z159" si="233">+Z158/$AI158</f>
        <v>0.51572877709500398</v>
      </c>
      <c r="AA159" s="102">
        <f t="shared" ref="AA159" si="234">+AA158/$AI158</f>
        <v>3.7777729636792129E-2</v>
      </c>
      <c r="AB159" s="102">
        <f t="shared" ref="AB159" si="235">+AB158/$AI158</f>
        <v>5.0692169431452152E-3</v>
      </c>
      <c r="AC159" s="102">
        <f t="shared" ref="AC159" si="236">+AC158/$AI158</f>
        <v>5.397547126710295E-3</v>
      </c>
      <c r="AD159" s="102">
        <f t="shared" ref="AD159" si="237">+AD158/$AI158</f>
        <v>6.56186071391882E-4</v>
      </c>
      <c r="AE159" s="102">
        <f t="shared" ref="AE159" si="238">+AE158/$AI158</f>
        <v>2.8385833336907272E-6</v>
      </c>
      <c r="AF159" s="102">
        <f t="shared" ref="AF159" si="239">+AF158/$AI158</f>
        <v>0</v>
      </c>
      <c r="AG159" s="102">
        <f t="shared" ref="AG159" si="240">+AG158/$AI158</f>
        <v>6.9974085908275699E-4</v>
      </c>
      <c r="AH159" s="102">
        <f t="shared" ref="AH159" si="241">+AH158/$AI158</f>
        <v>4.0387816129019653E-3</v>
      </c>
      <c r="AI159" s="103">
        <f>SUM(V159:AC159)</f>
        <v>1.0000000000000002</v>
      </c>
      <c r="AJ159" s="1" t="str">
        <f t="shared" si="222"/>
        <v/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AJ163" t="str">
        <f>IF(ABS(S163-AI163)&gt;0.001,S163-AI163,"")</f>
        <v/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242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243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244">SUM(V164:AC164)</f>
        <v>0</v>
      </c>
      <c r="AJ164" t="str">
        <f t="shared" ref="AJ164:AJ185" si="245">IF(ABS(S164-AI164)&gt;0.001,S164-AI164,"")</f>
        <v/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242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243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244"/>
        <v>0</v>
      </c>
      <c r="AJ165" t="str">
        <f t="shared" si="245"/>
        <v/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242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243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244"/>
        <v>0</v>
      </c>
      <c r="AJ166" t="str">
        <f t="shared" si="245"/>
        <v/>
      </c>
      <c r="BA166"/>
      <c r="BR166"/>
      <c r="CG166"/>
    </row>
    <row r="167" spans="1:85" x14ac:dyDescent="0.25">
      <c r="A167" s="29" t="s">
        <v>15</v>
      </c>
      <c r="B167" s="18">
        <v>0.13397571034439973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242"/>
        <v>0.13397571034439973</v>
      </c>
      <c r="J167" s="6"/>
      <c r="K167" s="31" t="s">
        <v>15</v>
      </c>
      <c r="L167" s="18">
        <v>0.13397571034439973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243"/>
        <v>0.13397571034439973</v>
      </c>
      <c r="U167" s="84" t="s">
        <v>15</v>
      </c>
      <c r="V167" s="76">
        <v>0.13397571034439973</v>
      </c>
      <c r="W167" s="76">
        <v>0</v>
      </c>
      <c r="X167" s="76">
        <v>0</v>
      </c>
      <c r="Y167" s="76">
        <v>0</v>
      </c>
      <c r="Z167" s="76">
        <v>0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244"/>
        <v>0.13397571034439973</v>
      </c>
      <c r="AJ167" t="str">
        <f t="shared" si="245"/>
        <v/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242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243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244"/>
        <v>0</v>
      </c>
      <c r="AJ168" t="str">
        <f t="shared" si="245"/>
        <v/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3.8660441876415428E-3</v>
      </c>
      <c r="F169" s="214"/>
      <c r="G169" s="18">
        <v>0</v>
      </c>
      <c r="H169" s="30">
        <v>0</v>
      </c>
      <c r="I169" s="16">
        <f t="shared" si="242"/>
        <v>3.8660441876415428E-3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3.8660441876415428E-3</v>
      </c>
      <c r="P169" s="18">
        <v>5.699643747265843E-2</v>
      </c>
      <c r="Q169" s="18">
        <v>0</v>
      </c>
      <c r="R169" s="19">
        <v>0</v>
      </c>
      <c r="S169" s="20">
        <f t="shared" si="243"/>
        <v>6.086248166029997E-2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1.9330220938207714E-3</v>
      </c>
      <c r="AB169" s="76">
        <v>5.699643747265843E-2</v>
      </c>
      <c r="AC169" s="77">
        <v>1.9330220938207714E-3</v>
      </c>
      <c r="AD169" s="76">
        <v>0</v>
      </c>
      <c r="AE169" s="76">
        <v>0</v>
      </c>
      <c r="AF169" s="76">
        <v>0</v>
      </c>
      <c r="AG169" s="76">
        <v>0</v>
      </c>
      <c r="AH169" s="76">
        <v>1.9330220938207714E-3</v>
      </c>
      <c r="AI169" s="79">
        <f t="shared" si="244"/>
        <v>6.086248166029997E-2</v>
      </c>
      <c r="AJ169" t="str">
        <f t="shared" si="245"/>
        <v/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242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2.5900254323007379E-3</v>
      </c>
      <c r="Q170" s="26">
        <v>0</v>
      </c>
      <c r="R170" s="27">
        <v>0</v>
      </c>
      <c r="S170" s="28">
        <f t="shared" si="243"/>
        <v>2.5900254323007379E-3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2.5900254323007379E-3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244"/>
        <v>2.5900254323007379E-3</v>
      </c>
      <c r="AJ170" t="str">
        <f t="shared" si="245"/>
        <v/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242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243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244"/>
        <v>0</v>
      </c>
      <c r="AJ171" t="str">
        <f t="shared" si="245"/>
        <v/>
      </c>
      <c r="BA171"/>
      <c r="BR171"/>
      <c r="CG171"/>
    </row>
    <row r="172" spans="1:85" x14ac:dyDescent="0.25">
      <c r="A172" s="21" t="s">
        <v>16</v>
      </c>
      <c r="B172" s="22">
        <v>9.5675488709380599E-3</v>
      </c>
      <c r="C172" s="22">
        <v>0</v>
      </c>
      <c r="D172" s="22">
        <v>1.3212091025255016E-2</v>
      </c>
      <c r="E172" s="22">
        <v>0</v>
      </c>
      <c r="F172" s="214"/>
      <c r="G172" s="22">
        <v>0</v>
      </c>
      <c r="H172" s="23">
        <v>0</v>
      </c>
      <c r="I172" s="24">
        <f t="shared" si="242"/>
        <v>2.2779639896193075E-2</v>
      </c>
      <c r="J172" s="6"/>
      <c r="K172" s="25" t="s">
        <v>16</v>
      </c>
      <c r="L172" s="26">
        <v>9.5675488709380599E-3</v>
      </c>
      <c r="M172" s="26">
        <v>0</v>
      </c>
      <c r="N172" s="26">
        <v>1.3212091025255016E-2</v>
      </c>
      <c r="O172" s="26">
        <v>0</v>
      </c>
      <c r="P172" s="26">
        <v>2.5324731182795778E-4</v>
      </c>
      <c r="Q172" s="26">
        <v>0</v>
      </c>
      <c r="R172" s="27">
        <v>0</v>
      </c>
      <c r="S172" s="28">
        <f t="shared" si="243"/>
        <v>2.3032887208021033E-2</v>
      </c>
      <c r="U172" s="80" t="s">
        <v>16</v>
      </c>
      <c r="V172" s="81">
        <v>9.5675488709380599E-3</v>
      </c>
      <c r="W172" s="81">
        <v>0</v>
      </c>
      <c r="X172" s="81">
        <v>0</v>
      </c>
      <c r="Y172" s="81">
        <v>0</v>
      </c>
      <c r="Z172" s="81">
        <v>1.3212091025255016E-2</v>
      </c>
      <c r="AA172" s="81">
        <v>0</v>
      </c>
      <c r="AB172" s="81">
        <v>2.5324731182795778E-4</v>
      </c>
      <c r="AC172" s="82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3">
        <f t="shared" si="244"/>
        <v>2.3032887208021033E-2</v>
      </c>
      <c r="AJ172" t="str">
        <f t="shared" si="245"/>
        <v/>
      </c>
      <c r="BA172"/>
      <c r="BR172"/>
      <c r="CG172"/>
    </row>
    <row r="173" spans="1:85" x14ac:dyDescent="0.25">
      <c r="A173" s="29" t="s">
        <v>136</v>
      </c>
      <c r="B173" s="18">
        <v>0.15984050600058783</v>
      </c>
      <c r="C173" s="18">
        <v>0</v>
      </c>
      <c r="D173" s="18">
        <v>0.43062371503667007</v>
      </c>
      <c r="E173" s="18">
        <v>0</v>
      </c>
      <c r="F173" s="214"/>
      <c r="G173" s="18">
        <v>0</v>
      </c>
      <c r="H173" s="30">
        <v>0</v>
      </c>
      <c r="I173" s="16">
        <f t="shared" si="242"/>
        <v>0.59046422103725793</v>
      </c>
      <c r="J173" s="6"/>
      <c r="K173" s="31" t="s">
        <v>136</v>
      </c>
      <c r="L173" s="18">
        <v>0.15984050600058783</v>
      </c>
      <c r="M173" s="18">
        <v>0</v>
      </c>
      <c r="N173" s="18">
        <v>0.43062371503667007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243"/>
        <v>0.59046422103725793</v>
      </c>
      <c r="U173" s="84" t="s">
        <v>136</v>
      </c>
      <c r="V173" s="76">
        <v>0.15984050600058783</v>
      </c>
      <c r="W173" s="76">
        <v>0</v>
      </c>
      <c r="X173" s="76">
        <v>0</v>
      </c>
      <c r="Y173" s="76">
        <v>0</v>
      </c>
      <c r="Z173" s="76">
        <v>0.43062371503667007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244"/>
        <v>0.59046422103725793</v>
      </c>
      <c r="AJ173" t="str">
        <f t="shared" si="245"/>
        <v/>
      </c>
      <c r="BA173"/>
      <c r="BR173"/>
      <c r="CG173"/>
    </row>
    <row r="174" spans="1:85" x14ac:dyDescent="0.25">
      <c r="A174" s="21" t="s">
        <v>24</v>
      </c>
      <c r="B174" s="22">
        <v>5.352100798636291E-3</v>
      </c>
      <c r="C174" s="22">
        <v>4.706021812765443E-3</v>
      </c>
      <c r="D174" s="22">
        <v>0.46004929140214584</v>
      </c>
      <c r="E174" s="22">
        <v>0.24445333181260204</v>
      </c>
      <c r="F174" s="214"/>
      <c r="G174" s="22">
        <v>2.4887747324692219E-2</v>
      </c>
      <c r="H174" s="23">
        <v>0</v>
      </c>
      <c r="I174" s="24">
        <f t="shared" si="242"/>
        <v>0.73944849315084182</v>
      </c>
      <c r="J174" s="6"/>
      <c r="K174" s="25" t="s">
        <v>24</v>
      </c>
      <c r="L174" s="26">
        <v>5.352100798636291E-3</v>
      </c>
      <c r="M174" s="26">
        <v>4.706021812765443E-3</v>
      </c>
      <c r="N174" s="26">
        <v>0.46004929140214584</v>
      </c>
      <c r="O174" s="26">
        <v>0.24445333181260204</v>
      </c>
      <c r="P174" s="26">
        <v>0</v>
      </c>
      <c r="Q174" s="26">
        <v>2.4887747324692219E-2</v>
      </c>
      <c r="R174" s="27">
        <v>0</v>
      </c>
      <c r="S174" s="28">
        <f t="shared" si="243"/>
        <v>0.73944849315084182</v>
      </c>
      <c r="U174" s="80" t="s">
        <v>24</v>
      </c>
      <c r="V174" s="81">
        <v>5.0719568350592993E-3</v>
      </c>
      <c r="W174" s="81">
        <v>1.2006169867585326E-4</v>
      </c>
      <c r="X174" s="81">
        <v>2.4887747324692219E-2</v>
      </c>
      <c r="Y174" s="81">
        <v>4.706021812765443E-3</v>
      </c>
      <c r="Z174" s="81">
        <v>0.46004929140214584</v>
      </c>
      <c r="AA174" s="81">
        <v>0.24445333181260204</v>
      </c>
      <c r="AB174" s="81">
        <v>0</v>
      </c>
      <c r="AC174" s="82">
        <v>1.6008226490113768E-4</v>
      </c>
      <c r="AD174" s="81">
        <v>1.6008226490113768E-4</v>
      </c>
      <c r="AE174" s="81">
        <v>0</v>
      </c>
      <c r="AF174" s="81">
        <v>0</v>
      </c>
      <c r="AG174" s="81">
        <v>0</v>
      </c>
      <c r="AH174" s="81">
        <v>0</v>
      </c>
      <c r="AI174" s="83">
        <f t="shared" si="244"/>
        <v>0.73944849315084193</v>
      </c>
      <c r="AJ174" t="str">
        <f t="shared" si="245"/>
        <v/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242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243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244"/>
        <v>0</v>
      </c>
      <c r="AJ175" t="str">
        <f t="shared" si="245"/>
        <v/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242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243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244"/>
        <v>0</v>
      </c>
      <c r="AJ176" t="str">
        <f t="shared" si="245"/>
        <v/>
      </c>
      <c r="BA176"/>
      <c r="BR176"/>
      <c r="CG176"/>
    </row>
    <row r="177" spans="1:85" x14ac:dyDescent="0.25">
      <c r="A177" s="29" t="s">
        <v>21</v>
      </c>
      <c r="B177" s="18">
        <v>2.490619175436581E-4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242"/>
        <v>2.490619175436581E-4</v>
      </c>
      <c r="J177" s="6"/>
      <c r="K177" s="31" t="s">
        <v>21</v>
      </c>
      <c r="L177" s="18">
        <v>2.490619175436581E-4</v>
      </c>
      <c r="M177" s="18">
        <v>0</v>
      </c>
      <c r="N177" s="18">
        <v>0</v>
      </c>
      <c r="O177" s="18">
        <v>0</v>
      </c>
      <c r="P177" s="18">
        <v>3.3419187237610126E-3</v>
      </c>
      <c r="Q177" s="18">
        <v>0</v>
      </c>
      <c r="R177" s="19">
        <v>0</v>
      </c>
      <c r="S177" s="20">
        <f t="shared" si="243"/>
        <v>3.5909806413046705E-3</v>
      </c>
      <c r="U177" s="84" t="s">
        <v>21</v>
      </c>
      <c r="V177" s="76">
        <v>2.490619175436581E-4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3.3419187237610126E-3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244"/>
        <v>3.5909806413046705E-3</v>
      </c>
      <c r="AJ177" t="str">
        <f t="shared" si="245"/>
        <v/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242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243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244"/>
        <v>0</v>
      </c>
      <c r="AJ178" t="str">
        <f t="shared" si="245"/>
        <v/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242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243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244"/>
        <v>0</v>
      </c>
      <c r="AJ179" t="str">
        <f t="shared" si="245"/>
        <v/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242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243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244"/>
        <v>0</v>
      </c>
      <c r="AJ180" t="str">
        <f t="shared" si="245"/>
        <v/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242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243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244"/>
        <v>0</v>
      </c>
      <c r="AJ181" t="str">
        <f t="shared" si="245"/>
        <v/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242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243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244"/>
        <v>0</v>
      </c>
      <c r="AJ182" t="str">
        <f t="shared" si="245"/>
        <v/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242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243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244"/>
        <v>0</v>
      </c>
      <c r="AJ183" t="str">
        <f t="shared" si="245"/>
        <v/>
      </c>
      <c r="BA183"/>
      <c r="BR183"/>
      <c r="CG183"/>
    </row>
    <row r="184" spans="1:85" x14ac:dyDescent="0.25">
      <c r="A184" s="56" t="s">
        <v>25</v>
      </c>
      <c r="B184" s="57">
        <f>SUM(B163:B179)</f>
        <v>0.30898492793210552</v>
      </c>
      <c r="C184" s="57">
        <f t="shared" ref="C184:H184" si="246">SUM(C163:C179)</f>
        <v>4.706021812765443E-3</v>
      </c>
      <c r="D184" s="57">
        <f t="shared" si="246"/>
        <v>0.90388509746407086</v>
      </c>
      <c r="E184" s="57">
        <f t="shared" si="246"/>
        <v>0.24831937600024359</v>
      </c>
      <c r="F184" s="57">
        <f t="shared" si="246"/>
        <v>0</v>
      </c>
      <c r="G184" s="57">
        <f t="shared" si="246"/>
        <v>2.4887747324692219E-2</v>
      </c>
      <c r="H184" s="58">
        <f t="shared" si="246"/>
        <v>0</v>
      </c>
      <c r="I184" s="16">
        <f t="shared" ref="I184" si="247">SUM(I163:I179)</f>
        <v>1.4907831705338779</v>
      </c>
      <c r="J184" s="6"/>
      <c r="K184" s="59" t="s">
        <v>25</v>
      </c>
      <c r="L184" s="57">
        <f>SUM(L163:L179)</f>
        <v>0.30898492793210552</v>
      </c>
      <c r="M184" s="57">
        <f t="shared" ref="M184:R184" si="248">SUM(M163:M179)</f>
        <v>4.706021812765443E-3</v>
      </c>
      <c r="N184" s="57">
        <f t="shared" si="248"/>
        <v>0.90388509746407086</v>
      </c>
      <c r="O184" s="57">
        <f t="shared" si="248"/>
        <v>0.24831937600024359</v>
      </c>
      <c r="P184" s="57">
        <f t="shared" si="248"/>
        <v>6.3181628940548143E-2</v>
      </c>
      <c r="Q184" s="57">
        <f t="shared" si="248"/>
        <v>2.4887747324692219E-2</v>
      </c>
      <c r="R184" s="58">
        <f t="shared" si="248"/>
        <v>0</v>
      </c>
      <c r="S184" s="60">
        <f t="shared" ref="S184" si="249">SUM(S163:S179)</f>
        <v>1.5539647994744259</v>
      </c>
      <c r="T184" t="str">
        <f>IF(ABS(S184-AI184)&gt;0.01,S184-AI184,"")</f>
        <v/>
      </c>
      <c r="U184" s="94" t="s">
        <v>61</v>
      </c>
      <c r="V184" s="95">
        <f>SUM(V163:V179)</f>
        <v>0.30870478396852852</v>
      </c>
      <c r="W184" s="95">
        <f t="shared" ref="W184:AH184" si="250">SUM(W163:W179)</f>
        <v>1.2006169867585326E-4</v>
      </c>
      <c r="X184" s="95">
        <f t="shared" si="250"/>
        <v>2.4887747324692219E-2</v>
      </c>
      <c r="Y184" s="95">
        <f t="shared" si="250"/>
        <v>4.706021812765443E-3</v>
      </c>
      <c r="Z184" s="95">
        <f t="shared" si="250"/>
        <v>0.90388509746407086</v>
      </c>
      <c r="AA184" s="95">
        <f t="shared" si="250"/>
        <v>0.2463863539064228</v>
      </c>
      <c r="AB184" s="95">
        <f t="shared" si="250"/>
        <v>6.3181628940548143E-2</v>
      </c>
      <c r="AC184" s="95">
        <f t="shared" si="250"/>
        <v>2.0931043587219091E-3</v>
      </c>
      <c r="AD184" s="96">
        <f t="shared" si="250"/>
        <v>1.6008226490113768E-4</v>
      </c>
      <c r="AE184" s="96">
        <f t="shared" si="250"/>
        <v>0</v>
      </c>
      <c r="AF184" s="96">
        <f t="shared" si="250"/>
        <v>0</v>
      </c>
      <c r="AG184" s="96">
        <f t="shared" si="250"/>
        <v>0</v>
      </c>
      <c r="AH184" s="96">
        <f t="shared" si="250"/>
        <v>1.9330220938207714E-3</v>
      </c>
      <c r="AI184" s="97">
        <f>SUM(V184:AC184)</f>
        <v>1.5539647994744261</v>
      </c>
      <c r="AJ184" t="str">
        <f t="shared" si="245"/>
        <v/>
      </c>
      <c r="BA184"/>
      <c r="BR184"/>
      <c r="CG184"/>
    </row>
    <row r="185" spans="1:85" s="1" customFormat="1" ht="15" thickBot="1" x14ac:dyDescent="0.35">
      <c r="A185" s="61" t="s">
        <v>86</v>
      </c>
      <c r="B185" s="98">
        <f>IF($I184=0,"-",B184/$I184)</f>
        <v>0.20726349347065148</v>
      </c>
      <c r="C185" s="98">
        <f t="shared" ref="C185:H185" si="251">IF($I184=0,"-",C184/$I184)</f>
        <v>3.1567446599763578E-3</v>
      </c>
      <c r="D185" s="98">
        <f t="shared" si="251"/>
        <v>0.60631560332169054</v>
      </c>
      <c r="E185" s="98">
        <f t="shared" si="251"/>
        <v>0.16656974730357044</v>
      </c>
      <c r="F185" s="98">
        <f t="shared" si="251"/>
        <v>0</v>
      </c>
      <c r="G185" s="98">
        <f t="shared" si="251"/>
        <v>1.6694411244111002E-2</v>
      </c>
      <c r="H185" s="99">
        <f t="shared" si="251"/>
        <v>0</v>
      </c>
      <c r="I185" s="100">
        <f>SUM(B185:H185)</f>
        <v>0.99999999999999978</v>
      </c>
      <c r="J185"/>
      <c r="K185" s="64" t="s">
        <v>86</v>
      </c>
      <c r="L185" s="65">
        <f t="shared" ref="L185:R185" si="252">IF($S184=0,"-",L184/$S184)</f>
        <v>0.19883650391347915</v>
      </c>
      <c r="M185" s="65">
        <f t="shared" si="252"/>
        <v>3.0283966627539373E-3</v>
      </c>
      <c r="N185" s="65">
        <f t="shared" si="252"/>
        <v>0.58166381746213192</v>
      </c>
      <c r="O185" s="65">
        <f t="shared" si="252"/>
        <v>0.15979729790805358</v>
      </c>
      <c r="P185" s="65">
        <f t="shared" si="252"/>
        <v>4.0658339855521253E-2</v>
      </c>
      <c r="Q185" s="65">
        <f t="shared" si="252"/>
        <v>1.6015644198060102E-2</v>
      </c>
      <c r="R185" s="66">
        <f t="shared" si="252"/>
        <v>0</v>
      </c>
      <c r="S185" s="67">
        <f>SUM(L185:R185)</f>
        <v>0.99999999999999989</v>
      </c>
      <c r="U185" s="101" t="s">
        <v>86</v>
      </c>
      <c r="V185" s="102">
        <f>+V184/$AI184</f>
        <v>0.19865622700909122</v>
      </c>
      <c r="W185" s="102">
        <f t="shared" ref="W185" si="253">+W184/$AI184</f>
        <v>7.7261530451950978E-5</v>
      </c>
      <c r="X185" s="102">
        <f t="shared" ref="X185" si="254">+X184/$AI184</f>
        <v>1.6015644198060099E-2</v>
      </c>
      <c r="Y185" s="102">
        <f t="shared" ref="Y185" si="255">+Y184/$AI184</f>
        <v>3.0283966627539368E-3</v>
      </c>
      <c r="Z185" s="102">
        <f t="shared" ref="Z185" si="256">+Z184/$AI184</f>
        <v>0.5816638174621318</v>
      </c>
      <c r="AA185" s="102">
        <f t="shared" ref="AA185" si="257">+AA184/$AI184</f>
        <v>0.15855336876984236</v>
      </c>
      <c r="AB185" s="102">
        <f t="shared" ref="AB185" si="258">+AB184/$AI184</f>
        <v>4.0658339855521246E-2</v>
      </c>
      <c r="AC185" s="102">
        <f t="shared" ref="AC185" si="259">+AC184/$AI184</f>
        <v>1.3469445121471399E-3</v>
      </c>
      <c r="AD185" s="102">
        <f t="shared" ref="AD185" si="260">+AD184/$AI184</f>
        <v>1.0301537393593463E-4</v>
      </c>
      <c r="AE185" s="102">
        <f t="shared" ref="AE185" si="261">+AE184/$AI184</f>
        <v>0</v>
      </c>
      <c r="AF185" s="102">
        <f t="shared" ref="AF185" si="262">+AF184/$AI184</f>
        <v>0</v>
      </c>
      <c r="AG185" s="102">
        <f t="shared" ref="AG185" si="263">+AG184/$AI184</f>
        <v>0</v>
      </c>
      <c r="AH185" s="102">
        <f t="shared" ref="AH185" si="264">+AH184/$AI184</f>
        <v>1.2439291382112055E-3</v>
      </c>
      <c r="AI185" s="103">
        <f>SUM(V185:AC185)</f>
        <v>0.99999999999999978</v>
      </c>
      <c r="AJ185" s="1" t="str">
        <f t="shared" si="245"/>
        <v/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1.1413394438142923E-2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1.1413394438142923E-2</v>
      </c>
      <c r="J189" s="6"/>
      <c r="K189" s="72" t="s">
        <v>6</v>
      </c>
      <c r="L189" s="14">
        <v>1.1413394438142923E-2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1.1413394438142923E-2</v>
      </c>
      <c r="U189" s="75" t="s">
        <v>6</v>
      </c>
      <c r="V189" s="76">
        <v>1.1413394438142923E-2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1.1413394438142923E-2</v>
      </c>
      <c r="AJ189" t="str">
        <f>IF(ABS(S189-AI189)&gt;0.001,S189-AI189,"")</f>
        <v/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265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266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267">SUM(V190:AC190)</f>
        <v>0</v>
      </c>
      <c r="AJ190" t="str">
        <f t="shared" ref="AJ190:AJ211" si="268">IF(ABS(S190-AI190)&gt;0.001,S190-AI190,"")</f>
        <v/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si="265"/>
        <v>0</v>
      </c>
      <c r="J191" s="6"/>
      <c r="K191" s="31" t="s">
        <v>9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266"/>
        <v>0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0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267"/>
        <v>0</v>
      </c>
      <c r="AJ191" t="str">
        <f t="shared" si="268"/>
        <v/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265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266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267"/>
        <v>0</v>
      </c>
      <c r="AJ192" t="str">
        <f t="shared" si="268"/>
        <v/>
      </c>
      <c r="BA192"/>
      <c r="BR192"/>
      <c r="CG192"/>
    </row>
    <row r="193" spans="1:85" x14ac:dyDescent="0.25">
      <c r="A193" s="29" t="s">
        <v>15</v>
      </c>
      <c r="B193" s="18">
        <v>0.48807427841926054</v>
      </c>
      <c r="C193" s="18">
        <v>0</v>
      </c>
      <c r="D193" s="18">
        <v>22.123490815895504</v>
      </c>
      <c r="E193" s="18">
        <v>0</v>
      </c>
      <c r="F193" s="214"/>
      <c r="G193" s="18">
        <v>0</v>
      </c>
      <c r="H193" s="30">
        <v>0</v>
      </c>
      <c r="I193" s="16">
        <f t="shared" si="265"/>
        <v>22.611565094314766</v>
      </c>
      <c r="J193" s="6"/>
      <c r="K193" s="31" t="s">
        <v>15</v>
      </c>
      <c r="L193" s="18">
        <v>0.48807427841926054</v>
      </c>
      <c r="M193" s="18">
        <v>0</v>
      </c>
      <c r="N193" s="18">
        <v>22.123490815895504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266"/>
        <v>22.611565094314766</v>
      </c>
      <c r="U193" s="84" t="s">
        <v>15</v>
      </c>
      <c r="V193" s="76">
        <v>0.48807427841926054</v>
      </c>
      <c r="W193" s="76">
        <v>0</v>
      </c>
      <c r="X193" s="76">
        <v>0</v>
      </c>
      <c r="Y193" s="76">
        <v>0</v>
      </c>
      <c r="Z193" s="76">
        <v>22.123490815895504</v>
      </c>
      <c r="AA193" s="76">
        <v>0</v>
      </c>
      <c r="AB193" s="76">
        <v>0</v>
      </c>
      <c r="AC193" s="77">
        <v>0</v>
      </c>
      <c r="AD193" s="78">
        <v>0</v>
      </c>
      <c r="AE193" s="78">
        <v>0</v>
      </c>
      <c r="AF193" s="78">
        <v>0</v>
      </c>
      <c r="AG193" s="78">
        <v>0</v>
      </c>
      <c r="AH193" s="78">
        <v>0</v>
      </c>
      <c r="AI193" s="79">
        <f t="shared" si="267"/>
        <v>22.611565094314766</v>
      </c>
      <c r="AJ193" t="str">
        <f t="shared" si="268"/>
        <v/>
      </c>
      <c r="BA193"/>
      <c r="BR193"/>
      <c r="CG193"/>
    </row>
    <row r="194" spans="1:85" x14ac:dyDescent="0.25">
      <c r="A194" s="21" t="s">
        <v>14</v>
      </c>
      <c r="B194" s="22">
        <v>4.5850167553252525</v>
      </c>
      <c r="C194" s="22">
        <v>0.27909996652603036</v>
      </c>
      <c r="D194" s="22">
        <v>4.603302835584798</v>
      </c>
      <c r="E194" s="22">
        <v>1.0750915133469241</v>
      </c>
      <c r="F194" s="214"/>
      <c r="G194" s="22">
        <v>0</v>
      </c>
      <c r="H194" s="23">
        <v>0</v>
      </c>
      <c r="I194" s="24">
        <f t="shared" si="265"/>
        <v>10.542511070783005</v>
      </c>
      <c r="J194" s="6"/>
      <c r="K194" s="25" t="s">
        <v>14</v>
      </c>
      <c r="L194" s="26">
        <v>4.5850167553252525</v>
      </c>
      <c r="M194" s="26">
        <v>0.27909996652603036</v>
      </c>
      <c r="N194" s="26">
        <v>4.603302835584798</v>
      </c>
      <c r="O194" s="26">
        <v>1.0750915133469241</v>
      </c>
      <c r="P194" s="26">
        <v>0</v>
      </c>
      <c r="Q194" s="26">
        <v>0</v>
      </c>
      <c r="R194" s="27">
        <v>0</v>
      </c>
      <c r="S194" s="28">
        <f t="shared" si="266"/>
        <v>10.542511070783005</v>
      </c>
      <c r="U194" s="80" t="s">
        <v>55</v>
      </c>
      <c r="V194" s="81">
        <v>3.1964366449202735</v>
      </c>
      <c r="W194" s="81">
        <v>0</v>
      </c>
      <c r="X194" s="81">
        <v>0</v>
      </c>
      <c r="Y194" s="81">
        <v>0.27909996652603036</v>
      </c>
      <c r="Z194" s="81">
        <v>4.4411788426486867</v>
      </c>
      <c r="AA194" s="81">
        <v>0.73498209660283376</v>
      </c>
      <c r="AB194" s="81">
        <v>0</v>
      </c>
      <c r="AC194" s="82">
        <v>1.8908135200851812</v>
      </c>
      <c r="AD194" s="81">
        <v>1.3885801104049795</v>
      </c>
      <c r="AE194" s="81">
        <v>0</v>
      </c>
      <c r="AF194" s="81">
        <v>0</v>
      </c>
      <c r="AG194" s="81">
        <v>0.16212399293611141</v>
      </c>
      <c r="AH194" s="81">
        <v>0.34010941674409023</v>
      </c>
      <c r="AI194" s="83">
        <f t="shared" si="267"/>
        <v>10.542511070783007</v>
      </c>
      <c r="AJ194" t="str">
        <f t="shared" si="268"/>
        <v/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0</v>
      </c>
      <c r="E195" s="18">
        <v>1.2016766398164058</v>
      </c>
      <c r="F195" s="214"/>
      <c r="G195" s="18">
        <v>0</v>
      </c>
      <c r="H195" s="30">
        <v>0</v>
      </c>
      <c r="I195" s="16">
        <f t="shared" si="265"/>
        <v>1.2016766398164058</v>
      </c>
      <c r="J195" s="6"/>
      <c r="K195" s="31" t="s">
        <v>56</v>
      </c>
      <c r="L195" s="18">
        <v>0</v>
      </c>
      <c r="M195" s="18">
        <v>0</v>
      </c>
      <c r="N195" s="18">
        <v>0</v>
      </c>
      <c r="O195" s="18">
        <v>1.2016766398164058</v>
      </c>
      <c r="P195" s="18">
        <v>183.32040524720819</v>
      </c>
      <c r="Q195" s="18">
        <v>0</v>
      </c>
      <c r="R195" s="19">
        <v>0</v>
      </c>
      <c r="S195" s="20">
        <f t="shared" si="266"/>
        <v>184.5220818870246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0.18025149597246087</v>
      </c>
      <c r="AB195" s="76">
        <v>183.32040524720819</v>
      </c>
      <c r="AC195" s="77">
        <v>1.021425143843945</v>
      </c>
      <c r="AD195" s="76">
        <v>0</v>
      </c>
      <c r="AE195" s="76">
        <v>0</v>
      </c>
      <c r="AF195" s="76">
        <v>0</v>
      </c>
      <c r="AG195" s="76">
        <v>0</v>
      </c>
      <c r="AH195" s="76">
        <v>1.021425143843945</v>
      </c>
      <c r="AI195" s="79">
        <f t="shared" si="267"/>
        <v>184.5220818870246</v>
      </c>
      <c r="AJ195" t="str">
        <f t="shared" si="268"/>
        <v/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265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0.53329127130273002</v>
      </c>
      <c r="Q196" s="26">
        <v>0</v>
      </c>
      <c r="R196" s="27">
        <v>0</v>
      </c>
      <c r="S196" s="28">
        <f t="shared" si="266"/>
        <v>0.53329127130273002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0.53329127130273002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267"/>
        <v>0.53329127130273002</v>
      </c>
      <c r="AJ196" t="str">
        <f t="shared" si="268"/>
        <v/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265"/>
        <v>0</v>
      </c>
      <c r="J197" s="6"/>
      <c r="K197" s="31" t="s">
        <v>57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266"/>
        <v>0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267"/>
        <v>0</v>
      </c>
      <c r="AJ197" t="str">
        <f t="shared" si="268"/>
        <v/>
      </c>
      <c r="BA197"/>
      <c r="BR197"/>
      <c r="CG197"/>
    </row>
    <row r="198" spans="1:85" x14ac:dyDescent="0.25">
      <c r="A198" s="21" t="s">
        <v>16</v>
      </c>
      <c r="B198" s="22">
        <v>9.6373788560997689</v>
      </c>
      <c r="C198" s="22">
        <v>0</v>
      </c>
      <c r="D198" s="22">
        <v>1.7868779842615696</v>
      </c>
      <c r="E198" s="22">
        <v>8.6951956764253699E-2</v>
      </c>
      <c r="F198" s="214"/>
      <c r="G198" s="22">
        <v>0</v>
      </c>
      <c r="H198" s="23">
        <v>0</v>
      </c>
      <c r="I198" s="24">
        <f t="shared" si="265"/>
        <v>11.511208797125592</v>
      </c>
      <c r="J198" s="6"/>
      <c r="K198" s="25" t="s">
        <v>16</v>
      </c>
      <c r="L198" s="26">
        <v>9.6373788560997689</v>
      </c>
      <c r="M198" s="26">
        <v>0</v>
      </c>
      <c r="N198" s="26">
        <v>1.7868779842615696</v>
      </c>
      <c r="O198" s="26">
        <v>8.6951956764253699E-2</v>
      </c>
      <c r="P198" s="26">
        <v>4.5030553760947003E-3</v>
      </c>
      <c r="Q198" s="26">
        <v>0</v>
      </c>
      <c r="R198" s="27">
        <v>0</v>
      </c>
      <c r="S198" s="28">
        <f t="shared" si="266"/>
        <v>11.515711852501687</v>
      </c>
      <c r="U198" s="80" t="s">
        <v>16</v>
      </c>
      <c r="V198" s="81">
        <v>9.6373788560997689</v>
      </c>
      <c r="W198" s="81">
        <v>0</v>
      </c>
      <c r="X198" s="81">
        <v>0</v>
      </c>
      <c r="Y198" s="81">
        <v>0</v>
      </c>
      <c r="Z198" s="81">
        <v>1.7868779842615696</v>
      </c>
      <c r="AA198" s="81">
        <v>1.4960250536927813E-2</v>
      </c>
      <c r="AB198" s="81">
        <v>4.5030553760947003E-3</v>
      </c>
      <c r="AC198" s="82">
        <v>7.1991706227325883E-2</v>
      </c>
      <c r="AD198" s="81">
        <v>0</v>
      </c>
      <c r="AE198" s="81">
        <v>0</v>
      </c>
      <c r="AF198" s="81">
        <v>0</v>
      </c>
      <c r="AG198" s="81">
        <v>0</v>
      </c>
      <c r="AH198" s="81">
        <v>7.1991706227325883E-2</v>
      </c>
      <c r="AI198" s="83">
        <f t="shared" si="267"/>
        <v>11.515711852501687</v>
      </c>
      <c r="AJ198" t="str">
        <f t="shared" si="268"/>
        <v/>
      </c>
      <c r="BA198"/>
      <c r="BR198"/>
      <c r="CG198"/>
    </row>
    <row r="199" spans="1:85" x14ac:dyDescent="0.25">
      <c r="A199" s="29" t="s">
        <v>136</v>
      </c>
      <c r="B199" s="18">
        <v>3.6426400823931817</v>
      </c>
      <c r="C199" s="18">
        <v>2.7884608815515564</v>
      </c>
      <c r="D199" s="18">
        <v>74.301051773955692</v>
      </c>
      <c r="E199" s="18">
        <v>0</v>
      </c>
      <c r="F199" s="214"/>
      <c r="G199" s="18">
        <v>0</v>
      </c>
      <c r="H199" s="30">
        <v>0</v>
      </c>
      <c r="I199" s="16">
        <f t="shared" si="265"/>
        <v>80.732152737900435</v>
      </c>
      <c r="J199" s="6"/>
      <c r="K199" s="31" t="s">
        <v>136</v>
      </c>
      <c r="L199" s="18">
        <v>3.6426400823931817</v>
      </c>
      <c r="M199" s="18">
        <v>2.7884608815515564</v>
      </c>
      <c r="N199" s="18">
        <v>74.301051773955692</v>
      </c>
      <c r="O199" s="18">
        <v>0</v>
      </c>
      <c r="P199" s="18">
        <v>3.7389099503475665</v>
      </c>
      <c r="Q199" s="18">
        <v>0</v>
      </c>
      <c r="R199" s="19">
        <v>0</v>
      </c>
      <c r="S199" s="20">
        <f t="shared" si="266"/>
        <v>84.471062688247997</v>
      </c>
      <c r="U199" s="84" t="s">
        <v>136</v>
      </c>
      <c r="V199" s="76">
        <v>3.5986674816495343</v>
      </c>
      <c r="W199" s="76">
        <v>0</v>
      </c>
      <c r="X199" s="76">
        <v>0</v>
      </c>
      <c r="Y199" s="76">
        <v>2.7884608815515564</v>
      </c>
      <c r="Z199" s="76">
        <v>59.901600096054104</v>
      </c>
      <c r="AA199" s="76">
        <v>0</v>
      </c>
      <c r="AB199" s="76">
        <v>3.7389099503475665</v>
      </c>
      <c r="AC199" s="77">
        <v>14.44342427864524</v>
      </c>
      <c r="AD199" s="76">
        <v>4.3972600743647602E-2</v>
      </c>
      <c r="AE199" s="76">
        <v>0</v>
      </c>
      <c r="AF199" s="76">
        <v>0</v>
      </c>
      <c r="AG199" s="76">
        <v>14.399451677901592</v>
      </c>
      <c r="AH199" s="76">
        <v>0</v>
      </c>
      <c r="AI199" s="79">
        <f t="shared" si="267"/>
        <v>84.471062688247997</v>
      </c>
      <c r="AJ199" t="str">
        <f t="shared" si="268"/>
        <v/>
      </c>
      <c r="BA199"/>
      <c r="BR199"/>
      <c r="CG199"/>
    </row>
    <row r="200" spans="1:85" x14ac:dyDescent="0.25">
      <c r="A200" s="21" t="s">
        <v>24</v>
      </c>
      <c r="B200" s="22">
        <v>1.1442323088448099</v>
      </c>
      <c r="C200" s="22">
        <v>0.62412671391535091</v>
      </c>
      <c r="D200" s="22">
        <v>17.059463513686257</v>
      </c>
      <c r="E200" s="22">
        <v>32.818663040048875</v>
      </c>
      <c r="F200" s="214"/>
      <c r="G200" s="22">
        <v>0.36407391645062137</v>
      </c>
      <c r="H200" s="23">
        <v>0</v>
      </c>
      <c r="I200" s="24">
        <f t="shared" si="265"/>
        <v>52.010559492945916</v>
      </c>
      <c r="J200" s="6"/>
      <c r="K200" s="25" t="s">
        <v>24</v>
      </c>
      <c r="L200" s="26">
        <v>1.1442323088448099</v>
      </c>
      <c r="M200" s="26">
        <v>0.62412671391535091</v>
      </c>
      <c r="N200" s="26">
        <v>17.059463513686257</v>
      </c>
      <c r="O200" s="26">
        <v>32.818663040048875</v>
      </c>
      <c r="P200" s="26">
        <v>0</v>
      </c>
      <c r="Q200" s="26">
        <v>0.36407391645062137</v>
      </c>
      <c r="R200" s="27">
        <v>0</v>
      </c>
      <c r="S200" s="28">
        <f t="shared" si="266"/>
        <v>52.010559492945916</v>
      </c>
      <c r="U200" s="80" t="s">
        <v>24</v>
      </c>
      <c r="V200" s="81">
        <v>0.10402111898589182</v>
      </c>
      <c r="W200" s="81">
        <v>1.0402111898589181</v>
      </c>
      <c r="X200" s="81">
        <v>0.36407391645062137</v>
      </c>
      <c r="Y200" s="81">
        <v>0.62412671391535091</v>
      </c>
      <c r="Z200" s="81">
        <v>17.059463513686257</v>
      </c>
      <c r="AA200" s="81">
        <v>32.610620802077086</v>
      </c>
      <c r="AB200" s="81">
        <v>0</v>
      </c>
      <c r="AC200" s="82">
        <v>0.20804223797178364</v>
      </c>
      <c r="AD200" s="81">
        <v>0</v>
      </c>
      <c r="AE200" s="81">
        <v>0.15603167847883773</v>
      </c>
      <c r="AF200" s="81">
        <v>0</v>
      </c>
      <c r="AG200" s="81">
        <v>0</v>
      </c>
      <c r="AH200" s="81">
        <v>5.2010559492945911E-2</v>
      </c>
      <c r="AI200" s="83">
        <f t="shared" si="267"/>
        <v>52.010559492945909</v>
      </c>
      <c r="AJ200" t="str">
        <f t="shared" si="268"/>
        <v/>
      </c>
      <c r="BA200"/>
      <c r="BR200"/>
      <c r="CG200"/>
    </row>
    <row r="201" spans="1:85" x14ac:dyDescent="0.25">
      <c r="A201" s="29" t="s">
        <v>23</v>
      </c>
      <c r="B201" s="18">
        <v>0.34646442627361207</v>
      </c>
      <c r="C201" s="18">
        <v>0</v>
      </c>
      <c r="D201" s="18">
        <v>3.775159300543493E-2</v>
      </c>
      <c r="E201" s="18">
        <v>0</v>
      </c>
      <c r="F201" s="214"/>
      <c r="G201" s="18">
        <v>0</v>
      </c>
      <c r="H201" s="30">
        <v>0</v>
      </c>
      <c r="I201" s="16">
        <f t="shared" si="265"/>
        <v>0.38421601927904703</v>
      </c>
      <c r="J201" s="6"/>
      <c r="K201" s="31" t="s">
        <v>23</v>
      </c>
      <c r="L201" s="18">
        <v>0.34646442627361207</v>
      </c>
      <c r="M201" s="18">
        <v>0</v>
      </c>
      <c r="N201" s="18">
        <v>3.775159300543493E-2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266"/>
        <v>0.38421601927904703</v>
      </c>
      <c r="U201" s="84" t="s">
        <v>23</v>
      </c>
      <c r="V201" s="76">
        <v>0.34646442627361207</v>
      </c>
      <c r="W201" s="76">
        <v>0</v>
      </c>
      <c r="X201" s="76">
        <v>0</v>
      </c>
      <c r="Y201" s="76">
        <v>0</v>
      </c>
      <c r="Z201" s="76">
        <v>0</v>
      </c>
      <c r="AA201" s="76">
        <v>0</v>
      </c>
      <c r="AB201" s="76">
        <v>0</v>
      </c>
      <c r="AC201" s="77">
        <v>3.775159300543493E-2</v>
      </c>
      <c r="AD201" s="76">
        <v>0</v>
      </c>
      <c r="AE201" s="76">
        <v>0</v>
      </c>
      <c r="AF201" s="76">
        <v>0</v>
      </c>
      <c r="AG201" s="76">
        <v>3.775159300543493E-2</v>
      </c>
      <c r="AH201" s="76">
        <v>0</v>
      </c>
      <c r="AI201" s="79">
        <f t="shared" si="267"/>
        <v>0.38421601927904703</v>
      </c>
      <c r="AJ201" t="str">
        <f t="shared" si="268"/>
        <v/>
      </c>
      <c r="BA201"/>
      <c r="BR201"/>
      <c r="CG201"/>
    </row>
    <row r="202" spans="1:85" x14ac:dyDescent="0.25">
      <c r="A202" s="21" t="s">
        <v>58</v>
      </c>
      <c r="B202" s="22">
        <v>9.772036226098001E-3</v>
      </c>
      <c r="C202" s="22">
        <v>1.6572164527764138E-2</v>
      </c>
      <c r="D202" s="22">
        <v>3.0222792451849487E-2</v>
      </c>
      <c r="E202" s="22">
        <v>0</v>
      </c>
      <c r="F202" s="214"/>
      <c r="G202" s="22">
        <v>0</v>
      </c>
      <c r="H202" s="23">
        <v>0</v>
      </c>
      <c r="I202" s="24">
        <f t="shared" si="265"/>
        <v>5.6566993205711624E-2</v>
      </c>
      <c r="J202" s="6"/>
      <c r="K202" s="25" t="s">
        <v>58</v>
      </c>
      <c r="L202" s="26">
        <v>9.772036226098001E-3</v>
      </c>
      <c r="M202" s="26">
        <v>1.6572164527764138E-2</v>
      </c>
      <c r="N202" s="26">
        <v>3.0222792451849487E-2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266"/>
        <v>5.6566993205711624E-2</v>
      </c>
      <c r="U202" s="80" t="s">
        <v>58</v>
      </c>
      <c r="V202" s="81">
        <v>9.772036226098001E-3</v>
      </c>
      <c r="W202" s="81">
        <v>0</v>
      </c>
      <c r="X202" s="81">
        <v>0</v>
      </c>
      <c r="Y202" s="81">
        <v>1.6572164527764138E-2</v>
      </c>
      <c r="Z202" s="81">
        <v>3.0222792451849487E-2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267"/>
        <v>5.6566993205711624E-2</v>
      </c>
      <c r="AJ202" t="str">
        <f t="shared" si="268"/>
        <v/>
      </c>
      <c r="BA202"/>
      <c r="BR202"/>
      <c r="CG202"/>
    </row>
    <row r="203" spans="1:85" x14ac:dyDescent="0.25">
      <c r="A203" s="29" t="s">
        <v>21</v>
      </c>
      <c r="B203" s="18">
        <v>1.6941855070885736</v>
      </c>
      <c r="C203" s="18">
        <v>0</v>
      </c>
      <c r="D203" s="18">
        <v>22.532784600662417</v>
      </c>
      <c r="E203" s="18">
        <v>0</v>
      </c>
      <c r="F203" s="214"/>
      <c r="G203" s="18">
        <v>0</v>
      </c>
      <c r="H203" s="30">
        <v>0</v>
      </c>
      <c r="I203" s="16">
        <f t="shared" si="265"/>
        <v>24.22697010775099</v>
      </c>
      <c r="J203" s="6"/>
      <c r="K203" s="31" t="s">
        <v>21</v>
      </c>
      <c r="L203" s="18">
        <v>1.6941855070885736</v>
      </c>
      <c r="M203" s="18">
        <v>0</v>
      </c>
      <c r="N203" s="18">
        <v>22.532784600662417</v>
      </c>
      <c r="O203" s="18">
        <v>0</v>
      </c>
      <c r="P203" s="18">
        <v>10.79330780763385</v>
      </c>
      <c r="Q203" s="18">
        <v>0</v>
      </c>
      <c r="R203" s="19">
        <v>0</v>
      </c>
      <c r="S203" s="20">
        <f t="shared" si="266"/>
        <v>35.020277915384838</v>
      </c>
      <c r="U203" s="84" t="s">
        <v>21</v>
      </c>
      <c r="V203" s="76">
        <v>1.6941855070885736</v>
      </c>
      <c r="W203" s="76">
        <v>0</v>
      </c>
      <c r="X203" s="76">
        <v>0</v>
      </c>
      <c r="Y203" s="76">
        <v>0</v>
      </c>
      <c r="Z203" s="76">
        <v>22.532784600662417</v>
      </c>
      <c r="AA203" s="76">
        <v>0</v>
      </c>
      <c r="AB203" s="76">
        <v>10.79330780763385</v>
      </c>
      <c r="AC203" s="77">
        <v>0</v>
      </c>
      <c r="AD203" s="76">
        <v>0</v>
      </c>
      <c r="AE203" s="76">
        <v>0</v>
      </c>
      <c r="AF203" s="76">
        <v>0</v>
      </c>
      <c r="AG203" s="76">
        <v>0</v>
      </c>
      <c r="AH203" s="76">
        <v>0</v>
      </c>
      <c r="AI203" s="79">
        <f t="shared" si="267"/>
        <v>35.020277915384838</v>
      </c>
      <c r="AJ203" t="str">
        <f t="shared" si="268"/>
        <v/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4.0452916894551896</v>
      </c>
      <c r="E204" s="22">
        <v>0</v>
      </c>
      <c r="F204" s="214"/>
      <c r="G204" s="22">
        <v>0</v>
      </c>
      <c r="H204" s="23">
        <v>0</v>
      </c>
      <c r="I204" s="24">
        <f t="shared" si="265"/>
        <v>4.0452916894551896</v>
      </c>
      <c r="J204" s="6"/>
      <c r="K204" s="25" t="s">
        <v>20</v>
      </c>
      <c r="L204" s="26">
        <v>0</v>
      </c>
      <c r="M204" s="26">
        <v>0</v>
      </c>
      <c r="N204" s="26">
        <v>4.0452916894551896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266"/>
        <v>4.0452916894551896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4.0452916894551896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267"/>
        <v>4.0452916894551896</v>
      </c>
      <c r="AJ204" t="str">
        <f t="shared" si="268"/>
        <v/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265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266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267"/>
        <v>0</v>
      </c>
      <c r="AJ205" t="str">
        <f t="shared" si="268"/>
        <v/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265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266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267"/>
        <v>0</v>
      </c>
      <c r="AJ206" t="str">
        <f t="shared" si="268"/>
        <v/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265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266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267"/>
        <v>0</v>
      </c>
      <c r="AJ207" t="str">
        <f t="shared" si="268"/>
        <v/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265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266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267"/>
        <v>0</v>
      </c>
      <c r="AJ208" t="str">
        <f t="shared" si="268"/>
        <v/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265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266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267"/>
        <v>0</v>
      </c>
      <c r="AJ209" t="str">
        <f t="shared" si="268"/>
        <v/>
      </c>
      <c r="BA209"/>
      <c r="BR209"/>
      <c r="CG209"/>
    </row>
    <row r="210" spans="1:85" x14ac:dyDescent="0.25">
      <c r="A210" s="56" t="s">
        <v>25</v>
      </c>
      <c r="B210" s="57">
        <f>SUM(B189:B205)</f>
        <v>21.559177645108701</v>
      </c>
      <c r="C210" s="57">
        <f t="shared" ref="C210:H210" si="269">SUM(C189:C205)</f>
        <v>3.7082597265207018</v>
      </c>
      <c r="D210" s="57">
        <f t="shared" si="269"/>
        <v>146.52023759895872</v>
      </c>
      <c r="E210" s="57">
        <f t="shared" si="269"/>
        <v>35.182383149976459</v>
      </c>
      <c r="F210" s="57">
        <f t="shared" si="269"/>
        <v>0</v>
      </c>
      <c r="G210" s="57">
        <f t="shared" si="269"/>
        <v>0.36407391645062137</v>
      </c>
      <c r="H210" s="58">
        <f t="shared" si="269"/>
        <v>0</v>
      </c>
      <c r="I210" s="16">
        <f t="shared" ref="I210" si="270">SUM(I189:I205)</f>
        <v>207.33413203701519</v>
      </c>
      <c r="J210" s="6"/>
      <c r="K210" s="59" t="s">
        <v>25</v>
      </c>
      <c r="L210" s="57">
        <f>SUM(L189:L205)</f>
        <v>21.559177645108701</v>
      </c>
      <c r="M210" s="57">
        <f t="shared" ref="M210:R210" si="271">SUM(M189:M205)</f>
        <v>3.7082597265207018</v>
      </c>
      <c r="N210" s="57">
        <f t="shared" si="271"/>
        <v>146.52023759895872</v>
      </c>
      <c r="O210" s="57">
        <f t="shared" si="271"/>
        <v>35.182383149976459</v>
      </c>
      <c r="P210" s="57">
        <f t="shared" si="271"/>
        <v>198.39041733186843</v>
      </c>
      <c r="Q210" s="57">
        <f t="shared" si="271"/>
        <v>0.36407391645062137</v>
      </c>
      <c r="R210" s="58">
        <f t="shared" si="271"/>
        <v>0</v>
      </c>
      <c r="S210" s="60">
        <f t="shared" ref="S210" si="272">SUM(S189:S205)</f>
        <v>405.72454936888369</v>
      </c>
      <c r="T210" t="str">
        <f>IF(ABS(S210-AI210)&gt;0.01,S210-AI210,"")</f>
        <v/>
      </c>
      <c r="U210" s="94" t="s">
        <v>61</v>
      </c>
      <c r="V210" s="95">
        <f>SUM(V189:V205)</f>
        <v>19.086413744101158</v>
      </c>
      <c r="W210" s="95">
        <f t="shared" ref="W210:AH210" si="273">SUM(W189:W205)</f>
        <v>1.0402111898589181</v>
      </c>
      <c r="X210" s="95">
        <f t="shared" si="273"/>
        <v>0.36407391645062137</v>
      </c>
      <c r="Y210" s="95">
        <f t="shared" si="273"/>
        <v>3.7082597265207018</v>
      </c>
      <c r="Z210" s="95">
        <f t="shared" si="273"/>
        <v>131.92091033511556</v>
      </c>
      <c r="AA210" s="95">
        <f t="shared" si="273"/>
        <v>33.540814645189307</v>
      </c>
      <c r="AB210" s="95">
        <f t="shared" si="273"/>
        <v>198.39041733186843</v>
      </c>
      <c r="AC210" s="95">
        <f t="shared" si="273"/>
        <v>17.673448479778912</v>
      </c>
      <c r="AD210" s="96">
        <f t="shared" si="273"/>
        <v>1.4325527111486271</v>
      </c>
      <c r="AE210" s="96">
        <f t="shared" si="273"/>
        <v>0.15603167847883773</v>
      </c>
      <c r="AF210" s="96">
        <f t="shared" si="273"/>
        <v>0</v>
      </c>
      <c r="AG210" s="96">
        <f t="shared" si="273"/>
        <v>14.599327263843138</v>
      </c>
      <c r="AH210" s="96">
        <f t="shared" si="273"/>
        <v>1.4855368263083071</v>
      </c>
      <c r="AI210" s="97">
        <f>SUM(V210:AC210)</f>
        <v>405.72454936888363</v>
      </c>
      <c r="AJ210" t="str">
        <f t="shared" si="268"/>
        <v/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0.10398277135218507</v>
      </c>
      <c r="C211" s="98">
        <f t="shared" ref="C211:H211" si="274">IF($I210=0,"-",C210/$I210)</f>
        <v>1.7885428173778303E-2</v>
      </c>
      <c r="D211" s="98">
        <f t="shared" si="274"/>
        <v>0.70668652652328645</v>
      </c>
      <c r="E211" s="98">
        <f t="shared" si="274"/>
        <v>0.16968929719538595</v>
      </c>
      <c r="F211" s="98">
        <f t="shared" si="274"/>
        <v>0</v>
      </c>
      <c r="G211" s="98">
        <f t="shared" si="274"/>
        <v>1.7559767553642521E-3</v>
      </c>
      <c r="H211" s="99">
        <f t="shared" si="274"/>
        <v>0</v>
      </c>
      <c r="I211" s="100">
        <f>SUM(B211:H211)</f>
        <v>1</v>
      </c>
      <c r="J211"/>
      <c r="K211" s="64" t="s">
        <v>86</v>
      </c>
      <c r="L211" s="65">
        <f t="shared" ref="L211:R211" si="275">IF($S210=0,"-",L210/$S210)</f>
        <v>5.3137473881342961E-2</v>
      </c>
      <c r="M211" s="65">
        <f t="shared" si="275"/>
        <v>9.1398455732812009E-3</v>
      </c>
      <c r="N211" s="65">
        <f t="shared" si="275"/>
        <v>0.36113229487068305</v>
      </c>
      <c r="O211" s="65">
        <f t="shared" si="275"/>
        <v>8.6714947874620057E-2</v>
      </c>
      <c r="P211" s="65">
        <f t="shared" si="275"/>
        <v>0.48897809521378605</v>
      </c>
      <c r="Q211" s="65">
        <f t="shared" si="275"/>
        <v>8.9734258628655552E-4</v>
      </c>
      <c r="R211" s="66">
        <f t="shared" si="275"/>
        <v>0</v>
      </c>
      <c r="S211" s="67">
        <f>SUM(L211:R211)</f>
        <v>1</v>
      </c>
      <c r="U211" s="101" t="s">
        <v>86</v>
      </c>
      <c r="V211" s="102">
        <f>+V210/$AI210</f>
        <v>4.7042787462061718E-2</v>
      </c>
      <c r="W211" s="102">
        <f t="shared" ref="W211" si="276">+W210/$AI210</f>
        <v>2.5638359608187301E-3</v>
      </c>
      <c r="X211" s="102">
        <f t="shared" ref="X211" si="277">+X210/$AI210</f>
        <v>8.9734258628655563E-4</v>
      </c>
      <c r="Y211" s="102">
        <f t="shared" ref="Y211" si="278">+Y210/$AI210</f>
        <v>9.1398455732812026E-3</v>
      </c>
      <c r="Z211" s="102">
        <f t="shared" ref="Z211" si="279">+Z210/$AI210</f>
        <v>0.32514894782758991</v>
      </c>
      <c r="AA211" s="102">
        <f t="shared" ref="AA211" si="280">+AA210/$AI210</f>
        <v>8.2668930675659197E-2</v>
      </c>
      <c r="AB211" s="102">
        <f t="shared" ref="AB211" si="281">+AB210/$AI210</f>
        <v>0.4889780952137861</v>
      </c>
      <c r="AC211" s="102">
        <f t="shared" ref="AC211" si="282">+AC210/$AI210</f>
        <v>4.3560214700516589E-2</v>
      </c>
      <c r="AD211" s="102">
        <f t="shared" ref="AD211" si="283">+AD210/$AI210</f>
        <v>3.5308504584625326E-3</v>
      </c>
      <c r="AE211" s="102">
        <f t="shared" ref="AE211" si="284">+AE210/$AI210</f>
        <v>3.8457539412280954E-4</v>
      </c>
      <c r="AF211" s="102">
        <f t="shared" ref="AF211" si="285">+AF210/$AI210</f>
        <v>0</v>
      </c>
      <c r="AG211" s="102">
        <f t="shared" ref="AG211" si="286">+AG210/$AI210</f>
        <v>3.5983347043093195E-2</v>
      </c>
      <c r="AH211" s="102">
        <f t="shared" ref="AH211" si="287">+AH210/$AI210</f>
        <v>3.6614418048380435E-3</v>
      </c>
      <c r="AI211" s="103">
        <f>SUM(V211:AC211)</f>
        <v>1</v>
      </c>
      <c r="AJ211" s="1" t="str">
        <f t="shared" si="268"/>
        <v/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AJ215" t="str">
        <f>IF(ABS(S215-AI215)&gt;0.001,S215-AI215,"")</f>
        <v/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288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289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290">SUM(V216:AC216)</f>
        <v>0</v>
      </c>
      <c r="AJ216" t="str">
        <f t="shared" ref="AJ216:AJ237" si="291">IF(ABS(S216-AI216)&gt;0.001,S216-AI216,"")</f>
        <v/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288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289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290"/>
        <v>0</v>
      </c>
      <c r="AJ217" t="str">
        <f t="shared" si="291"/>
        <v/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288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289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290"/>
        <v>0</v>
      </c>
      <c r="AJ218" t="str">
        <f t="shared" si="291"/>
        <v/>
      </c>
      <c r="BA218"/>
      <c r="BR218"/>
      <c r="CG218"/>
    </row>
    <row r="219" spans="1:85" x14ac:dyDescent="0.25">
      <c r="A219" s="29" t="s">
        <v>15</v>
      </c>
      <c r="B219" s="18">
        <v>0.5170241510655571</v>
      </c>
      <c r="C219" s="18">
        <v>0</v>
      </c>
      <c r="D219" s="18">
        <v>0</v>
      </c>
      <c r="E219" s="18">
        <v>0</v>
      </c>
      <c r="F219" s="214"/>
      <c r="G219" s="18">
        <v>0</v>
      </c>
      <c r="H219" s="30">
        <v>0</v>
      </c>
      <c r="I219" s="16">
        <f t="shared" si="288"/>
        <v>0.5170241510655571</v>
      </c>
      <c r="J219" s="6"/>
      <c r="K219" s="31" t="s">
        <v>15</v>
      </c>
      <c r="L219" s="18">
        <v>0.5170241510655571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289"/>
        <v>0.5170241510655571</v>
      </c>
      <c r="U219" s="84" t="s">
        <v>15</v>
      </c>
      <c r="V219" s="76">
        <v>0.5170241510655571</v>
      </c>
      <c r="W219" s="76">
        <v>0</v>
      </c>
      <c r="X219" s="76">
        <v>0</v>
      </c>
      <c r="Y219" s="76">
        <v>0</v>
      </c>
      <c r="Z219" s="76">
        <v>0</v>
      </c>
      <c r="AA219" s="76">
        <v>0</v>
      </c>
      <c r="AB219" s="76">
        <v>0</v>
      </c>
      <c r="AC219" s="77">
        <v>0</v>
      </c>
      <c r="AD219" s="78">
        <v>0</v>
      </c>
      <c r="AE219" s="78">
        <v>0</v>
      </c>
      <c r="AF219" s="78">
        <v>0</v>
      </c>
      <c r="AG219" s="78">
        <v>0</v>
      </c>
      <c r="AH219" s="78">
        <v>0</v>
      </c>
      <c r="AI219" s="79">
        <f t="shared" si="290"/>
        <v>0.5170241510655571</v>
      </c>
      <c r="AJ219" t="str">
        <f t="shared" si="291"/>
        <v/>
      </c>
      <c r="BA219"/>
      <c r="BR219"/>
      <c r="CG219"/>
    </row>
    <row r="220" spans="1:85" x14ac:dyDescent="0.25">
      <c r="A220" s="21" t="s">
        <v>14</v>
      </c>
      <c r="B220" s="22">
        <v>0.78291531262312253</v>
      </c>
      <c r="C220" s="22">
        <v>0</v>
      </c>
      <c r="D220" s="22">
        <v>0</v>
      </c>
      <c r="E220" s="22">
        <v>0</v>
      </c>
      <c r="F220" s="214"/>
      <c r="G220" s="22">
        <v>0</v>
      </c>
      <c r="H220" s="23">
        <v>0</v>
      </c>
      <c r="I220" s="24">
        <f t="shared" si="288"/>
        <v>0.78291531262312253</v>
      </c>
      <c r="J220" s="6"/>
      <c r="K220" s="25" t="s">
        <v>14</v>
      </c>
      <c r="L220" s="26">
        <v>0.78291531262312253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289"/>
        <v>0.78291531262312253</v>
      </c>
      <c r="U220" s="80" t="s">
        <v>55</v>
      </c>
      <c r="V220" s="81">
        <v>0.78291531262312253</v>
      </c>
      <c r="W220" s="81">
        <v>0</v>
      </c>
      <c r="X220" s="81">
        <v>0</v>
      </c>
      <c r="Y220" s="81">
        <v>0</v>
      </c>
      <c r="Z220" s="81">
        <v>0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290"/>
        <v>0.78291531262312253</v>
      </c>
      <c r="AJ220" t="str">
        <f t="shared" si="291"/>
        <v/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3.1113153156233282E-3</v>
      </c>
      <c r="F221" s="214"/>
      <c r="G221" s="18">
        <v>0</v>
      </c>
      <c r="H221" s="30">
        <v>0</v>
      </c>
      <c r="I221" s="16">
        <f t="shared" si="288"/>
        <v>3.1113153156233282E-3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3.1113153156233282E-3</v>
      </c>
      <c r="P221" s="18">
        <v>4.6587962875244173</v>
      </c>
      <c r="Q221" s="18">
        <v>0</v>
      </c>
      <c r="R221" s="19">
        <v>0</v>
      </c>
      <c r="S221" s="20">
        <f t="shared" si="289"/>
        <v>4.6619076028400404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0</v>
      </c>
      <c r="AB221" s="76">
        <v>4.6587962875244173</v>
      </c>
      <c r="AC221" s="77">
        <v>3.1113153156233282E-3</v>
      </c>
      <c r="AD221" s="76">
        <v>0</v>
      </c>
      <c r="AE221" s="76">
        <v>0</v>
      </c>
      <c r="AF221" s="76">
        <v>0</v>
      </c>
      <c r="AG221" s="76">
        <v>0</v>
      </c>
      <c r="AH221" s="76">
        <v>3.1113153156233282E-3</v>
      </c>
      <c r="AI221" s="79">
        <f t="shared" si="290"/>
        <v>4.6619076028400404</v>
      </c>
      <c r="AJ221" t="str">
        <f t="shared" si="291"/>
        <v/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288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0.21792329260237026</v>
      </c>
      <c r="Q222" s="26">
        <v>0</v>
      </c>
      <c r="R222" s="27">
        <v>0</v>
      </c>
      <c r="S222" s="28">
        <f t="shared" si="289"/>
        <v>0.21792329260237026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0.21792329260237026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290"/>
        <v>0.21792329260237026</v>
      </c>
      <c r="AJ222" t="str">
        <f t="shared" si="291"/>
        <v/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288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289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290"/>
        <v>0</v>
      </c>
      <c r="AJ223" t="str">
        <f t="shared" si="291"/>
        <v/>
      </c>
      <c r="BA223"/>
      <c r="BR223"/>
      <c r="CG223"/>
    </row>
    <row r="224" spans="1:85" x14ac:dyDescent="0.25">
      <c r="A224" s="21" t="s">
        <v>16</v>
      </c>
      <c r="B224" s="22">
        <v>0</v>
      </c>
      <c r="C224" s="22">
        <v>0</v>
      </c>
      <c r="D224" s="22">
        <v>0</v>
      </c>
      <c r="E224" s="22">
        <v>7.2304610938588115E-2</v>
      </c>
      <c r="F224" s="214"/>
      <c r="G224" s="22">
        <v>0</v>
      </c>
      <c r="H224" s="23">
        <v>0</v>
      </c>
      <c r="I224" s="24">
        <f t="shared" si="288"/>
        <v>7.2304610938588115E-2</v>
      </c>
      <c r="J224" s="6"/>
      <c r="K224" s="25" t="s">
        <v>16</v>
      </c>
      <c r="L224" s="26">
        <v>0</v>
      </c>
      <c r="M224" s="26">
        <v>0</v>
      </c>
      <c r="N224" s="26">
        <v>0</v>
      </c>
      <c r="O224" s="26">
        <v>7.2304610938588115E-2</v>
      </c>
      <c r="P224" s="26">
        <v>0</v>
      </c>
      <c r="Q224" s="26">
        <v>0</v>
      </c>
      <c r="R224" s="27">
        <v>0</v>
      </c>
      <c r="S224" s="28">
        <f t="shared" si="289"/>
        <v>7.2304610938588115E-2</v>
      </c>
      <c r="U224" s="80" t="s">
        <v>16</v>
      </c>
      <c r="V224" s="81">
        <v>0</v>
      </c>
      <c r="W224" s="81">
        <v>0</v>
      </c>
      <c r="X224" s="81">
        <v>0</v>
      </c>
      <c r="Y224" s="81">
        <v>0</v>
      </c>
      <c r="Z224" s="81">
        <v>0</v>
      </c>
      <c r="AA224" s="81">
        <v>0</v>
      </c>
      <c r="AB224" s="81">
        <v>0</v>
      </c>
      <c r="AC224" s="82">
        <v>7.2304610938588115E-2</v>
      </c>
      <c r="AD224" s="81">
        <v>0</v>
      </c>
      <c r="AE224" s="81">
        <v>0</v>
      </c>
      <c r="AF224" s="81">
        <v>0</v>
      </c>
      <c r="AG224" s="81">
        <v>0</v>
      </c>
      <c r="AH224" s="81">
        <v>7.2304610938588115E-2</v>
      </c>
      <c r="AI224" s="83">
        <f t="shared" si="290"/>
        <v>7.2304610938588115E-2</v>
      </c>
      <c r="AJ224" t="str">
        <f t="shared" si="291"/>
        <v/>
      </c>
      <c r="BA224"/>
      <c r="BR224"/>
      <c r="CG224"/>
    </row>
    <row r="225" spans="1:85" x14ac:dyDescent="0.25">
      <c r="A225" s="29" t="s">
        <v>136</v>
      </c>
      <c r="B225" s="18">
        <v>19.264748449543038</v>
      </c>
      <c r="C225" s="18">
        <v>0</v>
      </c>
      <c r="D225" s="18">
        <v>0.27236255879037274</v>
      </c>
      <c r="E225" s="18">
        <v>0.63471258069524672</v>
      </c>
      <c r="F225" s="214"/>
      <c r="G225" s="18">
        <v>0</v>
      </c>
      <c r="H225" s="30">
        <v>0</v>
      </c>
      <c r="I225" s="16">
        <f t="shared" si="288"/>
        <v>20.171823589028659</v>
      </c>
      <c r="J225" s="6"/>
      <c r="K225" s="31" t="s">
        <v>136</v>
      </c>
      <c r="L225" s="18">
        <v>19.264748449543038</v>
      </c>
      <c r="M225" s="18">
        <v>0</v>
      </c>
      <c r="N225" s="18">
        <v>0.27236255879037274</v>
      </c>
      <c r="O225" s="18">
        <v>0.63471258069524672</v>
      </c>
      <c r="P225" s="18">
        <v>0</v>
      </c>
      <c r="Q225" s="18">
        <v>0</v>
      </c>
      <c r="R225" s="19">
        <v>0</v>
      </c>
      <c r="S225" s="20">
        <f t="shared" si="289"/>
        <v>20.171823589028659</v>
      </c>
      <c r="U225" s="84" t="s">
        <v>136</v>
      </c>
      <c r="V225" s="76">
        <v>19.139123883209578</v>
      </c>
      <c r="W225" s="76">
        <v>0</v>
      </c>
      <c r="X225" s="76">
        <v>0</v>
      </c>
      <c r="Y225" s="76">
        <v>0</v>
      </c>
      <c r="Z225" s="76">
        <v>0.27236255879037274</v>
      </c>
      <c r="AA225" s="76">
        <v>0</v>
      </c>
      <c r="AB225" s="76">
        <v>0</v>
      </c>
      <c r="AC225" s="77">
        <v>0.76033714702870614</v>
      </c>
      <c r="AD225" s="76">
        <v>0.12562456633345948</v>
      </c>
      <c r="AE225" s="76">
        <v>0</v>
      </c>
      <c r="AF225" s="76">
        <v>0</v>
      </c>
      <c r="AG225" s="76">
        <v>0</v>
      </c>
      <c r="AH225" s="76">
        <v>0.63471258069524672</v>
      </c>
      <c r="AI225" s="79">
        <f t="shared" si="290"/>
        <v>20.171823589028659</v>
      </c>
      <c r="AJ225" t="str">
        <f t="shared" si="291"/>
        <v/>
      </c>
      <c r="BA225"/>
      <c r="BR225"/>
      <c r="CG225"/>
    </row>
    <row r="226" spans="1:85" x14ac:dyDescent="0.25">
      <c r="A226" s="21" t="s">
        <v>24</v>
      </c>
      <c r="B226" s="22">
        <v>3.8098326337706827</v>
      </c>
      <c r="C226" s="22">
        <v>0</v>
      </c>
      <c r="D226" s="22">
        <v>11.850624182818214</v>
      </c>
      <c r="E226" s="22">
        <v>46.340251087530469</v>
      </c>
      <c r="F226" s="214"/>
      <c r="G226" s="22">
        <v>9.0987017157434611</v>
      </c>
      <c r="H226" s="23">
        <v>0</v>
      </c>
      <c r="I226" s="24">
        <f t="shared" si="288"/>
        <v>71.099409619862826</v>
      </c>
      <c r="J226" s="6"/>
      <c r="K226" s="25" t="s">
        <v>24</v>
      </c>
      <c r="L226" s="26">
        <v>3.8098326337706827</v>
      </c>
      <c r="M226" s="26">
        <v>0</v>
      </c>
      <c r="N226" s="26">
        <v>11.850624182818214</v>
      </c>
      <c r="O226" s="26">
        <v>46.340251087530469</v>
      </c>
      <c r="P226" s="26">
        <v>0</v>
      </c>
      <c r="Q226" s="26">
        <v>9.0987017157434611</v>
      </c>
      <c r="R226" s="27">
        <v>0</v>
      </c>
      <c r="S226" s="28">
        <f t="shared" si="289"/>
        <v>71.099409619862826</v>
      </c>
      <c r="U226" s="80" t="s">
        <v>24</v>
      </c>
      <c r="V226" s="81">
        <v>1.050358289145314</v>
      </c>
      <c r="W226" s="81">
        <v>2.7594743446253687</v>
      </c>
      <c r="X226" s="81">
        <v>9.0987017157434611</v>
      </c>
      <c r="Y226" s="81">
        <v>0</v>
      </c>
      <c r="Z226" s="81">
        <v>11.850624182818214</v>
      </c>
      <c r="AA226" s="81">
        <v>45.100239157991162</v>
      </c>
      <c r="AB226" s="81">
        <v>0</v>
      </c>
      <c r="AC226" s="82">
        <v>1.2400119295393026</v>
      </c>
      <c r="AD226" s="81">
        <v>0</v>
      </c>
      <c r="AE226" s="81">
        <v>0.50893589037959375</v>
      </c>
      <c r="AF226" s="81">
        <v>0</v>
      </c>
      <c r="AG226" s="81">
        <v>0</v>
      </c>
      <c r="AH226" s="81">
        <v>0.73107603915970876</v>
      </c>
      <c r="AI226" s="83">
        <f t="shared" si="290"/>
        <v>71.099409619862826</v>
      </c>
      <c r="AJ226" t="str">
        <f t="shared" si="291"/>
        <v/>
      </c>
      <c r="BA226"/>
      <c r="BR226"/>
      <c r="CG226"/>
    </row>
    <row r="227" spans="1:85" x14ac:dyDescent="0.25">
      <c r="A227" s="29" t="s">
        <v>23</v>
      </c>
      <c r="B227" s="18">
        <v>2.0157109499701638</v>
      </c>
      <c r="C227" s="18">
        <v>0</v>
      </c>
      <c r="D227" s="18">
        <v>0</v>
      </c>
      <c r="E227" s="18">
        <v>0</v>
      </c>
      <c r="F227" s="214"/>
      <c r="G227" s="18">
        <v>0</v>
      </c>
      <c r="H227" s="30">
        <v>0</v>
      </c>
      <c r="I227" s="16">
        <f t="shared" si="288"/>
        <v>2.0157109499701638</v>
      </c>
      <c r="J227" s="6"/>
      <c r="K227" s="31" t="s">
        <v>23</v>
      </c>
      <c r="L227" s="18">
        <v>2.0157109499701638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289"/>
        <v>2.0157109499701638</v>
      </c>
      <c r="U227" s="84" t="s">
        <v>23</v>
      </c>
      <c r="V227" s="76">
        <v>1.9682139665821574</v>
      </c>
      <c r="W227" s="76">
        <v>4.7496983388006252E-2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0</v>
      </c>
      <c r="AD227" s="76">
        <v>0</v>
      </c>
      <c r="AE227" s="76">
        <v>0</v>
      </c>
      <c r="AF227" s="76">
        <v>0</v>
      </c>
      <c r="AG227" s="76">
        <v>0</v>
      </c>
      <c r="AH227" s="76">
        <v>0</v>
      </c>
      <c r="AI227" s="79">
        <f t="shared" si="290"/>
        <v>2.0157109499701638</v>
      </c>
      <c r="AJ227" t="str">
        <f t="shared" si="291"/>
        <v/>
      </c>
      <c r="BA227"/>
      <c r="BR227"/>
      <c r="CG227"/>
    </row>
    <row r="228" spans="1:85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288"/>
        <v>0</v>
      </c>
      <c r="J228" s="6"/>
      <c r="K228" s="25" t="s">
        <v>58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289"/>
        <v>0</v>
      </c>
      <c r="U228" s="80" t="s">
        <v>58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290"/>
        <v>0</v>
      </c>
      <c r="AJ228" t="str">
        <f t="shared" si="291"/>
        <v/>
      </c>
      <c r="BA228"/>
      <c r="BR228"/>
      <c r="CG228"/>
    </row>
    <row r="229" spans="1:85" x14ac:dyDescent="0.25">
      <c r="A229" s="29" t="s">
        <v>21</v>
      </c>
      <c r="B229" s="18">
        <v>0.15361048388098295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288"/>
        <v>0.15361048388098295</v>
      </c>
      <c r="J229" s="6"/>
      <c r="K229" s="31" t="s">
        <v>21</v>
      </c>
      <c r="L229" s="18">
        <v>0.15361048388098295</v>
      </c>
      <c r="M229" s="18">
        <v>0</v>
      </c>
      <c r="N229" s="18">
        <v>0</v>
      </c>
      <c r="O229" s="18">
        <v>0</v>
      </c>
      <c r="P229" s="18">
        <v>0.27440347256967601</v>
      </c>
      <c r="Q229" s="18">
        <v>0</v>
      </c>
      <c r="R229" s="19">
        <v>0</v>
      </c>
      <c r="S229" s="20">
        <f t="shared" si="289"/>
        <v>0.42801395645065898</v>
      </c>
      <c r="U229" s="84" t="s">
        <v>21</v>
      </c>
      <c r="V229" s="76">
        <v>0.15361048388098295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0.27440347256967601</v>
      </c>
      <c r="AC229" s="77">
        <v>0</v>
      </c>
      <c r="AD229" s="76">
        <v>0</v>
      </c>
      <c r="AE229" s="76">
        <v>0</v>
      </c>
      <c r="AF229" s="76">
        <v>0</v>
      </c>
      <c r="AG229" s="76">
        <v>0</v>
      </c>
      <c r="AH229" s="76">
        <v>0</v>
      </c>
      <c r="AI229" s="79">
        <f t="shared" si="290"/>
        <v>0.42801395645065898</v>
      </c>
      <c r="AJ229" t="str">
        <f t="shared" si="291"/>
        <v/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288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289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290"/>
        <v>0</v>
      </c>
      <c r="AJ230" t="str">
        <f t="shared" si="291"/>
        <v/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288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289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290"/>
        <v>0</v>
      </c>
      <c r="AJ231" t="str">
        <f t="shared" si="291"/>
        <v/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288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289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290"/>
        <v>0</v>
      </c>
      <c r="AJ232" t="str">
        <f t="shared" si="291"/>
        <v/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288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289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290"/>
        <v>0</v>
      </c>
      <c r="AJ233" t="str">
        <f t="shared" si="291"/>
        <v/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288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289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290"/>
        <v>0</v>
      </c>
      <c r="AJ234" t="str">
        <f t="shared" si="291"/>
        <v/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288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289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290"/>
        <v>0</v>
      </c>
      <c r="AJ235" t="str">
        <f t="shared" si="291"/>
        <v/>
      </c>
      <c r="BA235"/>
      <c r="BR235"/>
      <c r="CG235"/>
    </row>
    <row r="236" spans="1:85" x14ac:dyDescent="0.25">
      <c r="A236" s="56" t="s">
        <v>25</v>
      </c>
      <c r="B236" s="57">
        <f>SUM(B215:B231)</f>
        <v>26.543841980853546</v>
      </c>
      <c r="C236" s="57">
        <f t="shared" ref="C236:H236" si="292">SUM(C215:C231)</f>
        <v>0</v>
      </c>
      <c r="D236" s="57">
        <f t="shared" si="292"/>
        <v>12.122986741608587</v>
      </c>
      <c r="E236" s="57">
        <f t="shared" si="292"/>
        <v>47.050379594479928</v>
      </c>
      <c r="F236" s="57">
        <f t="shared" si="292"/>
        <v>0</v>
      </c>
      <c r="G236" s="57">
        <f t="shared" si="292"/>
        <v>9.0987017157434611</v>
      </c>
      <c r="H236" s="58">
        <f t="shared" si="292"/>
        <v>0</v>
      </c>
      <c r="I236" s="16">
        <f t="shared" ref="I236" si="293">SUM(I215:I231)</f>
        <v>94.815910032685522</v>
      </c>
      <c r="J236" s="6"/>
      <c r="K236" s="59" t="s">
        <v>25</v>
      </c>
      <c r="L236" s="57">
        <f>SUM(L215:L231)</f>
        <v>26.543841980853546</v>
      </c>
      <c r="M236" s="57">
        <f t="shared" ref="M236:R236" si="294">SUM(M215:M231)</f>
        <v>0</v>
      </c>
      <c r="N236" s="57">
        <f t="shared" si="294"/>
        <v>12.122986741608587</v>
      </c>
      <c r="O236" s="57">
        <f t="shared" si="294"/>
        <v>47.050379594479928</v>
      </c>
      <c r="P236" s="57">
        <f t="shared" si="294"/>
        <v>5.1511230526964642</v>
      </c>
      <c r="Q236" s="57">
        <f t="shared" si="294"/>
        <v>9.0987017157434611</v>
      </c>
      <c r="R236" s="58">
        <f t="shared" si="294"/>
        <v>0</v>
      </c>
      <c r="S236" s="60">
        <f t="shared" ref="S236" si="295">SUM(S215:S231)</f>
        <v>99.967033085381985</v>
      </c>
      <c r="T236" t="str">
        <f>IF(ABS(S236-AI236)&gt;0.01,S236-AI236,"")</f>
        <v/>
      </c>
      <c r="U236" s="94" t="s">
        <v>61</v>
      </c>
      <c r="V236" s="95">
        <f>SUM(V215:V231)</f>
        <v>23.611246086506714</v>
      </c>
      <c r="W236" s="95">
        <f t="shared" ref="W236:AH236" si="296">SUM(W215:W231)</f>
        <v>2.806971328013375</v>
      </c>
      <c r="X236" s="95">
        <f t="shared" si="296"/>
        <v>9.0987017157434611</v>
      </c>
      <c r="Y236" s="95">
        <f t="shared" si="296"/>
        <v>0</v>
      </c>
      <c r="Z236" s="95">
        <f t="shared" si="296"/>
        <v>12.122986741608587</v>
      </c>
      <c r="AA236" s="95">
        <f t="shared" si="296"/>
        <v>45.100239157991162</v>
      </c>
      <c r="AB236" s="95">
        <f t="shared" si="296"/>
        <v>5.1511230526964642</v>
      </c>
      <c r="AC236" s="95">
        <f t="shared" si="296"/>
        <v>2.0757650028222203</v>
      </c>
      <c r="AD236" s="96">
        <f t="shared" si="296"/>
        <v>0.12562456633345948</v>
      </c>
      <c r="AE236" s="96">
        <f t="shared" si="296"/>
        <v>0.50893589037959375</v>
      </c>
      <c r="AF236" s="96">
        <f t="shared" si="296"/>
        <v>0</v>
      </c>
      <c r="AG236" s="96">
        <f t="shared" si="296"/>
        <v>0</v>
      </c>
      <c r="AH236" s="96">
        <f t="shared" si="296"/>
        <v>1.4412045461091669</v>
      </c>
      <c r="AI236" s="97">
        <f>SUM(V236:AC236)</f>
        <v>99.967033085381985</v>
      </c>
      <c r="AJ236" t="str">
        <f t="shared" si="291"/>
        <v/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0.27995134963850676</v>
      </c>
      <c r="C237" s="98">
        <f t="shared" ref="C237:H237" si="297">IF($I236=0,"-",C236/$I236)</f>
        <v>0</v>
      </c>
      <c r="D237" s="98">
        <f t="shared" si="297"/>
        <v>0.12785814888481772</v>
      </c>
      <c r="E237" s="98">
        <f t="shared" si="297"/>
        <v>0.49622874028483649</v>
      </c>
      <c r="F237" s="98">
        <f t="shared" si="297"/>
        <v>0</v>
      </c>
      <c r="G237" s="98">
        <f t="shared" si="297"/>
        <v>9.596176119183901E-2</v>
      </c>
      <c r="H237" s="99">
        <f t="shared" si="297"/>
        <v>0</v>
      </c>
      <c r="I237" s="100">
        <f>SUM(B237:H237)</f>
        <v>0.99999999999999989</v>
      </c>
      <c r="J237"/>
      <c r="K237" s="64" t="s">
        <v>86</v>
      </c>
      <c r="L237" s="65">
        <f t="shared" ref="L237:R237" si="298">IF($S236=0,"-",L236/$S236)</f>
        <v>0.2655259555235816</v>
      </c>
      <c r="M237" s="65">
        <f t="shared" si="298"/>
        <v>0</v>
      </c>
      <c r="N237" s="65">
        <f t="shared" si="298"/>
        <v>0.12126984634278709</v>
      </c>
      <c r="O237" s="65">
        <f t="shared" si="298"/>
        <v>0.47065895768152016</v>
      </c>
      <c r="P237" s="65">
        <f t="shared" si="298"/>
        <v>5.1528217790527832E-2</v>
      </c>
      <c r="Q237" s="65">
        <f t="shared" si="298"/>
        <v>9.1017022661583319E-2</v>
      </c>
      <c r="R237" s="66">
        <f t="shared" si="298"/>
        <v>0</v>
      </c>
      <c r="S237" s="67">
        <f>SUM(L237:R237)</f>
        <v>1</v>
      </c>
      <c r="U237" s="101" t="s">
        <v>86</v>
      </c>
      <c r="V237" s="102">
        <f>+V236/$AI236</f>
        <v>0.23619032552801997</v>
      </c>
      <c r="W237" s="102">
        <f t="shared" ref="W237" si="299">+W236/$AI236</f>
        <v>2.8078970050215823E-2</v>
      </c>
      <c r="X237" s="102">
        <f t="shared" ref="X237" si="300">+X236/$AI236</f>
        <v>9.1017022661583319E-2</v>
      </c>
      <c r="Y237" s="102">
        <f t="shared" ref="Y237" si="301">+Y236/$AI236</f>
        <v>0</v>
      </c>
      <c r="Z237" s="102">
        <f t="shared" ref="Z237" si="302">+Z236/$AI236</f>
        <v>0.12126984634278709</v>
      </c>
      <c r="AA237" s="102">
        <f t="shared" ref="AA237" si="303">+AA236/$AI236</f>
        <v>0.45115112218516062</v>
      </c>
      <c r="AB237" s="102">
        <f t="shared" ref="AB237" si="304">+AB236/$AI236</f>
        <v>5.1528217790527832E-2</v>
      </c>
      <c r="AC237" s="102">
        <f t="shared" ref="AC237" si="305">+AC236/$AI236</f>
        <v>2.0764495441705333E-2</v>
      </c>
      <c r="AD237" s="102">
        <f t="shared" ref="AD237" si="306">+AD236/$AI236</f>
        <v>1.2566599453458158E-3</v>
      </c>
      <c r="AE237" s="102">
        <f t="shared" ref="AE237" si="307">+AE236/$AI236</f>
        <v>5.0910372617031744E-3</v>
      </c>
      <c r="AF237" s="102">
        <f t="shared" ref="AF237" si="308">+AF236/$AI236</f>
        <v>0</v>
      </c>
      <c r="AG237" s="102">
        <f t="shared" ref="AG237" si="309">+AG236/$AI236</f>
        <v>0</v>
      </c>
      <c r="AH237" s="102">
        <f t="shared" ref="AH237" si="310">+AH236/$AI236</f>
        <v>1.4416798234656339E-2</v>
      </c>
      <c r="AI237" s="103">
        <f>SUM(V237:AC237)</f>
        <v>1</v>
      </c>
      <c r="AJ237" s="1" t="str">
        <f t="shared" si="291"/>
        <v/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AJ241" t="str">
        <f>IF(ABS(S241-AI241)&gt;0.001,S241-AI241,"")</f>
        <v/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311">SUM(B242:H242)</f>
        <v>0</v>
      </c>
      <c r="J242" s="6"/>
      <c r="K242" s="25" t="s">
        <v>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312">SUM(L242:R242)</f>
        <v>0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313">SUM(V242:AC242)</f>
        <v>0</v>
      </c>
      <c r="AJ242" t="str">
        <f t="shared" ref="AJ242:AJ263" si="314">IF(ABS(S242-AI242)&gt;0.001,S242-AI242,"")</f>
        <v/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0.13514339673014844</v>
      </c>
      <c r="E243" s="18">
        <v>0</v>
      </c>
      <c r="F243" s="214"/>
      <c r="G243" s="18">
        <v>0</v>
      </c>
      <c r="H243" s="30">
        <v>0</v>
      </c>
      <c r="I243" s="16">
        <f t="shared" si="311"/>
        <v>0.13514339673014844</v>
      </c>
      <c r="J243" s="6"/>
      <c r="K243" s="31" t="s">
        <v>9</v>
      </c>
      <c r="L243" s="18">
        <v>0</v>
      </c>
      <c r="M243" s="18">
        <v>0</v>
      </c>
      <c r="N243" s="18">
        <v>0.13514339673014844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312"/>
        <v>0.13514339673014844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0.13514339673014844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313"/>
        <v>0.13514339673014844</v>
      </c>
      <c r="AJ243" t="str">
        <f t="shared" si="314"/>
        <v/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311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312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313"/>
        <v>0</v>
      </c>
      <c r="AJ244" t="str">
        <f t="shared" si="314"/>
        <v/>
      </c>
      <c r="BA244"/>
      <c r="BR244"/>
      <c r="CG244"/>
    </row>
    <row r="245" spans="1:85" x14ac:dyDescent="0.25">
      <c r="A245" s="29" t="s">
        <v>15</v>
      </c>
      <c r="B245" s="18">
        <v>15.022866826518971</v>
      </c>
      <c r="C245" s="18">
        <v>0</v>
      </c>
      <c r="D245" s="18">
        <v>2.3592517699325395</v>
      </c>
      <c r="E245" s="18">
        <v>0</v>
      </c>
      <c r="F245" s="214"/>
      <c r="G245" s="18">
        <v>0</v>
      </c>
      <c r="H245" s="30">
        <v>0</v>
      </c>
      <c r="I245" s="16">
        <f t="shared" si="311"/>
        <v>17.382118596451512</v>
      </c>
      <c r="J245" s="6"/>
      <c r="K245" s="31" t="s">
        <v>15</v>
      </c>
      <c r="L245" s="18">
        <v>15.022866826518971</v>
      </c>
      <c r="M245" s="18">
        <v>0</v>
      </c>
      <c r="N245" s="18">
        <v>2.3592517699325395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312"/>
        <v>17.382118596451512</v>
      </c>
      <c r="U245" s="84" t="s">
        <v>15</v>
      </c>
      <c r="V245" s="76">
        <v>15.022866826518971</v>
      </c>
      <c r="W245" s="76">
        <v>0</v>
      </c>
      <c r="X245" s="76">
        <v>0</v>
      </c>
      <c r="Y245" s="76">
        <v>0</v>
      </c>
      <c r="Z245" s="76">
        <v>2.3592517699325395</v>
      </c>
      <c r="AA245" s="76">
        <v>0</v>
      </c>
      <c r="AB245" s="76">
        <v>0</v>
      </c>
      <c r="AC245" s="77">
        <v>0</v>
      </c>
      <c r="AD245" s="78">
        <v>0</v>
      </c>
      <c r="AE245" s="78">
        <v>0</v>
      </c>
      <c r="AF245" s="78">
        <v>0</v>
      </c>
      <c r="AG245" s="78">
        <v>0</v>
      </c>
      <c r="AH245" s="78">
        <v>0</v>
      </c>
      <c r="AI245" s="79">
        <f t="shared" si="313"/>
        <v>17.382118596451512</v>
      </c>
      <c r="AJ245" t="str">
        <f t="shared" si="314"/>
        <v/>
      </c>
      <c r="BA245"/>
      <c r="BR245"/>
      <c r="CG245"/>
    </row>
    <row r="246" spans="1:85" x14ac:dyDescent="0.25">
      <c r="A246" s="21" t="s">
        <v>14</v>
      </c>
      <c r="B246" s="22">
        <v>6.4091596126789234</v>
      </c>
      <c r="C246" s="22">
        <v>8.0419404605557812E-2</v>
      </c>
      <c r="D246" s="22">
        <v>1.5975839708515243</v>
      </c>
      <c r="E246" s="22">
        <v>6.0306827845320835E-2</v>
      </c>
      <c r="F246" s="214"/>
      <c r="G246" s="22">
        <v>0</v>
      </c>
      <c r="H246" s="23">
        <v>0</v>
      </c>
      <c r="I246" s="24">
        <f t="shared" si="311"/>
        <v>8.1474698159813261</v>
      </c>
      <c r="J246" s="6"/>
      <c r="K246" s="25" t="s">
        <v>14</v>
      </c>
      <c r="L246" s="26">
        <v>6.4091596126789234</v>
      </c>
      <c r="M246" s="26">
        <v>8.0419404605557812E-2</v>
      </c>
      <c r="N246" s="26">
        <v>1.5975839708515243</v>
      </c>
      <c r="O246" s="26">
        <v>6.0306827845320835E-2</v>
      </c>
      <c r="P246" s="26">
        <v>0</v>
      </c>
      <c r="Q246" s="26">
        <v>0</v>
      </c>
      <c r="R246" s="27">
        <v>0</v>
      </c>
      <c r="S246" s="28">
        <f t="shared" si="312"/>
        <v>8.1474698159813261</v>
      </c>
      <c r="U246" s="80" t="s">
        <v>55</v>
      </c>
      <c r="V246" s="81">
        <v>6.2863898014177515</v>
      </c>
      <c r="W246" s="81">
        <v>0</v>
      </c>
      <c r="X246" s="81">
        <v>0</v>
      </c>
      <c r="Y246" s="81">
        <v>8.0419404605557812E-2</v>
      </c>
      <c r="Z246" s="81">
        <v>1.5975839708515243</v>
      </c>
      <c r="AA246" s="81">
        <v>5.1691566724560704E-2</v>
      </c>
      <c r="AB246" s="81">
        <v>0</v>
      </c>
      <c r="AC246" s="82">
        <v>0.13138507238193176</v>
      </c>
      <c r="AD246" s="81">
        <v>0.12276981126117163</v>
      </c>
      <c r="AE246" s="81">
        <v>0</v>
      </c>
      <c r="AF246" s="81">
        <v>0</v>
      </c>
      <c r="AG246" s="81">
        <v>0</v>
      </c>
      <c r="AH246" s="81">
        <v>8.6152611207601267E-3</v>
      </c>
      <c r="AI246" s="83">
        <f t="shared" si="313"/>
        <v>8.1474698159813261</v>
      </c>
      <c r="AJ246" t="str">
        <f t="shared" si="314"/>
        <v/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0.35546513183467982</v>
      </c>
      <c r="F247" s="214"/>
      <c r="G247" s="18">
        <v>0</v>
      </c>
      <c r="H247" s="30">
        <v>0</v>
      </c>
      <c r="I247" s="16">
        <f t="shared" si="311"/>
        <v>0.35546513183467982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0.35546513183467982</v>
      </c>
      <c r="P247" s="18">
        <v>66.359814648030564</v>
      </c>
      <c r="Q247" s="18">
        <v>0</v>
      </c>
      <c r="R247" s="19">
        <v>0</v>
      </c>
      <c r="S247" s="20">
        <f t="shared" si="312"/>
        <v>66.715279779865241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2.4882559228427588E-2</v>
      </c>
      <c r="AB247" s="76">
        <v>66.359814648030564</v>
      </c>
      <c r="AC247" s="77">
        <v>0.33058257260625223</v>
      </c>
      <c r="AD247" s="76">
        <v>0</v>
      </c>
      <c r="AE247" s="76">
        <v>0</v>
      </c>
      <c r="AF247" s="76">
        <v>0</v>
      </c>
      <c r="AG247" s="76">
        <v>0</v>
      </c>
      <c r="AH247" s="76">
        <v>0.33058257260625223</v>
      </c>
      <c r="AI247" s="79">
        <f t="shared" si="313"/>
        <v>66.715279779865241</v>
      </c>
      <c r="AJ247" t="str">
        <f t="shared" si="314"/>
        <v/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2.5996622988694405E-3</v>
      </c>
      <c r="F248" s="214"/>
      <c r="G248" s="22">
        <v>0</v>
      </c>
      <c r="H248" s="23">
        <v>0</v>
      </c>
      <c r="I248" s="24">
        <f t="shared" si="311"/>
        <v>2.5996622988694405E-3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2.5996622988694405E-3</v>
      </c>
      <c r="P248" s="26">
        <v>3.376601275027193</v>
      </c>
      <c r="Q248" s="26">
        <v>0</v>
      </c>
      <c r="R248" s="27">
        <v>0</v>
      </c>
      <c r="S248" s="28">
        <f t="shared" si="312"/>
        <v>3.3792009373260625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2.5736656758807461E-3</v>
      </c>
      <c r="AB248" s="81">
        <v>3.376601275027193</v>
      </c>
      <c r="AC248" s="82">
        <v>2.5996622988694405E-5</v>
      </c>
      <c r="AD248" s="81">
        <v>0</v>
      </c>
      <c r="AE248" s="81">
        <v>0</v>
      </c>
      <c r="AF248" s="81">
        <v>0</v>
      </c>
      <c r="AG248" s="81">
        <v>0</v>
      </c>
      <c r="AH248" s="81">
        <v>2.5996622988694405E-5</v>
      </c>
      <c r="AI248" s="83">
        <f t="shared" si="313"/>
        <v>3.3792009373260621</v>
      </c>
      <c r="AJ248" t="str">
        <f t="shared" si="314"/>
        <v/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0.2506739432325763</v>
      </c>
      <c r="E249" s="18">
        <v>0</v>
      </c>
      <c r="F249" s="214"/>
      <c r="G249" s="18">
        <v>0</v>
      </c>
      <c r="H249" s="30">
        <v>0</v>
      </c>
      <c r="I249" s="16">
        <f t="shared" si="311"/>
        <v>0.2506739432325763</v>
      </c>
      <c r="J249" s="6"/>
      <c r="K249" s="31" t="s">
        <v>57</v>
      </c>
      <c r="L249" s="18">
        <v>0</v>
      </c>
      <c r="M249" s="18">
        <v>0</v>
      </c>
      <c r="N249" s="18">
        <v>0.2506739432325763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312"/>
        <v>0.2506739432325763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0.2506739432325763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313"/>
        <v>0.2506739432325763</v>
      </c>
      <c r="AJ249" t="str">
        <f t="shared" si="314"/>
        <v/>
      </c>
      <c r="BA249"/>
      <c r="BR249"/>
      <c r="CG249"/>
    </row>
    <row r="250" spans="1:85" x14ac:dyDescent="0.25">
      <c r="A250" s="21" t="s">
        <v>16</v>
      </c>
      <c r="B250" s="22">
        <v>2.6446514766915414</v>
      </c>
      <c r="C250" s="22">
        <v>0</v>
      </c>
      <c r="D250" s="22">
        <v>3.7502901890348621</v>
      </c>
      <c r="E250" s="22">
        <v>7.4181255017639627</v>
      </c>
      <c r="F250" s="214"/>
      <c r="G250" s="22">
        <v>0</v>
      </c>
      <c r="H250" s="23">
        <v>0</v>
      </c>
      <c r="I250" s="24">
        <f t="shared" si="311"/>
        <v>13.813067167490367</v>
      </c>
      <c r="J250" s="6"/>
      <c r="K250" s="25" t="s">
        <v>16</v>
      </c>
      <c r="L250" s="26">
        <v>2.6446514766915414</v>
      </c>
      <c r="M250" s="26">
        <v>0</v>
      </c>
      <c r="N250" s="26">
        <v>3.7502901890348621</v>
      </c>
      <c r="O250" s="26">
        <v>7.4181255017639627</v>
      </c>
      <c r="P250" s="26">
        <v>1.3501506354979053E-2</v>
      </c>
      <c r="Q250" s="26">
        <v>0</v>
      </c>
      <c r="R250" s="27">
        <v>0</v>
      </c>
      <c r="S250" s="28">
        <f t="shared" si="312"/>
        <v>13.826568673845346</v>
      </c>
      <c r="U250" s="80" t="s">
        <v>16</v>
      </c>
      <c r="V250" s="81">
        <v>2.6446514766915414</v>
      </c>
      <c r="W250" s="81">
        <v>0</v>
      </c>
      <c r="X250" s="81">
        <v>0</v>
      </c>
      <c r="Y250" s="81">
        <v>0</v>
      </c>
      <c r="Z250" s="81">
        <v>3.7502901890348621</v>
      </c>
      <c r="AA250" s="81">
        <v>3.7514918423771436E-2</v>
      </c>
      <c r="AB250" s="81">
        <v>1.3501506354979053E-2</v>
      </c>
      <c r="AC250" s="82">
        <v>7.3806105833401912</v>
      </c>
      <c r="AD250" s="81">
        <v>0</v>
      </c>
      <c r="AE250" s="81">
        <v>0</v>
      </c>
      <c r="AF250" s="81">
        <v>0</v>
      </c>
      <c r="AG250" s="81">
        <v>0</v>
      </c>
      <c r="AH250" s="81">
        <v>7.3806105833401912</v>
      </c>
      <c r="AI250" s="83">
        <f t="shared" si="313"/>
        <v>13.826568673845344</v>
      </c>
      <c r="AJ250" t="str">
        <f t="shared" si="314"/>
        <v/>
      </c>
      <c r="BA250"/>
      <c r="BR250"/>
      <c r="CG250"/>
    </row>
    <row r="251" spans="1:85" x14ac:dyDescent="0.25">
      <c r="A251" s="29" t="s">
        <v>136</v>
      </c>
      <c r="B251" s="18">
        <v>103.59996355186949</v>
      </c>
      <c r="C251" s="18">
        <v>3.4576961245787996</v>
      </c>
      <c r="D251" s="18">
        <v>44.567233147307441</v>
      </c>
      <c r="E251" s="18">
        <v>9.521814496722115</v>
      </c>
      <c r="F251" s="214"/>
      <c r="G251" s="18">
        <v>0</v>
      </c>
      <c r="H251" s="30">
        <v>0</v>
      </c>
      <c r="I251" s="16">
        <f t="shared" si="311"/>
        <v>161.14670732047784</v>
      </c>
      <c r="J251" s="6"/>
      <c r="K251" s="31" t="s">
        <v>136</v>
      </c>
      <c r="L251" s="18">
        <v>103.59996355186949</v>
      </c>
      <c r="M251" s="18">
        <v>3.4576961245787996</v>
      </c>
      <c r="N251" s="18">
        <v>44.567233147307441</v>
      </c>
      <c r="O251" s="18">
        <v>9.521814496722115</v>
      </c>
      <c r="P251" s="18">
        <v>2.4023403777838424E-2</v>
      </c>
      <c r="Q251" s="18">
        <v>0</v>
      </c>
      <c r="R251" s="19">
        <v>0</v>
      </c>
      <c r="S251" s="20">
        <f t="shared" si="312"/>
        <v>161.17073072425569</v>
      </c>
      <c r="U251" s="84" t="s">
        <v>136</v>
      </c>
      <c r="V251" s="76">
        <v>102.22601151524435</v>
      </c>
      <c r="W251" s="76">
        <v>0</v>
      </c>
      <c r="X251" s="76">
        <v>0</v>
      </c>
      <c r="Y251" s="76">
        <v>3.4576961245787996</v>
      </c>
      <c r="Z251" s="76">
        <v>44.567233147307441</v>
      </c>
      <c r="AA251" s="76">
        <v>1.1091487005676368</v>
      </c>
      <c r="AB251" s="76">
        <v>2.4023403777838424E-2</v>
      </c>
      <c r="AC251" s="77">
        <v>9.7866178327796192</v>
      </c>
      <c r="AD251" s="76">
        <v>1.3739520366251399</v>
      </c>
      <c r="AE251" s="76">
        <v>3.4024602631713923</v>
      </c>
      <c r="AF251" s="76">
        <v>0</v>
      </c>
      <c r="AG251" s="76">
        <v>0</v>
      </c>
      <c r="AH251" s="76">
        <v>5.0102055329830861</v>
      </c>
      <c r="AI251" s="79">
        <f t="shared" si="313"/>
        <v>161.17073072425569</v>
      </c>
      <c r="AJ251" t="str">
        <f t="shared" si="314"/>
        <v/>
      </c>
      <c r="BA251"/>
      <c r="BR251"/>
      <c r="CG251"/>
    </row>
    <row r="252" spans="1:85" x14ac:dyDescent="0.25">
      <c r="A252" s="21" t="s">
        <v>24</v>
      </c>
      <c r="B252" s="22">
        <v>10.791312531697487</v>
      </c>
      <c r="C252" s="22">
        <v>9.8709263266233249E-2</v>
      </c>
      <c r="D252" s="22">
        <v>72.169780358245774</v>
      </c>
      <c r="E252" s="22">
        <v>131.54569262454302</v>
      </c>
      <c r="F252" s="214"/>
      <c r="G252" s="22">
        <v>26.085124364074019</v>
      </c>
      <c r="H252" s="23">
        <v>6.7454774202632546</v>
      </c>
      <c r="I252" s="24">
        <f t="shared" si="311"/>
        <v>247.43609656208977</v>
      </c>
      <c r="J252" s="6"/>
      <c r="K252" s="25" t="s">
        <v>24</v>
      </c>
      <c r="L252" s="26">
        <v>10.791312531697487</v>
      </c>
      <c r="M252" s="26">
        <v>9.8709263266233249E-2</v>
      </c>
      <c r="N252" s="26">
        <v>72.169780358245774</v>
      </c>
      <c r="O252" s="26">
        <v>131.54569262454302</v>
      </c>
      <c r="P252" s="26">
        <v>0.24088995468593341</v>
      </c>
      <c r="Q252" s="26">
        <v>26.085124364074019</v>
      </c>
      <c r="R252" s="27">
        <v>6.7454774202632546</v>
      </c>
      <c r="S252" s="28">
        <f t="shared" si="312"/>
        <v>247.67698651677571</v>
      </c>
      <c r="U252" s="80" t="s">
        <v>24</v>
      </c>
      <c r="V252" s="81">
        <v>2.2163598499314672</v>
      </c>
      <c r="W252" s="81">
        <v>8.4410136417598558</v>
      </c>
      <c r="X252" s="81">
        <v>26.085124364074019</v>
      </c>
      <c r="Y252" s="81">
        <v>9.8709263266233249E-2</v>
      </c>
      <c r="Z252" s="81">
        <v>72.169780358245774</v>
      </c>
      <c r="AA252" s="81">
        <v>129.49064104438497</v>
      </c>
      <c r="AB252" s="81">
        <v>0.24088995468593341</v>
      </c>
      <c r="AC252" s="82">
        <v>8.9344680404274648</v>
      </c>
      <c r="AD252" s="81">
        <v>0.13393904000616319</v>
      </c>
      <c r="AE252" s="81">
        <v>0.32242133060615485</v>
      </c>
      <c r="AF252" s="81">
        <v>6.7454774202632546</v>
      </c>
      <c r="AG252" s="81">
        <v>0</v>
      </c>
      <c r="AH252" s="81">
        <v>1.7326302495518906</v>
      </c>
      <c r="AI252" s="83">
        <f t="shared" si="313"/>
        <v>247.67698651677574</v>
      </c>
      <c r="AJ252" t="str">
        <f t="shared" si="314"/>
        <v/>
      </c>
      <c r="BA252"/>
      <c r="BR252"/>
      <c r="CG252"/>
    </row>
    <row r="253" spans="1:85" x14ac:dyDescent="0.25">
      <c r="A253" s="29" t="s">
        <v>23</v>
      </c>
      <c r="B253" s="18">
        <v>24.639014670587326</v>
      </c>
      <c r="C253" s="18">
        <v>0</v>
      </c>
      <c r="D253" s="18">
        <v>0.35831934147126493</v>
      </c>
      <c r="E253" s="18">
        <v>0</v>
      </c>
      <c r="F253" s="214"/>
      <c r="G253" s="18">
        <v>0</v>
      </c>
      <c r="H253" s="30">
        <v>0</v>
      </c>
      <c r="I253" s="16">
        <f t="shared" si="311"/>
        <v>24.997334012058591</v>
      </c>
      <c r="J253" s="6"/>
      <c r="K253" s="31" t="s">
        <v>23</v>
      </c>
      <c r="L253" s="18">
        <v>24.639014670587326</v>
      </c>
      <c r="M253" s="18">
        <v>0</v>
      </c>
      <c r="N253" s="18">
        <v>0.35831934147126493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312"/>
        <v>24.997334012058591</v>
      </c>
      <c r="U253" s="84" t="s">
        <v>23</v>
      </c>
      <c r="V253" s="76">
        <v>24.628605012867489</v>
      </c>
      <c r="W253" s="76">
        <v>0</v>
      </c>
      <c r="X253" s="76">
        <v>0</v>
      </c>
      <c r="Y253" s="76">
        <v>0</v>
      </c>
      <c r="Z253" s="76">
        <v>0.35831934147126493</v>
      </c>
      <c r="AA253" s="76">
        <v>0</v>
      </c>
      <c r="AB253" s="76">
        <v>0</v>
      </c>
      <c r="AC253" s="77">
        <v>1.0409657719835781E-2</v>
      </c>
      <c r="AD253" s="76">
        <v>1.0409657719835781E-2</v>
      </c>
      <c r="AE253" s="76">
        <v>0</v>
      </c>
      <c r="AF253" s="76">
        <v>0</v>
      </c>
      <c r="AG253" s="76">
        <v>0</v>
      </c>
      <c r="AH253" s="76">
        <v>0</v>
      </c>
      <c r="AI253" s="79">
        <f t="shared" si="313"/>
        <v>24.997334012058591</v>
      </c>
      <c r="AJ253" t="str">
        <f t="shared" si="314"/>
        <v/>
      </c>
      <c r="BA253"/>
      <c r="BR253"/>
      <c r="CG253"/>
    </row>
    <row r="254" spans="1:85" x14ac:dyDescent="0.25">
      <c r="A254" s="21" t="s">
        <v>58</v>
      </c>
      <c r="B254" s="22">
        <v>3.837966374850371</v>
      </c>
      <c r="C254" s="22">
        <v>0</v>
      </c>
      <c r="D254" s="22">
        <v>0</v>
      </c>
      <c r="E254" s="22">
        <v>0</v>
      </c>
      <c r="F254" s="214"/>
      <c r="G254" s="22">
        <v>0</v>
      </c>
      <c r="H254" s="23">
        <v>0</v>
      </c>
      <c r="I254" s="24">
        <f t="shared" si="311"/>
        <v>3.837966374850371</v>
      </c>
      <c r="J254" s="6"/>
      <c r="K254" s="25" t="s">
        <v>58</v>
      </c>
      <c r="L254" s="26">
        <v>3.837966374850371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312"/>
        <v>3.837966374850371</v>
      </c>
      <c r="U254" s="80" t="s">
        <v>58</v>
      </c>
      <c r="V254" s="81">
        <v>3.837966374850371</v>
      </c>
      <c r="W254" s="81">
        <v>0</v>
      </c>
      <c r="X254" s="81">
        <v>0</v>
      </c>
      <c r="Y254" s="81">
        <v>0</v>
      </c>
      <c r="Z254" s="81">
        <v>0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313"/>
        <v>3.837966374850371</v>
      </c>
      <c r="AJ254" t="str">
        <f t="shared" si="314"/>
        <v/>
      </c>
      <c r="BA254"/>
      <c r="BR254"/>
      <c r="CG254"/>
    </row>
    <row r="255" spans="1:85" x14ac:dyDescent="0.25">
      <c r="A255" s="29" t="s">
        <v>21</v>
      </c>
      <c r="B255" s="18">
        <v>39.213822192996773</v>
      </c>
      <c r="C255" s="18">
        <v>0</v>
      </c>
      <c r="D255" s="18">
        <v>0</v>
      </c>
      <c r="E255" s="18">
        <v>1.0054826203332508</v>
      </c>
      <c r="F255" s="214"/>
      <c r="G255" s="18">
        <v>0</v>
      </c>
      <c r="H255" s="30">
        <v>0</v>
      </c>
      <c r="I255" s="16">
        <f t="shared" si="311"/>
        <v>40.219304813330027</v>
      </c>
      <c r="J255" s="6"/>
      <c r="K255" s="31" t="s">
        <v>21</v>
      </c>
      <c r="L255" s="18">
        <v>39.213822192996773</v>
      </c>
      <c r="M255" s="18">
        <v>0</v>
      </c>
      <c r="N255" s="18">
        <v>0</v>
      </c>
      <c r="O255" s="18">
        <v>1.0054826203332508</v>
      </c>
      <c r="P255" s="18">
        <v>3.9073648292677161</v>
      </c>
      <c r="Q255" s="18">
        <v>0</v>
      </c>
      <c r="R255" s="19">
        <v>0</v>
      </c>
      <c r="S255" s="20">
        <f t="shared" si="312"/>
        <v>44.12666964259774</v>
      </c>
      <c r="U255" s="84" t="s">
        <v>21</v>
      </c>
      <c r="V255" s="76">
        <v>39.012725668930123</v>
      </c>
      <c r="W255" s="76">
        <v>0</v>
      </c>
      <c r="X255" s="76">
        <v>0</v>
      </c>
      <c r="Y255" s="76">
        <v>0</v>
      </c>
      <c r="Z255" s="76">
        <v>0</v>
      </c>
      <c r="AA255" s="76">
        <v>0</v>
      </c>
      <c r="AB255" s="76">
        <v>3.9073648292677161</v>
      </c>
      <c r="AC255" s="77">
        <v>1.2065791443999008</v>
      </c>
      <c r="AD255" s="76">
        <v>0.20109652406665013</v>
      </c>
      <c r="AE255" s="76">
        <v>0</v>
      </c>
      <c r="AF255" s="76">
        <v>0</v>
      </c>
      <c r="AG255" s="76">
        <v>0</v>
      </c>
      <c r="AH255" s="76">
        <v>1.0054826203332508</v>
      </c>
      <c r="AI255" s="79">
        <f t="shared" si="313"/>
        <v>44.12666964259774</v>
      </c>
      <c r="AJ255" t="str">
        <f t="shared" si="314"/>
        <v/>
      </c>
      <c r="BA255"/>
      <c r="BR255"/>
      <c r="CG255"/>
    </row>
    <row r="256" spans="1:85" x14ac:dyDescent="0.25">
      <c r="A256" s="21" t="s">
        <v>20</v>
      </c>
      <c r="B256" s="22">
        <v>1.4779068362169874E-4</v>
      </c>
      <c r="C256" s="22">
        <v>0</v>
      </c>
      <c r="D256" s="22">
        <v>3.6947670905424685E-5</v>
      </c>
      <c r="E256" s="22">
        <v>0</v>
      </c>
      <c r="F256" s="214"/>
      <c r="G256" s="22">
        <v>0</v>
      </c>
      <c r="H256" s="23">
        <v>0</v>
      </c>
      <c r="I256" s="24">
        <f t="shared" si="311"/>
        <v>1.8473835452712342E-4</v>
      </c>
      <c r="J256" s="6"/>
      <c r="K256" s="25" t="s">
        <v>20</v>
      </c>
      <c r="L256" s="26">
        <v>1.4779068362169874E-4</v>
      </c>
      <c r="M256" s="26">
        <v>0</v>
      </c>
      <c r="N256" s="26">
        <v>3.6947670905424685E-5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312"/>
        <v>1.8473835452712342E-4</v>
      </c>
      <c r="U256" s="80" t="s">
        <v>59</v>
      </c>
      <c r="V256" s="81">
        <v>1.4779068362169874E-4</v>
      </c>
      <c r="W256" s="81">
        <v>0</v>
      </c>
      <c r="X256" s="81">
        <v>0</v>
      </c>
      <c r="Y256" s="81">
        <v>0</v>
      </c>
      <c r="Z256" s="81">
        <v>3.6947670905424685E-5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313"/>
        <v>1.8473835452712342E-4</v>
      </c>
      <c r="AJ256" t="str">
        <f t="shared" si="314"/>
        <v/>
      </c>
      <c r="BA256"/>
      <c r="BR256"/>
      <c r="CG256"/>
    </row>
    <row r="257" spans="1:85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311"/>
        <v>0</v>
      </c>
      <c r="J257" s="6"/>
      <c r="K257" s="33" t="s">
        <v>62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312"/>
        <v>0</v>
      </c>
      <c r="U257" s="85" t="s">
        <v>60</v>
      </c>
      <c r="V257" s="76">
        <v>0</v>
      </c>
      <c r="W257" s="76">
        <v>0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0</v>
      </c>
      <c r="AD257" s="78">
        <v>0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313"/>
        <v>0</v>
      </c>
      <c r="AJ257" t="str">
        <f t="shared" si="314"/>
        <v/>
      </c>
      <c r="BA257"/>
      <c r="BR257"/>
      <c r="CG257"/>
    </row>
    <row r="258" spans="1:85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311"/>
        <v>0</v>
      </c>
      <c r="J258" s="6"/>
      <c r="K258" s="38" t="s">
        <v>22</v>
      </c>
      <c r="L258" s="39">
        <v>0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312"/>
        <v>0</v>
      </c>
      <c r="U258" s="86" t="s">
        <v>63</v>
      </c>
      <c r="V258" s="87">
        <v>0</v>
      </c>
      <c r="W258" s="87">
        <v>0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0</v>
      </c>
      <c r="AD258" s="87">
        <v>0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313"/>
        <v>0</v>
      </c>
      <c r="AJ258" t="str">
        <f t="shared" si="314"/>
        <v/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311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312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313"/>
        <v>0</v>
      </c>
      <c r="AJ259" t="str">
        <f t="shared" si="314"/>
        <v/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311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312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313"/>
        <v>0</v>
      </c>
      <c r="AJ260" t="str">
        <f t="shared" si="314"/>
        <v/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311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312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313"/>
        <v>0</v>
      </c>
      <c r="AJ261" t="str">
        <f t="shared" si="314"/>
        <v/>
      </c>
      <c r="BA261"/>
      <c r="BR261"/>
      <c r="CG261"/>
    </row>
    <row r="262" spans="1:85" x14ac:dyDescent="0.25">
      <c r="A262" s="56" t="s">
        <v>25</v>
      </c>
      <c r="B262" s="57">
        <f>SUM(B241:B257)</f>
        <v>206.15890502857451</v>
      </c>
      <c r="C262" s="57">
        <f t="shared" ref="C262:H262" si="315">SUM(C241:C257)</f>
        <v>3.6368247924505908</v>
      </c>
      <c r="D262" s="57">
        <f t="shared" si="315"/>
        <v>125.18831306447703</v>
      </c>
      <c r="E262" s="57">
        <f t="shared" si="315"/>
        <v>149.90948686534122</v>
      </c>
      <c r="F262" s="57">
        <f t="shared" si="315"/>
        <v>0</v>
      </c>
      <c r="G262" s="57">
        <f t="shared" si="315"/>
        <v>26.085124364074019</v>
      </c>
      <c r="H262" s="58">
        <f t="shared" si="315"/>
        <v>6.7454774202632546</v>
      </c>
      <c r="I262" s="16">
        <f t="shared" ref="I262" si="316">SUM(I241:I257)</f>
        <v>517.72413153518062</v>
      </c>
      <c r="J262" s="6"/>
      <c r="K262" s="59" t="s">
        <v>25</v>
      </c>
      <c r="L262" s="57">
        <f>SUM(L241:L257)</f>
        <v>206.15890502857451</v>
      </c>
      <c r="M262" s="57">
        <f t="shared" ref="M262:R262" si="317">SUM(M241:M257)</f>
        <v>3.6368247924505908</v>
      </c>
      <c r="N262" s="57">
        <f t="shared" si="317"/>
        <v>125.18831306447703</v>
      </c>
      <c r="O262" s="57">
        <f t="shared" si="317"/>
        <v>149.90948686534122</v>
      </c>
      <c r="P262" s="57">
        <f t="shared" si="317"/>
        <v>73.92219561714424</v>
      </c>
      <c r="Q262" s="57">
        <f t="shared" si="317"/>
        <v>26.085124364074019</v>
      </c>
      <c r="R262" s="58">
        <f t="shared" si="317"/>
        <v>6.7454774202632546</v>
      </c>
      <c r="S262" s="60">
        <f t="shared" ref="S262" si="318">SUM(S241:S257)</f>
        <v>591.64632715232483</v>
      </c>
      <c r="T262" t="str">
        <f>IF(ABS(S262-AI262)&gt;0.01,S262-AI262,"")</f>
        <v/>
      </c>
      <c r="U262" s="94" t="s">
        <v>61</v>
      </c>
      <c r="V262" s="95">
        <f>SUM(V241:V257)</f>
        <v>195.87572431713571</v>
      </c>
      <c r="W262" s="95">
        <f t="shared" ref="W262:AH262" si="319">SUM(W241:W257)</f>
        <v>8.4410136417598558</v>
      </c>
      <c r="X262" s="95">
        <f t="shared" si="319"/>
        <v>26.085124364074019</v>
      </c>
      <c r="Y262" s="95">
        <f t="shared" si="319"/>
        <v>3.6368247924505908</v>
      </c>
      <c r="Z262" s="95">
        <f t="shared" si="319"/>
        <v>125.18831306447703</v>
      </c>
      <c r="AA262" s="95">
        <f t="shared" si="319"/>
        <v>130.71645245500525</v>
      </c>
      <c r="AB262" s="95">
        <f t="shared" si="319"/>
        <v>73.92219561714424</v>
      </c>
      <c r="AC262" s="95">
        <f t="shared" si="319"/>
        <v>27.780678900278186</v>
      </c>
      <c r="AD262" s="96">
        <f t="shared" si="319"/>
        <v>1.8421670696789607</v>
      </c>
      <c r="AE262" s="96">
        <f t="shared" si="319"/>
        <v>3.724881593777547</v>
      </c>
      <c r="AF262" s="96">
        <f t="shared" si="319"/>
        <v>6.7454774202632546</v>
      </c>
      <c r="AG262" s="96">
        <f t="shared" si="319"/>
        <v>0</v>
      </c>
      <c r="AH262" s="96">
        <f t="shared" si="319"/>
        <v>15.468152816558419</v>
      </c>
      <c r="AI262" s="97">
        <f>SUM(V262:AC262)</f>
        <v>591.64632715232494</v>
      </c>
      <c r="AJ262" t="str">
        <f t="shared" si="314"/>
        <v/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0.39820223256208315</v>
      </c>
      <c r="C263" s="98">
        <f t="shared" ref="C263:H263" si="320">IF($I262=0,"-",C262/$I262)</f>
        <v>7.0246383564669893E-3</v>
      </c>
      <c r="D263" s="98">
        <f t="shared" si="320"/>
        <v>0.24180505686158107</v>
      </c>
      <c r="E263" s="98">
        <f t="shared" si="320"/>
        <v>0.28955476041037986</v>
      </c>
      <c r="F263" s="98">
        <f t="shared" si="320"/>
        <v>0</v>
      </c>
      <c r="G263" s="98">
        <f t="shared" si="320"/>
        <v>5.0384215792153915E-2</v>
      </c>
      <c r="H263" s="99">
        <f t="shared" si="320"/>
        <v>1.3029096017335021E-2</v>
      </c>
      <c r="I263" s="100">
        <f>SUM(B263:H263)</f>
        <v>1</v>
      </c>
      <c r="J263"/>
      <c r="K263" s="64" t="s">
        <v>86</v>
      </c>
      <c r="L263" s="65">
        <f t="shared" ref="L263:R263" si="321">IF($S262=0,"-",L262/$S262)</f>
        <v>0.34844956449040371</v>
      </c>
      <c r="M263" s="65">
        <f t="shared" si="321"/>
        <v>6.1469574398528406E-3</v>
      </c>
      <c r="N263" s="65">
        <f t="shared" si="321"/>
        <v>0.2115931550982926</v>
      </c>
      <c r="O263" s="65">
        <f t="shared" si="321"/>
        <v>0.2533768570606636</v>
      </c>
      <c r="P263" s="65">
        <f t="shared" si="321"/>
        <v>0.12494321729831728</v>
      </c>
      <c r="Q263" s="65">
        <f t="shared" si="321"/>
        <v>4.4089049770029524E-2</v>
      </c>
      <c r="R263" s="66">
        <f t="shared" si="321"/>
        <v>1.1401198842440492E-2</v>
      </c>
      <c r="S263" s="67">
        <f>SUM(L263:R263)</f>
        <v>1</v>
      </c>
      <c r="U263" s="101" t="s">
        <v>86</v>
      </c>
      <c r="V263" s="102">
        <f>+V262/$AI262</f>
        <v>0.33106894326533298</v>
      </c>
      <c r="W263" s="102">
        <f t="shared" ref="W263" si="322">+W262/$AI262</f>
        <v>1.4266992381052401E-2</v>
      </c>
      <c r="X263" s="102">
        <f t="shared" ref="X263" si="323">+X262/$AI262</f>
        <v>4.4089049770029518E-2</v>
      </c>
      <c r="Y263" s="102">
        <f t="shared" ref="Y263" si="324">+Y262/$AI262</f>
        <v>6.1469574398528397E-3</v>
      </c>
      <c r="Z263" s="102">
        <f t="shared" ref="Z263" si="325">+Z262/$AI262</f>
        <v>0.21159315509829255</v>
      </c>
      <c r="AA263" s="102">
        <f t="shared" ref="AA263" si="326">+AA262/$AI262</f>
        <v>0.22093681048298144</v>
      </c>
      <c r="AB263" s="102">
        <f t="shared" ref="AB263" si="327">+AB262/$AI262</f>
        <v>0.12494321729831727</v>
      </c>
      <c r="AC263" s="102">
        <f t="shared" ref="AC263" si="328">+AC262/$AI262</f>
        <v>4.6954874264140897E-2</v>
      </c>
      <c r="AD263" s="102">
        <f t="shared" ref="AD263" si="329">+AD262/$AI262</f>
        <v>3.1136288440182904E-3</v>
      </c>
      <c r="AE263" s="102">
        <f t="shared" ref="AE263" si="330">+AE262/$AI262</f>
        <v>6.2957909528584648E-3</v>
      </c>
      <c r="AF263" s="102">
        <f t="shared" ref="AF263" si="331">+AF262/$AI262</f>
        <v>1.140119884244049E-2</v>
      </c>
      <c r="AG263" s="102">
        <f t="shared" ref="AG263" si="332">+AG262/$AI262</f>
        <v>0</v>
      </c>
      <c r="AH263" s="102">
        <f t="shared" ref="AH263" si="333">+AH262/$AI262</f>
        <v>2.6144255624823639E-2</v>
      </c>
      <c r="AI263" s="103">
        <f>SUM(V263:AC263)</f>
        <v>0.99999999999999989</v>
      </c>
      <c r="AJ263" s="1" t="str">
        <f t="shared" si="314"/>
        <v/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4.7721510719550605E-3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4.7721510719550605E-3</v>
      </c>
      <c r="J267" s="6"/>
      <c r="K267" s="72" t="s">
        <v>6</v>
      </c>
      <c r="L267" s="14">
        <v>4.7721510719550605E-3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4.7721510719550605E-3</v>
      </c>
      <c r="U267" s="75" t="s">
        <v>6</v>
      </c>
      <c r="V267" s="76">
        <v>4.7721510719550605E-3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4.7721510719550605E-3</v>
      </c>
      <c r="AJ267" t="str">
        <f>IF(ABS(S267-AI267)&gt;0.001,S267-AI267,"")</f>
        <v/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334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335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336">SUM(V268:AC268)</f>
        <v>0</v>
      </c>
      <c r="AJ268" t="str">
        <f t="shared" ref="AJ268:AJ289" si="337">IF(ABS(S268-AI268)&gt;0.001,S268-AI268,"")</f>
        <v/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334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335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336"/>
        <v>0</v>
      </c>
      <c r="AJ269" t="str">
        <f t="shared" si="337"/>
        <v/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334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335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336"/>
        <v>0</v>
      </c>
      <c r="AJ270" t="str">
        <f t="shared" si="337"/>
        <v/>
      </c>
      <c r="BA270"/>
      <c r="BR270"/>
      <c r="CG270"/>
    </row>
    <row r="271" spans="1:85" x14ac:dyDescent="0.25">
      <c r="A271" s="29" t="s">
        <v>15</v>
      </c>
      <c r="B271" s="18">
        <v>0</v>
      </c>
      <c r="C271" s="18">
        <v>0</v>
      </c>
      <c r="D271" s="18">
        <v>0</v>
      </c>
      <c r="E271" s="18">
        <v>12.198652854352323</v>
      </c>
      <c r="F271" s="214"/>
      <c r="G271" s="18">
        <v>0</v>
      </c>
      <c r="H271" s="30">
        <v>0</v>
      </c>
      <c r="I271" s="16">
        <f t="shared" si="334"/>
        <v>12.198652854352323</v>
      </c>
      <c r="J271" s="6"/>
      <c r="K271" s="31" t="s">
        <v>15</v>
      </c>
      <c r="L271" s="18">
        <v>0</v>
      </c>
      <c r="M271" s="18">
        <v>0</v>
      </c>
      <c r="N271" s="18">
        <v>0</v>
      </c>
      <c r="O271" s="18">
        <v>12.198652854352323</v>
      </c>
      <c r="P271" s="18">
        <v>0</v>
      </c>
      <c r="Q271" s="18">
        <v>0</v>
      </c>
      <c r="R271" s="19">
        <v>0</v>
      </c>
      <c r="S271" s="20">
        <f t="shared" si="335"/>
        <v>12.198652854352323</v>
      </c>
      <c r="U271" s="84" t="s">
        <v>15</v>
      </c>
      <c r="V271" s="76">
        <v>0</v>
      </c>
      <c r="W271" s="76">
        <v>0</v>
      </c>
      <c r="X271" s="76">
        <v>0</v>
      </c>
      <c r="Y271" s="76">
        <v>0</v>
      </c>
      <c r="Z271" s="76">
        <v>0</v>
      </c>
      <c r="AA271" s="76">
        <v>12.198652854352323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336"/>
        <v>12.198652854352323</v>
      </c>
      <c r="AJ271" t="str">
        <f t="shared" si="337"/>
        <v/>
      </c>
      <c r="BA271"/>
      <c r="BR271"/>
      <c r="CG271"/>
    </row>
    <row r="272" spans="1:85" x14ac:dyDescent="0.25">
      <c r="A272" s="21" t="s">
        <v>14</v>
      </c>
      <c r="B272" s="22">
        <v>1.6387473149077707</v>
      </c>
      <c r="C272" s="22">
        <v>4.3606076668694649E-2</v>
      </c>
      <c r="D272" s="22">
        <v>1.1098459924015334</v>
      </c>
      <c r="E272" s="22">
        <v>0.63404092269210122</v>
      </c>
      <c r="F272" s="214"/>
      <c r="G272" s="22">
        <v>0</v>
      </c>
      <c r="H272" s="23">
        <v>0</v>
      </c>
      <c r="I272" s="24">
        <f t="shared" si="334"/>
        <v>3.4262403066700999</v>
      </c>
      <c r="J272" s="6"/>
      <c r="K272" s="25" t="s">
        <v>14</v>
      </c>
      <c r="L272" s="26">
        <v>1.6387473149077707</v>
      </c>
      <c r="M272" s="26">
        <v>4.3606076668694649E-2</v>
      </c>
      <c r="N272" s="26">
        <v>1.1098459924015334</v>
      </c>
      <c r="O272" s="26">
        <v>0.63404092269210122</v>
      </c>
      <c r="P272" s="26">
        <v>0</v>
      </c>
      <c r="Q272" s="26">
        <v>0</v>
      </c>
      <c r="R272" s="27">
        <v>0</v>
      </c>
      <c r="S272" s="28">
        <f t="shared" si="335"/>
        <v>3.4262403066700999</v>
      </c>
      <c r="U272" s="80" t="s">
        <v>55</v>
      </c>
      <c r="V272" s="81">
        <v>1.5793560513141094</v>
      </c>
      <c r="W272" s="81">
        <v>0</v>
      </c>
      <c r="X272" s="81">
        <v>0</v>
      </c>
      <c r="Y272" s="81">
        <v>4.3606076668694649E-2</v>
      </c>
      <c r="Z272" s="81">
        <v>0.83581766658571133</v>
      </c>
      <c r="AA272" s="81">
        <v>0.63404092269210122</v>
      </c>
      <c r="AB272" s="81">
        <v>0</v>
      </c>
      <c r="AC272" s="82">
        <v>0.33341958940948341</v>
      </c>
      <c r="AD272" s="81">
        <v>5.9391263593661377E-2</v>
      </c>
      <c r="AE272" s="81">
        <v>0</v>
      </c>
      <c r="AF272" s="81">
        <v>0</v>
      </c>
      <c r="AG272" s="81">
        <v>0.27402832581582204</v>
      </c>
      <c r="AH272" s="81">
        <v>0</v>
      </c>
      <c r="AI272" s="83">
        <f t="shared" si="336"/>
        <v>3.4262403066701004</v>
      </c>
      <c r="AJ272" t="str">
        <f t="shared" si="337"/>
        <v/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6.0430223123691391</v>
      </c>
      <c r="F273" s="214"/>
      <c r="G273" s="18">
        <v>0</v>
      </c>
      <c r="H273" s="30">
        <v>0</v>
      </c>
      <c r="I273" s="16">
        <f t="shared" si="334"/>
        <v>6.0430223123691391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6.0430223123691391</v>
      </c>
      <c r="P273" s="18">
        <v>82.95358337656964</v>
      </c>
      <c r="Q273" s="18">
        <v>0</v>
      </c>
      <c r="R273" s="19">
        <v>0</v>
      </c>
      <c r="S273" s="20">
        <f t="shared" si="335"/>
        <v>88.996605688938786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0.90645334685537082</v>
      </c>
      <c r="AB273" s="76">
        <v>82.95358337656964</v>
      </c>
      <c r="AC273" s="77">
        <v>5.1365689655137681</v>
      </c>
      <c r="AD273" s="76">
        <v>0</v>
      </c>
      <c r="AE273" s="76">
        <v>0</v>
      </c>
      <c r="AF273" s="76">
        <v>0</v>
      </c>
      <c r="AG273" s="76">
        <v>0</v>
      </c>
      <c r="AH273" s="76">
        <v>5.1365689655137681</v>
      </c>
      <c r="AI273" s="79">
        <f t="shared" si="336"/>
        <v>88.996605688938786</v>
      </c>
      <c r="AJ273" t="str">
        <f t="shared" si="337"/>
        <v/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1.752989878538598E-4</v>
      </c>
      <c r="F274" s="214"/>
      <c r="G274" s="22">
        <v>0</v>
      </c>
      <c r="H274" s="23">
        <v>0</v>
      </c>
      <c r="I274" s="24">
        <f t="shared" si="334"/>
        <v>1.752989878538598E-4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1.752989878538598E-4</v>
      </c>
      <c r="P274" s="26">
        <v>0.10738265107689467</v>
      </c>
      <c r="Q274" s="26">
        <v>0</v>
      </c>
      <c r="R274" s="27">
        <v>0</v>
      </c>
      <c r="S274" s="28">
        <f t="shared" si="335"/>
        <v>0.10755795006474853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0</v>
      </c>
      <c r="AB274" s="81">
        <v>0.10738265107689467</v>
      </c>
      <c r="AC274" s="82">
        <v>1.752989878538598E-4</v>
      </c>
      <c r="AD274" s="81">
        <v>0</v>
      </c>
      <c r="AE274" s="81">
        <v>0</v>
      </c>
      <c r="AF274" s="81">
        <v>0</v>
      </c>
      <c r="AG274" s="81">
        <v>0</v>
      </c>
      <c r="AH274" s="81">
        <v>1.752989878538598E-4</v>
      </c>
      <c r="AI274" s="83">
        <f t="shared" si="336"/>
        <v>0.10755795006474853</v>
      </c>
      <c r="AJ274" t="str">
        <f t="shared" si="337"/>
        <v/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334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335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336"/>
        <v>0</v>
      </c>
      <c r="AJ275" t="str">
        <f t="shared" si="337"/>
        <v/>
      </c>
      <c r="BA275"/>
      <c r="BR275"/>
      <c r="CG275"/>
    </row>
    <row r="276" spans="1:85" x14ac:dyDescent="0.25">
      <c r="A276" s="21" t="s">
        <v>16</v>
      </c>
      <c r="B276" s="22">
        <v>0</v>
      </c>
      <c r="C276" s="22">
        <v>0</v>
      </c>
      <c r="D276" s="22">
        <v>0.23376626357267169</v>
      </c>
      <c r="E276" s="22">
        <v>2.1157603553901144E-2</v>
      </c>
      <c r="F276" s="214"/>
      <c r="G276" s="22">
        <v>0</v>
      </c>
      <c r="H276" s="23">
        <v>0</v>
      </c>
      <c r="I276" s="24">
        <f t="shared" si="334"/>
        <v>0.25492386712657283</v>
      </c>
      <c r="J276" s="6"/>
      <c r="K276" s="25" t="s">
        <v>16</v>
      </c>
      <c r="L276" s="26">
        <v>0</v>
      </c>
      <c r="M276" s="26">
        <v>0</v>
      </c>
      <c r="N276" s="26">
        <v>0.23376626357267169</v>
      </c>
      <c r="O276" s="26">
        <v>2.1157603553901144E-2</v>
      </c>
      <c r="P276" s="26">
        <v>0.37449288770053313</v>
      </c>
      <c r="Q276" s="26">
        <v>0</v>
      </c>
      <c r="R276" s="27">
        <v>0</v>
      </c>
      <c r="S276" s="28">
        <f t="shared" si="335"/>
        <v>0.62941675482710591</v>
      </c>
      <c r="U276" s="80" t="s">
        <v>16</v>
      </c>
      <c r="V276" s="81">
        <v>0</v>
      </c>
      <c r="W276" s="81">
        <v>0</v>
      </c>
      <c r="X276" s="81">
        <v>0</v>
      </c>
      <c r="Y276" s="81">
        <v>0</v>
      </c>
      <c r="Z276" s="81">
        <v>0.23376626357267169</v>
      </c>
      <c r="AA276" s="81">
        <v>0</v>
      </c>
      <c r="AB276" s="81">
        <v>0.37449288770053313</v>
      </c>
      <c r="AC276" s="82">
        <v>2.1157603553901144E-2</v>
      </c>
      <c r="AD276" s="81">
        <v>0</v>
      </c>
      <c r="AE276" s="81">
        <v>0</v>
      </c>
      <c r="AF276" s="81">
        <v>0</v>
      </c>
      <c r="AG276" s="81">
        <v>0</v>
      </c>
      <c r="AH276" s="81">
        <v>2.1157603553901144E-2</v>
      </c>
      <c r="AI276" s="83">
        <f t="shared" si="336"/>
        <v>0.62941675482710602</v>
      </c>
      <c r="AJ276" t="str">
        <f t="shared" si="337"/>
        <v/>
      </c>
      <c r="BA276"/>
      <c r="BR276"/>
      <c r="CG276"/>
    </row>
    <row r="277" spans="1:85" x14ac:dyDescent="0.25">
      <c r="A277" s="29" t="s">
        <v>136</v>
      </c>
      <c r="B277" s="18">
        <v>4.3722949932343588E-2</v>
      </c>
      <c r="C277" s="18">
        <v>1.5335139287650181</v>
      </c>
      <c r="D277" s="18">
        <v>9.4263263170790104E-2</v>
      </c>
      <c r="E277" s="18">
        <v>0.117557537084608</v>
      </c>
      <c r="F277" s="214"/>
      <c r="G277" s="18">
        <v>0</v>
      </c>
      <c r="H277" s="30">
        <v>0</v>
      </c>
      <c r="I277" s="16">
        <f t="shared" si="334"/>
        <v>1.7890576789527597</v>
      </c>
      <c r="J277" s="6"/>
      <c r="K277" s="31" t="s">
        <v>136</v>
      </c>
      <c r="L277" s="18">
        <v>4.3722949932343588E-2</v>
      </c>
      <c r="M277" s="18">
        <v>1.5335139287650181</v>
      </c>
      <c r="N277" s="18">
        <v>9.4263263170790104E-2</v>
      </c>
      <c r="O277" s="18">
        <v>0.117557537084608</v>
      </c>
      <c r="P277" s="18">
        <v>0</v>
      </c>
      <c r="Q277" s="18">
        <v>0</v>
      </c>
      <c r="R277" s="19">
        <v>0</v>
      </c>
      <c r="S277" s="20">
        <f t="shared" si="335"/>
        <v>1.7890576789527597</v>
      </c>
      <c r="U277" s="84" t="s">
        <v>136</v>
      </c>
      <c r="V277" s="76">
        <v>4.3722949932343588E-2</v>
      </c>
      <c r="W277" s="76">
        <v>0</v>
      </c>
      <c r="X277" s="76">
        <v>0</v>
      </c>
      <c r="Y277" s="76">
        <v>1.5335139287650181</v>
      </c>
      <c r="Z277" s="76">
        <v>0</v>
      </c>
      <c r="AA277" s="76">
        <v>0</v>
      </c>
      <c r="AB277" s="76">
        <v>0</v>
      </c>
      <c r="AC277" s="77">
        <v>0.21182080025539812</v>
      </c>
      <c r="AD277" s="76">
        <v>0</v>
      </c>
      <c r="AE277" s="76">
        <v>0</v>
      </c>
      <c r="AF277" s="76">
        <v>0</v>
      </c>
      <c r="AG277" s="76">
        <v>9.4263263170790104E-2</v>
      </c>
      <c r="AH277" s="76">
        <v>0.117557537084608</v>
      </c>
      <c r="AI277" s="79">
        <f t="shared" si="336"/>
        <v>1.7890576789527597</v>
      </c>
      <c r="AJ277" t="str">
        <f t="shared" si="337"/>
        <v/>
      </c>
      <c r="BA277"/>
      <c r="BR277"/>
      <c r="CG277"/>
    </row>
    <row r="278" spans="1:85" x14ac:dyDescent="0.25">
      <c r="A278" s="21" t="s">
        <v>24</v>
      </c>
      <c r="B278" s="22">
        <v>0.95051035107138149</v>
      </c>
      <c r="C278" s="22">
        <v>3.3014379391101079E-2</v>
      </c>
      <c r="D278" s="22">
        <v>17.331014503704299</v>
      </c>
      <c r="E278" s="22">
        <v>58.940243277185125</v>
      </c>
      <c r="F278" s="214"/>
      <c r="G278" s="22">
        <v>0.95627308938704481</v>
      </c>
      <c r="H278" s="23">
        <v>0</v>
      </c>
      <c r="I278" s="24">
        <f t="shared" si="334"/>
        <v>78.211055600738945</v>
      </c>
      <c r="J278" s="6"/>
      <c r="K278" s="25" t="s">
        <v>24</v>
      </c>
      <c r="L278" s="26">
        <v>0.95051035107138149</v>
      </c>
      <c r="M278" s="26">
        <v>3.3014379391101079E-2</v>
      </c>
      <c r="N278" s="26">
        <v>17.331014503704299</v>
      </c>
      <c r="O278" s="26">
        <v>58.940243277185125</v>
      </c>
      <c r="P278" s="26">
        <v>0</v>
      </c>
      <c r="Q278" s="26">
        <v>0.95627308938704481</v>
      </c>
      <c r="R278" s="27">
        <v>0</v>
      </c>
      <c r="S278" s="28">
        <f t="shared" si="335"/>
        <v>78.211055600738945</v>
      </c>
      <c r="U278" s="80" t="s">
        <v>24</v>
      </c>
      <c r="V278" s="81">
        <v>0.52081878138511795</v>
      </c>
      <c r="W278" s="81">
        <v>0.42969156968626349</v>
      </c>
      <c r="X278" s="81">
        <v>0.95627308938704481</v>
      </c>
      <c r="Y278" s="81">
        <v>3.3014379391101079E-2</v>
      </c>
      <c r="Z278" s="81">
        <v>17.331014503704299</v>
      </c>
      <c r="AA278" s="81">
        <v>58.930008607260795</v>
      </c>
      <c r="AB278" s="81">
        <v>0</v>
      </c>
      <c r="AC278" s="82">
        <v>1.0234669924330227E-2</v>
      </c>
      <c r="AD278" s="81">
        <v>0</v>
      </c>
      <c r="AE278" s="81">
        <v>0</v>
      </c>
      <c r="AF278" s="81">
        <v>0</v>
      </c>
      <c r="AG278" s="81">
        <v>0</v>
      </c>
      <c r="AH278" s="81">
        <v>1.0234669924330227E-2</v>
      </c>
      <c r="AI278" s="83">
        <f t="shared" si="336"/>
        <v>78.211055600738945</v>
      </c>
      <c r="AJ278" t="str">
        <f t="shared" si="337"/>
        <v/>
      </c>
      <c r="BA278"/>
      <c r="BR278"/>
      <c r="CG278"/>
    </row>
    <row r="279" spans="1:85" x14ac:dyDescent="0.25">
      <c r="A279" s="29" t="s">
        <v>23</v>
      </c>
      <c r="B279" s="18">
        <v>1.4539590267074816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334"/>
        <v>1.4539590267074816</v>
      </c>
      <c r="J279" s="6"/>
      <c r="K279" s="31" t="s">
        <v>23</v>
      </c>
      <c r="L279" s="18">
        <v>1.4539590267074816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335"/>
        <v>1.4539590267074816</v>
      </c>
      <c r="U279" s="84" t="s">
        <v>23</v>
      </c>
      <c r="V279" s="76">
        <v>1.4539590267074816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336"/>
        <v>1.4539590267074816</v>
      </c>
      <c r="AJ279" t="str">
        <f t="shared" si="337"/>
        <v/>
      </c>
      <c r="BA279"/>
      <c r="BR279"/>
      <c r="CG279"/>
    </row>
    <row r="280" spans="1:85" x14ac:dyDescent="0.25">
      <c r="A280" s="21" t="s">
        <v>58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334"/>
        <v>0</v>
      </c>
      <c r="J280" s="6"/>
      <c r="K280" s="25" t="s">
        <v>58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335"/>
        <v>0</v>
      </c>
      <c r="U280" s="80" t="s">
        <v>58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336"/>
        <v>0</v>
      </c>
      <c r="AJ280" t="str">
        <f t="shared" si="337"/>
        <v/>
      </c>
      <c r="BA280"/>
      <c r="BR280"/>
      <c r="CG280"/>
    </row>
    <row r="281" spans="1:85" x14ac:dyDescent="0.25">
      <c r="A281" s="29" t="s">
        <v>21</v>
      </c>
      <c r="B281" s="18">
        <v>2.1531939373802018</v>
      </c>
      <c r="C281" s="18">
        <v>0</v>
      </c>
      <c r="D281" s="18">
        <v>0</v>
      </c>
      <c r="E281" s="18">
        <v>0</v>
      </c>
      <c r="F281" s="214"/>
      <c r="G281" s="18">
        <v>0</v>
      </c>
      <c r="H281" s="30">
        <v>0</v>
      </c>
      <c r="I281" s="16">
        <f t="shared" si="334"/>
        <v>2.1531939373802018</v>
      </c>
      <c r="J281" s="6"/>
      <c r="K281" s="31" t="s">
        <v>21</v>
      </c>
      <c r="L281" s="18">
        <v>2.1531939373802018</v>
      </c>
      <c r="M281" s="18">
        <v>0</v>
      </c>
      <c r="N281" s="18">
        <v>0</v>
      </c>
      <c r="O281" s="18">
        <v>0</v>
      </c>
      <c r="P281" s="18">
        <v>4.8622348044368637</v>
      </c>
      <c r="Q281" s="18">
        <v>0</v>
      </c>
      <c r="R281" s="19">
        <v>0</v>
      </c>
      <c r="S281" s="20">
        <f t="shared" si="335"/>
        <v>7.0154287418170655</v>
      </c>
      <c r="U281" s="84" t="s">
        <v>21</v>
      </c>
      <c r="V281" s="76">
        <v>2.1531939373802018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4.8622348044368637</v>
      </c>
      <c r="AC281" s="77">
        <v>0</v>
      </c>
      <c r="AD281" s="76">
        <v>0</v>
      </c>
      <c r="AE281" s="76">
        <v>0</v>
      </c>
      <c r="AF281" s="76">
        <v>0</v>
      </c>
      <c r="AG281" s="76">
        <v>0</v>
      </c>
      <c r="AH281" s="76">
        <v>0</v>
      </c>
      <c r="AI281" s="79">
        <f t="shared" si="336"/>
        <v>7.0154287418170655</v>
      </c>
      <c r="AJ281" t="str">
        <f t="shared" si="337"/>
        <v/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334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335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336"/>
        <v>0</v>
      </c>
      <c r="AJ282" t="str">
        <f t="shared" si="337"/>
        <v/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334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335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336"/>
        <v>0</v>
      </c>
      <c r="AJ283" t="str">
        <f t="shared" si="337"/>
        <v/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334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335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336"/>
        <v>0</v>
      </c>
      <c r="AJ284" t="str">
        <f t="shared" si="337"/>
        <v/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334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335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336"/>
        <v>0</v>
      </c>
      <c r="AJ285" t="str">
        <f t="shared" si="337"/>
        <v/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334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335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336"/>
        <v>0</v>
      </c>
      <c r="AJ286" t="str">
        <f t="shared" si="337"/>
        <v/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334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335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336"/>
        <v>0</v>
      </c>
      <c r="AJ287" t="str">
        <f t="shared" si="337"/>
        <v/>
      </c>
      <c r="BA287"/>
      <c r="BR287"/>
      <c r="CG287"/>
    </row>
    <row r="288" spans="1:85" x14ac:dyDescent="0.25">
      <c r="A288" s="56" t="s">
        <v>25</v>
      </c>
      <c r="B288" s="57">
        <f>SUM(B267:B283)</f>
        <v>6.2449057310711344</v>
      </c>
      <c r="C288" s="57">
        <f t="shared" ref="C288:H288" si="338">SUM(C267:C283)</f>
        <v>1.610134384824814</v>
      </c>
      <c r="D288" s="57">
        <f t="shared" si="338"/>
        <v>18.768890022849295</v>
      </c>
      <c r="E288" s="57">
        <f t="shared" si="338"/>
        <v>77.954849806225056</v>
      </c>
      <c r="F288" s="57">
        <f t="shared" si="338"/>
        <v>0</v>
      </c>
      <c r="G288" s="57">
        <f t="shared" si="338"/>
        <v>0.95627308938704481</v>
      </c>
      <c r="H288" s="58">
        <f t="shared" si="338"/>
        <v>0</v>
      </c>
      <c r="I288" s="16">
        <f t="shared" ref="I288" si="339">SUM(I267:I283)</f>
        <v>105.53505303435733</v>
      </c>
      <c r="J288" s="6"/>
      <c r="K288" s="59" t="s">
        <v>25</v>
      </c>
      <c r="L288" s="57">
        <f>SUM(L267:L283)</f>
        <v>6.2449057310711344</v>
      </c>
      <c r="M288" s="57">
        <f t="shared" ref="M288:R288" si="340">SUM(M267:M283)</f>
        <v>1.610134384824814</v>
      </c>
      <c r="N288" s="57">
        <f t="shared" si="340"/>
        <v>18.768890022849295</v>
      </c>
      <c r="O288" s="57">
        <f t="shared" si="340"/>
        <v>77.954849806225056</v>
      </c>
      <c r="P288" s="57">
        <f t="shared" si="340"/>
        <v>88.297693719783922</v>
      </c>
      <c r="Q288" s="57">
        <f t="shared" si="340"/>
        <v>0.95627308938704481</v>
      </c>
      <c r="R288" s="58">
        <f t="shared" si="340"/>
        <v>0</v>
      </c>
      <c r="S288" s="60">
        <f t="shared" ref="S288" si="341">SUM(S267:S283)</f>
        <v>193.83274675414125</v>
      </c>
      <c r="T288" t="str">
        <f>IF(ABS(S288-AI288)&gt;0.01,S288-AI288,"")</f>
        <v/>
      </c>
      <c r="U288" s="94" t="s">
        <v>61</v>
      </c>
      <c r="V288" s="95">
        <f>SUM(V267:V283)</f>
        <v>5.7558228977912096</v>
      </c>
      <c r="W288" s="95">
        <f t="shared" ref="W288:AH288" si="342">SUM(W267:W283)</f>
        <v>0.42969156968626349</v>
      </c>
      <c r="X288" s="95">
        <f t="shared" si="342"/>
        <v>0.95627308938704481</v>
      </c>
      <c r="Y288" s="95">
        <f t="shared" si="342"/>
        <v>1.610134384824814</v>
      </c>
      <c r="Z288" s="95">
        <f t="shared" si="342"/>
        <v>18.400598433862683</v>
      </c>
      <c r="AA288" s="95">
        <f t="shared" si="342"/>
        <v>72.669155731160586</v>
      </c>
      <c r="AB288" s="95">
        <f t="shared" si="342"/>
        <v>88.297693719783922</v>
      </c>
      <c r="AC288" s="95">
        <f t="shared" si="342"/>
        <v>5.7133769276447337</v>
      </c>
      <c r="AD288" s="96">
        <f t="shared" si="342"/>
        <v>5.9391263593661377E-2</v>
      </c>
      <c r="AE288" s="96">
        <f t="shared" si="342"/>
        <v>0</v>
      </c>
      <c r="AF288" s="96">
        <f t="shared" si="342"/>
        <v>0</v>
      </c>
      <c r="AG288" s="96">
        <f t="shared" si="342"/>
        <v>0.36829158898661213</v>
      </c>
      <c r="AH288" s="96">
        <f t="shared" si="342"/>
        <v>5.2856940750644599</v>
      </c>
      <c r="AI288" s="97">
        <f>SUM(V288:AC288)</f>
        <v>193.83274675414125</v>
      </c>
      <c r="AJ288" t="str">
        <f t="shared" si="337"/>
        <v/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5.9173758400804348E-2</v>
      </c>
      <c r="C289" s="98">
        <f t="shared" ref="C289:H289" si="343">IF($I288=0,"-",C288/$I288)</f>
        <v>1.5256868107136201E-2</v>
      </c>
      <c r="D289" s="98">
        <f t="shared" si="343"/>
        <v>0.17784508069313248</v>
      </c>
      <c r="E289" s="98">
        <f t="shared" si="343"/>
        <v>0.73866310353628728</v>
      </c>
      <c r="F289" s="98">
        <f t="shared" si="343"/>
        <v>0</v>
      </c>
      <c r="G289" s="98">
        <f t="shared" si="343"/>
        <v>9.0611892626398412E-3</v>
      </c>
      <c r="H289" s="99">
        <f t="shared" si="343"/>
        <v>0</v>
      </c>
      <c r="I289" s="100">
        <f>SUM(B289:H289)</f>
        <v>1.0000000000000002</v>
      </c>
      <c r="J289"/>
      <c r="K289" s="64" t="s">
        <v>86</v>
      </c>
      <c r="L289" s="65">
        <f t="shared" ref="L289:R289" si="344">IF($S288=0,"-",L288/$S288)</f>
        <v>3.2218011846018024E-2</v>
      </c>
      <c r="M289" s="65">
        <f t="shared" si="344"/>
        <v>8.3068233401609841E-3</v>
      </c>
      <c r="N289" s="65">
        <f t="shared" si="344"/>
        <v>9.6830336138484796E-2</v>
      </c>
      <c r="O289" s="65">
        <f t="shared" si="344"/>
        <v>0.40217585063221284</v>
      </c>
      <c r="P289" s="65">
        <f t="shared" si="344"/>
        <v>0.45553548199872185</v>
      </c>
      <c r="Q289" s="65">
        <f t="shared" si="344"/>
        <v>4.9334960444015578E-3</v>
      </c>
      <c r="R289" s="66">
        <f t="shared" si="344"/>
        <v>0</v>
      </c>
      <c r="S289" s="67">
        <f>SUM(L289:R289)</f>
        <v>1</v>
      </c>
      <c r="U289" s="101" t="s">
        <v>86</v>
      </c>
      <c r="V289" s="102">
        <f>+V288/$AI288</f>
        <v>2.9694790968896156E-2</v>
      </c>
      <c r="W289" s="102">
        <f t="shared" ref="W289" si="345">+W288/$AI288</f>
        <v>2.2168161824136306E-3</v>
      </c>
      <c r="X289" s="102">
        <f t="shared" ref="X289" si="346">+X288/$AI288</f>
        <v>4.9334960444015578E-3</v>
      </c>
      <c r="Y289" s="102">
        <f t="shared" ref="Y289" si="347">+Y288/$AI288</f>
        <v>8.3068233401609841E-3</v>
      </c>
      <c r="Z289" s="102">
        <f t="shared" ref="Z289" si="348">+Z288/$AI288</f>
        <v>9.4930287797046625E-2</v>
      </c>
      <c r="AA289" s="102">
        <f t="shared" ref="AA289" si="349">+AA288/$AI288</f>
        <v>0.37490649515138236</v>
      </c>
      <c r="AB289" s="102">
        <f t="shared" ref="AB289" si="350">+AB288/$AI288</f>
        <v>0.45553548199872185</v>
      </c>
      <c r="AC289" s="102">
        <f t="shared" ref="AC289" si="351">+AC288/$AI288</f>
        <v>2.9475808516976849E-2</v>
      </c>
      <c r="AD289" s="102">
        <f t="shared" ref="AD289" si="352">+AD288/$AI288</f>
        <v>3.0640469470823552E-4</v>
      </c>
      <c r="AE289" s="102">
        <f t="shared" ref="AE289" si="353">+AE288/$AI288</f>
        <v>0</v>
      </c>
      <c r="AF289" s="102">
        <f t="shared" ref="AF289" si="354">+AF288/$AI288</f>
        <v>0</v>
      </c>
      <c r="AG289" s="102">
        <f t="shared" ref="AG289" si="355">+AG288/$AI288</f>
        <v>1.9000483414381762E-3</v>
      </c>
      <c r="AH289" s="102">
        <f t="shared" ref="AH289" si="356">+AH288/$AI288</f>
        <v>2.7269355480830437E-2</v>
      </c>
      <c r="AI289" s="103">
        <f>SUM(V289:AC289)</f>
        <v>1</v>
      </c>
      <c r="AJ289" s="1" t="str">
        <f t="shared" si="337"/>
        <v/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AJ293" t="str">
        <f>IF(ABS(S293-AI293)&gt;0.001,S293-AI293,"")</f>
        <v/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357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358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359">SUM(V294:AC294)</f>
        <v>0</v>
      </c>
      <c r="AJ294" t="str">
        <f t="shared" ref="AJ294:AJ315" si="360">IF(ABS(S294-AI294)&gt;0.001,S294-AI294,"")</f>
        <v/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357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358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359"/>
        <v>0</v>
      </c>
      <c r="AJ295" t="str">
        <f t="shared" si="360"/>
        <v/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357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358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359"/>
        <v>0</v>
      </c>
      <c r="AJ296" t="str">
        <f t="shared" si="360"/>
        <v/>
      </c>
      <c r="BA296"/>
      <c r="BR296"/>
      <c r="CG296"/>
    </row>
    <row r="297" spans="1:85" x14ac:dyDescent="0.25">
      <c r="A297" s="29" t="s">
        <v>15</v>
      </c>
      <c r="B297" s="18">
        <v>7.7232495885803543</v>
      </c>
      <c r="C297" s="18">
        <v>58.375663073543258</v>
      </c>
      <c r="D297" s="18">
        <v>9.6686673283756424</v>
      </c>
      <c r="E297" s="18">
        <v>0.17595241815214738</v>
      </c>
      <c r="F297" s="214"/>
      <c r="G297" s="18">
        <v>0</v>
      </c>
      <c r="H297" s="30">
        <v>0</v>
      </c>
      <c r="I297" s="16">
        <f t="shared" si="357"/>
        <v>75.943532408651407</v>
      </c>
      <c r="J297" s="6"/>
      <c r="K297" s="31" t="s">
        <v>15</v>
      </c>
      <c r="L297" s="18">
        <v>7.7232495885803543</v>
      </c>
      <c r="M297" s="18">
        <v>58.375663073543258</v>
      </c>
      <c r="N297" s="18">
        <v>9.6686673283756424</v>
      </c>
      <c r="O297" s="18">
        <v>0.17595241815214738</v>
      </c>
      <c r="P297" s="18">
        <v>0</v>
      </c>
      <c r="Q297" s="18">
        <v>0</v>
      </c>
      <c r="R297" s="19">
        <v>0</v>
      </c>
      <c r="S297" s="20">
        <f t="shared" si="358"/>
        <v>75.943532408651407</v>
      </c>
      <c r="U297" s="84" t="s">
        <v>15</v>
      </c>
      <c r="V297" s="76">
        <v>7.7232495885803543</v>
      </c>
      <c r="W297" s="76">
        <v>0</v>
      </c>
      <c r="X297" s="76">
        <v>0</v>
      </c>
      <c r="Y297" s="76">
        <v>58.375663073543258</v>
      </c>
      <c r="Z297" s="76">
        <v>9.6686673283756424</v>
      </c>
      <c r="AA297" s="76">
        <v>0.17595241815214738</v>
      </c>
      <c r="AB297" s="76">
        <v>0</v>
      </c>
      <c r="AC297" s="77">
        <v>0</v>
      </c>
      <c r="AD297" s="78">
        <v>0</v>
      </c>
      <c r="AE297" s="78">
        <v>0</v>
      </c>
      <c r="AF297" s="78">
        <v>0</v>
      </c>
      <c r="AG297" s="78">
        <v>0</v>
      </c>
      <c r="AH297" s="78">
        <v>0</v>
      </c>
      <c r="AI297" s="79">
        <f t="shared" si="359"/>
        <v>75.943532408651407</v>
      </c>
      <c r="AJ297" t="str">
        <f t="shared" si="360"/>
        <v/>
      </c>
      <c r="BA297"/>
      <c r="BR297"/>
      <c r="CG297"/>
    </row>
    <row r="298" spans="1:85" x14ac:dyDescent="0.25">
      <c r="A298" s="21" t="s">
        <v>14</v>
      </c>
      <c r="B298" s="22">
        <v>14.809197025472081</v>
      </c>
      <c r="C298" s="22">
        <v>25.593707676699957</v>
      </c>
      <c r="D298" s="22">
        <v>10.545899256973774</v>
      </c>
      <c r="E298" s="22">
        <v>0.18868585586703959</v>
      </c>
      <c r="F298" s="214"/>
      <c r="G298" s="22">
        <v>0</v>
      </c>
      <c r="H298" s="23">
        <v>0</v>
      </c>
      <c r="I298" s="24">
        <f t="shared" si="357"/>
        <v>51.137489815012856</v>
      </c>
      <c r="J298" s="6"/>
      <c r="K298" s="25" t="s">
        <v>14</v>
      </c>
      <c r="L298" s="26">
        <v>14.809197025472081</v>
      </c>
      <c r="M298" s="26">
        <v>25.593707676699957</v>
      </c>
      <c r="N298" s="26">
        <v>10.545899256973774</v>
      </c>
      <c r="O298" s="26">
        <v>0.18868585586703959</v>
      </c>
      <c r="P298" s="26">
        <v>0</v>
      </c>
      <c r="Q298" s="26">
        <v>0</v>
      </c>
      <c r="R298" s="27">
        <v>0</v>
      </c>
      <c r="S298" s="28">
        <f t="shared" si="358"/>
        <v>51.137489815012856</v>
      </c>
      <c r="U298" s="80" t="s">
        <v>55</v>
      </c>
      <c r="V298" s="81">
        <v>12.716618076468807</v>
      </c>
      <c r="W298" s="81">
        <v>0</v>
      </c>
      <c r="X298" s="81">
        <v>0</v>
      </c>
      <c r="Y298" s="81">
        <v>25.593707676699957</v>
      </c>
      <c r="Z298" s="81">
        <v>10.545899256973774</v>
      </c>
      <c r="AA298" s="81">
        <v>0.18868585586703959</v>
      </c>
      <c r="AB298" s="81">
        <v>0</v>
      </c>
      <c r="AC298" s="82">
        <v>2.0925789490032738</v>
      </c>
      <c r="AD298" s="81">
        <v>2.0925789490032738</v>
      </c>
      <c r="AE298" s="81">
        <v>0</v>
      </c>
      <c r="AF298" s="81">
        <v>0</v>
      </c>
      <c r="AG298" s="81">
        <v>0</v>
      </c>
      <c r="AH298" s="81">
        <v>0</v>
      </c>
      <c r="AI298" s="83">
        <f t="shared" si="359"/>
        <v>51.137489815012856</v>
      </c>
      <c r="AJ298" t="str">
        <f t="shared" si="360"/>
        <v/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0.24064574108566913</v>
      </c>
      <c r="F299" s="214"/>
      <c r="G299" s="18">
        <v>0</v>
      </c>
      <c r="H299" s="30">
        <v>0</v>
      </c>
      <c r="I299" s="16">
        <f t="shared" si="357"/>
        <v>0.24064574108566913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0.24064574108566913</v>
      </c>
      <c r="P299" s="18">
        <v>90.107024833996448</v>
      </c>
      <c r="Q299" s="18">
        <v>0</v>
      </c>
      <c r="R299" s="19">
        <v>0</v>
      </c>
      <c r="S299" s="20">
        <f t="shared" si="358"/>
        <v>90.34767057508212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0.24064574108566913</v>
      </c>
      <c r="AB299" s="76">
        <v>90.107024833996448</v>
      </c>
      <c r="AC299" s="77">
        <v>0</v>
      </c>
      <c r="AD299" s="76">
        <v>0</v>
      </c>
      <c r="AE299" s="76">
        <v>0</v>
      </c>
      <c r="AF299" s="76">
        <v>0</v>
      </c>
      <c r="AG299" s="76">
        <v>0</v>
      </c>
      <c r="AH299" s="76">
        <v>0</v>
      </c>
      <c r="AI299" s="79">
        <f t="shared" si="359"/>
        <v>90.34767057508212</v>
      </c>
      <c r="AJ299" t="str">
        <f t="shared" si="360"/>
        <v/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357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1.5283690469701576</v>
      </c>
      <c r="Q300" s="26">
        <v>0</v>
      </c>
      <c r="R300" s="27">
        <v>0</v>
      </c>
      <c r="S300" s="28">
        <f t="shared" si="358"/>
        <v>1.5283690469701576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1.5283690469701576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359"/>
        <v>1.5283690469701576</v>
      </c>
      <c r="AJ300" t="str">
        <f t="shared" si="360"/>
        <v/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357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358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359"/>
        <v>0</v>
      </c>
      <c r="AJ301" t="str">
        <f t="shared" si="360"/>
        <v/>
      </c>
      <c r="BA301"/>
      <c r="BR301"/>
      <c r="CG301"/>
    </row>
    <row r="302" spans="1:85" x14ac:dyDescent="0.25">
      <c r="A302" s="21" t="s">
        <v>16</v>
      </c>
      <c r="B302" s="22">
        <v>2.6328500985888049E-2</v>
      </c>
      <c r="C302" s="22">
        <v>0</v>
      </c>
      <c r="D302" s="22">
        <v>11.534241459244267</v>
      </c>
      <c r="E302" s="22">
        <v>0.1633127759325147</v>
      </c>
      <c r="F302" s="214"/>
      <c r="G302" s="22">
        <v>0</v>
      </c>
      <c r="H302" s="23">
        <v>0</v>
      </c>
      <c r="I302" s="24">
        <f t="shared" si="357"/>
        <v>11.72388273616267</v>
      </c>
      <c r="J302" s="6"/>
      <c r="K302" s="25" t="s">
        <v>16</v>
      </c>
      <c r="L302" s="26">
        <v>2.6328500985888049E-2</v>
      </c>
      <c r="M302" s="26">
        <v>0</v>
      </c>
      <c r="N302" s="26">
        <v>11.534241459244267</v>
      </c>
      <c r="O302" s="26">
        <v>0.1633127759325147</v>
      </c>
      <c r="P302" s="26">
        <v>0.37400259115902473</v>
      </c>
      <c r="Q302" s="26">
        <v>0</v>
      </c>
      <c r="R302" s="27">
        <v>0</v>
      </c>
      <c r="S302" s="28">
        <f t="shared" si="358"/>
        <v>12.097885327321695</v>
      </c>
      <c r="U302" s="80" t="s">
        <v>16</v>
      </c>
      <c r="V302" s="81">
        <v>0</v>
      </c>
      <c r="W302" s="81">
        <v>0</v>
      </c>
      <c r="X302" s="81">
        <v>0</v>
      </c>
      <c r="Y302" s="81">
        <v>0</v>
      </c>
      <c r="Z302" s="81">
        <v>11.534241459244267</v>
      </c>
      <c r="AA302" s="81">
        <v>7.4941995410303039E-2</v>
      </c>
      <c r="AB302" s="81">
        <v>0.37400259115902473</v>
      </c>
      <c r="AC302" s="82">
        <v>0.1146992815080997</v>
      </c>
      <c r="AD302" s="81">
        <v>2.6328500985888049E-2</v>
      </c>
      <c r="AE302" s="81">
        <v>0</v>
      </c>
      <c r="AF302" s="81">
        <v>0</v>
      </c>
      <c r="AG302" s="81">
        <v>0</v>
      </c>
      <c r="AH302" s="81">
        <v>8.8370780522211645E-2</v>
      </c>
      <c r="AI302" s="83">
        <f t="shared" si="359"/>
        <v>12.097885327321695</v>
      </c>
      <c r="AJ302" t="str">
        <f t="shared" si="360"/>
        <v/>
      </c>
      <c r="BA302"/>
      <c r="BR302"/>
      <c r="CG302"/>
    </row>
    <row r="303" spans="1:85" x14ac:dyDescent="0.25">
      <c r="A303" s="29" t="s">
        <v>136</v>
      </c>
      <c r="B303" s="18">
        <v>19.963348554151864</v>
      </c>
      <c r="C303" s="18">
        <v>117.2018448491481</v>
      </c>
      <c r="D303" s="18">
        <v>41.553648699708788</v>
      </c>
      <c r="E303" s="18">
        <v>6.7659263475787306</v>
      </c>
      <c r="F303" s="214"/>
      <c r="G303" s="18">
        <v>0</v>
      </c>
      <c r="H303" s="30">
        <v>0</v>
      </c>
      <c r="I303" s="16">
        <f t="shared" si="357"/>
        <v>185.48476845058747</v>
      </c>
      <c r="J303" s="6"/>
      <c r="K303" s="31" t="s">
        <v>136</v>
      </c>
      <c r="L303" s="18">
        <v>19.963348554151864</v>
      </c>
      <c r="M303" s="18">
        <v>117.2018448491481</v>
      </c>
      <c r="N303" s="18">
        <v>41.553648699708788</v>
      </c>
      <c r="O303" s="18">
        <v>6.7659263475787306</v>
      </c>
      <c r="P303" s="18">
        <v>0.31318806422746137</v>
      </c>
      <c r="Q303" s="18">
        <v>0</v>
      </c>
      <c r="R303" s="19">
        <v>0</v>
      </c>
      <c r="S303" s="20">
        <f t="shared" si="358"/>
        <v>185.79795651481493</v>
      </c>
      <c r="U303" s="84" t="s">
        <v>136</v>
      </c>
      <c r="V303" s="76">
        <v>16.456380366810588</v>
      </c>
      <c r="W303" s="76">
        <v>0</v>
      </c>
      <c r="X303" s="76">
        <v>0</v>
      </c>
      <c r="Y303" s="76">
        <v>117.2018448491481</v>
      </c>
      <c r="Z303" s="76">
        <v>41.553648699708788</v>
      </c>
      <c r="AA303" s="76">
        <v>6.1679969804569259</v>
      </c>
      <c r="AB303" s="76">
        <v>0.31318806422746137</v>
      </c>
      <c r="AC303" s="77">
        <v>4.1048975544630801</v>
      </c>
      <c r="AD303" s="76">
        <v>3.506968187341275</v>
      </c>
      <c r="AE303" s="76">
        <v>0</v>
      </c>
      <c r="AF303" s="76">
        <v>0</v>
      </c>
      <c r="AG303" s="76">
        <v>0</v>
      </c>
      <c r="AH303" s="76">
        <v>0.59792936712180456</v>
      </c>
      <c r="AI303" s="79">
        <f t="shared" si="359"/>
        <v>185.79795651481496</v>
      </c>
      <c r="AJ303" t="str">
        <f t="shared" si="360"/>
        <v/>
      </c>
      <c r="BA303"/>
      <c r="BR303"/>
      <c r="CG303"/>
    </row>
    <row r="304" spans="1:85" x14ac:dyDescent="0.25">
      <c r="A304" s="21" t="s">
        <v>24</v>
      </c>
      <c r="B304" s="22">
        <v>16.576338724045318</v>
      </c>
      <c r="C304" s="22">
        <v>2.5874130598552636</v>
      </c>
      <c r="D304" s="22">
        <v>12.986413539955656</v>
      </c>
      <c r="E304" s="22">
        <v>212.64095253196282</v>
      </c>
      <c r="F304" s="214"/>
      <c r="G304" s="22">
        <v>20.819655355049871</v>
      </c>
      <c r="H304" s="23">
        <v>0</v>
      </c>
      <c r="I304" s="24">
        <f t="shared" si="357"/>
        <v>265.61077321086896</v>
      </c>
      <c r="J304" s="6"/>
      <c r="K304" s="25" t="s">
        <v>24</v>
      </c>
      <c r="L304" s="26">
        <v>16.576338724045318</v>
      </c>
      <c r="M304" s="26">
        <v>2.5874130598552636</v>
      </c>
      <c r="N304" s="26">
        <v>12.986413539955656</v>
      </c>
      <c r="O304" s="26">
        <v>212.64095253196282</v>
      </c>
      <c r="P304" s="26">
        <v>0.17354356983546435</v>
      </c>
      <c r="Q304" s="26">
        <v>20.819655355049871</v>
      </c>
      <c r="R304" s="27">
        <v>0</v>
      </c>
      <c r="S304" s="28">
        <f t="shared" si="358"/>
        <v>265.78431678070439</v>
      </c>
      <c r="U304" s="80" t="s">
        <v>24</v>
      </c>
      <c r="V304" s="81">
        <v>1.5597002630019285</v>
      </c>
      <c r="W304" s="81">
        <v>14.379979496441134</v>
      </c>
      <c r="X304" s="81">
        <v>20.819655355049871</v>
      </c>
      <c r="Y304" s="81">
        <v>2.5874130598552636</v>
      </c>
      <c r="Z304" s="81">
        <v>12.986413539955656</v>
      </c>
      <c r="AA304" s="81">
        <v>153.46935599060458</v>
      </c>
      <c r="AB304" s="81">
        <v>0.17354356983546435</v>
      </c>
      <c r="AC304" s="82">
        <v>59.808255505960489</v>
      </c>
      <c r="AD304" s="81">
        <v>0.63665896460225391</v>
      </c>
      <c r="AE304" s="81">
        <v>55.643103510357648</v>
      </c>
      <c r="AF304" s="81">
        <v>0</v>
      </c>
      <c r="AG304" s="81">
        <v>0</v>
      </c>
      <c r="AH304" s="81">
        <v>3.5284930310005915</v>
      </c>
      <c r="AI304" s="83">
        <f t="shared" si="359"/>
        <v>265.78431678070439</v>
      </c>
      <c r="AJ304" t="str">
        <f t="shared" si="360"/>
        <v/>
      </c>
      <c r="BA304"/>
      <c r="BR304"/>
      <c r="CG304"/>
    </row>
    <row r="305" spans="1:85" x14ac:dyDescent="0.25">
      <c r="A305" s="29" t="s">
        <v>23</v>
      </c>
      <c r="B305" s="18">
        <v>4.2932235188207777</v>
      </c>
      <c r="C305" s="18">
        <v>0.43661078953801918</v>
      </c>
      <c r="D305" s="18">
        <v>27.810775016019665</v>
      </c>
      <c r="E305" s="18">
        <v>0</v>
      </c>
      <c r="F305" s="214"/>
      <c r="G305" s="18">
        <v>0</v>
      </c>
      <c r="H305" s="30">
        <v>0</v>
      </c>
      <c r="I305" s="16">
        <f t="shared" si="357"/>
        <v>32.540609324378465</v>
      </c>
      <c r="J305" s="6"/>
      <c r="K305" s="31" t="s">
        <v>23</v>
      </c>
      <c r="L305" s="18">
        <v>4.2932235188207777</v>
      </c>
      <c r="M305" s="18">
        <v>0.43661078953801918</v>
      </c>
      <c r="N305" s="18">
        <v>27.810775016019665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358"/>
        <v>32.540609324378465</v>
      </c>
      <c r="U305" s="84" t="s">
        <v>23</v>
      </c>
      <c r="V305" s="76">
        <v>3.99830404795199</v>
      </c>
      <c r="W305" s="76">
        <v>6.7256876413516173E-2</v>
      </c>
      <c r="X305" s="76">
        <v>0</v>
      </c>
      <c r="Y305" s="76">
        <v>0.43661078953801918</v>
      </c>
      <c r="Z305" s="76">
        <v>27.810775016019665</v>
      </c>
      <c r="AA305" s="76">
        <v>0</v>
      </c>
      <c r="AB305" s="76">
        <v>0</v>
      </c>
      <c r="AC305" s="77">
        <v>0.22766259445527134</v>
      </c>
      <c r="AD305" s="76">
        <v>0.22766259445527134</v>
      </c>
      <c r="AE305" s="76">
        <v>0</v>
      </c>
      <c r="AF305" s="76">
        <v>0</v>
      </c>
      <c r="AG305" s="76">
        <v>0</v>
      </c>
      <c r="AH305" s="76">
        <v>0</v>
      </c>
      <c r="AI305" s="79">
        <f t="shared" si="359"/>
        <v>32.540609324378465</v>
      </c>
      <c r="AJ305" t="str">
        <f t="shared" si="360"/>
        <v/>
      </c>
      <c r="BA305"/>
      <c r="BR305"/>
      <c r="CG305"/>
    </row>
    <row r="306" spans="1:85" x14ac:dyDescent="0.25">
      <c r="A306" s="21" t="s">
        <v>58</v>
      </c>
      <c r="B306" s="22">
        <v>1.19826532387895</v>
      </c>
      <c r="C306" s="22">
        <v>3.5253717775625568E-2</v>
      </c>
      <c r="D306" s="22">
        <v>1.3019187177811151</v>
      </c>
      <c r="E306" s="22">
        <v>0</v>
      </c>
      <c r="F306" s="214"/>
      <c r="G306" s="22">
        <v>0</v>
      </c>
      <c r="H306" s="23">
        <v>0</v>
      </c>
      <c r="I306" s="24">
        <f t="shared" si="357"/>
        <v>2.5354377594356907</v>
      </c>
      <c r="J306" s="6"/>
      <c r="K306" s="25" t="s">
        <v>58</v>
      </c>
      <c r="L306" s="26">
        <v>1.19826532387895</v>
      </c>
      <c r="M306" s="26">
        <v>3.5253717775625568E-2</v>
      </c>
      <c r="N306" s="26">
        <v>1.3019187177811151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358"/>
        <v>2.5354377594356907</v>
      </c>
      <c r="U306" s="80" t="s">
        <v>58</v>
      </c>
      <c r="V306" s="81">
        <v>1.1272558909105277</v>
      </c>
      <c r="W306" s="81">
        <v>0</v>
      </c>
      <c r="X306" s="81">
        <v>0</v>
      </c>
      <c r="Y306" s="81">
        <v>3.5253717775625568E-2</v>
      </c>
      <c r="Z306" s="81">
        <v>1.3019187177811151</v>
      </c>
      <c r="AA306" s="81">
        <v>0</v>
      </c>
      <c r="AB306" s="81">
        <v>0</v>
      </c>
      <c r="AC306" s="82">
        <v>7.1009432968422367E-2</v>
      </c>
      <c r="AD306" s="81">
        <v>7.1009432968422367E-2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359"/>
        <v>2.5354377594356907</v>
      </c>
      <c r="AJ306" t="str">
        <f t="shared" si="360"/>
        <v/>
      </c>
      <c r="BA306"/>
      <c r="BR306"/>
      <c r="CG306"/>
    </row>
    <row r="307" spans="1:85" x14ac:dyDescent="0.25">
      <c r="A307" s="29" t="s">
        <v>21</v>
      </c>
      <c r="B307" s="18">
        <v>10.356529334350416</v>
      </c>
      <c r="C307" s="18">
        <v>4.7538167436362571</v>
      </c>
      <c r="D307" s="18">
        <v>1.8675708635713866</v>
      </c>
      <c r="E307" s="18">
        <v>0</v>
      </c>
      <c r="F307" s="214"/>
      <c r="G307" s="18">
        <v>0</v>
      </c>
      <c r="H307" s="30">
        <v>0</v>
      </c>
      <c r="I307" s="16">
        <f t="shared" si="357"/>
        <v>16.97791694155806</v>
      </c>
      <c r="J307" s="6"/>
      <c r="K307" s="31" t="s">
        <v>21</v>
      </c>
      <c r="L307" s="18">
        <v>10.356529334350416</v>
      </c>
      <c r="M307" s="18">
        <v>4.7538167436362571</v>
      </c>
      <c r="N307" s="18">
        <v>1.8675708635713866</v>
      </c>
      <c r="O307" s="18">
        <v>0</v>
      </c>
      <c r="P307" s="18">
        <v>5.3065954756147731</v>
      </c>
      <c r="Q307" s="18">
        <v>0</v>
      </c>
      <c r="R307" s="19">
        <v>0</v>
      </c>
      <c r="S307" s="20">
        <f t="shared" si="358"/>
        <v>22.284512417172834</v>
      </c>
      <c r="U307" s="84" t="s">
        <v>21</v>
      </c>
      <c r="V307" s="76">
        <v>10.016970995519255</v>
      </c>
      <c r="W307" s="76">
        <v>0</v>
      </c>
      <c r="X307" s="76">
        <v>0</v>
      </c>
      <c r="Y307" s="76">
        <v>4.7538167436362571</v>
      </c>
      <c r="Z307" s="76">
        <v>1.8675708635713866</v>
      </c>
      <c r="AA307" s="76">
        <v>0</v>
      </c>
      <c r="AB307" s="76">
        <v>5.3065954756147731</v>
      </c>
      <c r="AC307" s="77">
        <v>0.33955833883116121</v>
      </c>
      <c r="AD307" s="76">
        <v>0.33955833883116121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359"/>
        <v>22.284512417172834</v>
      </c>
      <c r="AJ307" t="str">
        <f t="shared" si="360"/>
        <v/>
      </c>
      <c r="BA307"/>
      <c r="BR307"/>
      <c r="CG307"/>
    </row>
    <row r="308" spans="1:85" x14ac:dyDescent="0.25">
      <c r="A308" s="21" t="s">
        <v>20</v>
      </c>
      <c r="B308" s="22">
        <v>8.4763992037453131E-3</v>
      </c>
      <c r="C308" s="22">
        <v>1.271459880561797E-2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357"/>
        <v>2.1190998009363284E-2</v>
      </c>
      <c r="J308" s="6"/>
      <c r="K308" s="25" t="s">
        <v>20</v>
      </c>
      <c r="L308" s="26">
        <v>8.4763992037453131E-3</v>
      </c>
      <c r="M308" s="26">
        <v>1.271459880561797E-2</v>
      </c>
      <c r="N308" s="26">
        <v>0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358"/>
        <v>2.1190998009363284E-2</v>
      </c>
      <c r="U308" s="80" t="s">
        <v>59</v>
      </c>
      <c r="V308" s="81">
        <v>8.4763992037453131E-3</v>
      </c>
      <c r="W308" s="81">
        <v>0</v>
      </c>
      <c r="X308" s="81">
        <v>0</v>
      </c>
      <c r="Y308" s="81">
        <v>1.271459880561797E-2</v>
      </c>
      <c r="Z308" s="81">
        <v>0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359"/>
        <v>2.1190998009363284E-2</v>
      </c>
      <c r="AJ308" t="str">
        <f t="shared" si="360"/>
        <v/>
      </c>
      <c r="BA308"/>
      <c r="BR308"/>
      <c r="CG308"/>
    </row>
    <row r="309" spans="1:85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357"/>
        <v>0</v>
      </c>
      <c r="J309" s="6"/>
      <c r="K309" s="33" t="s">
        <v>62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358"/>
        <v>0</v>
      </c>
      <c r="U309" s="85" t="s">
        <v>60</v>
      </c>
      <c r="V309" s="76">
        <v>0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0</v>
      </c>
      <c r="AD309" s="78">
        <v>0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359"/>
        <v>0</v>
      </c>
      <c r="AJ309" t="str">
        <f t="shared" si="360"/>
        <v/>
      </c>
      <c r="BA309"/>
      <c r="BR309"/>
      <c r="CG309"/>
    </row>
    <row r="310" spans="1:85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357"/>
        <v>0</v>
      </c>
      <c r="J310" s="6"/>
      <c r="K310" s="38" t="s">
        <v>22</v>
      </c>
      <c r="L310" s="39">
        <v>0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358"/>
        <v>0</v>
      </c>
      <c r="U310" s="86" t="s">
        <v>63</v>
      </c>
      <c r="V310" s="87">
        <v>0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0</v>
      </c>
      <c r="AD310" s="87">
        <v>0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359"/>
        <v>0</v>
      </c>
      <c r="AJ310" t="str">
        <f t="shared" si="360"/>
        <v/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357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358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359"/>
        <v>0</v>
      </c>
      <c r="AJ311" t="str">
        <f t="shared" si="360"/>
        <v/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357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358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359"/>
        <v>0</v>
      </c>
      <c r="AJ312" t="str">
        <f t="shared" si="360"/>
        <v/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357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358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359"/>
        <v>0</v>
      </c>
      <c r="AJ313" t="str">
        <f t="shared" si="360"/>
        <v/>
      </c>
      <c r="BA313"/>
      <c r="BR313"/>
      <c r="CG313"/>
    </row>
    <row r="314" spans="1:85" x14ac:dyDescent="0.25">
      <c r="A314" s="56" t="s">
        <v>25</v>
      </c>
      <c r="B314" s="57">
        <f>SUM(B293:B309)</f>
        <v>74.954956969489402</v>
      </c>
      <c r="C314" s="57">
        <f t="shared" ref="C314:H314" si="361">SUM(C293:C309)</f>
        <v>208.99702450900207</v>
      </c>
      <c r="D314" s="57">
        <f t="shared" si="361"/>
        <v>117.26913488163031</v>
      </c>
      <c r="E314" s="57">
        <f t="shared" si="361"/>
        <v>220.17547567057892</v>
      </c>
      <c r="F314" s="57">
        <f t="shared" si="361"/>
        <v>0</v>
      </c>
      <c r="G314" s="57">
        <f t="shared" si="361"/>
        <v>20.819655355049871</v>
      </c>
      <c r="H314" s="58">
        <f t="shared" si="361"/>
        <v>0</v>
      </c>
      <c r="I314" s="16">
        <f t="shared" ref="I314" si="362">SUM(I293:I309)</f>
        <v>642.21624738575065</v>
      </c>
      <c r="J314" s="6"/>
      <c r="K314" s="59" t="s">
        <v>25</v>
      </c>
      <c r="L314" s="57">
        <f>SUM(L293:L309)</f>
        <v>74.954956969489402</v>
      </c>
      <c r="M314" s="57">
        <f t="shared" ref="M314:R314" si="363">SUM(M293:M309)</f>
        <v>208.99702450900207</v>
      </c>
      <c r="N314" s="57">
        <f t="shared" si="363"/>
        <v>117.26913488163031</v>
      </c>
      <c r="O314" s="57">
        <f t="shared" si="363"/>
        <v>220.17547567057892</v>
      </c>
      <c r="P314" s="57">
        <f t="shared" si="363"/>
        <v>97.80272358180332</v>
      </c>
      <c r="Q314" s="57">
        <f t="shared" si="363"/>
        <v>20.819655355049871</v>
      </c>
      <c r="R314" s="58">
        <f t="shared" si="363"/>
        <v>0</v>
      </c>
      <c r="S314" s="60">
        <f t="shared" ref="S314" si="364">SUM(S293:S309)</f>
        <v>740.01897096755397</v>
      </c>
      <c r="T314" t="str">
        <f>IF(ABS(S314-AI314)&gt;0.01,S314-AI314,"")</f>
        <v/>
      </c>
      <c r="U314" s="94" t="s">
        <v>61</v>
      </c>
      <c r="V314" s="95">
        <f>SUM(V293:V309)</f>
        <v>53.606955628447196</v>
      </c>
      <c r="W314" s="95">
        <f t="shared" ref="W314:AH314" si="365">SUM(W293:W309)</f>
        <v>14.44723637285465</v>
      </c>
      <c r="X314" s="95">
        <f t="shared" si="365"/>
        <v>20.819655355049871</v>
      </c>
      <c r="Y314" s="95">
        <f t="shared" si="365"/>
        <v>208.99702450900207</v>
      </c>
      <c r="Z314" s="95">
        <f t="shared" si="365"/>
        <v>117.26913488163031</v>
      </c>
      <c r="AA314" s="95">
        <f t="shared" si="365"/>
        <v>160.31757898157667</v>
      </c>
      <c r="AB314" s="95">
        <f t="shared" si="365"/>
        <v>97.80272358180332</v>
      </c>
      <c r="AC314" s="95">
        <f t="shared" si="365"/>
        <v>66.758661657189805</v>
      </c>
      <c r="AD314" s="96">
        <f t="shared" si="365"/>
        <v>6.9007649681875458</v>
      </c>
      <c r="AE314" s="96">
        <f t="shared" si="365"/>
        <v>55.643103510357648</v>
      </c>
      <c r="AF314" s="96">
        <f t="shared" si="365"/>
        <v>0</v>
      </c>
      <c r="AG314" s="96">
        <f t="shared" si="365"/>
        <v>0</v>
      </c>
      <c r="AH314" s="96">
        <f t="shared" si="365"/>
        <v>4.2147931786446078</v>
      </c>
      <c r="AI314" s="97">
        <f>SUM(V314:AC314)</f>
        <v>740.01897096755397</v>
      </c>
      <c r="AJ314" t="str">
        <f t="shared" si="360"/>
        <v/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0.11671295653855873</v>
      </c>
      <c r="C315" s="98">
        <f t="shared" ref="C315:H315" si="366">IF($I314=0,"-",C314/$I314)</f>
        <v>0.32543092044114369</v>
      </c>
      <c r="D315" s="98">
        <f t="shared" si="366"/>
        <v>0.18260069775405724</v>
      </c>
      <c r="E315" s="98">
        <f t="shared" si="366"/>
        <v>0.34283697518840461</v>
      </c>
      <c r="F315" s="98">
        <f t="shared" si="366"/>
        <v>0</v>
      </c>
      <c r="G315" s="98">
        <f t="shared" si="366"/>
        <v>3.2418450077835594E-2</v>
      </c>
      <c r="H315" s="99">
        <f t="shared" si="366"/>
        <v>0</v>
      </c>
      <c r="I315" s="100">
        <f>SUM(B315:H315)</f>
        <v>0.99999999999999989</v>
      </c>
      <c r="J315"/>
      <c r="K315" s="64" t="s">
        <v>86</v>
      </c>
      <c r="L315" s="65">
        <f t="shared" ref="L315:R315" si="367">IF($S314=0,"-",L314/$S314)</f>
        <v>0.1012878857301292</v>
      </c>
      <c r="M315" s="65">
        <f t="shared" si="367"/>
        <v>0.28242117122449489</v>
      </c>
      <c r="N315" s="65">
        <f t="shared" si="367"/>
        <v>0.15846774134493366</v>
      </c>
      <c r="O315" s="65">
        <f t="shared" si="367"/>
        <v>0.29752679905314544</v>
      </c>
      <c r="P315" s="65">
        <f t="shared" si="367"/>
        <v>0.13216245450292852</v>
      </c>
      <c r="Q315" s="65">
        <f t="shared" si="367"/>
        <v>2.813394814436819E-2</v>
      </c>
      <c r="R315" s="66">
        <f t="shared" si="367"/>
        <v>0</v>
      </c>
      <c r="S315" s="67">
        <f>SUM(L315:R315)</f>
        <v>0.99999999999999989</v>
      </c>
      <c r="U315" s="101" t="s">
        <v>86</v>
      </c>
      <c r="V315" s="102">
        <f>+V314/$AI314</f>
        <v>7.243997482707451E-2</v>
      </c>
      <c r="W315" s="102">
        <f t="shared" ref="W315" si="368">+W314/$AI314</f>
        <v>1.9522791900814782E-2</v>
      </c>
      <c r="X315" s="102">
        <f t="shared" ref="X315" si="369">+X314/$AI314</f>
        <v>2.813394814436819E-2</v>
      </c>
      <c r="Y315" s="102">
        <f t="shared" ref="Y315" si="370">+Y314/$AI314</f>
        <v>0.28242117122449489</v>
      </c>
      <c r="Z315" s="102">
        <f t="shared" ref="Z315" si="371">+Z314/$AI314</f>
        <v>0.15846774134493366</v>
      </c>
      <c r="AA315" s="102">
        <f t="shared" ref="AA315" si="372">+AA314/$AI314</f>
        <v>0.21663982312773139</v>
      </c>
      <c r="AB315" s="102">
        <f t="shared" ref="AB315" si="373">+AB314/$AI314</f>
        <v>0.13216245450292852</v>
      </c>
      <c r="AC315" s="102">
        <f t="shared" ref="AC315" si="374">+AC314/$AI314</f>
        <v>9.0212094927654002E-2</v>
      </c>
      <c r="AD315" s="102">
        <f t="shared" ref="AD315" si="375">+AD314/$AI314</f>
        <v>9.3251190022398886E-3</v>
      </c>
      <c r="AE315" s="102">
        <f t="shared" ref="AE315" si="376">+AE314/$AI314</f>
        <v>7.5191455480669439E-2</v>
      </c>
      <c r="AF315" s="102">
        <f t="shared" ref="AF315" si="377">+AF314/$AI314</f>
        <v>0</v>
      </c>
      <c r="AG315" s="102">
        <f t="shared" ref="AG315" si="378">+AG314/$AI314</f>
        <v>0</v>
      </c>
      <c r="AH315" s="102">
        <f t="shared" ref="AH315" si="379">+AH314/$AI314</f>
        <v>5.6955204447446586E-3</v>
      </c>
      <c r="AI315" s="103">
        <f>SUM(V315:AC315)</f>
        <v>0.99999999999999989</v>
      </c>
      <c r="AJ315" s="1" t="str">
        <f t="shared" si="360"/>
        <v/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AJ319" t="str">
        <f>IF(ABS(S319-AI319)&gt;0.001,S319-AI319,"")</f>
        <v/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380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381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382">SUM(V320:AC320)</f>
        <v>0</v>
      </c>
      <c r="AJ320" t="str">
        <f t="shared" ref="AJ320:AJ341" si="383">IF(ABS(S320-AI320)&gt;0.001,S320-AI320,"")</f>
        <v/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380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381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382"/>
        <v>0</v>
      </c>
      <c r="AJ321" t="str">
        <f t="shared" si="383"/>
        <v/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380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381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382"/>
        <v>0</v>
      </c>
      <c r="AJ322" t="str">
        <f t="shared" si="383"/>
        <v/>
      </c>
      <c r="BA322"/>
      <c r="BR322"/>
      <c r="CG322"/>
    </row>
    <row r="323" spans="1:85" x14ac:dyDescent="0.25">
      <c r="A323" s="29" t="s">
        <v>15</v>
      </c>
      <c r="B323" s="18">
        <v>1.2596574225670509E-2</v>
      </c>
      <c r="C323" s="18">
        <v>0.12957949068932445</v>
      </c>
      <c r="D323" s="18">
        <v>0</v>
      </c>
      <c r="E323" s="18">
        <v>0</v>
      </c>
      <c r="F323" s="214"/>
      <c r="G323" s="18">
        <v>0</v>
      </c>
      <c r="H323" s="30">
        <v>0</v>
      </c>
      <c r="I323" s="16">
        <f t="shared" si="380"/>
        <v>0.14217606491499496</v>
      </c>
      <c r="J323" s="6"/>
      <c r="K323" s="31" t="s">
        <v>15</v>
      </c>
      <c r="L323" s="18">
        <v>1.2596574225670509E-2</v>
      </c>
      <c r="M323" s="18">
        <v>0.12957949068932445</v>
      </c>
      <c r="N323" s="18">
        <v>0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381"/>
        <v>0.14217606491499496</v>
      </c>
      <c r="U323" s="84" t="s">
        <v>15</v>
      </c>
      <c r="V323" s="76">
        <v>1.2596574225670509E-2</v>
      </c>
      <c r="W323" s="76">
        <v>0</v>
      </c>
      <c r="X323" s="76">
        <v>0</v>
      </c>
      <c r="Y323" s="76">
        <v>0.12957949068932445</v>
      </c>
      <c r="Z323" s="76">
        <v>0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382"/>
        <v>0.14217606491499496</v>
      </c>
      <c r="AJ323" t="str">
        <f t="shared" si="383"/>
        <v/>
      </c>
      <c r="BA323"/>
      <c r="BR323"/>
      <c r="CG323"/>
    </row>
    <row r="324" spans="1:85" x14ac:dyDescent="0.25">
      <c r="A324" s="21" t="s">
        <v>14</v>
      </c>
      <c r="B324" s="22">
        <v>0.60815172544719953</v>
      </c>
      <c r="C324" s="22">
        <v>0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380"/>
        <v>0.60815172544719953</v>
      </c>
      <c r="J324" s="6"/>
      <c r="K324" s="25" t="s">
        <v>14</v>
      </c>
      <c r="L324" s="26">
        <v>0.60815172544719953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381"/>
        <v>0.60815172544719953</v>
      </c>
      <c r="U324" s="80" t="s">
        <v>55</v>
      </c>
      <c r="V324" s="81">
        <v>0.60815172544719953</v>
      </c>
      <c r="W324" s="81">
        <v>0</v>
      </c>
      <c r="X324" s="81">
        <v>0</v>
      </c>
      <c r="Y324" s="81">
        <v>0</v>
      </c>
      <c r="Z324" s="81">
        <v>0</v>
      </c>
      <c r="AA324" s="81">
        <v>0</v>
      </c>
      <c r="AB324" s="81">
        <v>0</v>
      </c>
      <c r="AC324" s="82">
        <v>0</v>
      </c>
      <c r="AD324" s="81">
        <v>0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382"/>
        <v>0.60815172544719953</v>
      </c>
      <c r="AJ324" t="str">
        <f t="shared" si="383"/>
        <v/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0.42116578592993043</v>
      </c>
      <c r="F325" s="214"/>
      <c r="G325" s="18">
        <v>0</v>
      </c>
      <c r="H325" s="30">
        <v>0</v>
      </c>
      <c r="I325" s="16">
        <f t="shared" si="380"/>
        <v>0.42116578592993043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0.42116578592993043</v>
      </c>
      <c r="P325" s="18">
        <v>6.5878785536369948</v>
      </c>
      <c r="Q325" s="18">
        <v>0</v>
      </c>
      <c r="R325" s="19">
        <v>0</v>
      </c>
      <c r="S325" s="20">
        <f t="shared" si="381"/>
        <v>7.0090443395669251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0</v>
      </c>
      <c r="AB325" s="76">
        <v>6.5878785536369948</v>
      </c>
      <c r="AC325" s="77">
        <v>0.42116578592993043</v>
      </c>
      <c r="AD325" s="76">
        <v>0</v>
      </c>
      <c r="AE325" s="76">
        <v>0</v>
      </c>
      <c r="AF325" s="76">
        <v>0</v>
      </c>
      <c r="AG325" s="76">
        <v>0</v>
      </c>
      <c r="AH325" s="76">
        <v>0.42116578592993043</v>
      </c>
      <c r="AI325" s="79">
        <f t="shared" si="382"/>
        <v>7.0090443395669251</v>
      </c>
      <c r="AJ325" t="str">
        <f t="shared" si="383"/>
        <v/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380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1.3353668838091661</v>
      </c>
      <c r="Q326" s="26">
        <v>0</v>
      </c>
      <c r="R326" s="27">
        <v>0</v>
      </c>
      <c r="S326" s="28">
        <f t="shared" si="381"/>
        <v>1.3353668838091661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1.3353668838091661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382"/>
        <v>1.3353668838091661</v>
      </c>
      <c r="AJ326" t="str">
        <f t="shared" si="383"/>
        <v/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380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381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382"/>
        <v>0</v>
      </c>
      <c r="AJ327" t="str">
        <f t="shared" si="383"/>
        <v/>
      </c>
      <c r="BA327"/>
      <c r="BR327"/>
      <c r="CG327"/>
    </row>
    <row r="328" spans="1:85" x14ac:dyDescent="0.25">
      <c r="A328" s="21" t="s">
        <v>16</v>
      </c>
      <c r="B328" s="22">
        <v>0</v>
      </c>
      <c r="C328" s="22">
        <v>0</v>
      </c>
      <c r="D328" s="22">
        <v>7.2335767870842727E-2</v>
      </c>
      <c r="E328" s="22">
        <v>2.0428448261036085E-3</v>
      </c>
      <c r="F328" s="214"/>
      <c r="G328" s="22">
        <v>0</v>
      </c>
      <c r="H328" s="23">
        <v>0</v>
      </c>
      <c r="I328" s="24">
        <f t="shared" si="380"/>
        <v>7.4378612696946331E-2</v>
      </c>
      <c r="J328" s="6"/>
      <c r="K328" s="25" t="s">
        <v>16</v>
      </c>
      <c r="L328" s="26">
        <v>0</v>
      </c>
      <c r="M328" s="26">
        <v>0</v>
      </c>
      <c r="N328" s="26">
        <v>7.2335767870842727E-2</v>
      </c>
      <c r="O328" s="26">
        <v>2.0428448261036085E-3</v>
      </c>
      <c r="P328" s="26">
        <v>0</v>
      </c>
      <c r="Q328" s="26">
        <v>0</v>
      </c>
      <c r="R328" s="27">
        <v>0</v>
      </c>
      <c r="S328" s="28">
        <f t="shared" si="381"/>
        <v>7.4378612696946331E-2</v>
      </c>
      <c r="U328" s="80" t="s">
        <v>16</v>
      </c>
      <c r="V328" s="81">
        <v>0</v>
      </c>
      <c r="W328" s="81">
        <v>0</v>
      </c>
      <c r="X328" s="81">
        <v>0</v>
      </c>
      <c r="Y328" s="81">
        <v>0</v>
      </c>
      <c r="Z328" s="81">
        <v>7.2335767870842727E-2</v>
      </c>
      <c r="AA328" s="81">
        <v>0</v>
      </c>
      <c r="AB328" s="81">
        <v>0</v>
      </c>
      <c r="AC328" s="82">
        <v>2.0428448261036085E-3</v>
      </c>
      <c r="AD328" s="81">
        <v>0</v>
      </c>
      <c r="AE328" s="81">
        <v>0</v>
      </c>
      <c r="AF328" s="81">
        <v>0</v>
      </c>
      <c r="AG328" s="81">
        <v>0</v>
      </c>
      <c r="AH328" s="81">
        <v>2.0428448261036085E-3</v>
      </c>
      <c r="AI328" s="83">
        <f t="shared" si="382"/>
        <v>7.4378612696946331E-2</v>
      </c>
      <c r="AJ328" t="str">
        <f t="shared" si="383"/>
        <v/>
      </c>
      <c r="BA328"/>
      <c r="BR328"/>
      <c r="CG328"/>
    </row>
    <row r="329" spans="1:85" x14ac:dyDescent="0.25">
      <c r="A329" s="29" t="s">
        <v>136</v>
      </c>
      <c r="B329" s="18">
        <v>3.8270656149423656</v>
      </c>
      <c r="C329" s="18">
        <v>134.85272914300083</v>
      </c>
      <c r="D329" s="18">
        <v>4.0267310339811635</v>
      </c>
      <c r="E329" s="18">
        <v>0</v>
      </c>
      <c r="F329" s="214"/>
      <c r="G329" s="18">
        <v>0</v>
      </c>
      <c r="H329" s="30">
        <v>0</v>
      </c>
      <c r="I329" s="16">
        <f t="shared" si="380"/>
        <v>142.70652579192435</v>
      </c>
      <c r="J329" s="6"/>
      <c r="K329" s="31" t="s">
        <v>136</v>
      </c>
      <c r="L329" s="18">
        <v>3.8270656149423656</v>
      </c>
      <c r="M329" s="18">
        <v>134.85272914300083</v>
      </c>
      <c r="N329" s="18">
        <v>4.0267310339811635</v>
      </c>
      <c r="O329" s="18">
        <v>0</v>
      </c>
      <c r="P329" s="18">
        <v>7.2133366720516928E-3</v>
      </c>
      <c r="Q329" s="18">
        <v>0</v>
      </c>
      <c r="R329" s="19">
        <v>0</v>
      </c>
      <c r="S329" s="20">
        <f t="shared" si="381"/>
        <v>142.71373912859639</v>
      </c>
      <c r="U329" s="84" t="s">
        <v>136</v>
      </c>
      <c r="V329" s="76">
        <v>3.8258010941031042</v>
      </c>
      <c r="W329" s="76">
        <v>0</v>
      </c>
      <c r="X329" s="76">
        <v>0</v>
      </c>
      <c r="Y329" s="76">
        <v>134.85272914300083</v>
      </c>
      <c r="Z329" s="76">
        <v>2.4551162906564139</v>
      </c>
      <c r="AA329" s="76">
        <v>0</v>
      </c>
      <c r="AB329" s="76">
        <v>7.2133366720516928E-3</v>
      </c>
      <c r="AC329" s="77">
        <v>1.572879264164011</v>
      </c>
      <c r="AD329" s="76">
        <v>1.2645208392615488E-3</v>
      </c>
      <c r="AE329" s="76">
        <v>0</v>
      </c>
      <c r="AF329" s="76">
        <v>0</v>
      </c>
      <c r="AG329" s="76">
        <v>1.5716147433247494</v>
      </c>
      <c r="AH329" s="76">
        <v>0</v>
      </c>
      <c r="AI329" s="79">
        <f t="shared" si="382"/>
        <v>142.71373912859639</v>
      </c>
      <c r="AJ329" t="str">
        <f t="shared" si="383"/>
        <v/>
      </c>
      <c r="BA329"/>
      <c r="BR329"/>
      <c r="CG329"/>
    </row>
    <row r="330" spans="1:85" x14ac:dyDescent="0.25">
      <c r="A330" s="21" t="s">
        <v>24</v>
      </c>
      <c r="B330" s="22">
        <v>1.0428934749615333</v>
      </c>
      <c r="C330" s="22">
        <v>2.1005778874447638</v>
      </c>
      <c r="D330" s="22">
        <v>0.81337165079741724</v>
      </c>
      <c r="E330" s="22">
        <v>142.25703248861248</v>
      </c>
      <c r="F330" s="214"/>
      <c r="G330" s="22">
        <v>12.53535576269436</v>
      </c>
      <c r="H330" s="23">
        <v>0</v>
      </c>
      <c r="I330" s="24">
        <f t="shared" si="380"/>
        <v>158.74923126451057</v>
      </c>
      <c r="J330" s="6"/>
      <c r="K330" s="25" t="s">
        <v>24</v>
      </c>
      <c r="L330" s="26">
        <v>1.0428934749615333</v>
      </c>
      <c r="M330" s="26">
        <v>2.1005778874447638</v>
      </c>
      <c r="N330" s="26">
        <v>0.81337165079741724</v>
      </c>
      <c r="O330" s="26">
        <v>142.25703248861248</v>
      </c>
      <c r="P330" s="26">
        <v>0</v>
      </c>
      <c r="Q330" s="26">
        <v>12.53535576269436</v>
      </c>
      <c r="R330" s="27">
        <v>0</v>
      </c>
      <c r="S330" s="28">
        <f t="shared" si="381"/>
        <v>158.74923126451057</v>
      </c>
      <c r="U330" s="80" t="s">
        <v>24</v>
      </c>
      <c r="V330" s="81">
        <v>0.11225896589991342</v>
      </c>
      <c r="W330" s="81">
        <v>0.91882115995159308</v>
      </c>
      <c r="X330" s="81">
        <v>12.53535576269436</v>
      </c>
      <c r="Y330" s="81">
        <v>2.1005778874447638</v>
      </c>
      <c r="Z330" s="81">
        <v>0.62997361361202597</v>
      </c>
      <c r="AA330" s="81">
        <v>142.2005805891948</v>
      </c>
      <c r="AB330" s="81">
        <v>0</v>
      </c>
      <c r="AC330" s="82">
        <v>0.25166328571309704</v>
      </c>
      <c r="AD330" s="81">
        <v>1.1813349110026785E-2</v>
      </c>
      <c r="AE330" s="81">
        <v>5.6451899417678995E-2</v>
      </c>
      <c r="AF330" s="81">
        <v>0</v>
      </c>
      <c r="AG330" s="81">
        <v>0.1833980371853913</v>
      </c>
      <c r="AH330" s="81">
        <v>0</v>
      </c>
      <c r="AI330" s="83">
        <f t="shared" si="382"/>
        <v>158.74923126451057</v>
      </c>
      <c r="AJ330" t="str">
        <f t="shared" si="383"/>
        <v/>
      </c>
      <c r="BA330"/>
      <c r="BR330"/>
      <c r="CG330"/>
    </row>
    <row r="331" spans="1:85" x14ac:dyDescent="0.25">
      <c r="A331" s="29" t="s">
        <v>23</v>
      </c>
      <c r="B331" s="18">
        <v>1.5235571008283695</v>
      </c>
      <c r="C331" s="18">
        <v>0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380"/>
        <v>1.5235571008283695</v>
      </c>
      <c r="J331" s="6"/>
      <c r="K331" s="31" t="s">
        <v>23</v>
      </c>
      <c r="L331" s="18">
        <v>1.5235571008283695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381"/>
        <v>1.5235571008283695</v>
      </c>
      <c r="U331" s="84" t="s">
        <v>23</v>
      </c>
      <c r="V331" s="76">
        <v>1.5192545023051447</v>
      </c>
      <c r="W331" s="76">
        <v>0</v>
      </c>
      <c r="X331" s="76">
        <v>0</v>
      </c>
      <c r="Y331" s="76">
        <v>0</v>
      </c>
      <c r="Z331" s="76">
        <v>0</v>
      </c>
      <c r="AA331" s="76">
        <v>0</v>
      </c>
      <c r="AB331" s="76">
        <v>0</v>
      </c>
      <c r="AC331" s="77">
        <v>4.302598523224687E-3</v>
      </c>
      <c r="AD331" s="76">
        <v>4.302598523224687E-3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382"/>
        <v>1.5235571008283695</v>
      </c>
      <c r="AJ331" t="str">
        <f t="shared" si="383"/>
        <v/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380"/>
        <v>0</v>
      </c>
      <c r="J332" s="6"/>
      <c r="K332" s="25" t="s">
        <v>58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381"/>
        <v>0</v>
      </c>
      <c r="U332" s="80" t="s">
        <v>58</v>
      </c>
      <c r="V332" s="81">
        <v>0</v>
      </c>
      <c r="W332" s="81">
        <v>0</v>
      </c>
      <c r="X332" s="81">
        <v>0</v>
      </c>
      <c r="Y332" s="81">
        <v>0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382"/>
        <v>0</v>
      </c>
      <c r="AJ332" t="str">
        <f t="shared" si="383"/>
        <v/>
      </c>
      <c r="BA332"/>
      <c r="BR332"/>
      <c r="CG332"/>
    </row>
    <row r="333" spans="1:85" x14ac:dyDescent="0.25">
      <c r="A333" s="29" t="s">
        <v>21</v>
      </c>
      <c r="B333" s="18">
        <v>9.1741510075975946E-2</v>
      </c>
      <c r="C333" s="18">
        <v>0.44041047905353409</v>
      </c>
      <c r="D333" s="18">
        <v>0</v>
      </c>
      <c r="E333" s="18">
        <v>3.058050335865865E-2</v>
      </c>
      <c r="F333" s="214"/>
      <c r="G333" s="18">
        <v>0</v>
      </c>
      <c r="H333" s="30">
        <v>0</v>
      </c>
      <c r="I333" s="16">
        <f t="shared" si="380"/>
        <v>0.5627324924881687</v>
      </c>
      <c r="J333" s="6"/>
      <c r="K333" s="31" t="s">
        <v>21</v>
      </c>
      <c r="L333" s="18">
        <v>9.1741510075975946E-2</v>
      </c>
      <c r="M333" s="18">
        <v>0.44041047905353409</v>
      </c>
      <c r="N333" s="18">
        <v>0</v>
      </c>
      <c r="O333" s="18">
        <v>3.058050335865865E-2</v>
      </c>
      <c r="P333" s="18">
        <v>0.38637430679937967</v>
      </c>
      <c r="Q333" s="18">
        <v>0</v>
      </c>
      <c r="R333" s="19">
        <v>0</v>
      </c>
      <c r="S333" s="20">
        <f t="shared" si="381"/>
        <v>0.94910679928754837</v>
      </c>
      <c r="U333" s="84" t="s">
        <v>21</v>
      </c>
      <c r="V333" s="76">
        <v>9.1741510075975946E-2</v>
      </c>
      <c r="W333" s="76">
        <v>0</v>
      </c>
      <c r="X333" s="76">
        <v>0</v>
      </c>
      <c r="Y333" s="76">
        <v>0.44041047905353409</v>
      </c>
      <c r="Z333" s="76">
        <v>0</v>
      </c>
      <c r="AA333" s="76">
        <v>0</v>
      </c>
      <c r="AB333" s="76">
        <v>0.38637430679937967</v>
      </c>
      <c r="AC333" s="77">
        <v>3.058050335865865E-2</v>
      </c>
      <c r="AD333" s="76">
        <v>0</v>
      </c>
      <c r="AE333" s="76">
        <v>0</v>
      </c>
      <c r="AF333" s="76">
        <v>0</v>
      </c>
      <c r="AG333" s="76">
        <v>0</v>
      </c>
      <c r="AH333" s="76">
        <v>3.058050335865865E-2</v>
      </c>
      <c r="AI333" s="79">
        <f t="shared" si="382"/>
        <v>0.94910679928754837</v>
      </c>
      <c r="AJ333" t="str">
        <f t="shared" si="383"/>
        <v/>
      </c>
      <c r="BA333"/>
      <c r="BR333"/>
      <c r="CG333"/>
    </row>
    <row r="334" spans="1:85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380"/>
        <v>0</v>
      </c>
      <c r="J334" s="6"/>
      <c r="K334" s="25" t="s">
        <v>20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381"/>
        <v>0</v>
      </c>
      <c r="U334" s="80" t="s">
        <v>59</v>
      </c>
      <c r="V334" s="81">
        <v>0</v>
      </c>
      <c r="W334" s="81">
        <v>0</v>
      </c>
      <c r="X334" s="81">
        <v>0</v>
      </c>
      <c r="Y334" s="81">
        <v>0</v>
      </c>
      <c r="Z334" s="81">
        <v>0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382"/>
        <v>0</v>
      </c>
      <c r="AJ334" t="str">
        <f t="shared" si="383"/>
        <v/>
      </c>
      <c r="BA334"/>
      <c r="BR334"/>
      <c r="CG334"/>
    </row>
    <row r="335" spans="1:85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380"/>
        <v>0</v>
      </c>
      <c r="J335" s="6"/>
      <c r="K335" s="33" t="s">
        <v>62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381"/>
        <v>0</v>
      </c>
      <c r="U335" s="85" t="s">
        <v>60</v>
      </c>
      <c r="V335" s="76">
        <v>0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382"/>
        <v>0</v>
      </c>
      <c r="AJ335" t="str">
        <f t="shared" si="383"/>
        <v/>
      </c>
      <c r="BA335"/>
      <c r="BR335"/>
      <c r="CG335"/>
    </row>
    <row r="336" spans="1:85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380"/>
        <v>0</v>
      </c>
      <c r="J336" s="6"/>
      <c r="K336" s="38" t="s">
        <v>22</v>
      </c>
      <c r="L336" s="39">
        <v>0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381"/>
        <v>0</v>
      </c>
      <c r="U336" s="86" t="s">
        <v>63</v>
      </c>
      <c r="V336" s="87">
        <v>0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382"/>
        <v>0</v>
      </c>
      <c r="AJ336" t="str">
        <f t="shared" si="383"/>
        <v/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380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381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382"/>
        <v>0</v>
      </c>
      <c r="AJ337" t="str">
        <f t="shared" si="383"/>
        <v/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380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381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382"/>
        <v>0</v>
      </c>
      <c r="AJ338" t="str">
        <f t="shared" si="383"/>
        <v/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380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381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382"/>
        <v>0</v>
      </c>
      <c r="AJ339" t="str">
        <f t="shared" si="383"/>
        <v/>
      </c>
      <c r="BA339"/>
      <c r="BR339"/>
      <c r="CG339"/>
    </row>
    <row r="340" spans="1:85" x14ac:dyDescent="0.25">
      <c r="A340" s="56" t="s">
        <v>25</v>
      </c>
      <c r="B340" s="57">
        <f>SUM(B319:B335)</f>
        <v>7.1060060004811154</v>
      </c>
      <c r="C340" s="57">
        <f t="shared" ref="C340:H340" si="384">SUM(C319:C335)</f>
        <v>137.52329700018845</v>
      </c>
      <c r="D340" s="57">
        <f t="shared" si="384"/>
        <v>4.9124384526494227</v>
      </c>
      <c r="E340" s="57">
        <f t="shared" si="384"/>
        <v>142.71082162272717</v>
      </c>
      <c r="F340" s="57">
        <f t="shared" si="384"/>
        <v>0</v>
      </c>
      <c r="G340" s="57">
        <f t="shared" si="384"/>
        <v>12.53535576269436</v>
      </c>
      <c r="H340" s="58">
        <f t="shared" si="384"/>
        <v>0</v>
      </c>
      <c r="I340" s="16">
        <f t="shared" ref="I340" si="385">SUM(I319:I335)</f>
        <v>304.78791883874055</v>
      </c>
      <c r="J340" s="6"/>
      <c r="K340" s="59" t="s">
        <v>25</v>
      </c>
      <c r="L340" s="57">
        <f>SUM(L319:L335)</f>
        <v>7.1060060004811154</v>
      </c>
      <c r="M340" s="57">
        <f t="shared" ref="M340:R340" si="386">SUM(M319:M335)</f>
        <v>137.52329700018845</v>
      </c>
      <c r="N340" s="57">
        <f t="shared" si="386"/>
        <v>4.9124384526494227</v>
      </c>
      <c r="O340" s="57">
        <f t="shared" si="386"/>
        <v>142.71082162272717</v>
      </c>
      <c r="P340" s="57">
        <f t="shared" si="386"/>
        <v>8.3168330809175917</v>
      </c>
      <c r="Q340" s="57">
        <f t="shared" si="386"/>
        <v>12.53535576269436</v>
      </c>
      <c r="R340" s="58">
        <f t="shared" si="386"/>
        <v>0</v>
      </c>
      <c r="S340" s="60">
        <f t="shared" ref="S340" si="387">SUM(S319:S335)</f>
        <v>313.1047519196581</v>
      </c>
      <c r="T340" t="str">
        <f>IF(ABS(S340-AI340)&gt;0.01,S340-AI340,"")</f>
        <v/>
      </c>
      <c r="U340" s="94" t="s">
        <v>61</v>
      </c>
      <c r="V340" s="95">
        <f>SUM(V319:V335)</f>
        <v>6.1698043720570093</v>
      </c>
      <c r="W340" s="95">
        <f t="shared" ref="W340:AH340" si="388">SUM(W319:W335)</f>
        <v>0.91882115995159308</v>
      </c>
      <c r="X340" s="95">
        <f t="shared" si="388"/>
        <v>12.53535576269436</v>
      </c>
      <c r="Y340" s="95">
        <f t="shared" si="388"/>
        <v>137.52329700018845</v>
      </c>
      <c r="Z340" s="95">
        <f t="shared" si="388"/>
        <v>3.1574256721392828</v>
      </c>
      <c r="AA340" s="95">
        <f t="shared" si="388"/>
        <v>142.2005805891948</v>
      </c>
      <c r="AB340" s="95">
        <f t="shared" si="388"/>
        <v>8.3168330809175917</v>
      </c>
      <c r="AC340" s="95">
        <f t="shared" si="388"/>
        <v>2.2826342825150259</v>
      </c>
      <c r="AD340" s="96">
        <f t="shared" si="388"/>
        <v>1.7380468472513021E-2</v>
      </c>
      <c r="AE340" s="96">
        <f t="shared" si="388"/>
        <v>5.6451899417678995E-2</v>
      </c>
      <c r="AF340" s="96">
        <f t="shared" si="388"/>
        <v>0</v>
      </c>
      <c r="AG340" s="96">
        <f t="shared" si="388"/>
        <v>1.7550127805101408</v>
      </c>
      <c r="AH340" s="96">
        <f t="shared" si="388"/>
        <v>0.45378913411469268</v>
      </c>
      <c r="AI340" s="97">
        <f>SUM(V340:AC340)</f>
        <v>313.1047519196581</v>
      </c>
      <c r="AJ340" t="str">
        <f t="shared" si="383"/>
        <v/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2.3314592086049229E-2</v>
      </c>
      <c r="C341" s="98">
        <f t="shared" ref="C341:H341" si="389">IF($I340=0,"-",C340/$I340)</f>
        <v>0.45120980360429014</v>
      </c>
      <c r="D341" s="98">
        <f t="shared" si="389"/>
        <v>1.6117562898707059E-2</v>
      </c>
      <c r="E341" s="98">
        <f t="shared" si="389"/>
        <v>0.46822991595750768</v>
      </c>
      <c r="F341" s="98">
        <f t="shared" si="389"/>
        <v>0</v>
      </c>
      <c r="G341" s="98">
        <f t="shared" si="389"/>
        <v>4.1128125453445741E-2</v>
      </c>
      <c r="H341" s="99">
        <f t="shared" si="389"/>
        <v>0</v>
      </c>
      <c r="I341" s="100">
        <f>SUM(B341:H341)</f>
        <v>0.99999999999999978</v>
      </c>
      <c r="J341"/>
      <c r="K341" s="64" t="s">
        <v>86</v>
      </c>
      <c r="L341" s="65">
        <f t="shared" ref="L341:R341" si="390">IF($S340=0,"-",L340/$S340)</f>
        <v>2.2695299119268875E-2</v>
      </c>
      <c r="M341" s="65">
        <f t="shared" si="390"/>
        <v>0.43922456033333085</v>
      </c>
      <c r="N341" s="65">
        <f t="shared" si="390"/>
        <v>1.5689440746367026E-2</v>
      </c>
      <c r="O341" s="65">
        <f t="shared" si="390"/>
        <v>0.45579257659860239</v>
      </c>
      <c r="P341" s="65">
        <f t="shared" si="390"/>
        <v>2.6562462019265903E-2</v>
      </c>
      <c r="Q341" s="65">
        <f t="shared" si="390"/>
        <v>4.003566118316499E-2</v>
      </c>
      <c r="R341" s="66">
        <f t="shared" si="390"/>
        <v>0</v>
      </c>
      <c r="S341" s="67">
        <f>SUM(L341:R341)</f>
        <v>1</v>
      </c>
      <c r="U341" s="101" t="s">
        <v>86</v>
      </c>
      <c r="V341" s="102">
        <f>+V340/$AI340</f>
        <v>1.970524028852863E-2</v>
      </c>
      <c r="W341" s="102">
        <f t="shared" ref="W341" si="391">+W340/$AI340</f>
        <v>2.9345487550676342E-3</v>
      </c>
      <c r="X341" s="102">
        <f t="shared" ref="X341" si="392">+X340/$AI340</f>
        <v>4.003566118316499E-2</v>
      </c>
      <c r="Y341" s="102">
        <f t="shared" ref="Y341" si="393">+Y340/$AI340</f>
        <v>0.43922456033333085</v>
      </c>
      <c r="Z341" s="102">
        <f t="shared" ref="Z341" si="394">+Z340/$AI340</f>
        <v>1.0084247054000224E-2</v>
      </c>
      <c r="AA341" s="102">
        <f t="shared" ref="AA341" si="395">+AA340/$AI340</f>
        <v>0.45416295893740738</v>
      </c>
      <c r="AB341" s="102">
        <f t="shared" ref="AB341" si="396">+AB340/$AI340</f>
        <v>2.6562462019265903E-2</v>
      </c>
      <c r="AC341" s="102">
        <f t="shared" ref="AC341" si="397">+AC340/$AI340</f>
        <v>7.2903214292344698E-3</v>
      </c>
      <c r="AD341" s="102">
        <f t="shared" ref="AD341" si="398">+AD340/$AI340</f>
        <v>5.5510075672606868E-5</v>
      </c>
      <c r="AE341" s="102">
        <f t="shared" ref="AE341" si="399">+AE340/$AI340</f>
        <v>1.802971659534711E-4</v>
      </c>
      <c r="AF341" s="102">
        <f t="shared" ref="AF341" si="400">+AF340/$AI340</f>
        <v>0</v>
      </c>
      <c r="AG341" s="102">
        <f t="shared" ref="AG341" si="401">+AG340/$AI340</f>
        <v>5.605193692366805E-3</v>
      </c>
      <c r="AH341" s="102">
        <f t="shared" ref="AH341" si="402">+AH340/$AI340</f>
        <v>1.4493204952415856E-3</v>
      </c>
      <c r="AI341" s="103">
        <f>SUM(V341:AC341)</f>
        <v>1</v>
      </c>
      <c r="AJ341" s="1" t="str">
        <f t="shared" si="383"/>
        <v/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AJ345" t="str">
        <f>IF(ABS(S345-AI345)&gt;0.001,S345-AI345,"")</f>
        <v/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403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404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405">SUM(V346:AC346)</f>
        <v>0</v>
      </c>
      <c r="AJ346" t="str">
        <f t="shared" ref="AJ346:AJ367" si="406">IF(ABS(S346-AI346)&gt;0.001,S346-AI346,"")</f>
        <v/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403"/>
        <v>0</v>
      </c>
      <c r="J347" s="6"/>
      <c r="K347" s="31" t="s">
        <v>9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404"/>
        <v>0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405"/>
        <v>0</v>
      </c>
      <c r="AJ347" t="str">
        <f t="shared" si="406"/>
        <v/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403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404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405"/>
        <v>0</v>
      </c>
      <c r="AJ348" t="str">
        <f t="shared" si="406"/>
        <v/>
      </c>
      <c r="BA348"/>
      <c r="BR348"/>
      <c r="CG348"/>
    </row>
    <row r="349" spans="1:85" x14ac:dyDescent="0.25">
      <c r="A349" s="29" t="s">
        <v>15</v>
      </c>
      <c r="B349" s="18">
        <v>1.1051598222710239</v>
      </c>
      <c r="C349" s="18">
        <v>1.6957118343704938</v>
      </c>
      <c r="D349" s="18">
        <v>0</v>
      </c>
      <c r="E349" s="18">
        <v>0</v>
      </c>
      <c r="F349" s="214"/>
      <c r="G349" s="18">
        <v>0</v>
      </c>
      <c r="H349" s="30">
        <v>0</v>
      </c>
      <c r="I349" s="16">
        <f t="shared" si="403"/>
        <v>2.8008716566415179</v>
      </c>
      <c r="J349" s="6"/>
      <c r="K349" s="31" t="s">
        <v>15</v>
      </c>
      <c r="L349" s="18">
        <v>1.1051598222710239</v>
      </c>
      <c r="M349" s="18">
        <v>1.6957118343704938</v>
      </c>
      <c r="N349" s="18">
        <v>0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404"/>
        <v>2.8008716566415179</v>
      </c>
      <c r="U349" s="84" t="s">
        <v>15</v>
      </c>
      <c r="V349" s="76">
        <v>1.1051598222710239</v>
      </c>
      <c r="W349" s="76">
        <v>0</v>
      </c>
      <c r="X349" s="76">
        <v>0</v>
      </c>
      <c r="Y349" s="76">
        <v>1.6957118343704938</v>
      </c>
      <c r="Z349" s="76">
        <v>0</v>
      </c>
      <c r="AA349" s="76">
        <v>0</v>
      </c>
      <c r="AB349" s="76">
        <v>0</v>
      </c>
      <c r="AC349" s="77">
        <v>0</v>
      </c>
      <c r="AD349" s="78">
        <v>0</v>
      </c>
      <c r="AE349" s="78">
        <v>0</v>
      </c>
      <c r="AF349" s="78">
        <v>0</v>
      </c>
      <c r="AG349" s="78">
        <v>0</v>
      </c>
      <c r="AH349" s="78">
        <v>0</v>
      </c>
      <c r="AI349" s="79">
        <f t="shared" si="405"/>
        <v>2.8008716566415179</v>
      </c>
      <c r="AJ349" t="str">
        <f t="shared" si="406"/>
        <v/>
      </c>
      <c r="BA349"/>
      <c r="BR349"/>
      <c r="CG349"/>
    </row>
    <row r="350" spans="1:85" x14ac:dyDescent="0.25">
      <c r="A350" s="21" t="s">
        <v>14</v>
      </c>
      <c r="B350" s="22">
        <v>0.17620909117814204</v>
      </c>
      <c r="C350" s="22">
        <v>0</v>
      </c>
      <c r="D350" s="22">
        <v>0.84550884405741611</v>
      </c>
      <c r="E350" s="22">
        <v>7.1904177619900422E-2</v>
      </c>
      <c r="F350" s="214"/>
      <c r="G350" s="22">
        <v>0</v>
      </c>
      <c r="H350" s="23">
        <v>0</v>
      </c>
      <c r="I350" s="24">
        <f t="shared" si="403"/>
        <v>1.0936221128554586</v>
      </c>
      <c r="J350" s="6"/>
      <c r="K350" s="25" t="s">
        <v>14</v>
      </c>
      <c r="L350" s="26">
        <v>0.17620909117814204</v>
      </c>
      <c r="M350" s="26">
        <v>0</v>
      </c>
      <c r="N350" s="26">
        <v>0.84550884405741611</v>
      </c>
      <c r="O350" s="26">
        <v>7.1904177619900422E-2</v>
      </c>
      <c r="P350" s="26">
        <v>0</v>
      </c>
      <c r="Q350" s="26">
        <v>0</v>
      </c>
      <c r="R350" s="27">
        <v>0</v>
      </c>
      <c r="S350" s="28">
        <f t="shared" si="404"/>
        <v>1.0936221128554586</v>
      </c>
      <c r="U350" s="80" t="s">
        <v>55</v>
      </c>
      <c r="V350" s="81">
        <v>0.17221476919816955</v>
      </c>
      <c r="W350" s="81">
        <v>0</v>
      </c>
      <c r="X350" s="81">
        <v>0</v>
      </c>
      <c r="Y350" s="81">
        <v>0</v>
      </c>
      <c r="Z350" s="81">
        <v>0</v>
      </c>
      <c r="AA350" s="81">
        <v>6.6177147962576149E-2</v>
      </c>
      <c r="AB350" s="81">
        <v>0</v>
      </c>
      <c r="AC350" s="82">
        <v>0.85523019569471281</v>
      </c>
      <c r="AD350" s="81">
        <v>3.9943219799725002E-3</v>
      </c>
      <c r="AE350" s="81">
        <v>0</v>
      </c>
      <c r="AF350" s="81">
        <v>0</v>
      </c>
      <c r="AG350" s="81">
        <v>0.84550884405741611</v>
      </c>
      <c r="AH350" s="81">
        <v>5.7270296573242755E-3</v>
      </c>
      <c r="AI350" s="83">
        <f t="shared" si="405"/>
        <v>1.0936221128554586</v>
      </c>
      <c r="AJ350" t="str">
        <f t="shared" si="406"/>
        <v/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</v>
      </c>
      <c r="E351" s="18">
        <v>0.91514720777544556</v>
      </c>
      <c r="F351" s="214"/>
      <c r="G351" s="18">
        <v>0</v>
      </c>
      <c r="H351" s="30">
        <v>0</v>
      </c>
      <c r="I351" s="16">
        <f t="shared" si="403"/>
        <v>0.91514720777544556</v>
      </c>
      <c r="J351" s="6"/>
      <c r="K351" s="31" t="s">
        <v>56</v>
      </c>
      <c r="L351" s="18">
        <v>0</v>
      </c>
      <c r="M351" s="18">
        <v>0</v>
      </c>
      <c r="N351" s="18">
        <v>0</v>
      </c>
      <c r="O351" s="18">
        <v>0.91514720777544556</v>
      </c>
      <c r="P351" s="18">
        <v>53.280030034932444</v>
      </c>
      <c r="Q351" s="18">
        <v>0</v>
      </c>
      <c r="R351" s="19">
        <v>0</v>
      </c>
      <c r="S351" s="20">
        <f t="shared" si="404"/>
        <v>54.195177242707892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</v>
      </c>
      <c r="AB351" s="76">
        <v>53.280030034932444</v>
      </c>
      <c r="AC351" s="77">
        <v>0.91514720777544556</v>
      </c>
      <c r="AD351" s="76">
        <v>0</v>
      </c>
      <c r="AE351" s="76">
        <v>0</v>
      </c>
      <c r="AF351" s="76">
        <v>0</v>
      </c>
      <c r="AG351" s="76">
        <v>0</v>
      </c>
      <c r="AH351" s="76">
        <v>0.91514720777544556</v>
      </c>
      <c r="AI351" s="79">
        <f t="shared" si="405"/>
        <v>54.195177242707892</v>
      </c>
      <c r="AJ351" t="str">
        <f t="shared" si="406"/>
        <v/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403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0.72112891518630684</v>
      </c>
      <c r="Q352" s="26">
        <v>0</v>
      </c>
      <c r="R352" s="27">
        <v>0</v>
      </c>
      <c r="S352" s="28">
        <f t="shared" si="404"/>
        <v>0.72112891518630684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0.72112891518630684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405"/>
        <v>0.72112891518630684</v>
      </c>
      <c r="AJ352" t="str">
        <f t="shared" si="406"/>
        <v/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403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404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405"/>
        <v>0</v>
      </c>
      <c r="AJ353" t="str">
        <f t="shared" si="406"/>
        <v/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6.6020419368741758E-3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403"/>
        <v>6.6020419368741758E-3</v>
      </c>
      <c r="J354" s="6"/>
      <c r="K354" s="25" t="s">
        <v>16</v>
      </c>
      <c r="L354" s="26">
        <v>0</v>
      </c>
      <c r="M354" s="26">
        <v>6.6020419368741758E-3</v>
      </c>
      <c r="N354" s="26">
        <v>0</v>
      </c>
      <c r="O354" s="26">
        <v>0</v>
      </c>
      <c r="P354" s="26">
        <v>0.60738888837755745</v>
      </c>
      <c r="Q354" s="26">
        <v>0</v>
      </c>
      <c r="R354" s="27">
        <v>0</v>
      </c>
      <c r="S354" s="28">
        <f t="shared" si="404"/>
        <v>0.61399093031443164</v>
      </c>
      <c r="U354" s="80" t="s">
        <v>16</v>
      </c>
      <c r="V354" s="81">
        <v>0</v>
      </c>
      <c r="W354" s="81">
        <v>0</v>
      </c>
      <c r="X354" s="81">
        <v>0</v>
      </c>
      <c r="Y354" s="81">
        <v>6.6020419368741758E-3</v>
      </c>
      <c r="Z354" s="81">
        <v>0</v>
      </c>
      <c r="AA354" s="81">
        <v>0</v>
      </c>
      <c r="AB354" s="81">
        <v>0.60738888837755745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405"/>
        <v>0.61399093031443164</v>
      </c>
      <c r="AJ354" t="str">
        <f t="shared" si="406"/>
        <v/>
      </c>
      <c r="BA354"/>
      <c r="BR354"/>
      <c r="CG354"/>
    </row>
    <row r="355" spans="1:85" x14ac:dyDescent="0.25">
      <c r="A355" s="29" t="s">
        <v>136</v>
      </c>
      <c r="B355" s="18">
        <v>3.2369988716482809</v>
      </c>
      <c r="C355" s="18">
        <v>0</v>
      </c>
      <c r="D355" s="18">
        <v>63.260824440010964</v>
      </c>
      <c r="E355" s="18">
        <v>0</v>
      </c>
      <c r="F355" s="214"/>
      <c r="G355" s="18">
        <v>0</v>
      </c>
      <c r="H355" s="30">
        <v>0</v>
      </c>
      <c r="I355" s="16">
        <f t="shared" si="403"/>
        <v>66.497823311659246</v>
      </c>
      <c r="J355" s="6"/>
      <c r="K355" s="31" t="s">
        <v>136</v>
      </c>
      <c r="L355" s="18">
        <v>3.2369988716482809</v>
      </c>
      <c r="M355" s="18">
        <v>0</v>
      </c>
      <c r="N355" s="18">
        <v>63.260824440010964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404"/>
        <v>66.497823311659246</v>
      </c>
      <c r="U355" s="84" t="s">
        <v>136</v>
      </c>
      <c r="V355" s="76">
        <v>3.2369988716482809</v>
      </c>
      <c r="W355" s="76">
        <v>0</v>
      </c>
      <c r="X355" s="76">
        <v>0</v>
      </c>
      <c r="Y355" s="76">
        <v>0</v>
      </c>
      <c r="Z355" s="76">
        <v>63.260824440010964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405"/>
        <v>66.497823311659246</v>
      </c>
      <c r="AJ355" t="str">
        <f t="shared" si="406"/>
        <v/>
      </c>
      <c r="BA355"/>
      <c r="BR355"/>
      <c r="CG355"/>
    </row>
    <row r="356" spans="1:85" x14ac:dyDescent="0.25">
      <c r="A356" s="21" t="s">
        <v>24</v>
      </c>
      <c r="B356" s="22">
        <v>8.1393498632123613</v>
      </c>
      <c r="C356" s="22">
        <v>4.0393892644754716</v>
      </c>
      <c r="D356" s="22">
        <v>2.7942381174193098</v>
      </c>
      <c r="E356" s="22">
        <v>358.60463077183243</v>
      </c>
      <c r="F356" s="214"/>
      <c r="G356" s="22">
        <v>12.427203473266751</v>
      </c>
      <c r="H356" s="23">
        <v>0</v>
      </c>
      <c r="I356" s="24">
        <f t="shared" si="403"/>
        <v>386.00481149020629</v>
      </c>
      <c r="J356" s="6"/>
      <c r="K356" s="25" t="s">
        <v>24</v>
      </c>
      <c r="L356" s="26">
        <v>8.1393498632123613</v>
      </c>
      <c r="M356" s="26">
        <v>4.0393892644754716</v>
      </c>
      <c r="N356" s="26">
        <v>2.7942381174193098</v>
      </c>
      <c r="O356" s="26">
        <v>358.60463077183243</v>
      </c>
      <c r="P356" s="26">
        <v>1.3451356432207848</v>
      </c>
      <c r="Q356" s="26">
        <v>12.427203473266751</v>
      </c>
      <c r="R356" s="27">
        <v>0</v>
      </c>
      <c r="S356" s="28">
        <f t="shared" si="404"/>
        <v>387.34994713342707</v>
      </c>
      <c r="U356" s="80" t="s">
        <v>24</v>
      </c>
      <c r="V356" s="81">
        <v>1.9667747607769797</v>
      </c>
      <c r="W356" s="81">
        <v>6.1588340436429831</v>
      </c>
      <c r="X356" s="81">
        <v>12.427203473266751</v>
      </c>
      <c r="Y356" s="81">
        <v>4.0393892644754716</v>
      </c>
      <c r="Z356" s="81">
        <v>1.4161504288685789</v>
      </c>
      <c r="AA356" s="81">
        <v>357.81342241222262</v>
      </c>
      <c r="AB356" s="81">
        <v>1.3451356432207848</v>
      </c>
      <c r="AC356" s="82">
        <v>2.1830371069529382</v>
      </c>
      <c r="AD356" s="81">
        <v>1.3741058792398593E-2</v>
      </c>
      <c r="AE356" s="81">
        <v>4.4065765241034296E-3</v>
      </c>
      <c r="AF356" s="81">
        <v>0</v>
      </c>
      <c r="AG356" s="81">
        <v>1.3780876885507307</v>
      </c>
      <c r="AH356" s="81">
        <v>0.78680178308570536</v>
      </c>
      <c r="AI356" s="83">
        <f t="shared" si="405"/>
        <v>387.34994713342712</v>
      </c>
      <c r="AJ356" t="str">
        <f t="shared" si="406"/>
        <v/>
      </c>
      <c r="BA356"/>
      <c r="BR356"/>
      <c r="CG356"/>
    </row>
    <row r="357" spans="1:85" x14ac:dyDescent="0.25">
      <c r="A357" s="29" t="s">
        <v>23</v>
      </c>
      <c r="B357" s="18">
        <v>4.4587819390292331</v>
      </c>
      <c r="C357" s="18">
        <v>0</v>
      </c>
      <c r="D357" s="18">
        <v>66.987854376655193</v>
      </c>
      <c r="E357" s="18">
        <v>0</v>
      </c>
      <c r="F357" s="214"/>
      <c r="G357" s="18">
        <v>0</v>
      </c>
      <c r="H357" s="30">
        <v>0</v>
      </c>
      <c r="I357" s="16">
        <f t="shared" si="403"/>
        <v>71.44663631568443</v>
      </c>
      <c r="J357" s="6"/>
      <c r="K357" s="31" t="s">
        <v>23</v>
      </c>
      <c r="L357" s="18">
        <v>4.4587819390292331</v>
      </c>
      <c r="M357" s="18">
        <v>0</v>
      </c>
      <c r="N357" s="18">
        <v>66.987854376655193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404"/>
        <v>71.44663631568443</v>
      </c>
      <c r="U357" s="84" t="s">
        <v>23</v>
      </c>
      <c r="V357" s="76">
        <v>4.4587819390292331</v>
      </c>
      <c r="W357" s="76">
        <v>0</v>
      </c>
      <c r="X357" s="76">
        <v>0</v>
      </c>
      <c r="Y357" s="76">
        <v>0</v>
      </c>
      <c r="Z357" s="76">
        <v>1.8652787004020557</v>
      </c>
      <c r="AA357" s="76">
        <v>0</v>
      </c>
      <c r="AB357" s="76">
        <v>0</v>
      </c>
      <c r="AC357" s="77">
        <v>65.122575676253135</v>
      </c>
      <c r="AD357" s="76">
        <v>0</v>
      </c>
      <c r="AE357" s="76">
        <v>0</v>
      </c>
      <c r="AF357" s="76">
        <v>0</v>
      </c>
      <c r="AG357" s="76">
        <v>65.122575676253135</v>
      </c>
      <c r="AH357" s="76">
        <v>0</v>
      </c>
      <c r="AI357" s="79">
        <f t="shared" si="405"/>
        <v>71.44663631568443</v>
      </c>
      <c r="AJ357" t="str">
        <f t="shared" si="406"/>
        <v/>
      </c>
      <c r="BA357"/>
      <c r="BR357"/>
      <c r="CG357"/>
    </row>
    <row r="358" spans="1:85" x14ac:dyDescent="0.25">
      <c r="A358" s="21" t="s">
        <v>58</v>
      </c>
      <c r="B358" s="22">
        <v>0.98180575370186274</v>
      </c>
      <c r="C358" s="22">
        <v>1.6650210977727466</v>
      </c>
      <c r="D358" s="22">
        <v>3.0365126403150393</v>
      </c>
      <c r="E358" s="22">
        <v>0</v>
      </c>
      <c r="F358" s="214"/>
      <c r="G358" s="22">
        <v>0</v>
      </c>
      <c r="H358" s="23">
        <v>0</v>
      </c>
      <c r="I358" s="24">
        <f t="shared" si="403"/>
        <v>5.6833394917896491</v>
      </c>
      <c r="J358" s="6"/>
      <c r="K358" s="25" t="s">
        <v>58</v>
      </c>
      <c r="L358" s="26">
        <v>0.98180575370186274</v>
      </c>
      <c r="M358" s="26">
        <v>1.6650210977727466</v>
      </c>
      <c r="N358" s="26">
        <v>3.0365126403150393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404"/>
        <v>5.6833394917896491</v>
      </c>
      <c r="U358" s="80" t="s">
        <v>58</v>
      </c>
      <c r="V358" s="81">
        <v>0.98180575370186274</v>
      </c>
      <c r="W358" s="81">
        <v>0</v>
      </c>
      <c r="X358" s="81">
        <v>0</v>
      </c>
      <c r="Y358" s="81">
        <v>1.6650210977727466</v>
      </c>
      <c r="Z358" s="81">
        <v>3.0365126403150393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405"/>
        <v>5.6833394917896491</v>
      </c>
      <c r="AJ358" t="str">
        <f t="shared" si="406"/>
        <v/>
      </c>
      <c r="BA358"/>
      <c r="BR358"/>
      <c r="CG358"/>
    </row>
    <row r="359" spans="1:85" x14ac:dyDescent="0.25">
      <c r="A359" s="29" t="s">
        <v>21</v>
      </c>
      <c r="B359" s="18">
        <v>164.435226433179</v>
      </c>
      <c r="C359" s="18">
        <v>813.04382005099876</v>
      </c>
      <c r="D359" s="18">
        <v>463.593129478842</v>
      </c>
      <c r="E359" s="18">
        <v>12.095832701334139</v>
      </c>
      <c r="F359" s="214"/>
      <c r="G359" s="18">
        <v>0</v>
      </c>
      <c r="H359" s="30">
        <v>0</v>
      </c>
      <c r="I359" s="16">
        <f t="shared" si="403"/>
        <v>1453.1680086643537</v>
      </c>
      <c r="J359" s="6"/>
      <c r="K359" s="31" t="s">
        <v>21</v>
      </c>
      <c r="L359" s="18">
        <v>164.435226433179</v>
      </c>
      <c r="M359" s="18">
        <v>813.04382005099876</v>
      </c>
      <c r="N359" s="18">
        <v>463.593129478842</v>
      </c>
      <c r="O359" s="18">
        <v>12.095832701334139</v>
      </c>
      <c r="P359" s="18">
        <v>3.1347109892646907</v>
      </c>
      <c r="Q359" s="18">
        <v>0</v>
      </c>
      <c r="R359" s="19">
        <v>0</v>
      </c>
      <c r="S359" s="20">
        <f t="shared" si="404"/>
        <v>1456.3027196536184</v>
      </c>
      <c r="U359" s="84" t="s">
        <v>21</v>
      </c>
      <c r="V359" s="76">
        <v>164.435226433179</v>
      </c>
      <c r="W359" s="76">
        <v>0</v>
      </c>
      <c r="X359" s="76">
        <v>0</v>
      </c>
      <c r="Y359" s="76">
        <v>813.04382005099876</v>
      </c>
      <c r="Z359" s="76">
        <v>335.79157502605904</v>
      </c>
      <c r="AA359" s="76">
        <v>0</v>
      </c>
      <c r="AB359" s="76">
        <v>3.1347109892646907</v>
      </c>
      <c r="AC359" s="77">
        <v>139.89738715411713</v>
      </c>
      <c r="AD359" s="76">
        <v>0</v>
      </c>
      <c r="AE359" s="76">
        <v>0</v>
      </c>
      <c r="AF359" s="76">
        <v>0</v>
      </c>
      <c r="AG359" s="76">
        <v>127.80155445278298</v>
      </c>
      <c r="AH359" s="76">
        <v>12.095832701334139</v>
      </c>
      <c r="AI359" s="79">
        <f t="shared" si="405"/>
        <v>1456.3027196536184</v>
      </c>
      <c r="AJ359" t="str">
        <f t="shared" si="406"/>
        <v/>
      </c>
      <c r="BA359"/>
      <c r="BR359"/>
      <c r="CG359"/>
    </row>
    <row r="360" spans="1:85" x14ac:dyDescent="0.25">
      <c r="A360" s="21" t="s">
        <v>20</v>
      </c>
      <c r="B360" s="22">
        <v>0.25767089703349677</v>
      </c>
      <c r="C360" s="22">
        <v>13.871663335874089</v>
      </c>
      <c r="D360" s="22">
        <v>4.3188378670924141</v>
      </c>
      <c r="E360" s="22">
        <v>0</v>
      </c>
      <c r="F360" s="214"/>
      <c r="G360" s="22">
        <v>0</v>
      </c>
      <c r="H360" s="23">
        <v>0</v>
      </c>
      <c r="I360" s="24">
        <f t="shared" si="403"/>
        <v>18.448172100000001</v>
      </c>
      <c r="J360" s="6"/>
      <c r="K360" s="25" t="s">
        <v>20</v>
      </c>
      <c r="L360" s="26">
        <v>0.25767089703349677</v>
      </c>
      <c r="M360" s="26">
        <v>13.871663335874089</v>
      </c>
      <c r="N360" s="26">
        <v>4.3188378670924141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404"/>
        <v>18.448172100000001</v>
      </c>
      <c r="U360" s="80" t="s">
        <v>59</v>
      </c>
      <c r="V360" s="81">
        <v>0.25767089703349677</v>
      </c>
      <c r="W360" s="81">
        <v>0</v>
      </c>
      <c r="X360" s="81">
        <v>0</v>
      </c>
      <c r="Y360" s="81">
        <v>13.871663335874089</v>
      </c>
      <c r="Z360" s="81">
        <v>4.3188378670924141</v>
      </c>
      <c r="AA360" s="81">
        <v>0</v>
      </c>
      <c r="AB360" s="81">
        <v>0</v>
      </c>
      <c r="AC360" s="82">
        <v>0</v>
      </c>
      <c r="AD360" s="81">
        <v>0</v>
      </c>
      <c r="AE360" s="81">
        <v>0</v>
      </c>
      <c r="AF360" s="81">
        <v>0</v>
      </c>
      <c r="AG360" s="81">
        <v>0</v>
      </c>
      <c r="AH360" s="81">
        <v>0</v>
      </c>
      <c r="AI360" s="83">
        <f t="shared" si="405"/>
        <v>18.448172100000001</v>
      </c>
      <c r="AJ360" t="str">
        <f t="shared" si="406"/>
        <v/>
      </c>
      <c r="BA360"/>
      <c r="BR360"/>
      <c r="CG360"/>
    </row>
    <row r="361" spans="1:85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403"/>
        <v>0</v>
      </c>
      <c r="J361" s="6"/>
      <c r="K361" s="33" t="s">
        <v>62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404"/>
        <v>0</v>
      </c>
      <c r="U361" s="85" t="s">
        <v>60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405"/>
        <v>0</v>
      </c>
      <c r="AJ361" t="str">
        <f t="shared" si="406"/>
        <v/>
      </c>
      <c r="BA361"/>
      <c r="BR361"/>
      <c r="CG361"/>
    </row>
    <row r="362" spans="1:85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403"/>
        <v>0</v>
      </c>
      <c r="J362" s="6"/>
      <c r="K362" s="38" t="s">
        <v>22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404"/>
        <v>0</v>
      </c>
      <c r="U362" s="86" t="s">
        <v>63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405"/>
        <v>0</v>
      </c>
      <c r="AJ362" t="str">
        <f t="shared" si="406"/>
        <v/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403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404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405"/>
        <v>0</v>
      </c>
      <c r="AJ363" t="str">
        <f t="shared" si="406"/>
        <v/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403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404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405"/>
        <v>0</v>
      </c>
      <c r="AJ364" t="str">
        <f t="shared" si="406"/>
        <v/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403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404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405"/>
        <v>0</v>
      </c>
      <c r="AJ365" t="str">
        <f t="shared" si="406"/>
        <v/>
      </c>
      <c r="BA365"/>
      <c r="BR365"/>
      <c r="CG365"/>
    </row>
    <row r="366" spans="1:85" x14ac:dyDescent="0.25">
      <c r="A366" s="56" t="s">
        <v>25</v>
      </c>
      <c r="B366" s="57">
        <f>SUM(B345:B361)</f>
        <v>182.79120267125342</v>
      </c>
      <c r="C366" s="57">
        <f t="shared" ref="C366:H366" si="407">SUM(C345:C361)</f>
        <v>834.32220762542852</v>
      </c>
      <c r="D366" s="57">
        <f t="shared" si="407"/>
        <v>604.83690576439233</v>
      </c>
      <c r="E366" s="57">
        <f t="shared" si="407"/>
        <v>371.68751485856188</v>
      </c>
      <c r="F366" s="57">
        <f t="shared" si="407"/>
        <v>0</v>
      </c>
      <c r="G366" s="57">
        <f t="shared" si="407"/>
        <v>12.427203473266751</v>
      </c>
      <c r="H366" s="58">
        <f t="shared" si="407"/>
        <v>0</v>
      </c>
      <c r="I366" s="16">
        <f t="shared" ref="I366" si="408">SUM(I345:I361)</f>
        <v>2006.0650343929026</v>
      </c>
      <c r="J366" s="6"/>
      <c r="K366" s="59" t="s">
        <v>25</v>
      </c>
      <c r="L366" s="57">
        <f>SUM(L345:L361)</f>
        <v>182.79120267125342</v>
      </c>
      <c r="M366" s="57">
        <f t="shared" ref="M366:R366" si="409">SUM(M345:M361)</f>
        <v>834.32220762542852</v>
      </c>
      <c r="N366" s="57">
        <f t="shared" si="409"/>
        <v>604.83690576439233</v>
      </c>
      <c r="O366" s="57">
        <f t="shared" si="409"/>
        <v>371.68751485856188</v>
      </c>
      <c r="P366" s="57">
        <f t="shared" si="409"/>
        <v>59.088394470981783</v>
      </c>
      <c r="Q366" s="57">
        <f t="shared" si="409"/>
        <v>12.427203473266751</v>
      </c>
      <c r="R366" s="58">
        <f t="shared" si="409"/>
        <v>0</v>
      </c>
      <c r="S366" s="60">
        <f t="shared" ref="S366" si="410">SUM(S345:S361)</f>
        <v>2065.1534288638845</v>
      </c>
      <c r="T366" t="str">
        <f>IF(ABS(S366-AI366)&gt;0.01,S366-AI366,"")</f>
        <v/>
      </c>
      <c r="U366" s="94" t="s">
        <v>61</v>
      </c>
      <c r="V366" s="95">
        <f>SUM(V345:V361)</f>
        <v>176.61463324683805</v>
      </c>
      <c r="W366" s="95">
        <f t="shared" ref="W366:AH366" si="411">SUM(W345:W361)</f>
        <v>6.1588340436429831</v>
      </c>
      <c r="X366" s="95">
        <f t="shared" si="411"/>
        <v>12.427203473266751</v>
      </c>
      <c r="Y366" s="95">
        <f t="shared" si="411"/>
        <v>834.32220762542852</v>
      </c>
      <c r="Z366" s="95">
        <f t="shared" si="411"/>
        <v>409.68917910274814</v>
      </c>
      <c r="AA366" s="95">
        <f t="shared" si="411"/>
        <v>357.87959956018517</v>
      </c>
      <c r="AB366" s="95">
        <f t="shared" si="411"/>
        <v>59.088394470981783</v>
      </c>
      <c r="AC366" s="95">
        <f t="shared" si="411"/>
        <v>208.97337734079338</v>
      </c>
      <c r="AD366" s="96">
        <f t="shared" si="411"/>
        <v>1.7735380772371093E-2</v>
      </c>
      <c r="AE366" s="96">
        <f t="shared" si="411"/>
        <v>4.4065765241034296E-3</v>
      </c>
      <c r="AF366" s="96">
        <f t="shared" si="411"/>
        <v>0</v>
      </c>
      <c r="AG366" s="96">
        <f t="shared" si="411"/>
        <v>195.14772666164424</v>
      </c>
      <c r="AH366" s="96">
        <f t="shared" si="411"/>
        <v>13.803508721852614</v>
      </c>
      <c r="AI366" s="97">
        <f>SUM(V366:AC366)</f>
        <v>2065.153428863885</v>
      </c>
      <c r="AJ366" t="str">
        <f t="shared" si="406"/>
        <v/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9.1119280550429255E-2</v>
      </c>
      <c r="C367" s="98">
        <f t="shared" ref="C367:H367" si="412">IF($I366=0,"-",C366/$I366)</f>
        <v>0.415899880273782</v>
      </c>
      <c r="D367" s="98">
        <f t="shared" si="412"/>
        <v>0.30150413640375057</v>
      </c>
      <c r="E367" s="98">
        <f t="shared" si="412"/>
        <v>0.18528188692100206</v>
      </c>
      <c r="F367" s="98">
        <f t="shared" si="412"/>
        <v>0</v>
      </c>
      <c r="G367" s="98">
        <f t="shared" si="412"/>
        <v>6.194815851036259E-3</v>
      </c>
      <c r="H367" s="99">
        <f t="shared" si="412"/>
        <v>0</v>
      </c>
      <c r="I367" s="100">
        <f>SUM(B367:H367)</f>
        <v>1.0000000000000002</v>
      </c>
      <c r="J367"/>
      <c r="K367" s="64" t="s">
        <v>86</v>
      </c>
      <c r="L367" s="65">
        <f t="shared" ref="L367:R367" si="413">IF($S366=0,"-",L366/$S366)</f>
        <v>8.8512165787029903E-2</v>
      </c>
      <c r="M367" s="65">
        <f t="shared" si="413"/>
        <v>0.40400010767452726</v>
      </c>
      <c r="N367" s="65">
        <f t="shared" si="413"/>
        <v>0.29287746726747316</v>
      </c>
      <c r="O367" s="65">
        <f t="shared" si="413"/>
        <v>0.17998058142490683</v>
      </c>
      <c r="P367" s="65">
        <f t="shared" si="413"/>
        <v>2.8612108739779419E-2</v>
      </c>
      <c r="Q367" s="65">
        <f t="shared" si="413"/>
        <v>6.0175691062834998E-3</v>
      </c>
      <c r="R367" s="66">
        <f t="shared" si="413"/>
        <v>0</v>
      </c>
      <c r="S367" s="67">
        <f>SUM(L367:R367)</f>
        <v>1</v>
      </c>
      <c r="U367" s="101" t="s">
        <v>86</v>
      </c>
      <c r="V367" s="102">
        <f>+V366/$AI366</f>
        <v>8.5521313224654741E-2</v>
      </c>
      <c r="W367" s="102">
        <f t="shared" ref="W367" si="414">+W366/$AI366</f>
        <v>2.9822646383378783E-3</v>
      </c>
      <c r="X367" s="102">
        <f t="shared" ref="X367" si="415">+X366/$AI366</f>
        <v>6.017569106283498E-3</v>
      </c>
      <c r="Y367" s="102">
        <f t="shared" ref="Y367" si="416">+Y366/$AI366</f>
        <v>0.40400010767452715</v>
      </c>
      <c r="Z367" s="102">
        <f t="shared" ref="Z367" si="417">+Z366/$AI366</f>
        <v>0.19838195718374924</v>
      </c>
      <c r="AA367" s="102">
        <f t="shared" ref="AA367" si="418">+AA366/$AI366</f>
        <v>0.17329443641244011</v>
      </c>
      <c r="AB367" s="102">
        <f t="shared" ref="AB367" si="419">+AB366/$AI366</f>
        <v>2.8612108739779412E-2</v>
      </c>
      <c r="AC367" s="102">
        <f t="shared" ref="AC367" si="420">+AC366/$AI366</f>
        <v>0.10119024302022786</v>
      </c>
      <c r="AD367" s="102">
        <f t="shared" ref="AD367" si="421">+AD366/$AI366</f>
        <v>8.5879240372604968E-6</v>
      </c>
      <c r="AE367" s="102">
        <f t="shared" ref="AE367" si="422">+AE366/$AI366</f>
        <v>2.1337768238012446E-6</v>
      </c>
      <c r="AF367" s="102">
        <f t="shared" ref="AF367" si="423">+AF366/$AI366</f>
        <v>0</v>
      </c>
      <c r="AG367" s="102">
        <f t="shared" ref="AG367" si="424">+AG366/$AI366</f>
        <v>9.4495510083723908E-2</v>
      </c>
      <c r="AH367" s="102">
        <f t="shared" ref="AH367" si="425">+AH366/$AI366</f>
        <v>6.6840112356428743E-3</v>
      </c>
      <c r="AI367" s="103">
        <f>SUM(V367:AC367)</f>
        <v>0.99999999999999978</v>
      </c>
      <c r="AJ367" s="1" t="str">
        <f t="shared" si="406"/>
        <v/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AJ371" t="str">
        <f>IF(ABS(S371-AI371)&gt;0.001,S371-AI371,"")</f>
        <v/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426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427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428">SUM(V372:AC372)</f>
        <v>0</v>
      </c>
      <c r="AJ372" t="str">
        <f t="shared" ref="AJ372:AJ393" si="429">IF(ABS(S372-AI372)&gt;0.001,S372-AI372,"")</f>
        <v/>
      </c>
      <c r="BA372"/>
      <c r="BR372"/>
      <c r="CG372"/>
    </row>
    <row r="373" spans="1:85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426"/>
        <v>0</v>
      </c>
      <c r="J373" s="6"/>
      <c r="K373" s="31" t="s">
        <v>9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427"/>
        <v>0</v>
      </c>
      <c r="U373" s="84" t="s">
        <v>9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428"/>
        <v>0</v>
      </c>
      <c r="AJ373" t="str">
        <f t="shared" si="429"/>
        <v/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426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427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428"/>
        <v>0</v>
      </c>
      <c r="AJ374" t="str">
        <f t="shared" si="429"/>
        <v/>
      </c>
      <c r="BA374"/>
      <c r="BR374"/>
      <c r="CG374"/>
    </row>
    <row r="375" spans="1:85" x14ac:dyDescent="0.25">
      <c r="A375" s="29" t="s">
        <v>15</v>
      </c>
      <c r="B375" s="18">
        <v>5.9844425840574944</v>
      </c>
      <c r="C375" s="18">
        <v>0</v>
      </c>
      <c r="D375" s="18">
        <v>0</v>
      </c>
      <c r="E375" s="18">
        <v>0</v>
      </c>
      <c r="F375" s="214"/>
      <c r="G375" s="18">
        <v>0</v>
      </c>
      <c r="H375" s="30">
        <v>0</v>
      </c>
      <c r="I375" s="16">
        <f t="shared" si="426"/>
        <v>5.9844425840574944</v>
      </c>
      <c r="J375" s="6"/>
      <c r="K375" s="31" t="s">
        <v>15</v>
      </c>
      <c r="L375" s="18">
        <v>5.9844425840574944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427"/>
        <v>5.9844425840574944</v>
      </c>
      <c r="U375" s="84" t="s">
        <v>15</v>
      </c>
      <c r="V375" s="76">
        <v>5.9844425840574944</v>
      </c>
      <c r="W375" s="76">
        <v>0</v>
      </c>
      <c r="X375" s="76">
        <v>0</v>
      </c>
      <c r="Y375" s="76">
        <v>0</v>
      </c>
      <c r="Z375" s="76">
        <v>0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428"/>
        <v>5.9844425840574944</v>
      </c>
      <c r="AJ375" t="str">
        <f t="shared" si="429"/>
        <v/>
      </c>
      <c r="BA375"/>
      <c r="BR375"/>
      <c r="CG375"/>
    </row>
    <row r="376" spans="1:85" x14ac:dyDescent="0.25">
      <c r="A376" s="21" t="s">
        <v>14</v>
      </c>
      <c r="B376" s="22">
        <v>26.724363954345861</v>
      </c>
      <c r="C376" s="22">
        <v>0</v>
      </c>
      <c r="D376" s="22">
        <v>1.3565336048040582</v>
      </c>
      <c r="E376" s="22">
        <v>0.8021930834372899</v>
      </c>
      <c r="F376" s="214"/>
      <c r="G376" s="22">
        <v>0</v>
      </c>
      <c r="H376" s="23">
        <v>0</v>
      </c>
      <c r="I376" s="24">
        <f t="shared" si="426"/>
        <v>28.883090642587206</v>
      </c>
      <c r="J376" s="6"/>
      <c r="K376" s="25" t="s">
        <v>14</v>
      </c>
      <c r="L376" s="26">
        <v>26.724363954345861</v>
      </c>
      <c r="M376" s="26">
        <v>0</v>
      </c>
      <c r="N376" s="26">
        <v>1.3565336048040582</v>
      </c>
      <c r="O376" s="26">
        <v>0.8021930834372899</v>
      </c>
      <c r="P376" s="26">
        <v>0</v>
      </c>
      <c r="Q376" s="26">
        <v>0</v>
      </c>
      <c r="R376" s="27">
        <v>0</v>
      </c>
      <c r="S376" s="28">
        <f t="shared" si="427"/>
        <v>28.883090642587206</v>
      </c>
      <c r="U376" s="80" t="s">
        <v>55</v>
      </c>
      <c r="V376" s="81">
        <v>26.646773757492937</v>
      </c>
      <c r="W376" s="81">
        <v>0</v>
      </c>
      <c r="X376" s="81">
        <v>0</v>
      </c>
      <c r="Y376" s="81">
        <v>0</v>
      </c>
      <c r="Z376" s="81">
        <v>1.3565336048040582</v>
      </c>
      <c r="AA376" s="81">
        <v>0.8021930834372899</v>
      </c>
      <c r="AB376" s="81">
        <v>0</v>
      </c>
      <c r="AC376" s="82">
        <v>7.7590196852923371E-2</v>
      </c>
      <c r="AD376" s="81">
        <v>7.7590196852923371E-2</v>
      </c>
      <c r="AE376" s="81">
        <v>0</v>
      </c>
      <c r="AF376" s="81">
        <v>0</v>
      </c>
      <c r="AG376" s="81">
        <v>0</v>
      </c>
      <c r="AH376" s="81">
        <v>0</v>
      </c>
      <c r="AI376" s="83">
        <f t="shared" si="428"/>
        <v>28.883090642587206</v>
      </c>
      <c r="AJ376" t="str">
        <f t="shared" si="429"/>
        <v/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391.74461767489083</v>
      </c>
      <c r="F377" s="214"/>
      <c r="G377" s="18">
        <v>0</v>
      </c>
      <c r="H377" s="30">
        <v>0</v>
      </c>
      <c r="I377" s="16">
        <f t="shared" si="426"/>
        <v>391.74461767489083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391.74461767489083</v>
      </c>
      <c r="P377" s="18">
        <v>248.38426890398546</v>
      </c>
      <c r="Q377" s="18">
        <v>0</v>
      </c>
      <c r="R377" s="19">
        <v>0</v>
      </c>
      <c r="S377" s="20">
        <f t="shared" si="427"/>
        <v>640.12888657887629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195.87230883744542</v>
      </c>
      <c r="AB377" s="76">
        <v>248.38426890398546</v>
      </c>
      <c r="AC377" s="77">
        <v>195.87230883744542</v>
      </c>
      <c r="AD377" s="76">
        <v>0</v>
      </c>
      <c r="AE377" s="76">
        <v>0</v>
      </c>
      <c r="AF377" s="76">
        <v>0</v>
      </c>
      <c r="AG377" s="76">
        <v>0</v>
      </c>
      <c r="AH377" s="76">
        <v>195.87230883744542</v>
      </c>
      <c r="AI377" s="79">
        <f t="shared" si="428"/>
        <v>640.12888657887629</v>
      </c>
      <c r="AJ377" t="str">
        <f t="shared" si="429"/>
        <v/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5.4441105240362822</v>
      </c>
      <c r="F378" s="214"/>
      <c r="G378" s="22">
        <v>0</v>
      </c>
      <c r="H378" s="23">
        <v>0</v>
      </c>
      <c r="I378" s="24">
        <f t="shared" si="426"/>
        <v>5.4441105240362822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5.4441105240362822</v>
      </c>
      <c r="P378" s="26">
        <v>28.549543770485649</v>
      </c>
      <c r="Q378" s="26">
        <v>0</v>
      </c>
      <c r="R378" s="27">
        <v>0</v>
      </c>
      <c r="S378" s="28">
        <f t="shared" si="427"/>
        <v>33.993654294521932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4.3552884192290255</v>
      </c>
      <c r="AB378" s="81">
        <v>28.549543770485649</v>
      </c>
      <c r="AC378" s="82">
        <v>1.0888221048072564</v>
      </c>
      <c r="AD378" s="81">
        <v>0</v>
      </c>
      <c r="AE378" s="81">
        <v>0</v>
      </c>
      <c r="AF378" s="81">
        <v>0</v>
      </c>
      <c r="AG378" s="81">
        <v>0</v>
      </c>
      <c r="AH378" s="81">
        <v>1.0888221048072564</v>
      </c>
      <c r="AI378" s="83">
        <f t="shared" si="428"/>
        <v>33.993654294521932</v>
      </c>
      <c r="AJ378" t="str">
        <f t="shared" si="429"/>
        <v/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8.9486835710226545E-2</v>
      </c>
      <c r="F379" s="214"/>
      <c r="G379" s="18">
        <v>0</v>
      </c>
      <c r="H379" s="30">
        <v>0</v>
      </c>
      <c r="I379" s="16">
        <f t="shared" si="426"/>
        <v>8.9486835710226545E-2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8.9486835710226545E-2</v>
      </c>
      <c r="P379" s="18">
        <v>0</v>
      </c>
      <c r="Q379" s="18">
        <v>0</v>
      </c>
      <c r="R379" s="19">
        <v>0</v>
      </c>
      <c r="S379" s="20">
        <f t="shared" si="427"/>
        <v>8.9486835710226545E-2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8.9486835710226545E-2</v>
      </c>
      <c r="AD379" s="76">
        <v>0</v>
      </c>
      <c r="AE379" s="76">
        <v>0</v>
      </c>
      <c r="AF379" s="76">
        <v>0</v>
      </c>
      <c r="AG379" s="76">
        <v>0</v>
      </c>
      <c r="AH379" s="76">
        <v>8.9486835710226545E-2</v>
      </c>
      <c r="AI379" s="79">
        <f t="shared" si="428"/>
        <v>8.9486835710226545E-2</v>
      </c>
      <c r="AJ379" t="str">
        <f t="shared" si="429"/>
        <v/>
      </c>
      <c r="BA379"/>
      <c r="BR379"/>
      <c r="CG379"/>
    </row>
    <row r="380" spans="1:85" x14ac:dyDescent="0.25">
      <c r="A380" s="21" t="s">
        <v>16</v>
      </c>
      <c r="B380" s="22">
        <v>0.40883768246947683</v>
      </c>
      <c r="C380" s="22">
        <v>0</v>
      </c>
      <c r="D380" s="22">
        <v>11.194929200188042</v>
      </c>
      <c r="E380" s="22">
        <v>2.5368791574546092</v>
      </c>
      <c r="F380" s="214"/>
      <c r="G380" s="22">
        <v>0</v>
      </c>
      <c r="H380" s="23">
        <v>0</v>
      </c>
      <c r="I380" s="24">
        <f t="shared" si="426"/>
        <v>14.140646040112127</v>
      </c>
      <c r="J380" s="6"/>
      <c r="K380" s="25" t="s">
        <v>16</v>
      </c>
      <c r="L380" s="26">
        <v>0.40883768246947683</v>
      </c>
      <c r="M380" s="26">
        <v>0</v>
      </c>
      <c r="N380" s="26">
        <v>11.194929200188042</v>
      </c>
      <c r="O380" s="26">
        <v>2.5368791574546092</v>
      </c>
      <c r="P380" s="26">
        <v>0.84338820592886887</v>
      </c>
      <c r="Q380" s="26">
        <v>0</v>
      </c>
      <c r="R380" s="27">
        <v>0</v>
      </c>
      <c r="S380" s="28">
        <f t="shared" si="427"/>
        <v>14.984034246040997</v>
      </c>
      <c r="U380" s="80" t="s">
        <v>16</v>
      </c>
      <c r="V380" s="81">
        <v>0.40883768246947683</v>
      </c>
      <c r="W380" s="81">
        <v>0</v>
      </c>
      <c r="X380" s="81">
        <v>0</v>
      </c>
      <c r="Y380" s="81">
        <v>0</v>
      </c>
      <c r="Z380" s="81">
        <v>11.193065956223592</v>
      </c>
      <c r="AA380" s="81">
        <v>0</v>
      </c>
      <c r="AB380" s="81">
        <v>0.84338820592886887</v>
      </c>
      <c r="AC380" s="82">
        <v>2.5387424014190603</v>
      </c>
      <c r="AD380" s="81">
        <v>0</v>
      </c>
      <c r="AE380" s="81">
        <v>0</v>
      </c>
      <c r="AF380" s="81">
        <v>0</v>
      </c>
      <c r="AG380" s="81">
        <v>1.8632439644514298E-3</v>
      </c>
      <c r="AH380" s="81">
        <v>2.5368791574546092</v>
      </c>
      <c r="AI380" s="83">
        <f t="shared" si="428"/>
        <v>14.984034246040999</v>
      </c>
      <c r="AJ380" t="str">
        <f t="shared" si="429"/>
        <v/>
      </c>
      <c r="BA380"/>
      <c r="BR380"/>
      <c r="CG380"/>
    </row>
    <row r="381" spans="1:85" x14ac:dyDescent="0.25">
      <c r="A381" s="29" t="s">
        <v>136</v>
      </c>
      <c r="B381" s="18">
        <v>46.210640742074901</v>
      </c>
      <c r="C381" s="18">
        <v>1.2899269356380327</v>
      </c>
      <c r="D381" s="18">
        <v>37.57461150256723</v>
      </c>
      <c r="E381" s="18">
        <v>5.2595500616323142E-2</v>
      </c>
      <c r="F381" s="214"/>
      <c r="G381" s="18">
        <v>0</v>
      </c>
      <c r="H381" s="30">
        <v>0</v>
      </c>
      <c r="I381" s="16">
        <f t="shared" si="426"/>
        <v>85.127774680896493</v>
      </c>
      <c r="J381" s="6"/>
      <c r="K381" s="31" t="s">
        <v>136</v>
      </c>
      <c r="L381" s="18">
        <v>46.210640742074901</v>
      </c>
      <c r="M381" s="18">
        <v>1.2899269356380327</v>
      </c>
      <c r="N381" s="18">
        <v>37.57461150256723</v>
      </c>
      <c r="O381" s="18">
        <v>5.2595500616323142E-2</v>
      </c>
      <c r="P381" s="18">
        <v>8.3524288615861281E-2</v>
      </c>
      <c r="Q381" s="18">
        <v>0</v>
      </c>
      <c r="R381" s="19">
        <v>0</v>
      </c>
      <c r="S381" s="20">
        <f t="shared" si="427"/>
        <v>85.211298969512356</v>
      </c>
      <c r="U381" s="84" t="s">
        <v>136</v>
      </c>
      <c r="V381" s="76">
        <v>45.917618526707102</v>
      </c>
      <c r="W381" s="76">
        <v>0</v>
      </c>
      <c r="X381" s="76">
        <v>0</v>
      </c>
      <c r="Y381" s="76">
        <v>1.2899269356380327</v>
      </c>
      <c r="Z381" s="76">
        <v>37.57461150256723</v>
      </c>
      <c r="AA381" s="76">
        <v>5.2595500616323142E-2</v>
      </c>
      <c r="AB381" s="76">
        <v>8.3524288615861281E-2</v>
      </c>
      <c r="AC381" s="77">
        <v>0.29302221536779594</v>
      </c>
      <c r="AD381" s="76">
        <v>0.29302221536779594</v>
      </c>
      <c r="AE381" s="76">
        <v>0</v>
      </c>
      <c r="AF381" s="76">
        <v>0</v>
      </c>
      <c r="AG381" s="76">
        <v>0</v>
      </c>
      <c r="AH381" s="76">
        <v>0</v>
      </c>
      <c r="AI381" s="79">
        <f t="shared" si="428"/>
        <v>85.211298969512342</v>
      </c>
      <c r="AJ381" t="str">
        <f t="shared" si="429"/>
        <v/>
      </c>
      <c r="BA381"/>
      <c r="BR381"/>
      <c r="CG381"/>
    </row>
    <row r="382" spans="1:85" x14ac:dyDescent="0.25">
      <c r="A382" s="21" t="s">
        <v>24</v>
      </c>
      <c r="B382" s="22">
        <v>7.1362729738820931</v>
      </c>
      <c r="C382" s="22">
        <v>0.58108323850188004</v>
      </c>
      <c r="D382" s="22">
        <v>4.2554545209153831</v>
      </c>
      <c r="E382" s="22">
        <v>29.640076401733907</v>
      </c>
      <c r="F382" s="214"/>
      <c r="G382" s="22">
        <v>20.337932425672758</v>
      </c>
      <c r="H382" s="23">
        <v>0</v>
      </c>
      <c r="I382" s="24">
        <f t="shared" si="426"/>
        <v>61.950819560706023</v>
      </c>
      <c r="J382" s="6"/>
      <c r="K382" s="25" t="s">
        <v>24</v>
      </c>
      <c r="L382" s="26">
        <v>7.1362729738820931</v>
      </c>
      <c r="M382" s="26">
        <v>0.58108323850188004</v>
      </c>
      <c r="N382" s="26">
        <v>4.2554545209153831</v>
      </c>
      <c r="O382" s="26">
        <v>29.640076401733907</v>
      </c>
      <c r="P382" s="26">
        <v>0</v>
      </c>
      <c r="Q382" s="26">
        <v>20.337932425672758</v>
      </c>
      <c r="R382" s="27">
        <v>0</v>
      </c>
      <c r="S382" s="28">
        <f t="shared" si="427"/>
        <v>61.950819560706023</v>
      </c>
      <c r="U382" s="80" t="s">
        <v>24</v>
      </c>
      <c r="V382" s="81">
        <v>4.815292621811226</v>
      </c>
      <c r="W382" s="81">
        <v>1.8821831453300852</v>
      </c>
      <c r="X382" s="81">
        <v>20.337932425672758</v>
      </c>
      <c r="Y382" s="81">
        <v>0.58108323850188004</v>
      </c>
      <c r="Z382" s="81">
        <v>4.2554545209153831</v>
      </c>
      <c r="AA382" s="81">
        <v>23.659963844369717</v>
      </c>
      <c r="AB382" s="81">
        <v>0</v>
      </c>
      <c r="AC382" s="82">
        <v>6.4189097641049733</v>
      </c>
      <c r="AD382" s="81">
        <v>0.43879720674078165</v>
      </c>
      <c r="AE382" s="81">
        <v>3.3572086298833963E-3</v>
      </c>
      <c r="AF382" s="81">
        <v>0</v>
      </c>
      <c r="AG382" s="81">
        <v>0</v>
      </c>
      <c r="AH382" s="81">
        <v>5.9767553487343088</v>
      </c>
      <c r="AI382" s="83">
        <f t="shared" si="428"/>
        <v>61.950819560706016</v>
      </c>
      <c r="AJ382" t="str">
        <f t="shared" si="429"/>
        <v/>
      </c>
      <c r="BA382"/>
      <c r="BR382"/>
      <c r="CG382"/>
    </row>
    <row r="383" spans="1:85" x14ac:dyDescent="0.25">
      <c r="A383" s="29" t="s">
        <v>23</v>
      </c>
      <c r="B383" s="18">
        <v>10.093711485176525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426"/>
        <v>10.093711485176525</v>
      </c>
      <c r="J383" s="6"/>
      <c r="K383" s="31" t="s">
        <v>23</v>
      </c>
      <c r="L383" s="18">
        <v>10.093711485176525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427"/>
        <v>10.093711485176525</v>
      </c>
      <c r="U383" s="84" t="s">
        <v>23</v>
      </c>
      <c r="V383" s="76">
        <v>10.093711485176525</v>
      </c>
      <c r="W383" s="76">
        <v>0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0</v>
      </c>
      <c r="AD383" s="76">
        <v>0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428"/>
        <v>10.093711485176525</v>
      </c>
      <c r="AJ383" t="str">
        <f t="shared" si="429"/>
        <v/>
      </c>
      <c r="BA383"/>
      <c r="BR383"/>
      <c r="CG383"/>
    </row>
    <row r="384" spans="1:85" x14ac:dyDescent="0.25">
      <c r="A384" s="21" t="s">
        <v>58</v>
      </c>
      <c r="B384" s="22">
        <v>2.5561522449991312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426"/>
        <v>2.5561522449991312</v>
      </c>
      <c r="J384" s="6"/>
      <c r="K384" s="25" t="s">
        <v>58</v>
      </c>
      <c r="L384" s="26">
        <v>2.5561522449991312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427"/>
        <v>2.5561522449991312</v>
      </c>
      <c r="U384" s="80" t="s">
        <v>58</v>
      </c>
      <c r="V384" s="81">
        <v>2.5561522449991312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428"/>
        <v>2.5561522449991312</v>
      </c>
      <c r="AJ384" t="str">
        <f t="shared" si="429"/>
        <v/>
      </c>
      <c r="BA384"/>
      <c r="BR384"/>
      <c r="CG384"/>
    </row>
    <row r="385" spans="1:85" x14ac:dyDescent="0.25">
      <c r="A385" s="29" t="s">
        <v>21</v>
      </c>
      <c r="B385" s="18">
        <v>65.846843603027978</v>
      </c>
      <c r="C385" s="18">
        <v>0</v>
      </c>
      <c r="D385" s="18">
        <v>6.9744029362821429</v>
      </c>
      <c r="E385" s="18">
        <v>0</v>
      </c>
      <c r="F385" s="214"/>
      <c r="G385" s="18">
        <v>0</v>
      </c>
      <c r="H385" s="30">
        <v>0</v>
      </c>
      <c r="I385" s="16">
        <f t="shared" si="426"/>
        <v>72.821246539310124</v>
      </c>
      <c r="J385" s="6"/>
      <c r="K385" s="31" t="s">
        <v>21</v>
      </c>
      <c r="L385" s="18">
        <v>65.846843603027978</v>
      </c>
      <c r="M385" s="18">
        <v>0</v>
      </c>
      <c r="N385" s="18">
        <v>6.9744029362821429</v>
      </c>
      <c r="O385" s="18">
        <v>0</v>
      </c>
      <c r="P385" s="18">
        <v>37.508725322618027</v>
      </c>
      <c r="Q385" s="18">
        <v>0</v>
      </c>
      <c r="R385" s="19">
        <v>0</v>
      </c>
      <c r="S385" s="20">
        <f t="shared" si="427"/>
        <v>110.32997186192816</v>
      </c>
      <c r="U385" s="84" t="s">
        <v>21</v>
      </c>
      <c r="V385" s="76">
        <v>65.37073965524938</v>
      </c>
      <c r="W385" s="76">
        <v>0</v>
      </c>
      <c r="X385" s="76">
        <v>0</v>
      </c>
      <c r="Y385" s="76">
        <v>0</v>
      </c>
      <c r="Z385" s="76">
        <v>0.81347570094817478</v>
      </c>
      <c r="AA385" s="76">
        <v>0</v>
      </c>
      <c r="AB385" s="76">
        <v>37.508725322618027</v>
      </c>
      <c r="AC385" s="77">
        <v>6.6370311831125592</v>
      </c>
      <c r="AD385" s="76">
        <v>0.47610394777859066</v>
      </c>
      <c r="AE385" s="76">
        <v>0</v>
      </c>
      <c r="AF385" s="76">
        <v>0</v>
      </c>
      <c r="AG385" s="76">
        <v>6.1609272353339684</v>
      </c>
      <c r="AH385" s="76">
        <v>0</v>
      </c>
      <c r="AI385" s="79">
        <f t="shared" si="428"/>
        <v>110.32997186192813</v>
      </c>
      <c r="AJ385" t="str">
        <f t="shared" si="429"/>
        <v/>
      </c>
      <c r="BA385"/>
      <c r="BR385"/>
      <c r="CG385"/>
    </row>
    <row r="386" spans="1:85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426"/>
        <v>0</v>
      </c>
      <c r="J386" s="6"/>
      <c r="K386" s="25" t="s">
        <v>20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427"/>
        <v>0</v>
      </c>
      <c r="U386" s="80" t="s">
        <v>59</v>
      </c>
      <c r="V386" s="81">
        <v>0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428"/>
        <v>0</v>
      </c>
      <c r="AJ386" t="str">
        <f t="shared" si="429"/>
        <v/>
      </c>
      <c r="BA386"/>
      <c r="BR386"/>
      <c r="CG386"/>
    </row>
    <row r="387" spans="1:85" x14ac:dyDescent="0.25">
      <c r="A387" s="32" t="s">
        <v>62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426"/>
        <v>0</v>
      </c>
      <c r="J387" s="6"/>
      <c r="K387" s="33" t="s">
        <v>62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427"/>
        <v>0</v>
      </c>
      <c r="U387" s="85" t="s">
        <v>60</v>
      </c>
      <c r="V387" s="76">
        <v>0</v>
      </c>
      <c r="W387" s="76">
        <v>0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0</v>
      </c>
      <c r="AD387" s="78">
        <v>0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428"/>
        <v>0</v>
      </c>
      <c r="AJ387" t="str">
        <f t="shared" si="429"/>
        <v/>
      </c>
      <c r="BA387"/>
      <c r="BR387"/>
      <c r="CG387"/>
    </row>
    <row r="388" spans="1:85" ht="14.4" x14ac:dyDescent="0.3">
      <c r="A388" s="34" t="s">
        <v>22</v>
      </c>
      <c r="B388" s="35">
        <v>0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426"/>
        <v>0</v>
      </c>
      <c r="J388" s="6"/>
      <c r="K388" s="38" t="s">
        <v>22</v>
      </c>
      <c r="L388" s="39">
        <v>0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427"/>
        <v>0</v>
      </c>
      <c r="U388" s="86" t="s">
        <v>63</v>
      </c>
      <c r="V388" s="87">
        <v>0</v>
      </c>
      <c r="W388" s="87">
        <v>0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0</v>
      </c>
      <c r="AD388" s="87">
        <v>0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428"/>
        <v>0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426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427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428"/>
        <v>0</v>
      </c>
      <c r="AJ389" t="str">
        <f t="shared" si="429"/>
        <v/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426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427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428"/>
        <v>0</v>
      </c>
      <c r="AJ390" t="str">
        <f t="shared" si="429"/>
        <v/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426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427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428"/>
        <v>0</v>
      </c>
      <c r="AJ391" t="str">
        <f t="shared" si="429"/>
        <v/>
      </c>
      <c r="BA391"/>
      <c r="BR391"/>
      <c r="CG391"/>
    </row>
    <row r="392" spans="1:85" x14ac:dyDescent="0.25">
      <c r="A392" s="56" t="s">
        <v>25</v>
      </c>
      <c r="B392" s="57">
        <f>SUM(B371:B387)</f>
        <v>164.96126527003346</v>
      </c>
      <c r="C392" s="57">
        <f t="shared" ref="C392:H392" si="430">SUM(C371:C387)</f>
        <v>1.8710101741399128</v>
      </c>
      <c r="D392" s="57">
        <f t="shared" si="430"/>
        <v>61.355931764756861</v>
      </c>
      <c r="E392" s="57">
        <f t="shared" si="430"/>
        <v>430.30995917787948</v>
      </c>
      <c r="F392" s="57">
        <f t="shared" si="430"/>
        <v>0</v>
      </c>
      <c r="G392" s="57">
        <f t="shared" si="430"/>
        <v>20.337932425672758</v>
      </c>
      <c r="H392" s="58">
        <f t="shared" si="430"/>
        <v>0</v>
      </c>
      <c r="I392" s="16">
        <f t="shared" ref="I392" si="431">SUM(I371:I387)</f>
        <v>678.83609881248242</v>
      </c>
      <c r="J392" s="6"/>
      <c r="K392" s="59" t="s">
        <v>25</v>
      </c>
      <c r="L392" s="57">
        <f>SUM(L371:L387)</f>
        <v>164.96126527003346</v>
      </c>
      <c r="M392" s="57">
        <f t="shared" ref="M392:R392" si="432">SUM(M371:M387)</f>
        <v>1.8710101741399128</v>
      </c>
      <c r="N392" s="57">
        <f t="shared" si="432"/>
        <v>61.355931764756861</v>
      </c>
      <c r="O392" s="57">
        <f t="shared" si="432"/>
        <v>430.30995917787948</v>
      </c>
      <c r="P392" s="57">
        <f t="shared" si="432"/>
        <v>315.36945049163387</v>
      </c>
      <c r="Q392" s="57">
        <f t="shared" si="432"/>
        <v>20.337932425672758</v>
      </c>
      <c r="R392" s="58">
        <f t="shared" si="432"/>
        <v>0</v>
      </c>
      <c r="S392" s="60">
        <f t="shared" ref="S392" si="433">SUM(S371:S387)</f>
        <v>994.20554930411618</v>
      </c>
      <c r="T392" t="str">
        <f>IF(ABS(S392-AI392)&gt;0.01,S392-AI392,"")</f>
        <v/>
      </c>
      <c r="U392" s="94" t="s">
        <v>61</v>
      </c>
      <c r="V392" s="95">
        <f>SUM(V371:V387)</f>
        <v>161.79356855796328</v>
      </c>
      <c r="W392" s="95">
        <f t="shared" ref="W392:AH392" si="434">SUM(W371:W387)</f>
        <v>1.8821831453300852</v>
      </c>
      <c r="X392" s="95">
        <f t="shared" si="434"/>
        <v>20.337932425672758</v>
      </c>
      <c r="Y392" s="95">
        <f t="shared" si="434"/>
        <v>1.8710101741399128</v>
      </c>
      <c r="Z392" s="95">
        <f t="shared" si="434"/>
        <v>55.193141285458438</v>
      </c>
      <c r="AA392" s="95">
        <f t="shared" si="434"/>
        <v>224.74234968509776</v>
      </c>
      <c r="AB392" s="95">
        <f t="shared" si="434"/>
        <v>315.36945049163387</v>
      </c>
      <c r="AC392" s="95">
        <f t="shared" si="434"/>
        <v>213.0159135388202</v>
      </c>
      <c r="AD392" s="96">
        <f t="shared" si="434"/>
        <v>1.2855135667400917</v>
      </c>
      <c r="AE392" s="96">
        <f t="shared" si="434"/>
        <v>3.3572086298833963E-3</v>
      </c>
      <c r="AF392" s="96">
        <f t="shared" si="434"/>
        <v>0</v>
      </c>
      <c r="AG392" s="96">
        <f t="shared" si="434"/>
        <v>6.1627904792984198</v>
      </c>
      <c r="AH392" s="96">
        <f t="shared" si="434"/>
        <v>205.56425228415185</v>
      </c>
      <c r="AI392" s="97">
        <f>SUM(V392:AC392)</f>
        <v>994.20554930411629</v>
      </c>
      <c r="AJ392" t="str">
        <f t="shared" si="429"/>
        <v/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0.24300602981869615</v>
      </c>
      <c r="C393" s="98">
        <f t="shared" ref="C393:H393" si="435">IF($I392=0,"-",C392/$I392)</f>
        <v>2.7562031209196923E-3</v>
      </c>
      <c r="D393" s="98">
        <f t="shared" si="435"/>
        <v>9.0384014450748076E-2</v>
      </c>
      <c r="E393" s="98">
        <f t="shared" si="435"/>
        <v>0.63389374832988321</v>
      </c>
      <c r="F393" s="98">
        <f t="shared" si="435"/>
        <v>0</v>
      </c>
      <c r="G393" s="98">
        <f t="shared" si="435"/>
        <v>2.9960004279752931E-2</v>
      </c>
      <c r="H393" s="99">
        <f t="shared" si="435"/>
        <v>0</v>
      </c>
      <c r="I393" s="100">
        <f>SUM(B393:H393)</f>
        <v>1</v>
      </c>
      <c r="J393"/>
      <c r="K393" s="64" t="s">
        <v>86</v>
      </c>
      <c r="L393" s="65">
        <f t="shared" ref="L393:R393" si="436">IF($S392=0,"-",L392/$S392)</f>
        <v>0.16592269615221558</v>
      </c>
      <c r="M393" s="65">
        <f t="shared" si="436"/>
        <v>1.8819148368760432E-3</v>
      </c>
      <c r="N393" s="65">
        <f t="shared" si="436"/>
        <v>6.1713527758623259E-2</v>
      </c>
      <c r="O393" s="65">
        <f t="shared" si="436"/>
        <v>0.43281790116648461</v>
      </c>
      <c r="P393" s="65">
        <f t="shared" si="436"/>
        <v>0.31720749367409329</v>
      </c>
      <c r="Q393" s="65">
        <f t="shared" si="436"/>
        <v>2.04564664117074E-2</v>
      </c>
      <c r="R393" s="66">
        <f t="shared" si="436"/>
        <v>0</v>
      </c>
      <c r="S393" s="67">
        <f>SUM(L393:R393)</f>
        <v>1.0000000000000002</v>
      </c>
      <c r="U393" s="101" t="s">
        <v>86</v>
      </c>
      <c r="V393" s="102">
        <f>+V392/$AI392</f>
        <v>0.16273653740034844</v>
      </c>
      <c r="W393" s="102">
        <f t="shared" ref="W393" si="437">+W392/$AI392</f>
        <v>1.8931529266231711E-3</v>
      </c>
      <c r="X393" s="102">
        <f t="shared" ref="X393" si="438">+X392/$AI392</f>
        <v>2.0456466411707397E-2</v>
      </c>
      <c r="Y393" s="102">
        <f t="shared" ref="Y393" si="439">+Y392/$AI392</f>
        <v>1.881914836876043E-3</v>
      </c>
      <c r="Z393" s="102">
        <f t="shared" ref="Z393" si="440">+Z392/$AI392</f>
        <v>5.5514819168018419E-2</v>
      </c>
      <c r="AA393" s="102">
        <f t="shared" ref="AA393" si="441">+AA392/$AI392</f>
        <v>0.22605219800111134</v>
      </c>
      <c r="AB393" s="102">
        <f t="shared" ref="AB393" si="442">+AB392/$AI392</f>
        <v>0.31720749367409323</v>
      </c>
      <c r="AC393" s="102">
        <f t="shared" ref="AC393" si="443">+AC392/$AI392</f>
        <v>0.21425741758122197</v>
      </c>
      <c r="AD393" s="102">
        <f t="shared" ref="AD393" si="444">+AD392/$AI392</f>
        <v>1.2930058252439583E-3</v>
      </c>
      <c r="AE393" s="102">
        <f t="shared" ref="AE393" si="445">+AE392/$AI392</f>
        <v>3.3767751872168077E-6</v>
      </c>
      <c r="AF393" s="102">
        <f t="shared" ref="AF393" si="446">+AF392/$AI392</f>
        <v>0</v>
      </c>
      <c r="AG393" s="102">
        <f t="shared" ref="AG393" si="447">+AG392/$AI392</f>
        <v>6.1987085906048305E-3</v>
      </c>
      <c r="AH393" s="102">
        <f t="shared" ref="AH393" si="448">+AH392/$AI392</f>
        <v>0.20676232639018599</v>
      </c>
      <c r="AI393" s="103">
        <f>SUM(V393:AC393)</f>
        <v>1</v>
      </c>
      <c r="AJ393" s="1" t="str">
        <f t="shared" si="429"/>
        <v/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AJ397" t="str">
        <f>IF(ABS(S397-AI397)&gt;0.001,S397-AI397,"")</f>
        <v/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449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450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451">SUM(V398:AC398)</f>
        <v>0</v>
      </c>
      <c r="AJ398" t="str">
        <f t="shared" ref="AJ398:AJ419" si="452">IF(ABS(S398-AI398)&gt;0.001,S398-AI398,"")</f>
        <v/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449"/>
        <v>0</v>
      </c>
      <c r="J399" s="6"/>
      <c r="K399" s="31" t="s">
        <v>9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450"/>
        <v>0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0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451"/>
        <v>0</v>
      </c>
      <c r="AJ399" t="str">
        <f t="shared" si="452"/>
        <v/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449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450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451"/>
        <v>0</v>
      </c>
      <c r="AJ400" t="str">
        <f t="shared" si="452"/>
        <v/>
      </c>
      <c r="BA400"/>
      <c r="BR400"/>
      <c r="CG400"/>
    </row>
    <row r="401" spans="1:85" x14ac:dyDescent="0.25">
      <c r="A401" s="29" t="s">
        <v>15</v>
      </c>
      <c r="B401" s="18">
        <v>1.6042211336356493</v>
      </c>
      <c r="C401" s="18">
        <v>0</v>
      </c>
      <c r="D401" s="18">
        <v>1.0877153542727613</v>
      </c>
      <c r="E401" s="18">
        <v>0</v>
      </c>
      <c r="F401" s="214"/>
      <c r="G401" s="18">
        <v>0</v>
      </c>
      <c r="H401" s="30">
        <v>0</v>
      </c>
      <c r="I401" s="16">
        <f t="shared" si="449"/>
        <v>2.6919364879084107</v>
      </c>
      <c r="J401" s="6"/>
      <c r="K401" s="31" t="s">
        <v>15</v>
      </c>
      <c r="L401" s="18">
        <v>1.6042211336356493</v>
      </c>
      <c r="M401" s="18">
        <v>0</v>
      </c>
      <c r="N401" s="18">
        <v>1.0877153542727613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450"/>
        <v>2.6919364879084107</v>
      </c>
      <c r="U401" s="84" t="s">
        <v>15</v>
      </c>
      <c r="V401" s="76">
        <v>1.6042211336356493</v>
      </c>
      <c r="W401" s="76">
        <v>0</v>
      </c>
      <c r="X401" s="76">
        <v>0</v>
      </c>
      <c r="Y401" s="76">
        <v>0</v>
      </c>
      <c r="Z401" s="76">
        <v>1.0877153542727613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451"/>
        <v>2.6919364879084107</v>
      </c>
      <c r="AJ401" t="str">
        <f t="shared" si="452"/>
        <v/>
      </c>
      <c r="BA401"/>
      <c r="BR401"/>
      <c r="CG401"/>
    </row>
    <row r="402" spans="1:85" x14ac:dyDescent="0.25">
      <c r="A402" s="21" t="s">
        <v>14</v>
      </c>
      <c r="B402" s="22">
        <v>2.2626017808427203</v>
      </c>
      <c r="C402" s="22">
        <v>1.5790026821981602</v>
      </c>
      <c r="D402" s="22">
        <v>1.0575334147260458E-2</v>
      </c>
      <c r="E402" s="22">
        <v>0</v>
      </c>
      <c r="F402" s="214"/>
      <c r="G402" s="22">
        <v>0</v>
      </c>
      <c r="H402" s="23">
        <v>0</v>
      </c>
      <c r="I402" s="24">
        <f t="shared" si="449"/>
        <v>3.8521797971881409</v>
      </c>
      <c r="J402" s="6"/>
      <c r="K402" s="25" t="s">
        <v>14</v>
      </c>
      <c r="L402" s="26">
        <v>2.2626017808427203</v>
      </c>
      <c r="M402" s="26">
        <v>1.5790026821981602</v>
      </c>
      <c r="N402" s="26">
        <v>1.0575334147260458E-2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450"/>
        <v>3.8521797971881409</v>
      </c>
      <c r="U402" s="80" t="s">
        <v>55</v>
      </c>
      <c r="V402" s="81">
        <v>2.2626017808427203</v>
      </c>
      <c r="W402" s="81">
        <v>0</v>
      </c>
      <c r="X402" s="81">
        <v>0</v>
      </c>
      <c r="Y402" s="81">
        <v>1.5790026821981602</v>
      </c>
      <c r="Z402" s="81">
        <v>1.0575334147260458E-2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451"/>
        <v>3.8521797971881409</v>
      </c>
      <c r="AJ402" t="str">
        <f t="shared" si="452"/>
        <v/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449"/>
        <v>0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0</v>
      </c>
      <c r="P403" s="18">
        <v>3.3257437526719693</v>
      </c>
      <c r="Q403" s="18">
        <v>0</v>
      </c>
      <c r="R403" s="19">
        <v>0</v>
      </c>
      <c r="S403" s="20">
        <f t="shared" si="450"/>
        <v>3.3257437526719693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</v>
      </c>
      <c r="AB403" s="76">
        <v>3.3257437526719693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451"/>
        <v>3.3257437526719693</v>
      </c>
      <c r="AJ403" t="str">
        <f t="shared" si="452"/>
        <v/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0</v>
      </c>
      <c r="D404" s="22">
        <v>0</v>
      </c>
      <c r="E404" s="22">
        <v>1.1818437804497876E-2</v>
      </c>
      <c r="F404" s="214"/>
      <c r="G404" s="22">
        <v>0</v>
      </c>
      <c r="H404" s="23">
        <v>0</v>
      </c>
      <c r="I404" s="24">
        <f t="shared" si="449"/>
        <v>1.1818437804497876E-2</v>
      </c>
      <c r="J404" s="6"/>
      <c r="K404" s="25" t="s">
        <v>11</v>
      </c>
      <c r="L404" s="26">
        <v>0</v>
      </c>
      <c r="M404" s="26">
        <v>0</v>
      </c>
      <c r="N404" s="26">
        <v>0</v>
      </c>
      <c r="O404" s="26">
        <v>1.1818437804497876E-2</v>
      </c>
      <c r="P404" s="26">
        <v>0.2506523348664485</v>
      </c>
      <c r="Q404" s="26">
        <v>0</v>
      </c>
      <c r="R404" s="27">
        <v>0</v>
      </c>
      <c r="S404" s="28">
        <f t="shared" si="450"/>
        <v>0.26247077267094637</v>
      </c>
      <c r="U404" s="80" t="s">
        <v>11</v>
      </c>
      <c r="V404" s="81">
        <v>0</v>
      </c>
      <c r="W404" s="81">
        <v>0</v>
      </c>
      <c r="X404" s="81">
        <v>0</v>
      </c>
      <c r="Y404" s="81">
        <v>0</v>
      </c>
      <c r="Z404" s="81">
        <v>0</v>
      </c>
      <c r="AA404" s="81">
        <v>9.4547502435983009E-3</v>
      </c>
      <c r="AB404" s="81">
        <v>0.2506523348664485</v>
      </c>
      <c r="AC404" s="82">
        <v>2.3636875608995752E-3</v>
      </c>
      <c r="AD404" s="81">
        <v>0</v>
      </c>
      <c r="AE404" s="81">
        <v>0</v>
      </c>
      <c r="AF404" s="81">
        <v>0</v>
      </c>
      <c r="AG404" s="81">
        <v>0</v>
      </c>
      <c r="AH404" s="81">
        <v>2.3636875608995752E-3</v>
      </c>
      <c r="AI404" s="83">
        <f t="shared" si="451"/>
        <v>0.26247077267094637</v>
      </c>
      <c r="AJ404" t="str">
        <f t="shared" si="452"/>
        <v/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449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450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451"/>
        <v>0</v>
      </c>
      <c r="AJ405" t="str">
        <f t="shared" si="452"/>
        <v/>
      </c>
      <c r="BA405"/>
      <c r="BR405"/>
      <c r="CG405"/>
    </row>
    <row r="406" spans="1:85" x14ac:dyDescent="0.25">
      <c r="A406" s="21" t="s">
        <v>16</v>
      </c>
      <c r="B406" s="22">
        <v>1.544029147073695E-2</v>
      </c>
      <c r="C406" s="22">
        <v>0.13896262323663253</v>
      </c>
      <c r="D406" s="22">
        <v>0</v>
      </c>
      <c r="E406" s="22">
        <v>0</v>
      </c>
      <c r="F406" s="214"/>
      <c r="G406" s="22">
        <v>0</v>
      </c>
      <c r="H406" s="23">
        <v>0</v>
      </c>
      <c r="I406" s="24">
        <f t="shared" si="449"/>
        <v>0.15440291470736947</v>
      </c>
      <c r="J406" s="6"/>
      <c r="K406" s="25" t="s">
        <v>16</v>
      </c>
      <c r="L406" s="26">
        <v>1.544029147073695E-2</v>
      </c>
      <c r="M406" s="26">
        <v>0.13896262323663253</v>
      </c>
      <c r="N406" s="26">
        <v>0</v>
      </c>
      <c r="O406" s="26">
        <v>0</v>
      </c>
      <c r="P406" s="26">
        <v>1.4221184919210103E-2</v>
      </c>
      <c r="Q406" s="26">
        <v>0</v>
      </c>
      <c r="R406" s="27">
        <v>0</v>
      </c>
      <c r="S406" s="28">
        <f t="shared" si="450"/>
        <v>0.16862409962657957</v>
      </c>
      <c r="U406" s="80" t="s">
        <v>16</v>
      </c>
      <c r="V406" s="81">
        <v>1.544029147073695E-2</v>
      </c>
      <c r="W406" s="81">
        <v>0</v>
      </c>
      <c r="X406" s="81">
        <v>0</v>
      </c>
      <c r="Y406" s="81">
        <v>0.13896262323663253</v>
      </c>
      <c r="Z406" s="81">
        <v>0</v>
      </c>
      <c r="AA406" s="81">
        <v>0</v>
      </c>
      <c r="AB406" s="81">
        <v>1.4221184919210103E-2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451"/>
        <v>0.16862409962657957</v>
      </c>
      <c r="AJ406" t="str">
        <f t="shared" si="452"/>
        <v/>
      </c>
      <c r="BA406"/>
      <c r="BR406"/>
      <c r="CG406"/>
    </row>
    <row r="407" spans="1:85" x14ac:dyDescent="0.25">
      <c r="A407" s="29" t="s">
        <v>136</v>
      </c>
      <c r="B407" s="18">
        <v>13.110403388102579</v>
      </c>
      <c r="C407" s="18">
        <v>58.922750552230006</v>
      </c>
      <c r="D407" s="18">
        <v>31.172166445433938</v>
      </c>
      <c r="E407" s="18">
        <v>4.8140607293760098</v>
      </c>
      <c r="F407" s="214"/>
      <c r="G407" s="18">
        <v>0</v>
      </c>
      <c r="H407" s="30">
        <v>0</v>
      </c>
      <c r="I407" s="16">
        <f t="shared" si="449"/>
        <v>108.01938111514254</v>
      </c>
      <c r="J407" s="6"/>
      <c r="K407" s="31" t="s">
        <v>136</v>
      </c>
      <c r="L407" s="18">
        <v>13.110403388102579</v>
      </c>
      <c r="M407" s="18">
        <v>58.922750552230006</v>
      </c>
      <c r="N407" s="18">
        <v>31.172166445433938</v>
      </c>
      <c r="O407" s="18">
        <v>4.8140607293760098</v>
      </c>
      <c r="P407" s="18">
        <v>0</v>
      </c>
      <c r="Q407" s="18">
        <v>0</v>
      </c>
      <c r="R407" s="19">
        <v>0</v>
      </c>
      <c r="S407" s="20">
        <f t="shared" si="450"/>
        <v>108.01938111514254</v>
      </c>
      <c r="U407" s="84" t="s">
        <v>136</v>
      </c>
      <c r="V407" s="76">
        <v>13.110403388102579</v>
      </c>
      <c r="W407" s="76">
        <v>0</v>
      </c>
      <c r="X407" s="76">
        <v>0</v>
      </c>
      <c r="Y407" s="76">
        <v>58.922750552230006</v>
      </c>
      <c r="Z407" s="76">
        <v>31.172166445433938</v>
      </c>
      <c r="AA407" s="76">
        <v>7.705155834114906E-2</v>
      </c>
      <c r="AB407" s="76">
        <v>0</v>
      </c>
      <c r="AC407" s="77">
        <v>4.7370091710348605</v>
      </c>
      <c r="AD407" s="76">
        <v>0</v>
      </c>
      <c r="AE407" s="76">
        <v>0</v>
      </c>
      <c r="AF407" s="76">
        <v>0</v>
      </c>
      <c r="AG407" s="76">
        <v>0</v>
      </c>
      <c r="AH407" s="76">
        <v>4.7370091710348605</v>
      </c>
      <c r="AI407" s="79">
        <f t="shared" si="451"/>
        <v>108.01938111514254</v>
      </c>
      <c r="AJ407" t="str">
        <f t="shared" si="452"/>
        <v/>
      </c>
      <c r="BA407"/>
      <c r="BR407"/>
      <c r="CG407"/>
    </row>
    <row r="408" spans="1:85" x14ac:dyDescent="0.25">
      <c r="A408" s="21" t="s">
        <v>24</v>
      </c>
      <c r="B408" s="22">
        <v>3.7758328226216089</v>
      </c>
      <c r="C408" s="22">
        <v>1.5975386430280483</v>
      </c>
      <c r="D408" s="22">
        <v>0.8299384403609158</v>
      </c>
      <c r="E408" s="22">
        <v>52.377312695701512</v>
      </c>
      <c r="F408" s="214"/>
      <c r="G408" s="22">
        <v>7.040418297405636</v>
      </c>
      <c r="H408" s="23">
        <v>0</v>
      </c>
      <c r="I408" s="24">
        <f t="shared" si="449"/>
        <v>65.621040899117716</v>
      </c>
      <c r="J408" s="6"/>
      <c r="K408" s="25" t="s">
        <v>24</v>
      </c>
      <c r="L408" s="26">
        <v>3.7758328226216089</v>
      </c>
      <c r="M408" s="26">
        <v>1.5975386430280483</v>
      </c>
      <c r="N408" s="26">
        <v>0.8299384403609158</v>
      </c>
      <c r="O408" s="26">
        <v>52.377312695701512</v>
      </c>
      <c r="P408" s="26">
        <v>0</v>
      </c>
      <c r="Q408" s="26">
        <v>7.040418297405636</v>
      </c>
      <c r="R408" s="27">
        <v>0</v>
      </c>
      <c r="S408" s="28">
        <f t="shared" si="450"/>
        <v>65.621040899117716</v>
      </c>
      <c r="U408" s="80" t="s">
        <v>24</v>
      </c>
      <c r="V408" s="81">
        <v>1.0549157756041949</v>
      </c>
      <c r="W408" s="81">
        <v>2.521630491246905</v>
      </c>
      <c r="X408" s="81">
        <v>7.040418297405636</v>
      </c>
      <c r="Y408" s="81">
        <v>1.5975386430280483</v>
      </c>
      <c r="Z408" s="81">
        <v>0.8299384403609158</v>
      </c>
      <c r="AA408" s="81">
        <v>51.913691229887817</v>
      </c>
      <c r="AB408" s="81">
        <v>0</v>
      </c>
      <c r="AC408" s="82">
        <v>0.66290802158420081</v>
      </c>
      <c r="AD408" s="81">
        <v>0.19928655577050913</v>
      </c>
      <c r="AE408" s="81">
        <v>0</v>
      </c>
      <c r="AF408" s="81">
        <v>0</v>
      </c>
      <c r="AG408" s="81">
        <v>0</v>
      </c>
      <c r="AH408" s="81">
        <v>0.46362146581369162</v>
      </c>
      <c r="AI408" s="83">
        <f t="shared" si="451"/>
        <v>65.621040899117716</v>
      </c>
      <c r="AJ408" t="str">
        <f t="shared" si="452"/>
        <v/>
      </c>
      <c r="BA408"/>
      <c r="BR408"/>
      <c r="CG408"/>
    </row>
    <row r="409" spans="1:85" x14ac:dyDescent="0.25">
      <c r="A409" s="29" t="s">
        <v>23</v>
      </c>
      <c r="B409" s="18">
        <v>0.66869581746601336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449"/>
        <v>0.66869581746601336</v>
      </c>
      <c r="J409" s="6"/>
      <c r="K409" s="31" t="s">
        <v>23</v>
      </c>
      <c r="L409" s="18">
        <v>0.66869581746601336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450"/>
        <v>0.66869581746601336</v>
      </c>
      <c r="U409" s="84" t="s">
        <v>23</v>
      </c>
      <c r="V409" s="76">
        <v>0.64192485138045696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2.6770966085556385E-2</v>
      </c>
      <c r="AD409" s="76">
        <v>2.6770966085556385E-2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451"/>
        <v>0.66869581746601336</v>
      </c>
      <c r="AJ409" t="str">
        <f t="shared" si="452"/>
        <v/>
      </c>
      <c r="BA409"/>
      <c r="BR409"/>
      <c r="CG409"/>
    </row>
    <row r="410" spans="1:85" x14ac:dyDescent="0.25">
      <c r="A410" s="21" t="s">
        <v>58</v>
      </c>
      <c r="B410" s="22">
        <v>0.14080296533451239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449"/>
        <v>0.14080296533451239</v>
      </c>
      <c r="J410" s="6"/>
      <c r="K410" s="25" t="s">
        <v>58</v>
      </c>
      <c r="L410" s="26">
        <v>0.14080296533451239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450"/>
        <v>0.14080296533451239</v>
      </c>
      <c r="U410" s="80" t="s">
        <v>58</v>
      </c>
      <c r="V410" s="81">
        <v>0.14080296533451239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451"/>
        <v>0.14080296533451239</v>
      </c>
      <c r="AJ410" t="str">
        <f t="shared" si="452"/>
        <v/>
      </c>
      <c r="BA410"/>
      <c r="BR410"/>
      <c r="CG410"/>
    </row>
    <row r="411" spans="1:85" x14ac:dyDescent="0.25">
      <c r="A411" s="29" t="s">
        <v>21</v>
      </c>
      <c r="B411" s="18">
        <v>0.38522159830465025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449"/>
        <v>0.38522159830465025</v>
      </c>
      <c r="J411" s="6"/>
      <c r="K411" s="31" t="s">
        <v>21</v>
      </c>
      <c r="L411" s="18">
        <v>0.38522159830465025</v>
      </c>
      <c r="M411" s="18">
        <v>0</v>
      </c>
      <c r="N411" s="18">
        <v>0</v>
      </c>
      <c r="O411" s="18">
        <v>0</v>
      </c>
      <c r="P411" s="18">
        <v>0.19589537738724605</v>
      </c>
      <c r="Q411" s="18">
        <v>0</v>
      </c>
      <c r="R411" s="19">
        <v>0</v>
      </c>
      <c r="S411" s="20">
        <f t="shared" si="450"/>
        <v>0.58111697569189635</v>
      </c>
      <c r="U411" s="84" t="s">
        <v>21</v>
      </c>
      <c r="V411" s="76">
        <v>0.36596051838941773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0.19589537738724605</v>
      </c>
      <c r="AC411" s="77">
        <v>1.9261079915232515E-2</v>
      </c>
      <c r="AD411" s="76">
        <v>1.9261079915232515E-2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451"/>
        <v>0.58111697569189624</v>
      </c>
      <c r="AJ411" t="str">
        <f t="shared" si="452"/>
        <v/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449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450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451"/>
        <v>0</v>
      </c>
      <c r="AJ412" t="str">
        <f t="shared" si="452"/>
        <v/>
      </c>
      <c r="BA412"/>
      <c r="BR412"/>
      <c r="CG412"/>
    </row>
    <row r="413" spans="1:85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449"/>
        <v>0</v>
      </c>
      <c r="J413" s="6"/>
      <c r="K413" s="33" t="s">
        <v>62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450"/>
        <v>0</v>
      </c>
      <c r="U413" s="85" t="s">
        <v>60</v>
      </c>
      <c r="V413" s="76">
        <v>0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451"/>
        <v>0</v>
      </c>
      <c r="AJ413" t="str">
        <f t="shared" si="452"/>
        <v/>
      </c>
      <c r="BA413"/>
      <c r="BR413"/>
      <c r="CG413"/>
    </row>
    <row r="414" spans="1:85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449"/>
        <v>0</v>
      </c>
      <c r="J414" s="6"/>
      <c r="K414" s="38" t="s">
        <v>22</v>
      </c>
      <c r="L414" s="39">
        <v>0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450"/>
        <v>0</v>
      </c>
      <c r="U414" s="86" t="s">
        <v>63</v>
      </c>
      <c r="V414" s="87">
        <v>0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451"/>
        <v>0</v>
      </c>
      <c r="AJ414" t="str">
        <f t="shared" si="452"/>
        <v/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449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450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451"/>
        <v>0</v>
      </c>
      <c r="AJ415" t="str">
        <f t="shared" si="452"/>
        <v/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449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450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451"/>
        <v>0</v>
      </c>
      <c r="AJ416" t="str">
        <f t="shared" si="452"/>
        <v/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449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450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451"/>
        <v>0</v>
      </c>
      <c r="AJ417" t="str">
        <f t="shared" si="452"/>
        <v/>
      </c>
      <c r="BA417"/>
      <c r="BR417"/>
      <c r="CG417"/>
    </row>
    <row r="418" spans="1:85" x14ac:dyDescent="0.25">
      <c r="A418" s="56" t="s">
        <v>25</v>
      </c>
      <c r="B418" s="57">
        <f>SUM(B397:B413)</f>
        <v>21.963219797778468</v>
      </c>
      <c r="C418" s="57">
        <f t="shared" ref="C418:H418" si="453">SUM(C397:C413)</f>
        <v>62.238254500692847</v>
      </c>
      <c r="D418" s="57">
        <f t="shared" si="453"/>
        <v>33.100395574214872</v>
      </c>
      <c r="E418" s="57">
        <f t="shared" si="453"/>
        <v>57.203191862882022</v>
      </c>
      <c r="F418" s="57">
        <f t="shared" si="453"/>
        <v>0</v>
      </c>
      <c r="G418" s="57">
        <f t="shared" si="453"/>
        <v>7.040418297405636</v>
      </c>
      <c r="H418" s="58">
        <f t="shared" si="453"/>
        <v>0</v>
      </c>
      <c r="I418" s="16">
        <f t="shared" ref="I418" si="454">SUM(I397:I413)</f>
        <v>181.54548003297381</v>
      </c>
      <c r="J418" s="6"/>
      <c r="K418" s="59" t="s">
        <v>25</v>
      </c>
      <c r="L418" s="57">
        <f>SUM(L397:L413)</f>
        <v>21.963219797778468</v>
      </c>
      <c r="M418" s="57">
        <f t="shared" ref="M418:R418" si="455">SUM(M397:M413)</f>
        <v>62.238254500692847</v>
      </c>
      <c r="N418" s="57">
        <f t="shared" si="455"/>
        <v>33.100395574214872</v>
      </c>
      <c r="O418" s="57">
        <f t="shared" si="455"/>
        <v>57.203191862882022</v>
      </c>
      <c r="P418" s="57">
        <f t="shared" si="455"/>
        <v>3.786512649844874</v>
      </c>
      <c r="Q418" s="57">
        <f t="shared" si="455"/>
        <v>7.040418297405636</v>
      </c>
      <c r="R418" s="58">
        <f t="shared" si="455"/>
        <v>0</v>
      </c>
      <c r="S418" s="60">
        <f t="shared" ref="S418" si="456">SUM(S397:S413)</f>
        <v>185.33199268281871</v>
      </c>
      <c r="T418" t="str">
        <f>IF(ABS(S418-AI418)&gt;0.01,S418-AI418,"")</f>
        <v/>
      </c>
      <c r="U418" s="94" t="s">
        <v>61</v>
      </c>
      <c r="V418" s="95">
        <f>SUM(V397:V413)</f>
        <v>19.196270704760263</v>
      </c>
      <c r="W418" s="95">
        <f t="shared" ref="W418:AH418" si="457">SUM(W397:W413)</f>
        <v>2.521630491246905</v>
      </c>
      <c r="X418" s="95">
        <f t="shared" si="457"/>
        <v>7.040418297405636</v>
      </c>
      <c r="Y418" s="95">
        <f t="shared" si="457"/>
        <v>62.238254500692847</v>
      </c>
      <c r="Z418" s="95">
        <f t="shared" si="457"/>
        <v>33.100395574214872</v>
      </c>
      <c r="AA418" s="95">
        <f t="shared" si="457"/>
        <v>52.000197538472563</v>
      </c>
      <c r="AB418" s="95">
        <f t="shared" si="457"/>
        <v>3.786512649844874</v>
      </c>
      <c r="AC418" s="95">
        <f t="shared" si="457"/>
        <v>5.4483129261807504</v>
      </c>
      <c r="AD418" s="96">
        <f t="shared" si="457"/>
        <v>0.24531860177129802</v>
      </c>
      <c r="AE418" s="96">
        <f t="shared" si="457"/>
        <v>0</v>
      </c>
      <c r="AF418" s="96">
        <f t="shared" si="457"/>
        <v>0</v>
      </c>
      <c r="AG418" s="96">
        <f t="shared" si="457"/>
        <v>0</v>
      </c>
      <c r="AH418" s="96">
        <f t="shared" si="457"/>
        <v>5.2029943244094516</v>
      </c>
      <c r="AI418" s="97">
        <f>SUM(V418:AC418)</f>
        <v>185.33199268281874</v>
      </c>
      <c r="AJ418" t="str">
        <f t="shared" si="452"/>
        <v/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0.12097916066976343</v>
      </c>
      <c r="C419" s="98">
        <f t="shared" ref="C419:H419" si="458">IF($I418=0,"-",C418/$I418)</f>
        <v>0.34282458857906356</v>
      </c>
      <c r="D419" s="98">
        <f t="shared" si="458"/>
        <v>0.18232563855736258</v>
      </c>
      <c r="E419" s="98">
        <f t="shared" si="458"/>
        <v>0.31509014629553045</v>
      </c>
      <c r="F419" s="98">
        <f t="shared" si="458"/>
        <v>0</v>
      </c>
      <c r="G419" s="98">
        <f t="shared" si="458"/>
        <v>3.8780465898280124E-2</v>
      </c>
      <c r="H419" s="99">
        <f t="shared" si="458"/>
        <v>0</v>
      </c>
      <c r="I419" s="100">
        <f>SUM(B419:H419)</f>
        <v>1.0000000000000002</v>
      </c>
      <c r="J419"/>
      <c r="K419" s="64" t="s">
        <v>86</v>
      </c>
      <c r="L419" s="65">
        <f t="shared" ref="L419:R419" si="459">IF($S418=0,"-",L418/$S418)</f>
        <v>0.11850743889300759</v>
      </c>
      <c r="M419" s="65">
        <f t="shared" si="459"/>
        <v>0.3358203492000908</v>
      </c>
      <c r="N419" s="65">
        <f t="shared" si="459"/>
        <v>0.17860054864280031</v>
      </c>
      <c r="O419" s="65">
        <f t="shared" si="459"/>
        <v>0.30865254851482032</v>
      </c>
      <c r="P419" s="65">
        <f t="shared" si="459"/>
        <v>2.0430971442287334E-2</v>
      </c>
      <c r="Q419" s="65">
        <f t="shared" si="459"/>
        <v>3.7988143306993759E-2</v>
      </c>
      <c r="R419" s="66">
        <f t="shared" si="459"/>
        <v>0</v>
      </c>
      <c r="S419" s="67">
        <f>SUM(L419:R419)</f>
        <v>1.0000000000000002</v>
      </c>
      <c r="U419" s="101" t="s">
        <v>86</v>
      </c>
      <c r="V419" s="102">
        <f>+V418/$AI418</f>
        <v>0.10357774945857937</v>
      </c>
      <c r="W419" s="102">
        <f t="shared" ref="W419" si="460">+W418/$AI418</f>
        <v>1.3606018339005717E-2</v>
      </c>
      <c r="X419" s="102">
        <f t="shared" ref="X419" si="461">+X418/$AI418</f>
        <v>3.7988143306993752E-2</v>
      </c>
      <c r="Y419" s="102">
        <f t="shared" ref="Y419" si="462">+Y418/$AI418</f>
        <v>0.33582034920009074</v>
      </c>
      <c r="Z419" s="102">
        <f t="shared" ref="Z419" si="463">+Z418/$AI418</f>
        <v>0.17860054864280028</v>
      </c>
      <c r="AA419" s="102">
        <f t="shared" ref="AA419" si="464">+AA418/$AI418</f>
        <v>0.28057863505232389</v>
      </c>
      <c r="AB419" s="102">
        <f t="shared" ref="AB419" si="465">+AB418/$AI418</f>
        <v>2.0430971442287331E-2</v>
      </c>
      <c r="AC419" s="102">
        <f t="shared" ref="AC419" si="466">+AC418/$AI418</f>
        <v>2.9397584557918792E-2</v>
      </c>
      <c r="AD419" s="102">
        <f t="shared" ref="AD419" si="467">+AD418/$AI418</f>
        <v>1.3236710954224816E-3</v>
      </c>
      <c r="AE419" s="102">
        <f t="shared" ref="AE419" si="468">+AE418/$AI418</f>
        <v>0</v>
      </c>
      <c r="AF419" s="102">
        <f t="shared" ref="AF419" si="469">+AF418/$AI418</f>
        <v>0</v>
      </c>
      <c r="AG419" s="102">
        <f t="shared" ref="AG419" si="470">+AG418/$AI418</f>
        <v>0</v>
      </c>
      <c r="AH419" s="102">
        <f t="shared" ref="AH419" si="471">+AH418/$AI418</f>
        <v>2.8073913462496304E-2</v>
      </c>
      <c r="AI419" s="103">
        <f>SUM(V419:AC419)</f>
        <v>0.99999999999999978</v>
      </c>
      <c r="AJ419" s="1" t="str">
        <f t="shared" si="452"/>
        <v/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AJ423" t="str">
        <f>IF(ABS(S423-AI423)&gt;0.001,S423-AI423,"")</f>
        <v/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472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473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474">SUM(V424:AC424)</f>
        <v>0</v>
      </c>
      <c r="AJ424" t="str">
        <f t="shared" ref="AJ424:AJ445" si="475">IF(ABS(S424-AI424)&gt;0.001,S424-AI424,"")</f>
        <v/>
      </c>
      <c r="BA424"/>
      <c r="BR424"/>
      <c r="CG424"/>
    </row>
    <row r="425" spans="1:85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472"/>
        <v>0</v>
      </c>
      <c r="J425" s="6"/>
      <c r="K425" s="31" t="s">
        <v>9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473"/>
        <v>0</v>
      </c>
      <c r="U425" s="84" t="s">
        <v>9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474"/>
        <v>0</v>
      </c>
      <c r="AJ425" t="str">
        <f t="shared" si="475"/>
        <v/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472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473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474"/>
        <v>0</v>
      </c>
      <c r="AJ426" t="str">
        <f t="shared" si="475"/>
        <v/>
      </c>
      <c r="BA426"/>
      <c r="BR426"/>
      <c r="CG426"/>
    </row>
    <row r="427" spans="1:85" x14ac:dyDescent="0.25">
      <c r="A427" s="29" t="s">
        <v>15</v>
      </c>
      <c r="B427" s="18">
        <v>5.7807280032842066</v>
      </c>
      <c r="C427" s="18">
        <v>1.3937202219160136</v>
      </c>
      <c r="D427" s="18">
        <v>0</v>
      </c>
      <c r="E427" s="18">
        <v>0</v>
      </c>
      <c r="F427" s="214"/>
      <c r="G427" s="18">
        <v>0</v>
      </c>
      <c r="H427" s="30">
        <v>0</v>
      </c>
      <c r="I427" s="16">
        <f t="shared" si="472"/>
        <v>7.1744482252002202</v>
      </c>
      <c r="J427" s="6"/>
      <c r="K427" s="31" t="s">
        <v>15</v>
      </c>
      <c r="L427" s="18">
        <v>5.7807280032842066</v>
      </c>
      <c r="M427" s="18">
        <v>1.3937202219160136</v>
      </c>
      <c r="N427" s="18">
        <v>0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473"/>
        <v>7.1744482252002202</v>
      </c>
      <c r="U427" s="84" t="s">
        <v>15</v>
      </c>
      <c r="V427" s="76">
        <v>5.7582696302824852</v>
      </c>
      <c r="W427" s="76">
        <v>0</v>
      </c>
      <c r="X427" s="76">
        <v>0</v>
      </c>
      <c r="Y427" s="76">
        <v>1.3937202219160136</v>
      </c>
      <c r="Z427" s="76">
        <v>0</v>
      </c>
      <c r="AA427" s="76">
        <v>0</v>
      </c>
      <c r="AB427" s="76">
        <v>0</v>
      </c>
      <c r="AC427" s="77">
        <v>2.2458373001721623E-2</v>
      </c>
      <c r="AD427" s="78">
        <v>2.2458373001721623E-2</v>
      </c>
      <c r="AE427" s="78">
        <v>0</v>
      </c>
      <c r="AF427" s="78">
        <v>0</v>
      </c>
      <c r="AG427" s="78">
        <v>0</v>
      </c>
      <c r="AH427" s="78">
        <v>0</v>
      </c>
      <c r="AI427" s="79">
        <f t="shared" si="474"/>
        <v>7.1744482252002202</v>
      </c>
      <c r="AJ427" t="str">
        <f t="shared" si="475"/>
        <v/>
      </c>
      <c r="BA427"/>
      <c r="BR427"/>
      <c r="CG427"/>
    </row>
    <row r="428" spans="1:85" x14ac:dyDescent="0.25">
      <c r="A428" s="21" t="s">
        <v>14</v>
      </c>
      <c r="B428" s="22">
        <v>2.9016885552762002</v>
      </c>
      <c r="C428" s="22">
        <v>0</v>
      </c>
      <c r="D428" s="22">
        <v>0.9786288780104383</v>
      </c>
      <c r="E428" s="22">
        <v>9.3407161730545607E-4</v>
      </c>
      <c r="F428" s="214"/>
      <c r="G428" s="22">
        <v>0</v>
      </c>
      <c r="H428" s="23">
        <v>0</v>
      </c>
      <c r="I428" s="24">
        <f t="shared" si="472"/>
        <v>3.8812515049039438</v>
      </c>
      <c r="J428" s="6"/>
      <c r="K428" s="25" t="s">
        <v>14</v>
      </c>
      <c r="L428" s="26">
        <v>2.9016885552762002</v>
      </c>
      <c r="M428" s="26">
        <v>0</v>
      </c>
      <c r="N428" s="26">
        <v>0.9786288780104383</v>
      </c>
      <c r="O428" s="26">
        <v>9.3407161730545607E-4</v>
      </c>
      <c r="P428" s="26">
        <v>0</v>
      </c>
      <c r="Q428" s="26">
        <v>0</v>
      </c>
      <c r="R428" s="27">
        <v>0</v>
      </c>
      <c r="S428" s="28">
        <f t="shared" si="473"/>
        <v>3.8812515049039438</v>
      </c>
      <c r="U428" s="80" t="s">
        <v>55</v>
      </c>
      <c r="V428" s="81">
        <v>2.8183212613119606</v>
      </c>
      <c r="W428" s="81">
        <v>0</v>
      </c>
      <c r="X428" s="81">
        <v>0</v>
      </c>
      <c r="Y428" s="81">
        <v>0</v>
      </c>
      <c r="Z428" s="81">
        <v>0.9786288780104383</v>
      </c>
      <c r="AA428" s="81">
        <v>9.3407161730545607E-4</v>
      </c>
      <c r="AB428" s="81">
        <v>0</v>
      </c>
      <c r="AC428" s="82">
        <v>8.3367293964239739E-2</v>
      </c>
      <c r="AD428" s="81">
        <v>8.3367293964239739E-2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474"/>
        <v>3.8812515049039438</v>
      </c>
      <c r="AJ428" t="str">
        <f t="shared" si="475"/>
        <v/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3.2611321564803707E-3</v>
      </c>
      <c r="F429" s="214"/>
      <c r="G429" s="18">
        <v>0</v>
      </c>
      <c r="H429" s="30">
        <v>0</v>
      </c>
      <c r="I429" s="16">
        <f t="shared" si="472"/>
        <v>3.2611321564803707E-3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3.2611321564803707E-3</v>
      </c>
      <c r="P429" s="18">
        <v>37.781168591309829</v>
      </c>
      <c r="Q429" s="18">
        <v>0</v>
      </c>
      <c r="R429" s="19">
        <v>0</v>
      </c>
      <c r="S429" s="20">
        <f t="shared" si="473"/>
        <v>37.78442972346631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3.254215724587783E-3</v>
      </c>
      <c r="AB429" s="76">
        <v>37.781168591309829</v>
      </c>
      <c r="AC429" s="77">
        <v>6.9164318925876067E-6</v>
      </c>
      <c r="AD429" s="76">
        <v>0</v>
      </c>
      <c r="AE429" s="76">
        <v>0</v>
      </c>
      <c r="AF429" s="76">
        <v>0</v>
      </c>
      <c r="AG429" s="76">
        <v>0</v>
      </c>
      <c r="AH429" s="76">
        <v>6.9164318925876067E-6</v>
      </c>
      <c r="AI429" s="79">
        <f t="shared" si="474"/>
        <v>37.78442972346631</v>
      </c>
      <c r="AJ429" t="str">
        <f t="shared" si="475"/>
        <v/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472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1.6056855779784915</v>
      </c>
      <c r="Q430" s="26">
        <v>0</v>
      </c>
      <c r="R430" s="27">
        <v>0</v>
      </c>
      <c r="S430" s="28">
        <f t="shared" si="473"/>
        <v>1.6056855779784915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1.6056855779784915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474"/>
        <v>1.6056855779784915</v>
      </c>
      <c r="AJ430" t="str">
        <f t="shared" si="475"/>
        <v/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472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473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474"/>
        <v>0</v>
      </c>
      <c r="AJ431" t="str">
        <f t="shared" si="475"/>
        <v/>
      </c>
      <c r="BA431"/>
      <c r="BR431"/>
      <c r="CG431"/>
    </row>
    <row r="432" spans="1:85" x14ac:dyDescent="0.25">
      <c r="A432" s="21" t="s">
        <v>16</v>
      </c>
      <c r="B432" s="22">
        <v>3.160686662499987</v>
      </c>
      <c r="C432" s="22">
        <v>0</v>
      </c>
      <c r="D432" s="22">
        <v>0.96635143815843649</v>
      </c>
      <c r="E432" s="22">
        <v>1.2955540686377454</v>
      </c>
      <c r="F432" s="214"/>
      <c r="G432" s="22">
        <v>0</v>
      </c>
      <c r="H432" s="23">
        <v>0</v>
      </c>
      <c r="I432" s="24">
        <f t="shared" si="472"/>
        <v>5.4225921692961689</v>
      </c>
      <c r="J432" s="6"/>
      <c r="K432" s="25" t="s">
        <v>16</v>
      </c>
      <c r="L432" s="26">
        <v>3.160686662499987</v>
      </c>
      <c r="M432" s="26">
        <v>0</v>
      </c>
      <c r="N432" s="26">
        <v>0.96635143815843649</v>
      </c>
      <c r="O432" s="26">
        <v>1.2955540686377454</v>
      </c>
      <c r="P432" s="26">
        <v>7.8180721206308007E-2</v>
      </c>
      <c r="Q432" s="26">
        <v>0</v>
      </c>
      <c r="R432" s="27">
        <v>0</v>
      </c>
      <c r="S432" s="28">
        <f t="shared" si="473"/>
        <v>5.5007728905024766</v>
      </c>
      <c r="U432" s="80" t="s">
        <v>16</v>
      </c>
      <c r="V432" s="81">
        <v>3.160686662499987</v>
      </c>
      <c r="W432" s="81">
        <v>0</v>
      </c>
      <c r="X432" s="81">
        <v>0</v>
      </c>
      <c r="Y432" s="81">
        <v>0</v>
      </c>
      <c r="Z432" s="81">
        <v>0.96635143815843649</v>
      </c>
      <c r="AA432" s="81">
        <v>0</v>
      </c>
      <c r="AB432" s="81">
        <v>7.8180721206308007E-2</v>
      </c>
      <c r="AC432" s="82">
        <v>1.2955540686377454</v>
      </c>
      <c r="AD432" s="81">
        <v>0</v>
      </c>
      <c r="AE432" s="81">
        <v>0</v>
      </c>
      <c r="AF432" s="81">
        <v>0</v>
      </c>
      <c r="AG432" s="81">
        <v>0</v>
      </c>
      <c r="AH432" s="81">
        <v>1.2955540686377454</v>
      </c>
      <c r="AI432" s="83">
        <f t="shared" si="474"/>
        <v>5.5007728905024766</v>
      </c>
      <c r="AJ432" t="str">
        <f t="shared" si="475"/>
        <v/>
      </c>
      <c r="BA432"/>
      <c r="BR432"/>
      <c r="CG432"/>
    </row>
    <row r="433" spans="1:85" x14ac:dyDescent="0.25">
      <c r="A433" s="29" t="s">
        <v>136</v>
      </c>
      <c r="B433" s="18">
        <v>36.598194687494406</v>
      </c>
      <c r="C433" s="18">
        <v>28.905755896898214</v>
      </c>
      <c r="D433" s="18">
        <v>11.383184660278586</v>
      </c>
      <c r="E433" s="18">
        <v>11.386970281764397</v>
      </c>
      <c r="F433" s="214"/>
      <c r="G433" s="18">
        <v>0</v>
      </c>
      <c r="H433" s="30">
        <v>0</v>
      </c>
      <c r="I433" s="16">
        <f t="shared" si="472"/>
        <v>88.274105526435591</v>
      </c>
      <c r="J433" s="6"/>
      <c r="K433" s="31" t="s">
        <v>136</v>
      </c>
      <c r="L433" s="18">
        <v>36.598194687494406</v>
      </c>
      <c r="M433" s="18">
        <v>28.905755896898214</v>
      </c>
      <c r="N433" s="18">
        <v>11.383184660278586</v>
      </c>
      <c r="O433" s="18">
        <v>11.386970281764397</v>
      </c>
      <c r="P433" s="18">
        <v>0</v>
      </c>
      <c r="Q433" s="18">
        <v>0</v>
      </c>
      <c r="R433" s="19">
        <v>0</v>
      </c>
      <c r="S433" s="20">
        <f t="shared" si="473"/>
        <v>88.274105526435591</v>
      </c>
      <c r="U433" s="84" t="s">
        <v>136</v>
      </c>
      <c r="V433" s="76">
        <v>36.586301180447364</v>
      </c>
      <c r="W433" s="76">
        <v>0</v>
      </c>
      <c r="X433" s="76">
        <v>0</v>
      </c>
      <c r="Y433" s="76">
        <v>28.905755896898214</v>
      </c>
      <c r="Z433" s="76">
        <v>11.383184660278586</v>
      </c>
      <c r="AA433" s="76">
        <v>0</v>
      </c>
      <c r="AB433" s="76">
        <v>0</v>
      </c>
      <c r="AC433" s="77">
        <v>11.398863788811438</v>
      </c>
      <c r="AD433" s="76">
        <v>1.1893507047041011E-2</v>
      </c>
      <c r="AE433" s="76">
        <v>0</v>
      </c>
      <c r="AF433" s="76">
        <v>0</v>
      </c>
      <c r="AG433" s="76">
        <v>0</v>
      </c>
      <c r="AH433" s="76">
        <v>11.386970281764397</v>
      </c>
      <c r="AI433" s="79">
        <f t="shared" si="474"/>
        <v>88.274105526435605</v>
      </c>
      <c r="AJ433" t="str">
        <f t="shared" si="475"/>
        <v/>
      </c>
      <c r="BA433"/>
      <c r="BR433"/>
      <c r="CG433"/>
    </row>
    <row r="434" spans="1:85" x14ac:dyDescent="0.25">
      <c r="A434" s="21" t="s">
        <v>24</v>
      </c>
      <c r="B434" s="22">
        <v>26.092760416944312</v>
      </c>
      <c r="C434" s="22">
        <v>6.8705624848882563</v>
      </c>
      <c r="D434" s="22">
        <v>15.643802971973786</v>
      </c>
      <c r="E434" s="22">
        <v>284.92579515282557</v>
      </c>
      <c r="F434" s="214"/>
      <c r="G434" s="22">
        <v>37.474791944785764</v>
      </c>
      <c r="H434" s="23">
        <v>0</v>
      </c>
      <c r="I434" s="24">
        <f t="shared" si="472"/>
        <v>371.00771297141767</v>
      </c>
      <c r="J434" s="6"/>
      <c r="K434" s="25" t="s">
        <v>24</v>
      </c>
      <c r="L434" s="26">
        <v>26.092760416944312</v>
      </c>
      <c r="M434" s="26">
        <v>6.8705624848882563</v>
      </c>
      <c r="N434" s="26">
        <v>15.643802971973786</v>
      </c>
      <c r="O434" s="26">
        <v>284.92579515282557</v>
      </c>
      <c r="P434" s="26">
        <v>0.6771986481175607</v>
      </c>
      <c r="Q434" s="26">
        <v>37.474791944785764</v>
      </c>
      <c r="R434" s="27">
        <v>0</v>
      </c>
      <c r="S434" s="28">
        <f t="shared" si="473"/>
        <v>371.68491161953523</v>
      </c>
      <c r="U434" s="80" t="s">
        <v>24</v>
      </c>
      <c r="V434" s="81">
        <v>6.3319178611959144</v>
      </c>
      <c r="W434" s="81">
        <v>19.264733398185065</v>
      </c>
      <c r="X434" s="81">
        <v>37.474791944785764</v>
      </c>
      <c r="Y434" s="81">
        <v>6.8705624848882563</v>
      </c>
      <c r="Z434" s="81">
        <v>15.335808100062852</v>
      </c>
      <c r="AA434" s="81">
        <v>283.58454867421068</v>
      </c>
      <c r="AB434" s="81">
        <v>0.6771986481175607</v>
      </c>
      <c r="AC434" s="82">
        <v>2.1453505080891531</v>
      </c>
      <c r="AD434" s="81">
        <v>0.49610915756333018</v>
      </c>
      <c r="AE434" s="81">
        <v>0.73455783504358296</v>
      </c>
      <c r="AF434" s="81">
        <v>0</v>
      </c>
      <c r="AG434" s="81">
        <v>0.30799487191093339</v>
      </c>
      <c r="AH434" s="81">
        <v>0.60668864357130625</v>
      </c>
      <c r="AI434" s="83">
        <f t="shared" si="474"/>
        <v>371.68491161953523</v>
      </c>
      <c r="AJ434" t="str">
        <f t="shared" si="475"/>
        <v/>
      </c>
      <c r="BA434"/>
      <c r="BR434"/>
      <c r="CG434"/>
    </row>
    <row r="435" spans="1:85" x14ac:dyDescent="0.25">
      <c r="A435" s="29" t="s">
        <v>23</v>
      </c>
      <c r="B435" s="18">
        <v>43.84513165612308</v>
      </c>
      <c r="C435" s="18">
        <v>0</v>
      </c>
      <c r="D435" s="18">
        <v>4.1304979628428917</v>
      </c>
      <c r="E435" s="18">
        <v>0</v>
      </c>
      <c r="F435" s="214"/>
      <c r="G435" s="18">
        <v>0</v>
      </c>
      <c r="H435" s="30">
        <v>0</v>
      </c>
      <c r="I435" s="16">
        <f t="shared" si="472"/>
        <v>47.975629618965968</v>
      </c>
      <c r="J435" s="6"/>
      <c r="K435" s="31" t="s">
        <v>23</v>
      </c>
      <c r="L435" s="18">
        <v>43.84513165612308</v>
      </c>
      <c r="M435" s="18">
        <v>0</v>
      </c>
      <c r="N435" s="18">
        <v>4.1304979628428917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473"/>
        <v>47.975629618965968</v>
      </c>
      <c r="U435" s="84" t="s">
        <v>23</v>
      </c>
      <c r="V435" s="76">
        <v>41.164199263748031</v>
      </c>
      <c r="W435" s="76">
        <v>2.4755350101930849</v>
      </c>
      <c r="X435" s="76">
        <v>0</v>
      </c>
      <c r="Y435" s="76">
        <v>0</v>
      </c>
      <c r="Z435" s="76">
        <v>4.1304979628428917</v>
      </c>
      <c r="AA435" s="76">
        <v>0</v>
      </c>
      <c r="AB435" s="76">
        <v>0</v>
      </c>
      <c r="AC435" s="77">
        <v>0.20539738218196224</v>
      </c>
      <c r="AD435" s="76">
        <v>0.20539738218196224</v>
      </c>
      <c r="AE435" s="76">
        <v>0</v>
      </c>
      <c r="AF435" s="76">
        <v>0</v>
      </c>
      <c r="AG435" s="76">
        <v>0</v>
      </c>
      <c r="AH435" s="76">
        <v>0</v>
      </c>
      <c r="AI435" s="79">
        <f t="shared" si="474"/>
        <v>47.975629618965975</v>
      </c>
      <c r="AJ435" t="str">
        <f t="shared" si="475"/>
        <v/>
      </c>
      <c r="BA435"/>
      <c r="BR435"/>
      <c r="CG435"/>
    </row>
    <row r="436" spans="1:85" x14ac:dyDescent="0.25">
      <c r="A436" s="21" t="s">
        <v>58</v>
      </c>
      <c r="B436" s="22">
        <v>0.48722788888206076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24">
        <f t="shared" si="472"/>
        <v>0.48722788888206076</v>
      </c>
      <c r="J436" s="6"/>
      <c r="K436" s="25" t="s">
        <v>58</v>
      </c>
      <c r="L436" s="26">
        <v>0.48722788888206076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473"/>
        <v>0.48722788888206076</v>
      </c>
      <c r="U436" s="80" t="s">
        <v>58</v>
      </c>
      <c r="V436" s="81">
        <v>0.4527031048406564</v>
      </c>
      <c r="W436" s="81">
        <v>0</v>
      </c>
      <c r="X436" s="81">
        <v>0</v>
      </c>
      <c r="Y436" s="81">
        <v>0</v>
      </c>
      <c r="Z436" s="81">
        <v>0</v>
      </c>
      <c r="AA436" s="81">
        <v>0</v>
      </c>
      <c r="AB436" s="81">
        <v>0</v>
      </c>
      <c r="AC436" s="82">
        <v>3.4524784041404369E-2</v>
      </c>
      <c r="AD436" s="81">
        <v>3.4524784041404369E-2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474"/>
        <v>0.48722788888206076</v>
      </c>
      <c r="AJ436" t="str">
        <f t="shared" si="475"/>
        <v/>
      </c>
      <c r="BA436"/>
      <c r="BR436"/>
      <c r="CG436"/>
    </row>
    <row r="437" spans="1:85" x14ac:dyDescent="0.25">
      <c r="A437" s="29" t="s">
        <v>21</v>
      </c>
      <c r="B437" s="18">
        <v>42.127047653147251</v>
      </c>
      <c r="C437" s="18">
        <v>0</v>
      </c>
      <c r="D437" s="18">
        <v>2.6525760283752535</v>
      </c>
      <c r="E437" s="18">
        <v>0</v>
      </c>
      <c r="F437" s="214"/>
      <c r="G437" s="18">
        <v>0</v>
      </c>
      <c r="H437" s="30">
        <v>0</v>
      </c>
      <c r="I437" s="16">
        <f t="shared" si="472"/>
        <v>44.779623681522501</v>
      </c>
      <c r="J437" s="6"/>
      <c r="K437" s="31" t="s">
        <v>21</v>
      </c>
      <c r="L437" s="18">
        <v>42.127047653147251</v>
      </c>
      <c r="M437" s="18">
        <v>0</v>
      </c>
      <c r="N437" s="18">
        <v>2.6525760283752535</v>
      </c>
      <c r="O437" s="18">
        <v>0</v>
      </c>
      <c r="P437" s="18">
        <v>2.2254009424984775</v>
      </c>
      <c r="Q437" s="18">
        <v>0</v>
      </c>
      <c r="R437" s="19">
        <v>0</v>
      </c>
      <c r="S437" s="20">
        <f t="shared" si="473"/>
        <v>47.005024624020976</v>
      </c>
      <c r="U437" s="84" t="s">
        <v>21</v>
      </c>
      <c r="V437" s="76">
        <v>41.93607885537677</v>
      </c>
      <c r="W437" s="76">
        <v>0</v>
      </c>
      <c r="X437" s="76">
        <v>0</v>
      </c>
      <c r="Y437" s="76">
        <v>0</v>
      </c>
      <c r="Z437" s="76">
        <v>4.833749768519708E-2</v>
      </c>
      <c r="AA437" s="76">
        <v>0</v>
      </c>
      <c r="AB437" s="76">
        <v>2.2254009424984775</v>
      </c>
      <c r="AC437" s="77">
        <v>2.7952073284605383</v>
      </c>
      <c r="AD437" s="76">
        <v>0.1909687977704824</v>
      </c>
      <c r="AE437" s="76">
        <v>0</v>
      </c>
      <c r="AF437" s="76">
        <v>0</v>
      </c>
      <c r="AG437" s="76">
        <v>2.6042385306900564</v>
      </c>
      <c r="AH437" s="76">
        <v>0</v>
      </c>
      <c r="AI437" s="79">
        <f t="shared" si="474"/>
        <v>47.005024624020976</v>
      </c>
      <c r="AJ437" t="str">
        <f t="shared" si="475"/>
        <v/>
      </c>
      <c r="BA437"/>
      <c r="BR437"/>
      <c r="CG437"/>
    </row>
    <row r="438" spans="1:85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472"/>
        <v>0</v>
      </c>
      <c r="J438" s="6"/>
      <c r="K438" s="25" t="s">
        <v>20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473"/>
        <v>0</v>
      </c>
      <c r="U438" s="80" t="s">
        <v>59</v>
      </c>
      <c r="V438" s="81">
        <v>0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474"/>
        <v>0</v>
      </c>
      <c r="AJ438" t="str">
        <f t="shared" si="475"/>
        <v/>
      </c>
      <c r="BA438"/>
      <c r="BR438"/>
      <c r="CG438"/>
    </row>
    <row r="439" spans="1:85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472"/>
        <v>0</v>
      </c>
      <c r="J439" s="6"/>
      <c r="K439" s="33" t="s">
        <v>62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473"/>
        <v>0</v>
      </c>
      <c r="U439" s="85" t="s">
        <v>60</v>
      </c>
      <c r="V439" s="76">
        <v>0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474"/>
        <v>0</v>
      </c>
      <c r="AJ439" t="str">
        <f t="shared" si="475"/>
        <v/>
      </c>
      <c r="BA439"/>
      <c r="BR439"/>
      <c r="CG439"/>
    </row>
    <row r="440" spans="1:85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472"/>
        <v>0</v>
      </c>
      <c r="J440" s="6"/>
      <c r="K440" s="38" t="s">
        <v>22</v>
      </c>
      <c r="L440" s="39">
        <v>0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473"/>
        <v>0</v>
      </c>
      <c r="U440" s="86" t="s">
        <v>63</v>
      </c>
      <c r="V440" s="87">
        <v>0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474"/>
        <v>0</v>
      </c>
      <c r="AJ440" t="str">
        <f t="shared" si="475"/>
        <v/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472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473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474"/>
        <v>0</v>
      </c>
      <c r="AJ441" t="str">
        <f t="shared" si="475"/>
        <v/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472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473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474"/>
        <v>0</v>
      </c>
      <c r="AJ442" t="str">
        <f t="shared" si="475"/>
        <v/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472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473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474"/>
        <v>0</v>
      </c>
      <c r="AJ443" s="12" t="str">
        <f t="shared" si="475"/>
        <v/>
      </c>
    </row>
    <row r="444" spans="1:85" x14ac:dyDescent="0.25">
      <c r="A444" s="56" t="s">
        <v>25</v>
      </c>
      <c r="B444" s="57">
        <f>SUM(B423:B439)</f>
        <v>160.99346552365151</v>
      </c>
      <c r="C444" s="57">
        <f t="shared" ref="C444:H444" si="476">SUM(C423:C439)</f>
        <v>37.17003860370248</v>
      </c>
      <c r="D444" s="57">
        <f t="shared" si="476"/>
        <v>35.755041939639383</v>
      </c>
      <c r="E444" s="57">
        <f t="shared" si="476"/>
        <v>297.61251470700148</v>
      </c>
      <c r="F444" s="57">
        <f t="shared" si="476"/>
        <v>0</v>
      </c>
      <c r="G444" s="57">
        <f t="shared" si="476"/>
        <v>37.474791944785764</v>
      </c>
      <c r="H444" s="58">
        <f t="shared" si="476"/>
        <v>0</v>
      </c>
      <c r="I444" s="16">
        <f t="shared" ref="I444" si="477">SUM(I423:I439)</f>
        <v>569.0058527187806</v>
      </c>
      <c r="J444" s="6"/>
      <c r="K444" s="59" t="s">
        <v>25</v>
      </c>
      <c r="L444" s="57">
        <f>SUM(L423:L439)</f>
        <v>160.99346552365151</v>
      </c>
      <c r="M444" s="57">
        <f t="shared" ref="M444:R444" si="478">SUM(M423:M439)</f>
        <v>37.17003860370248</v>
      </c>
      <c r="N444" s="57">
        <f t="shared" si="478"/>
        <v>35.755041939639383</v>
      </c>
      <c r="O444" s="57">
        <f t="shared" si="478"/>
        <v>297.61251470700148</v>
      </c>
      <c r="P444" s="57">
        <f t="shared" si="478"/>
        <v>42.367634481110663</v>
      </c>
      <c r="Q444" s="57">
        <f t="shared" si="478"/>
        <v>37.474791944785764</v>
      </c>
      <c r="R444" s="58">
        <f t="shared" si="478"/>
        <v>0</v>
      </c>
      <c r="S444" s="60">
        <f t="shared" ref="S444" si="479">SUM(S423:S439)</f>
        <v>611.37348719989131</v>
      </c>
      <c r="T444" t="str">
        <f>IF(ABS(S444-AI444)&gt;0.01,S444-AI444,"")</f>
        <v/>
      </c>
      <c r="U444" s="94" t="s">
        <v>61</v>
      </c>
      <c r="V444" s="95">
        <f>SUM(V423:V439)</f>
        <v>138.20847781970315</v>
      </c>
      <c r="W444" s="95">
        <f t="shared" ref="W444:AH444" si="480">SUM(W423:W439)</f>
        <v>21.740268408378149</v>
      </c>
      <c r="X444" s="95">
        <f t="shared" si="480"/>
        <v>37.474791944785764</v>
      </c>
      <c r="Y444" s="95">
        <f t="shared" si="480"/>
        <v>37.17003860370248</v>
      </c>
      <c r="Z444" s="95">
        <f t="shared" si="480"/>
        <v>32.842808537038401</v>
      </c>
      <c r="AA444" s="95">
        <f t="shared" si="480"/>
        <v>283.58873696155257</v>
      </c>
      <c r="AB444" s="95">
        <f t="shared" si="480"/>
        <v>42.367634481110663</v>
      </c>
      <c r="AC444" s="95">
        <f t="shared" si="480"/>
        <v>17.980730443620097</v>
      </c>
      <c r="AD444" s="96">
        <f t="shared" si="480"/>
        <v>1.0447192955701816</v>
      </c>
      <c r="AE444" s="96">
        <f t="shared" si="480"/>
        <v>0.73455783504358296</v>
      </c>
      <c r="AF444" s="96">
        <f t="shared" si="480"/>
        <v>0</v>
      </c>
      <c r="AG444" s="96">
        <f t="shared" si="480"/>
        <v>2.91223340260099</v>
      </c>
      <c r="AH444" s="96">
        <f t="shared" si="480"/>
        <v>13.289219910405341</v>
      </c>
      <c r="AI444" s="97">
        <f>SUM(V444:AC444)</f>
        <v>611.37348719989143</v>
      </c>
      <c r="AJ444" t="str">
        <f>IF(ABS(S444-AI444)&gt;0.001,S444-AI444,"")</f>
        <v/>
      </c>
    </row>
    <row r="445" spans="1:85" s="1" customFormat="1" ht="15" thickBot="1" x14ac:dyDescent="0.35">
      <c r="A445" s="61" t="s">
        <v>86</v>
      </c>
      <c r="B445" s="98">
        <f>IF($I444=0,"-",B444/$I444)</f>
        <v>0.28293815389491117</v>
      </c>
      <c r="C445" s="98">
        <f t="shared" ref="C445:H445" si="481">IF($I444=0,"-",C444/$I444)</f>
        <v>6.5324527728668202E-2</v>
      </c>
      <c r="D445" s="98">
        <f t="shared" si="481"/>
        <v>6.2837740189836983E-2</v>
      </c>
      <c r="E445" s="98">
        <f t="shared" si="481"/>
        <v>0.52303946134292278</v>
      </c>
      <c r="F445" s="98">
        <f t="shared" si="481"/>
        <v>0</v>
      </c>
      <c r="G445" s="98">
        <f t="shared" si="481"/>
        <v>6.5860116843660846E-2</v>
      </c>
      <c r="H445" s="99">
        <f t="shared" si="481"/>
        <v>0</v>
      </c>
      <c r="I445" s="100">
        <f>SUM(B445:H445)</f>
        <v>1</v>
      </c>
      <c r="J445"/>
      <c r="K445" s="64" t="s">
        <v>86</v>
      </c>
      <c r="L445" s="65">
        <f t="shared" ref="L445:R445" si="482">IF($S444=0,"-",L444/$S444)</f>
        <v>0.26333079352362226</v>
      </c>
      <c r="M445" s="65">
        <f t="shared" si="482"/>
        <v>6.0797596529647301E-2</v>
      </c>
      <c r="N445" s="65">
        <f t="shared" si="482"/>
        <v>5.848314113750424E-2</v>
      </c>
      <c r="O445" s="65">
        <f t="shared" si="482"/>
        <v>0.48679329564989088</v>
      </c>
      <c r="P445" s="65">
        <f t="shared" si="482"/>
        <v>6.9299103360133729E-2</v>
      </c>
      <c r="Q445" s="65">
        <f t="shared" si="482"/>
        <v>6.1296069799201505E-2</v>
      </c>
      <c r="R445" s="66">
        <f t="shared" si="482"/>
        <v>0</v>
      </c>
      <c r="S445" s="67">
        <f>SUM(L445:R445)</f>
        <v>1</v>
      </c>
      <c r="U445" s="101" t="s">
        <v>86</v>
      </c>
      <c r="V445" s="102">
        <f>+V444/$AI444</f>
        <v>0.22606226915841909</v>
      </c>
      <c r="W445" s="102">
        <f t="shared" ref="W445:AH445" si="483">+W444/$AI444</f>
        <v>3.5559717363520649E-2</v>
      </c>
      <c r="X445" s="102">
        <f t="shared" si="483"/>
        <v>6.1296069799201491E-2</v>
      </c>
      <c r="Y445" s="102">
        <f t="shared" si="483"/>
        <v>6.0797596529647287E-2</v>
      </c>
      <c r="Z445" s="102">
        <f t="shared" si="483"/>
        <v>5.3719713439749295E-2</v>
      </c>
      <c r="AA445" s="102">
        <f t="shared" si="483"/>
        <v>0.46385514403052924</v>
      </c>
      <c r="AB445" s="102">
        <f t="shared" si="483"/>
        <v>6.9299103360133715E-2</v>
      </c>
      <c r="AC445" s="102">
        <f t="shared" si="483"/>
        <v>2.9410386318798956E-2</v>
      </c>
      <c r="AD445" s="102">
        <f t="shared" si="483"/>
        <v>1.708807001682436E-3</v>
      </c>
      <c r="AE445" s="102">
        <f t="shared" si="483"/>
        <v>1.2014878800320234E-3</v>
      </c>
      <c r="AF445" s="102">
        <f t="shared" si="483"/>
        <v>0</v>
      </c>
      <c r="AG445" s="102">
        <f t="shared" si="483"/>
        <v>4.763427697754943E-3</v>
      </c>
      <c r="AH445" s="102">
        <f t="shared" si="483"/>
        <v>2.1736663739329556E-2</v>
      </c>
      <c r="AI445" s="103">
        <f>SUM(V445:AC445)</f>
        <v>0.99999999999999978</v>
      </c>
      <c r="AJ445" t="str">
        <f t="shared" si="475"/>
        <v/>
      </c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4.9236998067270672E-3</v>
      </c>
      <c r="G449" s="224"/>
      <c r="H449" s="226"/>
      <c r="I449" s="16">
        <f>SUM(B449:H449)</f>
        <v>4.9236998067270672E-3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484">SUM(B450:H450)</f>
        <v>0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485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484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485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484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485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484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485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484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485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11.808541239572859</v>
      </c>
      <c r="G455" s="227"/>
      <c r="H455" s="229"/>
      <c r="I455" s="16">
        <f t="shared" si="484"/>
        <v>11.808541239572859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485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484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485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484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485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484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485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484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485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44.231384102278533</v>
      </c>
      <c r="G460" s="227"/>
      <c r="H460" s="229"/>
      <c r="I460" s="24">
        <f t="shared" si="484"/>
        <v>44.231384102278533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485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484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485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484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485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0.76074089735522565</v>
      </c>
      <c r="G463" s="227"/>
      <c r="H463" s="229"/>
      <c r="I463" s="16">
        <f t="shared" si="484"/>
        <v>0.76074089735522565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485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484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485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484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485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484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485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484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485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484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485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484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485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H470" si="486">SUM(C449:C465)</f>
        <v>0</v>
      </c>
      <c r="D470" s="57">
        <f t="shared" si="486"/>
        <v>0</v>
      </c>
      <c r="E470" s="57">
        <f t="shared" si="486"/>
        <v>0</v>
      </c>
      <c r="F470" s="57">
        <f t="shared" si="486"/>
        <v>56.805589939013345</v>
      </c>
      <c r="G470" s="57">
        <f t="shared" si="486"/>
        <v>0</v>
      </c>
      <c r="H470" s="58">
        <f t="shared" si="486"/>
        <v>0</v>
      </c>
      <c r="I470" s="16">
        <f t="shared" ref="I470" si="487">SUM(I449:I465)</f>
        <v>56.805589939013345</v>
      </c>
      <c r="J470" s="6"/>
      <c r="K470" s="59" t="s">
        <v>25</v>
      </c>
      <c r="L470" s="57">
        <f>SUM(L449:L465)</f>
        <v>0</v>
      </c>
      <c r="M470" s="57">
        <f t="shared" ref="M470:R470" si="488">SUM(M449:M465)</f>
        <v>0</v>
      </c>
      <c r="N470" s="57">
        <f t="shared" si="488"/>
        <v>0</v>
      </c>
      <c r="O470" s="57">
        <f t="shared" si="488"/>
        <v>0</v>
      </c>
      <c r="P470" s="57">
        <f t="shared" si="488"/>
        <v>0</v>
      </c>
      <c r="Q470" s="57">
        <f t="shared" si="488"/>
        <v>0</v>
      </c>
      <c r="R470" s="58">
        <f t="shared" si="488"/>
        <v>0</v>
      </c>
      <c r="S470" s="60">
        <f t="shared" ref="S470" si="489">SUM(S449:S465)</f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490">IF($I470=0,"-",C470/$I470)</f>
        <v>0</v>
      </c>
      <c r="D471" s="98">
        <f t="shared" si="490"/>
        <v>0</v>
      </c>
      <c r="E471" s="98">
        <f t="shared" si="490"/>
        <v>0</v>
      </c>
      <c r="F471" s="98">
        <f t="shared" si="490"/>
        <v>1</v>
      </c>
      <c r="G471" s="98">
        <f t="shared" si="490"/>
        <v>0</v>
      </c>
      <c r="H471" s="99">
        <f t="shared" si="490"/>
        <v>0</v>
      </c>
      <c r="I471" s="100">
        <f>SUM(B471:H471)</f>
        <v>1</v>
      </c>
      <c r="J471" s="1"/>
      <c r="K471" s="64" t="s">
        <v>86</v>
      </c>
      <c r="L471" s="65" t="str">
        <f t="shared" ref="L471:R471" si="491">IF($S470=0,"-",L470/$S470)</f>
        <v>-</v>
      </c>
      <c r="M471" s="65" t="str">
        <f t="shared" si="491"/>
        <v>-</v>
      </c>
      <c r="N471" s="65" t="str">
        <f t="shared" si="491"/>
        <v>-</v>
      </c>
      <c r="O471" s="65" t="str">
        <f t="shared" si="491"/>
        <v>-</v>
      </c>
      <c r="P471" s="65" t="str">
        <f t="shared" si="491"/>
        <v>-</v>
      </c>
      <c r="Q471" s="65" t="str">
        <f t="shared" si="491"/>
        <v>-</v>
      </c>
      <c r="R471" s="66" t="str">
        <f t="shared" si="491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492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493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492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493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492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493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492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493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492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493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8631.0913398912253</v>
      </c>
      <c r="G481" s="227"/>
      <c r="H481" s="229"/>
      <c r="I481" s="16">
        <f t="shared" si="492"/>
        <v>8631.0913398912253</v>
      </c>
      <c r="J481" s="6"/>
      <c r="K481" s="31" t="s">
        <v>56</v>
      </c>
      <c r="L481" s="227"/>
      <c r="M481" s="228"/>
      <c r="N481" s="228"/>
      <c r="O481" s="229"/>
      <c r="P481" s="18">
        <v>1578.797084210174</v>
      </c>
      <c r="Q481" s="227"/>
      <c r="R481" s="234"/>
      <c r="S481" s="20">
        <f t="shared" si="493"/>
        <v>1578.797084210174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2554.6345542495369</v>
      </c>
      <c r="G482" s="227"/>
      <c r="H482" s="229"/>
      <c r="I482" s="24">
        <f t="shared" si="492"/>
        <v>2554.6345542495369</v>
      </c>
      <c r="J482" s="6"/>
      <c r="K482" s="25" t="s">
        <v>11</v>
      </c>
      <c r="L482" s="227"/>
      <c r="M482" s="228"/>
      <c r="N482" s="228"/>
      <c r="O482" s="229"/>
      <c r="P482" s="26">
        <v>613.57890653936659</v>
      </c>
      <c r="Q482" s="227"/>
      <c r="R482" s="234"/>
      <c r="S482" s="28">
        <f t="shared" si="493"/>
        <v>613.57890653936659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492"/>
        <v>0</v>
      </c>
      <c r="J483" s="6"/>
      <c r="K483" s="31" t="s">
        <v>57</v>
      </c>
      <c r="L483" s="227"/>
      <c r="M483" s="228"/>
      <c r="N483" s="228"/>
      <c r="O483" s="229"/>
      <c r="P483" s="18">
        <v>0</v>
      </c>
      <c r="Q483" s="227"/>
      <c r="R483" s="234"/>
      <c r="S483" s="20">
        <f t="shared" si="493"/>
        <v>0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2.2909213747476289</v>
      </c>
      <c r="G484" s="227"/>
      <c r="H484" s="229"/>
      <c r="I484" s="24">
        <f t="shared" si="492"/>
        <v>2.2909213747476289</v>
      </c>
      <c r="J484" s="6"/>
      <c r="K484" s="25" t="s">
        <v>16</v>
      </c>
      <c r="L484" s="227"/>
      <c r="M484" s="228"/>
      <c r="N484" s="228"/>
      <c r="O484" s="229"/>
      <c r="P484" s="26">
        <v>-1.9010913586755926E-2</v>
      </c>
      <c r="Q484" s="227"/>
      <c r="R484" s="234"/>
      <c r="S484" s="28">
        <f t="shared" si="493"/>
        <v>-1.9010913586755926E-2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19.643896161682644</v>
      </c>
      <c r="G485" s="227"/>
      <c r="H485" s="229"/>
      <c r="I485" s="16">
        <f t="shared" si="492"/>
        <v>19.643896161682644</v>
      </c>
      <c r="J485" s="6"/>
      <c r="K485" s="31" t="s">
        <v>136</v>
      </c>
      <c r="L485" s="227"/>
      <c r="M485" s="228"/>
      <c r="N485" s="228"/>
      <c r="O485" s="229"/>
      <c r="P485" s="18">
        <v>15.477037118041864</v>
      </c>
      <c r="Q485" s="227"/>
      <c r="R485" s="234"/>
      <c r="S485" s="20">
        <f t="shared" si="493"/>
        <v>15.477037118041864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9.7439054179660651</v>
      </c>
      <c r="G486" s="227"/>
      <c r="H486" s="229"/>
      <c r="I486" s="24">
        <f t="shared" si="492"/>
        <v>9.7439054179660651</v>
      </c>
      <c r="J486" s="6"/>
      <c r="K486" s="25" t="s">
        <v>24</v>
      </c>
      <c r="L486" s="227"/>
      <c r="M486" s="228"/>
      <c r="N486" s="228"/>
      <c r="O486" s="229"/>
      <c r="P486" s="26">
        <v>-3.1110097137299064E-15</v>
      </c>
      <c r="Q486" s="227"/>
      <c r="R486" s="234"/>
      <c r="S486" s="28">
        <f t="shared" si="493"/>
        <v>-3.1110097137299064E-15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492"/>
        <v>0</v>
      </c>
      <c r="J487" s="6"/>
      <c r="K487" s="31" t="s">
        <v>23</v>
      </c>
      <c r="L487" s="227"/>
      <c r="M487" s="228"/>
      <c r="N487" s="228"/>
      <c r="O487" s="229"/>
      <c r="P487" s="18">
        <v>0</v>
      </c>
      <c r="Q487" s="227"/>
      <c r="R487" s="234"/>
      <c r="S487" s="20">
        <f t="shared" si="493"/>
        <v>0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492"/>
        <v>0</v>
      </c>
      <c r="J488" s="6"/>
      <c r="K488" s="25" t="s">
        <v>58</v>
      </c>
      <c r="L488" s="227"/>
      <c r="M488" s="228"/>
      <c r="N488" s="228"/>
      <c r="O488" s="229"/>
      <c r="P488" s="26">
        <v>0</v>
      </c>
      <c r="Q488" s="227"/>
      <c r="R488" s="234"/>
      <c r="S488" s="28">
        <f t="shared" si="493"/>
        <v>0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810.33026126605614</v>
      </c>
      <c r="G489" s="227"/>
      <c r="H489" s="229"/>
      <c r="I489" s="16">
        <f t="shared" si="492"/>
        <v>810.33026126605614</v>
      </c>
      <c r="J489" s="6"/>
      <c r="K489" s="31" t="s">
        <v>21</v>
      </c>
      <c r="L489" s="227"/>
      <c r="M489" s="228"/>
      <c r="N489" s="228"/>
      <c r="O489" s="229"/>
      <c r="P489" s="18">
        <v>246.34195010906717</v>
      </c>
      <c r="Q489" s="227"/>
      <c r="R489" s="234"/>
      <c r="S489" s="20">
        <f t="shared" si="493"/>
        <v>246.34195010906717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492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493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492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493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492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493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492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493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492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493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492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493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H496" si="494">SUM(C475:C491)</f>
        <v>0</v>
      </c>
      <c r="D496" s="57">
        <f t="shared" si="494"/>
        <v>0</v>
      </c>
      <c r="E496" s="57">
        <f t="shared" si="494"/>
        <v>0</v>
      </c>
      <c r="F496" s="57">
        <f t="shared" si="494"/>
        <v>12027.734878361214</v>
      </c>
      <c r="G496" s="57">
        <f t="shared" si="494"/>
        <v>0</v>
      </c>
      <c r="H496" s="58">
        <f t="shared" si="494"/>
        <v>0</v>
      </c>
      <c r="I496" s="16">
        <f t="shared" ref="I496" si="495">SUM(I475:I491)</f>
        <v>12027.734878361214</v>
      </c>
      <c r="J496" s="6"/>
      <c r="K496" s="59" t="s">
        <v>25</v>
      </c>
      <c r="L496" s="57">
        <f>SUM(L475:L491)</f>
        <v>0</v>
      </c>
      <c r="M496" s="57">
        <f t="shared" ref="M496:R496" si="496">SUM(M475:M491)</f>
        <v>0</v>
      </c>
      <c r="N496" s="57">
        <f t="shared" si="496"/>
        <v>0</v>
      </c>
      <c r="O496" s="57">
        <f t="shared" si="496"/>
        <v>0</v>
      </c>
      <c r="P496" s="57">
        <f t="shared" si="496"/>
        <v>2454.1759670630627</v>
      </c>
      <c r="Q496" s="57">
        <f t="shared" si="496"/>
        <v>0</v>
      </c>
      <c r="R496" s="58">
        <f t="shared" si="496"/>
        <v>0</v>
      </c>
      <c r="S496" s="60">
        <f t="shared" ref="S496" si="497">SUM(S475:S491)</f>
        <v>2454.1759670630627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498">IF($I496=0,"-",C496/$I496)</f>
        <v>0</v>
      </c>
      <c r="D497" s="98">
        <f t="shared" si="498"/>
        <v>0</v>
      </c>
      <c r="E497" s="98">
        <f t="shared" si="498"/>
        <v>0</v>
      </c>
      <c r="F497" s="98">
        <f t="shared" si="498"/>
        <v>1</v>
      </c>
      <c r="G497" s="98">
        <f t="shared" si="498"/>
        <v>0</v>
      </c>
      <c r="H497" s="99">
        <f t="shared" si="498"/>
        <v>0</v>
      </c>
      <c r="I497" s="100">
        <f>SUM(B497:H497)</f>
        <v>1</v>
      </c>
      <c r="J497" s="1"/>
      <c r="K497" s="64" t="s">
        <v>86</v>
      </c>
      <c r="L497" s="65">
        <f t="shared" ref="L497:R497" si="499">IF($S496=0,"-",L496/$S496)</f>
        <v>0</v>
      </c>
      <c r="M497" s="65">
        <f t="shared" si="499"/>
        <v>0</v>
      </c>
      <c r="N497" s="65">
        <f t="shared" si="499"/>
        <v>0</v>
      </c>
      <c r="O497" s="65">
        <f t="shared" si="499"/>
        <v>0</v>
      </c>
      <c r="P497" s="65">
        <f t="shared" si="499"/>
        <v>1</v>
      </c>
      <c r="Q497" s="65">
        <f t="shared" si="499"/>
        <v>0</v>
      </c>
      <c r="R497" s="66">
        <f t="shared" si="499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500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501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500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501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500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501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500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501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500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501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500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501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500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501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500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501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500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501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500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501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500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501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500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501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500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501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500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501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500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501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500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501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500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501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500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501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500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501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500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501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H522" si="502">SUM(C501:C517)</f>
        <v>0</v>
      </c>
      <c r="D522" s="57">
        <f t="shared" si="502"/>
        <v>0</v>
      </c>
      <c r="E522" s="57">
        <f t="shared" si="502"/>
        <v>0</v>
      </c>
      <c r="F522" s="57">
        <f t="shared" si="502"/>
        <v>0</v>
      </c>
      <c r="G522" s="57">
        <f t="shared" si="502"/>
        <v>0</v>
      </c>
      <c r="H522" s="58">
        <f t="shared" si="502"/>
        <v>0</v>
      </c>
      <c r="I522" s="16">
        <f t="shared" ref="I522" si="503">SUM(I501:I517)</f>
        <v>0</v>
      </c>
      <c r="J522" s="6"/>
      <c r="K522" s="59" t="s">
        <v>25</v>
      </c>
      <c r="L522" s="57">
        <f>SUM(L501:L517)</f>
        <v>0</v>
      </c>
      <c r="M522" s="57">
        <f t="shared" ref="M522:R522" si="504">SUM(M501:M517)</f>
        <v>0</v>
      </c>
      <c r="N522" s="57">
        <f t="shared" si="504"/>
        <v>0</v>
      </c>
      <c r="O522" s="57">
        <f t="shared" si="504"/>
        <v>0</v>
      </c>
      <c r="P522" s="57">
        <f t="shared" si="504"/>
        <v>0</v>
      </c>
      <c r="Q522" s="57">
        <f t="shared" si="504"/>
        <v>0</v>
      </c>
      <c r="R522" s="58">
        <f t="shared" si="504"/>
        <v>0</v>
      </c>
      <c r="S522" s="60">
        <f t="shared" ref="S522" si="505">SUM(S501:S517)</f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506">IF($I522=0,"-",C522/$I522)</f>
        <v>-</v>
      </c>
      <c r="D523" s="98" t="str">
        <f t="shared" si="506"/>
        <v>-</v>
      </c>
      <c r="E523" s="98" t="str">
        <f t="shared" si="506"/>
        <v>-</v>
      </c>
      <c r="F523" s="98" t="str">
        <f t="shared" si="506"/>
        <v>-</v>
      </c>
      <c r="G523" s="98" t="str">
        <f t="shared" si="506"/>
        <v>-</v>
      </c>
      <c r="H523" s="99" t="str">
        <f t="shared" si="506"/>
        <v>-</v>
      </c>
      <c r="I523" s="100">
        <f>SUM(B523:H523)</f>
        <v>0</v>
      </c>
      <c r="J523" s="1"/>
      <c r="K523" s="64" t="s">
        <v>86</v>
      </c>
      <c r="L523" s="65" t="str">
        <f t="shared" ref="L523:R523" si="507">IF($S522=0,"-",L522/$S522)</f>
        <v>-</v>
      </c>
      <c r="M523" s="65" t="str">
        <f t="shared" si="507"/>
        <v>-</v>
      </c>
      <c r="N523" s="65" t="str">
        <f t="shared" si="507"/>
        <v>-</v>
      </c>
      <c r="O523" s="65" t="str">
        <f t="shared" si="507"/>
        <v>-</v>
      </c>
      <c r="P523" s="65" t="str">
        <f t="shared" si="507"/>
        <v>-</v>
      </c>
      <c r="Q523" s="65" t="str">
        <f t="shared" si="507"/>
        <v>-</v>
      </c>
      <c r="R523" s="66" t="str">
        <f t="shared" si="507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508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509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508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509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508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509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508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509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508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509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4.3345338280147088</v>
      </c>
      <c r="G533" s="227"/>
      <c r="H533" s="229"/>
      <c r="I533" s="16">
        <f t="shared" si="508"/>
        <v>4.3345338280147088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509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0.49894636579967261</v>
      </c>
      <c r="G534" s="227"/>
      <c r="H534" s="229"/>
      <c r="I534" s="24">
        <f t="shared" si="508"/>
        <v>0.49894636579967261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509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508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509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508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509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508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509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508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509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508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509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508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509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508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509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508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509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508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509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508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509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508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509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508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509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508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509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H548" si="510">SUM(C527:C543)</f>
        <v>0</v>
      </c>
      <c r="D548" s="57">
        <f t="shared" si="510"/>
        <v>0</v>
      </c>
      <c r="E548" s="57">
        <f t="shared" si="510"/>
        <v>0</v>
      </c>
      <c r="F548" s="57">
        <f t="shared" si="510"/>
        <v>4.8334801938143812</v>
      </c>
      <c r="G548" s="57">
        <f t="shared" si="510"/>
        <v>0</v>
      </c>
      <c r="H548" s="58">
        <f t="shared" si="510"/>
        <v>0</v>
      </c>
      <c r="I548" s="16">
        <f t="shared" ref="I548" si="511">SUM(I527:I543)</f>
        <v>4.8334801938143812</v>
      </c>
      <c r="J548" s="6"/>
      <c r="K548" s="59" t="s">
        <v>25</v>
      </c>
      <c r="L548" s="57">
        <f>SUM(L527:L543)</f>
        <v>0</v>
      </c>
      <c r="M548" s="57">
        <f t="shared" ref="M548:R548" si="512">SUM(M527:M543)</f>
        <v>0</v>
      </c>
      <c r="N548" s="57">
        <f t="shared" si="512"/>
        <v>0</v>
      </c>
      <c r="O548" s="57">
        <f t="shared" si="512"/>
        <v>0</v>
      </c>
      <c r="P548" s="57">
        <f t="shared" si="512"/>
        <v>0</v>
      </c>
      <c r="Q548" s="57">
        <f t="shared" si="512"/>
        <v>0</v>
      </c>
      <c r="R548" s="58">
        <f t="shared" si="512"/>
        <v>0</v>
      </c>
      <c r="S548" s="60">
        <f t="shared" ref="S548" si="513">SUM(S527:S543)</f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514">IF($I548=0,"-",C548/$I548)</f>
        <v>0</v>
      </c>
      <c r="D549" s="98">
        <f t="shared" si="514"/>
        <v>0</v>
      </c>
      <c r="E549" s="98">
        <f t="shared" si="514"/>
        <v>0</v>
      </c>
      <c r="F549" s="98">
        <f t="shared" si="514"/>
        <v>1</v>
      </c>
      <c r="G549" s="98">
        <f t="shared" si="514"/>
        <v>0</v>
      </c>
      <c r="H549" s="99">
        <f t="shared" si="514"/>
        <v>0</v>
      </c>
      <c r="I549" s="100">
        <f>SUM(B549:H549)</f>
        <v>1</v>
      </c>
      <c r="J549" s="1"/>
      <c r="K549" s="64" t="s">
        <v>86</v>
      </c>
      <c r="L549" s="65" t="str">
        <f t="shared" ref="L549:R549" si="515">IF($S548=0,"-",L548/$S548)</f>
        <v>-</v>
      </c>
      <c r="M549" s="65" t="str">
        <f t="shared" si="515"/>
        <v>-</v>
      </c>
      <c r="N549" s="65" t="str">
        <f t="shared" si="515"/>
        <v>-</v>
      </c>
      <c r="O549" s="65" t="str">
        <f t="shared" si="515"/>
        <v>-</v>
      </c>
      <c r="P549" s="65" t="str">
        <f t="shared" si="515"/>
        <v>-</v>
      </c>
      <c r="Q549" s="65" t="str">
        <f t="shared" si="515"/>
        <v>-</v>
      </c>
      <c r="R549" s="66" t="str">
        <f t="shared" si="515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516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517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516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517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516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517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516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517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516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517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516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517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16.606240527053487</v>
      </c>
      <c r="G560" s="227"/>
      <c r="H560" s="229"/>
      <c r="I560" s="24">
        <f t="shared" si="516"/>
        <v>16.606240527053487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517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99.50946818891164</v>
      </c>
      <c r="G561" s="227"/>
      <c r="H561" s="229"/>
      <c r="I561" s="16">
        <f t="shared" si="516"/>
        <v>99.50946818891164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517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516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517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516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517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516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517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516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517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516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517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516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517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516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517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516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517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516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517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516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517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516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517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516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517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H574" si="518">SUM(C553:C569)</f>
        <v>0</v>
      </c>
      <c r="D574" s="57">
        <f t="shared" si="518"/>
        <v>0</v>
      </c>
      <c r="E574" s="57">
        <f t="shared" si="518"/>
        <v>0</v>
      </c>
      <c r="F574" s="57">
        <f t="shared" si="518"/>
        <v>116.11570871596513</v>
      </c>
      <c r="G574" s="57">
        <f t="shared" si="518"/>
        <v>0</v>
      </c>
      <c r="H574" s="58">
        <f t="shared" si="518"/>
        <v>0</v>
      </c>
      <c r="I574" s="16">
        <f t="shared" ref="I574" si="519">SUM(I553:I569)</f>
        <v>116.11570871596513</v>
      </c>
      <c r="J574" s="6"/>
      <c r="K574" s="59" t="s">
        <v>25</v>
      </c>
      <c r="L574" s="57">
        <f>SUM(L553:L569)</f>
        <v>0</v>
      </c>
      <c r="M574" s="57">
        <f t="shared" ref="M574:R574" si="520">SUM(M553:M569)</f>
        <v>0</v>
      </c>
      <c r="N574" s="57">
        <f t="shared" si="520"/>
        <v>0</v>
      </c>
      <c r="O574" s="57">
        <f t="shared" si="520"/>
        <v>0</v>
      </c>
      <c r="P574" s="57">
        <f t="shared" si="520"/>
        <v>0</v>
      </c>
      <c r="Q574" s="57">
        <f t="shared" si="520"/>
        <v>0</v>
      </c>
      <c r="R574" s="58">
        <f t="shared" si="520"/>
        <v>0</v>
      </c>
      <c r="S574" s="60">
        <f t="shared" ref="S574" si="521">SUM(S553:S569)</f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522">IF($I574=0,"-",C574/$I574)</f>
        <v>0</v>
      </c>
      <c r="D575" s="98">
        <f t="shared" si="522"/>
        <v>0</v>
      </c>
      <c r="E575" s="98">
        <f t="shared" si="522"/>
        <v>0</v>
      </c>
      <c r="F575" s="98">
        <f t="shared" si="522"/>
        <v>1</v>
      </c>
      <c r="G575" s="98">
        <f t="shared" si="522"/>
        <v>0</v>
      </c>
      <c r="H575" s="99">
        <f t="shared" si="522"/>
        <v>0</v>
      </c>
      <c r="I575" s="100">
        <f>SUM(B575:H575)</f>
        <v>1</v>
      </c>
      <c r="J575" s="1"/>
      <c r="K575" s="64" t="s">
        <v>86</v>
      </c>
      <c r="L575" s="65" t="str">
        <f t="shared" ref="L575:R575" si="523">IF($S574=0,"-",L574/$S574)</f>
        <v>-</v>
      </c>
      <c r="M575" s="65" t="str">
        <f t="shared" si="523"/>
        <v>-</v>
      </c>
      <c r="N575" s="65" t="str">
        <f t="shared" si="523"/>
        <v>-</v>
      </c>
      <c r="O575" s="65" t="str">
        <f t="shared" si="523"/>
        <v>-</v>
      </c>
      <c r="P575" s="65" t="str">
        <f t="shared" si="523"/>
        <v>-</v>
      </c>
      <c r="Q575" s="65" t="str">
        <f t="shared" si="523"/>
        <v>-</v>
      </c>
      <c r="R575" s="66" t="str">
        <f t="shared" si="523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0.22788273095195302</v>
      </c>
      <c r="C579" s="14">
        <v>0</v>
      </c>
      <c r="D579" s="14">
        <v>4.3449438370354539E-2</v>
      </c>
      <c r="E579" s="14">
        <v>0</v>
      </c>
      <c r="F579" s="213"/>
      <c r="G579" s="14">
        <v>0</v>
      </c>
      <c r="H579" s="15">
        <v>0</v>
      </c>
      <c r="I579" s="16">
        <f>SUM(B579:H579)</f>
        <v>0.27133216932230758</v>
      </c>
      <c r="J579" s="6"/>
      <c r="K579" s="72" t="s">
        <v>6</v>
      </c>
      <c r="L579" s="14">
        <v>0.22788273095195302</v>
      </c>
      <c r="M579" s="14">
        <v>0</v>
      </c>
      <c r="N579" s="14">
        <v>4.3449438370354539E-2</v>
      </c>
      <c r="O579" s="14">
        <v>0</v>
      </c>
      <c r="P579" s="14">
        <v>4.9236998067270672E-3</v>
      </c>
      <c r="Q579" s="14">
        <v>0</v>
      </c>
      <c r="R579" s="73">
        <v>0</v>
      </c>
      <c r="S579" s="74">
        <f>SUM(L579:R579)</f>
        <v>0.27625586912903466</v>
      </c>
    </row>
    <row r="580" spans="1:19" x14ac:dyDescent="0.25">
      <c r="A580" s="21" t="s">
        <v>7</v>
      </c>
      <c r="B580" s="22">
        <v>1.8328817389904977</v>
      </c>
      <c r="C580" s="22">
        <v>0</v>
      </c>
      <c r="D580" s="22">
        <v>0.44675263923359876</v>
      </c>
      <c r="E580" s="22">
        <v>0</v>
      </c>
      <c r="F580" s="214"/>
      <c r="G580" s="22">
        <v>0</v>
      </c>
      <c r="H580" s="23">
        <v>0</v>
      </c>
      <c r="I580" s="24">
        <f t="shared" ref="I580:I599" si="524">SUM(B580:H580)</f>
        <v>2.2796343782240962</v>
      </c>
      <c r="J580" s="6"/>
      <c r="K580" s="25" t="s">
        <v>7</v>
      </c>
      <c r="L580" s="26">
        <v>1.8328817389904977</v>
      </c>
      <c r="M580" s="26">
        <v>0</v>
      </c>
      <c r="N580" s="26">
        <v>0.44675263923359876</v>
      </c>
      <c r="O580" s="26">
        <v>0</v>
      </c>
      <c r="P580" s="26">
        <v>0</v>
      </c>
      <c r="Q580" s="26">
        <v>0</v>
      </c>
      <c r="R580" s="27">
        <v>0</v>
      </c>
      <c r="S580" s="28">
        <f t="shared" ref="S580:S599" si="525">SUM(L580:R580)</f>
        <v>2.2796343782240962</v>
      </c>
    </row>
    <row r="581" spans="1:19" x14ac:dyDescent="0.25">
      <c r="A581" s="29" t="s">
        <v>9</v>
      </c>
      <c r="B581" s="18">
        <v>0.88238566807954311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524"/>
        <v>0.88238566807954311</v>
      </c>
      <c r="J581" s="6"/>
      <c r="K581" s="31" t="s">
        <v>9</v>
      </c>
      <c r="L581" s="18">
        <v>0.88238566807954311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525"/>
        <v>0.88238566807954311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524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525"/>
        <v>0</v>
      </c>
    </row>
    <row r="583" spans="1:19" x14ac:dyDescent="0.25">
      <c r="A583" s="29" t="s">
        <v>15</v>
      </c>
      <c r="B583" s="18">
        <v>18.725692216182495</v>
      </c>
      <c r="C583" s="18">
        <v>2.2681457059681005</v>
      </c>
      <c r="D583" s="18">
        <v>0.48906193263965886</v>
      </c>
      <c r="E583" s="18">
        <v>1.0907469771437173</v>
      </c>
      <c r="F583" s="214"/>
      <c r="G583" s="18">
        <v>0</v>
      </c>
      <c r="H583" s="30">
        <v>0</v>
      </c>
      <c r="I583" s="16">
        <f t="shared" si="524"/>
        <v>22.573646831933971</v>
      </c>
      <c r="J583" s="6"/>
      <c r="K583" s="31" t="s">
        <v>15</v>
      </c>
      <c r="L583" s="18">
        <v>18.725692216182495</v>
      </c>
      <c r="M583" s="18">
        <v>2.2681457059681005</v>
      </c>
      <c r="N583" s="18">
        <v>0.48906193263965886</v>
      </c>
      <c r="O583" s="18">
        <v>1.0907469771437173</v>
      </c>
      <c r="P583" s="18">
        <v>0</v>
      </c>
      <c r="Q583" s="18">
        <v>0</v>
      </c>
      <c r="R583" s="19">
        <v>0</v>
      </c>
      <c r="S583" s="20">
        <f t="shared" si="525"/>
        <v>22.573646831933971</v>
      </c>
    </row>
    <row r="584" spans="1:19" x14ac:dyDescent="0.25">
      <c r="A584" s="21" t="s">
        <v>14</v>
      </c>
      <c r="B584" s="22">
        <v>128.88988464050556</v>
      </c>
      <c r="C584" s="22">
        <v>1.9560129000938584</v>
      </c>
      <c r="D584" s="22">
        <v>2.3127848560376147</v>
      </c>
      <c r="E584" s="22">
        <v>0</v>
      </c>
      <c r="F584" s="214"/>
      <c r="G584" s="22">
        <v>0</v>
      </c>
      <c r="H584" s="23">
        <v>0</v>
      </c>
      <c r="I584" s="24">
        <f t="shared" si="524"/>
        <v>133.15868239663703</v>
      </c>
      <c r="J584" s="6"/>
      <c r="K584" s="25" t="s">
        <v>14</v>
      </c>
      <c r="L584" s="26">
        <v>128.88988464050556</v>
      </c>
      <c r="M584" s="26">
        <v>1.9560129000938584</v>
      </c>
      <c r="N584" s="26">
        <v>2.3127848560376147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525"/>
        <v>133.15868239663703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8.7627008475446438E-2</v>
      </c>
      <c r="E585" s="18">
        <v>40.87665480118649</v>
      </c>
      <c r="F585" s="214"/>
      <c r="G585" s="18">
        <v>0</v>
      </c>
      <c r="H585" s="30">
        <v>0</v>
      </c>
      <c r="I585" s="16">
        <f t="shared" si="524"/>
        <v>40.964281809661934</v>
      </c>
      <c r="J585" s="6"/>
      <c r="K585" s="31" t="s">
        <v>56</v>
      </c>
      <c r="L585" s="18">
        <v>0</v>
      </c>
      <c r="M585" s="18">
        <v>0</v>
      </c>
      <c r="N585" s="18">
        <v>8.7627008475446438E-2</v>
      </c>
      <c r="O585" s="18">
        <v>40.87665480118649</v>
      </c>
      <c r="P585" s="18">
        <v>3159.9963835583908</v>
      </c>
      <c r="Q585" s="18">
        <v>0</v>
      </c>
      <c r="R585" s="19">
        <v>0</v>
      </c>
      <c r="S585" s="20">
        <f t="shared" si="525"/>
        <v>3200.9606653680526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1.9178264128480327E-2</v>
      </c>
      <c r="E586" s="22">
        <v>0.56072467078477806</v>
      </c>
      <c r="F586" s="214"/>
      <c r="G586" s="22">
        <v>0</v>
      </c>
      <c r="H586" s="23">
        <v>0</v>
      </c>
      <c r="I586" s="24">
        <f t="shared" si="524"/>
        <v>0.57990293491325839</v>
      </c>
      <c r="J586" s="6"/>
      <c r="K586" s="25" t="s">
        <v>11</v>
      </c>
      <c r="L586" s="26">
        <v>0</v>
      </c>
      <c r="M586" s="26">
        <v>0</v>
      </c>
      <c r="N586" s="26">
        <v>1.9178264128480327E-2</v>
      </c>
      <c r="O586" s="26">
        <v>0.56072467078477806</v>
      </c>
      <c r="P586" s="26">
        <v>321.21511242603032</v>
      </c>
      <c r="Q586" s="26">
        <v>0</v>
      </c>
      <c r="R586" s="27">
        <v>0</v>
      </c>
      <c r="S586" s="28">
        <f t="shared" si="525"/>
        <v>321.79501536094358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524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99.50946818891164</v>
      </c>
      <c r="Q587" s="18">
        <v>0</v>
      </c>
      <c r="R587" s="19">
        <v>0</v>
      </c>
      <c r="S587" s="20">
        <f t="shared" si="525"/>
        <v>99.50946818891164</v>
      </c>
    </row>
    <row r="588" spans="1:19" x14ac:dyDescent="0.25">
      <c r="A588" s="21" t="s">
        <v>16</v>
      </c>
      <c r="B588" s="22">
        <v>111.20144234458527</v>
      </c>
      <c r="C588" s="22">
        <v>0.60252218613550945</v>
      </c>
      <c r="D588" s="22">
        <v>14.113287851621989</v>
      </c>
      <c r="E588" s="22">
        <v>1.9238855952014715</v>
      </c>
      <c r="F588" s="214"/>
      <c r="G588" s="22">
        <v>0</v>
      </c>
      <c r="H588" s="23">
        <v>0</v>
      </c>
      <c r="I588" s="24">
        <f t="shared" si="524"/>
        <v>127.84113797754425</v>
      </c>
      <c r="J588" s="6"/>
      <c r="K588" s="25" t="s">
        <v>16</v>
      </c>
      <c r="L588" s="26">
        <v>111.20144234458527</v>
      </c>
      <c r="M588" s="26">
        <v>0.60252218613550945</v>
      </c>
      <c r="N588" s="26">
        <v>14.113287851621989</v>
      </c>
      <c r="O588" s="26">
        <v>1.9238855952014715</v>
      </c>
      <c r="P588" s="26">
        <v>0</v>
      </c>
      <c r="Q588" s="26">
        <v>0</v>
      </c>
      <c r="R588" s="27">
        <v>0</v>
      </c>
      <c r="S588" s="28">
        <f t="shared" si="525"/>
        <v>127.84113797754425</v>
      </c>
    </row>
    <row r="589" spans="1:19" x14ac:dyDescent="0.25">
      <c r="A589" s="29" t="s">
        <v>136</v>
      </c>
      <c r="B589" s="18">
        <v>442.97790115905531</v>
      </c>
      <c r="C589" s="18">
        <v>69.807462645077294</v>
      </c>
      <c r="D589" s="18">
        <v>13.614633017406547</v>
      </c>
      <c r="E589" s="18">
        <v>10.720426534375564</v>
      </c>
      <c r="F589" s="214"/>
      <c r="G589" s="18">
        <v>0</v>
      </c>
      <c r="H589" s="30">
        <v>0</v>
      </c>
      <c r="I589" s="16">
        <f t="shared" si="524"/>
        <v>537.12042335591468</v>
      </c>
      <c r="J589" s="6"/>
      <c r="K589" s="31" t="s">
        <v>136</v>
      </c>
      <c r="L589" s="18">
        <v>442.97790115905531</v>
      </c>
      <c r="M589" s="18">
        <v>69.807462645077294</v>
      </c>
      <c r="N589" s="18">
        <v>13.614633017406547</v>
      </c>
      <c r="O589" s="18">
        <v>10.720426534375564</v>
      </c>
      <c r="P589" s="18">
        <v>0</v>
      </c>
      <c r="Q589" s="18">
        <v>0</v>
      </c>
      <c r="R589" s="19">
        <v>0</v>
      </c>
      <c r="S589" s="20">
        <f t="shared" si="525"/>
        <v>537.12042335591468</v>
      </c>
    </row>
    <row r="590" spans="1:19" x14ac:dyDescent="0.25">
      <c r="A590" s="21" t="s">
        <v>24</v>
      </c>
      <c r="B590" s="22">
        <v>247.16277480753848</v>
      </c>
      <c r="C590" s="22">
        <v>0</v>
      </c>
      <c r="D590" s="22">
        <v>545.12480950872157</v>
      </c>
      <c r="E590" s="22">
        <v>120.12556390365444</v>
      </c>
      <c r="F590" s="214"/>
      <c r="G590" s="22">
        <v>373.47226551218728</v>
      </c>
      <c r="H590" s="23">
        <v>9.7227173232500602E-2</v>
      </c>
      <c r="I590" s="24">
        <f t="shared" si="524"/>
        <v>1285.9826409053344</v>
      </c>
      <c r="J590" s="6"/>
      <c r="K590" s="25" t="s">
        <v>24</v>
      </c>
      <c r="L590" s="26">
        <v>247.16277480753848</v>
      </c>
      <c r="M590" s="26">
        <v>0</v>
      </c>
      <c r="N590" s="26">
        <v>545.12480950872157</v>
      </c>
      <c r="O590" s="26">
        <v>120.12556390365444</v>
      </c>
      <c r="P590" s="26">
        <v>51.537529613604299</v>
      </c>
      <c r="Q590" s="26">
        <v>373.47226551218728</v>
      </c>
      <c r="R590" s="27">
        <v>9.7227173232500602E-2</v>
      </c>
      <c r="S590" s="28">
        <f t="shared" si="525"/>
        <v>1337.5201705189388</v>
      </c>
    </row>
    <row r="591" spans="1:19" x14ac:dyDescent="0.25">
      <c r="A591" s="29" t="s">
        <v>23</v>
      </c>
      <c r="B591" s="18">
        <v>384.59397266431802</v>
      </c>
      <c r="C591" s="18">
        <v>2.4382571542816005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524"/>
        <v>387.0322298185996</v>
      </c>
      <c r="J591" s="6"/>
      <c r="K591" s="31" t="s">
        <v>23</v>
      </c>
      <c r="L591" s="18">
        <v>384.59397266431802</v>
      </c>
      <c r="M591" s="18">
        <v>2.4382571542816005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525"/>
        <v>387.0322298185996</v>
      </c>
    </row>
    <row r="592" spans="1:19" x14ac:dyDescent="0.25">
      <c r="A592" s="21" t="s">
        <v>58</v>
      </c>
      <c r="B592" s="22">
        <v>14.629451416171216</v>
      </c>
      <c r="C592" s="22">
        <v>0</v>
      </c>
      <c r="D592" s="22">
        <v>2.600685655863638</v>
      </c>
      <c r="E592" s="22">
        <v>0</v>
      </c>
      <c r="F592" s="214"/>
      <c r="G592" s="22">
        <v>0</v>
      </c>
      <c r="H592" s="23">
        <v>0</v>
      </c>
      <c r="I592" s="24">
        <f t="shared" si="524"/>
        <v>17.230137072034854</v>
      </c>
      <c r="J592" s="6"/>
      <c r="K592" s="25" t="s">
        <v>58</v>
      </c>
      <c r="L592" s="26">
        <v>14.629451416171216</v>
      </c>
      <c r="M592" s="26">
        <v>0</v>
      </c>
      <c r="N592" s="26">
        <v>2.600685655863638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525"/>
        <v>17.230137072034854</v>
      </c>
    </row>
    <row r="593" spans="1:85" x14ac:dyDescent="0.25">
      <c r="A593" s="29" t="s">
        <v>21</v>
      </c>
      <c r="B593" s="18">
        <v>59.166414367330979</v>
      </c>
      <c r="C593" s="18">
        <v>0</v>
      </c>
      <c r="D593" s="18">
        <v>3.6493381804586709</v>
      </c>
      <c r="E593" s="18">
        <v>0</v>
      </c>
      <c r="F593" s="214"/>
      <c r="G593" s="18">
        <v>0</v>
      </c>
      <c r="H593" s="30">
        <v>0</v>
      </c>
      <c r="I593" s="16">
        <f t="shared" si="524"/>
        <v>62.81575254778965</v>
      </c>
      <c r="J593" s="6"/>
      <c r="K593" s="31" t="s">
        <v>21</v>
      </c>
      <c r="L593" s="18">
        <v>59.166414367330979</v>
      </c>
      <c r="M593" s="18">
        <v>0</v>
      </c>
      <c r="N593" s="18">
        <v>3.6493381804586709</v>
      </c>
      <c r="O593" s="18">
        <v>0</v>
      </c>
      <c r="P593" s="18">
        <v>218.79780573528731</v>
      </c>
      <c r="Q593" s="18">
        <v>0</v>
      </c>
      <c r="R593" s="19">
        <v>0</v>
      </c>
      <c r="S593" s="20">
        <f t="shared" si="525"/>
        <v>281.61355828307694</v>
      </c>
    </row>
    <row r="594" spans="1:85" x14ac:dyDescent="0.25">
      <c r="A594" s="21" t="s">
        <v>20</v>
      </c>
      <c r="B594" s="22">
        <v>0.76750114037909722</v>
      </c>
      <c r="C594" s="22">
        <v>0</v>
      </c>
      <c r="D594" s="22">
        <v>1.4180548733500619E-2</v>
      </c>
      <c r="E594" s="22">
        <v>0</v>
      </c>
      <c r="F594" s="214"/>
      <c r="G594" s="22">
        <v>0</v>
      </c>
      <c r="H594" s="23">
        <v>0</v>
      </c>
      <c r="I594" s="24">
        <f t="shared" si="524"/>
        <v>0.78168168911259783</v>
      </c>
      <c r="J594" s="6"/>
      <c r="K594" s="25" t="s">
        <v>20</v>
      </c>
      <c r="L594" s="26">
        <v>0.76750114037909722</v>
      </c>
      <c r="M594" s="26">
        <v>0</v>
      </c>
      <c r="N594" s="26">
        <v>1.4180548733500619E-2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525"/>
        <v>0.78168168911259783</v>
      </c>
      <c r="V594"/>
    </row>
    <row r="595" spans="1:85" x14ac:dyDescent="0.25">
      <c r="A595" s="32" t="s">
        <v>62</v>
      </c>
      <c r="B595" s="18">
        <v>276.0750292583042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524"/>
        <v>276.0750292583042</v>
      </c>
      <c r="J595" s="6"/>
      <c r="K595" s="33" t="s">
        <v>62</v>
      </c>
      <c r="L595" s="18">
        <v>276.0750292583042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525"/>
        <v>276.0750292583042</v>
      </c>
    </row>
    <row r="596" spans="1:85" ht="14.4" x14ac:dyDescent="0.3">
      <c r="A596" s="34" t="s">
        <v>22</v>
      </c>
      <c r="B596" s="35">
        <v>276.0750292583042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524"/>
        <v>276.0750292583042</v>
      </c>
      <c r="J596" s="6"/>
      <c r="K596" s="38" t="s">
        <v>22</v>
      </c>
      <c r="L596" s="39">
        <v>276.0750292583042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525"/>
        <v>276.0750292583042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524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525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524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525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524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525"/>
        <v>0</v>
      </c>
    </row>
    <row r="600" spans="1:85" x14ac:dyDescent="0.25">
      <c r="A600" s="56" t="s">
        <v>25</v>
      </c>
      <c r="B600" s="57">
        <f>SUM(B579:B595)</f>
        <v>1687.1332141523926</v>
      </c>
      <c r="C600" s="57">
        <f t="shared" ref="C600:H600" si="526">SUM(C579:C595)</f>
        <v>77.072400591556359</v>
      </c>
      <c r="D600" s="57">
        <f t="shared" si="526"/>
        <v>582.51578890169117</v>
      </c>
      <c r="E600" s="57">
        <f t="shared" si="526"/>
        <v>175.29800248234645</v>
      </c>
      <c r="F600" s="57">
        <f t="shared" si="526"/>
        <v>0</v>
      </c>
      <c r="G600" s="57">
        <f t="shared" si="526"/>
        <v>373.47226551218728</v>
      </c>
      <c r="H600" s="58">
        <f t="shared" si="526"/>
        <v>9.7227173232500602E-2</v>
      </c>
      <c r="I600" s="16">
        <f t="shared" ref="I600" si="527">SUM(I579:I595)</f>
        <v>2895.5888988134066</v>
      </c>
      <c r="J600" s="6"/>
      <c r="K600" s="59" t="s">
        <v>25</v>
      </c>
      <c r="L600" s="57">
        <f>SUM(L579:L595)</f>
        <v>1687.1332141523926</v>
      </c>
      <c r="M600" s="57">
        <f t="shared" ref="M600:R600" si="528">SUM(M579:M595)</f>
        <v>77.072400591556359</v>
      </c>
      <c r="N600" s="57">
        <f t="shared" si="528"/>
        <v>582.51578890169117</v>
      </c>
      <c r="O600" s="57">
        <f t="shared" si="528"/>
        <v>175.29800248234645</v>
      </c>
      <c r="P600" s="57">
        <f t="shared" si="528"/>
        <v>3851.0612232220315</v>
      </c>
      <c r="Q600" s="57">
        <f t="shared" si="528"/>
        <v>373.47226551218728</v>
      </c>
      <c r="R600" s="58">
        <f t="shared" si="528"/>
        <v>9.7227173232500602E-2</v>
      </c>
      <c r="S600" s="60">
        <f t="shared" ref="S600" si="529">SUM(S579:S595)</f>
        <v>6746.6501220354376</v>
      </c>
    </row>
    <row r="601" spans="1:85" s="1" customFormat="1" ht="15" thickBot="1" x14ac:dyDescent="0.35">
      <c r="A601" s="110" t="s">
        <v>86</v>
      </c>
      <c r="B601" s="98">
        <f>IF($I600=0,"-",B600/$I600)</f>
        <v>0.58265633455210741</v>
      </c>
      <c r="C601" s="98">
        <f t="shared" ref="C601:H601" si="530">IF($I600=0,"-",C600/$I600)</f>
        <v>2.6617176431067313E-2</v>
      </c>
      <c r="D601" s="98">
        <f t="shared" si="530"/>
        <v>0.20117351228290808</v>
      </c>
      <c r="E601" s="98">
        <f t="shared" si="530"/>
        <v>6.05396721040692E-2</v>
      </c>
      <c r="F601" s="98">
        <f t="shared" si="530"/>
        <v>0</v>
      </c>
      <c r="G601" s="98">
        <f t="shared" si="530"/>
        <v>0.12897972694439938</v>
      </c>
      <c r="H601" s="99">
        <f t="shared" si="530"/>
        <v>3.3577685448491553E-5</v>
      </c>
      <c r="I601" s="100">
        <f>SUM(B601:H601)</f>
        <v>0.99999999999999989</v>
      </c>
      <c r="K601" s="64" t="s">
        <v>86</v>
      </c>
      <c r="L601" s="65">
        <f t="shared" ref="L601:R601" si="531">IF($S600=0,"-",L600/$S600)</f>
        <v>0.25006976553326754</v>
      </c>
      <c r="M601" s="65">
        <f t="shared" si="531"/>
        <v>1.1423802805458648E-2</v>
      </c>
      <c r="N601" s="65">
        <f t="shared" si="531"/>
        <v>8.6341484790965928E-2</v>
      </c>
      <c r="O601" s="65">
        <f t="shared" si="531"/>
        <v>2.5982969223466969E-2</v>
      </c>
      <c r="P601" s="65">
        <f t="shared" si="531"/>
        <v>0.57081086962609251</v>
      </c>
      <c r="Q601" s="65">
        <f t="shared" si="531"/>
        <v>5.5356696843130819E-2</v>
      </c>
      <c r="R601" s="66">
        <f t="shared" si="531"/>
        <v>1.44111776176067E-5</v>
      </c>
      <c r="S601" s="67">
        <f>SUM(L601:R601)</f>
        <v>1</v>
      </c>
      <c r="BA601" s="68"/>
      <c r="BR601" s="68"/>
    </row>
    <row r="602" spans="1:85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3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121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ht="15" customHeight="1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13.82830105479087</v>
      </c>
      <c r="C605" s="14">
        <v>0</v>
      </c>
      <c r="D605" s="14">
        <v>0.50204717052813574</v>
      </c>
      <c r="E605" s="14">
        <v>0</v>
      </c>
      <c r="F605" s="213"/>
      <c r="G605" s="14">
        <v>0</v>
      </c>
      <c r="H605" s="15">
        <v>0</v>
      </c>
      <c r="I605" s="16">
        <f>SUM(B605:H605)</f>
        <v>14.330348225319007</v>
      </c>
      <c r="J605" s="6"/>
      <c r="K605" s="72" t="s">
        <v>6</v>
      </c>
      <c r="L605" s="14">
        <v>13.82830105479087</v>
      </c>
      <c r="M605" s="14">
        <v>0</v>
      </c>
      <c r="N605" s="14">
        <v>0.50204717052813574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14.330348225319007</v>
      </c>
      <c r="T605" s="160"/>
      <c r="U605" s="75" t="s">
        <v>6</v>
      </c>
      <c r="V605" s="76">
        <v>13.82830105479087</v>
      </c>
      <c r="W605" s="76">
        <v>0.41979399462415057</v>
      </c>
      <c r="X605" s="76">
        <v>8.2253175903985148E-2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532">+P605</f>
        <v>0</v>
      </c>
      <c r="AF605" s="79">
        <f t="shared" ref="AF605:AF625" si="533">SUM(V605:AE605)</f>
        <v>14.330348225319005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1.2332097442092242</v>
      </c>
      <c r="C606" s="22">
        <v>0</v>
      </c>
      <c r="D606" s="22">
        <v>0.26051979427670346</v>
      </c>
      <c r="E606" s="22">
        <v>0</v>
      </c>
      <c r="F606" s="214"/>
      <c r="G606" s="22">
        <v>0</v>
      </c>
      <c r="H606" s="23">
        <v>0</v>
      </c>
      <c r="I606" s="24">
        <f t="shared" ref="I606:I625" si="534">SUM(B606:H606)</f>
        <v>1.4937295384859277</v>
      </c>
      <c r="J606" s="6"/>
      <c r="K606" s="25" t="s">
        <v>7</v>
      </c>
      <c r="L606" s="26">
        <v>1.2332097442092242</v>
      </c>
      <c r="M606" s="26">
        <v>0</v>
      </c>
      <c r="N606" s="26">
        <v>0.26051979427670346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535">SUM(L606:R606)</f>
        <v>1.4937295384859277</v>
      </c>
      <c r="T606" s="160"/>
      <c r="U606" s="80" t="s">
        <v>7</v>
      </c>
      <c r="V606" s="81">
        <v>1.2332097442092242</v>
      </c>
      <c r="W606" s="81">
        <v>0.25064053299038641</v>
      </c>
      <c r="X606" s="81">
        <v>9.8792612863170433E-3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532"/>
        <v>0</v>
      </c>
      <c r="AF606" s="83">
        <f t="shared" si="533"/>
        <v>1.4937295384859277</v>
      </c>
      <c r="AG606" s="121" t="str">
        <f t="shared" ref="AG606:AG626" si="536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52.633155358388734</v>
      </c>
      <c r="C607" s="18">
        <v>0</v>
      </c>
      <c r="D607" s="18">
        <v>0.91647601364551246</v>
      </c>
      <c r="E607" s="18">
        <v>0</v>
      </c>
      <c r="F607" s="214"/>
      <c r="G607" s="18">
        <v>0</v>
      </c>
      <c r="H607" s="30">
        <v>0</v>
      </c>
      <c r="I607" s="16">
        <f t="shared" si="534"/>
        <v>53.549631372034248</v>
      </c>
      <c r="J607" s="6"/>
      <c r="K607" s="31" t="s">
        <v>9</v>
      </c>
      <c r="L607" s="18">
        <v>52.633155358388734</v>
      </c>
      <c r="M607" s="18">
        <v>0</v>
      </c>
      <c r="N607" s="18">
        <v>0.91647601364551246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535"/>
        <v>53.549631372034248</v>
      </c>
      <c r="T607" s="160"/>
      <c r="U607" s="162" t="s">
        <v>9</v>
      </c>
      <c r="V607" s="76">
        <v>52.633155358388734</v>
      </c>
      <c r="W607" s="76">
        <v>0.91647601364551246</v>
      </c>
      <c r="X607" s="76">
        <v>0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532"/>
        <v>0</v>
      </c>
      <c r="AF607" s="79">
        <f t="shared" si="533"/>
        <v>53.549631372034248</v>
      </c>
      <c r="AG607" s="121" t="str">
        <f t="shared" si="536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534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535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532"/>
        <v>0</v>
      </c>
      <c r="AF608" s="83">
        <f t="shared" si="533"/>
        <v>0</v>
      </c>
      <c r="AG608" s="121" t="str">
        <f t="shared" si="536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15.857406276200598</v>
      </c>
      <c r="C609" s="18">
        <v>0</v>
      </c>
      <c r="D609" s="18">
        <v>1.8536685189728734</v>
      </c>
      <c r="E609" s="18">
        <v>0</v>
      </c>
      <c r="F609" s="214"/>
      <c r="G609" s="18">
        <v>0</v>
      </c>
      <c r="H609" s="30">
        <v>0</v>
      </c>
      <c r="I609" s="16">
        <f t="shared" si="534"/>
        <v>17.71107479517347</v>
      </c>
      <c r="J609" s="6"/>
      <c r="K609" s="31" t="s">
        <v>15</v>
      </c>
      <c r="L609" s="18">
        <v>15.857406276200598</v>
      </c>
      <c r="M609" s="18">
        <v>0</v>
      </c>
      <c r="N609" s="18">
        <v>1.8536685189728734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535"/>
        <v>17.71107479517347</v>
      </c>
      <c r="T609" s="160"/>
      <c r="U609" s="162" t="s">
        <v>15</v>
      </c>
      <c r="V609" s="76">
        <v>15.857406276200598</v>
      </c>
      <c r="W609" s="76">
        <v>1.8536685189728734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532"/>
        <v>0</v>
      </c>
      <c r="AF609" s="79">
        <f t="shared" si="533"/>
        <v>17.71107479517347</v>
      </c>
      <c r="AG609" s="121" t="str">
        <f t="shared" si="536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1532.0759030876202</v>
      </c>
      <c r="C610" s="22">
        <v>0</v>
      </c>
      <c r="D610" s="22">
        <v>179.09365634988987</v>
      </c>
      <c r="E610" s="22">
        <v>0</v>
      </c>
      <c r="F610" s="214"/>
      <c r="G610" s="22">
        <v>0</v>
      </c>
      <c r="H610" s="23">
        <v>0</v>
      </c>
      <c r="I610" s="24">
        <f t="shared" si="534"/>
        <v>1711.1695594375101</v>
      </c>
      <c r="J610" s="6"/>
      <c r="K610" s="25" t="s">
        <v>14</v>
      </c>
      <c r="L610" s="26">
        <v>1532.0759030876202</v>
      </c>
      <c r="M610" s="26">
        <v>0</v>
      </c>
      <c r="N610" s="26">
        <v>179.09365634988987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535"/>
        <v>1711.1695594375101</v>
      </c>
      <c r="T610" s="160"/>
      <c r="U610" s="80" t="s">
        <v>14</v>
      </c>
      <c r="V610" s="81">
        <v>1532.0759030876202</v>
      </c>
      <c r="W610" s="81">
        <v>179.09365634988987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532"/>
        <v>0</v>
      </c>
      <c r="AF610" s="83">
        <f t="shared" si="533"/>
        <v>1711.1695594375101</v>
      </c>
      <c r="AG610" s="121" t="str">
        <f t="shared" si="536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534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3126.7269368237226</v>
      </c>
      <c r="Q611" s="18">
        <v>0</v>
      </c>
      <c r="R611" s="19">
        <v>0</v>
      </c>
      <c r="S611" s="20">
        <f t="shared" si="535"/>
        <v>3126.7269368237226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3126.7269368237226</v>
      </c>
      <c r="AF611" s="124">
        <f t="shared" ref="AF611" si="537">SUM(V611:AE611)</f>
        <v>3126.7269368237226</v>
      </c>
      <c r="AG611" s="121" t="str">
        <f t="shared" si="536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534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1597.0788314783051</v>
      </c>
      <c r="Q612" s="26">
        <v>0</v>
      </c>
      <c r="R612" s="27">
        <v>0</v>
      </c>
      <c r="S612" s="28">
        <f t="shared" si="535"/>
        <v>1597.0788314783051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538">+P612</f>
        <v>1597.0788314783051</v>
      </c>
      <c r="AF612" s="83">
        <f t="shared" si="533"/>
        <v>1597.0788314783051</v>
      </c>
      <c r="AG612" s="121" t="str">
        <f t="shared" si="536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534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535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538"/>
        <v>0</v>
      </c>
      <c r="AF613" s="124">
        <f t="shared" si="533"/>
        <v>0</v>
      </c>
      <c r="AG613" s="121" t="str">
        <f t="shared" si="536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36.337857904553282</v>
      </c>
      <c r="C614" s="22">
        <v>0</v>
      </c>
      <c r="D614" s="22">
        <v>5.2507884993546856</v>
      </c>
      <c r="E614" s="22">
        <v>0</v>
      </c>
      <c r="F614" s="214"/>
      <c r="G614" s="22">
        <v>0</v>
      </c>
      <c r="H614" s="23">
        <v>0</v>
      </c>
      <c r="I614" s="24">
        <f t="shared" si="534"/>
        <v>41.588646403907966</v>
      </c>
      <c r="J614" s="6"/>
      <c r="K614" s="25" t="s">
        <v>16</v>
      </c>
      <c r="L614" s="26">
        <v>36.337857904553282</v>
      </c>
      <c r="M614" s="26">
        <v>0</v>
      </c>
      <c r="N614" s="26">
        <v>5.2507884993546856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535"/>
        <v>41.588646403907966</v>
      </c>
      <c r="T614" s="160"/>
      <c r="U614" s="80" t="s">
        <v>16</v>
      </c>
      <c r="V614" s="81">
        <v>36.337857904553282</v>
      </c>
      <c r="W614" s="81">
        <v>4.9947113918163639</v>
      </c>
      <c r="X614" s="81">
        <v>0.25607710753832141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538"/>
        <v>0</v>
      </c>
      <c r="AF614" s="83">
        <f t="shared" si="533"/>
        <v>41.588646403907973</v>
      </c>
      <c r="AG614" s="121" t="str">
        <f t="shared" si="536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2291.2251551713662</v>
      </c>
      <c r="C615" s="18">
        <v>0</v>
      </c>
      <c r="D615" s="18">
        <v>339.00833389575769</v>
      </c>
      <c r="E615" s="18">
        <v>0</v>
      </c>
      <c r="F615" s="214"/>
      <c r="G615" s="18">
        <v>0</v>
      </c>
      <c r="H615" s="30">
        <v>0</v>
      </c>
      <c r="I615" s="16">
        <f t="shared" si="534"/>
        <v>2630.2334890671236</v>
      </c>
      <c r="J615" s="6"/>
      <c r="K615" s="31" t="s">
        <v>136</v>
      </c>
      <c r="L615" s="18">
        <v>2291.2251551713662</v>
      </c>
      <c r="M615" s="18">
        <v>0</v>
      </c>
      <c r="N615" s="18">
        <v>339.00833389575769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535"/>
        <v>2630.2334890671236</v>
      </c>
      <c r="T615" s="160"/>
      <c r="U615" s="84" t="s">
        <v>136</v>
      </c>
      <c r="V615" s="76">
        <v>2291.2251551713662</v>
      </c>
      <c r="W615" s="76">
        <v>333.49118261482658</v>
      </c>
      <c r="X615" s="76">
        <v>5.5171512809310892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538"/>
        <v>0</v>
      </c>
      <c r="AF615" s="124">
        <f t="shared" si="533"/>
        <v>2630.2334890671236</v>
      </c>
      <c r="AG615" s="121" t="str">
        <f t="shared" si="536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462.11195003298354</v>
      </c>
      <c r="C616" s="22">
        <v>0</v>
      </c>
      <c r="D616" s="22">
        <v>563.83601729965699</v>
      </c>
      <c r="E616" s="22">
        <v>856.75768827688876</v>
      </c>
      <c r="F616" s="214"/>
      <c r="G616" s="22">
        <v>398.31962654314702</v>
      </c>
      <c r="H616" s="23">
        <v>0</v>
      </c>
      <c r="I616" s="24">
        <f t="shared" si="534"/>
        <v>2281.0252821526765</v>
      </c>
      <c r="J616" s="6"/>
      <c r="K616" s="25" t="s">
        <v>24</v>
      </c>
      <c r="L616" s="26">
        <v>462.11195003298354</v>
      </c>
      <c r="M616" s="26">
        <v>0</v>
      </c>
      <c r="N616" s="26">
        <v>563.83601729965699</v>
      </c>
      <c r="O616" s="26">
        <v>856.75768827688876</v>
      </c>
      <c r="P616" s="26">
        <v>0</v>
      </c>
      <c r="Q616" s="26">
        <v>398.31962654314702</v>
      </c>
      <c r="R616" s="27">
        <v>0</v>
      </c>
      <c r="S616" s="28">
        <f t="shared" si="535"/>
        <v>2281.0252821526765</v>
      </c>
      <c r="T616" s="160"/>
      <c r="U616" s="80" t="s">
        <v>24</v>
      </c>
      <c r="V616" s="81">
        <v>462.11195003298354</v>
      </c>
      <c r="W616" s="81">
        <v>361.57135094171019</v>
      </c>
      <c r="X616" s="81">
        <v>202.26466635794679</v>
      </c>
      <c r="Y616" s="81">
        <v>276.5110641691769</v>
      </c>
      <c r="Z616" s="81">
        <v>275.07655860633912</v>
      </c>
      <c r="AA616" s="81">
        <v>82.02831198315603</v>
      </c>
      <c r="AB616" s="81">
        <v>222.59333154712448</v>
      </c>
      <c r="AC616" s="81">
        <v>175.72629499602255</v>
      </c>
      <c r="AD616" s="81">
        <v>223.14175351821669</v>
      </c>
      <c r="AE616" s="122">
        <f t="shared" si="538"/>
        <v>0</v>
      </c>
      <c r="AF616" s="83">
        <f t="shared" si="533"/>
        <v>2281.0252821526765</v>
      </c>
      <c r="AG616" s="121" t="str">
        <f t="shared" si="536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241.84840082032892</v>
      </c>
      <c r="C617" s="18">
        <v>0</v>
      </c>
      <c r="D617" s="18">
        <v>40.671115942244207</v>
      </c>
      <c r="E617" s="18">
        <v>0</v>
      </c>
      <c r="F617" s="214"/>
      <c r="G617" s="18">
        <v>0</v>
      </c>
      <c r="H617" s="30">
        <v>0</v>
      </c>
      <c r="I617" s="16">
        <f t="shared" si="534"/>
        <v>282.51951676257312</v>
      </c>
      <c r="J617" s="6"/>
      <c r="K617" s="31" t="s">
        <v>23</v>
      </c>
      <c r="L617" s="18">
        <v>241.84840082032892</v>
      </c>
      <c r="M617" s="18">
        <v>0</v>
      </c>
      <c r="N617" s="18">
        <v>40.671115942244207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535"/>
        <v>282.51951676257312</v>
      </c>
      <c r="T617" s="160"/>
      <c r="U617" s="164" t="s">
        <v>23</v>
      </c>
      <c r="V617" s="76">
        <v>241.84840082032892</v>
      </c>
      <c r="W617" s="76">
        <v>40.671115942244207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538"/>
        <v>0</v>
      </c>
      <c r="AF617" s="124">
        <f t="shared" si="533"/>
        <v>282.51951676257312</v>
      </c>
      <c r="AG617" s="121" t="str">
        <f t="shared" si="536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3583.3578160306974</v>
      </c>
      <c r="C618" s="22">
        <v>0</v>
      </c>
      <c r="D618" s="22">
        <v>305.81320587732546</v>
      </c>
      <c r="E618" s="22">
        <v>0</v>
      </c>
      <c r="F618" s="214"/>
      <c r="G618" s="22">
        <v>0</v>
      </c>
      <c r="H618" s="23">
        <v>0</v>
      </c>
      <c r="I618" s="24">
        <f t="shared" si="534"/>
        <v>3889.1710219080228</v>
      </c>
      <c r="J618" s="6"/>
      <c r="K618" s="25" t="s">
        <v>58</v>
      </c>
      <c r="L618" s="26">
        <v>3583.3578160306974</v>
      </c>
      <c r="M618" s="26">
        <v>0</v>
      </c>
      <c r="N618" s="26">
        <v>305.81320587732546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535"/>
        <v>3889.1710219080228</v>
      </c>
      <c r="T618" s="160"/>
      <c r="U618" s="80" t="s">
        <v>58</v>
      </c>
      <c r="V618" s="81">
        <v>3583.3578160306974</v>
      </c>
      <c r="W618" s="81">
        <v>286.54907933098372</v>
      </c>
      <c r="X618" s="81">
        <v>19.264126546341767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538"/>
        <v>0</v>
      </c>
      <c r="AF618" s="83">
        <f t="shared" si="533"/>
        <v>3889.1710219080228</v>
      </c>
      <c r="AG618" s="121" t="str">
        <f t="shared" si="536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286.14576970403698</v>
      </c>
      <c r="C619" s="18">
        <v>0</v>
      </c>
      <c r="D619" s="18">
        <v>52.1606748109769</v>
      </c>
      <c r="E619" s="18">
        <v>0</v>
      </c>
      <c r="F619" s="214"/>
      <c r="G619" s="18">
        <v>0</v>
      </c>
      <c r="H619" s="30">
        <v>0</v>
      </c>
      <c r="I619" s="16">
        <f t="shared" si="534"/>
        <v>338.30644451501388</v>
      </c>
      <c r="J619" s="6"/>
      <c r="K619" s="31" t="s">
        <v>21</v>
      </c>
      <c r="L619" s="18">
        <v>286.14576970403698</v>
      </c>
      <c r="M619" s="18">
        <v>0</v>
      </c>
      <c r="N619" s="18">
        <v>52.1606748109769</v>
      </c>
      <c r="O619" s="18">
        <v>0</v>
      </c>
      <c r="P619" s="18">
        <v>277.06436786074818</v>
      </c>
      <c r="Q619" s="18">
        <v>0</v>
      </c>
      <c r="R619" s="19">
        <v>0</v>
      </c>
      <c r="S619" s="20">
        <f t="shared" si="535"/>
        <v>615.37081237576206</v>
      </c>
      <c r="T619" s="160"/>
      <c r="U619" s="164" t="s">
        <v>21</v>
      </c>
      <c r="V619" s="76">
        <v>286.14576970403698</v>
      </c>
      <c r="W619" s="76">
        <v>51.822280390290949</v>
      </c>
      <c r="X619" s="76">
        <v>0.33839442068595449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538"/>
        <v>277.06436786074818</v>
      </c>
      <c r="AF619" s="124">
        <f t="shared" si="533"/>
        <v>615.37081237576206</v>
      </c>
      <c r="AG619" s="121" t="str">
        <f t="shared" si="536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534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535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538"/>
        <v>0</v>
      </c>
      <c r="AF620" s="83">
        <f t="shared" si="533"/>
        <v>0</v>
      </c>
      <c r="AG620" s="121" t="str">
        <f t="shared" si="536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129.20382530921364</v>
      </c>
      <c r="C621" s="18">
        <v>0</v>
      </c>
      <c r="D621" s="18">
        <v>175.44809231346289</v>
      </c>
      <c r="E621" s="18">
        <v>0</v>
      </c>
      <c r="F621" s="214"/>
      <c r="G621" s="18">
        <v>0</v>
      </c>
      <c r="H621" s="30">
        <v>0</v>
      </c>
      <c r="I621" s="16">
        <f t="shared" si="534"/>
        <v>304.65191762267654</v>
      </c>
      <c r="J621" s="6"/>
      <c r="K621" s="33" t="s">
        <v>62</v>
      </c>
      <c r="L621" s="18">
        <v>129.20382530921364</v>
      </c>
      <c r="M621" s="18">
        <v>0</v>
      </c>
      <c r="N621" s="18">
        <v>175.44809231346289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535"/>
        <v>304.65191762267654</v>
      </c>
      <c r="T621" s="160"/>
      <c r="U621" s="165" t="s">
        <v>62</v>
      </c>
      <c r="V621" s="76">
        <v>129.20382530921364</v>
      </c>
      <c r="W621" s="76">
        <v>175.44809231346289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538"/>
        <v>0</v>
      </c>
      <c r="AF621" s="79">
        <f t="shared" si="533"/>
        <v>304.65191762267654</v>
      </c>
      <c r="AG621" s="121" t="str">
        <f t="shared" si="536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129.20382530921364</v>
      </c>
      <c r="C622" s="35">
        <v>0</v>
      </c>
      <c r="D622" s="35">
        <v>175.44809231346289</v>
      </c>
      <c r="E622" s="35">
        <v>0</v>
      </c>
      <c r="F622" s="214"/>
      <c r="G622" s="35">
        <v>0</v>
      </c>
      <c r="H622" s="36">
        <v>0</v>
      </c>
      <c r="I622" s="37">
        <f t="shared" si="534"/>
        <v>304.65191762267654</v>
      </c>
      <c r="J622" s="6"/>
      <c r="K622" s="38" t="s">
        <v>22</v>
      </c>
      <c r="L622" s="39">
        <v>129.20382530921364</v>
      </c>
      <c r="M622" s="39">
        <v>0</v>
      </c>
      <c r="N622" s="39">
        <v>175.44809231346289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535"/>
        <v>304.65191762267654</v>
      </c>
      <c r="T622" s="160"/>
      <c r="U622" s="166" t="s">
        <v>131</v>
      </c>
      <c r="V622" s="81">
        <v>129.20382530921364</v>
      </c>
      <c r="W622" s="81">
        <v>175.44809231346289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538"/>
        <v>0</v>
      </c>
      <c r="AF622" s="83">
        <f t="shared" si="533"/>
        <v>304.65191762267654</v>
      </c>
      <c r="AG622" s="125" t="str">
        <f t="shared" si="536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534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535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538"/>
        <v>0</v>
      </c>
      <c r="AF623" s="124">
        <f t="shared" si="533"/>
        <v>0</v>
      </c>
      <c r="AG623" s="125" t="str">
        <f t="shared" si="536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534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535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538"/>
        <v>0</v>
      </c>
      <c r="AF624" s="83">
        <f t="shared" si="533"/>
        <v>0</v>
      </c>
      <c r="AG624" s="125" t="str">
        <f t="shared" si="536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534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535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533"/>
        <v>0</v>
      </c>
      <c r="AG625" s="125" t="str">
        <f t="shared" si="536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8645.8587504943898</v>
      </c>
      <c r="C626" s="57">
        <f t="shared" ref="C626:H626" si="539">SUM(C605:C621)</f>
        <v>0</v>
      </c>
      <c r="D626" s="57">
        <f t="shared" si="539"/>
        <v>1664.8145964860917</v>
      </c>
      <c r="E626" s="57">
        <f t="shared" si="539"/>
        <v>856.75768827688876</v>
      </c>
      <c r="F626" s="57">
        <f t="shared" si="539"/>
        <v>0</v>
      </c>
      <c r="G626" s="57">
        <f t="shared" si="539"/>
        <v>398.31962654314702</v>
      </c>
      <c r="H626" s="58">
        <f t="shared" si="539"/>
        <v>0</v>
      </c>
      <c r="I626" s="16">
        <f t="shared" ref="I626" si="540">SUM(I605:I621)</f>
        <v>11565.750661800517</v>
      </c>
      <c r="J626" s="6"/>
      <c r="K626" s="59" t="s">
        <v>25</v>
      </c>
      <c r="L626" s="57">
        <f>SUM(L605:L621)</f>
        <v>8645.8587504943898</v>
      </c>
      <c r="M626" s="57">
        <f t="shared" ref="M626:R626" si="541">SUM(M605:M621)</f>
        <v>0</v>
      </c>
      <c r="N626" s="57">
        <f t="shared" si="541"/>
        <v>1664.8145964860917</v>
      </c>
      <c r="O626" s="57">
        <f t="shared" si="541"/>
        <v>856.75768827688876</v>
      </c>
      <c r="P626" s="57">
        <f t="shared" si="541"/>
        <v>5000.8701361627764</v>
      </c>
      <c r="Q626" s="57">
        <f t="shared" si="541"/>
        <v>398.31962654314702</v>
      </c>
      <c r="R626" s="58">
        <f t="shared" si="541"/>
        <v>0</v>
      </c>
      <c r="S626" s="60">
        <f t="shared" ref="S626" si="542">SUM(S605:S621)</f>
        <v>16566.620797963293</v>
      </c>
      <c r="T626" s="160"/>
      <c r="U626" s="158" t="s">
        <v>61</v>
      </c>
      <c r="V626" s="95">
        <f>SUM(V605:V621)</f>
        <v>8645.8587504943898</v>
      </c>
      <c r="W626" s="95">
        <f t="shared" ref="W626:AE626" si="543">SUM(W605:W621)</f>
        <v>1437.0820483354576</v>
      </c>
      <c r="X626" s="95">
        <f t="shared" si="543"/>
        <v>227.73254815063422</v>
      </c>
      <c r="Y626" s="95">
        <f t="shared" si="543"/>
        <v>276.5110641691769</v>
      </c>
      <c r="Z626" s="95">
        <f t="shared" si="543"/>
        <v>275.07655860633912</v>
      </c>
      <c r="AA626" s="95">
        <f t="shared" si="543"/>
        <v>82.02831198315603</v>
      </c>
      <c r="AB626" s="95">
        <f t="shared" si="543"/>
        <v>222.59333154712448</v>
      </c>
      <c r="AC626" s="95">
        <f t="shared" si="543"/>
        <v>175.72629499602255</v>
      </c>
      <c r="AD626" s="95">
        <f t="shared" si="543"/>
        <v>223.14175351821669</v>
      </c>
      <c r="AE626" s="95">
        <f t="shared" si="543"/>
        <v>5000.8701361627764</v>
      </c>
      <c r="AF626" s="136">
        <f>SUM(AF605:AF621)</f>
        <v>16566.620797963293</v>
      </c>
      <c r="AG626" s="126" t="str">
        <f t="shared" si="536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0.74753978391130482</v>
      </c>
      <c r="C627" s="98">
        <f t="shared" ref="C627:H627" si="544">IF($I626=0,"-",C626/$I626)</f>
        <v>0</v>
      </c>
      <c r="D627" s="98">
        <f t="shared" si="544"/>
        <v>0.14394349706886375</v>
      </c>
      <c r="E627" s="98">
        <f t="shared" si="544"/>
        <v>7.4077136307857394E-2</v>
      </c>
      <c r="F627" s="98">
        <f t="shared" si="544"/>
        <v>0</v>
      </c>
      <c r="G627" s="98">
        <f t="shared" si="544"/>
        <v>3.4439582711974004E-2</v>
      </c>
      <c r="H627" s="99">
        <f t="shared" si="544"/>
        <v>0</v>
      </c>
      <c r="I627" s="100">
        <f>SUM(B627:H627)</f>
        <v>1</v>
      </c>
      <c r="K627" s="64" t="s">
        <v>86</v>
      </c>
      <c r="L627" s="65">
        <f t="shared" ref="L627:R627" si="545">IF($S626=0,"-",L626/$S626)</f>
        <v>0.5218842669204643</v>
      </c>
      <c r="M627" s="65">
        <f t="shared" si="545"/>
        <v>0</v>
      </c>
      <c r="N627" s="65">
        <f t="shared" si="545"/>
        <v>0.1004921049856326</v>
      </c>
      <c r="O627" s="65">
        <f t="shared" si="545"/>
        <v>5.1715899019202448E-2</v>
      </c>
      <c r="P627" s="65">
        <f t="shared" si="545"/>
        <v>0.30186422428269655</v>
      </c>
      <c r="Q627" s="65">
        <f t="shared" si="545"/>
        <v>2.4043504792004209E-2</v>
      </c>
      <c r="R627" s="66">
        <f t="shared" si="545"/>
        <v>0</v>
      </c>
      <c r="S627" s="67">
        <f>SUM(L627:R627)</f>
        <v>1</v>
      </c>
      <c r="T627" s="161"/>
      <c r="U627" s="159" t="s">
        <v>86</v>
      </c>
      <c r="V627" s="102">
        <f>V626/$AF626</f>
        <v>0.5218842669204643</v>
      </c>
      <c r="W627" s="102">
        <f t="shared" ref="W627:AF627" si="546">W626/$AF626</f>
        <v>8.6745635447401145E-2</v>
      </c>
      <c r="X627" s="102">
        <f t="shared" si="546"/>
        <v>1.3746469538231464E-2</v>
      </c>
      <c r="Y627" s="102">
        <f t="shared" si="546"/>
        <v>1.6690854914912477E-2</v>
      </c>
      <c r="Z627" s="102">
        <f t="shared" si="546"/>
        <v>1.6604264802159117E-2</v>
      </c>
      <c r="AA627" s="102">
        <f t="shared" si="546"/>
        <v>4.9514208711314636E-3</v>
      </c>
      <c r="AB627" s="102">
        <f t="shared" si="546"/>
        <v>1.3436254397426069E-2</v>
      </c>
      <c r="AC627" s="102">
        <f t="shared" si="546"/>
        <v>1.060725039457814E-2</v>
      </c>
      <c r="AD627" s="137">
        <f t="shared" si="546"/>
        <v>1.3469358430999388E-2</v>
      </c>
      <c r="AE627" s="137">
        <f t="shared" si="546"/>
        <v>0.30186422428269655</v>
      </c>
      <c r="AF627" s="138">
        <f t="shared" si="546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4.2668083151606577E-2</v>
      </c>
      <c r="C631" s="14">
        <v>0</v>
      </c>
      <c r="D631" s="14">
        <v>6.4068993670965746E-2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0.10673707682257233</v>
      </c>
      <c r="J631" s="6"/>
      <c r="K631" s="72" t="s">
        <v>6</v>
      </c>
      <c r="L631" s="14">
        <v>4.2668083151606577E-2</v>
      </c>
      <c r="M631" s="14">
        <v>0</v>
      </c>
      <c r="N631" s="14">
        <v>6.4068993670965746E-2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0.10673707682257233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4.1497796483918735E-2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547">SUM(B632:H632)</f>
        <v>4.1497796483918735E-2</v>
      </c>
      <c r="J632" s="6"/>
      <c r="K632" s="25" t="s">
        <v>7</v>
      </c>
      <c r="L632" s="26">
        <v>4.1497796483918735E-2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548">SUM(L632:R632)</f>
        <v>4.1497796483918735E-2</v>
      </c>
    </row>
    <row r="633" spans="1:85" x14ac:dyDescent="0.25">
      <c r="A633" s="29" t="s">
        <v>9</v>
      </c>
      <c r="B633" s="18">
        <v>1.2330975011728884</v>
      </c>
      <c r="C633" s="18">
        <v>0</v>
      </c>
      <c r="D633" s="18">
        <v>3.950160566277186E-3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547"/>
        <v>1.2370476617391657</v>
      </c>
      <c r="J633" s="6"/>
      <c r="K633" s="31" t="s">
        <v>9</v>
      </c>
      <c r="L633" s="18">
        <v>1.2330975011728884</v>
      </c>
      <c r="M633" s="18">
        <v>0</v>
      </c>
      <c r="N633" s="18">
        <v>3.950160566277186E-3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548"/>
        <v>1.2370476617391657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547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548"/>
        <v>0</v>
      </c>
    </row>
    <row r="635" spans="1:85" x14ac:dyDescent="0.25">
      <c r="A635" s="29" t="s">
        <v>15</v>
      </c>
      <c r="B635" s="18">
        <v>8.9518519650317874</v>
      </c>
      <c r="C635" s="18">
        <v>3.8690465275025343E-2</v>
      </c>
      <c r="D635" s="18">
        <v>0.72133781274979891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547"/>
        <v>9.7118802430566102</v>
      </c>
      <c r="J635" s="6"/>
      <c r="K635" s="31" t="s">
        <v>15</v>
      </c>
      <c r="L635" s="18">
        <v>8.9518519650317874</v>
      </c>
      <c r="M635" s="18">
        <v>3.8690465275025343E-2</v>
      </c>
      <c r="N635" s="18">
        <v>0.72133781274979891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548"/>
        <v>9.7118802430566102</v>
      </c>
    </row>
    <row r="636" spans="1:85" x14ac:dyDescent="0.25">
      <c r="A636" s="21" t="s">
        <v>14</v>
      </c>
      <c r="B636" s="22">
        <v>1.6035979996496816</v>
      </c>
      <c r="C636" s="22">
        <v>3.6189689169885617E-2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547"/>
        <v>1.6397876888195673</v>
      </c>
      <c r="J636" s="6"/>
      <c r="K636" s="25" t="s">
        <v>14</v>
      </c>
      <c r="L636" s="26">
        <v>1.6035979996496816</v>
      </c>
      <c r="M636" s="26">
        <v>3.6189689169885617E-2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548"/>
        <v>1.6397876888195673</v>
      </c>
    </row>
    <row r="637" spans="1:85" x14ac:dyDescent="0.25">
      <c r="A637" s="29" t="s">
        <v>56</v>
      </c>
      <c r="B637" s="18">
        <v>0</v>
      </c>
      <c r="C637" s="18">
        <v>0.32784894968281697</v>
      </c>
      <c r="D637" s="18">
        <v>0</v>
      </c>
      <c r="E637" s="18">
        <v>15.912365390053312</v>
      </c>
      <c r="F637" s="18">
        <v>628.42354005893446</v>
      </c>
      <c r="G637" s="18">
        <v>0</v>
      </c>
      <c r="H637" s="30">
        <v>0</v>
      </c>
      <c r="I637" s="16">
        <f t="shared" si="547"/>
        <v>644.66375439867056</v>
      </c>
      <c r="J637" s="6"/>
      <c r="K637" s="31" t="s">
        <v>56</v>
      </c>
      <c r="L637" s="18">
        <v>0</v>
      </c>
      <c r="M637" s="18">
        <v>0.32784894968281697</v>
      </c>
      <c r="N637" s="18">
        <v>0</v>
      </c>
      <c r="O637" s="18">
        <v>15.912365390053312</v>
      </c>
      <c r="P637" s="18">
        <v>628.42354005893446</v>
      </c>
      <c r="Q637" s="18">
        <v>0</v>
      </c>
      <c r="R637" s="19">
        <v>0</v>
      </c>
      <c r="S637" s="20">
        <f t="shared" si="548"/>
        <v>644.66375439867056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5.8677644949711176</v>
      </c>
      <c r="F638" s="22">
        <v>0</v>
      </c>
      <c r="G638" s="22">
        <v>0</v>
      </c>
      <c r="H638" s="23">
        <v>0</v>
      </c>
      <c r="I638" s="24">
        <f t="shared" si="547"/>
        <v>5.8677644949711176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5.8677644949711176</v>
      </c>
      <c r="P638" s="26">
        <v>0</v>
      </c>
      <c r="Q638" s="26">
        <v>0</v>
      </c>
      <c r="R638" s="27">
        <v>0</v>
      </c>
      <c r="S638" s="28">
        <f t="shared" si="548"/>
        <v>5.8677644949711176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547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548"/>
        <v>0</v>
      </c>
    </row>
    <row r="640" spans="1:85" x14ac:dyDescent="0.25">
      <c r="A640" s="21" t="s">
        <v>16</v>
      </c>
      <c r="B640" s="22">
        <v>4.1141756121218229</v>
      </c>
      <c r="C640" s="22">
        <v>0</v>
      </c>
      <c r="D640" s="22">
        <v>1.991767780786299E-2</v>
      </c>
      <c r="E640" s="22">
        <v>0.12119335767333599</v>
      </c>
      <c r="F640" s="22">
        <v>0</v>
      </c>
      <c r="G640" s="22">
        <v>0</v>
      </c>
      <c r="H640" s="23">
        <v>0</v>
      </c>
      <c r="I640" s="24">
        <f t="shared" si="547"/>
        <v>4.2552866476030218</v>
      </c>
      <c r="J640" s="6"/>
      <c r="K640" s="25" t="s">
        <v>16</v>
      </c>
      <c r="L640" s="26">
        <v>4.1141756121218229</v>
      </c>
      <c r="M640" s="26">
        <v>0</v>
      </c>
      <c r="N640" s="26">
        <v>1.991767780786299E-2</v>
      </c>
      <c r="O640" s="26">
        <v>0.12119335767333599</v>
      </c>
      <c r="P640" s="26">
        <v>0</v>
      </c>
      <c r="Q640" s="26">
        <v>0</v>
      </c>
      <c r="R640" s="27">
        <v>0</v>
      </c>
      <c r="S640" s="28">
        <f t="shared" si="548"/>
        <v>4.2552866476030218</v>
      </c>
    </row>
    <row r="641" spans="1:70" x14ac:dyDescent="0.25">
      <c r="A641" s="29" t="s">
        <v>136</v>
      </c>
      <c r="B641" s="18">
        <v>26.882728284814398</v>
      </c>
      <c r="C641" s="18">
        <v>0</v>
      </c>
      <c r="D641" s="18">
        <v>6.9480114795038874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547"/>
        <v>33.830739764318288</v>
      </c>
      <c r="J641" s="6"/>
      <c r="K641" s="31" t="s">
        <v>136</v>
      </c>
      <c r="L641" s="18">
        <v>26.882728284814398</v>
      </c>
      <c r="M641" s="18">
        <v>0</v>
      </c>
      <c r="N641" s="18">
        <v>6.9480114795038874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548"/>
        <v>33.830739764318288</v>
      </c>
    </row>
    <row r="642" spans="1:70" x14ac:dyDescent="0.25">
      <c r="A642" s="21" t="s">
        <v>24</v>
      </c>
      <c r="B642" s="22">
        <v>57.337842272861117</v>
      </c>
      <c r="C642" s="22">
        <v>7.4500404053173569E-2</v>
      </c>
      <c r="D642" s="22">
        <v>1.1859932007065002</v>
      </c>
      <c r="E642" s="22">
        <v>95.277539863979783</v>
      </c>
      <c r="F642" s="22">
        <v>0</v>
      </c>
      <c r="G642" s="22">
        <v>32.129516139576978</v>
      </c>
      <c r="H642" s="23">
        <v>0.45077682793918444</v>
      </c>
      <c r="I642" s="24">
        <f t="shared" si="547"/>
        <v>186.45616870911675</v>
      </c>
      <c r="J642" s="6"/>
      <c r="K642" s="25" t="s">
        <v>24</v>
      </c>
      <c r="L642" s="26">
        <v>57.337842272861117</v>
      </c>
      <c r="M642" s="26">
        <v>7.4500404053173569E-2</v>
      </c>
      <c r="N642" s="26">
        <v>1.1859932007065002</v>
      </c>
      <c r="O642" s="26">
        <v>95.277539863979783</v>
      </c>
      <c r="P642" s="26">
        <v>0</v>
      </c>
      <c r="Q642" s="26">
        <v>32.129516139576978</v>
      </c>
      <c r="R642" s="27">
        <v>0.45077682793918444</v>
      </c>
      <c r="S642" s="28">
        <f t="shared" si="548"/>
        <v>186.45616870911675</v>
      </c>
    </row>
    <row r="643" spans="1:70" x14ac:dyDescent="0.25">
      <c r="A643" s="29" t="s">
        <v>23</v>
      </c>
      <c r="B643" s="18">
        <v>3.9937365498031325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547"/>
        <v>3.9937365498031325</v>
      </c>
      <c r="J643" s="6"/>
      <c r="K643" s="31" t="s">
        <v>23</v>
      </c>
      <c r="L643" s="18">
        <v>3.9937365498031325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548"/>
        <v>3.9937365498031325</v>
      </c>
    </row>
    <row r="644" spans="1:70" x14ac:dyDescent="0.25">
      <c r="A644" s="21" t="s">
        <v>58</v>
      </c>
      <c r="B644" s="22">
        <v>151.83708753971877</v>
      </c>
      <c r="C644" s="22">
        <v>6.8777047348295994</v>
      </c>
      <c r="D644" s="22">
        <v>86.457191137988886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547"/>
        <v>245.17198341253726</v>
      </c>
      <c r="J644" s="6"/>
      <c r="K644" s="25" t="s">
        <v>58</v>
      </c>
      <c r="L644" s="26">
        <v>151.83708753971877</v>
      </c>
      <c r="M644" s="26">
        <v>6.8777047348295994</v>
      </c>
      <c r="N644" s="26">
        <v>86.457191137988886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548"/>
        <v>245.17198341253726</v>
      </c>
    </row>
    <row r="645" spans="1:70" x14ac:dyDescent="0.25">
      <c r="A645" s="29" t="s">
        <v>21</v>
      </c>
      <c r="B645" s="18">
        <v>33.849327968711783</v>
      </c>
      <c r="C645" s="18">
        <v>0</v>
      </c>
      <c r="D645" s="18">
        <v>18.304043319527786</v>
      </c>
      <c r="E645" s="18">
        <v>5.2274437631014017</v>
      </c>
      <c r="F645" s="18">
        <v>39.243016017220256</v>
      </c>
      <c r="G645" s="18">
        <v>0</v>
      </c>
      <c r="H645" s="30">
        <v>0</v>
      </c>
      <c r="I645" s="16">
        <f t="shared" si="547"/>
        <v>96.62383106856123</v>
      </c>
      <c r="J645" s="6"/>
      <c r="K645" s="31" t="s">
        <v>21</v>
      </c>
      <c r="L645" s="18">
        <v>33.849327968711783</v>
      </c>
      <c r="M645" s="18">
        <v>0</v>
      </c>
      <c r="N645" s="18">
        <v>18.304043319527786</v>
      </c>
      <c r="O645" s="18">
        <v>5.2274437631014017</v>
      </c>
      <c r="P645" s="18">
        <v>39.243016017220256</v>
      </c>
      <c r="Q645" s="18">
        <v>0</v>
      </c>
      <c r="R645" s="19">
        <v>0</v>
      </c>
      <c r="S645" s="20">
        <f t="shared" si="548"/>
        <v>96.62383106856123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547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548"/>
        <v>0</v>
      </c>
    </row>
    <row r="647" spans="1:70" x14ac:dyDescent="0.25">
      <c r="A647" s="32" t="s">
        <v>62</v>
      </c>
      <c r="B647" s="18">
        <v>4.1136502587928403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547"/>
        <v>4.1136502587928403</v>
      </c>
      <c r="J647" s="6"/>
      <c r="K647" s="33" t="s">
        <v>62</v>
      </c>
      <c r="L647" s="18">
        <v>4.1136502587928403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548"/>
        <v>4.1136502587928403</v>
      </c>
    </row>
    <row r="648" spans="1:70" ht="14.4" x14ac:dyDescent="0.3">
      <c r="A648" s="34" t="s">
        <v>22</v>
      </c>
      <c r="B648" s="35">
        <v>4.1136502587928403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547"/>
        <v>4.1136502587928403</v>
      </c>
      <c r="J648" s="6"/>
      <c r="K648" s="38" t="s">
        <v>22</v>
      </c>
      <c r="L648" s="39">
        <v>4.1136502587928403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548"/>
        <v>4.1136502587928403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547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548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547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548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547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548"/>
        <v>0</v>
      </c>
    </row>
    <row r="652" spans="1:70" x14ac:dyDescent="0.25">
      <c r="A652" s="56" t="s">
        <v>25</v>
      </c>
      <c r="B652" s="57">
        <f>SUM(B631:B647)</f>
        <v>294.00126183231379</v>
      </c>
      <c r="C652" s="57">
        <f t="shared" ref="C652:H652" si="549">SUM(C631:C647)</f>
        <v>7.3549342430105007</v>
      </c>
      <c r="D652" s="57">
        <f t="shared" si="549"/>
        <v>113.70451378252196</v>
      </c>
      <c r="E652" s="57">
        <f t="shared" si="549"/>
        <v>122.40630686977894</v>
      </c>
      <c r="F652" s="57">
        <f t="shared" si="549"/>
        <v>667.66655607615473</v>
      </c>
      <c r="G652" s="57">
        <f t="shared" si="549"/>
        <v>32.129516139576978</v>
      </c>
      <c r="H652" s="58">
        <f t="shared" si="549"/>
        <v>0.45077682793918444</v>
      </c>
      <c r="I652" s="16">
        <f t="shared" ref="I652" si="550">SUM(I631:I647)</f>
        <v>1237.713865771296</v>
      </c>
      <c r="J652" s="6"/>
      <c r="K652" s="59" t="s">
        <v>25</v>
      </c>
      <c r="L652" s="57">
        <f>SUM(L631:L647)</f>
        <v>294.00126183231379</v>
      </c>
      <c r="M652" s="57">
        <f t="shared" ref="M652:R652" si="551">SUM(M631:M647)</f>
        <v>7.3549342430105007</v>
      </c>
      <c r="N652" s="57">
        <f t="shared" si="551"/>
        <v>113.70451378252196</v>
      </c>
      <c r="O652" s="57">
        <f t="shared" si="551"/>
        <v>122.40630686977894</v>
      </c>
      <c r="P652" s="57">
        <f t="shared" si="551"/>
        <v>667.66655607615473</v>
      </c>
      <c r="Q652" s="57">
        <f t="shared" si="551"/>
        <v>32.129516139576978</v>
      </c>
      <c r="R652" s="58">
        <f t="shared" si="551"/>
        <v>0.45077682793918444</v>
      </c>
      <c r="S652" s="60">
        <f t="shared" ref="S652" si="552">SUM(S631:S647)</f>
        <v>1237.713865771296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0.23753572611800985</v>
      </c>
      <c r="C653" s="98">
        <f t="shared" ref="C653:H653" si="553">IF($I652=0,"-",C652/$I652)</f>
        <v>5.9423542439085361E-3</v>
      </c>
      <c r="D653" s="98">
        <f t="shared" si="553"/>
        <v>9.1866558925285724E-2</v>
      </c>
      <c r="E653" s="98">
        <f t="shared" si="553"/>
        <v>9.8897095891787565E-2</v>
      </c>
      <c r="F653" s="98">
        <f t="shared" si="553"/>
        <v>0.53943530450803379</v>
      </c>
      <c r="G653" s="98">
        <f t="shared" si="553"/>
        <v>2.5958759151134735E-2</v>
      </c>
      <c r="H653" s="99">
        <f t="shared" si="553"/>
        <v>3.6420116183983893E-4</v>
      </c>
      <c r="I653" s="100">
        <f>SUM(B653:H653)</f>
        <v>1.0000000000000002</v>
      </c>
      <c r="K653" s="64" t="s">
        <v>86</v>
      </c>
      <c r="L653" s="65">
        <f t="shared" ref="L653:R653" si="554">IF($S652=0,"-",L652/$S652)</f>
        <v>0.23753572611800985</v>
      </c>
      <c r="M653" s="65">
        <f t="shared" si="554"/>
        <v>5.9423542439085361E-3</v>
      </c>
      <c r="N653" s="65">
        <f t="shared" si="554"/>
        <v>9.1866558925285724E-2</v>
      </c>
      <c r="O653" s="65">
        <f t="shared" si="554"/>
        <v>9.8897095891787565E-2</v>
      </c>
      <c r="P653" s="65">
        <f t="shared" si="554"/>
        <v>0.53943530450803379</v>
      </c>
      <c r="Q653" s="65">
        <f t="shared" si="554"/>
        <v>2.5958759151134735E-2</v>
      </c>
      <c r="R653" s="66">
        <f t="shared" si="554"/>
        <v>3.6420116183983893E-4</v>
      </c>
      <c r="S653" s="67">
        <f>SUM(L653:R653)</f>
        <v>1.0000000000000002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.19921875" defaultRowHeight="13.8" x14ac:dyDescent="0.25"/>
  <cols>
    <col min="1" max="1" width="44.5" customWidth="1"/>
    <col min="2" max="9" width="16.59765625" style="6" customWidth="1"/>
    <col min="10" max="10" width="11.59765625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95</v>
      </c>
      <c r="B1" s="249"/>
      <c r="C1" s="249"/>
      <c r="D1" s="249"/>
      <c r="E1" s="249"/>
      <c r="F1" s="249"/>
      <c r="G1" s="249"/>
      <c r="H1" s="249"/>
      <c r="I1" s="250"/>
      <c r="K1" s="257" t="s">
        <v>108</v>
      </c>
      <c r="L1" s="258"/>
      <c r="M1" s="258"/>
      <c r="N1" s="258"/>
      <c r="O1" s="258"/>
      <c r="P1" s="258"/>
      <c r="Q1" s="258"/>
      <c r="R1" s="258"/>
      <c r="S1" s="259"/>
      <c r="U1" s="266" t="s">
        <v>109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37.784574500219783</v>
      </c>
      <c r="C7" s="14">
        <f>C33+C85</f>
        <v>0</v>
      </c>
      <c r="D7" s="14">
        <f>D33+D85</f>
        <v>0.57030268704488341</v>
      </c>
      <c r="E7" s="14">
        <f>E33+E85</f>
        <v>0</v>
      </c>
      <c r="F7" s="14">
        <f>F59+F85</f>
        <v>4.8132395315949325E-3</v>
      </c>
      <c r="G7" s="14">
        <f>G33+G85</f>
        <v>0</v>
      </c>
      <c r="H7" s="14">
        <f>H33+H85</f>
        <v>0</v>
      </c>
      <c r="I7" s="16">
        <f>SUM(B7:H7)</f>
        <v>38.359690426796263</v>
      </c>
      <c r="J7" s="6"/>
      <c r="K7" s="17" t="s">
        <v>6</v>
      </c>
      <c r="L7" s="18">
        <f>L33+L85</f>
        <v>37.784574500219783</v>
      </c>
      <c r="M7" s="18">
        <f t="shared" ref="M7:N7" si="0">M33+M85</f>
        <v>0</v>
      </c>
      <c r="N7" s="18">
        <f t="shared" si="0"/>
        <v>0.57030268704488341</v>
      </c>
      <c r="O7" s="18">
        <f>O33+O85</f>
        <v>0</v>
      </c>
      <c r="P7" s="18">
        <f>P33+P59+P85</f>
        <v>4.8132395315949325E-3</v>
      </c>
      <c r="Q7" s="18">
        <f t="shared" ref="Q7:R7" si="1">Q33+Q85</f>
        <v>0</v>
      </c>
      <c r="R7" s="18">
        <f t="shared" si="1"/>
        <v>0</v>
      </c>
      <c r="S7" s="20">
        <f>SUM(L7:R7)</f>
        <v>38.359690426796263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C27" si="2">B34+B86</f>
        <v>11.894391865737237</v>
      </c>
      <c r="C8" s="22">
        <f t="shared" si="2"/>
        <v>0</v>
      </c>
      <c r="D8" s="22">
        <f t="shared" ref="D8:E8" si="3">D34+D86</f>
        <v>1.2358710467645153</v>
      </c>
      <c r="E8" s="22">
        <f t="shared" si="3"/>
        <v>0</v>
      </c>
      <c r="F8" s="22">
        <f t="shared" ref="F8:F27" si="4">F60+F86</f>
        <v>0</v>
      </c>
      <c r="G8" s="22">
        <f t="shared" ref="G8:H8" si="5">G34+G86</f>
        <v>0</v>
      </c>
      <c r="H8" s="22">
        <f t="shared" si="5"/>
        <v>0</v>
      </c>
      <c r="I8" s="24">
        <f t="shared" ref="I8:I27" si="6">SUM(B8:H8)</f>
        <v>13.130262912501752</v>
      </c>
      <c r="J8" s="6"/>
      <c r="K8" s="25" t="s">
        <v>7</v>
      </c>
      <c r="L8" s="26">
        <f t="shared" ref="L8:N8" si="7">L34+L86</f>
        <v>11.894391865737237</v>
      </c>
      <c r="M8" s="26">
        <f t="shared" si="7"/>
        <v>0</v>
      </c>
      <c r="N8" s="26">
        <f t="shared" si="7"/>
        <v>1.2358710467645153</v>
      </c>
      <c r="O8" s="26">
        <f t="shared" ref="O8:R8" si="8">O34+O86</f>
        <v>0</v>
      </c>
      <c r="P8" s="26">
        <f t="shared" ref="P8:P27" si="9">P34+P60+P86</f>
        <v>0</v>
      </c>
      <c r="Q8" s="26">
        <f t="shared" si="8"/>
        <v>0</v>
      </c>
      <c r="R8" s="26">
        <f t="shared" si="8"/>
        <v>0</v>
      </c>
      <c r="S8" s="28">
        <f t="shared" ref="S8:S27" si="10">SUM(L8:R8)</f>
        <v>13.130262912501752</v>
      </c>
      <c r="T8" s="6" t="str">
        <f t="shared" ref="T8:T24" si="11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2"/>
        <v>17.240624127236828</v>
      </c>
      <c r="C9" s="18">
        <f t="shared" si="2"/>
        <v>0</v>
      </c>
      <c r="D9" s="18">
        <f t="shared" ref="D9:E9" si="12">D35+D87</f>
        <v>0.21200844817652073</v>
      </c>
      <c r="E9" s="18">
        <f t="shared" si="12"/>
        <v>0</v>
      </c>
      <c r="F9" s="18">
        <f t="shared" si="4"/>
        <v>0</v>
      </c>
      <c r="G9" s="18">
        <f t="shared" ref="G9:H9" si="13">G35+G87</f>
        <v>0</v>
      </c>
      <c r="H9" s="18">
        <f t="shared" si="13"/>
        <v>0</v>
      </c>
      <c r="I9" s="16">
        <f t="shared" si="6"/>
        <v>17.452632575413347</v>
      </c>
      <c r="J9" s="6"/>
      <c r="K9" s="17" t="s">
        <v>9</v>
      </c>
      <c r="L9" s="18">
        <f t="shared" ref="L9:N9" si="14">L35+L87</f>
        <v>17.240624127236828</v>
      </c>
      <c r="M9" s="18">
        <f t="shared" si="14"/>
        <v>0</v>
      </c>
      <c r="N9" s="18">
        <f t="shared" si="14"/>
        <v>0.21200844817652073</v>
      </c>
      <c r="O9" s="18">
        <f t="shared" ref="O9:R9" si="15">O35+O87</f>
        <v>0</v>
      </c>
      <c r="P9" s="18">
        <f t="shared" si="9"/>
        <v>0</v>
      </c>
      <c r="Q9" s="18">
        <f t="shared" si="15"/>
        <v>0</v>
      </c>
      <c r="R9" s="18">
        <f t="shared" si="15"/>
        <v>0</v>
      </c>
      <c r="S9" s="20">
        <f t="shared" si="10"/>
        <v>17.452632575413347</v>
      </c>
      <c r="T9" s="6" t="str">
        <f t="shared" si="11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2"/>
        <v>0</v>
      </c>
      <c r="C10" s="22">
        <f t="shared" si="2"/>
        <v>0</v>
      </c>
      <c r="D10" s="22">
        <f t="shared" ref="D10:E10" si="16">D36+D88</f>
        <v>0</v>
      </c>
      <c r="E10" s="22">
        <f t="shared" si="16"/>
        <v>0</v>
      </c>
      <c r="F10" s="22">
        <f t="shared" si="4"/>
        <v>0</v>
      </c>
      <c r="G10" s="22">
        <f t="shared" ref="G10:H10" si="17">G36+G88</f>
        <v>0</v>
      </c>
      <c r="H10" s="22">
        <f t="shared" si="17"/>
        <v>0</v>
      </c>
      <c r="I10" s="24">
        <f t="shared" si="6"/>
        <v>0</v>
      </c>
      <c r="J10" s="6"/>
      <c r="K10" s="25" t="s">
        <v>54</v>
      </c>
      <c r="L10" s="26">
        <f t="shared" ref="L10:N10" si="18">L36+L88</f>
        <v>0</v>
      </c>
      <c r="M10" s="26">
        <f t="shared" si="18"/>
        <v>0</v>
      </c>
      <c r="N10" s="26">
        <f t="shared" si="18"/>
        <v>0</v>
      </c>
      <c r="O10" s="26">
        <f t="shared" ref="O10:R10" si="19">O36+O88</f>
        <v>0</v>
      </c>
      <c r="P10" s="26">
        <f t="shared" si="9"/>
        <v>0</v>
      </c>
      <c r="Q10" s="26">
        <f t="shared" si="19"/>
        <v>0</v>
      </c>
      <c r="R10" s="26">
        <f t="shared" si="19"/>
        <v>0</v>
      </c>
      <c r="S10" s="28">
        <f t="shared" si="10"/>
        <v>0</v>
      </c>
      <c r="T10" s="6" t="str">
        <f t="shared" si="11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2"/>
        <v>102.72685733643553</v>
      </c>
      <c r="C11" s="18">
        <f t="shared" si="2"/>
        <v>60.408677753170373</v>
      </c>
      <c r="D11" s="18">
        <f t="shared" ref="D11:E11" si="20">D37+D89</f>
        <v>37.729282183949749</v>
      </c>
      <c r="E11" s="18">
        <f t="shared" si="20"/>
        <v>12.277820198385108</v>
      </c>
      <c r="F11" s="18">
        <f t="shared" si="4"/>
        <v>0</v>
      </c>
      <c r="G11" s="18">
        <f t="shared" ref="G11:H11" si="21">G37+G89</f>
        <v>0</v>
      </c>
      <c r="H11" s="18">
        <f t="shared" si="21"/>
        <v>0</v>
      </c>
      <c r="I11" s="16">
        <f t="shared" si="6"/>
        <v>213.14263747194076</v>
      </c>
      <c r="J11" s="6"/>
      <c r="K11" s="17" t="s">
        <v>15</v>
      </c>
      <c r="L11" s="18">
        <f t="shared" ref="L11:N11" si="22">L37+L89</f>
        <v>102.72685733643553</v>
      </c>
      <c r="M11" s="18">
        <f t="shared" si="22"/>
        <v>60.408677753170373</v>
      </c>
      <c r="N11" s="18">
        <f t="shared" si="22"/>
        <v>37.729282183949749</v>
      </c>
      <c r="O11" s="18">
        <f t="shared" ref="O11:R11" si="23">O37+O89</f>
        <v>12.277820198385108</v>
      </c>
      <c r="P11" s="18">
        <f t="shared" si="9"/>
        <v>0</v>
      </c>
      <c r="Q11" s="18">
        <f t="shared" si="23"/>
        <v>0</v>
      </c>
      <c r="R11" s="18">
        <f t="shared" si="23"/>
        <v>0</v>
      </c>
      <c r="S11" s="20">
        <f t="shared" si="10"/>
        <v>213.14263747194076</v>
      </c>
      <c r="T11" s="6" t="str">
        <f t="shared" si="11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2"/>
        <v>1874.4165939418278</v>
      </c>
      <c r="C12" s="22">
        <f t="shared" si="2"/>
        <v>32.169511968829894</v>
      </c>
      <c r="D12" s="22">
        <f t="shared" ref="D12:E12" si="24">D38+D90</f>
        <v>204.69561972547498</v>
      </c>
      <c r="E12" s="22">
        <f t="shared" si="24"/>
        <v>3.0985850584353734</v>
      </c>
      <c r="F12" s="22">
        <f t="shared" si="4"/>
        <v>0</v>
      </c>
      <c r="G12" s="22">
        <f t="shared" ref="G12:H12" si="25">G38+G90</f>
        <v>0</v>
      </c>
      <c r="H12" s="22">
        <f t="shared" si="25"/>
        <v>0</v>
      </c>
      <c r="I12" s="24">
        <f t="shared" si="6"/>
        <v>2114.3803106945679</v>
      </c>
      <c r="J12" s="6"/>
      <c r="K12" s="25" t="s">
        <v>14</v>
      </c>
      <c r="L12" s="26">
        <f t="shared" ref="L12:N12" si="26">L38+L90</f>
        <v>1874.4165939418278</v>
      </c>
      <c r="M12" s="26">
        <f t="shared" si="26"/>
        <v>32.169511968829894</v>
      </c>
      <c r="N12" s="26">
        <f t="shared" si="26"/>
        <v>204.69561972547498</v>
      </c>
      <c r="O12" s="26">
        <f t="shared" ref="O12:R12" si="27">O38+O90</f>
        <v>3.0985850584353734</v>
      </c>
      <c r="P12" s="26">
        <f t="shared" si="9"/>
        <v>0</v>
      </c>
      <c r="Q12" s="26">
        <f t="shared" si="27"/>
        <v>0</v>
      </c>
      <c r="R12" s="26">
        <f t="shared" si="27"/>
        <v>0</v>
      </c>
      <c r="S12" s="28">
        <f t="shared" si="10"/>
        <v>2114.3803106945679</v>
      </c>
      <c r="T12" s="6" t="str">
        <f t="shared" si="11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2"/>
        <v>0</v>
      </c>
      <c r="C13" s="18">
        <f t="shared" si="2"/>
        <v>0.3320698897102175</v>
      </c>
      <c r="D13" s="18">
        <f t="shared" ref="D13:E13" si="28">D39+D91</f>
        <v>9.0624569006726427E-2</v>
      </c>
      <c r="E13" s="18">
        <f t="shared" si="28"/>
        <v>441.33372946921742</v>
      </c>
      <c r="F13" s="18">
        <f t="shared" si="4"/>
        <v>9609.2200379012356</v>
      </c>
      <c r="G13" s="18">
        <f t="shared" ref="G13:H13" si="29">G39+G91</f>
        <v>0</v>
      </c>
      <c r="H13" s="18">
        <f t="shared" si="29"/>
        <v>0</v>
      </c>
      <c r="I13" s="16">
        <f t="shared" si="6"/>
        <v>10050.97646182917</v>
      </c>
      <c r="J13" s="6"/>
      <c r="K13" s="31" t="s">
        <v>56</v>
      </c>
      <c r="L13" s="18">
        <f t="shared" ref="L13:N13" si="30">L39+L91</f>
        <v>0</v>
      </c>
      <c r="M13" s="18">
        <f t="shared" si="30"/>
        <v>0.3320698897102175</v>
      </c>
      <c r="N13" s="18">
        <f t="shared" si="30"/>
        <v>9.0624569006726427E-2</v>
      </c>
      <c r="O13" s="18">
        <f t="shared" ref="O13:R13" si="31">O39+O91</f>
        <v>441.33372946921742</v>
      </c>
      <c r="P13" s="18">
        <f t="shared" si="9"/>
        <v>9609.2200379012356</v>
      </c>
      <c r="Q13" s="18">
        <f t="shared" si="31"/>
        <v>0</v>
      </c>
      <c r="R13" s="18">
        <f t="shared" si="31"/>
        <v>0</v>
      </c>
      <c r="S13" s="20">
        <f t="shared" si="10"/>
        <v>10050.97646182917</v>
      </c>
      <c r="T13" s="6" t="str">
        <f t="shared" si="11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2"/>
        <v>0</v>
      </c>
      <c r="C14" s="22">
        <f t="shared" si="2"/>
        <v>0</v>
      </c>
      <c r="D14" s="22">
        <f t="shared" ref="D14:E14" si="32">D40+D92</f>
        <v>2.044138300064104E-2</v>
      </c>
      <c r="E14" s="22">
        <f t="shared" si="32"/>
        <v>15.597215830658989</v>
      </c>
      <c r="F14" s="22">
        <f t="shared" si="4"/>
        <v>2764.0934673720421</v>
      </c>
      <c r="G14" s="22">
        <f t="shared" ref="G14:H14" si="33">G40+G92</f>
        <v>0</v>
      </c>
      <c r="H14" s="22">
        <f t="shared" si="33"/>
        <v>0</v>
      </c>
      <c r="I14" s="24">
        <f t="shared" si="6"/>
        <v>2779.7111245857018</v>
      </c>
      <c r="J14" s="6"/>
      <c r="K14" s="25" t="s">
        <v>11</v>
      </c>
      <c r="L14" s="26">
        <f t="shared" ref="L14:N14" si="34">L40+L92</f>
        <v>0</v>
      </c>
      <c r="M14" s="26">
        <f t="shared" si="34"/>
        <v>0</v>
      </c>
      <c r="N14" s="26">
        <f t="shared" si="34"/>
        <v>2.044138300064104E-2</v>
      </c>
      <c r="O14" s="26">
        <f t="shared" ref="O14:R14" si="35">O40+O92</f>
        <v>15.597215830658989</v>
      </c>
      <c r="P14" s="26">
        <f t="shared" si="9"/>
        <v>2764.0934673720421</v>
      </c>
      <c r="Q14" s="26">
        <f t="shared" si="35"/>
        <v>0</v>
      </c>
      <c r="R14" s="26">
        <f t="shared" si="35"/>
        <v>0</v>
      </c>
      <c r="S14" s="28">
        <f t="shared" si="10"/>
        <v>2779.7111245857018</v>
      </c>
      <c r="T14" s="6" t="str">
        <f t="shared" si="11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2"/>
        <v>0</v>
      </c>
      <c r="C15" s="18">
        <f t="shared" si="2"/>
        <v>0</v>
      </c>
      <c r="D15" s="18">
        <f t="shared" ref="D15:E15" si="36">D41+D93</f>
        <v>0.52560665516508021</v>
      </c>
      <c r="E15" s="18">
        <f t="shared" si="36"/>
        <v>6.7115126782670023E-2</v>
      </c>
      <c r="F15" s="18">
        <f t="shared" si="4"/>
        <v>105.71446090788496</v>
      </c>
      <c r="G15" s="18">
        <f t="shared" ref="G15:H15" si="37">G41+G93</f>
        <v>0</v>
      </c>
      <c r="H15" s="18">
        <f t="shared" si="37"/>
        <v>0</v>
      </c>
      <c r="I15" s="16">
        <f t="shared" si="6"/>
        <v>106.3071826898327</v>
      </c>
      <c r="J15" s="6"/>
      <c r="K15" s="31" t="s">
        <v>57</v>
      </c>
      <c r="L15" s="18">
        <f t="shared" ref="L15:N15" si="38">L41+L93</f>
        <v>0</v>
      </c>
      <c r="M15" s="18">
        <f t="shared" si="38"/>
        <v>0</v>
      </c>
      <c r="N15" s="18">
        <f t="shared" si="38"/>
        <v>0.52560665516508021</v>
      </c>
      <c r="O15" s="18">
        <f t="shared" ref="O15:R15" si="39">O41+O93</f>
        <v>6.7115126782670023E-2</v>
      </c>
      <c r="P15" s="18">
        <f t="shared" si="9"/>
        <v>105.71446090788496</v>
      </c>
      <c r="Q15" s="18">
        <f t="shared" si="39"/>
        <v>0</v>
      </c>
      <c r="R15" s="18">
        <f t="shared" si="39"/>
        <v>0</v>
      </c>
      <c r="S15" s="20">
        <f t="shared" si="10"/>
        <v>106.3071826898327</v>
      </c>
      <c r="T15" s="6" t="str">
        <f t="shared" si="11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2"/>
        <v>204.02514658434384</v>
      </c>
      <c r="C16" s="22">
        <f t="shared" si="2"/>
        <v>0.96299606157799622</v>
      </c>
      <c r="D16" s="22">
        <f t="shared" ref="D16:E16" si="40">D42+D94</f>
        <v>43.068267519877153</v>
      </c>
      <c r="E16" s="22">
        <f t="shared" si="40"/>
        <v>7.276049614980689</v>
      </c>
      <c r="F16" s="22">
        <f t="shared" si="4"/>
        <v>2.163782060143792</v>
      </c>
      <c r="G16" s="22">
        <f t="shared" ref="G16:H16" si="41">G42+G94</f>
        <v>0</v>
      </c>
      <c r="H16" s="22">
        <f t="shared" si="41"/>
        <v>0</v>
      </c>
      <c r="I16" s="24">
        <f t="shared" si="6"/>
        <v>257.49624184092346</v>
      </c>
      <c r="J16" s="6"/>
      <c r="K16" s="25" t="s">
        <v>16</v>
      </c>
      <c r="L16" s="26">
        <f t="shared" ref="L16:N16" si="42">L42+L94</f>
        <v>204.02514658434384</v>
      </c>
      <c r="M16" s="26">
        <f t="shared" si="42"/>
        <v>0.96299606157799622</v>
      </c>
      <c r="N16" s="26">
        <f t="shared" si="42"/>
        <v>43.068267519877153</v>
      </c>
      <c r="O16" s="26">
        <f t="shared" ref="O16:R16" si="43">O42+O94</f>
        <v>7.276049614980689</v>
      </c>
      <c r="P16" s="26">
        <f t="shared" si="9"/>
        <v>2.163782060143796</v>
      </c>
      <c r="Q16" s="26">
        <f t="shared" si="43"/>
        <v>0</v>
      </c>
      <c r="R16" s="26">
        <f t="shared" si="43"/>
        <v>0</v>
      </c>
      <c r="S16" s="28">
        <f t="shared" si="10"/>
        <v>257.49624184092346</v>
      </c>
      <c r="T16" s="6" t="str">
        <f t="shared" si="11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2"/>
        <v>3179.1115407153743</v>
      </c>
      <c r="C17" s="18">
        <f t="shared" si="2"/>
        <v>661.31251266169318</v>
      </c>
      <c r="D17" s="18">
        <f t="shared" ref="D17:E17" si="44">D43+D95</f>
        <v>1247.9117012029481</v>
      </c>
      <c r="E17" s="18">
        <f t="shared" si="44"/>
        <v>52.755636855048436</v>
      </c>
      <c r="F17" s="18">
        <f t="shared" si="4"/>
        <v>18.297576612154632</v>
      </c>
      <c r="G17" s="18">
        <f t="shared" ref="G17:H17" si="45">G43+G95</f>
        <v>0</v>
      </c>
      <c r="H17" s="18">
        <f t="shared" si="45"/>
        <v>0</v>
      </c>
      <c r="I17" s="16">
        <f t="shared" si="6"/>
        <v>5159.3889680472184</v>
      </c>
      <c r="J17" s="6"/>
      <c r="K17" s="31" t="s">
        <v>136</v>
      </c>
      <c r="L17" s="18">
        <f t="shared" ref="L17:N17" si="46">L43+L95</f>
        <v>3179.1115407153743</v>
      </c>
      <c r="M17" s="18">
        <f t="shared" si="46"/>
        <v>661.31251266169318</v>
      </c>
      <c r="N17" s="18">
        <f t="shared" si="46"/>
        <v>1247.9117012029481</v>
      </c>
      <c r="O17" s="18">
        <f t="shared" ref="O17:R17" si="47">O43+O95</f>
        <v>52.755636855048436</v>
      </c>
      <c r="P17" s="18">
        <f t="shared" si="9"/>
        <v>18.297576612154632</v>
      </c>
      <c r="Q17" s="18">
        <f t="shared" si="47"/>
        <v>0</v>
      </c>
      <c r="R17" s="18">
        <f t="shared" si="47"/>
        <v>0</v>
      </c>
      <c r="S17" s="20">
        <f t="shared" si="10"/>
        <v>5159.3889680472184</v>
      </c>
      <c r="T17" s="6" t="str">
        <f t="shared" si="11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2"/>
        <v>926.78099709673006</v>
      </c>
      <c r="C18" s="22">
        <f t="shared" si="2"/>
        <v>19.033745724283243</v>
      </c>
      <c r="D18" s="22">
        <f t="shared" ref="D18:E18" si="48">D44+D96</f>
        <v>1205.2920237723192</v>
      </c>
      <c r="E18" s="22">
        <f t="shared" si="48"/>
        <v>2423.4089818389684</v>
      </c>
      <c r="F18" s="22">
        <f t="shared" si="4"/>
        <v>56.345658563559574</v>
      </c>
      <c r="G18" s="22">
        <f t="shared" ref="G18:H18" si="49">G44+G96</f>
        <v>895.7539135054908</v>
      </c>
      <c r="H18" s="22">
        <f t="shared" si="49"/>
        <v>6.9836554185367365</v>
      </c>
      <c r="I18" s="24">
        <f t="shared" si="6"/>
        <v>5533.5989759198874</v>
      </c>
      <c r="J18" s="6"/>
      <c r="K18" s="25" t="s">
        <v>24</v>
      </c>
      <c r="L18" s="26">
        <f t="shared" ref="L18:N18" si="50">L44+L96</f>
        <v>926.78099709673006</v>
      </c>
      <c r="M18" s="26">
        <f t="shared" si="50"/>
        <v>19.033745724283243</v>
      </c>
      <c r="N18" s="26">
        <f t="shared" si="50"/>
        <v>1205.2920237723192</v>
      </c>
      <c r="O18" s="26">
        <f t="shared" ref="O18:R18" si="51">O44+O96</f>
        <v>2423.4089818389684</v>
      </c>
      <c r="P18" s="26">
        <f t="shared" si="9"/>
        <v>56.345658563559574</v>
      </c>
      <c r="Q18" s="26">
        <f t="shared" si="51"/>
        <v>895.7539135054908</v>
      </c>
      <c r="R18" s="26">
        <f t="shared" si="51"/>
        <v>6.9836554185367365</v>
      </c>
      <c r="S18" s="28">
        <f t="shared" si="10"/>
        <v>5533.5989759198874</v>
      </c>
      <c r="T18" s="6" t="str">
        <f t="shared" si="11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2"/>
        <v>760.56093172783415</v>
      </c>
      <c r="C19" s="18">
        <f t="shared" si="2"/>
        <v>182.36659713904677</v>
      </c>
      <c r="D19" s="18">
        <f t="shared" ref="D19:E19" si="52">D45+D97</f>
        <v>106.25156056272017</v>
      </c>
      <c r="E19" s="18">
        <f t="shared" si="52"/>
        <v>0</v>
      </c>
      <c r="F19" s="18">
        <f t="shared" si="4"/>
        <v>0</v>
      </c>
      <c r="G19" s="18">
        <f t="shared" ref="G19:H19" si="53">G45+G97</f>
        <v>0</v>
      </c>
      <c r="H19" s="18">
        <f t="shared" si="53"/>
        <v>0</v>
      </c>
      <c r="I19" s="16">
        <f t="shared" si="6"/>
        <v>1049.1790894296012</v>
      </c>
      <c r="J19" s="6"/>
      <c r="K19" s="31" t="s">
        <v>23</v>
      </c>
      <c r="L19" s="18">
        <f t="shared" ref="L19:N19" si="54">L45+L97</f>
        <v>760.56093172783415</v>
      </c>
      <c r="M19" s="18">
        <f t="shared" si="54"/>
        <v>182.36659713904677</v>
      </c>
      <c r="N19" s="18">
        <f t="shared" si="54"/>
        <v>106.25156056272017</v>
      </c>
      <c r="O19" s="18">
        <f t="shared" ref="O19:R19" si="55">O45+O97</f>
        <v>0</v>
      </c>
      <c r="P19" s="18">
        <f t="shared" si="9"/>
        <v>0</v>
      </c>
      <c r="Q19" s="18">
        <f t="shared" si="55"/>
        <v>0</v>
      </c>
      <c r="R19" s="18">
        <f t="shared" si="55"/>
        <v>0</v>
      </c>
      <c r="S19" s="20">
        <f t="shared" si="10"/>
        <v>1049.1790894296012</v>
      </c>
      <c r="T19" s="6" t="str">
        <f t="shared" si="11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2"/>
        <v>3624.5348076750688</v>
      </c>
      <c r="C20" s="22">
        <f t="shared" si="2"/>
        <v>8.7063059628039454</v>
      </c>
      <c r="D20" s="22">
        <f t="shared" ref="D20:E20" si="56">D46+D98</f>
        <v>362.13663058584154</v>
      </c>
      <c r="E20" s="22">
        <f t="shared" si="56"/>
        <v>0</v>
      </c>
      <c r="F20" s="22">
        <f t="shared" si="4"/>
        <v>0</v>
      </c>
      <c r="G20" s="22">
        <f t="shared" ref="G20:H20" si="57">G46+G98</f>
        <v>0</v>
      </c>
      <c r="H20" s="22">
        <f t="shared" si="57"/>
        <v>0</v>
      </c>
      <c r="I20" s="24">
        <f t="shared" si="6"/>
        <v>3995.3777442237142</v>
      </c>
      <c r="J20" s="6"/>
      <c r="K20" s="25" t="s">
        <v>58</v>
      </c>
      <c r="L20" s="26">
        <f t="shared" ref="L20:N20" si="58">L46+L98</f>
        <v>3624.5348076750688</v>
      </c>
      <c r="M20" s="26">
        <f t="shared" si="58"/>
        <v>8.7063059628039454</v>
      </c>
      <c r="N20" s="26">
        <f t="shared" si="58"/>
        <v>362.13663058584154</v>
      </c>
      <c r="O20" s="26">
        <f t="shared" ref="O20:R20" si="59">O46+O98</f>
        <v>0</v>
      </c>
      <c r="P20" s="26">
        <f t="shared" si="9"/>
        <v>0</v>
      </c>
      <c r="Q20" s="26">
        <f t="shared" si="59"/>
        <v>0</v>
      </c>
      <c r="R20" s="26">
        <f t="shared" si="59"/>
        <v>0</v>
      </c>
      <c r="S20" s="28">
        <f t="shared" si="10"/>
        <v>3995.3777442237142</v>
      </c>
      <c r="T20" s="6" t="str">
        <f t="shared" si="11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2"/>
        <v>592.0687627935024</v>
      </c>
      <c r="C21" s="18">
        <f t="shared" si="2"/>
        <v>533.1816019109358</v>
      </c>
      <c r="D21" s="18">
        <f t="shared" ref="D21:E21" si="60">D47+D99</f>
        <v>415.19494010608048</v>
      </c>
      <c r="E21" s="18">
        <f t="shared" si="60"/>
        <v>13.815625931766995</v>
      </c>
      <c r="F21" s="18">
        <f t="shared" si="4"/>
        <v>847.8577849245645</v>
      </c>
      <c r="G21" s="18">
        <f t="shared" ref="G21:H21" si="61">G47+G99</f>
        <v>0</v>
      </c>
      <c r="H21" s="18">
        <f t="shared" si="61"/>
        <v>0</v>
      </c>
      <c r="I21" s="16">
        <f t="shared" si="6"/>
        <v>2402.1187156668502</v>
      </c>
      <c r="J21" s="6"/>
      <c r="K21" s="31" t="s">
        <v>21</v>
      </c>
      <c r="L21" s="18">
        <f t="shared" ref="L21:N21" si="62">L47+L99</f>
        <v>592.0687627935024</v>
      </c>
      <c r="M21" s="18">
        <f t="shared" si="62"/>
        <v>533.1816019109358</v>
      </c>
      <c r="N21" s="18">
        <f t="shared" si="62"/>
        <v>415.19494010608048</v>
      </c>
      <c r="O21" s="18">
        <f t="shared" ref="O21:R21" si="63">O47+O99</f>
        <v>13.815625931766995</v>
      </c>
      <c r="P21" s="18">
        <f t="shared" si="9"/>
        <v>847.85778492456461</v>
      </c>
      <c r="Q21" s="18">
        <f t="shared" si="63"/>
        <v>0</v>
      </c>
      <c r="R21" s="18">
        <f t="shared" si="63"/>
        <v>0</v>
      </c>
      <c r="S21" s="20">
        <f t="shared" si="10"/>
        <v>2402.1187156668502</v>
      </c>
      <c r="T21" s="6" t="str">
        <f t="shared" si="11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2"/>
        <v>1.1391467280562682</v>
      </c>
      <c r="C22" s="22">
        <f t="shared" si="2"/>
        <v>13.304422186624475</v>
      </c>
      <c r="D22" s="22">
        <f t="shared" ref="D22:E22" si="64">D48+D100</f>
        <v>8.7893767997556616</v>
      </c>
      <c r="E22" s="22">
        <f t="shared" si="64"/>
        <v>0</v>
      </c>
      <c r="F22" s="22">
        <f t="shared" si="4"/>
        <v>0</v>
      </c>
      <c r="G22" s="22">
        <f t="shared" ref="G22:H22" si="65">G48+G100</f>
        <v>0</v>
      </c>
      <c r="H22" s="22">
        <f t="shared" si="65"/>
        <v>0</v>
      </c>
      <c r="I22" s="24">
        <f t="shared" si="6"/>
        <v>23.232945714436404</v>
      </c>
      <c r="J22" s="6"/>
      <c r="K22" s="25" t="s">
        <v>20</v>
      </c>
      <c r="L22" s="26">
        <f t="shared" ref="L22:N22" si="66">L48+L100</f>
        <v>1.1391467280562682</v>
      </c>
      <c r="M22" s="26">
        <f t="shared" si="66"/>
        <v>13.304422186624475</v>
      </c>
      <c r="N22" s="26">
        <f t="shared" si="66"/>
        <v>8.7893767997556616</v>
      </c>
      <c r="O22" s="26">
        <f t="shared" ref="O22:R22" si="67">O48+O100</f>
        <v>0</v>
      </c>
      <c r="P22" s="26">
        <f t="shared" si="9"/>
        <v>0</v>
      </c>
      <c r="Q22" s="26">
        <f t="shared" si="67"/>
        <v>0</v>
      </c>
      <c r="R22" s="26">
        <f t="shared" si="67"/>
        <v>0</v>
      </c>
      <c r="S22" s="28">
        <f t="shared" si="10"/>
        <v>23.232945714436404</v>
      </c>
      <c r="T22" s="6" t="str">
        <f t="shared" si="11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2"/>
        <v>304.16682511461414</v>
      </c>
      <c r="C23" s="18">
        <f t="shared" si="2"/>
        <v>0</v>
      </c>
      <c r="D23" s="18">
        <f t="shared" ref="D23:E23" si="68">D49+D101</f>
        <v>165.0344871630756</v>
      </c>
      <c r="E23" s="18">
        <f t="shared" si="68"/>
        <v>0</v>
      </c>
      <c r="F23" s="18">
        <f t="shared" si="4"/>
        <v>0</v>
      </c>
      <c r="G23" s="18">
        <f t="shared" ref="G23:H23" si="69">G49+G101</f>
        <v>0</v>
      </c>
      <c r="H23" s="18">
        <f t="shared" si="69"/>
        <v>0</v>
      </c>
      <c r="I23" s="16">
        <f t="shared" si="6"/>
        <v>469.20131227768974</v>
      </c>
      <c r="J23" s="6"/>
      <c r="K23" s="33" t="s">
        <v>62</v>
      </c>
      <c r="L23" s="18">
        <f t="shared" ref="L23:N23" si="70">L49+L101</f>
        <v>304.16682511461414</v>
      </c>
      <c r="M23" s="18">
        <f t="shared" si="70"/>
        <v>0</v>
      </c>
      <c r="N23" s="18">
        <f t="shared" si="70"/>
        <v>165.0344871630756</v>
      </c>
      <c r="O23" s="18">
        <f t="shared" ref="O23:R23" si="71">O49+O101</f>
        <v>0</v>
      </c>
      <c r="P23" s="18">
        <f t="shared" si="9"/>
        <v>0</v>
      </c>
      <c r="Q23" s="18">
        <f t="shared" si="71"/>
        <v>0</v>
      </c>
      <c r="R23" s="18">
        <f t="shared" si="71"/>
        <v>0</v>
      </c>
      <c r="S23" s="20">
        <f t="shared" si="10"/>
        <v>469.20131227768974</v>
      </c>
      <c r="T23" s="6" t="str">
        <f t="shared" si="11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tr">
        <f>A50</f>
        <v>Umgebungswärme etc.</v>
      </c>
      <c r="B24" s="35">
        <f t="shared" si="2"/>
        <v>304.16682511461414</v>
      </c>
      <c r="C24" s="35">
        <f t="shared" si="2"/>
        <v>0</v>
      </c>
      <c r="D24" s="35">
        <f t="shared" ref="D24:E24" si="72">D50+D102</f>
        <v>165.0344871630756</v>
      </c>
      <c r="E24" s="35">
        <f t="shared" si="72"/>
        <v>0</v>
      </c>
      <c r="F24" s="35">
        <f t="shared" si="4"/>
        <v>0</v>
      </c>
      <c r="G24" s="35">
        <f t="shared" ref="G24:H24" si="73">G50+G102</f>
        <v>0</v>
      </c>
      <c r="H24" s="35">
        <f t="shared" si="73"/>
        <v>0</v>
      </c>
      <c r="I24" s="37">
        <f t="shared" si="6"/>
        <v>469.20131227768974</v>
      </c>
      <c r="J24" s="6"/>
      <c r="K24" s="38" t="s">
        <v>22</v>
      </c>
      <c r="L24" s="39">
        <f t="shared" ref="L24:N24" si="74">L50+L102</f>
        <v>304.16682511461414</v>
      </c>
      <c r="M24" s="39">
        <f t="shared" si="74"/>
        <v>0</v>
      </c>
      <c r="N24" s="39">
        <f t="shared" si="74"/>
        <v>165.0344871630756</v>
      </c>
      <c r="O24" s="39">
        <f t="shared" ref="O24:R24" si="75">O50+O102</f>
        <v>0</v>
      </c>
      <c r="P24" s="39">
        <f t="shared" si="9"/>
        <v>0</v>
      </c>
      <c r="Q24" s="39">
        <f t="shared" si="75"/>
        <v>0</v>
      </c>
      <c r="R24" s="39">
        <f t="shared" si="75"/>
        <v>0</v>
      </c>
      <c r="S24" s="41">
        <f t="shared" si="10"/>
        <v>469.20131227768974</v>
      </c>
      <c r="T24" s="6" t="str">
        <f t="shared" si="11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tr">
        <f>A51</f>
        <v>Gichtgas</v>
      </c>
      <c r="B25" s="43">
        <f t="shared" si="2"/>
        <v>0</v>
      </c>
      <c r="C25" s="43">
        <f t="shared" si="2"/>
        <v>0</v>
      </c>
      <c r="D25" s="43">
        <f t="shared" ref="D25:E25" si="76">D51+D103</f>
        <v>0</v>
      </c>
      <c r="E25" s="43">
        <f t="shared" si="76"/>
        <v>0</v>
      </c>
      <c r="F25" s="43">
        <f t="shared" si="4"/>
        <v>0</v>
      </c>
      <c r="G25" s="43">
        <f t="shared" ref="G25:H25" si="77">G51+G103</f>
        <v>0</v>
      </c>
      <c r="H25" s="43">
        <f t="shared" si="77"/>
        <v>0</v>
      </c>
      <c r="I25" s="45">
        <f t="shared" si="6"/>
        <v>0</v>
      </c>
      <c r="J25" s="6"/>
      <c r="K25" s="46" t="s">
        <v>18</v>
      </c>
      <c r="L25" s="43">
        <f t="shared" ref="L25:N25" si="78">L51+L103</f>
        <v>0</v>
      </c>
      <c r="M25" s="43">
        <f t="shared" si="78"/>
        <v>0</v>
      </c>
      <c r="N25" s="43">
        <f t="shared" si="78"/>
        <v>0</v>
      </c>
      <c r="O25" s="43">
        <f t="shared" ref="O25:R25" si="79">O51+O103</f>
        <v>0</v>
      </c>
      <c r="P25" s="43">
        <f t="shared" si="9"/>
        <v>0</v>
      </c>
      <c r="Q25" s="43">
        <f t="shared" si="79"/>
        <v>0</v>
      </c>
      <c r="R25" s="43">
        <f t="shared" si="79"/>
        <v>0</v>
      </c>
      <c r="S25" s="48">
        <f t="shared" si="10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tr">
        <f>A52</f>
        <v>Kokereigas</v>
      </c>
      <c r="B26" s="35">
        <f t="shared" si="2"/>
        <v>0</v>
      </c>
      <c r="C26" s="35">
        <f t="shared" si="2"/>
        <v>0</v>
      </c>
      <c r="D26" s="35">
        <f t="shared" ref="D26:E26" si="80">D52+D104</f>
        <v>0</v>
      </c>
      <c r="E26" s="35">
        <f t="shared" si="80"/>
        <v>0</v>
      </c>
      <c r="F26" s="35">
        <f t="shared" si="4"/>
        <v>0</v>
      </c>
      <c r="G26" s="35">
        <f t="shared" ref="G26:H26" si="81">G52+G104</f>
        <v>0</v>
      </c>
      <c r="H26" s="35">
        <f t="shared" si="81"/>
        <v>0</v>
      </c>
      <c r="I26" s="37">
        <f t="shared" si="6"/>
        <v>0</v>
      </c>
      <c r="J26" s="6"/>
      <c r="K26" s="38" t="s">
        <v>19</v>
      </c>
      <c r="L26" s="39">
        <f t="shared" ref="L26:N26" si="82">L52+L104</f>
        <v>0</v>
      </c>
      <c r="M26" s="39">
        <f t="shared" si="82"/>
        <v>0</v>
      </c>
      <c r="N26" s="39">
        <f t="shared" si="82"/>
        <v>0</v>
      </c>
      <c r="O26" s="39">
        <f t="shared" ref="O26:R26" si="83">O52+O104</f>
        <v>0</v>
      </c>
      <c r="P26" s="39">
        <f t="shared" si="9"/>
        <v>0</v>
      </c>
      <c r="Q26" s="39">
        <f t="shared" si="83"/>
        <v>0</v>
      </c>
      <c r="R26" s="39">
        <f t="shared" si="83"/>
        <v>0</v>
      </c>
      <c r="S26" s="41">
        <f t="shared" si="10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tr">
        <f>A53</f>
        <v>Brenntorf</v>
      </c>
      <c r="B27" s="50">
        <f t="shared" si="2"/>
        <v>0</v>
      </c>
      <c r="C27" s="50">
        <f t="shared" si="2"/>
        <v>0</v>
      </c>
      <c r="D27" s="50">
        <f t="shared" ref="D27:E27" si="84">D53+D105</f>
        <v>0</v>
      </c>
      <c r="E27" s="50">
        <f t="shared" si="84"/>
        <v>0</v>
      </c>
      <c r="F27" s="50">
        <f t="shared" si="4"/>
        <v>0</v>
      </c>
      <c r="G27" s="50">
        <f t="shared" ref="G27:H27" si="85">G53+G105</f>
        <v>0</v>
      </c>
      <c r="H27" s="50">
        <f t="shared" si="85"/>
        <v>0</v>
      </c>
      <c r="I27" s="52">
        <f t="shared" si="6"/>
        <v>0</v>
      </c>
      <c r="J27" s="6"/>
      <c r="K27" s="53" t="s">
        <v>64</v>
      </c>
      <c r="L27" s="50">
        <f t="shared" ref="L27:N27" si="86">L53+L105</f>
        <v>0</v>
      </c>
      <c r="M27" s="50">
        <f t="shared" si="86"/>
        <v>0</v>
      </c>
      <c r="N27" s="50">
        <f t="shared" si="86"/>
        <v>0</v>
      </c>
      <c r="O27" s="50">
        <f t="shared" ref="O27:R27" si="87">O53+O105</f>
        <v>0</v>
      </c>
      <c r="P27" s="50">
        <f t="shared" si="9"/>
        <v>0</v>
      </c>
      <c r="Q27" s="50">
        <f t="shared" si="87"/>
        <v>0</v>
      </c>
      <c r="R27" s="50">
        <f t="shared" si="87"/>
        <v>0</v>
      </c>
      <c r="S27" s="55">
        <f t="shared" si="10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11636.451200206981</v>
      </c>
      <c r="C28" s="57">
        <f t="shared" ref="C28:H28" si="88">SUM(C7:C23)</f>
        <v>1511.7784412586757</v>
      </c>
      <c r="D28" s="57">
        <f t="shared" si="88"/>
        <v>3798.7587444112005</v>
      </c>
      <c r="E28" s="57">
        <f t="shared" si="88"/>
        <v>2969.6307599242441</v>
      </c>
      <c r="F28" s="57">
        <f t="shared" si="88"/>
        <v>13403.697581581117</v>
      </c>
      <c r="G28" s="57">
        <f t="shared" si="88"/>
        <v>895.7539135054908</v>
      </c>
      <c r="H28" s="57">
        <f t="shared" si="88"/>
        <v>6.9836554185367365</v>
      </c>
      <c r="I28" s="16">
        <f t="shared" ref="I28" si="89">SUM(I7:I23)</f>
        <v>34223.054296306254</v>
      </c>
      <c r="J28" s="201"/>
      <c r="K28" s="59" t="s">
        <v>25</v>
      </c>
      <c r="L28" s="57">
        <f>SUM(L7:L23)</f>
        <v>11636.451200206981</v>
      </c>
      <c r="M28" s="57">
        <f t="shared" ref="M28:R28" si="90">SUM(M7:M23)</f>
        <v>1511.7784412586757</v>
      </c>
      <c r="N28" s="57">
        <f t="shared" si="90"/>
        <v>3798.7587444112005</v>
      </c>
      <c r="O28" s="57">
        <f t="shared" si="90"/>
        <v>2969.6307599242441</v>
      </c>
      <c r="P28" s="57">
        <f t="shared" si="90"/>
        <v>13403.697581581117</v>
      </c>
      <c r="Q28" s="57">
        <f t="shared" si="90"/>
        <v>895.7539135054908</v>
      </c>
      <c r="R28" s="58">
        <f t="shared" si="90"/>
        <v>6.9836554185367365</v>
      </c>
      <c r="S28" s="60">
        <f t="shared" ref="S28" si="91">SUM(S7:S23)</f>
        <v>34223.054296306254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0.34001790428924167</v>
      </c>
      <c r="C29" s="62">
        <f t="shared" ref="C29:H29" si="92">IF($I28=0,"-",C28/$I28)</f>
        <v>4.417427001604133E-2</v>
      </c>
      <c r="D29" s="62">
        <f t="shared" si="92"/>
        <v>0.11099999174595022</v>
      </c>
      <c r="E29" s="62">
        <f t="shared" si="92"/>
        <v>8.6772815021503233E-2</v>
      </c>
      <c r="F29" s="62">
        <f t="shared" si="92"/>
        <v>0.39165696508355768</v>
      </c>
      <c r="G29" s="62">
        <f t="shared" si="92"/>
        <v>2.6173990952121737E-2</v>
      </c>
      <c r="H29" s="62">
        <f t="shared" si="92"/>
        <v>2.0406289158389037E-4</v>
      </c>
      <c r="I29" s="63">
        <f>SUM(B29:H29)</f>
        <v>0.99999999999999967</v>
      </c>
      <c r="K29" s="64" t="s">
        <v>86</v>
      </c>
      <c r="L29" s="65">
        <f>IF($S28=0,"-",L28/$S28)</f>
        <v>0.34001790428924167</v>
      </c>
      <c r="M29" s="65">
        <f t="shared" ref="M29:R29" si="93">IF($S28=0,"-",M28/$S28)</f>
        <v>4.417427001604133E-2</v>
      </c>
      <c r="N29" s="65">
        <f t="shared" si="93"/>
        <v>0.11099999174595022</v>
      </c>
      <c r="O29" s="65">
        <f t="shared" si="93"/>
        <v>8.6772815021503233E-2</v>
      </c>
      <c r="P29" s="65">
        <f t="shared" si="93"/>
        <v>0.39165696508355768</v>
      </c>
      <c r="Q29" s="65">
        <f t="shared" si="93"/>
        <v>2.6173990952121737E-2</v>
      </c>
      <c r="R29" s="66">
        <f t="shared" si="93"/>
        <v>2.0406289158389037E-4</v>
      </c>
      <c r="S29" s="67">
        <f>SUM(L29:R29)</f>
        <v>0.99999999999999967</v>
      </c>
      <c r="BA29" s="68"/>
      <c r="BR29" s="68"/>
    </row>
    <row r="30" spans="1:85" ht="14.4" thickBot="1" x14ac:dyDescent="0.3"/>
    <row r="31" spans="1:85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1.7770797821886765E-2</v>
      </c>
      <c r="C33" s="14">
        <f t="shared" ref="C33:E33" si="94">C111+C137+C163+C189+C215+C241+C267+C293+C319+C345+C371+C397+C423</f>
        <v>0</v>
      </c>
      <c r="D33" s="14">
        <f t="shared" si="94"/>
        <v>0</v>
      </c>
      <c r="E33" s="14">
        <f t="shared" si="94"/>
        <v>0</v>
      </c>
      <c r="F33" s="213"/>
      <c r="G33" s="14">
        <f t="shared" ref="G33:H48" si="95">G111+G137+G163+G189+G215+G241+G267+G293+G319+G345+G371+G397+G423</f>
        <v>0</v>
      </c>
      <c r="H33" s="14">
        <f t="shared" si="95"/>
        <v>0</v>
      </c>
      <c r="I33" s="16">
        <f>SUM(B33:H33)</f>
        <v>1.7770797821886765E-2</v>
      </c>
      <c r="J33" s="6"/>
      <c r="K33" s="72" t="s">
        <v>6</v>
      </c>
      <c r="L33" s="14">
        <f t="shared" ref="L33:R48" si="96">L111+L137+L163+L189+L215+L241+L267+L293+L319+L345+L371+L397+L423</f>
        <v>1.7770797821886765E-2</v>
      </c>
      <c r="M33" s="14">
        <f t="shared" si="96"/>
        <v>0</v>
      </c>
      <c r="N33" s="14">
        <f t="shared" si="96"/>
        <v>0</v>
      </c>
      <c r="O33" s="14">
        <f t="shared" si="96"/>
        <v>0</v>
      </c>
      <c r="P33" s="14">
        <f t="shared" si="96"/>
        <v>0</v>
      </c>
      <c r="Q33" s="14">
        <f t="shared" si="96"/>
        <v>0</v>
      </c>
      <c r="R33" s="14">
        <f t="shared" si="96"/>
        <v>0</v>
      </c>
      <c r="S33" s="74">
        <f>SUM(L33:R33)</f>
        <v>1.7770797821886765E-2</v>
      </c>
      <c r="T33" s="6"/>
      <c r="U33" s="75" t="s">
        <v>6</v>
      </c>
      <c r="V33" s="76">
        <f t="shared" ref="V33:AH48" si="97">V111+V137+V163+V189+V215+V241+V267+V293+V319+V345+V371+V397+V423</f>
        <v>1.7770797821886765E-2</v>
      </c>
      <c r="W33" s="76">
        <f t="shared" si="97"/>
        <v>0</v>
      </c>
      <c r="X33" s="76">
        <f t="shared" si="97"/>
        <v>0</v>
      </c>
      <c r="Y33" s="76">
        <f t="shared" si="97"/>
        <v>0</v>
      </c>
      <c r="Z33" s="76">
        <f t="shared" si="97"/>
        <v>0</v>
      </c>
      <c r="AA33" s="76">
        <f t="shared" si="97"/>
        <v>0</v>
      </c>
      <c r="AB33" s="76">
        <f t="shared" si="97"/>
        <v>0</v>
      </c>
      <c r="AC33" s="77">
        <f t="shared" si="97"/>
        <v>0</v>
      </c>
      <c r="AD33" s="76">
        <f t="shared" si="97"/>
        <v>0</v>
      </c>
      <c r="AE33" s="76">
        <f t="shared" si="97"/>
        <v>0</v>
      </c>
      <c r="AF33" s="76">
        <f t="shared" si="97"/>
        <v>0</v>
      </c>
      <c r="AG33" s="76">
        <f t="shared" si="97"/>
        <v>0</v>
      </c>
      <c r="AH33" s="76">
        <f t="shared" si="97"/>
        <v>0</v>
      </c>
      <c r="AI33" s="79">
        <f>SUM(V33:AC33)</f>
        <v>1.7770797821886765E-2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49" si="98">B112+B138+B164+B190+B216+B242+B268+B294+B320+B346+B372+B398+B424</f>
        <v>0</v>
      </c>
      <c r="C34" s="22">
        <f t="shared" si="98"/>
        <v>0</v>
      </c>
      <c r="D34" s="22">
        <f t="shared" si="98"/>
        <v>0</v>
      </c>
      <c r="E34" s="22">
        <f t="shared" si="98"/>
        <v>0</v>
      </c>
      <c r="F34" s="214"/>
      <c r="G34" s="22">
        <f t="shared" si="95"/>
        <v>0</v>
      </c>
      <c r="H34" s="22">
        <f t="shared" si="95"/>
        <v>0</v>
      </c>
      <c r="I34" s="24">
        <f t="shared" ref="I34:I53" si="99">SUM(B34:H34)</f>
        <v>0</v>
      </c>
      <c r="J34" s="6"/>
      <c r="K34" s="25" t="s">
        <v>7</v>
      </c>
      <c r="L34" s="26">
        <f t="shared" si="96"/>
        <v>0</v>
      </c>
      <c r="M34" s="26">
        <f t="shared" si="96"/>
        <v>0</v>
      </c>
      <c r="N34" s="26">
        <f t="shared" si="96"/>
        <v>0</v>
      </c>
      <c r="O34" s="26">
        <f t="shared" si="96"/>
        <v>0</v>
      </c>
      <c r="P34" s="26">
        <f t="shared" si="96"/>
        <v>0</v>
      </c>
      <c r="Q34" s="26">
        <f t="shared" si="96"/>
        <v>0</v>
      </c>
      <c r="R34" s="26">
        <f t="shared" si="96"/>
        <v>0</v>
      </c>
      <c r="S34" s="28">
        <f t="shared" ref="S34:S53" si="100">SUM(L34:R34)</f>
        <v>0</v>
      </c>
      <c r="T34" s="6"/>
      <c r="U34" s="80" t="s">
        <v>7</v>
      </c>
      <c r="V34" s="81">
        <f t="shared" si="97"/>
        <v>0</v>
      </c>
      <c r="W34" s="81">
        <f t="shared" si="97"/>
        <v>0</v>
      </c>
      <c r="X34" s="81">
        <f t="shared" si="97"/>
        <v>0</v>
      </c>
      <c r="Y34" s="81">
        <f t="shared" si="97"/>
        <v>0</v>
      </c>
      <c r="Z34" s="81">
        <f t="shared" si="97"/>
        <v>0</v>
      </c>
      <c r="AA34" s="81">
        <f t="shared" si="97"/>
        <v>0</v>
      </c>
      <c r="AB34" s="81">
        <f t="shared" si="97"/>
        <v>0</v>
      </c>
      <c r="AC34" s="82">
        <f t="shared" si="97"/>
        <v>0</v>
      </c>
      <c r="AD34" s="81">
        <f t="shared" si="97"/>
        <v>0</v>
      </c>
      <c r="AE34" s="81">
        <f t="shared" si="97"/>
        <v>0</v>
      </c>
      <c r="AF34" s="81">
        <f t="shared" si="97"/>
        <v>0</v>
      </c>
      <c r="AG34" s="81">
        <f t="shared" si="97"/>
        <v>0</v>
      </c>
      <c r="AH34" s="81">
        <f t="shared" si="97"/>
        <v>0</v>
      </c>
      <c r="AI34" s="83">
        <f t="shared" ref="AI34:AI53" si="101">SUM(V34:AC34)</f>
        <v>0</v>
      </c>
      <c r="AJ34" t="str">
        <f t="shared" ref="AJ34:AJ55" si="102">IF(ABS(S34-AI34)&gt;0.001,S34-AI34,"")</f>
        <v/>
      </c>
    </row>
    <row r="35" spans="1:36" x14ac:dyDescent="0.25">
      <c r="A35" s="29" t="s">
        <v>9</v>
      </c>
      <c r="B35" s="18">
        <f t="shared" si="98"/>
        <v>0</v>
      </c>
      <c r="C35" s="18">
        <f t="shared" si="98"/>
        <v>0</v>
      </c>
      <c r="D35" s="18">
        <f t="shared" si="98"/>
        <v>0.1502538001947839</v>
      </c>
      <c r="E35" s="18">
        <f t="shared" si="98"/>
        <v>0</v>
      </c>
      <c r="F35" s="214"/>
      <c r="G35" s="18">
        <f t="shared" si="95"/>
        <v>0</v>
      </c>
      <c r="H35" s="18">
        <f t="shared" si="95"/>
        <v>0</v>
      </c>
      <c r="I35" s="16">
        <f t="shared" si="99"/>
        <v>0.1502538001947839</v>
      </c>
      <c r="J35" s="6"/>
      <c r="K35" s="31" t="s">
        <v>9</v>
      </c>
      <c r="L35" s="18">
        <f t="shared" si="96"/>
        <v>0</v>
      </c>
      <c r="M35" s="18">
        <f t="shared" si="96"/>
        <v>0</v>
      </c>
      <c r="N35" s="18">
        <f t="shared" si="96"/>
        <v>0.1502538001947839</v>
      </c>
      <c r="O35" s="18">
        <f t="shared" si="96"/>
        <v>0</v>
      </c>
      <c r="P35" s="18">
        <f t="shared" si="96"/>
        <v>0</v>
      </c>
      <c r="Q35" s="18">
        <f t="shared" si="96"/>
        <v>0</v>
      </c>
      <c r="R35" s="18">
        <f t="shared" si="96"/>
        <v>0</v>
      </c>
      <c r="S35" s="20">
        <f t="shared" si="100"/>
        <v>0.1502538001947839</v>
      </c>
      <c r="T35" s="6"/>
      <c r="U35" s="84" t="s">
        <v>9</v>
      </c>
      <c r="V35" s="76">
        <f t="shared" si="97"/>
        <v>0</v>
      </c>
      <c r="W35" s="76">
        <f t="shared" si="97"/>
        <v>0</v>
      </c>
      <c r="X35" s="76">
        <f t="shared" si="97"/>
        <v>0</v>
      </c>
      <c r="Y35" s="76">
        <f t="shared" si="97"/>
        <v>0</v>
      </c>
      <c r="Z35" s="76">
        <f t="shared" si="97"/>
        <v>0.1502538001947839</v>
      </c>
      <c r="AA35" s="76">
        <f t="shared" si="97"/>
        <v>0</v>
      </c>
      <c r="AB35" s="76">
        <f t="shared" si="97"/>
        <v>0</v>
      </c>
      <c r="AC35" s="77">
        <f t="shared" si="97"/>
        <v>0</v>
      </c>
      <c r="AD35" s="76">
        <f t="shared" si="97"/>
        <v>0</v>
      </c>
      <c r="AE35" s="76">
        <f t="shared" si="97"/>
        <v>0</v>
      </c>
      <c r="AF35" s="76">
        <f t="shared" si="97"/>
        <v>0</v>
      </c>
      <c r="AG35" s="76">
        <f t="shared" si="97"/>
        <v>0</v>
      </c>
      <c r="AH35" s="76">
        <f t="shared" si="97"/>
        <v>0</v>
      </c>
      <c r="AI35" s="79">
        <f t="shared" si="101"/>
        <v>0.1502538001947839</v>
      </c>
      <c r="AJ35" t="str">
        <f t="shared" si="102"/>
        <v/>
      </c>
    </row>
    <row r="36" spans="1:36" x14ac:dyDescent="0.25">
      <c r="A36" s="21" t="s">
        <v>54</v>
      </c>
      <c r="B36" s="22">
        <f t="shared" si="98"/>
        <v>0</v>
      </c>
      <c r="C36" s="22">
        <f t="shared" si="98"/>
        <v>0</v>
      </c>
      <c r="D36" s="22">
        <f t="shared" si="98"/>
        <v>0</v>
      </c>
      <c r="E36" s="22">
        <f t="shared" si="98"/>
        <v>0</v>
      </c>
      <c r="F36" s="214"/>
      <c r="G36" s="22">
        <f t="shared" si="95"/>
        <v>0</v>
      </c>
      <c r="H36" s="22">
        <f t="shared" si="95"/>
        <v>0</v>
      </c>
      <c r="I36" s="24">
        <f t="shared" si="99"/>
        <v>0</v>
      </c>
      <c r="J36" s="6"/>
      <c r="K36" s="25" t="s">
        <v>54</v>
      </c>
      <c r="L36" s="26">
        <f t="shared" si="96"/>
        <v>0</v>
      </c>
      <c r="M36" s="26">
        <f t="shared" si="96"/>
        <v>0</v>
      </c>
      <c r="N36" s="26">
        <f t="shared" si="96"/>
        <v>0</v>
      </c>
      <c r="O36" s="26">
        <f t="shared" si="96"/>
        <v>0</v>
      </c>
      <c r="P36" s="26">
        <f t="shared" si="96"/>
        <v>0</v>
      </c>
      <c r="Q36" s="26">
        <f t="shared" si="96"/>
        <v>0</v>
      </c>
      <c r="R36" s="26">
        <f t="shared" si="96"/>
        <v>0</v>
      </c>
      <c r="S36" s="28">
        <f t="shared" si="100"/>
        <v>0</v>
      </c>
      <c r="T36" s="6"/>
      <c r="U36" s="80" t="s">
        <v>54</v>
      </c>
      <c r="V36" s="81">
        <f t="shared" si="97"/>
        <v>0</v>
      </c>
      <c r="W36" s="81">
        <f t="shared" si="97"/>
        <v>0</v>
      </c>
      <c r="X36" s="81">
        <f t="shared" si="97"/>
        <v>0</v>
      </c>
      <c r="Y36" s="81">
        <f t="shared" si="97"/>
        <v>0</v>
      </c>
      <c r="Z36" s="81">
        <f t="shared" si="97"/>
        <v>0</v>
      </c>
      <c r="AA36" s="81">
        <f t="shared" si="97"/>
        <v>0</v>
      </c>
      <c r="AB36" s="81">
        <f t="shared" si="97"/>
        <v>0</v>
      </c>
      <c r="AC36" s="82">
        <f t="shared" si="97"/>
        <v>0</v>
      </c>
      <c r="AD36" s="81">
        <f t="shared" si="97"/>
        <v>0</v>
      </c>
      <c r="AE36" s="81">
        <f t="shared" si="97"/>
        <v>0</v>
      </c>
      <c r="AF36" s="81">
        <f t="shared" si="97"/>
        <v>0</v>
      </c>
      <c r="AG36" s="81">
        <f t="shared" si="97"/>
        <v>0</v>
      </c>
      <c r="AH36" s="81">
        <f t="shared" si="97"/>
        <v>0</v>
      </c>
      <c r="AI36" s="83">
        <f t="shared" si="101"/>
        <v>0</v>
      </c>
      <c r="AJ36" t="str">
        <f t="shared" si="102"/>
        <v/>
      </c>
    </row>
    <row r="37" spans="1:36" x14ac:dyDescent="0.25">
      <c r="A37" s="29" t="s">
        <v>15</v>
      </c>
      <c r="B37" s="18">
        <f t="shared" si="98"/>
        <v>46.954204699393863</v>
      </c>
      <c r="C37" s="18">
        <f t="shared" si="98"/>
        <v>59.68600767203948</v>
      </c>
      <c r="D37" s="18">
        <f t="shared" si="98"/>
        <v>32.46713533520991</v>
      </c>
      <c r="E37" s="18">
        <f t="shared" si="98"/>
        <v>11.951856070667574</v>
      </c>
      <c r="F37" s="214"/>
      <c r="G37" s="18">
        <f t="shared" si="95"/>
        <v>0</v>
      </c>
      <c r="H37" s="18">
        <f t="shared" si="95"/>
        <v>0</v>
      </c>
      <c r="I37" s="16">
        <f t="shared" si="99"/>
        <v>151.05920377731081</v>
      </c>
      <c r="J37" s="6"/>
      <c r="K37" s="31" t="s">
        <v>15</v>
      </c>
      <c r="L37" s="18">
        <f t="shared" si="96"/>
        <v>46.954204699393863</v>
      </c>
      <c r="M37" s="18">
        <f t="shared" si="96"/>
        <v>59.68600767203948</v>
      </c>
      <c r="N37" s="18">
        <f t="shared" si="96"/>
        <v>32.46713533520991</v>
      </c>
      <c r="O37" s="18">
        <f t="shared" si="96"/>
        <v>11.951856070667574</v>
      </c>
      <c r="P37" s="18">
        <f t="shared" si="96"/>
        <v>0</v>
      </c>
      <c r="Q37" s="18">
        <f t="shared" si="96"/>
        <v>0</v>
      </c>
      <c r="R37" s="18">
        <f t="shared" si="96"/>
        <v>0</v>
      </c>
      <c r="S37" s="20">
        <f t="shared" si="100"/>
        <v>151.05920377731081</v>
      </c>
      <c r="T37" s="6"/>
      <c r="U37" s="84" t="s">
        <v>15</v>
      </c>
      <c r="V37" s="76">
        <f t="shared" si="97"/>
        <v>46.934025574457294</v>
      </c>
      <c r="W37" s="76">
        <f t="shared" si="97"/>
        <v>0</v>
      </c>
      <c r="X37" s="76">
        <f t="shared" si="97"/>
        <v>0</v>
      </c>
      <c r="Y37" s="76">
        <f t="shared" si="97"/>
        <v>59.68600767203948</v>
      </c>
      <c r="Z37" s="76">
        <f t="shared" si="97"/>
        <v>32.46713533520991</v>
      </c>
      <c r="AA37" s="76">
        <f t="shared" si="97"/>
        <v>11.951856070667574</v>
      </c>
      <c r="AB37" s="76">
        <f t="shared" si="97"/>
        <v>0</v>
      </c>
      <c r="AC37" s="77">
        <f t="shared" si="97"/>
        <v>2.0179124936570984E-2</v>
      </c>
      <c r="AD37" s="76">
        <f t="shared" si="97"/>
        <v>2.0179124936570984E-2</v>
      </c>
      <c r="AE37" s="76">
        <f t="shared" si="97"/>
        <v>0</v>
      </c>
      <c r="AF37" s="76">
        <f t="shared" si="97"/>
        <v>0</v>
      </c>
      <c r="AG37" s="76">
        <f t="shared" si="97"/>
        <v>0</v>
      </c>
      <c r="AH37" s="76">
        <f t="shared" si="97"/>
        <v>0</v>
      </c>
      <c r="AI37" s="79">
        <f t="shared" si="101"/>
        <v>151.05920377731084</v>
      </c>
      <c r="AJ37" t="str">
        <f t="shared" si="102"/>
        <v/>
      </c>
    </row>
    <row r="38" spans="1:36" x14ac:dyDescent="0.25">
      <c r="A38" s="21" t="s">
        <v>14</v>
      </c>
      <c r="B38" s="22">
        <f t="shared" si="98"/>
        <v>65.053507631448156</v>
      </c>
      <c r="C38" s="22">
        <f t="shared" si="98"/>
        <v>29.932715468450141</v>
      </c>
      <c r="D38" s="22">
        <f t="shared" si="98"/>
        <v>23.288003417957501</v>
      </c>
      <c r="E38" s="22">
        <f t="shared" si="98"/>
        <v>3.0985850584353734</v>
      </c>
      <c r="F38" s="214"/>
      <c r="G38" s="22">
        <f t="shared" si="95"/>
        <v>0</v>
      </c>
      <c r="H38" s="22">
        <f t="shared" si="95"/>
        <v>0</v>
      </c>
      <c r="I38" s="24">
        <f t="shared" si="99"/>
        <v>121.37281157629117</v>
      </c>
      <c r="J38" s="6"/>
      <c r="K38" s="25" t="s">
        <v>14</v>
      </c>
      <c r="L38" s="26">
        <f t="shared" si="96"/>
        <v>65.053507631448156</v>
      </c>
      <c r="M38" s="26">
        <f t="shared" si="96"/>
        <v>29.932715468450141</v>
      </c>
      <c r="N38" s="26">
        <f t="shared" si="96"/>
        <v>23.288003417957501</v>
      </c>
      <c r="O38" s="26">
        <f t="shared" si="96"/>
        <v>3.0985850584353734</v>
      </c>
      <c r="P38" s="26">
        <f t="shared" si="96"/>
        <v>0</v>
      </c>
      <c r="Q38" s="26">
        <f t="shared" si="96"/>
        <v>0</v>
      </c>
      <c r="R38" s="26">
        <f t="shared" si="96"/>
        <v>0</v>
      </c>
      <c r="S38" s="28">
        <f t="shared" si="100"/>
        <v>121.37281157629117</v>
      </c>
      <c r="T38" s="6"/>
      <c r="U38" s="80" t="s">
        <v>55</v>
      </c>
      <c r="V38" s="81">
        <f t="shared" si="97"/>
        <v>60.806927475930593</v>
      </c>
      <c r="W38" s="81">
        <f t="shared" si="97"/>
        <v>0</v>
      </c>
      <c r="X38" s="81">
        <f t="shared" si="97"/>
        <v>0</v>
      </c>
      <c r="Y38" s="81">
        <f t="shared" si="97"/>
        <v>29.932715468450141</v>
      </c>
      <c r="Z38" s="81">
        <f t="shared" si="97"/>
        <v>21.864757801349935</v>
      </c>
      <c r="AA38" s="81">
        <f t="shared" si="97"/>
        <v>2.7049772518882667</v>
      </c>
      <c r="AB38" s="81">
        <f t="shared" si="97"/>
        <v>0</v>
      </c>
      <c r="AC38" s="82">
        <f t="shared" si="97"/>
        <v>6.0634335786722326</v>
      </c>
      <c r="AD38" s="81">
        <f t="shared" si="97"/>
        <v>4.2465801555175595</v>
      </c>
      <c r="AE38" s="81">
        <f t="shared" si="97"/>
        <v>0</v>
      </c>
      <c r="AF38" s="81">
        <f t="shared" si="97"/>
        <v>0</v>
      </c>
      <c r="AG38" s="81">
        <f t="shared" si="97"/>
        <v>1.4232456166075664</v>
      </c>
      <c r="AH38" s="81">
        <f t="shared" si="97"/>
        <v>0.39360780654710653</v>
      </c>
      <c r="AI38" s="83">
        <f t="shared" si="101"/>
        <v>121.37281157629117</v>
      </c>
      <c r="AJ38" t="str">
        <f t="shared" si="102"/>
        <v/>
      </c>
    </row>
    <row r="39" spans="1:36" x14ac:dyDescent="0.25">
      <c r="A39" s="29" t="s">
        <v>56</v>
      </c>
      <c r="B39" s="18">
        <f t="shared" si="98"/>
        <v>0</v>
      </c>
      <c r="C39" s="18">
        <f t="shared" si="98"/>
        <v>0</v>
      </c>
      <c r="D39" s="18">
        <f t="shared" si="98"/>
        <v>0</v>
      </c>
      <c r="E39" s="18">
        <f t="shared" si="98"/>
        <v>382.94152717515459</v>
      </c>
      <c r="F39" s="214"/>
      <c r="G39" s="18">
        <f t="shared" si="95"/>
        <v>0</v>
      </c>
      <c r="H39" s="18">
        <f t="shared" si="95"/>
        <v>0</v>
      </c>
      <c r="I39" s="16">
        <f t="shared" si="99"/>
        <v>382.94152717515459</v>
      </c>
      <c r="J39" s="6"/>
      <c r="K39" s="31" t="s">
        <v>56</v>
      </c>
      <c r="L39" s="18">
        <f t="shared" si="96"/>
        <v>0</v>
      </c>
      <c r="M39" s="18">
        <f t="shared" si="96"/>
        <v>0</v>
      </c>
      <c r="N39" s="18">
        <f t="shared" si="96"/>
        <v>0</v>
      </c>
      <c r="O39" s="18">
        <f t="shared" si="96"/>
        <v>382.94152717515459</v>
      </c>
      <c r="P39" s="18">
        <f t="shared" si="96"/>
        <v>740.31541459333187</v>
      </c>
      <c r="Q39" s="18">
        <f t="shared" si="96"/>
        <v>0</v>
      </c>
      <c r="R39" s="18">
        <f t="shared" si="96"/>
        <v>0</v>
      </c>
      <c r="S39" s="20">
        <f t="shared" si="100"/>
        <v>1123.2569417684865</v>
      </c>
      <c r="T39" s="6"/>
      <c r="U39" s="84" t="s">
        <v>56</v>
      </c>
      <c r="V39" s="76">
        <f t="shared" si="97"/>
        <v>0</v>
      </c>
      <c r="W39" s="76">
        <f t="shared" si="97"/>
        <v>0</v>
      </c>
      <c r="X39" s="76">
        <f t="shared" si="97"/>
        <v>0</v>
      </c>
      <c r="Y39" s="76">
        <f t="shared" si="97"/>
        <v>0</v>
      </c>
      <c r="Z39" s="76">
        <f t="shared" si="97"/>
        <v>0</v>
      </c>
      <c r="AA39" s="76">
        <f t="shared" si="97"/>
        <v>188.27872669710138</v>
      </c>
      <c r="AB39" s="76">
        <f t="shared" si="97"/>
        <v>740.31541459333187</v>
      </c>
      <c r="AC39" s="77">
        <f t="shared" si="97"/>
        <v>194.66280047805319</v>
      </c>
      <c r="AD39" s="76">
        <f t="shared" si="97"/>
        <v>0</v>
      </c>
      <c r="AE39" s="76">
        <f t="shared" si="97"/>
        <v>0</v>
      </c>
      <c r="AF39" s="76">
        <f t="shared" si="97"/>
        <v>0</v>
      </c>
      <c r="AG39" s="76">
        <f t="shared" si="97"/>
        <v>0</v>
      </c>
      <c r="AH39" s="76">
        <f t="shared" si="97"/>
        <v>194.66280047805319</v>
      </c>
      <c r="AI39" s="79">
        <f t="shared" si="101"/>
        <v>1123.2569417684865</v>
      </c>
      <c r="AJ39" t="str">
        <f t="shared" si="102"/>
        <v/>
      </c>
    </row>
    <row r="40" spans="1:36" x14ac:dyDescent="0.25">
      <c r="A40" s="21" t="s">
        <v>11</v>
      </c>
      <c r="B40" s="22">
        <f t="shared" si="98"/>
        <v>0</v>
      </c>
      <c r="C40" s="22">
        <f t="shared" si="98"/>
        <v>0</v>
      </c>
      <c r="D40" s="22">
        <f t="shared" si="98"/>
        <v>0</v>
      </c>
      <c r="E40" s="22">
        <f t="shared" si="98"/>
        <v>5.533836515818221</v>
      </c>
      <c r="F40" s="214"/>
      <c r="G40" s="22">
        <f t="shared" si="95"/>
        <v>0</v>
      </c>
      <c r="H40" s="22">
        <f t="shared" si="95"/>
        <v>0</v>
      </c>
      <c r="I40" s="24">
        <f t="shared" si="99"/>
        <v>5.533836515818221</v>
      </c>
      <c r="J40" s="6"/>
      <c r="K40" s="25" t="s">
        <v>11</v>
      </c>
      <c r="L40" s="26">
        <f t="shared" si="96"/>
        <v>0</v>
      </c>
      <c r="M40" s="26">
        <f t="shared" si="96"/>
        <v>0</v>
      </c>
      <c r="N40" s="26">
        <f t="shared" si="96"/>
        <v>0</v>
      </c>
      <c r="O40" s="26">
        <f t="shared" si="96"/>
        <v>5.533836515818221</v>
      </c>
      <c r="P40" s="26">
        <f t="shared" si="96"/>
        <v>40.411256969782542</v>
      </c>
      <c r="Q40" s="26">
        <f t="shared" si="96"/>
        <v>0</v>
      </c>
      <c r="R40" s="26">
        <f t="shared" si="96"/>
        <v>0</v>
      </c>
      <c r="S40" s="28">
        <f t="shared" si="100"/>
        <v>45.945093485600765</v>
      </c>
      <c r="T40" s="6"/>
      <c r="U40" s="80" t="s">
        <v>11</v>
      </c>
      <c r="V40" s="81">
        <f t="shared" si="97"/>
        <v>0</v>
      </c>
      <c r="W40" s="81">
        <f t="shared" si="97"/>
        <v>0</v>
      </c>
      <c r="X40" s="81">
        <f t="shared" si="97"/>
        <v>0</v>
      </c>
      <c r="Y40" s="81">
        <f t="shared" si="97"/>
        <v>0</v>
      </c>
      <c r="Z40" s="81">
        <f t="shared" si="97"/>
        <v>0</v>
      </c>
      <c r="AA40" s="81">
        <f t="shared" si="97"/>
        <v>4.4272559736409809</v>
      </c>
      <c r="AB40" s="81">
        <f t="shared" si="97"/>
        <v>40.411256969782542</v>
      </c>
      <c r="AC40" s="82">
        <f t="shared" si="97"/>
        <v>1.1065805421772403</v>
      </c>
      <c r="AD40" s="81">
        <f t="shared" si="97"/>
        <v>0</v>
      </c>
      <c r="AE40" s="81">
        <f t="shared" si="97"/>
        <v>0</v>
      </c>
      <c r="AF40" s="81">
        <f t="shared" si="97"/>
        <v>0</v>
      </c>
      <c r="AG40" s="81">
        <f t="shared" si="97"/>
        <v>0</v>
      </c>
      <c r="AH40" s="81">
        <f t="shared" si="97"/>
        <v>1.1065805421772403</v>
      </c>
      <c r="AI40" s="83">
        <f t="shared" si="101"/>
        <v>45.945093485600765</v>
      </c>
      <c r="AJ40" t="str">
        <f t="shared" si="102"/>
        <v/>
      </c>
    </row>
    <row r="41" spans="1:36" x14ac:dyDescent="0.25">
      <c r="A41" s="29" t="s">
        <v>57</v>
      </c>
      <c r="B41" s="18">
        <f t="shared" si="98"/>
        <v>0</v>
      </c>
      <c r="C41" s="18">
        <f t="shared" si="98"/>
        <v>0</v>
      </c>
      <c r="D41" s="18">
        <f t="shared" si="98"/>
        <v>0.52560665516508021</v>
      </c>
      <c r="E41" s="18">
        <f t="shared" si="98"/>
        <v>6.7115126782670023E-2</v>
      </c>
      <c r="F41" s="214"/>
      <c r="G41" s="18">
        <f t="shared" si="95"/>
        <v>0</v>
      </c>
      <c r="H41" s="18">
        <f t="shared" si="95"/>
        <v>0</v>
      </c>
      <c r="I41" s="16">
        <f t="shared" si="99"/>
        <v>0.59272178194775027</v>
      </c>
      <c r="J41" s="6"/>
      <c r="K41" s="31" t="s">
        <v>57</v>
      </c>
      <c r="L41" s="18">
        <f t="shared" si="96"/>
        <v>0</v>
      </c>
      <c r="M41" s="18">
        <f t="shared" si="96"/>
        <v>0</v>
      </c>
      <c r="N41" s="18">
        <f t="shared" si="96"/>
        <v>0.52560665516508021</v>
      </c>
      <c r="O41" s="18">
        <f t="shared" si="96"/>
        <v>6.7115126782670023E-2</v>
      </c>
      <c r="P41" s="18">
        <f t="shared" si="96"/>
        <v>0</v>
      </c>
      <c r="Q41" s="18">
        <f t="shared" si="96"/>
        <v>0</v>
      </c>
      <c r="R41" s="18">
        <f t="shared" si="96"/>
        <v>0</v>
      </c>
      <c r="S41" s="20">
        <f t="shared" si="100"/>
        <v>0.59272178194775027</v>
      </c>
      <c r="T41" s="6"/>
      <c r="U41" s="84" t="s">
        <v>57</v>
      </c>
      <c r="V41" s="76">
        <f t="shared" si="97"/>
        <v>0</v>
      </c>
      <c r="W41" s="76">
        <f t="shared" si="97"/>
        <v>0</v>
      </c>
      <c r="X41" s="76">
        <f t="shared" si="97"/>
        <v>0</v>
      </c>
      <c r="Y41" s="76">
        <f t="shared" si="97"/>
        <v>0</v>
      </c>
      <c r="Z41" s="76">
        <f t="shared" si="97"/>
        <v>0.52560665516508021</v>
      </c>
      <c r="AA41" s="76">
        <f t="shared" si="97"/>
        <v>0</v>
      </c>
      <c r="AB41" s="76">
        <f t="shared" si="97"/>
        <v>0</v>
      </c>
      <c r="AC41" s="77">
        <f t="shared" si="97"/>
        <v>6.7115126782670023E-2</v>
      </c>
      <c r="AD41" s="76">
        <f t="shared" si="97"/>
        <v>0</v>
      </c>
      <c r="AE41" s="76">
        <f t="shared" si="97"/>
        <v>0</v>
      </c>
      <c r="AF41" s="76">
        <f t="shared" si="97"/>
        <v>0</v>
      </c>
      <c r="AG41" s="76">
        <f t="shared" si="97"/>
        <v>0</v>
      </c>
      <c r="AH41" s="76">
        <f t="shared" si="97"/>
        <v>6.7115126782670023E-2</v>
      </c>
      <c r="AI41" s="79">
        <f t="shared" si="101"/>
        <v>0.59272178194775027</v>
      </c>
      <c r="AJ41" t="str">
        <f t="shared" si="102"/>
        <v/>
      </c>
    </row>
    <row r="42" spans="1:36" x14ac:dyDescent="0.25">
      <c r="A42" s="21" t="s">
        <v>16</v>
      </c>
      <c r="B42" s="22">
        <f t="shared" si="98"/>
        <v>14.720121729511641</v>
      </c>
      <c r="C42" s="22">
        <f t="shared" si="98"/>
        <v>0.23195615120280605</v>
      </c>
      <c r="D42" s="22">
        <f t="shared" si="98"/>
        <v>21.387859899544299</v>
      </c>
      <c r="E42" s="22">
        <f t="shared" si="98"/>
        <v>4.7855698472984169</v>
      </c>
      <c r="F42" s="214"/>
      <c r="G42" s="22">
        <f t="shared" si="95"/>
        <v>0</v>
      </c>
      <c r="H42" s="22">
        <f t="shared" si="95"/>
        <v>0</v>
      </c>
      <c r="I42" s="24">
        <f t="shared" si="99"/>
        <v>41.125507627557162</v>
      </c>
      <c r="J42" s="6"/>
      <c r="K42" s="25" t="s">
        <v>16</v>
      </c>
      <c r="L42" s="26">
        <f t="shared" si="96"/>
        <v>14.720121729511641</v>
      </c>
      <c r="M42" s="26">
        <f t="shared" si="96"/>
        <v>0.23195615120280605</v>
      </c>
      <c r="N42" s="26">
        <f t="shared" si="96"/>
        <v>21.387859899544299</v>
      </c>
      <c r="O42" s="26">
        <f t="shared" si="96"/>
        <v>4.7855698472984169</v>
      </c>
      <c r="P42" s="26">
        <f t="shared" si="96"/>
        <v>2.1954444747095776</v>
      </c>
      <c r="Q42" s="26">
        <f t="shared" si="96"/>
        <v>0</v>
      </c>
      <c r="R42" s="26">
        <f t="shared" si="96"/>
        <v>0</v>
      </c>
      <c r="S42" s="28">
        <f t="shared" si="100"/>
        <v>43.320952102266737</v>
      </c>
      <c r="T42" s="6"/>
      <c r="U42" s="80" t="s">
        <v>16</v>
      </c>
      <c r="V42" s="81">
        <f t="shared" si="97"/>
        <v>14.695009242303765</v>
      </c>
      <c r="W42" s="81">
        <f t="shared" si="97"/>
        <v>0</v>
      </c>
      <c r="X42" s="81">
        <f t="shared" si="97"/>
        <v>0</v>
      </c>
      <c r="Y42" s="81">
        <f t="shared" si="97"/>
        <v>0.23195615120280605</v>
      </c>
      <c r="Z42" s="81">
        <f t="shared" si="97"/>
        <v>21.386838814864092</v>
      </c>
      <c r="AA42" s="81">
        <f t="shared" si="97"/>
        <v>9.6998101343339471E-2</v>
      </c>
      <c r="AB42" s="81">
        <f t="shared" si="97"/>
        <v>2.1954444747095776</v>
      </c>
      <c r="AC42" s="82">
        <f t="shared" si="97"/>
        <v>4.714705317843161</v>
      </c>
      <c r="AD42" s="81">
        <f t="shared" si="97"/>
        <v>2.5112487207875837E-2</v>
      </c>
      <c r="AE42" s="81">
        <f t="shared" si="97"/>
        <v>0</v>
      </c>
      <c r="AF42" s="81">
        <f t="shared" si="97"/>
        <v>0</v>
      </c>
      <c r="AG42" s="81">
        <f t="shared" si="97"/>
        <v>1.0210846802083612E-3</v>
      </c>
      <c r="AH42" s="81">
        <f t="shared" si="97"/>
        <v>4.6885717459550769</v>
      </c>
      <c r="AI42" s="83">
        <f t="shared" si="101"/>
        <v>43.320952102266737</v>
      </c>
      <c r="AJ42" t="str">
        <f t="shared" si="102"/>
        <v/>
      </c>
    </row>
    <row r="43" spans="1:36" x14ac:dyDescent="0.25">
      <c r="A43" s="29" t="s">
        <v>136</v>
      </c>
      <c r="B43" s="18">
        <f t="shared" si="98"/>
        <v>262.39238092095121</v>
      </c>
      <c r="C43" s="18">
        <f t="shared" si="98"/>
        <v>567.81416507840345</v>
      </c>
      <c r="D43" s="18">
        <f t="shared" si="98"/>
        <v>863.78830608241299</v>
      </c>
      <c r="E43" s="18">
        <f t="shared" si="98"/>
        <v>38.396969051172135</v>
      </c>
      <c r="F43" s="214"/>
      <c r="G43" s="18">
        <f t="shared" si="95"/>
        <v>0</v>
      </c>
      <c r="H43" s="18">
        <f t="shared" si="95"/>
        <v>0</v>
      </c>
      <c r="I43" s="16">
        <f t="shared" si="99"/>
        <v>1732.3918211329396</v>
      </c>
      <c r="J43" s="6"/>
      <c r="K43" s="31" t="s">
        <v>136</v>
      </c>
      <c r="L43" s="18">
        <f t="shared" si="96"/>
        <v>262.39238092095121</v>
      </c>
      <c r="M43" s="18">
        <f t="shared" si="96"/>
        <v>567.81416507840345</v>
      </c>
      <c r="N43" s="18">
        <f t="shared" si="96"/>
        <v>863.78830608241299</v>
      </c>
      <c r="O43" s="18">
        <f t="shared" si="96"/>
        <v>38.396969051172135</v>
      </c>
      <c r="P43" s="18">
        <f t="shared" si="96"/>
        <v>4.1127134359216457</v>
      </c>
      <c r="Q43" s="18">
        <f t="shared" si="96"/>
        <v>0</v>
      </c>
      <c r="R43" s="18">
        <f t="shared" si="96"/>
        <v>0</v>
      </c>
      <c r="S43" s="20">
        <f t="shared" si="100"/>
        <v>1736.5045345688613</v>
      </c>
      <c r="T43" s="6"/>
      <c r="U43" s="84" t="s">
        <v>136</v>
      </c>
      <c r="V43" s="76">
        <f t="shared" si="97"/>
        <v>256.56732231322911</v>
      </c>
      <c r="W43" s="76">
        <f t="shared" si="97"/>
        <v>0</v>
      </c>
      <c r="X43" s="76">
        <f t="shared" si="97"/>
        <v>0</v>
      </c>
      <c r="Y43" s="76">
        <f t="shared" si="97"/>
        <v>567.81416507840345</v>
      </c>
      <c r="Z43" s="76">
        <f t="shared" si="97"/>
        <v>846.36484563226804</v>
      </c>
      <c r="AA43" s="76">
        <f t="shared" si="97"/>
        <v>7.9834910484461536</v>
      </c>
      <c r="AB43" s="76">
        <f t="shared" si="97"/>
        <v>4.1127134359216457</v>
      </c>
      <c r="AC43" s="77">
        <f t="shared" si="97"/>
        <v>53.661997060593045</v>
      </c>
      <c r="AD43" s="76">
        <f t="shared" si="97"/>
        <v>5.8250586077221636</v>
      </c>
      <c r="AE43" s="76">
        <f t="shared" si="97"/>
        <v>3.8322050838649715</v>
      </c>
      <c r="AF43" s="76">
        <f t="shared" si="97"/>
        <v>0</v>
      </c>
      <c r="AG43" s="76">
        <f t="shared" si="97"/>
        <v>17.423460450144894</v>
      </c>
      <c r="AH43" s="76">
        <f t="shared" si="97"/>
        <v>26.581272918861014</v>
      </c>
      <c r="AI43" s="79">
        <f t="shared" si="101"/>
        <v>1736.5045345688616</v>
      </c>
      <c r="AJ43" t="str">
        <f t="shared" si="102"/>
        <v/>
      </c>
    </row>
    <row r="44" spans="1:36" x14ac:dyDescent="0.25">
      <c r="A44" s="21" t="s">
        <v>24</v>
      </c>
      <c r="B44" s="22">
        <f t="shared" si="98"/>
        <v>77.727637981398004</v>
      </c>
      <c r="C44" s="22">
        <f t="shared" si="98"/>
        <v>18.957589775847758</v>
      </c>
      <c r="D44" s="22">
        <f t="shared" si="98"/>
        <v>151.47489833191142</v>
      </c>
      <c r="E44" s="22">
        <f t="shared" si="98"/>
        <v>1383.6596553757042</v>
      </c>
      <c r="F44" s="214"/>
      <c r="G44" s="22">
        <f t="shared" si="95"/>
        <v>143.21266941410539</v>
      </c>
      <c r="H44" s="22">
        <f t="shared" si="95"/>
        <v>6.4362405795790307</v>
      </c>
      <c r="I44" s="24">
        <f t="shared" si="99"/>
        <v>1781.4686914585461</v>
      </c>
      <c r="J44" s="6"/>
      <c r="K44" s="25" t="s">
        <v>24</v>
      </c>
      <c r="L44" s="26">
        <f t="shared" si="96"/>
        <v>77.727637981398004</v>
      </c>
      <c r="M44" s="26">
        <f t="shared" si="96"/>
        <v>18.957589775847758</v>
      </c>
      <c r="N44" s="26">
        <f t="shared" si="96"/>
        <v>151.47489833191142</v>
      </c>
      <c r="O44" s="26">
        <f t="shared" si="96"/>
        <v>1383.6596553757042</v>
      </c>
      <c r="P44" s="26">
        <f t="shared" si="96"/>
        <v>2.36567002872063</v>
      </c>
      <c r="Q44" s="26">
        <f t="shared" si="96"/>
        <v>143.21266941410539</v>
      </c>
      <c r="R44" s="26">
        <f t="shared" si="96"/>
        <v>6.4362405795790307</v>
      </c>
      <c r="S44" s="28">
        <f t="shared" si="100"/>
        <v>1783.8343614872667</v>
      </c>
      <c r="T44" s="6"/>
      <c r="U44" s="80" t="s">
        <v>24</v>
      </c>
      <c r="V44" s="81">
        <f t="shared" si="97"/>
        <v>18.936329067969591</v>
      </c>
      <c r="W44" s="81">
        <f t="shared" si="97"/>
        <v>56.969770280476553</v>
      </c>
      <c r="X44" s="81">
        <f t="shared" si="97"/>
        <v>143.21266941410539</v>
      </c>
      <c r="Y44" s="81">
        <f t="shared" si="97"/>
        <v>18.957589775847758</v>
      </c>
      <c r="Z44" s="81">
        <f t="shared" si="97"/>
        <v>149.62904169999399</v>
      </c>
      <c r="AA44" s="81">
        <f t="shared" si="97"/>
        <v>1312.3881419981656</v>
      </c>
      <c r="AB44" s="81">
        <f t="shared" si="97"/>
        <v>2.36567002872063</v>
      </c>
      <c r="AC44" s="82">
        <f t="shared" si="97"/>
        <v>81.375149221986987</v>
      </c>
      <c r="AD44" s="81">
        <f t="shared" si="97"/>
        <v>1.8215386329518595</v>
      </c>
      <c r="AE44" s="81">
        <f t="shared" si="97"/>
        <v>57.643703784816616</v>
      </c>
      <c r="AF44" s="81">
        <f t="shared" si="97"/>
        <v>6.4362405795790307</v>
      </c>
      <c r="AG44" s="81">
        <f t="shared" si="97"/>
        <v>1.8458566319174423</v>
      </c>
      <c r="AH44" s="81">
        <f t="shared" si="97"/>
        <v>13.627809592722041</v>
      </c>
      <c r="AI44" s="83">
        <f t="shared" si="101"/>
        <v>1783.8343614872663</v>
      </c>
      <c r="AJ44" t="str">
        <f t="shared" si="102"/>
        <v/>
      </c>
    </row>
    <row r="45" spans="1:36" x14ac:dyDescent="0.25">
      <c r="A45" s="29" t="s">
        <v>23</v>
      </c>
      <c r="B45" s="18">
        <f t="shared" si="98"/>
        <v>115.16062596222184</v>
      </c>
      <c r="C45" s="18">
        <f t="shared" si="98"/>
        <v>179.72973957994796</v>
      </c>
      <c r="D45" s="18">
        <f t="shared" si="98"/>
        <v>70.792799862501667</v>
      </c>
      <c r="E45" s="18">
        <f t="shared" si="98"/>
        <v>0</v>
      </c>
      <c r="F45" s="214"/>
      <c r="G45" s="18">
        <f t="shared" si="95"/>
        <v>0</v>
      </c>
      <c r="H45" s="18">
        <f t="shared" si="95"/>
        <v>0</v>
      </c>
      <c r="I45" s="16">
        <f t="shared" si="99"/>
        <v>365.68316540467146</v>
      </c>
      <c r="J45" s="6"/>
      <c r="K45" s="31" t="s">
        <v>23</v>
      </c>
      <c r="L45" s="18">
        <f t="shared" si="96"/>
        <v>115.16062596222184</v>
      </c>
      <c r="M45" s="18">
        <f t="shared" si="96"/>
        <v>179.72973957994796</v>
      </c>
      <c r="N45" s="18">
        <f t="shared" si="96"/>
        <v>70.792799862501667</v>
      </c>
      <c r="O45" s="18">
        <f t="shared" si="96"/>
        <v>0</v>
      </c>
      <c r="P45" s="18">
        <f t="shared" si="96"/>
        <v>0</v>
      </c>
      <c r="Q45" s="18">
        <f t="shared" si="96"/>
        <v>0</v>
      </c>
      <c r="R45" s="18">
        <f t="shared" si="96"/>
        <v>0</v>
      </c>
      <c r="S45" s="20">
        <f t="shared" si="100"/>
        <v>365.68316540467146</v>
      </c>
      <c r="T45" s="6"/>
      <c r="U45" s="84" t="s">
        <v>23</v>
      </c>
      <c r="V45" s="76">
        <f t="shared" si="97"/>
        <v>109.88841085642088</v>
      </c>
      <c r="W45" s="76">
        <f t="shared" si="97"/>
        <v>4.279847507961918</v>
      </c>
      <c r="X45" s="76">
        <f t="shared" si="97"/>
        <v>0</v>
      </c>
      <c r="Y45" s="76">
        <f t="shared" si="97"/>
        <v>179.72973957994796</v>
      </c>
      <c r="Z45" s="76">
        <f t="shared" si="97"/>
        <v>42.688243144465567</v>
      </c>
      <c r="AA45" s="76">
        <f t="shared" si="97"/>
        <v>0</v>
      </c>
      <c r="AB45" s="76">
        <f t="shared" si="97"/>
        <v>0</v>
      </c>
      <c r="AC45" s="77">
        <f t="shared" si="97"/>
        <v>29.096924315875171</v>
      </c>
      <c r="AD45" s="76">
        <f t="shared" si="97"/>
        <v>0.99236759783906137</v>
      </c>
      <c r="AE45" s="76">
        <f t="shared" si="97"/>
        <v>0</v>
      </c>
      <c r="AF45" s="76">
        <f t="shared" si="97"/>
        <v>0</v>
      </c>
      <c r="AG45" s="76">
        <f t="shared" si="97"/>
        <v>28.104556718036111</v>
      </c>
      <c r="AH45" s="76">
        <f t="shared" si="97"/>
        <v>0</v>
      </c>
      <c r="AI45" s="79">
        <f t="shared" si="101"/>
        <v>365.68316540467151</v>
      </c>
      <c r="AJ45" t="str">
        <f t="shared" si="102"/>
        <v/>
      </c>
    </row>
    <row r="46" spans="1:36" x14ac:dyDescent="0.25">
      <c r="A46" s="21" t="s">
        <v>58</v>
      </c>
      <c r="B46" s="22">
        <f t="shared" si="98"/>
        <v>7.8301990181805445</v>
      </c>
      <c r="C46" s="22">
        <f t="shared" si="98"/>
        <v>2.1171169533053256</v>
      </c>
      <c r="D46" s="22">
        <f t="shared" si="98"/>
        <v>5.3871730402220805</v>
      </c>
      <c r="E46" s="22">
        <f t="shared" si="98"/>
        <v>0</v>
      </c>
      <c r="F46" s="214"/>
      <c r="G46" s="22">
        <f t="shared" si="95"/>
        <v>0</v>
      </c>
      <c r="H46" s="22">
        <f t="shared" si="95"/>
        <v>0</v>
      </c>
      <c r="I46" s="24">
        <f t="shared" si="99"/>
        <v>15.334489011707952</v>
      </c>
      <c r="J46" s="6"/>
      <c r="K46" s="25" t="s">
        <v>58</v>
      </c>
      <c r="L46" s="26">
        <f t="shared" si="96"/>
        <v>7.8301990181805445</v>
      </c>
      <c r="M46" s="26">
        <f t="shared" si="96"/>
        <v>2.1171169533053256</v>
      </c>
      <c r="N46" s="26">
        <f t="shared" si="96"/>
        <v>5.3871730402220805</v>
      </c>
      <c r="O46" s="26">
        <f t="shared" si="96"/>
        <v>0</v>
      </c>
      <c r="P46" s="26">
        <f t="shared" si="96"/>
        <v>0</v>
      </c>
      <c r="Q46" s="26">
        <f t="shared" si="96"/>
        <v>0</v>
      </c>
      <c r="R46" s="26">
        <f t="shared" si="96"/>
        <v>0</v>
      </c>
      <c r="S46" s="28">
        <f t="shared" si="100"/>
        <v>15.334489011707952</v>
      </c>
      <c r="T46" s="6"/>
      <c r="U46" s="80" t="s">
        <v>58</v>
      </c>
      <c r="V46" s="81">
        <f t="shared" si="97"/>
        <v>7.7000602914459115</v>
      </c>
      <c r="W46" s="81">
        <f t="shared" si="97"/>
        <v>0</v>
      </c>
      <c r="X46" s="81">
        <f t="shared" si="97"/>
        <v>0</v>
      </c>
      <c r="Y46" s="81">
        <f t="shared" si="97"/>
        <v>2.1171169533053256</v>
      </c>
      <c r="Z46" s="81">
        <f t="shared" si="97"/>
        <v>5.3871730402220805</v>
      </c>
      <c r="AA46" s="81">
        <f t="shared" si="97"/>
        <v>0</v>
      </c>
      <c r="AB46" s="81">
        <f t="shared" si="97"/>
        <v>0</v>
      </c>
      <c r="AC46" s="82">
        <f t="shared" si="97"/>
        <v>0.13013872673463259</v>
      </c>
      <c r="AD46" s="81">
        <f t="shared" si="97"/>
        <v>0.13013872673463259</v>
      </c>
      <c r="AE46" s="81">
        <f t="shared" si="97"/>
        <v>0</v>
      </c>
      <c r="AF46" s="81">
        <f t="shared" si="97"/>
        <v>0</v>
      </c>
      <c r="AG46" s="81">
        <f t="shared" si="97"/>
        <v>0</v>
      </c>
      <c r="AH46" s="81">
        <f t="shared" si="97"/>
        <v>0</v>
      </c>
      <c r="AI46" s="83">
        <f t="shared" si="101"/>
        <v>15.33448901170795</v>
      </c>
      <c r="AJ46" t="str">
        <f t="shared" si="102"/>
        <v/>
      </c>
    </row>
    <row r="47" spans="1:36" x14ac:dyDescent="0.25">
      <c r="A47" s="29" t="s">
        <v>21</v>
      </c>
      <c r="B47" s="18">
        <f t="shared" si="98"/>
        <v>260.34556468734996</v>
      </c>
      <c r="C47" s="18">
        <f t="shared" si="98"/>
        <v>533.1816019109358</v>
      </c>
      <c r="D47" s="18">
        <f t="shared" si="98"/>
        <v>335.59846162998991</v>
      </c>
      <c r="E47" s="18">
        <f t="shared" si="98"/>
        <v>8.6586945528249011</v>
      </c>
      <c r="F47" s="214"/>
      <c r="G47" s="18">
        <f t="shared" si="95"/>
        <v>0</v>
      </c>
      <c r="H47" s="18">
        <f t="shared" si="95"/>
        <v>0</v>
      </c>
      <c r="I47" s="16">
        <f t="shared" si="99"/>
        <v>1137.7843227811006</v>
      </c>
      <c r="J47" s="6"/>
      <c r="K47" s="31" t="s">
        <v>21</v>
      </c>
      <c r="L47" s="18">
        <f t="shared" si="96"/>
        <v>260.34556468734996</v>
      </c>
      <c r="M47" s="18">
        <f t="shared" si="96"/>
        <v>533.1816019109358</v>
      </c>
      <c r="N47" s="18">
        <f t="shared" si="96"/>
        <v>335.59846162998991</v>
      </c>
      <c r="O47" s="18">
        <f t="shared" si="96"/>
        <v>8.6586945528249011</v>
      </c>
      <c r="P47" s="18">
        <f t="shared" si="96"/>
        <v>64.17236026524192</v>
      </c>
      <c r="Q47" s="18">
        <f t="shared" si="96"/>
        <v>0</v>
      </c>
      <c r="R47" s="18">
        <f t="shared" si="96"/>
        <v>0</v>
      </c>
      <c r="S47" s="20">
        <f t="shared" si="100"/>
        <v>1201.9566830463425</v>
      </c>
      <c r="T47" s="6"/>
      <c r="U47" s="84" t="s">
        <v>21</v>
      </c>
      <c r="V47" s="76">
        <f t="shared" si="97"/>
        <v>259.15989877701594</v>
      </c>
      <c r="W47" s="76">
        <f t="shared" si="97"/>
        <v>0</v>
      </c>
      <c r="X47" s="76">
        <f t="shared" si="97"/>
        <v>0</v>
      </c>
      <c r="Y47" s="76">
        <f t="shared" si="97"/>
        <v>533.1816019109358</v>
      </c>
      <c r="Z47" s="76">
        <f t="shared" si="97"/>
        <v>243.88386714463152</v>
      </c>
      <c r="AA47" s="76">
        <f t="shared" si="97"/>
        <v>0</v>
      </c>
      <c r="AB47" s="76">
        <f t="shared" si="97"/>
        <v>64.17236026524192</v>
      </c>
      <c r="AC47" s="77">
        <f t="shared" si="97"/>
        <v>101.55895494851738</v>
      </c>
      <c r="AD47" s="76">
        <f t="shared" si="97"/>
        <v>1.1856659103340472</v>
      </c>
      <c r="AE47" s="76">
        <f t="shared" si="97"/>
        <v>0</v>
      </c>
      <c r="AF47" s="76">
        <f t="shared" si="97"/>
        <v>0</v>
      </c>
      <c r="AG47" s="76">
        <f t="shared" si="97"/>
        <v>91.714594485358447</v>
      </c>
      <c r="AH47" s="76">
        <f t="shared" si="97"/>
        <v>8.6586945528249011</v>
      </c>
      <c r="AI47" s="79">
        <f t="shared" si="101"/>
        <v>1201.9566830463425</v>
      </c>
      <c r="AJ47" t="str">
        <f t="shared" si="102"/>
        <v/>
      </c>
    </row>
    <row r="48" spans="1:36" x14ac:dyDescent="0.25">
      <c r="A48" s="21" t="s">
        <v>20</v>
      </c>
      <c r="B48" s="22">
        <f t="shared" si="98"/>
        <v>0.25545866411420554</v>
      </c>
      <c r="C48" s="22">
        <f t="shared" si="98"/>
        <v>13.304422186624475</v>
      </c>
      <c r="D48" s="22">
        <f t="shared" si="98"/>
        <v>8.7730495514993869</v>
      </c>
      <c r="E48" s="22">
        <f t="shared" si="98"/>
        <v>0</v>
      </c>
      <c r="F48" s="214"/>
      <c r="G48" s="22">
        <f t="shared" si="95"/>
        <v>0</v>
      </c>
      <c r="H48" s="22">
        <f t="shared" si="95"/>
        <v>0</v>
      </c>
      <c r="I48" s="24">
        <f t="shared" si="99"/>
        <v>22.33293040223807</v>
      </c>
      <c r="J48" s="6"/>
      <c r="K48" s="25" t="s">
        <v>20</v>
      </c>
      <c r="L48" s="26">
        <f t="shared" si="96"/>
        <v>0.25545866411420554</v>
      </c>
      <c r="M48" s="26">
        <f t="shared" si="96"/>
        <v>13.304422186624475</v>
      </c>
      <c r="N48" s="26">
        <f t="shared" si="96"/>
        <v>8.7730495514993869</v>
      </c>
      <c r="O48" s="26">
        <f t="shared" si="96"/>
        <v>0</v>
      </c>
      <c r="P48" s="26">
        <f t="shared" si="96"/>
        <v>0</v>
      </c>
      <c r="Q48" s="26">
        <f t="shared" si="96"/>
        <v>0</v>
      </c>
      <c r="R48" s="26">
        <f t="shared" si="96"/>
        <v>0</v>
      </c>
      <c r="S48" s="28">
        <f t="shared" si="100"/>
        <v>22.33293040223807</v>
      </c>
      <c r="T48" s="6"/>
      <c r="U48" s="80" t="s">
        <v>59</v>
      </c>
      <c r="V48" s="81">
        <f t="shared" si="97"/>
        <v>0.25545866411420554</v>
      </c>
      <c r="W48" s="81">
        <f t="shared" si="97"/>
        <v>0</v>
      </c>
      <c r="X48" s="81">
        <f t="shared" si="97"/>
        <v>0</v>
      </c>
      <c r="Y48" s="81">
        <f t="shared" si="97"/>
        <v>13.304422186624475</v>
      </c>
      <c r="Z48" s="81">
        <f t="shared" si="97"/>
        <v>8.7730495514993869</v>
      </c>
      <c r="AA48" s="81">
        <f t="shared" si="97"/>
        <v>0</v>
      </c>
      <c r="AB48" s="81">
        <f t="shared" si="97"/>
        <v>0</v>
      </c>
      <c r="AC48" s="82">
        <f t="shared" si="97"/>
        <v>0</v>
      </c>
      <c r="AD48" s="81">
        <f t="shared" si="97"/>
        <v>0</v>
      </c>
      <c r="AE48" s="81">
        <f t="shared" si="97"/>
        <v>0</v>
      </c>
      <c r="AF48" s="81">
        <f t="shared" si="97"/>
        <v>0</v>
      </c>
      <c r="AG48" s="81">
        <f t="shared" si="97"/>
        <v>0</v>
      </c>
      <c r="AH48" s="81">
        <f t="shared" si="97"/>
        <v>0</v>
      </c>
      <c r="AI48" s="83">
        <f t="shared" si="101"/>
        <v>22.33293040223807</v>
      </c>
      <c r="AJ48" t="str">
        <f t="shared" si="102"/>
        <v/>
      </c>
    </row>
    <row r="49" spans="1:36" x14ac:dyDescent="0.25">
      <c r="A49" s="32" t="s">
        <v>62</v>
      </c>
      <c r="B49" s="18">
        <f t="shared" si="98"/>
        <v>1.0799999999999999E-2</v>
      </c>
      <c r="C49" s="18">
        <f t="shared" si="98"/>
        <v>0</v>
      </c>
      <c r="D49" s="18">
        <f t="shared" si="98"/>
        <v>0</v>
      </c>
      <c r="E49" s="18">
        <f t="shared" si="98"/>
        <v>0</v>
      </c>
      <c r="F49" s="214"/>
      <c r="G49" s="18">
        <f t="shared" ref="G49:H53" si="103">G127+G153+G179+G205+G231+G257+G283+G309+G335+G361+G387+G413+G439</f>
        <v>0</v>
      </c>
      <c r="H49" s="18">
        <f t="shared" si="103"/>
        <v>0</v>
      </c>
      <c r="I49" s="16">
        <f t="shared" si="99"/>
        <v>1.0799999999999999E-2</v>
      </c>
      <c r="J49" s="6"/>
      <c r="K49" s="33" t="s">
        <v>62</v>
      </c>
      <c r="L49" s="18">
        <f t="shared" ref="L49:R53" si="104">L127+L153+L179+L205+L231+L257+L283+L309+L335+L361+L387+L413+L439</f>
        <v>1.0799999999999999E-2</v>
      </c>
      <c r="M49" s="18">
        <f t="shared" si="104"/>
        <v>0</v>
      </c>
      <c r="N49" s="18">
        <f t="shared" si="104"/>
        <v>0</v>
      </c>
      <c r="O49" s="18">
        <f t="shared" si="104"/>
        <v>0</v>
      </c>
      <c r="P49" s="18">
        <f t="shared" si="104"/>
        <v>0</v>
      </c>
      <c r="Q49" s="18">
        <f t="shared" si="104"/>
        <v>0</v>
      </c>
      <c r="R49" s="18">
        <f t="shared" si="104"/>
        <v>0</v>
      </c>
      <c r="S49" s="20">
        <f t="shared" si="100"/>
        <v>1.0799999999999999E-2</v>
      </c>
      <c r="T49" s="6"/>
      <c r="U49" s="85" t="s">
        <v>60</v>
      </c>
      <c r="V49" s="76">
        <f t="shared" ref="V49:AH53" si="105">V127+V153+V179+V205+V231+V257+V283+V309+V335+V361+V387+V413+V439</f>
        <v>1.0799999999999999E-2</v>
      </c>
      <c r="W49" s="76">
        <f t="shared" si="105"/>
        <v>0</v>
      </c>
      <c r="X49" s="76">
        <f t="shared" si="105"/>
        <v>0</v>
      </c>
      <c r="Y49" s="76">
        <f t="shared" si="105"/>
        <v>0</v>
      </c>
      <c r="Z49" s="76">
        <f t="shared" si="105"/>
        <v>0</v>
      </c>
      <c r="AA49" s="76">
        <f t="shared" si="105"/>
        <v>0</v>
      </c>
      <c r="AB49" s="76">
        <f t="shared" si="105"/>
        <v>0</v>
      </c>
      <c r="AC49" s="77">
        <f t="shared" si="105"/>
        <v>0</v>
      </c>
      <c r="AD49" s="76">
        <f t="shared" si="105"/>
        <v>0</v>
      </c>
      <c r="AE49" s="76">
        <f t="shared" si="105"/>
        <v>0</v>
      </c>
      <c r="AF49" s="76">
        <f t="shared" si="105"/>
        <v>0</v>
      </c>
      <c r="AG49" s="76">
        <f t="shared" si="105"/>
        <v>0</v>
      </c>
      <c r="AH49" s="76">
        <f t="shared" si="105"/>
        <v>0</v>
      </c>
      <c r="AI49" s="79">
        <f t="shared" si="101"/>
        <v>1.0799999999999999E-2</v>
      </c>
      <c r="AJ49" t="str">
        <f t="shared" si="102"/>
        <v/>
      </c>
    </row>
    <row r="50" spans="1:36" ht="14.4" x14ac:dyDescent="0.3">
      <c r="A50" s="34" t="s">
        <v>22</v>
      </c>
      <c r="B50" s="35">
        <f t="shared" ref="B50:E53" si="106">B128+B154+B180+B206+B232+B258+B284+B310+B336+B362+B388+B414+B440</f>
        <v>1.0799999999999999E-2</v>
      </c>
      <c r="C50" s="35">
        <f t="shared" si="106"/>
        <v>0</v>
      </c>
      <c r="D50" s="35">
        <f t="shared" si="106"/>
        <v>0</v>
      </c>
      <c r="E50" s="35">
        <f t="shared" si="106"/>
        <v>0</v>
      </c>
      <c r="F50" s="214"/>
      <c r="G50" s="35">
        <f t="shared" si="103"/>
        <v>0</v>
      </c>
      <c r="H50" s="35">
        <f t="shared" si="103"/>
        <v>0</v>
      </c>
      <c r="I50" s="37">
        <f t="shared" si="99"/>
        <v>1.0799999999999999E-2</v>
      </c>
      <c r="J50" s="6"/>
      <c r="K50" s="38" t="s">
        <v>22</v>
      </c>
      <c r="L50" s="39">
        <f t="shared" si="104"/>
        <v>1.0799999999999999E-2</v>
      </c>
      <c r="M50" s="39">
        <f t="shared" si="104"/>
        <v>0</v>
      </c>
      <c r="N50" s="39">
        <f t="shared" si="104"/>
        <v>0</v>
      </c>
      <c r="O50" s="39">
        <f t="shared" si="104"/>
        <v>0</v>
      </c>
      <c r="P50" s="39">
        <f t="shared" si="104"/>
        <v>0</v>
      </c>
      <c r="Q50" s="39">
        <f t="shared" si="104"/>
        <v>0</v>
      </c>
      <c r="R50" s="39">
        <f t="shared" si="104"/>
        <v>0</v>
      </c>
      <c r="S50" s="139">
        <f t="shared" si="100"/>
        <v>1.0799999999999999E-2</v>
      </c>
      <c r="T50" s="6"/>
      <c r="U50" s="86" t="s">
        <v>63</v>
      </c>
      <c r="V50" s="87">
        <f t="shared" si="105"/>
        <v>0</v>
      </c>
      <c r="W50" s="87">
        <f t="shared" si="105"/>
        <v>0</v>
      </c>
      <c r="X50" s="87">
        <f t="shared" si="105"/>
        <v>0</v>
      </c>
      <c r="Y50" s="87">
        <f t="shared" si="105"/>
        <v>0</v>
      </c>
      <c r="Z50" s="87">
        <f t="shared" si="105"/>
        <v>0</v>
      </c>
      <c r="AA50" s="87">
        <f t="shared" si="105"/>
        <v>0</v>
      </c>
      <c r="AB50" s="87">
        <f t="shared" si="105"/>
        <v>0</v>
      </c>
      <c r="AC50" s="171">
        <f t="shared" si="105"/>
        <v>0</v>
      </c>
      <c r="AD50" s="87">
        <f t="shared" si="105"/>
        <v>0</v>
      </c>
      <c r="AE50" s="87">
        <f t="shared" si="105"/>
        <v>0</v>
      </c>
      <c r="AF50" s="87">
        <f t="shared" si="105"/>
        <v>0</v>
      </c>
      <c r="AG50" s="87">
        <f t="shared" si="105"/>
        <v>0</v>
      </c>
      <c r="AH50" s="87">
        <f t="shared" si="105"/>
        <v>0</v>
      </c>
      <c r="AI50" s="89">
        <f t="shared" si="101"/>
        <v>0</v>
      </c>
      <c r="AJ50" t="str">
        <f>IF(ABS(S50-AI50)&gt;0.1,S50-AI50,"")</f>
        <v/>
      </c>
    </row>
    <row r="51" spans="1:36" ht="14.4" x14ac:dyDescent="0.3">
      <c r="A51" s="42" t="s">
        <v>18</v>
      </c>
      <c r="B51" s="43">
        <f t="shared" si="106"/>
        <v>0</v>
      </c>
      <c r="C51" s="43">
        <f t="shared" si="106"/>
        <v>0</v>
      </c>
      <c r="D51" s="43">
        <f t="shared" si="106"/>
        <v>0</v>
      </c>
      <c r="E51" s="43">
        <f t="shared" si="106"/>
        <v>0</v>
      </c>
      <c r="F51" s="214"/>
      <c r="G51" s="43">
        <f t="shared" si="103"/>
        <v>0</v>
      </c>
      <c r="H51" s="43">
        <f t="shared" si="103"/>
        <v>0</v>
      </c>
      <c r="I51" s="45">
        <f t="shared" si="99"/>
        <v>0</v>
      </c>
      <c r="J51" s="6"/>
      <c r="K51" s="46" t="s">
        <v>18</v>
      </c>
      <c r="L51" s="43">
        <f t="shared" si="104"/>
        <v>0</v>
      </c>
      <c r="M51" s="43">
        <f t="shared" si="104"/>
        <v>0</v>
      </c>
      <c r="N51" s="43">
        <f t="shared" si="104"/>
        <v>0</v>
      </c>
      <c r="O51" s="43">
        <f t="shared" si="104"/>
        <v>0</v>
      </c>
      <c r="P51" s="43">
        <f t="shared" si="104"/>
        <v>0</v>
      </c>
      <c r="Q51" s="43">
        <f t="shared" si="104"/>
        <v>0</v>
      </c>
      <c r="R51" s="43">
        <f t="shared" si="104"/>
        <v>0</v>
      </c>
      <c r="S51" s="48">
        <f t="shared" si="100"/>
        <v>0</v>
      </c>
      <c r="T51" s="6"/>
      <c r="U51" s="90" t="s">
        <v>18</v>
      </c>
      <c r="V51" s="91">
        <f t="shared" si="105"/>
        <v>0</v>
      </c>
      <c r="W51" s="91">
        <f t="shared" si="105"/>
        <v>0</v>
      </c>
      <c r="X51" s="91">
        <f t="shared" si="105"/>
        <v>0</v>
      </c>
      <c r="Y51" s="91">
        <f t="shared" si="105"/>
        <v>0</v>
      </c>
      <c r="Z51" s="91">
        <f t="shared" si="105"/>
        <v>0</v>
      </c>
      <c r="AA51" s="91">
        <f t="shared" si="105"/>
        <v>0</v>
      </c>
      <c r="AB51" s="91">
        <f t="shared" si="105"/>
        <v>0</v>
      </c>
      <c r="AC51" s="172">
        <f t="shared" si="105"/>
        <v>0</v>
      </c>
      <c r="AD51" s="91">
        <f t="shared" si="105"/>
        <v>0</v>
      </c>
      <c r="AE51" s="91">
        <f t="shared" si="105"/>
        <v>0</v>
      </c>
      <c r="AF51" s="91">
        <f t="shared" si="105"/>
        <v>0</v>
      </c>
      <c r="AG51" s="91">
        <f t="shared" si="105"/>
        <v>0</v>
      </c>
      <c r="AH51" s="91">
        <f t="shared" si="105"/>
        <v>0</v>
      </c>
      <c r="AI51" s="93">
        <f t="shared" si="101"/>
        <v>0</v>
      </c>
      <c r="AJ51" t="str">
        <f t="shared" si="102"/>
        <v/>
      </c>
    </row>
    <row r="52" spans="1:36" ht="14.4" x14ac:dyDescent="0.3">
      <c r="A52" s="34" t="s">
        <v>19</v>
      </c>
      <c r="B52" s="35">
        <f t="shared" si="106"/>
        <v>0</v>
      </c>
      <c r="C52" s="35">
        <f t="shared" si="106"/>
        <v>0</v>
      </c>
      <c r="D52" s="35">
        <f t="shared" si="106"/>
        <v>0</v>
      </c>
      <c r="E52" s="35">
        <f t="shared" si="106"/>
        <v>0</v>
      </c>
      <c r="F52" s="214"/>
      <c r="G52" s="35">
        <f t="shared" si="103"/>
        <v>0</v>
      </c>
      <c r="H52" s="35">
        <f t="shared" si="103"/>
        <v>0</v>
      </c>
      <c r="I52" s="37">
        <f t="shared" si="99"/>
        <v>0</v>
      </c>
      <c r="J52" s="6"/>
      <c r="K52" s="38" t="s">
        <v>19</v>
      </c>
      <c r="L52" s="39">
        <f t="shared" si="104"/>
        <v>0</v>
      </c>
      <c r="M52" s="39">
        <f t="shared" si="104"/>
        <v>0</v>
      </c>
      <c r="N52" s="39">
        <f t="shared" si="104"/>
        <v>0</v>
      </c>
      <c r="O52" s="39">
        <f t="shared" si="104"/>
        <v>0</v>
      </c>
      <c r="P52" s="39">
        <f t="shared" si="104"/>
        <v>0</v>
      </c>
      <c r="Q52" s="39">
        <f t="shared" si="104"/>
        <v>0</v>
      </c>
      <c r="R52" s="39">
        <f t="shared" si="104"/>
        <v>0</v>
      </c>
      <c r="S52" s="41">
        <f t="shared" si="100"/>
        <v>0</v>
      </c>
      <c r="T52" s="6"/>
      <c r="U52" s="86" t="s">
        <v>19</v>
      </c>
      <c r="V52" s="87">
        <f t="shared" si="105"/>
        <v>0</v>
      </c>
      <c r="W52" s="87">
        <f t="shared" si="105"/>
        <v>0</v>
      </c>
      <c r="X52" s="87">
        <f t="shared" si="105"/>
        <v>0</v>
      </c>
      <c r="Y52" s="87">
        <f t="shared" si="105"/>
        <v>0</v>
      </c>
      <c r="Z52" s="87">
        <f t="shared" si="105"/>
        <v>0</v>
      </c>
      <c r="AA52" s="87">
        <f t="shared" si="105"/>
        <v>0</v>
      </c>
      <c r="AB52" s="87">
        <f t="shared" si="105"/>
        <v>0</v>
      </c>
      <c r="AC52" s="171">
        <f t="shared" si="105"/>
        <v>0</v>
      </c>
      <c r="AD52" s="87">
        <f t="shared" si="105"/>
        <v>0</v>
      </c>
      <c r="AE52" s="87">
        <f t="shared" si="105"/>
        <v>0</v>
      </c>
      <c r="AF52" s="87">
        <f t="shared" si="105"/>
        <v>0</v>
      </c>
      <c r="AG52" s="87">
        <f t="shared" si="105"/>
        <v>0</v>
      </c>
      <c r="AH52" s="87">
        <f t="shared" si="105"/>
        <v>0</v>
      </c>
      <c r="AI52" s="89">
        <f t="shared" si="101"/>
        <v>0</v>
      </c>
      <c r="AJ52" t="str">
        <f t="shared" si="102"/>
        <v/>
      </c>
    </row>
    <row r="53" spans="1:36" ht="15" thickBot="1" x14ac:dyDescent="0.35">
      <c r="A53" s="49" t="s">
        <v>10</v>
      </c>
      <c r="B53" s="50">
        <f t="shared" si="106"/>
        <v>0</v>
      </c>
      <c r="C53" s="50">
        <f t="shared" si="106"/>
        <v>0</v>
      </c>
      <c r="D53" s="50">
        <f t="shared" si="106"/>
        <v>0</v>
      </c>
      <c r="E53" s="50">
        <f t="shared" si="106"/>
        <v>0</v>
      </c>
      <c r="F53" s="215"/>
      <c r="G53" s="50">
        <f t="shared" si="103"/>
        <v>0</v>
      </c>
      <c r="H53" s="50">
        <f t="shared" si="103"/>
        <v>0</v>
      </c>
      <c r="I53" s="52">
        <f t="shared" si="99"/>
        <v>0</v>
      </c>
      <c r="J53" s="6"/>
      <c r="K53" s="53" t="s">
        <v>10</v>
      </c>
      <c r="L53" s="50">
        <f t="shared" si="104"/>
        <v>0</v>
      </c>
      <c r="M53" s="50">
        <f t="shared" si="104"/>
        <v>0</v>
      </c>
      <c r="N53" s="50">
        <f t="shared" si="104"/>
        <v>0</v>
      </c>
      <c r="O53" s="50">
        <f t="shared" si="104"/>
        <v>0</v>
      </c>
      <c r="P53" s="50">
        <f t="shared" si="104"/>
        <v>0</v>
      </c>
      <c r="Q53" s="50">
        <f t="shared" si="104"/>
        <v>0</v>
      </c>
      <c r="R53" s="50">
        <f t="shared" si="104"/>
        <v>0</v>
      </c>
      <c r="S53" s="55">
        <f t="shared" si="100"/>
        <v>0</v>
      </c>
      <c r="T53" s="6"/>
      <c r="U53" s="90" t="s">
        <v>10</v>
      </c>
      <c r="V53" s="91">
        <f t="shared" si="105"/>
        <v>0</v>
      </c>
      <c r="W53" s="91">
        <f t="shared" si="105"/>
        <v>0</v>
      </c>
      <c r="X53" s="91">
        <f t="shared" si="105"/>
        <v>0</v>
      </c>
      <c r="Y53" s="91">
        <f t="shared" si="105"/>
        <v>0</v>
      </c>
      <c r="Z53" s="91">
        <f t="shared" si="105"/>
        <v>0</v>
      </c>
      <c r="AA53" s="91">
        <f t="shared" si="105"/>
        <v>0</v>
      </c>
      <c r="AB53" s="91">
        <f t="shared" si="105"/>
        <v>0</v>
      </c>
      <c r="AC53" s="172">
        <f t="shared" si="105"/>
        <v>0</v>
      </c>
      <c r="AD53" s="91">
        <f t="shared" si="105"/>
        <v>0</v>
      </c>
      <c r="AE53" s="91">
        <f t="shared" si="105"/>
        <v>0</v>
      </c>
      <c r="AF53" s="91">
        <f t="shared" si="105"/>
        <v>0</v>
      </c>
      <c r="AG53" s="91">
        <f t="shared" si="105"/>
        <v>0</v>
      </c>
      <c r="AH53" s="91">
        <f t="shared" si="105"/>
        <v>0</v>
      </c>
      <c r="AI53" s="93">
        <f t="shared" si="101"/>
        <v>0</v>
      </c>
      <c r="AJ53" t="str">
        <f t="shared" si="102"/>
        <v/>
      </c>
    </row>
    <row r="54" spans="1:36" x14ac:dyDescent="0.25">
      <c r="A54" s="56" t="s">
        <v>25</v>
      </c>
      <c r="B54" s="57">
        <f>SUM(B33:B49)</f>
        <v>850.46827209239132</v>
      </c>
      <c r="C54" s="57">
        <f t="shared" ref="C54:H54" si="107">SUM(C33:C49)</f>
        <v>1404.9553147767569</v>
      </c>
      <c r="D54" s="57">
        <f t="shared" si="107"/>
        <v>1513.633547606609</v>
      </c>
      <c r="E54" s="57">
        <f t="shared" si="107"/>
        <v>1839.093808773858</v>
      </c>
      <c r="F54" s="57">
        <f t="shared" si="107"/>
        <v>0</v>
      </c>
      <c r="G54" s="57">
        <f t="shared" si="107"/>
        <v>143.21266941410539</v>
      </c>
      <c r="H54" s="58">
        <f t="shared" si="107"/>
        <v>6.4362405795790307</v>
      </c>
      <c r="I54" s="16">
        <f t="shared" ref="I54" si="108">SUM(I33:I49)</f>
        <v>5757.7998532433012</v>
      </c>
      <c r="J54" s="6"/>
      <c r="K54" s="59" t="s">
        <v>25</v>
      </c>
      <c r="L54" s="57">
        <f>SUM(L33:L49)</f>
        <v>850.46827209239132</v>
      </c>
      <c r="M54" s="57">
        <f t="shared" ref="M54:R54" si="109">SUM(M33:M49)</f>
        <v>1404.9553147767569</v>
      </c>
      <c r="N54" s="57">
        <f t="shared" si="109"/>
        <v>1513.633547606609</v>
      </c>
      <c r="O54" s="57">
        <f t="shared" si="109"/>
        <v>1839.093808773858</v>
      </c>
      <c r="P54" s="57">
        <f t="shared" si="109"/>
        <v>853.57285976770811</v>
      </c>
      <c r="Q54" s="57">
        <f t="shared" si="109"/>
        <v>143.21266941410539</v>
      </c>
      <c r="R54" s="58">
        <f t="shared" si="109"/>
        <v>6.4362405795790307</v>
      </c>
      <c r="S54" s="60">
        <f t="shared" ref="S54" si="110">SUM(S33:S49)</f>
        <v>6611.3727130110092</v>
      </c>
      <c r="T54" s="6" t="str">
        <f>IF(ABS(S54-AI54)&gt;0.01,S54-AI54,"")</f>
        <v/>
      </c>
      <c r="U54" s="94" t="s">
        <v>61</v>
      </c>
      <c r="V54" s="95">
        <f>SUM(V33:V49)</f>
        <v>774.97201306070929</v>
      </c>
      <c r="W54" s="95">
        <f t="shared" ref="W54:AH54" si="111">SUM(W33:W49)</f>
        <v>61.249617788438471</v>
      </c>
      <c r="X54" s="95">
        <f t="shared" si="111"/>
        <v>143.21266941410539</v>
      </c>
      <c r="Y54" s="95">
        <f t="shared" si="111"/>
        <v>1404.9553147767569</v>
      </c>
      <c r="Z54" s="95">
        <f t="shared" si="111"/>
        <v>1373.1208126198642</v>
      </c>
      <c r="AA54" s="95">
        <f t="shared" si="111"/>
        <v>1527.8314471412532</v>
      </c>
      <c r="AB54" s="95">
        <f t="shared" si="111"/>
        <v>853.57285976770811</v>
      </c>
      <c r="AC54" s="95">
        <f t="shared" si="111"/>
        <v>472.4579784421723</v>
      </c>
      <c r="AD54" s="96">
        <f t="shared" si="111"/>
        <v>14.24664124324377</v>
      </c>
      <c r="AE54" s="96">
        <f t="shared" si="111"/>
        <v>61.475908868681586</v>
      </c>
      <c r="AF54" s="96">
        <f t="shared" si="111"/>
        <v>6.4362405795790307</v>
      </c>
      <c r="AG54" s="96">
        <f t="shared" si="111"/>
        <v>140.51273498674468</v>
      </c>
      <c r="AH54" s="96">
        <f t="shared" si="111"/>
        <v>249.78645276392319</v>
      </c>
      <c r="AI54" s="97">
        <f>SUM(V54:AC54)</f>
        <v>6611.3727130110074</v>
      </c>
      <c r="AJ54" t="str">
        <f t="shared" si="102"/>
        <v/>
      </c>
    </row>
    <row r="55" spans="1:36" ht="15" thickBot="1" x14ac:dyDescent="0.35">
      <c r="A55" s="61" t="s">
        <v>86</v>
      </c>
      <c r="B55" s="98">
        <f>IF($I54=0,"-",B54/$I54)</f>
        <v>0.1477071613757697</v>
      </c>
      <c r="C55" s="98">
        <f t="shared" ref="C55:H55" si="112">IF($I54=0,"-",C54/$I54)</f>
        <v>0.24400905738072193</v>
      </c>
      <c r="D55" s="98">
        <f t="shared" si="112"/>
        <v>0.26288401580232024</v>
      </c>
      <c r="E55" s="98">
        <f t="shared" si="112"/>
        <v>0.31940912425740503</v>
      </c>
      <c r="F55" s="98">
        <f t="shared" si="112"/>
        <v>0</v>
      </c>
      <c r="G55" s="98">
        <f t="shared" si="112"/>
        <v>2.4872811327999768E-2</v>
      </c>
      <c r="H55" s="99">
        <f t="shared" si="112"/>
        <v>1.1178298557831202E-3</v>
      </c>
      <c r="I55" s="100">
        <f>SUM(B55:H55)</f>
        <v>0.99999999999999978</v>
      </c>
      <c r="K55" s="64" t="s">
        <v>86</v>
      </c>
      <c r="L55" s="65">
        <f>IF($S54=0,"-",L54/$S54)</f>
        <v>0.1286371694668933</v>
      </c>
      <c r="M55" s="65">
        <f t="shared" ref="M55:R55" si="113">IF($S54=0,"-",M54/$S54)</f>
        <v>0.21250584043036047</v>
      </c>
      <c r="N55" s="65">
        <f t="shared" si="113"/>
        <v>0.22894391426878985</v>
      </c>
      <c r="O55" s="65">
        <f t="shared" si="113"/>
        <v>0.27817124954316513</v>
      </c>
      <c r="P55" s="65">
        <f t="shared" si="113"/>
        <v>0.12910675238258751</v>
      </c>
      <c r="Q55" s="65">
        <f t="shared" si="113"/>
        <v>2.1661563434816886E-2</v>
      </c>
      <c r="R55" s="66">
        <f t="shared" si="113"/>
        <v>9.735104733866655E-4</v>
      </c>
      <c r="S55" s="67">
        <f>SUM(L55:R55)</f>
        <v>0.99999999999999978</v>
      </c>
      <c r="U55" s="101" t="s">
        <v>86</v>
      </c>
      <c r="V55" s="102">
        <f>+V54/$AI54</f>
        <v>0.11721801911660264</v>
      </c>
      <c r="W55" s="102">
        <f t="shared" ref="W55" si="114">+W54/$AI54</f>
        <v>9.2642814808944051E-3</v>
      </c>
      <c r="X55" s="102">
        <f t="shared" ref="X55" si="115">+X54/$AI54</f>
        <v>2.1661563434816893E-2</v>
      </c>
      <c r="Y55" s="102">
        <f t="shared" ref="Y55" si="116">+Y54/$AI54</f>
        <v>0.21250584043036053</v>
      </c>
      <c r="Z55" s="102">
        <f t="shared" ref="Z55" si="117">+Z54/$AI54</f>
        <v>0.20769072811726355</v>
      </c>
      <c r="AA55" s="102">
        <f t="shared" ref="AA55" si="118">+AA54/$AI54</f>
        <v>0.23109141073449407</v>
      </c>
      <c r="AB55" s="102">
        <f t="shared" ref="AB55" si="119">+AB54/$AI54</f>
        <v>0.12910675238258754</v>
      </c>
      <c r="AC55" s="102">
        <f t="shared" ref="AC55" si="120">+AC54/$AI54</f>
        <v>7.1461404302980452E-2</v>
      </c>
      <c r="AD55" s="102">
        <f t="shared" ref="AD55" si="121">+AD54/$AI54</f>
        <v>2.1548688693963291E-3</v>
      </c>
      <c r="AE55" s="102">
        <f t="shared" ref="AE55" si="122">+AE54/$AI54</f>
        <v>9.2985090294030182E-3</v>
      </c>
      <c r="AF55" s="102">
        <f t="shared" ref="AF55" si="123">+AF54/$AI54</f>
        <v>9.7351047338666583E-4</v>
      </c>
      <c r="AG55" s="102">
        <f t="shared" ref="AG55" si="124">+AG54/$AI54</f>
        <v>2.125318615152634E-2</v>
      </c>
      <c r="AH55" s="102">
        <f t="shared" ref="AH55" si="125">+AH54/$AI54</f>
        <v>3.7781329779268083E-2</v>
      </c>
      <c r="AI55" s="103">
        <f>SUM(V55:AC55)</f>
        <v>1</v>
      </c>
      <c r="AJ55" t="str">
        <f t="shared" si="102"/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4.8132395315949325E-3</v>
      </c>
      <c r="G59" s="224"/>
      <c r="H59" s="226"/>
      <c r="I59" s="16">
        <f>SUM(B59:H59)</f>
        <v>4.8132395315949325E-3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126">F450+F476+F502+F528+F554</f>
        <v>0</v>
      </c>
      <c r="G60" s="227"/>
      <c r="H60" s="229"/>
      <c r="I60" s="24">
        <f t="shared" ref="I60:I79" si="127">SUM(B60:H60)</f>
        <v>0</v>
      </c>
      <c r="J60" s="6"/>
      <c r="K60" s="25" t="s">
        <v>7</v>
      </c>
      <c r="L60" s="227"/>
      <c r="M60" s="228"/>
      <c r="N60" s="228"/>
      <c r="O60" s="229"/>
      <c r="P60" s="26">
        <f t="shared" ref="P60:P79" si="128">P450+P476+P502+P528+P554</f>
        <v>0</v>
      </c>
      <c r="Q60" s="227"/>
      <c r="R60" s="234"/>
      <c r="S60" s="28">
        <f t="shared" ref="S60:S79" si="129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126"/>
        <v>0</v>
      </c>
      <c r="G61" s="227"/>
      <c r="H61" s="229"/>
      <c r="I61" s="16">
        <f t="shared" si="127"/>
        <v>0</v>
      </c>
      <c r="J61" s="6"/>
      <c r="K61" s="31" t="s">
        <v>9</v>
      </c>
      <c r="L61" s="227"/>
      <c r="M61" s="228"/>
      <c r="N61" s="228"/>
      <c r="O61" s="229"/>
      <c r="P61" s="18">
        <f t="shared" si="128"/>
        <v>0</v>
      </c>
      <c r="Q61" s="227"/>
      <c r="R61" s="234"/>
      <c r="S61" s="20">
        <f t="shared" si="129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126"/>
        <v>0</v>
      </c>
      <c r="G62" s="227"/>
      <c r="H62" s="229"/>
      <c r="I62" s="24">
        <f t="shared" si="127"/>
        <v>0</v>
      </c>
      <c r="J62" s="6"/>
      <c r="K62" s="25" t="s">
        <v>54</v>
      </c>
      <c r="L62" s="227"/>
      <c r="M62" s="228"/>
      <c r="N62" s="228"/>
      <c r="O62" s="229"/>
      <c r="P62" s="26">
        <f t="shared" si="128"/>
        <v>0</v>
      </c>
      <c r="Q62" s="227"/>
      <c r="R62" s="234"/>
      <c r="S62" s="28">
        <f t="shared" si="129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126"/>
        <v>0</v>
      </c>
      <c r="G63" s="227"/>
      <c r="H63" s="229"/>
      <c r="I63" s="16">
        <f t="shared" si="127"/>
        <v>0</v>
      </c>
      <c r="J63" s="6"/>
      <c r="K63" s="31" t="s">
        <v>15</v>
      </c>
      <c r="L63" s="227"/>
      <c r="M63" s="228"/>
      <c r="N63" s="228"/>
      <c r="O63" s="229"/>
      <c r="P63" s="18">
        <f t="shared" si="128"/>
        <v>0</v>
      </c>
      <c r="Q63" s="227"/>
      <c r="R63" s="234"/>
      <c r="S63" s="20">
        <f t="shared" si="129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126"/>
        <v>0</v>
      </c>
      <c r="G64" s="227"/>
      <c r="H64" s="229"/>
      <c r="I64" s="24">
        <f t="shared" si="127"/>
        <v>0</v>
      </c>
      <c r="J64" s="6"/>
      <c r="K64" s="25" t="s">
        <v>14</v>
      </c>
      <c r="L64" s="227"/>
      <c r="M64" s="228"/>
      <c r="N64" s="228"/>
      <c r="O64" s="229"/>
      <c r="P64" s="26">
        <f t="shared" si="128"/>
        <v>0</v>
      </c>
      <c r="Q64" s="227"/>
      <c r="R64" s="234"/>
      <c r="S64" s="28">
        <f t="shared" si="129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126"/>
        <v>8972.7057655798926</v>
      </c>
      <c r="G65" s="227"/>
      <c r="H65" s="229"/>
      <c r="I65" s="16">
        <f t="shared" si="127"/>
        <v>8972.7057655798926</v>
      </c>
      <c r="J65" s="6"/>
      <c r="K65" s="31" t="s">
        <v>56</v>
      </c>
      <c r="L65" s="227"/>
      <c r="M65" s="228"/>
      <c r="N65" s="228"/>
      <c r="O65" s="229"/>
      <c r="P65" s="18">
        <f t="shared" si="128"/>
        <v>2047.0217940540174</v>
      </c>
      <c r="Q65" s="227"/>
      <c r="R65" s="234"/>
      <c r="S65" s="20">
        <f t="shared" si="129"/>
        <v>2047.0217940540174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126"/>
        <v>2764.0934673720421</v>
      </c>
      <c r="G66" s="227"/>
      <c r="H66" s="229"/>
      <c r="I66" s="24">
        <f t="shared" si="127"/>
        <v>2764.0934673720421</v>
      </c>
      <c r="J66" s="6"/>
      <c r="K66" s="25" t="s">
        <v>11</v>
      </c>
      <c r="L66" s="227"/>
      <c r="M66" s="228"/>
      <c r="N66" s="228"/>
      <c r="O66" s="229"/>
      <c r="P66" s="26">
        <f t="shared" si="128"/>
        <v>874.42764364200366</v>
      </c>
      <c r="Q66" s="227"/>
      <c r="R66" s="234"/>
      <c r="S66" s="28">
        <f t="shared" si="129"/>
        <v>874.42764364200366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126"/>
        <v>105.71446090788496</v>
      </c>
      <c r="G67" s="227"/>
      <c r="H67" s="229"/>
      <c r="I67" s="16">
        <f t="shared" si="127"/>
        <v>105.71446090788496</v>
      </c>
      <c r="J67" s="6"/>
      <c r="K67" s="31" t="s">
        <v>57</v>
      </c>
      <c r="L67" s="227"/>
      <c r="M67" s="228"/>
      <c r="N67" s="228"/>
      <c r="O67" s="229"/>
      <c r="P67" s="18">
        <f t="shared" si="128"/>
        <v>0</v>
      </c>
      <c r="Q67" s="227"/>
      <c r="R67" s="234"/>
      <c r="S67" s="20">
        <f t="shared" si="129"/>
        <v>0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126"/>
        <v>2.163782060143792</v>
      </c>
      <c r="G68" s="227"/>
      <c r="H68" s="229"/>
      <c r="I68" s="24">
        <f t="shared" si="127"/>
        <v>2.163782060143792</v>
      </c>
      <c r="J68" s="6"/>
      <c r="K68" s="25" t="s">
        <v>16</v>
      </c>
      <c r="L68" s="227"/>
      <c r="M68" s="228"/>
      <c r="N68" s="228"/>
      <c r="O68" s="229"/>
      <c r="P68" s="26">
        <f t="shared" si="128"/>
        <v>-3.1662414565781616E-2</v>
      </c>
      <c r="Q68" s="227"/>
      <c r="R68" s="234"/>
      <c r="S68" s="28">
        <f t="shared" si="129"/>
        <v>-3.1662414565781616E-2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126"/>
        <v>18.297576612154632</v>
      </c>
      <c r="G69" s="227"/>
      <c r="H69" s="229"/>
      <c r="I69" s="16">
        <f t="shared" si="127"/>
        <v>18.297576612154632</v>
      </c>
      <c r="J69" s="6"/>
      <c r="K69" s="31" t="s">
        <v>136</v>
      </c>
      <c r="L69" s="227"/>
      <c r="M69" s="228"/>
      <c r="N69" s="228"/>
      <c r="O69" s="229"/>
      <c r="P69" s="18">
        <f t="shared" si="128"/>
        <v>14.184863176232987</v>
      </c>
      <c r="Q69" s="227"/>
      <c r="R69" s="234"/>
      <c r="S69" s="20">
        <f t="shared" si="129"/>
        <v>14.184863176232987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126"/>
        <v>56.345658563559574</v>
      </c>
      <c r="G70" s="227"/>
      <c r="H70" s="229"/>
      <c r="I70" s="24">
        <f t="shared" si="127"/>
        <v>56.345658563559574</v>
      </c>
      <c r="J70" s="6"/>
      <c r="K70" s="25" t="s">
        <v>24</v>
      </c>
      <c r="L70" s="227"/>
      <c r="M70" s="228"/>
      <c r="N70" s="228"/>
      <c r="O70" s="229"/>
      <c r="P70" s="26">
        <f t="shared" si="128"/>
        <v>-1.1011157263762783E-15</v>
      </c>
      <c r="Q70" s="227"/>
      <c r="R70" s="234"/>
      <c r="S70" s="28">
        <f t="shared" si="129"/>
        <v>-1.1011157263762783E-15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126"/>
        <v>0</v>
      </c>
      <c r="G71" s="227"/>
      <c r="H71" s="229"/>
      <c r="I71" s="16">
        <f t="shared" si="127"/>
        <v>0</v>
      </c>
      <c r="J71" s="6"/>
      <c r="K71" s="31" t="s">
        <v>23</v>
      </c>
      <c r="L71" s="227"/>
      <c r="M71" s="228"/>
      <c r="N71" s="228"/>
      <c r="O71" s="229"/>
      <c r="P71" s="18">
        <f t="shared" si="128"/>
        <v>0</v>
      </c>
      <c r="Q71" s="227"/>
      <c r="R71" s="234"/>
      <c r="S71" s="20">
        <f t="shared" si="129"/>
        <v>0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126"/>
        <v>0</v>
      </c>
      <c r="G72" s="227"/>
      <c r="H72" s="229"/>
      <c r="I72" s="24">
        <f t="shared" si="127"/>
        <v>0</v>
      </c>
      <c r="J72" s="6"/>
      <c r="K72" s="25" t="s">
        <v>58</v>
      </c>
      <c r="L72" s="227"/>
      <c r="M72" s="228"/>
      <c r="N72" s="228"/>
      <c r="O72" s="229"/>
      <c r="P72" s="26">
        <f t="shared" si="128"/>
        <v>0</v>
      </c>
      <c r="Q72" s="227"/>
      <c r="R72" s="234"/>
      <c r="S72" s="28">
        <f t="shared" si="129"/>
        <v>0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126"/>
        <v>807.28785572165509</v>
      </c>
      <c r="G73" s="227"/>
      <c r="H73" s="229"/>
      <c r="I73" s="16">
        <f t="shared" si="127"/>
        <v>807.28785572165509</v>
      </c>
      <c r="J73" s="6"/>
      <c r="K73" s="31" t="s">
        <v>21</v>
      </c>
      <c r="L73" s="227"/>
      <c r="M73" s="228"/>
      <c r="N73" s="228"/>
      <c r="O73" s="229"/>
      <c r="P73" s="18">
        <f t="shared" si="128"/>
        <v>270.1224838361519</v>
      </c>
      <c r="Q73" s="227"/>
      <c r="R73" s="234"/>
      <c r="S73" s="20">
        <f t="shared" si="129"/>
        <v>270.1224838361519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126"/>
        <v>0</v>
      </c>
      <c r="G74" s="227"/>
      <c r="H74" s="229"/>
      <c r="I74" s="24">
        <f t="shared" si="127"/>
        <v>0</v>
      </c>
      <c r="J74" s="6"/>
      <c r="K74" s="25" t="s">
        <v>20</v>
      </c>
      <c r="L74" s="227"/>
      <c r="M74" s="228"/>
      <c r="N74" s="228"/>
      <c r="O74" s="229"/>
      <c r="P74" s="26">
        <f t="shared" si="128"/>
        <v>0</v>
      </c>
      <c r="Q74" s="227"/>
      <c r="R74" s="234"/>
      <c r="S74" s="28">
        <f t="shared" si="129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126"/>
        <v>0</v>
      </c>
      <c r="G75" s="227"/>
      <c r="H75" s="229"/>
      <c r="I75" s="16">
        <f t="shared" si="127"/>
        <v>0</v>
      </c>
      <c r="J75" s="6"/>
      <c r="K75" s="33" t="s">
        <v>62</v>
      </c>
      <c r="L75" s="227"/>
      <c r="M75" s="228"/>
      <c r="N75" s="228"/>
      <c r="O75" s="229"/>
      <c r="P75" s="18">
        <f t="shared" si="128"/>
        <v>0</v>
      </c>
      <c r="Q75" s="227"/>
      <c r="R75" s="234"/>
      <c r="S75" s="20">
        <f t="shared" si="129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126"/>
        <v>0</v>
      </c>
      <c r="G76" s="227"/>
      <c r="H76" s="229"/>
      <c r="I76" s="37">
        <f t="shared" si="127"/>
        <v>0</v>
      </c>
      <c r="J76" s="6"/>
      <c r="K76" s="38" t="s">
        <v>22</v>
      </c>
      <c r="L76" s="227"/>
      <c r="M76" s="228"/>
      <c r="N76" s="228"/>
      <c r="O76" s="229"/>
      <c r="P76" s="39">
        <f t="shared" si="128"/>
        <v>0</v>
      </c>
      <c r="Q76" s="227"/>
      <c r="R76" s="234"/>
      <c r="S76" s="41">
        <f t="shared" si="129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126"/>
        <v>0</v>
      </c>
      <c r="G77" s="227"/>
      <c r="H77" s="229"/>
      <c r="I77" s="45">
        <f t="shared" si="127"/>
        <v>0</v>
      </c>
      <c r="J77" s="6"/>
      <c r="K77" s="46" t="s">
        <v>18</v>
      </c>
      <c r="L77" s="227"/>
      <c r="M77" s="228"/>
      <c r="N77" s="228"/>
      <c r="O77" s="229"/>
      <c r="P77" s="43">
        <f t="shared" si="128"/>
        <v>0</v>
      </c>
      <c r="Q77" s="227"/>
      <c r="R77" s="234"/>
      <c r="S77" s="48">
        <f t="shared" si="129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126"/>
        <v>0</v>
      </c>
      <c r="G78" s="227"/>
      <c r="H78" s="229"/>
      <c r="I78" s="37">
        <f t="shared" si="127"/>
        <v>0</v>
      </c>
      <c r="J78" s="6"/>
      <c r="K78" s="38" t="s">
        <v>19</v>
      </c>
      <c r="L78" s="227"/>
      <c r="M78" s="228"/>
      <c r="N78" s="228"/>
      <c r="O78" s="229"/>
      <c r="P78" s="39">
        <f t="shared" si="128"/>
        <v>0</v>
      </c>
      <c r="Q78" s="227"/>
      <c r="R78" s="234"/>
      <c r="S78" s="41">
        <f t="shared" si="129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126"/>
        <v>0</v>
      </c>
      <c r="G79" s="230"/>
      <c r="H79" s="232"/>
      <c r="I79" s="52">
        <f t="shared" si="127"/>
        <v>0</v>
      </c>
      <c r="J79" s="6"/>
      <c r="K79" s="53" t="s">
        <v>10</v>
      </c>
      <c r="L79" s="230"/>
      <c r="M79" s="231"/>
      <c r="N79" s="231"/>
      <c r="O79" s="232"/>
      <c r="P79" s="50">
        <f t="shared" si="128"/>
        <v>0</v>
      </c>
      <c r="Q79" s="230"/>
      <c r="R79" s="235"/>
      <c r="S79" s="55">
        <f t="shared" si="129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H80" si="130">SUM(C59:C75)</f>
        <v>0</v>
      </c>
      <c r="D80" s="57">
        <f t="shared" si="130"/>
        <v>0</v>
      </c>
      <c r="E80" s="57">
        <f t="shared" si="130"/>
        <v>0</v>
      </c>
      <c r="F80" s="57">
        <f t="shared" si="130"/>
        <v>12726.613380056864</v>
      </c>
      <c r="G80" s="57">
        <f t="shared" si="130"/>
        <v>0</v>
      </c>
      <c r="H80" s="58">
        <f t="shared" si="130"/>
        <v>0</v>
      </c>
      <c r="I80" s="16">
        <f t="shared" ref="I80" si="131">SUM(I59:I75)</f>
        <v>12726.613380056864</v>
      </c>
      <c r="J80" s="6"/>
      <c r="K80" s="59" t="s">
        <v>25</v>
      </c>
      <c r="L80" s="57">
        <f>SUM(L59:L75)</f>
        <v>0</v>
      </c>
      <c r="M80" s="57">
        <f t="shared" ref="M80:R80" si="132">SUM(M59:M75)</f>
        <v>0</v>
      </c>
      <c r="N80" s="57">
        <f t="shared" si="132"/>
        <v>0</v>
      </c>
      <c r="O80" s="57">
        <f t="shared" si="132"/>
        <v>0</v>
      </c>
      <c r="P80" s="57">
        <f t="shared" si="132"/>
        <v>3205.7251222938403</v>
      </c>
      <c r="Q80" s="57">
        <f t="shared" si="132"/>
        <v>0</v>
      </c>
      <c r="R80" s="58">
        <f t="shared" si="132"/>
        <v>0</v>
      </c>
      <c r="S80" s="60">
        <f t="shared" ref="S80" si="133">SUM(S59:S75)</f>
        <v>3205.7251222938403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134">IF($I80=0,"-",C80/$I80)</f>
        <v>0</v>
      </c>
      <c r="D81" s="98">
        <f t="shared" si="134"/>
        <v>0</v>
      </c>
      <c r="E81" s="98">
        <f t="shared" si="134"/>
        <v>0</v>
      </c>
      <c r="F81" s="98">
        <f t="shared" si="134"/>
        <v>1</v>
      </c>
      <c r="G81" s="98">
        <f t="shared" si="134"/>
        <v>0</v>
      </c>
      <c r="H81" s="98">
        <f t="shared" si="134"/>
        <v>0</v>
      </c>
      <c r="I81" s="100">
        <f>SUM(B81:H81)</f>
        <v>1</v>
      </c>
      <c r="K81" s="64" t="s">
        <v>86</v>
      </c>
      <c r="L81" s="65">
        <f>IF($S80=0,"-",L80/$S80)</f>
        <v>0</v>
      </c>
      <c r="M81" s="65">
        <f t="shared" ref="M81:R81" si="135">IF($S80=0,"-",M80/$S80)</f>
        <v>0</v>
      </c>
      <c r="N81" s="65">
        <f t="shared" si="135"/>
        <v>0</v>
      </c>
      <c r="O81" s="65">
        <f t="shared" si="135"/>
        <v>0</v>
      </c>
      <c r="P81" s="65">
        <f t="shared" si="135"/>
        <v>1</v>
      </c>
      <c r="Q81" s="65">
        <f t="shared" si="135"/>
        <v>0</v>
      </c>
      <c r="R81" s="66">
        <f t="shared" si="135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>B579+B605+B631</f>
        <v>37.766803702397894</v>
      </c>
      <c r="C85" s="14">
        <f>C579+C605+C631</f>
        <v>0</v>
      </c>
      <c r="D85" s="14">
        <f t="shared" ref="D85:F85" si="136">D579+D605+D631</f>
        <v>0.57030268704488341</v>
      </c>
      <c r="E85" s="14">
        <f t="shared" si="136"/>
        <v>0</v>
      </c>
      <c r="F85" s="14">
        <f t="shared" si="136"/>
        <v>0</v>
      </c>
      <c r="G85" s="14">
        <f>G579+G605+G631</f>
        <v>0</v>
      </c>
      <c r="H85" s="14">
        <f>H579+H605+H631</f>
        <v>0</v>
      </c>
      <c r="I85" s="16">
        <f>SUM(B85:H85)</f>
        <v>38.337106389442781</v>
      </c>
      <c r="J85" s="6"/>
      <c r="K85" s="72" t="s">
        <v>6</v>
      </c>
      <c r="L85" s="14">
        <f>L579+L605+L631</f>
        <v>37.766803702397894</v>
      </c>
      <c r="M85" s="14">
        <f t="shared" ref="M85:O85" si="137">M579+M605+M631</f>
        <v>0</v>
      </c>
      <c r="N85" s="14">
        <f t="shared" si="137"/>
        <v>0.57030268704488341</v>
      </c>
      <c r="O85" s="14">
        <f t="shared" si="137"/>
        <v>0</v>
      </c>
      <c r="P85" s="14">
        <f>P579+P605+P631</f>
        <v>4.8132395315949325E-3</v>
      </c>
      <c r="Q85" s="14">
        <f t="shared" ref="Q85:R85" si="138">Q579+Q605+Q631</f>
        <v>0</v>
      </c>
      <c r="R85" s="14">
        <f t="shared" si="138"/>
        <v>0</v>
      </c>
      <c r="S85" s="74">
        <f>SUM(L85:R85)</f>
        <v>38.341919628974374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C105" si="139">B580+B606+B632</f>
        <v>11.894391865737237</v>
      </c>
      <c r="C86" s="22">
        <f t="shared" si="139"/>
        <v>0</v>
      </c>
      <c r="D86" s="22">
        <f t="shared" ref="D86:H86" si="140">D580+D606+D632</f>
        <v>1.2358710467645153</v>
      </c>
      <c r="E86" s="22">
        <f t="shared" si="140"/>
        <v>0</v>
      </c>
      <c r="F86" s="22">
        <f t="shared" si="140"/>
        <v>0</v>
      </c>
      <c r="G86" s="22">
        <f t="shared" si="140"/>
        <v>0</v>
      </c>
      <c r="H86" s="22">
        <f t="shared" si="140"/>
        <v>0</v>
      </c>
      <c r="I86" s="24">
        <f t="shared" ref="I86:I105" si="141">SUM(B86:H86)</f>
        <v>13.130262912501752</v>
      </c>
      <c r="J86" s="6"/>
      <c r="K86" s="25" t="s">
        <v>7</v>
      </c>
      <c r="L86" s="26">
        <f t="shared" ref="L86:O86" si="142">L580+L606+L632</f>
        <v>11.894391865737237</v>
      </c>
      <c r="M86" s="26">
        <f t="shared" si="142"/>
        <v>0</v>
      </c>
      <c r="N86" s="26">
        <f t="shared" si="142"/>
        <v>1.2358710467645153</v>
      </c>
      <c r="O86" s="26">
        <f t="shared" si="142"/>
        <v>0</v>
      </c>
      <c r="P86" s="26">
        <f t="shared" ref="P86:R86" si="143">P580+P606+P632</f>
        <v>0</v>
      </c>
      <c r="Q86" s="26">
        <f t="shared" si="143"/>
        <v>0</v>
      </c>
      <c r="R86" s="26">
        <f t="shared" si="143"/>
        <v>0</v>
      </c>
      <c r="S86" s="28">
        <f t="shared" ref="S86:S105" si="144">SUM(L86:R86)</f>
        <v>13.130262912501752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139"/>
        <v>17.240624127236828</v>
      </c>
      <c r="C87" s="18">
        <f t="shared" si="139"/>
        <v>0</v>
      </c>
      <c r="D87" s="18">
        <f t="shared" ref="D87:H87" si="145">D581+D607+D633</f>
        <v>6.1754647981736834E-2</v>
      </c>
      <c r="E87" s="18">
        <f t="shared" si="145"/>
        <v>0</v>
      </c>
      <c r="F87" s="18">
        <f t="shared" si="145"/>
        <v>0</v>
      </c>
      <c r="G87" s="18">
        <f t="shared" si="145"/>
        <v>0</v>
      </c>
      <c r="H87" s="18">
        <f t="shared" si="145"/>
        <v>0</v>
      </c>
      <c r="I87" s="16">
        <f t="shared" si="141"/>
        <v>17.302378775218564</v>
      </c>
      <c r="J87" s="6"/>
      <c r="K87" s="31" t="s">
        <v>9</v>
      </c>
      <c r="L87" s="18">
        <f t="shared" ref="L87:O87" si="146">L581+L607+L633</f>
        <v>17.240624127236828</v>
      </c>
      <c r="M87" s="18">
        <f t="shared" si="146"/>
        <v>0</v>
      </c>
      <c r="N87" s="18">
        <f t="shared" si="146"/>
        <v>6.1754647981736834E-2</v>
      </c>
      <c r="O87" s="18">
        <f t="shared" si="146"/>
        <v>0</v>
      </c>
      <c r="P87" s="18">
        <f t="shared" ref="P87:R87" si="147">P581+P607+P633</f>
        <v>0</v>
      </c>
      <c r="Q87" s="18">
        <f t="shared" si="147"/>
        <v>0</v>
      </c>
      <c r="R87" s="18">
        <f t="shared" si="147"/>
        <v>0</v>
      </c>
      <c r="S87" s="20">
        <f t="shared" si="144"/>
        <v>17.302378775218564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139"/>
        <v>0</v>
      </c>
      <c r="C88" s="22">
        <f t="shared" si="139"/>
        <v>0</v>
      </c>
      <c r="D88" s="22">
        <f t="shared" ref="D88:H88" si="148">D582+D608+D634</f>
        <v>0</v>
      </c>
      <c r="E88" s="22">
        <f t="shared" si="148"/>
        <v>0</v>
      </c>
      <c r="F88" s="22">
        <f t="shared" si="148"/>
        <v>0</v>
      </c>
      <c r="G88" s="22">
        <f t="shared" si="148"/>
        <v>0</v>
      </c>
      <c r="H88" s="22">
        <f t="shared" si="148"/>
        <v>0</v>
      </c>
      <c r="I88" s="24">
        <f t="shared" si="141"/>
        <v>0</v>
      </c>
      <c r="J88" s="6"/>
      <c r="K88" s="25" t="s">
        <v>54</v>
      </c>
      <c r="L88" s="26">
        <f t="shared" ref="L88:O88" si="149">L582+L608+L634</f>
        <v>0</v>
      </c>
      <c r="M88" s="26">
        <f t="shared" si="149"/>
        <v>0</v>
      </c>
      <c r="N88" s="26">
        <f t="shared" si="149"/>
        <v>0</v>
      </c>
      <c r="O88" s="26">
        <f t="shared" si="149"/>
        <v>0</v>
      </c>
      <c r="P88" s="26">
        <f t="shared" ref="P88:R88" si="150">P582+P608+P634</f>
        <v>0</v>
      </c>
      <c r="Q88" s="26">
        <f t="shared" si="150"/>
        <v>0</v>
      </c>
      <c r="R88" s="26">
        <f t="shared" si="150"/>
        <v>0</v>
      </c>
      <c r="S88" s="28">
        <f t="shared" si="144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139"/>
        <v>55.772652637041674</v>
      </c>
      <c r="C89" s="18">
        <f t="shared" si="139"/>
        <v>0.7226700811308957</v>
      </c>
      <c r="D89" s="18">
        <f t="shared" ref="D89:H89" si="151">D583+D609+D635</f>
        <v>5.2621468487398415</v>
      </c>
      <c r="E89" s="18">
        <f t="shared" si="151"/>
        <v>0.32596412771753291</v>
      </c>
      <c r="F89" s="18">
        <f t="shared" si="151"/>
        <v>0</v>
      </c>
      <c r="G89" s="18">
        <f t="shared" si="151"/>
        <v>0</v>
      </c>
      <c r="H89" s="18">
        <f t="shared" si="151"/>
        <v>0</v>
      </c>
      <c r="I89" s="16">
        <f t="shared" si="141"/>
        <v>62.083433694629939</v>
      </c>
      <c r="J89" s="6"/>
      <c r="K89" s="31" t="s">
        <v>15</v>
      </c>
      <c r="L89" s="18">
        <f t="shared" ref="L89:O89" si="152">L583+L609+L635</f>
        <v>55.772652637041674</v>
      </c>
      <c r="M89" s="18">
        <f t="shared" si="152"/>
        <v>0.7226700811308957</v>
      </c>
      <c r="N89" s="18">
        <f t="shared" si="152"/>
        <v>5.2621468487398415</v>
      </c>
      <c r="O89" s="18">
        <f t="shared" si="152"/>
        <v>0.32596412771753291</v>
      </c>
      <c r="P89" s="18">
        <f t="shared" ref="P89:R89" si="153">P583+P609+P635</f>
        <v>0</v>
      </c>
      <c r="Q89" s="18">
        <f t="shared" si="153"/>
        <v>0</v>
      </c>
      <c r="R89" s="18">
        <f t="shared" si="153"/>
        <v>0</v>
      </c>
      <c r="S89" s="20">
        <f t="shared" si="144"/>
        <v>62.083433694629939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139"/>
        <v>1809.3630863103797</v>
      </c>
      <c r="C90" s="22">
        <f t="shared" si="139"/>
        <v>2.2367965003797567</v>
      </c>
      <c r="D90" s="22">
        <f t="shared" ref="D90:H90" si="154">D584+D610+D636</f>
        <v>181.40761630751749</v>
      </c>
      <c r="E90" s="22">
        <f t="shared" si="154"/>
        <v>0</v>
      </c>
      <c r="F90" s="22">
        <f t="shared" si="154"/>
        <v>0</v>
      </c>
      <c r="G90" s="22">
        <f t="shared" si="154"/>
        <v>0</v>
      </c>
      <c r="H90" s="22">
        <f t="shared" si="154"/>
        <v>0</v>
      </c>
      <c r="I90" s="24">
        <f t="shared" si="141"/>
        <v>1993.0074991182769</v>
      </c>
      <c r="J90" s="6"/>
      <c r="K90" s="25" t="s">
        <v>14</v>
      </c>
      <c r="L90" s="26">
        <f t="shared" ref="L90:O90" si="155">L584+L610+L636</f>
        <v>1809.3630863103797</v>
      </c>
      <c r="M90" s="26">
        <f t="shared" si="155"/>
        <v>2.2367965003797567</v>
      </c>
      <c r="N90" s="26">
        <f t="shared" si="155"/>
        <v>181.40761630751749</v>
      </c>
      <c r="O90" s="26">
        <f t="shared" si="155"/>
        <v>0</v>
      </c>
      <c r="P90" s="26">
        <f t="shared" ref="P90:R90" si="156">P584+P610+P636</f>
        <v>0</v>
      </c>
      <c r="Q90" s="26">
        <f t="shared" si="156"/>
        <v>0</v>
      </c>
      <c r="R90" s="26">
        <f t="shared" si="156"/>
        <v>0</v>
      </c>
      <c r="S90" s="28">
        <f t="shared" si="144"/>
        <v>1993.0074991182769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139"/>
        <v>0</v>
      </c>
      <c r="C91" s="18">
        <f t="shared" si="139"/>
        <v>0.3320698897102175</v>
      </c>
      <c r="D91" s="18">
        <f t="shared" ref="D91:H91" si="157">D585+D611+D637</f>
        <v>9.0624569006726427E-2</v>
      </c>
      <c r="E91" s="18">
        <f t="shared" si="157"/>
        <v>58.392202294062812</v>
      </c>
      <c r="F91" s="18">
        <f t="shared" si="157"/>
        <v>636.5142723213429</v>
      </c>
      <c r="G91" s="18">
        <f t="shared" si="157"/>
        <v>0</v>
      </c>
      <c r="H91" s="18">
        <f t="shared" si="157"/>
        <v>0</v>
      </c>
      <c r="I91" s="16">
        <f t="shared" si="141"/>
        <v>695.32916907412266</v>
      </c>
      <c r="J91" s="6"/>
      <c r="K91" s="31" t="s">
        <v>56</v>
      </c>
      <c r="L91" s="18">
        <f t="shared" ref="L91:O91" si="158">L585+L611+L637</f>
        <v>0</v>
      </c>
      <c r="M91" s="18">
        <f t="shared" si="158"/>
        <v>0.3320698897102175</v>
      </c>
      <c r="N91" s="18">
        <f t="shared" si="158"/>
        <v>9.0624569006726427E-2</v>
      </c>
      <c r="O91" s="18">
        <f t="shared" si="158"/>
        <v>58.392202294062812</v>
      </c>
      <c r="P91" s="18">
        <f t="shared" ref="P91:R91" si="159">P585+P611+P637</f>
        <v>6821.8828292538874</v>
      </c>
      <c r="Q91" s="18">
        <f t="shared" si="159"/>
        <v>0</v>
      </c>
      <c r="R91" s="18">
        <f t="shared" si="159"/>
        <v>0</v>
      </c>
      <c r="S91" s="20">
        <f t="shared" si="144"/>
        <v>6880.6977260066669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139"/>
        <v>0</v>
      </c>
      <c r="C92" s="22">
        <f t="shared" si="139"/>
        <v>0</v>
      </c>
      <c r="D92" s="22">
        <f t="shared" ref="D92:H92" si="160">D586+D612+D638</f>
        <v>2.044138300064104E-2</v>
      </c>
      <c r="E92" s="22">
        <f t="shared" si="160"/>
        <v>10.063379314840768</v>
      </c>
      <c r="F92" s="22">
        <f t="shared" si="160"/>
        <v>0</v>
      </c>
      <c r="G92" s="22">
        <f t="shared" si="160"/>
        <v>0</v>
      </c>
      <c r="H92" s="22">
        <f t="shared" si="160"/>
        <v>0</v>
      </c>
      <c r="I92" s="24">
        <f t="shared" si="141"/>
        <v>10.083820697841409</v>
      </c>
      <c r="J92" s="6"/>
      <c r="K92" s="25" t="s">
        <v>11</v>
      </c>
      <c r="L92" s="26">
        <f t="shared" ref="L92:O92" si="161">L586+L612+L638</f>
        <v>0</v>
      </c>
      <c r="M92" s="26">
        <f t="shared" si="161"/>
        <v>0</v>
      </c>
      <c r="N92" s="26">
        <f t="shared" si="161"/>
        <v>2.044138300064104E-2</v>
      </c>
      <c r="O92" s="26">
        <f t="shared" si="161"/>
        <v>10.063379314840768</v>
      </c>
      <c r="P92" s="26">
        <f t="shared" ref="P92:R92" si="162">P586+P612+P638</f>
        <v>1849.2545667602558</v>
      </c>
      <c r="Q92" s="26">
        <f t="shared" si="162"/>
        <v>0</v>
      </c>
      <c r="R92" s="26">
        <f t="shared" si="162"/>
        <v>0</v>
      </c>
      <c r="S92" s="28">
        <f t="shared" si="144"/>
        <v>1859.3383874580973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139"/>
        <v>0</v>
      </c>
      <c r="C93" s="18">
        <f t="shared" si="139"/>
        <v>0</v>
      </c>
      <c r="D93" s="18">
        <f t="shared" ref="D93:H93" si="163">D587+D613+D639</f>
        <v>0</v>
      </c>
      <c r="E93" s="18">
        <f t="shared" si="163"/>
        <v>0</v>
      </c>
      <c r="F93" s="18">
        <f t="shared" si="163"/>
        <v>0</v>
      </c>
      <c r="G93" s="18">
        <f t="shared" si="163"/>
        <v>0</v>
      </c>
      <c r="H93" s="18">
        <f t="shared" si="163"/>
        <v>0</v>
      </c>
      <c r="I93" s="16">
        <f t="shared" si="141"/>
        <v>0</v>
      </c>
      <c r="J93" s="6"/>
      <c r="K93" s="31" t="s">
        <v>57</v>
      </c>
      <c r="L93" s="18">
        <f t="shared" ref="L93:O93" si="164">L587+L613+L639</f>
        <v>0</v>
      </c>
      <c r="M93" s="18">
        <f t="shared" si="164"/>
        <v>0</v>
      </c>
      <c r="N93" s="18">
        <f t="shared" si="164"/>
        <v>0</v>
      </c>
      <c r="O93" s="18">
        <f t="shared" si="164"/>
        <v>0</v>
      </c>
      <c r="P93" s="18">
        <f t="shared" ref="P93:R93" si="165">P587+P613+P639</f>
        <v>105.71446090788496</v>
      </c>
      <c r="Q93" s="18">
        <f t="shared" si="165"/>
        <v>0</v>
      </c>
      <c r="R93" s="18">
        <f t="shared" si="165"/>
        <v>0</v>
      </c>
      <c r="S93" s="20">
        <f t="shared" si="144"/>
        <v>105.71446090788496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139"/>
        <v>189.3050248548322</v>
      </c>
      <c r="C94" s="22">
        <f t="shared" si="139"/>
        <v>0.73103991037519023</v>
      </c>
      <c r="D94" s="22">
        <f t="shared" ref="D94:H94" si="166">D588+D614+D640</f>
        <v>21.680407620332851</v>
      </c>
      <c r="E94" s="22">
        <f t="shared" si="166"/>
        <v>2.4904797676822721</v>
      </c>
      <c r="F94" s="22">
        <f t="shared" si="166"/>
        <v>0</v>
      </c>
      <c r="G94" s="22">
        <f t="shared" si="166"/>
        <v>0</v>
      </c>
      <c r="H94" s="22">
        <f t="shared" si="166"/>
        <v>0</v>
      </c>
      <c r="I94" s="24">
        <f t="shared" si="141"/>
        <v>214.20695215322252</v>
      </c>
      <c r="J94" s="6"/>
      <c r="K94" s="25" t="s">
        <v>16</v>
      </c>
      <c r="L94" s="26">
        <f t="shared" ref="L94:O94" si="167">L588+L614+L640</f>
        <v>189.3050248548322</v>
      </c>
      <c r="M94" s="26">
        <f t="shared" si="167"/>
        <v>0.73103991037519023</v>
      </c>
      <c r="N94" s="26">
        <f t="shared" si="167"/>
        <v>21.680407620332851</v>
      </c>
      <c r="O94" s="26">
        <f t="shared" si="167"/>
        <v>2.4904797676822721</v>
      </c>
      <c r="P94" s="26">
        <f t="shared" ref="P94:R94" si="168">P588+P614+P640</f>
        <v>0</v>
      </c>
      <c r="Q94" s="26">
        <f t="shared" si="168"/>
        <v>0</v>
      </c>
      <c r="R94" s="26">
        <f t="shared" si="168"/>
        <v>0</v>
      </c>
      <c r="S94" s="28">
        <f t="shared" si="144"/>
        <v>214.20695215322252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139"/>
        <v>2916.7191597944229</v>
      </c>
      <c r="C95" s="18">
        <f t="shared" si="139"/>
        <v>93.498347583289771</v>
      </c>
      <c r="D95" s="18">
        <f t="shared" ref="D95:H95" si="169">D589+D615+D641</f>
        <v>384.12339512053506</v>
      </c>
      <c r="E95" s="18">
        <f t="shared" si="169"/>
        <v>14.358667803876303</v>
      </c>
      <c r="F95" s="18">
        <f t="shared" si="169"/>
        <v>0</v>
      </c>
      <c r="G95" s="18">
        <f t="shared" si="169"/>
        <v>0</v>
      </c>
      <c r="H95" s="18">
        <f t="shared" si="169"/>
        <v>0</v>
      </c>
      <c r="I95" s="16">
        <f t="shared" si="141"/>
        <v>3408.6995703021239</v>
      </c>
      <c r="J95" s="6"/>
      <c r="K95" s="31" t="s">
        <v>136</v>
      </c>
      <c r="L95" s="18">
        <f t="shared" ref="L95:O95" si="170">L589+L615+L641</f>
        <v>2916.7191597944229</v>
      </c>
      <c r="M95" s="18">
        <f t="shared" si="170"/>
        <v>93.498347583289771</v>
      </c>
      <c r="N95" s="18">
        <f t="shared" si="170"/>
        <v>384.12339512053506</v>
      </c>
      <c r="O95" s="18">
        <f t="shared" si="170"/>
        <v>14.358667803876303</v>
      </c>
      <c r="P95" s="18">
        <f t="shared" ref="P95:R95" si="171">P589+P615+P641</f>
        <v>0</v>
      </c>
      <c r="Q95" s="18">
        <f t="shared" si="171"/>
        <v>0</v>
      </c>
      <c r="R95" s="18">
        <f t="shared" si="171"/>
        <v>0</v>
      </c>
      <c r="S95" s="20">
        <f t="shared" si="144"/>
        <v>3408.6995703021239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139"/>
        <v>849.053359115332</v>
      </c>
      <c r="C96" s="22">
        <f t="shared" si="139"/>
        <v>7.6155948435483789E-2</v>
      </c>
      <c r="D96" s="22">
        <f t="shared" ref="D96:H96" si="172">D590+D616+D642</f>
        <v>1053.8171254404078</v>
      </c>
      <c r="E96" s="22">
        <f t="shared" si="172"/>
        <v>1039.7493264632644</v>
      </c>
      <c r="F96" s="22">
        <f t="shared" si="172"/>
        <v>0</v>
      </c>
      <c r="G96" s="22">
        <f t="shared" si="172"/>
        <v>752.54124409138535</v>
      </c>
      <c r="H96" s="22">
        <f t="shared" si="172"/>
        <v>0.54741483895770604</v>
      </c>
      <c r="I96" s="24">
        <f t="shared" si="141"/>
        <v>3695.7846258977825</v>
      </c>
      <c r="J96" s="6"/>
      <c r="K96" s="25" t="s">
        <v>24</v>
      </c>
      <c r="L96" s="26">
        <f t="shared" ref="L96:O96" si="173">L590+L616+L642</f>
        <v>849.053359115332</v>
      </c>
      <c r="M96" s="26">
        <f t="shared" si="173"/>
        <v>7.6155948435483789E-2</v>
      </c>
      <c r="N96" s="26">
        <f t="shared" si="173"/>
        <v>1053.8171254404078</v>
      </c>
      <c r="O96" s="26">
        <f t="shared" si="173"/>
        <v>1039.7493264632644</v>
      </c>
      <c r="P96" s="26">
        <f t="shared" ref="P96:R96" si="174">P590+P616+P642</f>
        <v>53.979988534838945</v>
      </c>
      <c r="Q96" s="26">
        <f t="shared" si="174"/>
        <v>752.54124409138535</v>
      </c>
      <c r="R96" s="26">
        <f t="shared" si="174"/>
        <v>0.54741483895770604</v>
      </c>
      <c r="S96" s="28">
        <f t="shared" si="144"/>
        <v>3749.7646144326218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139"/>
        <v>645.4003057656123</v>
      </c>
      <c r="C97" s="18">
        <f t="shared" si="139"/>
        <v>2.6368575590988184</v>
      </c>
      <c r="D97" s="18">
        <f t="shared" ref="D97:H97" si="175">D591+D617+D643</f>
        <v>35.458760700218505</v>
      </c>
      <c r="E97" s="18">
        <f t="shared" si="175"/>
        <v>0</v>
      </c>
      <c r="F97" s="18">
        <f t="shared" si="175"/>
        <v>0</v>
      </c>
      <c r="G97" s="18">
        <f t="shared" si="175"/>
        <v>0</v>
      </c>
      <c r="H97" s="18">
        <f t="shared" si="175"/>
        <v>0</v>
      </c>
      <c r="I97" s="16">
        <f t="shared" si="141"/>
        <v>683.49592402492965</v>
      </c>
      <c r="J97" s="6"/>
      <c r="K97" s="31" t="s">
        <v>23</v>
      </c>
      <c r="L97" s="18">
        <f t="shared" ref="L97:O97" si="176">L591+L617+L643</f>
        <v>645.4003057656123</v>
      </c>
      <c r="M97" s="18">
        <f t="shared" si="176"/>
        <v>2.6368575590988184</v>
      </c>
      <c r="N97" s="18">
        <f t="shared" si="176"/>
        <v>35.458760700218505</v>
      </c>
      <c r="O97" s="18">
        <f t="shared" si="176"/>
        <v>0</v>
      </c>
      <c r="P97" s="18">
        <f t="shared" ref="P97:R97" si="177">P591+P617+P643</f>
        <v>0</v>
      </c>
      <c r="Q97" s="18">
        <f t="shared" si="177"/>
        <v>0</v>
      </c>
      <c r="R97" s="18">
        <f t="shared" si="177"/>
        <v>0</v>
      </c>
      <c r="S97" s="20">
        <f t="shared" si="144"/>
        <v>683.49592402492965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139"/>
        <v>3616.7046086568885</v>
      </c>
      <c r="C98" s="22">
        <f t="shared" si="139"/>
        <v>6.589189009498619</v>
      </c>
      <c r="D98" s="22">
        <f t="shared" ref="D98:H98" si="178">D592+D618+D644</f>
        <v>356.74945754561946</v>
      </c>
      <c r="E98" s="22">
        <f t="shared" si="178"/>
        <v>0</v>
      </c>
      <c r="F98" s="22">
        <f t="shared" si="178"/>
        <v>0</v>
      </c>
      <c r="G98" s="22">
        <f t="shared" si="178"/>
        <v>0</v>
      </c>
      <c r="H98" s="22">
        <f t="shared" si="178"/>
        <v>0</v>
      </c>
      <c r="I98" s="24">
        <f t="shared" si="141"/>
        <v>3980.0432552120064</v>
      </c>
      <c r="J98" s="6"/>
      <c r="K98" s="25" t="s">
        <v>58</v>
      </c>
      <c r="L98" s="26">
        <f t="shared" ref="L98:O98" si="179">L592+L618+L644</f>
        <v>3616.7046086568885</v>
      </c>
      <c r="M98" s="26">
        <f t="shared" si="179"/>
        <v>6.589189009498619</v>
      </c>
      <c r="N98" s="26">
        <f t="shared" si="179"/>
        <v>356.74945754561946</v>
      </c>
      <c r="O98" s="26">
        <f t="shared" si="179"/>
        <v>0</v>
      </c>
      <c r="P98" s="26">
        <f t="shared" ref="P98:R98" si="180">P592+P618+P644</f>
        <v>0</v>
      </c>
      <c r="Q98" s="26">
        <f t="shared" si="180"/>
        <v>0</v>
      </c>
      <c r="R98" s="26">
        <f t="shared" si="180"/>
        <v>0</v>
      </c>
      <c r="S98" s="28">
        <f t="shared" si="144"/>
        <v>3980.0432552120064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139"/>
        <v>331.72319810615244</v>
      </c>
      <c r="C99" s="18">
        <f t="shared" si="139"/>
        <v>0</v>
      </c>
      <c r="D99" s="18">
        <f t="shared" ref="D99:H99" si="181">D593+D619+D645</f>
        <v>79.596478476090539</v>
      </c>
      <c r="E99" s="18">
        <f t="shared" si="181"/>
        <v>5.156931378942093</v>
      </c>
      <c r="F99" s="18">
        <f t="shared" si="181"/>
        <v>40.569929202909442</v>
      </c>
      <c r="G99" s="18">
        <f t="shared" si="181"/>
        <v>0</v>
      </c>
      <c r="H99" s="18">
        <f t="shared" si="181"/>
        <v>0</v>
      </c>
      <c r="I99" s="16">
        <f t="shared" si="141"/>
        <v>457.04653716409456</v>
      </c>
      <c r="J99" s="6"/>
      <c r="K99" s="31" t="s">
        <v>21</v>
      </c>
      <c r="L99" s="18">
        <f t="shared" ref="L99:O99" si="182">L593+L619+L645</f>
        <v>331.72319810615244</v>
      </c>
      <c r="M99" s="18">
        <f t="shared" si="182"/>
        <v>0</v>
      </c>
      <c r="N99" s="18">
        <f t="shared" si="182"/>
        <v>79.596478476090539</v>
      </c>
      <c r="O99" s="18">
        <f t="shared" si="182"/>
        <v>5.156931378942093</v>
      </c>
      <c r="P99" s="18">
        <f t="shared" ref="P99:R99" si="183">P593+P619+P645</f>
        <v>513.56294082317072</v>
      </c>
      <c r="Q99" s="18">
        <f t="shared" si="183"/>
        <v>0</v>
      </c>
      <c r="R99" s="18">
        <f t="shared" si="183"/>
        <v>0</v>
      </c>
      <c r="S99" s="20">
        <f t="shared" si="144"/>
        <v>930.03954878435582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139"/>
        <v>0.88368806394206256</v>
      </c>
      <c r="C100" s="22">
        <f t="shared" si="139"/>
        <v>0</v>
      </c>
      <c r="D100" s="22">
        <f t="shared" ref="D100:H100" si="184">D594+D620+D646</f>
        <v>1.63272482562744E-2</v>
      </c>
      <c r="E100" s="22">
        <f t="shared" si="184"/>
        <v>0</v>
      </c>
      <c r="F100" s="22">
        <f t="shared" si="184"/>
        <v>0</v>
      </c>
      <c r="G100" s="22">
        <f t="shared" si="184"/>
        <v>0</v>
      </c>
      <c r="H100" s="22">
        <f t="shared" si="184"/>
        <v>0</v>
      </c>
      <c r="I100" s="24">
        <f t="shared" si="141"/>
        <v>0.90001531219833697</v>
      </c>
      <c r="J100" s="6"/>
      <c r="K100" s="25" t="s">
        <v>20</v>
      </c>
      <c r="L100" s="26">
        <f t="shared" ref="L100:O100" si="185">L594+L620+L646</f>
        <v>0.88368806394206256</v>
      </c>
      <c r="M100" s="26">
        <f t="shared" si="185"/>
        <v>0</v>
      </c>
      <c r="N100" s="26">
        <f t="shared" si="185"/>
        <v>1.63272482562744E-2</v>
      </c>
      <c r="O100" s="26">
        <f t="shared" si="185"/>
        <v>0</v>
      </c>
      <c r="P100" s="26">
        <f t="shared" ref="P100:R100" si="186">P594+P620+P646</f>
        <v>0</v>
      </c>
      <c r="Q100" s="26">
        <f t="shared" si="186"/>
        <v>0</v>
      </c>
      <c r="R100" s="26">
        <f t="shared" si="186"/>
        <v>0</v>
      </c>
      <c r="S100" s="28">
        <f t="shared" si="144"/>
        <v>0.90001531219833697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139"/>
        <v>304.15602511461412</v>
      </c>
      <c r="C101" s="18">
        <f t="shared" si="139"/>
        <v>0</v>
      </c>
      <c r="D101" s="18">
        <f t="shared" ref="D101:H101" si="187">D595+D621+D647</f>
        <v>165.0344871630756</v>
      </c>
      <c r="E101" s="18">
        <f t="shared" si="187"/>
        <v>0</v>
      </c>
      <c r="F101" s="18">
        <f t="shared" si="187"/>
        <v>0</v>
      </c>
      <c r="G101" s="18">
        <f t="shared" si="187"/>
        <v>0</v>
      </c>
      <c r="H101" s="18">
        <f t="shared" si="187"/>
        <v>0</v>
      </c>
      <c r="I101" s="16">
        <f t="shared" si="141"/>
        <v>469.19051227768972</v>
      </c>
      <c r="J101" s="6"/>
      <c r="K101" s="33" t="s">
        <v>62</v>
      </c>
      <c r="L101" s="18">
        <f t="shared" ref="L101:O101" si="188">L595+L621+L647</f>
        <v>304.15602511461412</v>
      </c>
      <c r="M101" s="18">
        <f t="shared" si="188"/>
        <v>0</v>
      </c>
      <c r="N101" s="18">
        <f t="shared" si="188"/>
        <v>165.0344871630756</v>
      </c>
      <c r="O101" s="18">
        <f t="shared" si="188"/>
        <v>0</v>
      </c>
      <c r="P101" s="18">
        <f t="shared" ref="P101:R101" si="189">P595+P621+P647</f>
        <v>0</v>
      </c>
      <c r="Q101" s="18">
        <f t="shared" si="189"/>
        <v>0</v>
      </c>
      <c r="R101" s="18">
        <f t="shared" si="189"/>
        <v>0</v>
      </c>
      <c r="S101" s="20">
        <f t="shared" si="144"/>
        <v>469.19051227768972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si="139"/>
        <v>304.15602511461412</v>
      </c>
      <c r="C102" s="35">
        <f t="shared" si="139"/>
        <v>0</v>
      </c>
      <c r="D102" s="35">
        <f t="shared" ref="D102:H102" si="190">D596+D622+D648</f>
        <v>165.0344871630756</v>
      </c>
      <c r="E102" s="35">
        <f t="shared" si="190"/>
        <v>0</v>
      </c>
      <c r="F102" s="35">
        <f t="shared" si="190"/>
        <v>0</v>
      </c>
      <c r="G102" s="35">
        <f t="shared" si="190"/>
        <v>0</v>
      </c>
      <c r="H102" s="35">
        <f t="shared" si="190"/>
        <v>0</v>
      </c>
      <c r="I102" s="37">
        <f t="shared" si="141"/>
        <v>469.19051227768972</v>
      </c>
      <c r="J102" s="6"/>
      <c r="K102" s="38" t="s">
        <v>22</v>
      </c>
      <c r="L102" s="39">
        <f t="shared" ref="L102:O102" si="191">L596+L622+L648</f>
        <v>304.15602511461412</v>
      </c>
      <c r="M102" s="39">
        <f t="shared" si="191"/>
        <v>0</v>
      </c>
      <c r="N102" s="39">
        <f t="shared" si="191"/>
        <v>165.0344871630756</v>
      </c>
      <c r="O102" s="39">
        <f t="shared" si="191"/>
        <v>0</v>
      </c>
      <c r="P102" s="39">
        <f t="shared" ref="P102:R102" si="192">P596+P622+P648</f>
        <v>0</v>
      </c>
      <c r="Q102" s="39">
        <f t="shared" si="192"/>
        <v>0</v>
      </c>
      <c r="R102" s="39">
        <f t="shared" si="192"/>
        <v>0</v>
      </c>
      <c r="S102" s="41">
        <f t="shared" si="144"/>
        <v>469.19051227768972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139"/>
        <v>0</v>
      </c>
      <c r="C103" s="43">
        <f t="shared" si="139"/>
        <v>0</v>
      </c>
      <c r="D103" s="43">
        <f t="shared" ref="D103:H103" si="193">D597+D623+D649</f>
        <v>0</v>
      </c>
      <c r="E103" s="43">
        <f t="shared" si="193"/>
        <v>0</v>
      </c>
      <c r="F103" s="43">
        <f t="shared" si="193"/>
        <v>0</v>
      </c>
      <c r="G103" s="43">
        <f t="shared" si="193"/>
        <v>0</v>
      </c>
      <c r="H103" s="43">
        <f t="shared" si="193"/>
        <v>0</v>
      </c>
      <c r="I103" s="45">
        <f t="shared" si="141"/>
        <v>0</v>
      </c>
      <c r="J103" s="6"/>
      <c r="K103" s="46" t="s">
        <v>18</v>
      </c>
      <c r="L103" s="43">
        <f t="shared" ref="L103:O103" si="194">L597+L623+L649</f>
        <v>0</v>
      </c>
      <c r="M103" s="43">
        <f t="shared" si="194"/>
        <v>0</v>
      </c>
      <c r="N103" s="43">
        <f t="shared" si="194"/>
        <v>0</v>
      </c>
      <c r="O103" s="43">
        <f t="shared" si="194"/>
        <v>0</v>
      </c>
      <c r="P103" s="43">
        <f t="shared" ref="P103:R103" si="195">P597+P623+P649</f>
        <v>0</v>
      </c>
      <c r="Q103" s="43">
        <f t="shared" si="195"/>
        <v>0</v>
      </c>
      <c r="R103" s="43">
        <f t="shared" si="195"/>
        <v>0</v>
      </c>
      <c r="S103" s="48">
        <f t="shared" si="144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139"/>
        <v>0</v>
      </c>
      <c r="C104" s="35">
        <f t="shared" si="139"/>
        <v>0</v>
      </c>
      <c r="D104" s="35">
        <f t="shared" ref="D104:H104" si="196">D598+D624+D650</f>
        <v>0</v>
      </c>
      <c r="E104" s="35">
        <f t="shared" si="196"/>
        <v>0</v>
      </c>
      <c r="F104" s="35">
        <f t="shared" si="196"/>
        <v>0</v>
      </c>
      <c r="G104" s="35">
        <f t="shared" si="196"/>
        <v>0</v>
      </c>
      <c r="H104" s="35">
        <f t="shared" si="196"/>
        <v>0</v>
      </c>
      <c r="I104" s="37">
        <f t="shared" si="141"/>
        <v>0</v>
      </c>
      <c r="J104" s="6"/>
      <c r="K104" s="38" t="s">
        <v>19</v>
      </c>
      <c r="L104" s="39">
        <f t="shared" ref="L104:O104" si="197">L598+L624+L650</f>
        <v>0</v>
      </c>
      <c r="M104" s="39">
        <f t="shared" si="197"/>
        <v>0</v>
      </c>
      <c r="N104" s="39">
        <f t="shared" si="197"/>
        <v>0</v>
      </c>
      <c r="O104" s="39">
        <f t="shared" si="197"/>
        <v>0</v>
      </c>
      <c r="P104" s="39">
        <f t="shared" ref="P104:R104" si="198">P598+P624+P650</f>
        <v>0</v>
      </c>
      <c r="Q104" s="39">
        <f t="shared" si="198"/>
        <v>0</v>
      </c>
      <c r="R104" s="39">
        <f t="shared" si="198"/>
        <v>0</v>
      </c>
      <c r="S104" s="41">
        <f t="shared" si="144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139"/>
        <v>0</v>
      </c>
      <c r="C105" s="50">
        <f t="shared" si="139"/>
        <v>0</v>
      </c>
      <c r="D105" s="50">
        <f t="shared" ref="D105:H105" si="199">D599+D625+D651</f>
        <v>0</v>
      </c>
      <c r="E105" s="50">
        <f t="shared" si="199"/>
        <v>0</v>
      </c>
      <c r="F105" s="50">
        <f t="shared" si="199"/>
        <v>0</v>
      </c>
      <c r="G105" s="50">
        <f t="shared" si="199"/>
        <v>0</v>
      </c>
      <c r="H105" s="50">
        <f t="shared" si="199"/>
        <v>0</v>
      </c>
      <c r="I105" s="52">
        <f t="shared" si="141"/>
        <v>0</v>
      </c>
      <c r="J105" s="6"/>
      <c r="K105" s="53" t="s">
        <v>10</v>
      </c>
      <c r="L105" s="50">
        <f t="shared" ref="L105:O105" si="200">L599+L625+L651</f>
        <v>0</v>
      </c>
      <c r="M105" s="50">
        <f t="shared" si="200"/>
        <v>0</v>
      </c>
      <c r="N105" s="50">
        <f t="shared" si="200"/>
        <v>0</v>
      </c>
      <c r="O105" s="50">
        <f t="shared" si="200"/>
        <v>0</v>
      </c>
      <c r="P105" s="50">
        <f t="shared" ref="P105:R105" si="201">P599+P625+P651</f>
        <v>0</v>
      </c>
      <c r="Q105" s="50">
        <f t="shared" si="201"/>
        <v>0</v>
      </c>
      <c r="R105" s="50">
        <f t="shared" si="201"/>
        <v>0</v>
      </c>
      <c r="S105" s="55">
        <f t="shared" si="144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10785.98292811459</v>
      </c>
      <c r="C106" s="57">
        <f t="shared" ref="C106:H106" si="202">SUM(C85:C101)</f>
        <v>106.82312648191876</v>
      </c>
      <c r="D106" s="57">
        <f t="shared" si="202"/>
        <v>2285.1251968045922</v>
      </c>
      <c r="E106" s="57">
        <f t="shared" si="202"/>
        <v>1130.5369511503861</v>
      </c>
      <c r="F106" s="57">
        <f t="shared" si="202"/>
        <v>677.08420152425231</v>
      </c>
      <c r="G106" s="57">
        <f t="shared" si="202"/>
        <v>752.54124409138535</v>
      </c>
      <c r="H106" s="58">
        <f t="shared" si="202"/>
        <v>0.54741483895770604</v>
      </c>
      <c r="I106" s="16">
        <f t="shared" ref="I106" si="203">SUM(I85:I101)</f>
        <v>15738.641063006084</v>
      </c>
      <c r="J106" s="6"/>
      <c r="K106" s="59" t="s">
        <v>25</v>
      </c>
      <c r="L106" s="57">
        <f>SUM(L85:L101)</f>
        <v>10785.98292811459</v>
      </c>
      <c r="M106" s="57">
        <f t="shared" ref="M106:R106" si="204">SUM(M85:M101)</f>
        <v>106.82312648191876</v>
      </c>
      <c r="N106" s="57">
        <f t="shared" si="204"/>
        <v>2285.1251968045922</v>
      </c>
      <c r="O106" s="57">
        <f t="shared" si="204"/>
        <v>1130.5369511503861</v>
      </c>
      <c r="P106" s="57">
        <f t="shared" si="204"/>
        <v>9344.3995995195673</v>
      </c>
      <c r="Q106" s="57">
        <f t="shared" si="204"/>
        <v>752.54124409138535</v>
      </c>
      <c r="R106" s="58">
        <f t="shared" si="204"/>
        <v>0.54741483895770604</v>
      </c>
      <c r="S106" s="60">
        <f t="shared" ref="S106" si="205">SUM(S85:S101)</f>
        <v>24405.956461001399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0.6853185662558382</v>
      </c>
      <c r="C107" s="98">
        <f t="shared" ref="C107:H107" si="206">IF($I106=0,"-",C106/$I106)</f>
        <v>6.7873157570769024E-3</v>
      </c>
      <c r="D107" s="98">
        <f t="shared" si="206"/>
        <v>0.14519202691367133</v>
      </c>
      <c r="E107" s="98">
        <f t="shared" si="206"/>
        <v>7.1831929238651393E-2</v>
      </c>
      <c r="F107" s="98">
        <f t="shared" si="206"/>
        <v>4.3020499598008438E-2</v>
      </c>
      <c r="G107" s="98">
        <f t="shared" si="206"/>
        <v>4.7814880654483256E-2</v>
      </c>
      <c r="H107" s="99">
        <f t="shared" si="206"/>
        <v>3.4781582270429495E-5</v>
      </c>
      <c r="I107" s="100">
        <f>SUM(B107:H107)</f>
        <v>0.99999999999999989</v>
      </c>
      <c r="K107" s="64" t="s">
        <v>86</v>
      </c>
      <c r="L107" s="65">
        <f>IF($S106=0,"-",L106/$S106)</f>
        <v>0.44194059533580071</v>
      </c>
      <c r="M107" s="65">
        <f t="shared" ref="M107:R107" si="207">IF($S106=0,"-",M106/$S106)</f>
        <v>4.3769285031960477E-3</v>
      </c>
      <c r="N107" s="65">
        <f t="shared" si="207"/>
        <v>9.3629815346758655E-2</v>
      </c>
      <c r="O107" s="65">
        <f t="shared" si="207"/>
        <v>4.6322173562707368E-2</v>
      </c>
      <c r="P107" s="65">
        <f t="shared" si="207"/>
        <v>0.38287373061781488</v>
      </c>
      <c r="Q107" s="65">
        <f t="shared" si="207"/>
        <v>3.0834327074781148E-2</v>
      </c>
      <c r="R107" s="66">
        <f t="shared" si="207"/>
        <v>2.2429558941171902E-5</v>
      </c>
      <c r="S107" s="67">
        <f>SUM(L107:R107)</f>
        <v>1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AJ111" t="str">
        <f>IF(ABS(S111-AI111)&gt;0.001,S111-AI111,"")</f>
        <v/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208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209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210">SUM(V112:AC112)</f>
        <v>0</v>
      </c>
      <c r="AJ112" t="str">
        <f t="shared" ref="AJ112:AJ133" si="211">IF(ABS(S112-AI112)&gt;0.001,S112-AI112,"")</f>
        <v/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208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209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210"/>
        <v>0</v>
      </c>
      <c r="AJ113" t="str">
        <f t="shared" si="211"/>
        <v/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08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209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210"/>
        <v>0</v>
      </c>
      <c r="AJ114" t="str">
        <f t="shared" si="211"/>
        <v/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08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209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210"/>
        <v>0</v>
      </c>
      <c r="AJ115" t="str">
        <f t="shared" si="211"/>
        <v/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08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209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210"/>
        <v>0</v>
      </c>
      <c r="AJ116" t="str">
        <f t="shared" si="211"/>
        <v/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08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209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210"/>
        <v>0</v>
      </c>
      <c r="AJ117" t="str">
        <f t="shared" si="211"/>
        <v/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08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209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210"/>
        <v>0</v>
      </c>
      <c r="AJ118" t="str">
        <f t="shared" si="211"/>
        <v/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08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209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210"/>
        <v>0</v>
      </c>
      <c r="AJ119" t="str">
        <f t="shared" si="211"/>
        <v/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08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209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210"/>
        <v>0</v>
      </c>
      <c r="AJ120" t="str">
        <f t="shared" si="211"/>
        <v/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08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209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210"/>
        <v>0</v>
      </c>
      <c r="AJ121" t="str">
        <f t="shared" si="211"/>
        <v/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08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209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210"/>
        <v>0</v>
      </c>
      <c r="AJ122" t="str">
        <f t="shared" si="211"/>
        <v/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08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209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210"/>
        <v>0</v>
      </c>
      <c r="AJ123" t="str">
        <f t="shared" si="211"/>
        <v/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08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209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210"/>
        <v>0</v>
      </c>
      <c r="AJ124" t="str">
        <f t="shared" si="211"/>
        <v/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08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209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210"/>
        <v>0</v>
      </c>
      <c r="AJ125" t="str">
        <f t="shared" si="211"/>
        <v/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08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209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210"/>
        <v>0</v>
      </c>
      <c r="AJ126" t="str">
        <f t="shared" si="211"/>
        <v/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08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209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210"/>
        <v>0</v>
      </c>
      <c r="AJ127" t="str">
        <f t="shared" si="211"/>
        <v/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208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209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210"/>
        <v>0</v>
      </c>
      <c r="AJ128" t="str">
        <f t="shared" si="211"/>
        <v/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208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209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210"/>
        <v>0</v>
      </c>
      <c r="AJ129" t="str">
        <f t="shared" si="211"/>
        <v/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208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209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210"/>
        <v>0</v>
      </c>
      <c r="AJ130" t="str">
        <f t="shared" si="211"/>
        <v/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208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209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210"/>
        <v>0</v>
      </c>
      <c r="AJ131" t="str">
        <f t="shared" si="211"/>
        <v/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H132" si="212">SUM(C111:C127)</f>
        <v>0</v>
      </c>
      <c r="D132" s="57">
        <f t="shared" si="212"/>
        <v>0</v>
      </c>
      <c r="E132" s="57">
        <f t="shared" si="212"/>
        <v>0</v>
      </c>
      <c r="F132" s="57">
        <f t="shared" si="212"/>
        <v>0</v>
      </c>
      <c r="G132" s="57">
        <f t="shared" si="212"/>
        <v>0</v>
      </c>
      <c r="H132" s="58">
        <f t="shared" si="212"/>
        <v>0</v>
      </c>
      <c r="I132" s="16">
        <f t="shared" ref="I132" si="213">SUM(I111:I127)</f>
        <v>0</v>
      </c>
      <c r="J132" s="6"/>
      <c r="K132" s="59" t="s">
        <v>25</v>
      </c>
      <c r="L132" s="57">
        <f>SUM(L111:L127)</f>
        <v>0</v>
      </c>
      <c r="M132" s="57">
        <f t="shared" ref="M132:R132" si="214">SUM(M111:M127)</f>
        <v>0</v>
      </c>
      <c r="N132" s="57">
        <f t="shared" si="214"/>
        <v>0</v>
      </c>
      <c r="O132" s="57">
        <f t="shared" si="214"/>
        <v>0</v>
      </c>
      <c r="P132" s="57">
        <f t="shared" si="214"/>
        <v>0</v>
      </c>
      <c r="Q132" s="57">
        <f t="shared" si="214"/>
        <v>0</v>
      </c>
      <c r="R132" s="58">
        <f t="shared" si="214"/>
        <v>0</v>
      </c>
      <c r="S132" s="60">
        <f t="shared" ref="S132" si="215">SUM(S111:S127)</f>
        <v>0</v>
      </c>
      <c r="T132" t="str">
        <f>IF(ABS(S132-AI132)&gt;0.01,S132-AI132,"")</f>
        <v/>
      </c>
      <c r="U132" s="94" t="s">
        <v>61</v>
      </c>
      <c r="V132" s="95">
        <f>SUM(V111:V127)</f>
        <v>0</v>
      </c>
      <c r="W132" s="95">
        <f t="shared" ref="W132:AH132" si="216">SUM(W111:W127)</f>
        <v>0</v>
      </c>
      <c r="X132" s="95">
        <f t="shared" si="216"/>
        <v>0</v>
      </c>
      <c r="Y132" s="95">
        <f t="shared" si="216"/>
        <v>0</v>
      </c>
      <c r="Z132" s="95">
        <f t="shared" si="216"/>
        <v>0</v>
      </c>
      <c r="AA132" s="95">
        <f t="shared" si="216"/>
        <v>0</v>
      </c>
      <c r="AB132" s="95">
        <f t="shared" si="216"/>
        <v>0</v>
      </c>
      <c r="AC132" s="95">
        <f t="shared" si="216"/>
        <v>0</v>
      </c>
      <c r="AD132" s="96">
        <f t="shared" si="216"/>
        <v>0</v>
      </c>
      <c r="AE132" s="96">
        <f t="shared" si="216"/>
        <v>0</v>
      </c>
      <c r="AF132" s="96">
        <f t="shared" si="216"/>
        <v>0</v>
      </c>
      <c r="AG132" s="96">
        <f t="shared" si="216"/>
        <v>0</v>
      </c>
      <c r="AH132" s="96">
        <f t="shared" si="216"/>
        <v>0</v>
      </c>
      <c r="AI132" s="97">
        <f>SUM(V132:AC132)</f>
        <v>0</v>
      </c>
      <c r="AJ132" t="str">
        <f t="shared" si="211"/>
        <v/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217">IF($I132=0,"-",C132/$I132)</f>
        <v>-</v>
      </c>
      <c r="D133" s="98" t="str">
        <f t="shared" si="217"/>
        <v>-</v>
      </c>
      <c r="E133" s="98" t="str">
        <f t="shared" si="217"/>
        <v>-</v>
      </c>
      <c r="F133" s="98" t="str">
        <f t="shared" si="217"/>
        <v>-</v>
      </c>
      <c r="G133" s="98" t="str">
        <f t="shared" si="217"/>
        <v>-</v>
      </c>
      <c r="H133" s="99" t="str">
        <f t="shared" si="217"/>
        <v>-</v>
      </c>
      <c r="I133" s="100">
        <f>SUM(B133:H133)</f>
        <v>0</v>
      </c>
      <c r="J133"/>
      <c r="K133" s="64" t="s">
        <v>86</v>
      </c>
      <c r="L133" s="65" t="str">
        <f>IF($S132=0,"-",L132/$S132)</f>
        <v>-</v>
      </c>
      <c r="M133" s="65" t="str">
        <f t="shared" ref="M133:R133" si="218">IF($S132=0,"-",M132/$S132)</f>
        <v>-</v>
      </c>
      <c r="N133" s="65" t="str">
        <f t="shared" si="218"/>
        <v>-</v>
      </c>
      <c r="O133" s="65" t="str">
        <f t="shared" si="218"/>
        <v>-</v>
      </c>
      <c r="P133" s="65" t="str">
        <f t="shared" si="218"/>
        <v>-</v>
      </c>
      <c r="Q133" s="65" t="str">
        <f t="shared" si="218"/>
        <v>-</v>
      </c>
      <c r="R133" s="66" t="str">
        <f t="shared" si="218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  <c r="AJ133" s="1" t="str">
        <f t="shared" si="211"/>
        <v/>
      </c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AJ137" t="str">
        <f>IF(ABS(S137-AI137)&gt;0.001,S137-AI137,"")</f>
        <v/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219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220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221">SUM(V138:AC138)</f>
        <v>0</v>
      </c>
      <c r="AJ138" t="str">
        <f t="shared" ref="AJ138:AJ159" si="222">IF(ABS(S138-AI138)&gt;0.001,S138-AI138,"")</f>
        <v/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219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220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221"/>
        <v>0</v>
      </c>
      <c r="AJ139" t="str">
        <f t="shared" si="222"/>
        <v/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219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220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221"/>
        <v>0</v>
      </c>
      <c r="AJ140" t="str">
        <f t="shared" si="222"/>
        <v/>
      </c>
      <c r="BA140"/>
      <c r="BR140"/>
      <c r="CG140"/>
    </row>
    <row r="141" spans="1:85" x14ac:dyDescent="0.25">
      <c r="A141" s="29" t="s">
        <v>15</v>
      </c>
      <c r="B141" s="18">
        <v>14.125740846445911</v>
      </c>
      <c r="C141" s="18">
        <v>2.4209192902926984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219"/>
        <v>16.546660136738609</v>
      </c>
      <c r="J141" s="6"/>
      <c r="K141" s="31" t="s">
        <v>15</v>
      </c>
      <c r="L141" s="18">
        <v>14.125740846445911</v>
      </c>
      <c r="M141" s="18">
        <v>2.4209192902926984</v>
      </c>
      <c r="N141" s="18">
        <v>0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220"/>
        <v>16.546660136738609</v>
      </c>
      <c r="U141" s="84" t="s">
        <v>15</v>
      </c>
      <c r="V141" s="76">
        <v>14.125740846445911</v>
      </c>
      <c r="W141" s="76">
        <v>0</v>
      </c>
      <c r="X141" s="76">
        <v>0</v>
      </c>
      <c r="Y141" s="76">
        <v>2.4209192902926984</v>
      </c>
      <c r="Z141" s="76">
        <v>0</v>
      </c>
      <c r="AA141" s="76">
        <v>0</v>
      </c>
      <c r="AB141" s="76">
        <v>0</v>
      </c>
      <c r="AC141" s="77">
        <v>0</v>
      </c>
      <c r="AD141" s="78">
        <v>0</v>
      </c>
      <c r="AE141" s="78">
        <v>0</v>
      </c>
      <c r="AF141" s="78">
        <v>0</v>
      </c>
      <c r="AG141" s="78">
        <v>0</v>
      </c>
      <c r="AH141" s="78">
        <v>0</v>
      </c>
      <c r="AI141" s="79">
        <f t="shared" si="221"/>
        <v>16.546660136738609</v>
      </c>
      <c r="AJ141" t="str">
        <f t="shared" si="222"/>
        <v/>
      </c>
      <c r="BA141"/>
      <c r="BR141"/>
      <c r="CG141"/>
    </row>
    <row r="142" spans="1:85" x14ac:dyDescent="0.25">
      <c r="A142" s="21" t="s">
        <v>14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219"/>
        <v>0</v>
      </c>
      <c r="J142" s="6"/>
      <c r="K142" s="25" t="s">
        <v>14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220"/>
        <v>0</v>
      </c>
      <c r="U142" s="80" t="s">
        <v>55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2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3">
        <f t="shared" si="221"/>
        <v>0</v>
      </c>
      <c r="AJ142" t="str">
        <f t="shared" si="222"/>
        <v/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219"/>
        <v>0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0</v>
      </c>
      <c r="P143" s="18">
        <v>4.8962672602138211</v>
      </c>
      <c r="Q143" s="18">
        <v>0</v>
      </c>
      <c r="R143" s="19">
        <v>0</v>
      </c>
      <c r="S143" s="20">
        <f t="shared" si="220"/>
        <v>4.8962672602138211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0</v>
      </c>
      <c r="AB143" s="76">
        <v>4.8962672602138211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221"/>
        <v>4.8962672602138211</v>
      </c>
      <c r="AJ143" t="str">
        <f t="shared" si="222"/>
        <v/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219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1.6378414666234653</v>
      </c>
      <c r="Q144" s="26">
        <v>0</v>
      </c>
      <c r="R144" s="27">
        <v>0</v>
      </c>
      <c r="S144" s="28">
        <f t="shared" si="220"/>
        <v>1.6378414666234653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1.6378414666234653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221"/>
        <v>1.6378414666234653</v>
      </c>
      <c r="AJ144" t="str">
        <f t="shared" si="222"/>
        <v/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219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220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221"/>
        <v>0</v>
      </c>
      <c r="AJ145" t="str">
        <f t="shared" si="222"/>
        <v/>
      </c>
      <c r="BA145"/>
      <c r="BR145"/>
      <c r="CG145"/>
    </row>
    <row r="146" spans="1:85" x14ac:dyDescent="0.25">
      <c r="A146" s="21" t="s">
        <v>16</v>
      </c>
      <c r="B146" s="22">
        <v>1.3078127189701726E-5</v>
      </c>
      <c r="C146" s="22">
        <v>7.0311031843002886E-2</v>
      </c>
      <c r="D146" s="22">
        <v>7.0428734987710198E-2</v>
      </c>
      <c r="E146" s="22">
        <v>0</v>
      </c>
      <c r="F146" s="214"/>
      <c r="G146" s="22">
        <v>0</v>
      </c>
      <c r="H146" s="23">
        <v>0</v>
      </c>
      <c r="I146" s="24">
        <f t="shared" si="219"/>
        <v>0.1407528449579028</v>
      </c>
      <c r="J146" s="6"/>
      <c r="K146" s="25" t="s">
        <v>16</v>
      </c>
      <c r="L146" s="26">
        <v>1.3078127189701726E-5</v>
      </c>
      <c r="M146" s="26">
        <v>7.0311031843002886E-2</v>
      </c>
      <c r="N146" s="26">
        <v>7.0428734987710198E-2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220"/>
        <v>0.1407528449579028</v>
      </c>
      <c r="U146" s="80" t="s">
        <v>16</v>
      </c>
      <c r="V146" s="81">
        <v>1.3078127189701726E-5</v>
      </c>
      <c r="W146" s="81">
        <v>0</v>
      </c>
      <c r="X146" s="81">
        <v>0</v>
      </c>
      <c r="Y146" s="81">
        <v>7.0311031843002886E-2</v>
      </c>
      <c r="Z146" s="81">
        <v>7.0428734987710198E-2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221"/>
        <v>0.1407528449579028</v>
      </c>
      <c r="AJ146" t="str">
        <f t="shared" si="222"/>
        <v/>
      </c>
      <c r="BA146"/>
      <c r="BR146"/>
      <c r="CG146"/>
    </row>
    <row r="147" spans="1:85" x14ac:dyDescent="0.25">
      <c r="A147" s="29" t="s">
        <v>136</v>
      </c>
      <c r="B147" s="18">
        <v>17.686201090418322</v>
      </c>
      <c r="C147" s="18">
        <v>215.81362584624654</v>
      </c>
      <c r="D147" s="18">
        <v>567.64293867059405</v>
      </c>
      <c r="E147" s="18">
        <v>4.27241817053135</v>
      </c>
      <c r="F147" s="214"/>
      <c r="G147" s="18">
        <v>0</v>
      </c>
      <c r="H147" s="30">
        <v>0</v>
      </c>
      <c r="I147" s="16">
        <f t="shared" si="219"/>
        <v>805.41518377779028</v>
      </c>
      <c r="J147" s="6"/>
      <c r="K147" s="31" t="s">
        <v>136</v>
      </c>
      <c r="L147" s="18">
        <v>17.686201090418322</v>
      </c>
      <c r="M147" s="18">
        <v>215.81362584624654</v>
      </c>
      <c r="N147" s="18">
        <v>567.64293867059405</v>
      </c>
      <c r="O147" s="18">
        <v>4.27241817053135</v>
      </c>
      <c r="P147" s="18">
        <v>0</v>
      </c>
      <c r="Q147" s="18">
        <v>0</v>
      </c>
      <c r="R147" s="19">
        <v>0</v>
      </c>
      <c r="S147" s="20">
        <f t="shared" si="220"/>
        <v>805.41518377779028</v>
      </c>
      <c r="U147" s="84" t="s">
        <v>136</v>
      </c>
      <c r="V147" s="76">
        <v>17.553194226163523</v>
      </c>
      <c r="W147" s="76">
        <v>0</v>
      </c>
      <c r="X147" s="76">
        <v>0</v>
      </c>
      <c r="Y147" s="76">
        <v>215.81362584624654</v>
      </c>
      <c r="Z147" s="76">
        <v>566.85720428710852</v>
      </c>
      <c r="AA147" s="76">
        <v>0</v>
      </c>
      <c r="AB147" s="76">
        <v>0</v>
      </c>
      <c r="AC147" s="77">
        <v>5.1911594182716847</v>
      </c>
      <c r="AD147" s="76">
        <v>0.1330068642547988</v>
      </c>
      <c r="AE147" s="76">
        <v>0</v>
      </c>
      <c r="AF147" s="76">
        <v>0</v>
      </c>
      <c r="AG147" s="76">
        <v>0.78573438348553581</v>
      </c>
      <c r="AH147" s="76">
        <v>4.27241817053135</v>
      </c>
      <c r="AI147" s="79">
        <f t="shared" si="221"/>
        <v>805.41518377779028</v>
      </c>
      <c r="AJ147" t="str">
        <f t="shared" si="222"/>
        <v/>
      </c>
      <c r="BA147"/>
      <c r="BR147"/>
      <c r="CG147"/>
    </row>
    <row r="148" spans="1:85" x14ac:dyDescent="0.25">
      <c r="A148" s="21" t="s">
        <v>24</v>
      </c>
      <c r="B148" s="22">
        <v>1.7143962286469858</v>
      </c>
      <c r="C148" s="22">
        <v>1.268226916514567</v>
      </c>
      <c r="D148" s="22">
        <v>0.50503847762764364</v>
      </c>
      <c r="E148" s="22">
        <v>66.129550294536585</v>
      </c>
      <c r="F148" s="214"/>
      <c r="G148" s="22">
        <v>1.8517409627660182</v>
      </c>
      <c r="H148" s="23">
        <v>0</v>
      </c>
      <c r="I148" s="24">
        <f t="shared" si="219"/>
        <v>71.468952880091791</v>
      </c>
      <c r="J148" s="6"/>
      <c r="K148" s="25" t="s">
        <v>24</v>
      </c>
      <c r="L148" s="26">
        <v>1.7143962286469858</v>
      </c>
      <c r="M148" s="26">
        <v>1.268226916514567</v>
      </c>
      <c r="N148" s="26">
        <v>0.50503847762764364</v>
      </c>
      <c r="O148" s="26">
        <v>66.129550294536585</v>
      </c>
      <c r="P148" s="26">
        <v>1.2816256993194905E-3</v>
      </c>
      <c r="Q148" s="26">
        <v>1.8517409627660182</v>
      </c>
      <c r="R148" s="27">
        <v>0</v>
      </c>
      <c r="S148" s="28">
        <f t="shared" si="220"/>
        <v>71.470234505791112</v>
      </c>
      <c r="U148" s="80" t="s">
        <v>24</v>
      </c>
      <c r="V148" s="81">
        <v>0.32375749607197252</v>
      </c>
      <c r="W148" s="81">
        <v>1.3906387325750134</v>
      </c>
      <c r="X148" s="81">
        <v>1.8517409627660182</v>
      </c>
      <c r="Y148" s="81">
        <v>1.268226916514567</v>
      </c>
      <c r="Z148" s="81">
        <v>0.50503847762764364</v>
      </c>
      <c r="AA148" s="81">
        <v>65.717632810689366</v>
      </c>
      <c r="AB148" s="81">
        <v>1.2816256993194905E-3</v>
      </c>
      <c r="AC148" s="82">
        <v>0.4119174838472191</v>
      </c>
      <c r="AD148" s="81">
        <v>0</v>
      </c>
      <c r="AE148" s="81">
        <v>4.9379615720567711E-3</v>
      </c>
      <c r="AF148" s="81">
        <v>0</v>
      </c>
      <c r="AG148" s="81">
        <v>0</v>
      </c>
      <c r="AH148" s="81">
        <v>0.40697952227516226</v>
      </c>
      <c r="AI148" s="83">
        <f t="shared" si="221"/>
        <v>71.470234505791126</v>
      </c>
      <c r="AJ148" t="str">
        <f t="shared" si="222"/>
        <v/>
      </c>
      <c r="BA148"/>
      <c r="BR148"/>
      <c r="CG148"/>
    </row>
    <row r="149" spans="1:85" x14ac:dyDescent="0.25">
      <c r="A149" s="29" t="s">
        <v>23</v>
      </c>
      <c r="B149" s="18">
        <v>18.121644579519785</v>
      </c>
      <c r="C149" s="18">
        <v>179.30323094567999</v>
      </c>
      <c r="D149" s="18">
        <v>9.7892801834016705</v>
      </c>
      <c r="E149" s="18">
        <v>0</v>
      </c>
      <c r="F149" s="214"/>
      <c r="G149" s="18">
        <v>0</v>
      </c>
      <c r="H149" s="30">
        <v>0</v>
      </c>
      <c r="I149" s="16">
        <f t="shared" si="219"/>
        <v>207.21415570860145</v>
      </c>
      <c r="J149" s="6"/>
      <c r="K149" s="31" t="s">
        <v>23</v>
      </c>
      <c r="L149" s="18">
        <v>18.121644579519785</v>
      </c>
      <c r="M149" s="18">
        <v>179.30323094567999</v>
      </c>
      <c r="N149" s="18">
        <v>9.7892801834016705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220"/>
        <v>207.21415570860145</v>
      </c>
      <c r="U149" s="84" t="s">
        <v>23</v>
      </c>
      <c r="V149" s="76">
        <v>16.199572518238448</v>
      </c>
      <c r="W149" s="76">
        <v>1.4241952344730191</v>
      </c>
      <c r="X149" s="76">
        <v>0</v>
      </c>
      <c r="Y149" s="76">
        <v>179.30323094567999</v>
      </c>
      <c r="Z149" s="76">
        <v>9.7892801834016705</v>
      </c>
      <c r="AA149" s="76">
        <v>0</v>
      </c>
      <c r="AB149" s="76">
        <v>0</v>
      </c>
      <c r="AC149" s="77">
        <v>0.49787682680832079</v>
      </c>
      <c r="AD149" s="76">
        <v>0.49787682680832079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221"/>
        <v>207.21415570860145</v>
      </c>
      <c r="AJ149" t="str">
        <f t="shared" si="222"/>
        <v/>
      </c>
      <c r="BA149"/>
      <c r="BR149"/>
      <c r="CG149"/>
    </row>
    <row r="150" spans="1:85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219"/>
        <v>0</v>
      </c>
      <c r="J150" s="6"/>
      <c r="K150" s="25" t="s">
        <v>58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220"/>
        <v>0</v>
      </c>
      <c r="U150" s="80" t="s">
        <v>58</v>
      </c>
      <c r="V150" s="81">
        <v>0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221"/>
        <v>0</v>
      </c>
      <c r="AJ150" t="str">
        <f t="shared" si="222"/>
        <v/>
      </c>
      <c r="BA150"/>
      <c r="BR150"/>
      <c r="CG150"/>
    </row>
    <row r="151" spans="1:85" x14ac:dyDescent="0.25">
      <c r="A151" s="29" t="s">
        <v>21</v>
      </c>
      <c r="B151" s="18">
        <v>4.4520866839804059E-2</v>
      </c>
      <c r="C151" s="18">
        <v>0.36021428624932378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219"/>
        <v>0.40473515308912783</v>
      </c>
      <c r="J151" s="6"/>
      <c r="K151" s="31" t="s">
        <v>21</v>
      </c>
      <c r="L151" s="18">
        <v>4.4520866839804059E-2</v>
      </c>
      <c r="M151" s="18">
        <v>0.36021428624932378</v>
      </c>
      <c r="N151" s="18">
        <v>0</v>
      </c>
      <c r="O151" s="18">
        <v>0</v>
      </c>
      <c r="P151" s="18">
        <v>0.28240762047025336</v>
      </c>
      <c r="Q151" s="18">
        <v>0</v>
      </c>
      <c r="R151" s="19">
        <v>0</v>
      </c>
      <c r="S151" s="20">
        <f t="shared" si="220"/>
        <v>0.68714277355938114</v>
      </c>
      <c r="U151" s="84" t="s">
        <v>21</v>
      </c>
      <c r="V151" s="76">
        <v>4.4520866839804059E-2</v>
      </c>
      <c r="W151" s="76">
        <v>0</v>
      </c>
      <c r="X151" s="76">
        <v>0</v>
      </c>
      <c r="Y151" s="76">
        <v>0.36021428624932378</v>
      </c>
      <c r="Z151" s="76">
        <v>0</v>
      </c>
      <c r="AA151" s="76">
        <v>0</v>
      </c>
      <c r="AB151" s="76">
        <v>0.28240762047025336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221"/>
        <v>0.68714277355938114</v>
      </c>
      <c r="AJ151" t="str">
        <f t="shared" si="222"/>
        <v/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7.1780740246037381E-2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219"/>
        <v>7.1780740246037381E-2</v>
      </c>
      <c r="J152" s="6"/>
      <c r="K152" s="25" t="s">
        <v>20</v>
      </c>
      <c r="L152" s="26">
        <v>0</v>
      </c>
      <c r="M152" s="26">
        <v>7.1780740246037381E-2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220"/>
        <v>7.1780740246037381E-2</v>
      </c>
      <c r="U152" s="80" t="s">
        <v>59</v>
      </c>
      <c r="V152" s="81">
        <v>0</v>
      </c>
      <c r="W152" s="81">
        <v>0</v>
      </c>
      <c r="X152" s="81">
        <v>0</v>
      </c>
      <c r="Y152" s="81">
        <v>7.1780740246037381E-2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221"/>
        <v>7.1780740246037381E-2</v>
      </c>
      <c r="AJ152" t="str">
        <f t="shared" si="222"/>
        <v/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219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220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221"/>
        <v>0</v>
      </c>
      <c r="AJ153" t="str">
        <f t="shared" si="222"/>
        <v/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219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220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221"/>
        <v>0</v>
      </c>
      <c r="AJ154" t="str">
        <f t="shared" si="222"/>
        <v/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219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220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221"/>
        <v>0</v>
      </c>
      <c r="AJ155" t="str">
        <f t="shared" si="222"/>
        <v/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219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220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221"/>
        <v>0</v>
      </c>
      <c r="AJ156" t="str">
        <f t="shared" si="222"/>
        <v/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219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220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221"/>
        <v>0</v>
      </c>
      <c r="AJ157" t="str">
        <f t="shared" si="222"/>
        <v/>
      </c>
      <c r="BA157"/>
      <c r="BR157"/>
      <c r="CG157"/>
    </row>
    <row r="158" spans="1:85" x14ac:dyDescent="0.25">
      <c r="A158" s="56" t="s">
        <v>25</v>
      </c>
      <c r="B158" s="57">
        <f>SUM(B137:B153)</f>
        <v>51.692516689998001</v>
      </c>
      <c r="C158" s="57">
        <f t="shared" ref="C158:H158" si="223">SUM(C137:C153)</f>
        <v>399.30830905707217</v>
      </c>
      <c r="D158" s="57">
        <f t="shared" si="223"/>
        <v>578.00768606661097</v>
      </c>
      <c r="E158" s="57">
        <f t="shared" si="223"/>
        <v>70.401968465067938</v>
      </c>
      <c r="F158" s="57">
        <f t="shared" si="223"/>
        <v>0</v>
      </c>
      <c r="G158" s="57">
        <f t="shared" si="223"/>
        <v>1.8517409627660182</v>
      </c>
      <c r="H158" s="58">
        <f t="shared" si="223"/>
        <v>0</v>
      </c>
      <c r="I158" s="16">
        <f t="shared" ref="I158" si="224">SUM(I137:I153)</f>
        <v>1101.2622212415154</v>
      </c>
      <c r="J158" s="6"/>
      <c r="K158" s="59" t="s">
        <v>25</v>
      </c>
      <c r="L158" s="57">
        <f>SUM(L137:L153)</f>
        <v>51.692516689998001</v>
      </c>
      <c r="M158" s="57">
        <f t="shared" ref="M158:R158" si="225">SUM(M137:M153)</f>
        <v>399.30830905707217</v>
      </c>
      <c r="N158" s="57">
        <f t="shared" si="225"/>
        <v>578.00768606661097</v>
      </c>
      <c r="O158" s="57">
        <f t="shared" si="225"/>
        <v>70.401968465067938</v>
      </c>
      <c r="P158" s="57">
        <f t="shared" si="225"/>
        <v>6.8177979730068587</v>
      </c>
      <c r="Q158" s="57">
        <f t="shared" si="225"/>
        <v>1.8517409627660182</v>
      </c>
      <c r="R158" s="58">
        <f t="shared" si="225"/>
        <v>0</v>
      </c>
      <c r="S158" s="60">
        <f t="shared" ref="S158" si="226">SUM(S137:S153)</f>
        <v>1108.0800192145223</v>
      </c>
      <c r="T158" t="str">
        <f>IF(ABS(S158-AI158)&gt;0.01,S158-AI158,"")</f>
        <v/>
      </c>
      <c r="U158" s="94" t="s">
        <v>61</v>
      </c>
      <c r="V158" s="95">
        <f>SUM(V137:V153)</f>
        <v>48.246799031886844</v>
      </c>
      <c r="W158" s="95">
        <f t="shared" ref="W158:AH158" si="227">SUM(W137:W153)</f>
        <v>2.8148339670480325</v>
      </c>
      <c r="X158" s="95">
        <f t="shared" si="227"/>
        <v>1.8517409627660182</v>
      </c>
      <c r="Y158" s="95">
        <f t="shared" si="227"/>
        <v>399.30830905707217</v>
      </c>
      <c r="Z158" s="95">
        <f t="shared" si="227"/>
        <v>577.22195168312544</v>
      </c>
      <c r="AA158" s="95">
        <f t="shared" si="227"/>
        <v>65.717632810689366</v>
      </c>
      <c r="AB158" s="95">
        <f t="shared" si="227"/>
        <v>6.8177979730068587</v>
      </c>
      <c r="AC158" s="95">
        <f t="shared" si="227"/>
        <v>6.1009537289272249</v>
      </c>
      <c r="AD158" s="96">
        <f t="shared" si="227"/>
        <v>0.63088369106311959</v>
      </c>
      <c r="AE158" s="96">
        <f t="shared" si="227"/>
        <v>4.9379615720567711E-3</v>
      </c>
      <c r="AF158" s="96">
        <f t="shared" si="227"/>
        <v>0</v>
      </c>
      <c r="AG158" s="96">
        <f t="shared" si="227"/>
        <v>0.78573438348553581</v>
      </c>
      <c r="AH158" s="96">
        <f t="shared" si="227"/>
        <v>4.6793976928065124</v>
      </c>
      <c r="AI158" s="97">
        <f>SUM(V158:AC158)</f>
        <v>1108.0800192145218</v>
      </c>
      <c r="AJ158" t="str">
        <f t="shared" si="222"/>
        <v/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4.6939335330800774E-2</v>
      </c>
      <c r="C159" s="98">
        <f t="shared" ref="C159:H159" si="228">IF($I158=0,"-",C158/$I158)</f>
        <v>0.36259148943374198</v>
      </c>
      <c r="D159" s="98">
        <f t="shared" si="228"/>
        <v>0.52485927049689407</v>
      </c>
      <c r="E159" s="98">
        <f t="shared" si="228"/>
        <v>6.392843330782727E-2</v>
      </c>
      <c r="F159" s="98">
        <f t="shared" si="228"/>
        <v>0</v>
      </c>
      <c r="G159" s="98">
        <f t="shared" si="228"/>
        <v>1.6814714307355841E-3</v>
      </c>
      <c r="H159" s="99">
        <f t="shared" si="228"/>
        <v>0</v>
      </c>
      <c r="I159" s="100">
        <f>SUM(B159:H159)</f>
        <v>0.99999999999999967</v>
      </c>
      <c r="J159"/>
      <c r="K159" s="64" t="s">
        <v>86</v>
      </c>
      <c r="L159" s="65">
        <f>IF($S158=0,"-",L158/$S158)</f>
        <v>4.6650526851518312E-2</v>
      </c>
      <c r="M159" s="65">
        <f t="shared" ref="M159:R159" si="229">IF($S158=0,"-",M158/$S158)</f>
        <v>0.36036053546036084</v>
      </c>
      <c r="N159" s="65">
        <f t="shared" si="229"/>
        <v>0.52162991484707</v>
      </c>
      <c r="O159" s="65">
        <f t="shared" si="229"/>
        <v>6.3535094256977342E-2</v>
      </c>
      <c r="P159" s="65">
        <f t="shared" si="229"/>
        <v>6.1528029156592392E-3</v>
      </c>
      <c r="Q159" s="65">
        <f t="shared" si="229"/>
        <v>1.6711256684139564E-3</v>
      </c>
      <c r="R159" s="66">
        <f t="shared" si="229"/>
        <v>0</v>
      </c>
      <c r="S159" s="67">
        <f>SUM(L159:R159)</f>
        <v>0.99999999999999978</v>
      </c>
      <c r="U159" s="101" t="s">
        <v>86</v>
      </c>
      <c r="V159" s="102">
        <f>+V158/$AI158</f>
        <v>4.3540897945337262E-2</v>
      </c>
      <c r="W159" s="102">
        <f t="shared" ref="W159" si="230">+W158/$AI158</f>
        <v>2.5402804113762176E-3</v>
      </c>
      <c r="X159" s="102">
        <f t="shared" ref="X159" si="231">+X158/$AI158</f>
        <v>1.6711256684139571E-3</v>
      </c>
      <c r="Y159" s="102">
        <f t="shared" ref="Y159" si="232">+Y158/$AI158</f>
        <v>0.36036053546036095</v>
      </c>
      <c r="Z159" s="102">
        <f t="shared" ref="Z159" si="233">+Z158/$AI158</f>
        <v>0.52092081950209457</v>
      </c>
      <c r="AA159" s="102">
        <f t="shared" ref="AA159" si="234">+AA158/$AI158</f>
        <v>5.9307659799943187E-2</v>
      </c>
      <c r="AB159" s="102">
        <f t="shared" ref="AB159" si="235">+AB158/$AI158</f>
        <v>6.1528029156592418E-3</v>
      </c>
      <c r="AC159" s="102">
        <f t="shared" ref="AC159" si="236">+AC158/$AI158</f>
        <v>5.5058782968146758E-3</v>
      </c>
      <c r="AD159" s="102">
        <f t="shared" ref="AD159" si="237">+AD158/$AI158</f>
        <v>5.6934849480485205E-4</v>
      </c>
      <c r="AE159" s="102">
        <f t="shared" ref="AE159" si="238">+AE158/$AI158</f>
        <v>4.456322184707486E-6</v>
      </c>
      <c r="AF159" s="102">
        <f t="shared" ref="AF159" si="239">+AF158/$AI158</f>
        <v>0</v>
      </c>
      <c r="AG159" s="102">
        <f t="shared" ref="AG159" si="240">+AG158/$AI158</f>
        <v>7.0909534497564058E-4</v>
      </c>
      <c r="AH159" s="102">
        <f t="shared" ref="AH159" si="241">+AH158/$AI158</f>
        <v>4.2229781348494758E-3</v>
      </c>
      <c r="AI159" s="103">
        <f>SUM(V159:AC159)</f>
        <v>1</v>
      </c>
      <c r="AJ159" s="1" t="str">
        <f t="shared" si="222"/>
        <v/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AJ163" t="str">
        <f>IF(ABS(S163-AI163)&gt;0.001,S163-AI163,"")</f>
        <v/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242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243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244">SUM(V164:AC164)</f>
        <v>0</v>
      </c>
      <c r="AJ164" t="str">
        <f t="shared" ref="AJ164:AJ185" si="245">IF(ABS(S164-AI164)&gt;0.001,S164-AI164,"")</f>
        <v/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242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243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244"/>
        <v>0</v>
      </c>
      <c r="AJ165" t="str">
        <f t="shared" si="245"/>
        <v/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242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243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244"/>
        <v>0</v>
      </c>
      <c r="AJ166" t="str">
        <f t="shared" si="245"/>
        <v/>
      </c>
      <c r="BA166"/>
      <c r="BR166"/>
      <c r="CG166"/>
    </row>
    <row r="167" spans="1:85" x14ac:dyDescent="0.25">
      <c r="A167" s="29" t="s">
        <v>15</v>
      </c>
      <c r="B167" s="18">
        <v>0.13346693144414454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242"/>
        <v>0.13346693144414454</v>
      </c>
      <c r="J167" s="6"/>
      <c r="K167" s="31" t="s">
        <v>15</v>
      </c>
      <c r="L167" s="18">
        <v>0.13346693144414454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243"/>
        <v>0.13346693144414454</v>
      </c>
      <c r="U167" s="84" t="s">
        <v>15</v>
      </c>
      <c r="V167" s="76">
        <v>0.13346693144414454</v>
      </c>
      <c r="W167" s="76">
        <v>0</v>
      </c>
      <c r="X167" s="76">
        <v>0</v>
      </c>
      <c r="Y167" s="76">
        <v>0</v>
      </c>
      <c r="Z167" s="76">
        <v>0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244"/>
        <v>0.13346693144414454</v>
      </c>
      <c r="AJ167" t="str">
        <f t="shared" si="245"/>
        <v/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242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243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244"/>
        <v>0</v>
      </c>
      <c r="AJ168" t="str">
        <f t="shared" si="245"/>
        <v/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3.8979303399721142E-3</v>
      </c>
      <c r="F169" s="214"/>
      <c r="G169" s="18">
        <v>0</v>
      </c>
      <c r="H169" s="30">
        <v>0</v>
      </c>
      <c r="I169" s="16">
        <f t="shared" si="242"/>
        <v>3.8979303399721142E-3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3.8979303399721142E-3</v>
      </c>
      <c r="P169" s="18">
        <v>5.693452793380753E-2</v>
      </c>
      <c r="Q169" s="18">
        <v>0</v>
      </c>
      <c r="R169" s="19">
        <v>0</v>
      </c>
      <c r="S169" s="20">
        <f t="shared" si="243"/>
        <v>6.0832458273779644E-2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1.9489651699860571E-3</v>
      </c>
      <c r="AB169" s="76">
        <v>5.693452793380753E-2</v>
      </c>
      <c r="AC169" s="77">
        <v>1.9489651699860571E-3</v>
      </c>
      <c r="AD169" s="76">
        <v>0</v>
      </c>
      <c r="AE169" s="76">
        <v>0</v>
      </c>
      <c r="AF169" s="76">
        <v>0</v>
      </c>
      <c r="AG169" s="76">
        <v>0</v>
      </c>
      <c r="AH169" s="76">
        <v>1.9489651699860571E-3</v>
      </c>
      <c r="AI169" s="79">
        <f t="shared" si="244"/>
        <v>6.0832458273779644E-2</v>
      </c>
      <c r="AJ169" t="str">
        <f t="shared" si="245"/>
        <v/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242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2.5892125695679371E-3</v>
      </c>
      <c r="Q170" s="26">
        <v>0</v>
      </c>
      <c r="R170" s="27">
        <v>0</v>
      </c>
      <c r="S170" s="28">
        <f t="shared" si="243"/>
        <v>2.5892125695679371E-3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2.5892125695679371E-3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244"/>
        <v>2.5892125695679371E-3</v>
      </c>
      <c r="AJ170" t="str">
        <f t="shared" si="245"/>
        <v/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242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243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244"/>
        <v>0</v>
      </c>
      <c r="AJ171" t="str">
        <f t="shared" si="245"/>
        <v/>
      </c>
      <c r="BA171"/>
      <c r="BR171"/>
      <c r="CG171"/>
    </row>
    <row r="172" spans="1:85" x14ac:dyDescent="0.25">
      <c r="A172" s="21" t="s">
        <v>16</v>
      </c>
      <c r="B172" s="22">
        <v>1.0624471106227024E-2</v>
      </c>
      <c r="C172" s="22">
        <v>0</v>
      </c>
      <c r="D172" s="22">
        <v>1.4671623970173712E-2</v>
      </c>
      <c r="E172" s="22">
        <v>0</v>
      </c>
      <c r="F172" s="214"/>
      <c r="G172" s="22">
        <v>0</v>
      </c>
      <c r="H172" s="23">
        <v>0</v>
      </c>
      <c r="I172" s="24">
        <f t="shared" si="242"/>
        <v>2.5296095076400738E-2</v>
      </c>
      <c r="J172" s="6"/>
      <c r="K172" s="25" t="s">
        <v>16</v>
      </c>
      <c r="L172" s="26">
        <v>1.0624471106227024E-2</v>
      </c>
      <c r="M172" s="26">
        <v>0</v>
      </c>
      <c r="N172" s="26">
        <v>1.4671623970173712E-2</v>
      </c>
      <c r="O172" s="26">
        <v>0</v>
      </c>
      <c r="P172" s="26">
        <v>2.5324731182795778E-4</v>
      </c>
      <c r="Q172" s="26">
        <v>0</v>
      </c>
      <c r="R172" s="27">
        <v>0</v>
      </c>
      <c r="S172" s="28">
        <f t="shared" si="243"/>
        <v>2.5549342388228695E-2</v>
      </c>
      <c r="U172" s="80" t="s">
        <v>16</v>
      </c>
      <c r="V172" s="81">
        <v>1.0624471106227024E-2</v>
      </c>
      <c r="W172" s="81">
        <v>0</v>
      </c>
      <c r="X172" s="81">
        <v>0</v>
      </c>
      <c r="Y172" s="81">
        <v>0</v>
      </c>
      <c r="Z172" s="81">
        <v>1.4671623970173712E-2</v>
      </c>
      <c r="AA172" s="81">
        <v>0</v>
      </c>
      <c r="AB172" s="81">
        <v>2.5324731182795778E-4</v>
      </c>
      <c r="AC172" s="82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3">
        <f t="shared" si="244"/>
        <v>2.5549342388228695E-2</v>
      </c>
      <c r="AJ172" t="str">
        <f t="shared" si="245"/>
        <v/>
      </c>
      <c r="BA172"/>
      <c r="BR172"/>
      <c r="CG172"/>
    </row>
    <row r="173" spans="1:85" x14ac:dyDescent="0.25">
      <c r="A173" s="29" t="s">
        <v>136</v>
      </c>
      <c r="B173" s="18">
        <v>0.17760938460614317</v>
      </c>
      <c r="C173" s="18">
        <v>0</v>
      </c>
      <c r="D173" s="18">
        <v>0.47849456272487562</v>
      </c>
      <c r="E173" s="18">
        <v>0</v>
      </c>
      <c r="F173" s="214"/>
      <c r="G173" s="18">
        <v>0</v>
      </c>
      <c r="H173" s="30">
        <v>0</v>
      </c>
      <c r="I173" s="16">
        <f t="shared" si="242"/>
        <v>0.65610394733101884</v>
      </c>
      <c r="J173" s="6"/>
      <c r="K173" s="31" t="s">
        <v>136</v>
      </c>
      <c r="L173" s="18">
        <v>0.17760938460614317</v>
      </c>
      <c r="M173" s="18">
        <v>0</v>
      </c>
      <c r="N173" s="18">
        <v>0.47849456272487562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243"/>
        <v>0.65610394733101884</v>
      </c>
      <c r="U173" s="84" t="s">
        <v>136</v>
      </c>
      <c r="V173" s="76">
        <v>0.17760938460614317</v>
      </c>
      <c r="W173" s="76">
        <v>0</v>
      </c>
      <c r="X173" s="76">
        <v>0</v>
      </c>
      <c r="Y173" s="76">
        <v>0</v>
      </c>
      <c r="Z173" s="76">
        <v>0.47849456272487562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244"/>
        <v>0.65610394733101884</v>
      </c>
      <c r="AJ173" t="str">
        <f t="shared" si="245"/>
        <v/>
      </c>
      <c r="BA173"/>
      <c r="BR173"/>
      <c r="CG173"/>
    </row>
    <row r="174" spans="1:85" x14ac:dyDescent="0.25">
      <c r="A174" s="21" t="s">
        <v>24</v>
      </c>
      <c r="B174" s="22">
        <v>5.352100798636291E-3</v>
      </c>
      <c r="C174" s="22">
        <v>4.706021812765443E-3</v>
      </c>
      <c r="D174" s="22">
        <v>0.46004929140214584</v>
      </c>
      <c r="E174" s="22">
        <v>0.24445333181260204</v>
      </c>
      <c r="F174" s="214"/>
      <c r="G174" s="22">
        <v>2.4887747324692219E-2</v>
      </c>
      <c r="H174" s="23">
        <v>0</v>
      </c>
      <c r="I174" s="24">
        <f t="shared" si="242"/>
        <v>0.73944849315084182</v>
      </c>
      <c r="J174" s="6"/>
      <c r="K174" s="25" t="s">
        <v>24</v>
      </c>
      <c r="L174" s="26">
        <v>5.352100798636291E-3</v>
      </c>
      <c r="M174" s="26">
        <v>4.706021812765443E-3</v>
      </c>
      <c r="N174" s="26">
        <v>0.46004929140214584</v>
      </c>
      <c r="O174" s="26">
        <v>0.24445333181260204</v>
      </c>
      <c r="P174" s="26">
        <v>0</v>
      </c>
      <c r="Q174" s="26">
        <v>2.4887747324692219E-2</v>
      </c>
      <c r="R174" s="27">
        <v>0</v>
      </c>
      <c r="S174" s="28">
        <f t="shared" si="243"/>
        <v>0.73944849315084182</v>
      </c>
      <c r="U174" s="80" t="s">
        <v>24</v>
      </c>
      <c r="V174" s="81">
        <v>5.0719568350592993E-3</v>
      </c>
      <c r="W174" s="81">
        <v>1.2006169867585326E-4</v>
      </c>
      <c r="X174" s="81">
        <v>2.4887747324692219E-2</v>
      </c>
      <c r="Y174" s="81">
        <v>4.706021812765443E-3</v>
      </c>
      <c r="Z174" s="81">
        <v>0.46004929140214584</v>
      </c>
      <c r="AA174" s="81">
        <v>0.24445333181260204</v>
      </c>
      <c r="AB174" s="81">
        <v>0</v>
      </c>
      <c r="AC174" s="82">
        <v>1.6008226490113768E-4</v>
      </c>
      <c r="AD174" s="81">
        <v>1.6008226490113768E-4</v>
      </c>
      <c r="AE174" s="81">
        <v>0</v>
      </c>
      <c r="AF174" s="81">
        <v>0</v>
      </c>
      <c r="AG174" s="81">
        <v>0</v>
      </c>
      <c r="AH174" s="81">
        <v>0</v>
      </c>
      <c r="AI174" s="83">
        <f t="shared" si="244"/>
        <v>0.73944849315084193</v>
      </c>
      <c r="AJ174" t="str">
        <f t="shared" si="245"/>
        <v/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242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243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244"/>
        <v>0</v>
      </c>
      <c r="AJ175" t="str">
        <f t="shared" si="245"/>
        <v/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242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243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244"/>
        <v>0</v>
      </c>
      <c r="AJ176" t="str">
        <f t="shared" si="245"/>
        <v/>
      </c>
      <c r="BA176"/>
      <c r="BR176"/>
      <c r="CG176"/>
    </row>
    <row r="177" spans="1:85" x14ac:dyDescent="0.25">
      <c r="A177" s="29" t="s">
        <v>21</v>
      </c>
      <c r="B177" s="18">
        <v>2.4591488665047837E-4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242"/>
        <v>2.4591488665047837E-4</v>
      </c>
      <c r="J177" s="6"/>
      <c r="K177" s="31" t="s">
        <v>21</v>
      </c>
      <c r="L177" s="18">
        <v>2.4591488665047837E-4</v>
      </c>
      <c r="M177" s="18">
        <v>0</v>
      </c>
      <c r="N177" s="18">
        <v>0</v>
      </c>
      <c r="O177" s="18">
        <v>0</v>
      </c>
      <c r="P177" s="18">
        <v>3.2710828002175652E-3</v>
      </c>
      <c r="Q177" s="18">
        <v>0</v>
      </c>
      <c r="R177" s="19">
        <v>0</v>
      </c>
      <c r="S177" s="20">
        <f t="shared" si="243"/>
        <v>3.5169976868680434E-3</v>
      </c>
      <c r="U177" s="84" t="s">
        <v>21</v>
      </c>
      <c r="V177" s="76">
        <v>2.4591488665047837E-4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3.2710828002175652E-3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244"/>
        <v>3.5169976868680434E-3</v>
      </c>
      <c r="AJ177" t="str">
        <f t="shared" si="245"/>
        <v/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242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243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244"/>
        <v>0</v>
      </c>
      <c r="AJ178" t="str">
        <f t="shared" si="245"/>
        <v/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242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243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244"/>
        <v>0</v>
      </c>
      <c r="AJ179" t="str">
        <f t="shared" si="245"/>
        <v/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242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243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244"/>
        <v>0</v>
      </c>
      <c r="AJ180" t="str">
        <f t="shared" si="245"/>
        <v/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242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243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244"/>
        <v>0</v>
      </c>
      <c r="AJ181" t="str">
        <f t="shared" si="245"/>
        <v/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242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243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244"/>
        <v>0</v>
      </c>
      <c r="AJ182" t="str">
        <f t="shared" si="245"/>
        <v/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242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243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244"/>
        <v>0</v>
      </c>
      <c r="AJ183" t="str">
        <f t="shared" si="245"/>
        <v/>
      </c>
      <c r="BA183"/>
      <c r="BR183"/>
      <c r="CG183"/>
    </row>
    <row r="184" spans="1:85" x14ac:dyDescent="0.25">
      <c r="A184" s="56" t="s">
        <v>25</v>
      </c>
      <c r="B184" s="57">
        <f>SUM(B163:B179)</f>
        <v>0.32729880284180152</v>
      </c>
      <c r="C184" s="57">
        <f t="shared" ref="C184:H184" si="246">SUM(C163:C179)</f>
        <v>4.706021812765443E-3</v>
      </c>
      <c r="D184" s="57">
        <f t="shared" si="246"/>
        <v>0.95321547809719509</v>
      </c>
      <c r="E184" s="57">
        <f t="shared" si="246"/>
        <v>0.24835126215257416</v>
      </c>
      <c r="F184" s="57">
        <f t="shared" si="246"/>
        <v>0</v>
      </c>
      <c r="G184" s="57">
        <f t="shared" si="246"/>
        <v>2.4887747324692219E-2</v>
      </c>
      <c r="H184" s="58">
        <f t="shared" si="246"/>
        <v>0</v>
      </c>
      <c r="I184" s="16">
        <f t="shared" ref="I184" si="247">SUM(I163:I179)</f>
        <v>1.5584593122290284</v>
      </c>
      <c r="J184" s="6"/>
      <c r="K184" s="59" t="s">
        <v>25</v>
      </c>
      <c r="L184" s="57">
        <f>SUM(L163:L179)</f>
        <v>0.32729880284180152</v>
      </c>
      <c r="M184" s="57">
        <f t="shared" ref="M184:R184" si="248">SUM(M163:M179)</f>
        <v>4.706021812765443E-3</v>
      </c>
      <c r="N184" s="57">
        <f t="shared" si="248"/>
        <v>0.95321547809719509</v>
      </c>
      <c r="O184" s="57">
        <f t="shared" si="248"/>
        <v>0.24835126215257416</v>
      </c>
      <c r="P184" s="57">
        <f t="shared" si="248"/>
        <v>6.304807061542099E-2</v>
      </c>
      <c r="Q184" s="57">
        <f t="shared" si="248"/>
        <v>2.4887747324692219E-2</v>
      </c>
      <c r="R184" s="58">
        <f t="shared" si="248"/>
        <v>0</v>
      </c>
      <c r="S184" s="60">
        <f t="shared" ref="S184" si="249">SUM(S163:S179)</f>
        <v>1.6215073828444495</v>
      </c>
      <c r="T184" t="str">
        <f>IF(ABS(S184-AI184)&gt;0.01,S184-AI184,"")</f>
        <v/>
      </c>
      <c r="U184" s="94" t="s">
        <v>61</v>
      </c>
      <c r="V184" s="95">
        <f>SUM(V163:V179)</f>
        <v>0.32701865887822451</v>
      </c>
      <c r="W184" s="95">
        <f t="shared" ref="W184:AH184" si="250">SUM(W163:W179)</f>
        <v>1.2006169867585326E-4</v>
      </c>
      <c r="X184" s="95">
        <f t="shared" si="250"/>
        <v>2.4887747324692219E-2</v>
      </c>
      <c r="Y184" s="95">
        <f t="shared" si="250"/>
        <v>4.706021812765443E-3</v>
      </c>
      <c r="Z184" s="95">
        <f t="shared" si="250"/>
        <v>0.95321547809719509</v>
      </c>
      <c r="AA184" s="95">
        <f t="shared" si="250"/>
        <v>0.24640229698258809</v>
      </c>
      <c r="AB184" s="95">
        <f t="shared" si="250"/>
        <v>6.304807061542099E-2</v>
      </c>
      <c r="AC184" s="95">
        <f t="shared" si="250"/>
        <v>2.109047434887195E-3</v>
      </c>
      <c r="AD184" s="96">
        <f t="shared" si="250"/>
        <v>1.6008226490113768E-4</v>
      </c>
      <c r="AE184" s="96">
        <f t="shared" si="250"/>
        <v>0</v>
      </c>
      <c r="AF184" s="96">
        <f t="shared" si="250"/>
        <v>0</v>
      </c>
      <c r="AG184" s="96">
        <f t="shared" si="250"/>
        <v>0</v>
      </c>
      <c r="AH184" s="96">
        <f t="shared" si="250"/>
        <v>1.9489651699860571E-3</v>
      </c>
      <c r="AI184" s="97">
        <f>SUM(V184:AC184)</f>
        <v>1.6215073828444495</v>
      </c>
      <c r="AJ184" t="str">
        <f t="shared" si="245"/>
        <v/>
      </c>
      <c r="BA184"/>
      <c r="BR184"/>
      <c r="CG184"/>
    </row>
    <row r="185" spans="1:85" s="1" customFormat="1" ht="15" thickBot="1" x14ac:dyDescent="0.35">
      <c r="A185" s="61" t="s">
        <v>86</v>
      </c>
      <c r="B185" s="98">
        <f>IF($I184=0,"-",B184/$I184)</f>
        <v>0.21001433933727379</v>
      </c>
      <c r="C185" s="98">
        <f t="shared" ref="C185:H185" si="251">IF($I184=0,"-",C184/$I184)</f>
        <v>3.0196629298165816E-3</v>
      </c>
      <c r="D185" s="98">
        <f t="shared" si="251"/>
        <v>0.61163963063869342</v>
      </c>
      <c r="E185" s="98">
        <f t="shared" si="251"/>
        <v>0.15935691115179842</v>
      </c>
      <c r="F185" s="98">
        <f t="shared" si="251"/>
        <v>0</v>
      </c>
      <c r="G185" s="98">
        <f t="shared" si="251"/>
        <v>1.5969455942417801E-2</v>
      </c>
      <c r="H185" s="99">
        <f t="shared" si="251"/>
        <v>0</v>
      </c>
      <c r="I185" s="100">
        <f>SUM(B185:H185)</f>
        <v>1</v>
      </c>
      <c r="J185"/>
      <c r="K185" s="64" t="s">
        <v>86</v>
      </c>
      <c r="L185" s="65">
        <f>IF($S184=0,"-",L184/$S184)</f>
        <v>0.20184848142205417</v>
      </c>
      <c r="M185" s="65">
        <f t="shared" ref="M185:R185" si="252">IF($S184=0,"-",M184/$S184)</f>
        <v>2.9022512401455343E-3</v>
      </c>
      <c r="N185" s="65">
        <f t="shared" si="252"/>
        <v>0.5878576244439071</v>
      </c>
      <c r="O185" s="65">
        <f t="shared" si="252"/>
        <v>0.15316073474603378</v>
      </c>
      <c r="P185" s="65">
        <f t="shared" si="252"/>
        <v>3.888238270295262E-2</v>
      </c>
      <c r="Q185" s="65">
        <f t="shared" si="252"/>
        <v>1.5348525444906771E-2</v>
      </c>
      <c r="R185" s="66">
        <f t="shared" si="252"/>
        <v>0</v>
      </c>
      <c r="S185" s="67">
        <f>SUM(L185:R185)</f>
        <v>0.99999999999999989</v>
      </c>
      <c r="U185" s="101" t="s">
        <v>86</v>
      </c>
      <c r="V185" s="102">
        <f>+V184/$AI184</f>
        <v>0.20167571380684565</v>
      </c>
      <c r="W185" s="102">
        <f t="shared" ref="W185" si="253">+W184/$AI184</f>
        <v>7.4043263660780216E-5</v>
      </c>
      <c r="X185" s="102">
        <f t="shared" ref="X185" si="254">+X184/$AI184</f>
        <v>1.5348525444906771E-2</v>
      </c>
      <c r="Y185" s="102">
        <f t="shared" ref="Y185" si="255">+Y184/$AI184</f>
        <v>2.9022512401455343E-3</v>
      </c>
      <c r="Z185" s="102">
        <f t="shared" ref="Z185" si="256">+Z184/$AI184</f>
        <v>0.5878576244439071</v>
      </c>
      <c r="AA185" s="102">
        <f t="shared" ref="AA185" si="257">+AA184/$AI184</f>
        <v>0.15195878821738634</v>
      </c>
      <c r="AB185" s="102">
        <f t="shared" ref="AB185" si="258">+AB184/$AI184</f>
        <v>3.888238270295262E-2</v>
      </c>
      <c r="AC185" s="102">
        <f t="shared" ref="AC185" si="259">+AC184/$AI184</f>
        <v>1.3006708801951319E-3</v>
      </c>
      <c r="AD185" s="102">
        <f t="shared" ref="AD185" si="260">+AD184/$AI184</f>
        <v>9.8724351547706946E-5</v>
      </c>
      <c r="AE185" s="102">
        <f t="shared" ref="AE185" si="261">+AE184/$AI184</f>
        <v>0</v>
      </c>
      <c r="AF185" s="102">
        <f t="shared" ref="AF185" si="262">+AF184/$AI184</f>
        <v>0</v>
      </c>
      <c r="AG185" s="102">
        <f t="shared" ref="AG185" si="263">+AG184/$AI184</f>
        <v>0</v>
      </c>
      <c r="AH185" s="102">
        <f t="shared" ref="AH185" si="264">+AH184/$AI184</f>
        <v>1.2019465286474248E-3</v>
      </c>
      <c r="AI185" s="103">
        <f>SUM(V185:AC185)</f>
        <v>1</v>
      </c>
      <c r="AJ185" s="1" t="str">
        <f t="shared" si="245"/>
        <v/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1.2531250484893723E-2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1.2531250484893723E-2</v>
      </c>
      <c r="J189" s="6"/>
      <c r="K189" s="72" t="s">
        <v>6</v>
      </c>
      <c r="L189" s="14">
        <v>1.2531250484893723E-2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1.2531250484893723E-2</v>
      </c>
      <c r="U189" s="75" t="s">
        <v>6</v>
      </c>
      <c r="V189" s="76">
        <v>1.2531250484893723E-2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1.2531250484893723E-2</v>
      </c>
      <c r="AJ189" t="str">
        <f>IF(ABS(S189-AI189)&gt;0.001,S189-AI189,"")</f>
        <v/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265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266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267">SUM(V190:AC190)</f>
        <v>0</v>
      </c>
      <c r="AJ190" t="str">
        <f t="shared" ref="AJ190:AJ211" si="268">IF(ABS(S190-AI190)&gt;0.001,S190-AI190,"")</f>
        <v/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si="265"/>
        <v>0</v>
      </c>
      <c r="J191" s="6"/>
      <c r="K191" s="31" t="s">
        <v>9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266"/>
        <v>0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0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267"/>
        <v>0</v>
      </c>
      <c r="AJ191" t="str">
        <f t="shared" si="268"/>
        <v/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265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266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267"/>
        <v>0</v>
      </c>
      <c r="AJ192" t="str">
        <f t="shared" si="268"/>
        <v/>
      </c>
      <c r="BA192"/>
      <c r="BR192"/>
      <c r="CG192"/>
    </row>
    <row r="193" spans="1:85" x14ac:dyDescent="0.25">
      <c r="A193" s="29" t="s">
        <v>15</v>
      </c>
      <c r="B193" s="18">
        <v>0.43891735490648709</v>
      </c>
      <c r="C193" s="18">
        <v>0</v>
      </c>
      <c r="D193" s="18">
        <v>19.895299751628173</v>
      </c>
      <c r="E193" s="18">
        <v>0</v>
      </c>
      <c r="F193" s="214"/>
      <c r="G193" s="18">
        <v>0</v>
      </c>
      <c r="H193" s="30">
        <v>0</v>
      </c>
      <c r="I193" s="16">
        <f t="shared" si="265"/>
        <v>20.334217106534659</v>
      </c>
      <c r="J193" s="6"/>
      <c r="K193" s="31" t="s">
        <v>15</v>
      </c>
      <c r="L193" s="18">
        <v>0.43891735490648709</v>
      </c>
      <c r="M193" s="18">
        <v>0</v>
      </c>
      <c r="N193" s="18">
        <v>19.895299751628173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266"/>
        <v>20.334217106534659</v>
      </c>
      <c r="U193" s="84" t="s">
        <v>15</v>
      </c>
      <c r="V193" s="76">
        <v>0.43891735490648709</v>
      </c>
      <c r="W193" s="76">
        <v>0</v>
      </c>
      <c r="X193" s="76">
        <v>0</v>
      </c>
      <c r="Y193" s="76">
        <v>0</v>
      </c>
      <c r="Z193" s="76">
        <v>19.895299751628173</v>
      </c>
      <c r="AA193" s="76">
        <v>0</v>
      </c>
      <c r="AB193" s="76">
        <v>0</v>
      </c>
      <c r="AC193" s="77">
        <v>0</v>
      </c>
      <c r="AD193" s="78">
        <v>0</v>
      </c>
      <c r="AE193" s="78">
        <v>0</v>
      </c>
      <c r="AF193" s="78">
        <v>0</v>
      </c>
      <c r="AG193" s="78">
        <v>0</v>
      </c>
      <c r="AH193" s="78">
        <v>0</v>
      </c>
      <c r="AI193" s="79">
        <f t="shared" si="267"/>
        <v>20.334217106534659</v>
      </c>
      <c r="AJ193" t="str">
        <f t="shared" si="268"/>
        <v/>
      </c>
      <c r="BA193"/>
      <c r="BR193"/>
      <c r="CG193"/>
    </row>
    <row r="194" spans="1:85" x14ac:dyDescent="0.25">
      <c r="A194" s="21" t="s">
        <v>14</v>
      </c>
      <c r="B194" s="22">
        <v>5.0915212135983339</v>
      </c>
      <c r="C194" s="22">
        <v>0.30993199722365294</v>
      </c>
      <c r="D194" s="22">
        <v>5.1118273478009852</v>
      </c>
      <c r="E194" s="22">
        <v>1.1938563235145898</v>
      </c>
      <c r="F194" s="214"/>
      <c r="G194" s="22">
        <v>0</v>
      </c>
      <c r="H194" s="23">
        <v>0</v>
      </c>
      <c r="I194" s="24">
        <f t="shared" si="265"/>
        <v>11.707136882137561</v>
      </c>
      <c r="J194" s="6"/>
      <c r="K194" s="25" t="s">
        <v>14</v>
      </c>
      <c r="L194" s="26">
        <v>5.0915212135983339</v>
      </c>
      <c r="M194" s="26">
        <v>0.30993199722365294</v>
      </c>
      <c r="N194" s="26">
        <v>5.1118273478009852</v>
      </c>
      <c r="O194" s="26">
        <v>1.1938563235145898</v>
      </c>
      <c r="P194" s="26">
        <v>0</v>
      </c>
      <c r="Q194" s="26">
        <v>0</v>
      </c>
      <c r="R194" s="27">
        <v>0</v>
      </c>
      <c r="S194" s="28">
        <f t="shared" si="266"/>
        <v>11.707136882137561</v>
      </c>
      <c r="U194" s="80" t="s">
        <v>55</v>
      </c>
      <c r="V194" s="81">
        <v>3.5495453678838644</v>
      </c>
      <c r="W194" s="81">
        <v>0</v>
      </c>
      <c r="X194" s="81">
        <v>0</v>
      </c>
      <c r="Y194" s="81">
        <v>0.30993199722365294</v>
      </c>
      <c r="Z194" s="81">
        <v>4.9317936002015346</v>
      </c>
      <c r="AA194" s="81">
        <v>0.81617519327971244</v>
      </c>
      <c r="AB194" s="81">
        <v>0</v>
      </c>
      <c r="AC194" s="82">
        <v>2.0996907235487976</v>
      </c>
      <c r="AD194" s="81">
        <v>1.5419758457144697</v>
      </c>
      <c r="AE194" s="81">
        <v>0</v>
      </c>
      <c r="AF194" s="81">
        <v>0</v>
      </c>
      <c r="AG194" s="81">
        <v>0.18003374759945043</v>
      </c>
      <c r="AH194" s="81">
        <v>0.37768113023487737</v>
      </c>
      <c r="AI194" s="83">
        <f t="shared" si="267"/>
        <v>11.707136882137561</v>
      </c>
      <c r="AJ194" t="str">
        <f t="shared" si="268"/>
        <v/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0</v>
      </c>
      <c r="E195" s="18">
        <v>1.1199787480420322</v>
      </c>
      <c r="F195" s="214"/>
      <c r="G195" s="18">
        <v>0</v>
      </c>
      <c r="H195" s="30">
        <v>0</v>
      </c>
      <c r="I195" s="16">
        <f t="shared" si="265"/>
        <v>1.1199787480420322</v>
      </c>
      <c r="J195" s="6"/>
      <c r="K195" s="31" t="s">
        <v>56</v>
      </c>
      <c r="L195" s="18">
        <v>0</v>
      </c>
      <c r="M195" s="18">
        <v>0</v>
      </c>
      <c r="N195" s="18">
        <v>0</v>
      </c>
      <c r="O195" s="18">
        <v>1.1199787480420322</v>
      </c>
      <c r="P195" s="18">
        <v>169.37811197613502</v>
      </c>
      <c r="Q195" s="18">
        <v>0</v>
      </c>
      <c r="R195" s="19">
        <v>0</v>
      </c>
      <c r="S195" s="20">
        <f t="shared" si="266"/>
        <v>170.49809072417705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0.16799681220630483</v>
      </c>
      <c r="AB195" s="76">
        <v>169.37811197613502</v>
      </c>
      <c r="AC195" s="77">
        <v>0.95198193583572732</v>
      </c>
      <c r="AD195" s="76">
        <v>0</v>
      </c>
      <c r="AE195" s="76">
        <v>0</v>
      </c>
      <c r="AF195" s="76">
        <v>0</v>
      </c>
      <c r="AG195" s="76">
        <v>0</v>
      </c>
      <c r="AH195" s="76">
        <v>0.95198193583572732</v>
      </c>
      <c r="AI195" s="79">
        <f t="shared" si="267"/>
        <v>170.49809072417705</v>
      </c>
      <c r="AJ195" t="str">
        <f t="shared" si="268"/>
        <v/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265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0.53312390128590936</v>
      </c>
      <c r="Q196" s="26">
        <v>0</v>
      </c>
      <c r="R196" s="27">
        <v>0</v>
      </c>
      <c r="S196" s="28">
        <f t="shared" si="266"/>
        <v>0.53312390128590936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0.53312390128590936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267"/>
        <v>0.53312390128590936</v>
      </c>
      <c r="AJ196" t="str">
        <f t="shared" si="268"/>
        <v/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265"/>
        <v>0</v>
      </c>
      <c r="J197" s="6"/>
      <c r="K197" s="31" t="s">
        <v>57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266"/>
        <v>0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267"/>
        <v>0</v>
      </c>
      <c r="AJ197" t="str">
        <f t="shared" si="268"/>
        <v/>
      </c>
      <c r="BA197"/>
      <c r="BR197"/>
      <c r="CG197"/>
    </row>
    <row r="198" spans="1:85" x14ac:dyDescent="0.25">
      <c r="A198" s="21" t="s">
        <v>16</v>
      </c>
      <c r="B198" s="22">
        <v>10.702015174170322</v>
      </c>
      <c r="C198" s="22">
        <v>0</v>
      </c>
      <c r="D198" s="22">
        <v>1.9842734821880106</v>
      </c>
      <c r="E198" s="22">
        <v>9.6557495000403171E-2</v>
      </c>
      <c r="F198" s="214"/>
      <c r="G198" s="22">
        <v>0</v>
      </c>
      <c r="H198" s="23">
        <v>0</v>
      </c>
      <c r="I198" s="24">
        <f t="shared" si="265"/>
        <v>12.782846151358736</v>
      </c>
      <c r="J198" s="6"/>
      <c r="K198" s="25" t="s">
        <v>16</v>
      </c>
      <c r="L198" s="26">
        <v>10.702015174170322</v>
      </c>
      <c r="M198" s="26">
        <v>0</v>
      </c>
      <c r="N198" s="26">
        <v>1.9842734821880106</v>
      </c>
      <c r="O198" s="26">
        <v>9.6557495000403171E-2</v>
      </c>
      <c r="P198" s="26">
        <v>4.5032306213465345E-3</v>
      </c>
      <c r="Q198" s="26">
        <v>0</v>
      </c>
      <c r="R198" s="27">
        <v>0</v>
      </c>
      <c r="S198" s="28">
        <f t="shared" si="266"/>
        <v>12.787349381980082</v>
      </c>
      <c r="U198" s="80" t="s">
        <v>16</v>
      </c>
      <c r="V198" s="81">
        <v>10.702015174170322</v>
      </c>
      <c r="W198" s="81">
        <v>0</v>
      </c>
      <c r="X198" s="81">
        <v>0</v>
      </c>
      <c r="Y198" s="81">
        <v>0</v>
      </c>
      <c r="Z198" s="81">
        <v>1.9842734821880106</v>
      </c>
      <c r="AA198" s="81">
        <v>1.6612901769889048E-2</v>
      </c>
      <c r="AB198" s="81">
        <v>4.5032306213465345E-3</v>
      </c>
      <c r="AC198" s="82">
        <v>7.994459323051413E-2</v>
      </c>
      <c r="AD198" s="81">
        <v>0</v>
      </c>
      <c r="AE198" s="81">
        <v>0</v>
      </c>
      <c r="AF198" s="81">
        <v>0</v>
      </c>
      <c r="AG198" s="81">
        <v>0</v>
      </c>
      <c r="AH198" s="81">
        <v>7.994459323051413E-2</v>
      </c>
      <c r="AI198" s="83">
        <f t="shared" si="267"/>
        <v>12.787349381980082</v>
      </c>
      <c r="AJ198" t="str">
        <f t="shared" si="268"/>
        <v/>
      </c>
      <c r="BA198"/>
      <c r="BR198"/>
      <c r="CG198"/>
    </row>
    <row r="199" spans="1:85" x14ac:dyDescent="0.25">
      <c r="A199" s="29" t="s">
        <v>136</v>
      </c>
      <c r="B199" s="18">
        <v>3.8051071175812226</v>
      </c>
      <c r="C199" s="18">
        <v>2.9128302844890746</v>
      </c>
      <c r="D199" s="18">
        <v>77.614986535563233</v>
      </c>
      <c r="E199" s="18">
        <v>0</v>
      </c>
      <c r="F199" s="214"/>
      <c r="G199" s="18">
        <v>0</v>
      </c>
      <c r="H199" s="30">
        <v>0</v>
      </c>
      <c r="I199" s="16">
        <f t="shared" si="265"/>
        <v>84.332923937633524</v>
      </c>
      <c r="J199" s="6"/>
      <c r="K199" s="31" t="s">
        <v>136</v>
      </c>
      <c r="L199" s="18">
        <v>3.8051071175812226</v>
      </c>
      <c r="M199" s="18">
        <v>2.9128302844890746</v>
      </c>
      <c r="N199" s="18">
        <v>77.614986535563233</v>
      </c>
      <c r="O199" s="18">
        <v>0</v>
      </c>
      <c r="P199" s="18">
        <v>3.7389099503475665</v>
      </c>
      <c r="Q199" s="18">
        <v>0</v>
      </c>
      <c r="R199" s="19">
        <v>0</v>
      </c>
      <c r="S199" s="20">
        <f t="shared" si="266"/>
        <v>88.071833887981086</v>
      </c>
      <c r="U199" s="84" t="s">
        <v>136</v>
      </c>
      <c r="V199" s="76">
        <v>3.7591732750155078</v>
      </c>
      <c r="W199" s="76">
        <v>0</v>
      </c>
      <c r="X199" s="76">
        <v>0</v>
      </c>
      <c r="Y199" s="76">
        <v>2.9128302844890746</v>
      </c>
      <c r="Z199" s="76">
        <v>62.573298411148606</v>
      </c>
      <c r="AA199" s="76">
        <v>0</v>
      </c>
      <c r="AB199" s="76">
        <v>3.7389099503475665</v>
      </c>
      <c r="AC199" s="77">
        <v>15.087621966980338</v>
      </c>
      <c r="AD199" s="76">
        <v>4.5933842565714811E-2</v>
      </c>
      <c r="AE199" s="76">
        <v>0</v>
      </c>
      <c r="AF199" s="76">
        <v>0</v>
      </c>
      <c r="AG199" s="76">
        <v>15.041688124414621</v>
      </c>
      <c r="AH199" s="76">
        <v>0</v>
      </c>
      <c r="AI199" s="79">
        <f t="shared" si="267"/>
        <v>88.071833887981086</v>
      </c>
      <c r="AJ199" t="str">
        <f t="shared" si="268"/>
        <v/>
      </c>
      <c r="BA199"/>
      <c r="BR199"/>
      <c r="CG199"/>
    </row>
    <row r="200" spans="1:85" x14ac:dyDescent="0.25">
      <c r="A200" s="21" t="s">
        <v>24</v>
      </c>
      <c r="B200" s="22">
        <v>1.02622430884481</v>
      </c>
      <c r="C200" s="22">
        <v>0.55975871391535093</v>
      </c>
      <c r="D200" s="22">
        <v>15.300071513686259</v>
      </c>
      <c r="E200" s="22">
        <v>29.433979040048872</v>
      </c>
      <c r="F200" s="214"/>
      <c r="G200" s="22">
        <v>0.3265259164506214</v>
      </c>
      <c r="H200" s="23">
        <v>0</v>
      </c>
      <c r="I200" s="24">
        <f t="shared" si="265"/>
        <v>46.646559492945912</v>
      </c>
      <c r="J200" s="6"/>
      <c r="K200" s="25" t="s">
        <v>24</v>
      </c>
      <c r="L200" s="26">
        <v>1.02622430884481</v>
      </c>
      <c r="M200" s="26">
        <v>0.55975871391535093</v>
      </c>
      <c r="N200" s="26">
        <v>15.300071513686259</v>
      </c>
      <c r="O200" s="26">
        <v>29.433979040048872</v>
      </c>
      <c r="P200" s="26">
        <v>0</v>
      </c>
      <c r="Q200" s="26">
        <v>0.3265259164506214</v>
      </c>
      <c r="R200" s="27">
        <v>0</v>
      </c>
      <c r="S200" s="28">
        <f t="shared" si="266"/>
        <v>46.646559492945912</v>
      </c>
      <c r="U200" s="80" t="s">
        <v>24</v>
      </c>
      <c r="V200" s="81">
        <v>9.3293118985891821E-2</v>
      </c>
      <c r="W200" s="81">
        <v>0.93293118985891821</v>
      </c>
      <c r="X200" s="81">
        <v>0.3265259164506214</v>
      </c>
      <c r="Y200" s="81">
        <v>0.55975871391535093</v>
      </c>
      <c r="Z200" s="81">
        <v>15.300071513686259</v>
      </c>
      <c r="AA200" s="81">
        <v>29.247392802077087</v>
      </c>
      <c r="AB200" s="81">
        <v>0</v>
      </c>
      <c r="AC200" s="82">
        <v>0.18658623797178364</v>
      </c>
      <c r="AD200" s="81">
        <v>0</v>
      </c>
      <c r="AE200" s="81">
        <v>0.13993967847883773</v>
      </c>
      <c r="AF200" s="81">
        <v>0</v>
      </c>
      <c r="AG200" s="81">
        <v>0</v>
      </c>
      <c r="AH200" s="81">
        <v>4.664655949294591E-2</v>
      </c>
      <c r="AI200" s="83">
        <f t="shared" si="267"/>
        <v>46.646559492945912</v>
      </c>
      <c r="AJ200" t="str">
        <f t="shared" si="268"/>
        <v/>
      </c>
      <c r="BA200"/>
      <c r="BR200"/>
      <c r="CG200"/>
    </row>
    <row r="201" spans="1:85" x14ac:dyDescent="0.25">
      <c r="A201" s="29" t="s">
        <v>23</v>
      </c>
      <c r="B201" s="18">
        <v>0.38473817442007036</v>
      </c>
      <c r="C201" s="18">
        <v>0</v>
      </c>
      <c r="D201" s="18">
        <v>4.1921992195787995E-2</v>
      </c>
      <c r="E201" s="18">
        <v>0</v>
      </c>
      <c r="F201" s="214"/>
      <c r="G201" s="18">
        <v>0</v>
      </c>
      <c r="H201" s="30">
        <v>0</v>
      </c>
      <c r="I201" s="16">
        <f t="shared" si="265"/>
        <v>0.42666016661585837</v>
      </c>
      <c r="J201" s="6"/>
      <c r="K201" s="31" t="s">
        <v>23</v>
      </c>
      <c r="L201" s="18">
        <v>0.38473817442007036</v>
      </c>
      <c r="M201" s="18">
        <v>0</v>
      </c>
      <c r="N201" s="18">
        <v>4.1921992195787995E-2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266"/>
        <v>0.42666016661585837</v>
      </c>
      <c r="U201" s="84" t="s">
        <v>23</v>
      </c>
      <c r="V201" s="76">
        <v>0.38473817442007036</v>
      </c>
      <c r="W201" s="76">
        <v>0</v>
      </c>
      <c r="X201" s="76">
        <v>0</v>
      </c>
      <c r="Y201" s="76">
        <v>0</v>
      </c>
      <c r="Z201" s="76">
        <v>0</v>
      </c>
      <c r="AA201" s="76">
        <v>0</v>
      </c>
      <c r="AB201" s="76">
        <v>0</v>
      </c>
      <c r="AC201" s="77">
        <v>4.1921992195787995E-2</v>
      </c>
      <c r="AD201" s="76">
        <v>0</v>
      </c>
      <c r="AE201" s="76">
        <v>0</v>
      </c>
      <c r="AF201" s="76">
        <v>0</v>
      </c>
      <c r="AG201" s="76">
        <v>4.1921992195787995E-2</v>
      </c>
      <c r="AH201" s="76">
        <v>0</v>
      </c>
      <c r="AI201" s="79">
        <f t="shared" si="267"/>
        <v>0.42666016661585837</v>
      </c>
      <c r="AJ201" t="str">
        <f t="shared" si="268"/>
        <v/>
      </c>
      <c r="BA201"/>
      <c r="BR201"/>
      <c r="CG201"/>
    </row>
    <row r="202" spans="1:85" x14ac:dyDescent="0.25">
      <c r="A202" s="21" t="s">
        <v>58</v>
      </c>
      <c r="B202" s="22">
        <v>1.2050313046342902E-2</v>
      </c>
      <c r="C202" s="22">
        <v>2.0435840166220694E-2</v>
      </c>
      <c r="D202" s="22">
        <v>3.7269009421679072E-2</v>
      </c>
      <c r="E202" s="22">
        <v>0</v>
      </c>
      <c r="F202" s="214"/>
      <c r="G202" s="22">
        <v>0</v>
      </c>
      <c r="H202" s="23">
        <v>0</v>
      </c>
      <c r="I202" s="24">
        <f t="shared" si="265"/>
        <v>6.9755162634242668E-2</v>
      </c>
      <c r="J202" s="6"/>
      <c r="K202" s="25" t="s">
        <v>58</v>
      </c>
      <c r="L202" s="26">
        <v>1.2050313046342902E-2</v>
      </c>
      <c r="M202" s="26">
        <v>2.0435840166220694E-2</v>
      </c>
      <c r="N202" s="26">
        <v>3.7269009421679072E-2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266"/>
        <v>6.9755162634242668E-2</v>
      </c>
      <c r="U202" s="80" t="s">
        <v>58</v>
      </c>
      <c r="V202" s="81">
        <v>1.2050313046342902E-2</v>
      </c>
      <c r="W202" s="81">
        <v>0</v>
      </c>
      <c r="X202" s="81">
        <v>0</v>
      </c>
      <c r="Y202" s="81">
        <v>2.0435840166220694E-2</v>
      </c>
      <c r="Z202" s="81">
        <v>3.7269009421679072E-2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267"/>
        <v>6.9755162634242668E-2</v>
      </c>
      <c r="AJ202" t="str">
        <f t="shared" si="268"/>
        <v/>
      </c>
      <c r="BA202"/>
      <c r="BR202"/>
      <c r="CG202"/>
    </row>
    <row r="203" spans="1:85" x14ac:dyDescent="0.25">
      <c r="A203" s="29" t="s">
        <v>21</v>
      </c>
      <c r="B203" s="18">
        <v>1.7482330270186681</v>
      </c>
      <c r="C203" s="18">
        <v>0</v>
      </c>
      <c r="D203" s="18">
        <v>23.251620359609305</v>
      </c>
      <c r="E203" s="18">
        <v>0</v>
      </c>
      <c r="F203" s="214"/>
      <c r="G203" s="18">
        <v>0</v>
      </c>
      <c r="H203" s="30">
        <v>0</v>
      </c>
      <c r="I203" s="16">
        <f t="shared" si="265"/>
        <v>24.999853386627972</v>
      </c>
      <c r="J203" s="6"/>
      <c r="K203" s="31" t="s">
        <v>21</v>
      </c>
      <c r="L203" s="18">
        <v>1.7482330270186681</v>
      </c>
      <c r="M203" s="18">
        <v>0</v>
      </c>
      <c r="N203" s="18">
        <v>23.251620359609305</v>
      </c>
      <c r="O203" s="18">
        <v>0</v>
      </c>
      <c r="P203" s="18">
        <v>9.7657391480293487</v>
      </c>
      <c r="Q203" s="18">
        <v>0</v>
      </c>
      <c r="R203" s="19">
        <v>0</v>
      </c>
      <c r="S203" s="20">
        <f t="shared" si="266"/>
        <v>34.765592534657323</v>
      </c>
      <c r="U203" s="84" t="s">
        <v>21</v>
      </c>
      <c r="V203" s="76">
        <v>1.7482330270186681</v>
      </c>
      <c r="W203" s="76">
        <v>0</v>
      </c>
      <c r="X203" s="76">
        <v>0</v>
      </c>
      <c r="Y203" s="76">
        <v>0</v>
      </c>
      <c r="Z203" s="76">
        <v>23.251620359609305</v>
      </c>
      <c r="AA203" s="76">
        <v>0</v>
      </c>
      <c r="AB203" s="76">
        <v>9.7657391480293487</v>
      </c>
      <c r="AC203" s="77">
        <v>0</v>
      </c>
      <c r="AD203" s="76">
        <v>0</v>
      </c>
      <c r="AE203" s="76">
        <v>0</v>
      </c>
      <c r="AF203" s="76">
        <v>0</v>
      </c>
      <c r="AG203" s="76">
        <v>0</v>
      </c>
      <c r="AH203" s="76">
        <v>0</v>
      </c>
      <c r="AI203" s="79">
        <f t="shared" si="267"/>
        <v>34.765592534657323</v>
      </c>
      <c r="AJ203" t="str">
        <f t="shared" si="268"/>
        <v/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4.657681654218595</v>
      </c>
      <c r="E204" s="22">
        <v>0</v>
      </c>
      <c r="F204" s="214"/>
      <c r="G204" s="22">
        <v>0</v>
      </c>
      <c r="H204" s="23">
        <v>0</v>
      </c>
      <c r="I204" s="24">
        <f t="shared" si="265"/>
        <v>4.657681654218595</v>
      </c>
      <c r="J204" s="6"/>
      <c r="K204" s="25" t="s">
        <v>20</v>
      </c>
      <c r="L204" s="26">
        <v>0</v>
      </c>
      <c r="M204" s="26">
        <v>0</v>
      </c>
      <c r="N204" s="26">
        <v>4.657681654218595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266"/>
        <v>4.657681654218595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4.657681654218595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267"/>
        <v>4.657681654218595</v>
      </c>
      <c r="AJ204" t="str">
        <f t="shared" si="268"/>
        <v/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265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266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267"/>
        <v>0</v>
      </c>
      <c r="AJ205" t="str">
        <f t="shared" si="268"/>
        <v/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265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266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267"/>
        <v>0</v>
      </c>
      <c r="AJ206" t="str">
        <f t="shared" si="268"/>
        <v/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265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266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267"/>
        <v>0</v>
      </c>
      <c r="AJ207" t="str">
        <f t="shared" si="268"/>
        <v/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265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266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267"/>
        <v>0</v>
      </c>
      <c r="AJ208" t="str">
        <f t="shared" si="268"/>
        <v/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265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266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267"/>
        <v>0</v>
      </c>
      <c r="AJ209" t="str">
        <f t="shared" si="268"/>
        <v/>
      </c>
      <c r="BA209"/>
      <c r="BR209"/>
      <c r="CG209"/>
    </row>
    <row r="210" spans="1:85" x14ac:dyDescent="0.25">
      <c r="A210" s="56" t="s">
        <v>25</v>
      </c>
      <c r="B210" s="57">
        <f>SUM(B189:B205)</f>
        <v>23.221337934071151</v>
      </c>
      <c r="C210" s="57">
        <f t="shared" ref="C210:H210" si="269">SUM(C189:C205)</f>
        <v>3.8029568357942987</v>
      </c>
      <c r="D210" s="57">
        <f t="shared" si="269"/>
        <v>147.89495164631205</v>
      </c>
      <c r="E210" s="57">
        <f t="shared" si="269"/>
        <v>31.844371606605897</v>
      </c>
      <c r="F210" s="57">
        <f t="shared" si="269"/>
        <v>0</v>
      </c>
      <c r="G210" s="57">
        <f t="shared" si="269"/>
        <v>0.3265259164506214</v>
      </c>
      <c r="H210" s="58">
        <f t="shared" si="269"/>
        <v>0</v>
      </c>
      <c r="I210" s="16">
        <f t="shared" ref="I210" si="270">SUM(I189:I205)</f>
        <v>207.090143939234</v>
      </c>
      <c r="J210" s="6"/>
      <c r="K210" s="59" t="s">
        <v>25</v>
      </c>
      <c r="L210" s="57">
        <f>SUM(L189:L205)</f>
        <v>23.221337934071151</v>
      </c>
      <c r="M210" s="57">
        <f t="shared" ref="M210:R210" si="271">SUM(M189:M205)</f>
        <v>3.8029568357942987</v>
      </c>
      <c r="N210" s="57">
        <f t="shared" si="271"/>
        <v>147.89495164631205</v>
      </c>
      <c r="O210" s="57">
        <f t="shared" si="271"/>
        <v>31.844371606605897</v>
      </c>
      <c r="P210" s="57">
        <f t="shared" si="271"/>
        <v>183.42038820641918</v>
      </c>
      <c r="Q210" s="57">
        <f t="shared" si="271"/>
        <v>0.3265259164506214</v>
      </c>
      <c r="R210" s="58">
        <f t="shared" si="271"/>
        <v>0</v>
      </c>
      <c r="S210" s="60">
        <f t="shared" ref="S210" si="272">SUM(S189:S205)</f>
        <v>390.5105321456532</v>
      </c>
      <c r="T210" t="str">
        <f>IF(ABS(S210-AI210)&gt;0.01,S210-AI210,"")</f>
        <v/>
      </c>
      <c r="U210" s="94" t="s">
        <v>61</v>
      </c>
      <c r="V210" s="95">
        <f>SUM(V189:V205)</f>
        <v>20.700497055932047</v>
      </c>
      <c r="W210" s="95">
        <f t="shared" ref="W210:AH210" si="273">SUM(W189:W205)</f>
        <v>0.93293118985891821</v>
      </c>
      <c r="X210" s="95">
        <f t="shared" si="273"/>
        <v>0.3265259164506214</v>
      </c>
      <c r="Y210" s="95">
        <f t="shared" si="273"/>
        <v>3.8029568357942987</v>
      </c>
      <c r="Z210" s="95">
        <f t="shared" si="273"/>
        <v>132.63130778210217</v>
      </c>
      <c r="AA210" s="95">
        <f t="shared" si="273"/>
        <v>30.248177709332992</v>
      </c>
      <c r="AB210" s="95">
        <f t="shared" si="273"/>
        <v>183.42038820641918</v>
      </c>
      <c r="AC210" s="95">
        <f t="shared" si="273"/>
        <v>18.44774744976295</v>
      </c>
      <c r="AD210" s="96">
        <f t="shared" si="273"/>
        <v>1.5879096882801844</v>
      </c>
      <c r="AE210" s="96">
        <f t="shared" si="273"/>
        <v>0.13993967847883773</v>
      </c>
      <c r="AF210" s="96">
        <f t="shared" si="273"/>
        <v>0</v>
      </c>
      <c r="AG210" s="96">
        <f t="shared" si="273"/>
        <v>15.263643864209859</v>
      </c>
      <c r="AH210" s="96">
        <f t="shared" si="273"/>
        <v>1.4562542187940646</v>
      </c>
      <c r="AI210" s="97">
        <f>SUM(V210:AC210)</f>
        <v>390.5105321456532</v>
      </c>
      <c r="AJ210" t="str">
        <f t="shared" si="268"/>
        <v/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0.1121315456755148</v>
      </c>
      <c r="C211" s="98">
        <f t="shared" ref="C211:H211" si="274">IF($I210=0,"-",C210/$I210)</f>
        <v>1.8363775134128024E-2</v>
      </c>
      <c r="D211" s="98">
        <f t="shared" si="274"/>
        <v>0.71415736564318844</v>
      </c>
      <c r="E211" s="98">
        <f t="shared" si="274"/>
        <v>0.15377058029352628</v>
      </c>
      <c r="F211" s="98">
        <f t="shared" si="274"/>
        <v>0</v>
      </c>
      <c r="G211" s="98">
        <f t="shared" si="274"/>
        <v>1.5767332536425933E-3</v>
      </c>
      <c r="H211" s="99">
        <f t="shared" si="274"/>
        <v>0</v>
      </c>
      <c r="I211" s="100">
        <f>SUM(B211:H211)</f>
        <v>1</v>
      </c>
      <c r="J211"/>
      <c r="K211" s="64" t="s">
        <v>86</v>
      </c>
      <c r="L211" s="65">
        <f>IF($S210=0,"-",L210/$S210)</f>
        <v>5.9464050320184508E-2</v>
      </c>
      <c r="M211" s="65">
        <f t="shared" ref="M211:R211" si="275">IF($S210=0,"-",M210/$S210)</f>
        <v>9.738423224846254E-3</v>
      </c>
      <c r="N211" s="65">
        <f t="shared" si="275"/>
        <v>0.3787220560575047</v>
      </c>
      <c r="O211" s="65">
        <f t="shared" si="275"/>
        <v>8.1545487215511345E-2</v>
      </c>
      <c r="P211" s="65">
        <f t="shared" si="275"/>
        <v>0.46969383181195934</v>
      </c>
      <c r="Q211" s="65">
        <f t="shared" si="275"/>
        <v>8.3615136999386555E-4</v>
      </c>
      <c r="R211" s="66">
        <f t="shared" si="275"/>
        <v>0</v>
      </c>
      <c r="S211" s="67">
        <f>SUM(L211:R211)</f>
        <v>1</v>
      </c>
      <c r="U211" s="101" t="s">
        <v>86</v>
      </c>
      <c r="V211" s="102">
        <f>+V210/$AI210</f>
        <v>5.300880604216622E-2</v>
      </c>
      <c r="W211" s="102">
        <f t="shared" ref="W211" si="276">+W210/$AI210</f>
        <v>2.389003914268187E-3</v>
      </c>
      <c r="X211" s="102">
        <f t="shared" ref="X211" si="277">+X210/$AI210</f>
        <v>8.3615136999386555E-4</v>
      </c>
      <c r="Y211" s="102">
        <f t="shared" ref="Y211" si="278">+Y210/$AI210</f>
        <v>9.738423224846254E-3</v>
      </c>
      <c r="Z211" s="102">
        <f t="shared" ref="Z211" si="279">+Z210/$AI210</f>
        <v>0.33963567398134387</v>
      </c>
      <c r="AA211" s="102">
        <f t="shared" ref="AA211" si="280">+AA210/$AI210</f>
        <v>7.7458033060299081E-2</v>
      </c>
      <c r="AB211" s="102">
        <f t="shared" ref="AB211" si="281">+AB210/$AI210</f>
        <v>0.46969383181195934</v>
      </c>
      <c r="AC211" s="102">
        <f t="shared" ref="AC211" si="282">+AC210/$AI210</f>
        <v>4.724007659512313E-2</v>
      </c>
      <c r="AD211" s="102">
        <f t="shared" ref="AD211" si="283">+AD210/$AI210</f>
        <v>4.0662403637500956E-3</v>
      </c>
      <c r="AE211" s="102">
        <f t="shared" ref="AE211" si="284">+AE210/$AI210</f>
        <v>3.5835058714022805E-4</v>
      </c>
      <c r="AF211" s="102">
        <f t="shared" ref="AF211" si="285">+AF210/$AI210</f>
        <v>0</v>
      </c>
      <c r="AG211" s="102">
        <f t="shared" ref="AG211" si="286">+AG210/$AI210</f>
        <v>3.9086382076160761E-2</v>
      </c>
      <c r="AH211" s="102">
        <f t="shared" ref="AH211" si="287">+AH210/$AI210</f>
        <v>3.7291035680720353E-3</v>
      </c>
      <c r="AI211" s="103">
        <f>SUM(V211:AC211)</f>
        <v>0.99999999999999989</v>
      </c>
      <c r="AJ211" s="1" t="str">
        <f t="shared" si="268"/>
        <v/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AJ215" t="str">
        <f>IF(ABS(S215-AI215)&gt;0.001,S215-AI215,"")</f>
        <v/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288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289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290">SUM(V216:AC216)</f>
        <v>0</v>
      </c>
      <c r="AJ216" t="str">
        <f t="shared" ref="AJ216:AJ237" si="291">IF(ABS(S216-AI216)&gt;0.001,S216-AI216,"")</f>
        <v/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288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289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290"/>
        <v>0</v>
      </c>
      <c r="AJ217" t="str">
        <f t="shared" si="291"/>
        <v/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288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289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290"/>
        <v>0</v>
      </c>
      <c r="AJ218" t="str">
        <f t="shared" si="291"/>
        <v/>
      </c>
      <c r="BA218"/>
      <c r="BR218"/>
      <c r="CG218"/>
    </row>
    <row r="219" spans="1:85" x14ac:dyDescent="0.25">
      <c r="A219" s="29" t="s">
        <v>15</v>
      </c>
      <c r="B219" s="18">
        <v>0.43183639708503624</v>
      </c>
      <c r="C219" s="18">
        <v>0</v>
      </c>
      <c r="D219" s="18">
        <v>0</v>
      </c>
      <c r="E219" s="18">
        <v>0</v>
      </c>
      <c r="F219" s="214"/>
      <c r="G219" s="18">
        <v>0</v>
      </c>
      <c r="H219" s="30">
        <v>0</v>
      </c>
      <c r="I219" s="16">
        <f t="shared" si="288"/>
        <v>0.43183639708503624</v>
      </c>
      <c r="J219" s="6"/>
      <c r="K219" s="31" t="s">
        <v>15</v>
      </c>
      <c r="L219" s="18">
        <v>0.43183639708503624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289"/>
        <v>0.43183639708503624</v>
      </c>
      <c r="U219" s="84" t="s">
        <v>15</v>
      </c>
      <c r="V219" s="76">
        <v>0.43183639708503624</v>
      </c>
      <c r="W219" s="76">
        <v>0</v>
      </c>
      <c r="X219" s="76">
        <v>0</v>
      </c>
      <c r="Y219" s="76">
        <v>0</v>
      </c>
      <c r="Z219" s="76">
        <v>0</v>
      </c>
      <c r="AA219" s="76">
        <v>0</v>
      </c>
      <c r="AB219" s="76">
        <v>0</v>
      </c>
      <c r="AC219" s="77">
        <v>0</v>
      </c>
      <c r="AD219" s="78">
        <v>0</v>
      </c>
      <c r="AE219" s="78">
        <v>0</v>
      </c>
      <c r="AF219" s="78">
        <v>0</v>
      </c>
      <c r="AG219" s="78">
        <v>0</v>
      </c>
      <c r="AH219" s="78">
        <v>0</v>
      </c>
      <c r="AI219" s="79">
        <f t="shared" si="290"/>
        <v>0.43183639708503624</v>
      </c>
      <c r="AJ219" t="str">
        <f t="shared" si="291"/>
        <v/>
      </c>
      <c r="BA219"/>
      <c r="BR219"/>
      <c r="CG219"/>
    </row>
    <row r="220" spans="1:85" x14ac:dyDescent="0.25">
      <c r="A220" s="21" t="s">
        <v>14</v>
      </c>
      <c r="B220" s="22">
        <v>0.86940356718256406</v>
      </c>
      <c r="C220" s="22">
        <v>0</v>
      </c>
      <c r="D220" s="22">
        <v>0</v>
      </c>
      <c r="E220" s="22">
        <v>0</v>
      </c>
      <c r="F220" s="214"/>
      <c r="G220" s="22">
        <v>0</v>
      </c>
      <c r="H220" s="23">
        <v>0</v>
      </c>
      <c r="I220" s="24">
        <f t="shared" si="288"/>
        <v>0.86940356718256406</v>
      </c>
      <c r="J220" s="6"/>
      <c r="K220" s="25" t="s">
        <v>14</v>
      </c>
      <c r="L220" s="26">
        <v>0.86940356718256406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289"/>
        <v>0.86940356718256406</v>
      </c>
      <c r="U220" s="80" t="s">
        <v>55</v>
      </c>
      <c r="V220" s="81">
        <v>0.86940356718256406</v>
      </c>
      <c r="W220" s="81">
        <v>0</v>
      </c>
      <c r="X220" s="81">
        <v>0</v>
      </c>
      <c r="Y220" s="81">
        <v>0</v>
      </c>
      <c r="Z220" s="81">
        <v>0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290"/>
        <v>0.86940356718256406</v>
      </c>
      <c r="AJ220" t="str">
        <f t="shared" si="291"/>
        <v/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3.2174184557972065E-3</v>
      </c>
      <c r="F221" s="214"/>
      <c r="G221" s="18">
        <v>0</v>
      </c>
      <c r="H221" s="30">
        <v>0</v>
      </c>
      <c r="I221" s="16">
        <f t="shared" si="288"/>
        <v>3.2174184557972065E-3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3.2174184557972065E-3</v>
      </c>
      <c r="P221" s="18">
        <v>4.7762480452075939</v>
      </c>
      <c r="Q221" s="18">
        <v>0</v>
      </c>
      <c r="R221" s="19">
        <v>0</v>
      </c>
      <c r="S221" s="20">
        <f t="shared" si="289"/>
        <v>4.7794654636633913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0</v>
      </c>
      <c r="AB221" s="76">
        <v>4.7762480452075939</v>
      </c>
      <c r="AC221" s="77">
        <v>3.2174184557972065E-3</v>
      </c>
      <c r="AD221" s="76">
        <v>0</v>
      </c>
      <c r="AE221" s="76">
        <v>0</v>
      </c>
      <c r="AF221" s="76">
        <v>0</v>
      </c>
      <c r="AG221" s="76">
        <v>0</v>
      </c>
      <c r="AH221" s="76">
        <v>3.2174184557972065E-3</v>
      </c>
      <c r="AI221" s="79">
        <f t="shared" si="290"/>
        <v>4.7794654636633913</v>
      </c>
      <c r="AJ221" t="str">
        <f t="shared" si="291"/>
        <v/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288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0.21785489878624914</v>
      </c>
      <c r="Q222" s="26">
        <v>0</v>
      </c>
      <c r="R222" s="27">
        <v>0</v>
      </c>
      <c r="S222" s="28">
        <f t="shared" si="289"/>
        <v>0.21785489878624914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0.21785489878624914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290"/>
        <v>0.21785489878624914</v>
      </c>
      <c r="AJ222" t="str">
        <f t="shared" si="291"/>
        <v/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288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289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290"/>
        <v>0</v>
      </c>
      <c r="AJ223" t="str">
        <f t="shared" si="291"/>
        <v/>
      </c>
      <c r="BA223"/>
      <c r="BR223"/>
      <c r="CG223"/>
    </row>
    <row r="224" spans="1:85" x14ac:dyDescent="0.25">
      <c r="A224" s="21" t="s">
        <v>16</v>
      </c>
      <c r="B224" s="22">
        <v>0</v>
      </c>
      <c r="C224" s="22">
        <v>0</v>
      </c>
      <c r="D224" s="22">
        <v>0</v>
      </c>
      <c r="E224" s="22">
        <v>8.0292064365352675E-2</v>
      </c>
      <c r="F224" s="214"/>
      <c r="G224" s="22">
        <v>0</v>
      </c>
      <c r="H224" s="23">
        <v>0</v>
      </c>
      <c r="I224" s="24">
        <f t="shared" si="288"/>
        <v>8.0292064365352675E-2</v>
      </c>
      <c r="J224" s="6"/>
      <c r="K224" s="25" t="s">
        <v>16</v>
      </c>
      <c r="L224" s="26">
        <v>0</v>
      </c>
      <c r="M224" s="26">
        <v>0</v>
      </c>
      <c r="N224" s="26">
        <v>0</v>
      </c>
      <c r="O224" s="26">
        <v>8.0292064365352675E-2</v>
      </c>
      <c r="P224" s="26">
        <v>0</v>
      </c>
      <c r="Q224" s="26">
        <v>0</v>
      </c>
      <c r="R224" s="27">
        <v>0</v>
      </c>
      <c r="S224" s="28">
        <f t="shared" si="289"/>
        <v>8.0292064365352675E-2</v>
      </c>
      <c r="U224" s="80" t="s">
        <v>16</v>
      </c>
      <c r="V224" s="81">
        <v>0</v>
      </c>
      <c r="W224" s="81">
        <v>0</v>
      </c>
      <c r="X224" s="81">
        <v>0</v>
      </c>
      <c r="Y224" s="81">
        <v>0</v>
      </c>
      <c r="Z224" s="81">
        <v>0</v>
      </c>
      <c r="AA224" s="81">
        <v>0</v>
      </c>
      <c r="AB224" s="81">
        <v>0</v>
      </c>
      <c r="AC224" s="82">
        <v>8.0292064365352675E-2</v>
      </c>
      <c r="AD224" s="81">
        <v>0</v>
      </c>
      <c r="AE224" s="81">
        <v>0</v>
      </c>
      <c r="AF224" s="81">
        <v>0</v>
      </c>
      <c r="AG224" s="81">
        <v>0</v>
      </c>
      <c r="AH224" s="81">
        <v>8.0292064365352675E-2</v>
      </c>
      <c r="AI224" s="83">
        <f t="shared" si="290"/>
        <v>8.0292064365352675E-2</v>
      </c>
      <c r="AJ224" t="str">
        <f t="shared" si="291"/>
        <v/>
      </c>
      <c r="BA224"/>
      <c r="BR224"/>
      <c r="CG224"/>
    </row>
    <row r="225" spans="1:85" x14ac:dyDescent="0.25">
      <c r="A225" s="29" t="s">
        <v>136</v>
      </c>
      <c r="B225" s="18">
        <v>25.320192875541309</v>
      </c>
      <c r="C225" s="18">
        <v>0</v>
      </c>
      <c r="D225" s="18">
        <v>0.35797366047682694</v>
      </c>
      <c r="E225" s="18">
        <v>0.83422033803495799</v>
      </c>
      <c r="F225" s="214"/>
      <c r="G225" s="18">
        <v>0</v>
      </c>
      <c r="H225" s="30">
        <v>0</v>
      </c>
      <c r="I225" s="16">
        <f t="shared" si="288"/>
        <v>26.512386874053092</v>
      </c>
      <c r="J225" s="6"/>
      <c r="K225" s="31" t="s">
        <v>136</v>
      </c>
      <c r="L225" s="18">
        <v>25.320192875541309</v>
      </c>
      <c r="M225" s="18">
        <v>0</v>
      </c>
      <c r="N225" s="18">
        <v>0.35797366047682694</v>
      </c>
      <c r="O225" s="18">
        <v>0.83422033803495799</v>
      </c>
      <c r="P225" s="18">
        <v>0</v>
      </c>
      <c r="Q225" s="18">
        <v>0</v>
      </c>
      <c r="R225" s="19">
        <v>0</v>
      </c>
      <c r="S225" s="20">
        <f t="shared" si="289"/>
        <v>26.512386874053092</v>
      </c>
      <c r="U225" s="84" t="s">
        <v>136</v>
      </c>
      <c r="V225" s="76">
        <v>25.155081025895285</v>
      </c>
      <c r="W225" s="76">
        <v>0</v>
      </c>
      <c r="X225" s="76">
        <v>0</v>
      </c>
      <c r="Y225" s="76">
        <v>0</v>
      </c>
      <c r="Z225" s="76">
        <v>0.35797366047682694</v>
      </c>
      <c r="AA225" s="76">
        <v>0</v>
      </c>
      <c r="AB225" s="76">
        <v>0</v>
      </c>
      <c r="AC225" s="77">
        <v>0.99933218768098198</v>
      </c>
      <c r="AD225" s="76">
        <v>0.16511184964602416</v>
      </c>
      <c r="AE225" s="76">
        <v>0</v>
      </c>
      <c r="AF225" s="76">
        <v>0</v>
      </c>
      <c r="AG225" s="76">
        <v>0</v>
      </c>
      <c r="AH225" s="76">
        <v>0.83422033803495799</v>
      </c>
      <c r="AI225" s="79">
        <f t="shared" si="290"/>
        <v>26.512386874053092</v>
      </c>
      <c r="AJ225" t="str">
        <f t="shared" si="291"/>
        <v/>
      </c>
      <c r="BA225"/>
      <c r="BR225"/>
      <c r="CG225"/>
    </row>
    <row r="226" spans="1:85" x14ac:dyDescent="0.25">
      <c r="A226" s="21" t="s">
        <v>24</v>
      </c>
      <c r="B226" s="22">
        <v>4.3914397614252936</v>
      </c>
      <c r="C226" s="22">
        <v>0</v>
      </c>
      <c r="D226" s="22">
        <v>13.659734491441295</v>
      </c>
      <c r="E226" s="22">
        <v>53.414530437995573</v>
      </c>
      <c r="F226" s="214"/>
      <c r="G226" s="22">
        <v>10.487704929000664</v>
      </c>
      <c r="H226" s="23">
        <v>0</v>
      </c>
      <c r="I226" s="24">
        <f t="shared" si="288"/>
        <v>81.953409619862839</v>
      </c>
      <c r="J226" s="6"/>
      <c r="K226" s="25" t="s">
        <v>24</v>
      </c>
      <c r="L226" s="26">
        <v>4.3914397614252936</v>
      </c>
      <c r="M226" s="26">
        <v>0</v>
      </c>
      <c r="N226" s="26">
        <v>13.659734491441295</v>
      </c>
      <c r="O226" s="26">
        <v>53.414530437995573</v>
      </c>
      <c r="P226" s="26">
        <v>0</v>
      </c>
      <c r="Q226" s="26">
        <v>10.487704929000664</v>
      </c>
      <c r="R226" s="27">
        <v>0</v>
      </c>
      <c r="S226" s="28">
        <f t="shared" si="289"/>
        <v>81.953409619862839</v>
      </c>
      <c r="U226" s="80" t="s">
        <v>24</v>
      </c>
      <c r="V226" s="81">
        <v>1.2107054556174011</v>
      </c>
      <c r="W226" s="81">
        <v>3.1807343058078925</v>
      </c>
      <c r="X226" s="81">
        <v>10.487704929000664</v>
      </c>
      <c r="Y226" s="81">
        <v>0</v>
      </c>
      <c r="Z226" s="81">
        <v>13.659734491441295</v>
      </c>
      <c r="AA226" s="81">
        <v>51.985218912929675</v>
      </c>
      <c r="AB226" s="81">
        <v>0</v>
      </c>
      <c r="AC226" s="82">
        <v>1.4293115250658956</v>
      </c>
      <c r="AD226" s="81">
        <v>0</v>
      </c>
      <c r="AE226" s="81">
        <v>0.58662978662591214</v>
      </c>
      <c r="AF226" s="81">
        <v>0</v>
      </c>
      <c r="AG226" s="81">
        <v>0</v>
      </c>
      <c r="AH226" s="81">
        <v>0.8426817384399834</v>
      </c>
      <c r="AI226" s="83">
        <f t="shared" si="290"/>
        <v>81.953409619862825</v>
      </c>
      <c r="AJ226" t="str">
        <f t="shared" si="291"/>
        <v/>
      </c>
      <c r="BA226"/>
      <c r="BR226"/>
      <c r="CG226"/>
    </row>
    <row r="227" spans="1:85" x14ac:dyDescent="0.25">
      <c r="A227" s="29" t="s">
        <v>23</v>
      </c>
      <c r="B227" s="18">
        <v>2.2383855086975575</v>
      </c>
      <c r="C227" s="18">
        <v>0</v>
      </c>
      <c r="D227" s="18">
        <v>0</v>
      </c>
      <c r="E227" s="18">
        <v>0</v>
      </c>
      <c r="F227" s="214"/>
      <c r="G227" s="18">
        <v>0</v>
      </c>
      <c r="H227" s="30">
        <v>0</v>
      </c>
      <c r="I227" s="16">
        <f t="shared" si="288"/>
        <v>2.2383855086975575</v>
      </c>
      <c r="J227" s="6"/>
      <c r="K227" s="31" t="s">
        <v>23</v>
      </c>
      <c r="L227" s="18">
        <v>2.2383855086975575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289"/>
        <v>2.2383855086975575</v>
      </c>
      <c r="U227" s="84" t="s">
        <v>23</v>
      </c>
      <c r="V227" s="76">
        <v>2.185641557822986</v>
      </c>
      <c r="W227" s="76">
        <v>5.2743950874571323E-2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0</v>
      </c>
      <c r="AD227" s="76">
        <v>0</v>
      </c>
      <c r="AE227" s="76">
        <v>0</v>
      </c>
      <c r="AF227" s="76">
        <v>0</v>
      </c>
      <c r="AG227" s="76">
        <v>0</v>
      </c>
      <c r="AH227" s="76">
        <v>0</v>
      </c>
      <c r="AI227" s="79">
        <f t="shared" si="290"/>
        <v>2.2383855086975575</v>
      </c>
      <c r="AJ227" t="str">
        <f t="shared" si="291"/>
        <v/>
      </c>
      <c r="BA227"/>
      <c r="BR227"/>
      <c r="CG227"/>
    </row>
    <row r="228" spans="1:85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288"/>
        <v>0</v>
      </c>
      <c r="J228" s="6"/>
      <c r="K228" s="25" t="s">
        <v>58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289"/>
        <v>0</v>
      </c>
      <c r="U228" s="80" t="s">
        <v>58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290"/>
        <v>0</v>
      </c>
      <c r="AJ228" t="str">
        <f t="shared" si="291"/>
        <v/>
      </c>
      <c r="BA228"/>
      <c r="BR228"/>
      <c r="CG228"/>
    </row>
    <row r="229" spans="1:85" x14ac:dyDescent="0.25">
      <c r="A229" s="29" t="s">
        <v>21</v>
      </c>
      <c r="B229" s="18">
        <v>0.1562641251979956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288"/>
        <v>0.1562641251979956</v>
      </c>
      <c r="J229" s="6"/>
      <c r="K229" s="31" t="s">
        <v>21</v>
      </c>
      <c r="L229" s="18">
        <v>0.1562641251979956</v>
      </c>
      <c r="M229" s="18">
        <v>0</v>
      </c>
      <c r="N229" s="18">
        <v>0</v>
      </c>
      <c r="O229" s="18">
        <v>0</v>
      </c>
      <c r="P229" s="18">
        <v>0.27547457318721363</v>
      </c>
      <c r="Q229" s="18">
        <v>0</v>
      </c>
      <c r="R229" s="19">
        <v>0</v>
      </c>
      <c r="S229" s="20">
        <f t="shared" si="289"/>
        <v>0.43173869838520923</v>
      </c>
      <c r="U229" s="84" t="s">
        <v>21</v>
      </c>
      <c r="V229" s="76">
        <v>0.1562641251979956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0.27547457318721363</v>
      </c>
      <c r="AC229" s="77">
        <v>0</v>
      </c>
      <c r="AD229" s="76">
        <v>0</v>
      </c>
      <c r="AE229" s="76">
        <v>0</v>
      </c>
      <c r="AF229" s="76">
        <v>0</v>
      </c>
      <c r="AG229" s="76">
        <v>0</v>
      </c>
      <c r="AH229" s="76">
        <v>0</v>
      </c>
      <c r="AI229" s="79">
        <f t="shared" si="290"/>
        <v>0.43173869838520923</v>
      </c>
      <c r="AJ229" t="str">
        <f t="shared" si="291"/>
        <v/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288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289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290"/>
        <v>0</v>
      </c>
      <c r="AJ230" t="str">
        <f t="shared" si="291"/>
        <v/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288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289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290"/>
        <v>0</v>
      </c>
      <c r="AJ231" t="str">
        <f t="shared" si="291"/>
        <v/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288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289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290"/>
        <v>0</v>
      </c>
      <c r="AJ232" t="str">
        <f t="shared" si="291"/>
        <v/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288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289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290"/>
        <v>0</v>
      </c>
      <c r="AJ233" t="str">
        <f t="shared" si="291"/>
        <v/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288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289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290"/>
        <v>0</v>
      </c>
      <c r="AJ234" t="str">
        <f t="shared" si="291"/>
        <v/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288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289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290"/>
        <v>0</v>
      </c>
      <c r="AJ235" t="str">
        <f t="shared" si="291"/>
        <v/>
      </c>
      <c r="BA235"/>
      <c r="BR235"/>
      <c r="CG235"/>
    </row>
    <row r="236" spans="1:85" x14ac:dyDescent="0.25">
      <c r="A236" s="56" t="s">
        <v>25</v>
      </c>
      <c r="B236" s="57">
        <f>SUM(B215:B231)</f>
        <v>33.407522235129754</v>
      </c>
      <c r="C236" s="57">
        <f t="shared" ref="C236:H236" si="292">SUM(C215:C231)</f>
        <v>0</v>
      </c>
      <c r="D236" s="57">
        <f t="shared" si="292"/>
        <v>14.017708151918121</v>
      </c>
      <c r="E236" s="57">
        <f t="shared" si="292"/>
        <v>54.332260258851683</v>
      </c>
      <c r="F236" s="57">
        <f t="shared" si="292"/>
        <v>0</v>
      </c>
      <c r="G236" s="57">
        <f t="shared" si="292"/>
        <v>10.487704929000664</v>
      </c>
      <c r="H236" s="58">
        <f t="shared" si="292"/>
        <v>0</v>
      </c>
      <c r="I236" s="16">
        <f t="shared" ref="I236" si="293">SUM(I215:I231)</f>
        <v>112.24519557490024</v>
      </c>
      <c r="J236" s="6"/>
      <c r="K236" s="59" t="s">
        <v>25</v>
      </c>
      <c r="L236" s="57">
        <f>SUM(L215:L231)</f>
        <v>33.407522235129754</v>
      </c>
      <c r="M236" s="57">
        <f t="shared" ref="M236:R236" si="294">SUM(M215:M231)</f>
        <v>0</v>
      </c>
      <c r="N236" s="57">
        <f t="shared" si="294"/>
        <v>14.017708151918121</v>
      </c>
      <c r="O236" s="57">
        <f t="shared" si="294"/>
        <v>54.332260258851683</v>
      </c>
      <c r="P236" s="57">
        <f t="shared" si="294"/>
        <v>5.2695775171810562</v>
      </c>
      <c r="Q236" s="57">
        <f t="shared" si="294"/>
        <v>10.487704929000664</v>
      </c>
      <c r="R236" s="58">
        <f t="shared" si="294"/>
        <v>0</v>
      </c>
      <c r="S236" s="60">
        <f t="shared" ref="S236" si="295">SUM(S215:S231)</f>
        <v>117.51477309208128</v>
      </c>
      <c r="T236" t="str">
        <f>IF(ABS(S236-AI236)&gt;0.01,S236-AI236,"")</f>
        <v/>
      </c>
      <c r="U236" s="94" t="s">
        <v>61</v>
      </c>
      <c r="V236" s="95">
        <f>SUM(V215:V231)</f>
        <v>30.00893212880127</v>
      </c>
      <c r="W236" s="95">
        <f t="shared" ref="W236:AH236" si="296">SUM(W215:W231)</f>
        <v>3.233478256682464</v>
      </c>
      <c r="X236" s="95">
        <f t="shared" si="296"/>
        <v>10.487704929000664</v>
      </c>
      <c r="Y236" s="95">
        <f t="shared" si="296"/>
        <v>0</v>
      </c>
      <c r="Z236" s="95">
        <f t="shared" si="296"/>
        <v>14.017708151918121</v>
      </c>
      <c r="AA236" s="95">
        <f t="shared" si="296"/>
        <v>51.985218912929675</v>
      </c>
      <c r="AB236" s="95">
        <f t="shared" si="296"/>
        <v>5.2695775171810562</v>
      </c>
      <c r="AC236" s="95">
        <f t="shared" si="296"/>
        <v>2.5121531955680272</v>
      </c>
      <c r="AD236" s="96">
        <f t="shared" si="296"/>
        <v>0.16511184964602416</v>
      </c>
      <c r="AE236" s="96">
        <f t="shared" si="296"/>
        <v>0.58662978662591214</v>
      </c>
      <c r="AF236" s="96">
        <f t="shared" si="296"/>
        <v>0</v>
      </c>
      <c r="AG236" s="96">
        <f t="shared" si="296"/>
        <v>0</v>
      </c>
      <c r="AH236" s="96">
        <f t="shared" si="296"/>
        <v>1.7604115592960912</v>
      </c>
      <c r="AI236" s="97">
        <f>SUM(V236:AC236)</f>
        <v>117.5147730920813</v>
      </c>
      <c r="AJ236" t="str">
        <f t="shared" si="291"/>
        <v/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0.29762986347898701</v>
      </c>
      <c r="C237" s="98">
        <f t="shared" ref="C237:H237" si="297">IF($I236=0,"-",C236/$I236)</f>
        <v>0</v>
      </c>
      <c r="D237" s="98">
        <f t="shared" si="297"/>
        <v>0.12488470513256157</v>
      </c>
      <c r="E237" s="98">
        <f t="shared" si="297"/>
        <v>0.48404976249158249</v>
      </c>
      <c r="F237" s="98">
        <f t="shared" si="297"/>
        <v>0</v>
      </c>
      <c r="G237" s="98">
        <f t="shared" si="297"/>
        <v>9.3435668896868815E-2</v>
      </c>
      <c r="H237" s="99">
        <f t="shared" si="297"/>
        <v>0</v>
      </c>
      <c r="I237" s="100">
        <f>SUM(B237:H237)</f>
        <v>0.99999999999999989</v>
      </c>
      <c r="J237"/>
      <c r="K237" s="64" t="s">
        <v>86</v>
      </c>
      <c r="L237" s="65">
        <f>IF($S236=0,"-",L236/$S236)</f>
        <v>0.28428359563739747</v>
      </c>
      <c r="M237" s="65">
        <f t="shared" ref="M237:R237" si="298">IF($S236=0,"-",M236/$S236)</f>
        <v>0</v>
      </c>
      <c r="N237" s="65">
        <f t="shared" si="298"/>
        <v>0.11928464637322014</v>
      </c>
      <c r="O237" s="65">
        <f t="shared" si="298"/>
        <v>0.46234408516687892</v>
      </c>
      <c r="P237" s="65">
        <f t="shared" si="298"/>
        <v>4.484183033780751E-2</v>
      </c>
      <c r="Q237" s="65">
        <f t="shared" si="298"/>
        <v>8.9245842484695873E-2</v>
      </c>
      <c r="R237" s="66">
        <f t="shared" si="298"/>
        <v>0</v>
      </c>
      <c r="S237" s="67">
        <f>SUM(L237:R237)</f>
        <v>0.99999999999999989</v>
      </c>
      <c r="U237" s="101" t="s">
        <v>86</v>
      </c>
      <c r="V237" s="102">
        <f>+V236/$AI236</f>
        <v>0.25536306065354958</v>
      </c>
      <c r="W237" s="102">
        <f t="shared" ref="W237" si="299">+W236/$AI236</f>
        <v>2.7515504405125308E-2</v>
      </c>
      <c r="X237" s="102">
        <f t="shared" ref="X237" si="300">+X236/$AI236</f>
        <v>8.9245842484695873E-2</v>
      </c>
      <c r="Y237" s="102">
        <f t="shared" ref="Y237" si="301">+Y236/$AI236</f>
        <v>0</v>
      </c>
      <c r="Z237" s="102">
        <f t="shared" ref="Z237" si="302">+Z236/$AI236</f>
        <v>0.11928464637322013</v>
      </c>
      <c r="AA237" s="102">
        <f t="shared" ref="AA237" si="303">+AA236/$AI236</f>
        <v>0.44237177628888841</v>
      </c>
      <c r="AB237" s="102">
        <f t="shared" ref="AB237" si="304">+AB236/$AI236</f>
        <v>4.4841830337807503E-2</v>
      </c>
      <c r="AC237" s="102">
        <f t="shared" ref="AC237" si="305">+AC236/$AI236</f>
        <v>2.137733945671302E-2</v>
      </c>
      <c r="AD237" s="102">
        <f t="shared" ref="AD237" si="306">+AD236/$AI236</f>
        <v>1.4050305787226183E-3</v>
      </c>
      <c r="AE237" s="102">
        <f t="shared" ref="AE237" si="307">+AE236/$AI236</f>
        <v>4.9919662965799659E-3</v>
      </c>
      <c r="AF237" s="102">
        <f t="shared" ref="AF237" si="308">+AF236/$AI236</f>
        <v>0</v>
      </c>
      <c r="AG237" s="102">
        <f t="shared" ref="AG237" si="309">+AG236/$AI236</f>
        <v>0</v>
      </c>
      <c r="AH237" s="102">
        <f t="shared" ref="AH237" si="310">+AH236/$AI236</f>
        <v>1.498034258141044E-2</v>
      </c>
      <c r="AI237" s="103">
        <f>SUM(V237:AC237)</f>
        <v>0.99999999999999989</v>
      </c>
      <c r="AJ237" s="1" t="str">
        <f t="shared" si="291"/>
        <v/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AJ241" t="str">
        <f>IF(ABS(S241-AI241)&gt;0.001,S241-AI241,"")</f>
        <v/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311">SUM(B242:H242)</f>
        <v>0</v>
      </c>
      <c r="J242" s="6"/>
      <c r="K242" s="25" t="s">
        <v>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312">SUM(L242:R242)</f>
        <v>0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313">SUM(V242:AC242)</f>
        <v>0</v>
      </c>
      <c r="AJ242" t="str">
        <f t="shared" ref="AJ242:AJ263" si="314">IF(ABS(S242-AI242)&gt;0.001,S242-AI242,"")</f>
        <v/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0.1502538001947839</v>
      </c>
      <c r="E243" s="18">
        <v>0</v>
      </c>
      <c r="F243" s="214"/>
      <c r="G243" s="18">
        <v>0</v>
      </c>
      <c r="H243" s="30">
        <v>0</v>
      </c>
      <c r="I243" s="16">
        <f t="shared" si="311"/>
        <v>0.1502538001947839</v>
      </c>
      <c r="J243" s="6"/>
      <c r="K243" s="31" t="s">
        <v>9</v>
      </c>
      <c r="L243" s="18">
        <v>0</v>
      </c>
      <c r="M243" s="18">
        <v>0</v>
      </c>
      <c r="N243" s="18">
        <v>0.1502538001947839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312"/>
        <v>0.1502538001947839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0.1502538001947839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313"/>
        <v>0.1502538001947839</v>
      </c>
      <c r="AJ243" t="str">
        <f t="shared" si="314"/>
        <v/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311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312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313"/>
        <v>0</v>
      </c>
      <c r="AJ244" t="str">
        <f t="shared" si="314"/>
        <v/>
      </c>
      <c r="BA244"/>
      <c r="BR244"/>
      <c r="CG244"/>
    </row>
    <row r="245" spans="1:85" x14ac:dyDescent="0.25">
      <c r="A245" s="29" t="s">
        <v>15</v>
      </c>
      <c r="B245" s="18">
        <v>16.246194149101132</v>
      </c>
      <c r="C245" s="18">
        <v>0</v>
      </c>
      <c r="D245" s="18">
        <v>2.5513680407041122</v>
      </c>
      <c r="E245" s="18">
        <v>0</v>
      </c>
      <c r="F245" s="214"/>
      <c r="G245" s="18">
        <v>0</v>
      </c>
      <c r="H245" s="30">
        <v>0</v>
      </c>
      <c r="I245" s="16">
        <f t="shared" si="311"/>
        <v>18.797562189805245</v>
      </c>
      <c r="J245" s="6"/>
      <c r="K245" s="31" t="s">
        <v>15</v>
      </c>
      <c r="L245" s="18">
        <v>16.246194149101132</v>
      </c>
      <c r="M245" s="18">
        <v>0</v>
      </c>
      <c r="N245" s="18">
        <v>2.5513680407041122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312"/>
        <v>18.797562189805245</v>
      </c>
      <c r="U245" s="84" t="s">
        <v>15</v>
      </c>
      <c r="V245" s="76">
        <v>16.246194149101132</v>
      </c>
      <c r="W245" s="76">
        <v>0</v>
      </c>
      <c r="X245" s="76">
        <v>0</v>
      </c>
      <c r="Y245" s="76">
        <v>0</v>
      </c>
      <c r="Z245" s="76">
        <v>2.5513680407041122</v>
      </c>
      <c r="AA245" s="76">
        <v>0</v>
      </c>
      <c r="AB245" s="76">
        <v>0</v>
      </c>
      <c r="AC245" s="77">
        <v>0</v>
      </c>
      <c r="AD245" s="78">
        <v>0</v>
      </c>
      <c r="AE245" s="78">
        <v>0</v>
      </c>
      <c r="AF245" s="78">
        <v>0</v>
      </c>
      <c r="AG245" s="78">
        <v>0</v>
      </c>
      <c r="AH245" s="78">
        <v>0</v>
      </c>
      <c r="AI245" s="79">
        <f t="shared" si="313"/>
        <v>18.797562189805245</v>
      </c>
      <c r="AJ245" t="str">
        <f t="shared" si="314"/>
        <v/>
      </c>
      <c r="BA245"/>
      <c r="BR245"/>
      <c r="CG245"/>
    </row>
    <row r="246" spans="1:85" x14ac:dyDescent="0.25">
      <c r="A246" s="21" t="s">
        <v>14</v>
      </c>
      <c r="B246" s="22">
        <v>7.1171762003686601</v>
      </c>
      <c r="C246" s="22">
        <v>8.9303295142505762E-2</v>
      </c>
      <c r="D246" s="22">
        <v>1.7740682558352348</v>
      </c>
      <c r="E246" s="22">
        <v>6.6968892303969768E-2</v>
      </c>
      <c r="F246" s="214"/>
      <c r="G246" s="22">
        <v>0</v>
      </c>
      <c r="H246" s="23">
        <v>0</v>
      </c>
      <c r="I246" s="24">
        <f t="shared" si="311"/>
        <v>9.047516643650372</v>
      </c>
      <c r="J246" s="6"/>
      <c r="K246" s="25" t="s">
        <v>14</v>
      </c>
      <c r="L246" s="26">
        <v>7.1171762003686601</v>
      </c>
      <c r="M246" s="26">
        <v>8.9303295142505762E-2</v>
      </c>
      <c r="N246" s="26">
        <v>1.7740682558352348</v>
      </c>
      <c r="O246" s="26">
        <v>6.6968892303969768E-2</v>
      </c>
      <c r="P246" s="26">
        <v>0</v>
      </c>
      <c r="Q246" s="26">
        <v>0</v>
      </c>
      <c r="R246" s="27">
        <v>0</v>
      </c>
      <c r="S246" s="28">
        <f t="shared" si="312"/>
        <v>9.047516643650372</v>
      </c>
      <c r="U246" s="80" t="s">
        <v>55</v>
      </c>
      <c r="V246" s="81">
        <v>6.9808440707859889</v>
      </c>
      <c r="W246" s="81">
        <v>0</v>
      </c>
      <c r="X246" s="81">
        <v>0</v>
      </c>
      <c r="Y246" s="81">
        <v>8.9303295142505762E-2</v>
      </c>
      <c r="Z246" s="81">
        <v>1.7740682558352348</v>
      </c>
      <c r="AA246" s="81">
        <v>5.7401907689116939E-2</v>
      </c>
      <c r="AB246" s="81">
        <v>0</v>
      </c>
      <c r="AC246" s="82">
        <v>0.1458991141975236</v>
      </c>
      <c r="AD246" s="81">
        <v>0.1363321295826708</v>
      </c>
      <c r="AE246" s="81">
        <v>0</v>
      </c>
      <c r="AF246" s="81">
        <v>0</v>
      </c>
      <c r="AG246" s="81">
        <v>0</v>
      </c>
      <c r="AH246" s="81">
        <v>9.5669846148528342E-3</v>
      </c>
      <c r="AI246" s="83">
        <f t="shared" si="313"/>
        <v>9.047516643650372</v>
      </c>
      <c r="AJ246" t="str">
        <f t="shared" si="314"/>
        <v/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0.32456480402720839</v>
      </c>
      <c r="F247" s="214"/>
      <c r="G247" s="18">
        <v>0</v>
      </c>
      <c r="H247" s="30">
        <v>0</v>
      </c>
      <c r="I247" s="16">
        <f t="shared" si="311"/>
        <v>0.32456480402720839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0.32456480402720839</v>
      </c>
      <c r="P247" s="18">
        <v>60.067429842241523</v>
      </c>
      <c r="Q247" s="18">
        <v>0</v>
      </c>
      <c r="R247" s="19">
        <v>0</v>
      </c>
      <c r="S247" s="20">
        <f t="shared" si="312"/>
        <v>60.391994646268735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2.2719536281904588E-2</v>
      </c>
      <c r="AB247" s="76">
        <v>60.067429842241523</v>
      </c>
      <c r="AC247" s="77">
        <v>0.30184526774530379</v>
      </c>
      <c r="AD247" s="76">
        <v>0</v>
      </c>
      <c r="AE247" s="76">
        <v>0</v>
      </c>
      <c r="AF247" s="76">
        <v>0</v>
      </c>
      <c r="AG247" s="76">
        <v>0</v>
      </c>
      <c r="AH247" s="76">
        <v>0.30184526774530379</v>
      </c>
      <c r="AI247" s="79">
        <f t="shared" si="313"/>
        <v>60.391994646268735</v>
      </c>
      <c r="AJ247" t="str">
        <f t="shared" si="314"/>
        <v/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1.7410998471332169E-3</v>
      </c>
      <c r="F248" s="214"/>
      <c r="G248" s="22">
        <v>0</v>
      </c>
      <c r="H248" s="23">
        <v>0</v>
      </c>
      <c r="I248" s="24">
        <f t="shared" si="311"/>
        <v>1.7410998471332169E-3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1.7410998471332169E-3</v>
      </c>
      <c r="P248" s="26">
        <v>4.6040419321690687</v>
      </c>
      <c r="Q248" s="26">
        <v>0</v>
      </c>
      <c r="R248" s="27">
        <v>0</v>
      </c>
      <c r="S248" s="28">
        <f t="shared" si="312"/>
        <v>4.6057830320162019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1.7236888486618848E-3</v>
      </c>
      <c r="AB248" s="81">
        <v>4.6040419321690687</v>
      </c>
      <c r="AC248" s="82">
        <v>1.7410998471332169E-5</v>
      </c>
      <c r="AD248" s="81">
        <v>0</v>
      </c>
      <c r="AE248" s="81">
        <v>0</v>
      </c>
      <c r="AF248" s="81">
        <v>0</v>
      </c>
      <c r="AG248" s="81">
        <v>0</v>
      </c>
      <c r="AH248" s="81">
        <v>1.7410998471332169E-5</v>
      </c>
      <c r="AI248" s="83">
        <f t="shared" si="313"/>
        <v>4.6057830320162019</v>
      </c>
      <c r="AJ248" t="str">
        <f t="shared" si="314"/>
        <v/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0.52560665516508021</v>
      </c>
      <c r="E249" s="18">
        <v>0</v>
      </c>
      <c r="F249" s="214"/>
      <c r="G249" s="18">
        <v>0</v>
      </c>
      <c r="H249" s="30">
        <v>0</v>
      </c>
      <c r="I249" s="16">
        <f t="shared" si="311"/>
        <v>0.52560665516508021</v>
      </c>
      <c r="J249" s="6"/>
      <c r="K249" s="31" t="s">
        <v>57</v>
      </c>
      <c r="L249" s="18">
        <v>0</v>
      </c>
      <c r="M249" s="18">
        <v>0</v>
      </c>
      <c r="N249" s="18">
        <v>0.52560665516508021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312"/>
        <v>0.52560665516508021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0.52560665516508021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313"/>
        <v>0.52560665516508021</v>
      </c>
      <c r="AJ249" t="str">
        <f t="shared" si="314"/>
        <v/>
      </c>
      <c r="BA249"/>
      <c r="BR249"/>
      <c r="CG249"/>
    </row>
    <row r="250" spans="1:85" x14ac:dyDescent="0.25">
      <c r="A250" s="21" t="s">
        <v>16</v>
      </c>
      <c r="B250" s="22">
        <v>0.62773096068104395</v>
      </c>
      <c r="C250" s="22">
        <v>0</v>
      </c>
      <c r="D250" s="22">
        <v>0.89016389643168337</v>
      </c>
      <c r="E250" s="22">
        <v>1.7607564129774231</v>
      </c>
      <c r="F250" s="214"/>
      <c r="G250" s="22">
        <v>0</v>
      </c>
      <c r="H250" s="23">
        <v>0</v>
      </c>
      <c r="I250" s="24">
        <f t="shared" si="311"/>
        <v>3.2786512700901502</v>
      </c>
      <c r="J250" s="6"/>
      <c r="K250" s="25" t="s">
        <v>16</v>
      </c>
      <c r="L250" s="26">
        <v>0.62773096068104395</v>
      </c>
      <c r="M250" s="26">
        <v>0</v>
      </c>
      <c r="N250" s="26">
        <v>0.89016389643168337</v>
      </c>
      <c r="O250" s="26">
        <v>1.7607564129774231</v>
      </c>
      <c r="P250" s="26">
        <v>1.3501506354979053E-2</v>
      </c>
      <c r="Q250" s="26">
        <v>0</v>
      </c>
      <c r="R250" s="27">
        <v>0</v>
      </c>
      <c r="S250" s="28">
        <f t="shared" si="312"/>
        <v>3.2921527764451293</v>
      </c>
      <c r="U250" s="80" t="s">
        <v>16</v>
      </c>
      <c r="V250" s="81">
        <v>0.62773096068104395</v>
      </c>
      <c r="W250" s="81">
        <v>0</v>
      </c>
      <c r="X250" s="81">
        <v>0</v>
      </c>
      <c r="Y250" s="81">
        <v>0</v>
      </c>
      <c r="Z250" s="81">
        <v>0.89016389643168337</v>
      </c>
      <c r="AA250" s="81">
        <v>8.9044911927242589E-3</v>
      </c>
      <c r="AB250" s="81">
        <v>1.3501506354979053E-2</v>
      </c>
      <c r="AC250" s="82">
        <v>1.7518519217846988</v>
      </c>
      <c r="AD250" s="81">
        <v>0</v>
      </c>
      <c r="AE250" s="81">
        <v>0</v>
      </c>
      <c r="AF250" s="81">
        <v>0</v>
      </c>
      <c r="AG250" s="81">
        <v>0</v>
      </c>
      <c r="AH250" s="81">
        <v>1.7518519217846988</v>
      </c>
      <c r="AI250" s="83">
        <f t="shared" si="313"/>
        <v>3.2921527764451293</v>
      </c>
      <c r="AJ250" t="str">
        <f t="shared" si="314"/>
        <v/>
      </c>
      <c r="BA250"/>
      <c r="BR250"/>
      <c r="CG250"/>
    </row>
    <row r="251" spans="1:85" x14ac:dyDescent="0.25">
      <c r="A251" s="29" t="s">
        <v>136</v>
      </c>
      <c r="B251" s="18">
        <v>116.68506795187254</v>
      </c>
      <c r="C251" s="18">
        <v>3.8944174632976787</v>
      </c>
      <c r="D251" s="18">
        <v>50.196259244983807</v>
      </c>
      <c r="E251" s="18">
        <v>10.724459097119979</v>
      </c>
      <c r="F251" s="214"/>
      <c r="G251" s="18">
        <v>0</v>
      </c>
      <c r="H251" s="30">
        <v>0</v>
      </c>
      <c r="I251" s="16">
        <f t="shared" si="311"/>
        <v>181.50020375727402</v>
      </c>
      <c r="J251" s="6"/>
      <c r="K251" s="31" t="s">
        <v>136</v>
      </c>
      <c r="L251" s="18">
        <v>116.68506795187254</v>
      </c>
      <c r="M251" s="18">
        <v>3.8944174632976787</v>
      </c>
      <c r="N251" s="18">
        <v>50.196259244983807</v>
      </c>
      <c r="O251" s="18">
        <v>10.724459097119979</v>
      </c>
      <c r="P251" s="18">
        <v>2.4023403777838424E-2</v>
      </c>
      <c r="Q251" s="18">
        <v>0</v>
      </c>
      <c r="R251" s="19">
        <v>0</v>
      </c>
      <c r="S251" s="20">
        <f t="shared" si="312"/>
        <v>181.52422716105187</v>
      </c>
      <c r="U251" s="84" t="s">
        <v>136</v>
      </c>
      <c r="V251" s="76">
        <v>115.13758008353993</v>
      </c>
      <c r="W251" s="76">
        <v>0</v>
      </c>
      <c r="X251" s="76">
        <v>0</v>
      </c>
      <c r="Y251" s="76">
        <v>3.8944174632976787</v>
      </c>
      <c r="Z251" s="76">
        <v>50.196259244983807</v>
      </c>
      <c r="AA251" s="76">
        <v>1.2492387743907694</v>
      </c>
      <c r="AB251" s="76">
        <v>2.4023403777838424E-2</v>
      </c>
      <c r="AC251" s="77">
        <v>11.022708191061815</v>
      </c>
      <c r="AD251" s="76">
        <v>1.5474878683326052</v>
      </c>
      <c r="AE251" s="76">
        <v>3.8322050838649715</v>
      </c>
      <c r="AF251" s="76">
        <v>0</v>
      </c>
      <c r="AG251" s="76">
        <v>0</v>
      </c>
      <c r="AH251" s="76">
        <v>5.6430152388642378</v>
      </c>
      <c r="AI251" s="79">
        <f t="shared" si="313"/>
        <v>181.52422716105184</v>
      </c>
      <c r="AJ251" t="str">
        <f t="shared" si="314"/>
        <v/>
      </c>
      <c r="BA251"/>
      <c r="BR251"/>
      <c r="CG251"/>
    </row>
    <row r="252" spans="1:85" x14ac:dyDescent="0.25">
      <c r="A252" s="21" t="s">
        <v>24</v>
      </c>
      <c r="B252" s="22">
        <v>10.296600121258793</v>
      </c>
      <c r="C252" s="22">
        <v>9.4184077157534352E-2</v>
      </c>
      <c r="D252" s="22">
        <v>68.861259184664064</v>
      </c>
      <c r="E252" s="22">
        <v>125.51516700590651</v>
      </c>
      <c r="F252" s="214"/>
      <c r="G252" s="22">
        <v>24.889288851680217</v>
      </c>
      <c r="H252" s="23">
        <v>6.4362405795790307</v>
      </c>
      <c r="I252" s="24">
        <f t="shared" si="311"/>
        <v>236.09273982024612</v>
      </c>
      <c r="J252" s="6"/>
      <c r="K252" s="25" t="s">
        <v>24</v>
      </c>
      <c r="L252" s="26">
        <v>10.296600121258793</v>
      </c>
      <c r="M252" s="26">
        <v>9.4184077157534352E-2</v>
      </c>
      <c r="N252" s="26">
        <v>68.861259184664064</v>
      </c>
      <c r="O252" s="26">
        <v>125.51516700590651</v>
      </c>
      <c r="P252" s="26">
        <v>0.22984669652960604</v>
      </c>
      <c r="Q252" s="26">
        <v>24.889288851680217</v>
      </c>
      <c r="R252" s="27">
        <v>6.4362405795790307</v>
      </c>
      <c r="S252" s="28">
        <f t="shared" si="312"/>
        <v>236.32258651677574</v>
      </c>
      <c r="U252" s="80" t="s">
        <v>24</v>
      </c>
      <c r="V252" s="81">
        <v>2.1147539775652944</v>
      </c>
      <c r="W252" s="81">
        <v>8.0540473489205873</v>
      </c>
      <c r="X252" s="81">
        <v>24.889288851680217</v>
      </c>
      <c r="Y252" s="81">
        <v>9.4184077157534352E-2</v>
      </c>
      <c r="Z252" s="81">
        <v>68.861259184664064</v>
      </c>
      <c r="AA252" s="81">
        <v>123.55432634937888</v>
      </c>
      <c r="AB252" s="81">
        <v>0.22984669652960604</v>
      </c>
      <c r="AC252" s="82">
        <v>8.5248800308795598</v>
      </c>
      <c r="AD252" s="81">
        <v>0.12779879477291067</v>
      </c>
      <c r="AE252" s="81">
        <v>0.30764038221155482</v>
      </c>
      <c r="AF252" s="81">
        <v>6.4362405795790307</v>
      </c>
      <c r="AG252" s="81">
        <v>0</v>
      </c>
      <c r="AH252" s="81">
        <v>1.6532002743160628</v>
      </c>
      <c r="AI252" s="83">
        <f t="shared" si="313"/>
        <v>236.32258651677577</v>
      </c>
      <c r="AJ252" t="str">
        <f t="shared" si="314"/>
        <v/>
      </c>
      <c r="BA252"/>
      <c r="BR252"/>
      <c r="CG252"/>
    </row>
    <row r="253" spans="1:85" x14ac:dyDescent="0.25">
      <c r="A253" s="29" t="s">
        <v>23</v>
      </c>
      <c r="B253" s="18">
        <v>24.80768208177755</v>
      </c>
      <c r="C253" s="18">
        <v>0</v>
      </c>
      <c r="D253" s="18">
        <v>0.36077223159342919</v>
      </c>
      <c r="E253" s="18">
        <v>0</v>
      </c>
      <c r="F253" s="214"/>
      <c r="G253" s="18">
        <v>0</v>
      </c>
      <c r="H253" s="30">
        <v>0</v>
      </c>
      <c r="I253" s="16">
        <f t="shared" si="311"/>
        <v>25.168454313370979</v>
      </c>
      <c r="J253" s="6"/>
      <c r="K253" s="31" t="s">
        <v>23</v>
      </c>
      <c r="L253" s="18">
        <v>24.80768208177755</v>
      </c>
      <c r="M253" s="18">
        <v>0</v>
      </c>
      <c r="N253" s="18">
        <v>0.36077223159342919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312"/>
        <v>25.168454313370979</v>
      </c>
      <c r="U253" s="84" t="s">
        <v>23</v>
      </c>
      <c r="V253" s="76">
        <v>24.797201164307985</v>
      </c>
      <c r="W253" s="76">
        <v>0</v>
      </c>
      <c r="X253" s="76">
        <v>0</v>
      </c>
      <c r="Y253" s="76">
        <v>0</v>
      </c>
      <c r="Z253" s="76">
        <v>0.36077223159342919</v>
      </c>
      <c r="AA253" s="76">
        <v>0</v>
      </c>
      <c r="AB253" s="76">
        <v>0</v>
      </c>
      <c r="AC253" s="77">
        <v>1.0480917469564205E-2</v>
      </c>
      <c r="AD253" s="76">
        <v>1.0480917469564205E-2</v>
      </c>
      <c r="AE253" s="76">
        <v>0</v>
      </c>
      <c r="AF253" s="76">
        <v>0</v>
      </c>
      <c r="AG253" s="76">
        <v>0</v>
      </c>
      <c r="AH253" s="76">
        <v>0</v>
      </c>
      <c r="AI253" s="79">
        <f t="shared" si="313"/>
        <v>25.168454313370979</v>
      </c>
      <c r="AJ253" t="str">
        <f t="shared" si="314"/>
        <v/>
      </c>
      <c r="BA253"/>
      <c r="BR253"/>
      <c r="CG253"/>
    </row>
    <row r="254" spans="1:85" x14ac:dyDescent="0.25">
      <c r="A254" s="21" t="s">
        <v>58</v>
      </c>
      <c r="B254" s="22">
        <v>1.2032589733590495</v>
      </c>
      <c r="C254" s="22">
        <v>0</v>
      </c>
      <c r="D254" s="22">
        <v>0</v>
      </c>
      <c r="E254" s="22">
        <v>0</v>
      </c>
      <c r="F254" s="214"/>
      <c r="G254" s="22">
        <v>0</v>
      </c>
      <c r="H254" s="23">
        <v>0</v>
      </c>
      <c r="I254" s="24">
        <f t="shared" si="311"/>
        <v>1.2032589733590495</v>
      </c>
      <c r="J254" s="6"/>
      <c r="K254" s="25" t="s">
        <v>58</v>
      </c>
      <c r="L254" s="26">
        <v>1.2032589733590495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312"/>
        <v>1.2032589733590495</v>
      </c>
      <c r="U254" s="80" t="s">
        <v>58</v>
      </c>
      <c r="V254" s="81">
        <v>1.2032589733590495</v>
      </c>
      <c r="W254" s="81">
        <v>0</v>
      </c>
      <c r="X254" s="81">
        <v>0</v>
      </c>
      <c r="Y254" s="81">
        <v>0</v>
      </c>
      <c r="Z254" s="81">
        <v>0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313"/>
        <v>1.2032589733590495</v>
      </c>
      <c r="AJ254" t="str">
        <f t="shared" si="314"/>
        <v/>
      </c>
      <c r="BA254"/>
      <c r="BR254"/>
      <c r="CG254"/>
    </row>
    <row r="255" spans="1:85" x14ac:dyDescent="0.25">
      <c r="A255" s="29" t="s">
        <v>21</v>
      </c>
      <c r="B255" s="18">
        <v>30.321853675186087</v>
      </c>
      <c r="C255" s="18">
        <v>0</v>
      </c>
      <c r="D255" s="18">
        <v>0</v>
      </c>
      <c r="E255" s="18">
        <v>0.77748342756887412</v>
      </c>
      <c r="F255" s="214"/>
      <c r="G255" s="18">
        <v>0</v>
      </c>
      <c r="H255" s="30">
        <v>0</v>
      </c>
      <c r="I255" s="16">
        <f t="shared" si="311"/>
        <v>31.099337102754962</v>
      </c>
      <c r="J255" s="6"/>
      <c r="K255" s="31" t="s">
        <v>21</v>
      </c>
      <c r="L255" s="18">
        <v>30.321853675186087</v>
      </c>
      <c r="M255" s="18">
        <v>0</v>
      </c>
      <c r="N255" s="18">
        <v>0</v>
      </c>
      <c r="O255" s="18">
        <v>0.77748342756887412</v>
      </c>
      <c r="P255" s="18">
        <v>3.463512611990113</v>
      </c>
      <c r="Q255" s="18">
        <v>0</v>
      </c>
      <c r="R255" s="19">
        <v>0</v>
      </c>
      <c r="S255" s="20">
        <f t="shared" si="312"/>
        <v>34.562849714745077</v>
      </c>
      <c r="U255" s="84" t="s">
        <v>21</v>
      </c>
      <c r="V255" s="76">
        <v>30.166356989672312</v>
      </c>
      <c r="W255" s="76">
        <v>0</v>
      </c>
      <c r="X255" s="76">
        <v>0</v>
      </c>
      <c r="Y255" s="76">
        <v>0</v>
      </c>
      <c r="Z255" s="76">
        <v>0</v>
      </c>
      <c r="AA255" s="76">
        <v>0</v>
      </c>
      <c r="AB255" s="76">
        <v>3.463512611990113</v>
      </c>
      <c r="AC255" s="77">
        <v>0.93298011308264883</v>
      </c>
      <c r="AD255" s="76">
        <v>0.15549668551377482</v>
      </c>
      <c r="AE255" s="76">
        <v>0</v>
      </c>
      <c r="AF255" s="76">
        <v>0</v>
      </c>
      <c r="AG255" s="76">
        <v>0</v>
      </c>
      <c r="AH255" s="76">
        <v>0.77748342756887412</v>
      </c>
      <c r="AI255" s="79">
        <f t="shared" si="313"/>
        <v>34.562849714745077</v>
      </c>
      <c r="AJ255" t="str">
        <f t="shared" si="314"/>
        <v/>
      </c>
      <c r="BA255"/>
      <c r="BR255"/>
      <c r="CG255"/>
    </row>
    <row r="256" spans="1:85" x14ac:dyDescent="0.25">
      <c r="A256" s="21" t="s">
        <v>20</v>
      </c>
      <c r="B256" s="22">
        <v>1.7016373814614043E-4</v>
      </c>
      <c r="C256" s="22">
        <v>0</v>
      </c>
      <c r="D256" s="22">
        <v>4.2540934536535108E-5</v>
      </c>
      <c r="E256" s="22">
        <v>0</v>
      </c>
      <c r="F256" s="214"/>
      <c r="G256" s="22">
        <v>0</v>
      </c>
      <c r="H256" s="23">
        <v>0</v>
      </c>
      <c r="I256" s="24">
        <f t="shared" si="311"/>
        <v>2.1270467268267554E-4</v>
      </c>
      <c r="J256" s="6"/>
      <c r="K256" s="25" t="s">
        <v>20</v>
      </c>
      <c r="L256" s="26">
        <v>1.7016373814614043E-4</v>
      </c>
      <c r="M256" s="26">
        <v>0</v>
      </c>
      <c r="N256" s="26">
        <v>4.2540934536535108E-5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312"/>
        <v>2.1270467268267554E-4</v>
      </c>
      <c r="U256" s="80" t="s">
        <v>59</v>
      </c>
      <c r="V256" s="81">
        <v>1.7016373814614043E-4</v>
      </c>
      <c r="W256" s="81">
        <v>0</v>
      </c>
      <c r="X256" s="81">
        <v>0</v>
      </c>
      <c r="Y256" s="81">
        <v>0</v>
      </c>
      <c r="Z256" s="81">
        <v>4.2540934536535108E-5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313"/>
        <v>2.1270467268267554E-4</v>
      </c>
      <c r="AJ256" t="str">
        <f t="shared" si="314"/>
        <v/>
      </c>
      <c r="BA256"/>
      <c r="BR256"/>
      <c r="CG256"/>
    </row>
    <row r="257" spans="1:85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311"/>
        <v>0</v>
      </c>
      <c r="J257" s="6"/>
      <c r="K257" s="33" t="s">
        <v>62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312"/>
        <v>0</v>
      </c>
      <c r="U257" s="85" t="s">
        <v>60</v>
      </c>
      <c r="V257" s="76">
        <v>0</v>
      </c>
      <c r="W257" s="76">
        <v>0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0</v>
      </c>
      <c r="AD257" s="78">
        <v>0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313"/>
        <v>0</v>
      </c>
      <c r="AJ257" t="str">
        <f t="shared" si="314"/>
        <v/>
      </c>
      <c r="BA257"/>
      <c r="BR257"/>
      <c r="CG257"/>
    </row>
    <row r="258" spans="1:85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311"/>
        <v>0</v>
      </c>
      <c r="J258" s="6"/>
      <c r="K258" s="38" t="s">
        <v>22</v>
      </c>
      <c r="L258" s="39">
        <v>0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312"/>
        <v>0</v>
      </c>
      <c r="U258" s="86" t="s">
        <v>63</v>
      </c>
      <c r="V258" s="87">
        <v>0</v>
      </c>
      <c r="W258" s="87">
        <v>0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0</v>
      </c>
      <c r="AD258" s="87">
        <v>0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313"/>
        <v>0</v>
      </c>
      <c r="AJ258" t="str">
        <f t="shared" si="314"/>
        <v/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311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312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313"/>
        <v>0</v>
      </c>
      <c r="AJ259" t="str">
        <f t="shared" si="314"/>
        <v/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311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312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313"/>
        <v>0</v>
      </c>
      <c r="AJ260" t="str">
        <f t="shared" si="314"/>
        <v/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311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312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313"/>
        <v>0</v>
      </c>
      <c r="AJ261" t="str">
        <f t="shared" si="314"/>
        <v/>
      </c>
      <c r="BA261"/>
      <c r="BR261"/>
      <c r="CG261"/>
    </row>
    <row r="262" spans="1:85" x14ac:dyDescent="0.25">
      <c r="A262" s="56" t="s">
        <v>25</v>
      </c>
      <c r="B262" s="57">
        <f>SUM(B241:B257)</f>
        <v>207.30573427734302</v>
      </c>
      <c r="C262" s="57">
        <f t="shared" ref="C262:H262" si="315">SUM(C241:C257)</f>
        <v>4.0779048355977183</v>
      </c>
      <c r="D262" s="57">
        <f t="shared" si="315"/>
        <v>125.30979385050672</v>
      </c>
      <c r="E262" s="57">
        <f t="shared" si="315"/>
        <v>139.17114073975111</v>
      </c>
      <c r="F262" s="57">
        <f t="shared" si="315"/>
        <v>0</v>
      </c>
      <c r="G262" s="57">
        <f t="shared" si="315"/>
        <v>24.889288851680217</v>
      </c>
      <c r="H262" s="58">
        <f t="shared" si="315"/>
        <v>6.4362405795790307</v>
      </c>
      <c r="I262" s="16">
        <f t="shared" ref="I262" si="316">SUM(I241:I257)</f>
        <v>507.19010313445779</v>
      </c>
      <c r="J262" s="6"/>
      <c r="K262" s="59" t="s">
        <v>25</v>
      </c>
      <c r="L262" s="57">
        <f>SUM(L241:L257)</f>
        <v>207.30573427734302</v>
      </c>
      <c r="M262" s="57">
        <f t="shared" ref="M262:R262" si="317">SUM(M241:M257)</f>
        <v>4.0779048355977183</v>
      </c>
      <c r="N262" s="57">
        <f t="shared" si="317"/>
        <v>125.30979385050672</v>
      </c>
      <c r="O262" s="57">
        <f t="shared" si="317"/>
        <v>139.17114073975111</v>
      </c>
      <c r="P262" s="57">
        <f t="shared" si="317"/>
        <v>68.402355993063125</v>
      </c>
      <c r="Q262" s="57">
        <f t="shared" si="317"/>
        <v>24.889288851680217</v>
      </c>
      <c r="R262" s="58">
        <f t="shared" si="317"/>
        <v>6.4362405795790307</v>
      </c>
      <c r="S262" s="60">
        <f t="shared" ref="S262" si="318">SUM(S241:S257)</f>
        <v>575.5924591275209</v>
      </c>
      <c r="T262" t="str">
        <f>IF(ABS(S262-AI262)&gt;0.01,S262-AI262,"")</f>
        <v/>
      </c>
      <c r="U262" s="94" t="s">
        <v>61</v>
      </c>
      <c r="V262" s="95">
        <f>SUM(V241:V257)</f>
        <v>197.2740905327509</v>
      </c>
      <c r="W262" s="95">
        <f t="shared" ref="W262:AH262" si="319">SUM(W241:W257)</f>
        <v>8.0540473489205873</v>
      </c>
      <c r="X262" s="95">
        <f t="shared" si="319"/>
        <v>24.889288851680217</v>
      </c>
      <c r="Y262" s="95">
        <f t="shared" si="319"/>
        <v>4.0779048355977183</v>
      </c>
      <c r="Z262" s="95">
        <f t="shared" si="319"/>
        <v>125.30979385050672</v>
      </c>
      <c r="AA262" s="95">
        <f t="shared" si="319"/>
        <v>124.89431474778206</v>
      </c>
      <c r="AB262" s="95">
        <f t="shared" si="319"/>
        <v>68.402355993063125</v>
      </c>
      <c r="AC262" s="95">
        <f t="shared" si="319"/>
        <v>22.690662967219588</v>
      </c>
      <c r="AD262" s="96">
        <f t="shared" si="319"/>
        <v>1.9775963956715255</v>
      </c>
      <c r="AE262" s="96">
        <f t="shared" si="319"/>
        <v>4.139845466076526</v>
      </c>
      <c r="AF262" s="96">
        <f t="shared" si="319"/>
        <v>6.4362405795790307</v>
      </c>
      <c r="AG262" s="96">
        <f t="shared" si="319"/>
        <v>0</v>
      </c>
      <c r="AH262" s="96">
        <f t="shared" si="319"/>
        <v>10.136980525892502</v>
      </c>
      <c r="AI262" s="97">
        <f>SUM(V262:AC262)</f>
        <v>575.59245912752101</v>
      </c>
      <c r="AJ262" t="str">
        <f t="shared" si="314"/>
        <v/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0.40873379231216106</v>
      </c>
      <c r="C263" s="98">
        <f t="shared" ref="C263:H263" si="320">IF($I262=0,"-",C262/$I262)</f>
        <v>8.0401900794121999E-3</v>
      </c>
      <c r="D263" s="98">
        <f t="shared" si="320"/>
        <v>0.24706671734343105</v>
      </c>
      <c r="E263" s="98">
        <f t="shared" si="320"/>
        <v>0.27439640458216191</v>
      </c>
      <c r="F263" s="98">
        <f t="shared" si="320"/>
        <v>0</v>
      </c>
      <c r="G263" s="98">
        <f t="shared" si="320"/>
        <v>4.9072899289365632E-2</v>
      </c>
      <c r="H263" s="99">
        <f t="shared" si="320"/>
        <v>1.2689996393468194E-2</v>
      </c>
      <c r="I263" s="100">
        <f>SUM(B263:H263)</f>
        <v>1</v>
      </c>
      <c r="J263"/>
      <c r="K263" s="64" t="s">
        <v>86</v>
      </c>
      <c r="L263" s="65">
        <f>IF($S262=0,"-",L262/$S262)</f>
        <v>0.36016061536243132</v>
      </c>
      <c r="M263" s="65">
        <f t="shared" ref="M263:R263" si="321">IF($S262=0,"-",M262/$S262)</f>
        <v>7.0847085831857119E-3</v>
      </c>
      <c r="N263" s="65">
        <f t="shared" si="321"/>
        <v>0.21770576014920426</v>
      </c>
      <c r="O263" s="65">
        <f t="shared" si="321"/>
        <v>0.2417876372993242</v>
      </c>
      <c r="P263" s="65">
        <f t="shared" si="321"/>
        <v>0.11883817257916643</v>
      </c>
      <c r="Q263" s="65">
        <f t="shared" si="321"/>
        <v>4.3241165614655949E-2</v>
      </c>
      <c r="R263" s="66">
        <f t="shared" si="321"/>
        <v>1.1181940412032222E-2</v>
      </c>
      <c r="S263" s="67">
        <f>SUM(L263:R263)</f>
        <v>1</v>
      </c>
      <c r="U263" s="101" t="s">
        <v>86</v>
      </c>
      <c r="V263" s="102">
        <f>+V262/$AI262</f>
        <v>0.3427322359847757</v>
      </c>
      <c r="W263" s="102">
        <f t="shared" ref="W263" si="322">+W262/$AI262</f>
        <v>1.3992621378551163E-2</v>
      </c>
      <c r="X263" s="102">
        <f t="shared" ref="X263" si="323">+X262/$AI262</f>
        <v>4.3241165614655942E-2</v>
      </c>
      <c r="Y263" s="102">
        <f t="shared" ref="Y263" si="324">+Y262/$AI262</f>
        <v>7.0847085831857101E-3</v>
      </c>
      <c r="Z263" s="102">
        <f t="shared" ref="Z263" si="325">+Z262/$AI262</f>
        <v>0.21770576014920423</v>
      </c>
      <c r="AA263" s="102">
        <f t="shared" ref="AA263" si="326">+AA262/$AI262</f>
        <v>0.21698393154263346</v>
      </c>
      <c r="AB263" s="102">
        <f t="shared" ref="AB263" si="327">+AB262/$AI262</f>
        <v>0.1188381725791664</v>
      </c>
      <c r="AC263" s="102">
        <f t="shared" ref="AC263" si="328">+AC262/$AI262</f>
        <v>3.9421404167827238E-2</v>
      </c>
      <c r="AD263" s="102">
        <f t="shared" ref="AD263" si="329">+AD262/$AI262</f>
        <v>3.4357579991043524E-3</v>
      </c>
      <c r="AE263" s="102">
        <f t="shared" ref="AE263" si="330">+AE262/$AI262</f>
        <v>7.1923205393477092E-3</v>
      </c>
      <c r="AF263" s="102">
        <f t="shared" ref="AF263" si="331">+AF262/$AI262</f>
        <v>1.1181940412032219E-2</v>
      </c>
      <c r="AG263" s="102">
        <f t="shared" ref="AG263" si="332">+AG262/$AI262</f>
        <v>0</v>
      </c>
      <c r="AH263" s="102">
        <f t="shared" ref="AH263" si="333">+AH262/$AI262</f>
        <v>1.7611385217342953E-2</v>
      </c>
      <c r="AI263" s="103">
        <f>SUM(V263:AC263)</f>
        <v>0.99999999999999978</v>
      </c>
      <c r="AJ263" s="1" t="str">
        <f t="shared" si="314"/>
        <v/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5.2395473369930418E-3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5.2395473369930418E-3</v>
      </c>
      <c r="J267" s="6"/>
      <c r="K267" s="72" t="s">
        <v>6</v>
      </c>
      <c r="L267" s="14">
        <v>5.2395473369930418E-3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5.2395473369930418E-3</v>
      </c>
      <c r="U267" s="75" t="s">
        <v>6</v>
      </c>
      <c r="V267" s="76">
        <v>5.2395473369930418E-3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5.2395473369930418E-3</v>
      </c>
      <c r="AJ267" t="str">
        <f>IF(ABS(S267-AI267)&gt;0.001,S267-AI267,"")</f>
        <v/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334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335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336">SUM(V268:AC268)</f>
        <v>0</v>
      </c>
      <c r="AJ268" t="str">
        <f t="shared" ref="AJ268:AJ289" si="337">IF(ABS(S268-AI268)&gt;0.001,S268-AI268,"")</f>
        <v/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334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335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336"/>
        <v>0</v>
      </c>
      <c r="AJ269" t="str">
        <f t="shared" si="337"/>
        <v/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334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335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336"/>
        <v>0</v>
      </c>
      <c r="AJ270" t="str">
        <f t="shared" si="337"/>
        <v/>
      </c>
      <c r="BA270"/>
      <c r="BR270"/>
      <c r="CG270"/>
    </row>
    <row r="271" spans="1:85" x14ac:dyDescent="0.25">
      <c r="A271" s="29" t="s">
        <v>15</v>
      </c>
      <c r="B271" s="18">
        <v>0</v>
      </c>
      <c r="C271" s="18">
        <v>0</v>
      </c>
      <c r="D271" s="18">
        <v>0</v>
      </c>
      <c r="E271" s="18">
        <v>11.788116670058816</v>
      </c>
      <c r="F271" s="214"/>
      <c r="G271" s="18">
        <v>0</v>
      </c>
      <c r="H271" s="30">
        <v>0</v>
      </c>
      <c r="I271" s="16">
        <f t="shared" si="334"/>
        <v>11.788116670058816</v>
      </c>
      <c r="J271" s="6"/>
      <c r="K271" s="31" t="s">
        <v>15</v>
      </c>
      <c r="L271" s="18">
        <v>0</v>
      </c>
      <c r="M271" s="18">
        <v>0</v>
      </c>
      <c r="N271" s="18">
        <v>0</v>
      </c>
      <c r="O271" s="18">
        <v>11.788116670058816</v>
      </c>
      <c r="P271" s="18">
        <v>0</v>
      </c>
      <c r="Q271" s="18">
        <v>0</v>
      </c>
      <c r="R271" s="19">
        <v>0</v>
      </c>
      <c r="S271" s="20">
        <f t="shared" si="335"/>
        <v>11.788116670058816</v>
      </c>
      <c r="U271" s="84" t="s">
        <v>15</v>
      </c>
      <c r="V271" s="76">
        <v>0</v>
      </c>
      <c r="W271" s="76">
        <v>0</v>
      </c>
      <c r="X271" s="76">
        <v>0</v>
      </c>
      <c r="Y271" s="76">
        <v>0</v>
      </c>
      <c r="Z271" s="76">
        <v>0</v>
      </c>
      <c r="AA271" s="76">
        <v>11.788116670058816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336"/>
        <v>11.788116670058816</v>
      </c>
      <c r="AJ271" t="str">
        <f t="shared" si="337"/>
        <v/>
      </c>
      <c r="BA271"/>
      <c r="BR271"/>
      <c r="CG271"/>
    </row>
    <row r="272" spans="1:85" x14ac:dyDescent="0.25">
      <c r="A272" s="21" t="s">
        <v>14</v>
      </c>
      <c r="B272" s="22">
        <v>1.8197788934772032</v>
      </c>
      <c r="C272" s="22">
        <v>4.8423217678013573E-2</v>
      </c>
      <c r="D272" s="22">
        <v>1.2324501121127627</v>
      </c>
      <c r="E272" s="22">
        <v>0.70408309946236824</v>
      </c>
      <c r="F272" s="214"/>
      <c r="G272" s="22">
        <v>0</v>
      </c>
      <c r="H272" s="23">
        <v>0</v>
      </c>
      <c r="I272" s="24">
        <f t="shared" si="334"/>
        <v>3.8047353227303478</v>
      </c>
      <c r="J272" s="6"/>
      <c r="K272" s="25" t="s">
        <v>14</v>
      </c>
      <c r="L272" s="26">
        <v>1.8197788934772032</v>
      </c>
      <c r="M272" s="26">
        <v>4.8423217678013573E-2</v>
      </c>
      <c r="N272" s="26">
        <v>1.2324501121127627</v>
      </c>
      <c r="O272" s="26">
        <v>0.70408309946236824</v>
      </c>
      <c r="P272" s="26">
        <v>0</v>
      </c>
      <c r="Q272" s="26">
        <v>0</v>
      </c>
      <c r="R272" s="27">
        <v>0</v>
      </c>
      <c r="S272" s="28">
        <f t="shared" si="335"/>
        <v>3.8047353227303478</v>
      </c>
      <c r="U272" s="80" t="s">
        <v>55</v>
      </c>
      <c r="V272" s="81">
        <v>1.7538267073399716</v>
      </c>
      <c r="W272" s="81">
        <v>0</v>
      </c>
      <c r="X272" s="81">
        <v>0</v>
      </c>
      <c r="Y272" s="81">
        <v>4.8423217678013573E-2</v>
      </c>
      <c r="Z272" s="81">
        <v>0.92815001715724932</v>
      </c>
      <c r="AA272" s="81">
        <v>0.70408309946236824</v>
      </c>
      <c r="AB272" s="81">
        <v>0</v>
      </c>
      <c r="AC272" s="82">
        <v>0.37025228109274511</v>
      </c>
      <c r="AD272" s="81">
        <v>6.5952186137231736E-2</v>
      </c>
      <c r="AE272" s="81">
        <v>0</v>
      </c>
      <c r="AF272" s="81">
        <v>0</v>
      </c>
      <c r="AG272" s="81">
        <v>0.30430009495551336</v>
      </c>
      <c r="AH272" s="81">
        <v>0</v>
      </c>
      <c r="AI272" s="83">
        <f t="shared" si="336"/>
        <v>3.8047353227303482</v>
      </c>
      <c r="AJ272" t="str">
        <f t="shared" si="337"/>
        <v/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6.092863628359579</v>
      </c>
      <c r="F273" s="214"/>
      <c r="G273" s="18">
        <v>0</v>
      </c>
      <c r="H273" s="30">
        <v>0</v>
      </c>
      <c r="I273" s="16">
        <f t="shared" si="334"/>
        <v>6.092863628359579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6.092863628359579</v>
      </c>
      <c r="P273" s="18">
        <v>82.859359127976546</v>
      </c>
      <c r="Q273" s="18">
        <v>0</v>
      </c>
      <c r="R273" s="19">
        <v>0</v>
      </c>
      <c r="S273" s="20">
        <f t="shared" si="335"/>
        <v>88.952222756336127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0.9139295442539368</v>
      </c>
      <c r="AB273" s="76">
        <v>82.859359127976546</v>
      </c>
      <c r="AC273" s="77">
        <v>5.1789340841056424</v>
      </c>
      <c r="AD273" s="76">
        <v>0</v>
      </c>
      <c r="AE273" s="76">
        <v>0</v>
      </c>
      <c r="AF273" s="76">
        <v>0</v>
      </c>
      <c r="AG273" s="76">
        <v>0</v>
      </c>
      <c r="AH273" s="76">
        <v>5.1789340841056424</v>
      </c>
      <c r="AI273" s="79">
        <f t="shared" si="336"/>
        <v>88.952222756336127</v>
      </c>
      <c r="AJ273" t="str">
        <f t="shared" si="337"/>
        <v/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1.8005998068918371E-4</v>
      </c>
      <c r="F274" s="214"/>
      <c r="G274" s="22">
        <v>0</v>
      </c>
      <c r="H274" s="23">
        <v>0</v>
      </c>
      <c r="I274" s="24">
        <f t="shared" si="334"/>
        <v>1.8005998068918371E-4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1.8005998068918371E-4</v>
      </c>
      <c r="P274" s="26">
        <v>0.1073441337169852</v>
      </c>
      <c r="Q274" s="26">
        <v>0</v>
      </c>
      <c r="R274" s="27">
        <v>0</v>
      </c>
      <c r="S274" s="28">
        <f t="shared" si="335"/>
        <v>0.10752419369767438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0</v>
      </c>
      <c r="AB274" s="81">
        <v>0.1073441337169852</v>
      </c>
      <c r="AC274" s="82">
        <v>1.8005998068918371E-4</v>
      </c>
      <c r="AD274" s="81">
        <v>0</v>
      </c>
      <c r="AE274" s="81">
        <v>0</v>
      </c>
      <c r="AF274" s="81">
        <v>0</v>
      </c>
      <c r="AG274" s="81">
        <v>0</v>
      </c>
      <c r="AH274" s="81">
        <v>1.8005998068918371E-4</v>
      </c>
      <c r="AI274" s="83">
        <f t="shared" si="336"/>
        <v>0.10752419369767438</v>
      </c>
      <c r="AJ274" t="str">
        <f t="shared" si="337"/>
        <v/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334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335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336"/>
        <v>0</v>
      </c>
      <c r="AJ275" t="str">
        <f t="shared" si="337"/>
        <v/>
      </c>
      <c r="BA275"/>
      <c r="BR275"/>
      <c r="CG275"/>
    </row>
    <row r="276" spans="1:85" x14ac:dyDescent="0.25">
      <c r="A276" s="21" t="s">
        <v>16</v>
      </c>
      <c r="B276" s="22">
        <v>0</v>
      </c>
      <c r="C276" s="22">
        <v>0</v>
      </c>
      <c r="D276" s="22">
        <v>0.25959030326802923</v>
      </c>
      <c r="E276" s="22">
        <v>2.3494873208145872E-2</v>
      </c>
      <c r="F276" s="214"/>
      <c r="G276" s="22">
        <v>0</v>
      </c>
      <c r="H276" s="23">
        <v>0</v>
      </c>
      <c r="I276" s="24">
        <f t="shared" si="334"/>
        <v>0.28308517647617509</v>
      </c>
      <c r="J276" s="6"/>
      <c r="K276" s="25" t="s">
        <v>16</v>
      </c>
      <c r="L276" s="26">
        <v>0</v>
      </c>
      <c r="M276" s="26">
        <v>0</v>
      </c>
      <c r="N276" s="26">
        <v>0.25959030326802923</v>
      </c>
      <c r="O276" s="26">
        <v>2.3494873208145872E-2</v>
      </c>
      <c r="P276" s="26">
        <v>0.37449288770053313</v>
      </c>
      <c r="Q276" s="26">
        <v>0</v>
      </c>
      <c r="R276" s="27">
        <v>0</v>
      </c>
      <c r="S276" s="28">
        <f t="shared" si="335"/>
        <v>0.65757806417670817</v>
      </c>
      <c r="U276" s="80" t="s">
        <v>16</v>
      </c>
      <c r="V276" s="81">
        <v>0</v>
      </c>
      <c r="W276" s="81">
        <v>0</v>
      </c>
      <c r="X276" s="81">
        <v>0</v>
      </c>
      <c r="Y276" s="81">
        <v>0</v>
      </c>
      <c r="Z276" s="81">
        <v>0.25959030326802923</v>
      </c>
      <c r="AA276" s="81">
        <v>0</v>
      </c>
      <c r="AB276" s="81">
        <v>0.37449288770053313</v>
      </c>
      <c r="AC276" s="82">
        <v>2.3494873208145872E-2</v>
      </c>
      <c r="AD276" s="81">
        <v>0</v>
      </c>
      <c r="AE276" s="81">
        <v>0</v>
      </c>
      <c r="AF276" s="81">
        <v>0</v>
      </c>
      <c r="AG276" s="81">
        <v>0</v>
      </c>
      <c r="AH276" s="81">
        <v>2.3494873208145872E-2</v>
      </c>
      <c r="AI276" s="83">
        <f t="shared" si="336"/>
        <v>0.65757806417670828</v>
      </c>
      <c r="AJ276" t="str">
        <f t="shared" si="337"/>
        <v/>
      </c>
      <c r="BA276"/>
      <c r="BR276"/>
      <c r="CG276"/>
    </row>
    <row r="277" spans="1:85" x14ac:dyDescent="0.25">
      <c r="A277" s="29" t="s">
        <v>136</v>
      </c>
      <c r="B277" s="18">
        <v>4.858346876492118E-2</v>
      </c>
      <c r="C277" s="18">
        <v>1.7039890074666186</v>
      </c>
      <c r="D277" s="18">
        <v>0.10474216193152805</v>
      </c>
      <c r="E277" s="18">
        <v>0.13062597422792377</v>
      </c>
      <c r="F277" s="214"/>
      <c r="G277" s="18">
        <v>0</v>
      </c>
      <c r="H277" s="30">
        <v>0</v>
      </c>
      <c r="I277" s="16">
        <f t="shared" si="334"/>
        <v>1.9879406123909917</v>
      </c>
      <c r="J277" s="6"/>
      <c r="K277" s="31" t="s">
        <v>136</v>
      </c>
      <c r="L277" s="18">
        <v>4.858346876492118E-2</v>
      </c>
      <c r="M277" s="18">
        <v>1.7039890074666186</v>
      </c>
      <c r="N277" s="18">
        <v>0.10474216193152805</v>
      </c>
      <c r="O277" s="18">
        <v>0.13062597422792377</v>
      </c>
      <c r="P277" s="18">
        <v>0</v>
      </c>
      <c r="Q277" s="18">
        <v>0</v>
      </c>
      <c r="R277" s="19">
        <v>0</v>
      </c>
      <c r="S277" s="20">
        <f t="shared" si="335"/>
        <v>1.9879406123909917</v>
      </c>
      <c r="U277" s="84" t="s">
        <v>136</v>
      </c>
      <c r="V277" s="76">
        <v>4.858346876492118E-2</v>
      </c>
      <c r="W277" s="76">
        <v>0</v>
      </c>
      <c r="X277" s="76">
        <v>0</v>
      </c>
      <c r="Y277" s="76">
        <v>1.7039890074666186</v>
      </c>
      <c r="Z277" s="76">
        <v>0</v>
      </c>
      <c r="AA277" s="76">
        <v>0</v>
      </c>
      <c r="AB277" s="76">
        <v>0</v>
      </c>
      <c r="AC277" s="77">
        <v>0.23536813615945185</v>
      </c>
      <c r="AD277" s="76">
        <v>0</v>
      </c>
      <c r="AE277" s="76">
        <v>0</v>
      </c>
      <c r="AF277" s="76">
        <v>0</v>
      </c>
      <c r="AG277" s="76">
        <v>0.10474216193152805</v>
      </c>
      <c r="AH277" s="76">
        <v>0.13062597422792377</v>
      </c>
      <c r="AI277" s="79">
        <f t="shared" si="336"/>
        <v>1.9879406123909917</v>
      </c>
      <c r="AJ277" t="str">
        <f t="shared" si="337"/>
        <v/>
      </c>
      <c r="BA277"/>
      <c r="BR277"/>
      <c r="CG277"/>
    </row>
    <row r="278" spans="1:85" x14ac:dyDescent="0.25">
      <c r="A278" s="21" t="s">
        <v>24</v>
      </c>
      <c r="B278" s="22">
        <v>0.95051035107138149</v>
      </c>
      <c r="C278" s="22">
        <v>3.3014379391101079E-2</v>
      </c>
      <c r="D278" s="22">
        <v>17.331014503704299</v>
      </c>
      <c r="E278" s="22">
        <v>58.940243277185125</v>
      </c>
      <c r="F278" s="214"/>
      <c r="G278" s="22">
        <v>0.95627308938704481</v>
      </c>
      <c r="H278" s="23">
        <v>0</v>
      </c>
      <c r="I278" s="24">
        <f t="shared" si="334"/>
        <v>78.211055600738945</v>
      </c>
      <c r="J278" s="6"/>
      <c r="K278" s="25" t="s">
        <v>24</v>
      </c>
      <c r="L278" s="26">
        <v>0.95051035107138149</v>
      </c>
      <c r="M278" s="26">
        <v>3.3014379391101079E-2</v>
      </c>
      <c r="N278" s="26">
        <v>17.331014503704299</v>
      </c>
      <c r="O278" s="26">
        <v>58.940243277185125</v>
      </c>
      <c r="P278" s="26">
        <v>0</v>
      </c>
      <c r="Q278" s="26">
        <v>0.95627308938704481</v>
      </c>
      <c r="R278" s="27">
        <v>0</v>
      </c>
      <c r="S278" s="28">
        <f t="shared" si="335"/>
        <v>78.211055600738945</v>
      </c>
      <c r="U278" s="80" t="s">
        <v>24</v>
      </c>
      <c r="V278" s="81">
        <v>0.52081878138511795</v>
      </c>
      <c r="W278" s="81">
        <v>0.42969156968626349</v>
      </c>
      <c r="X278" s="81">
        <v>0.95627308938704481</v>
      </c>
      <c r="Y278" s="81">
        <v>3.3014379391101079E-2</v>
      </c>
      <c r="Z278" s="81">
        <v>17.331014503704299</v>
      </c>
      <c r="AA278" s="81">
        <v>58.930008607260795</v>
      </c>
      <c r="AB278" s="81">
        <v>0</v>
      </c>
      <c r="AC278" s="82">
        <v>1.0234669924330227E-2</v>
      </c>
      <c r="AD278" s="81">
        <v>0</v>
      </c>
      <c r="AE278" s="81">
        <v>0</v>
      </c>
      <c r="AF278" s="81">
        <v>0</v>
      </c>
      <c r="AG278" s="81">
        <v>0</v>
      </c>
      <c r="AH278" s="81">
        <v>1.0234669924330227E-2</v>
      </c>
      <c r="AI278" s="83">
        <f t="shared" si="336"/>
        <v>78.211055600738945</v>
      </c>
      <c r="AJ278" t="str">
        <f t="shared" si="337"/>
        <v/>
      </c>
      <c r="BA278"/>
      <c r="BR278"/>
      <c r="CG278"/>
    </row>
    <row r="279" spans="1:85" x14ac:dyDescent="0.25">
      <c r="A279" s="29" t="s">
        <v>23</v>
      </c>
      <c r="B279" s="18">
        <v>1.6145771374959312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334"/>
        <v>1.6145771374959312</v>
      </c>
      <c r="J279" s="6"/>
      <c r="K279" s="31" t="s">
        <v>23</v>
      </c>
      <c r="L279" s="18">
        <v>1.6145771374959312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335"/>
        <v>1.6145771374959312</v>
      </c>
      <c r="U279" s="84" t="s">
        <v>23</v>
      </c>
      <c r="V279" s="76">
        <v>1.6145771374959312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336"/>
        <v>1.6145771374959312</v>
      </c>
      <c r="AJ279" t="str">
        <f t="shared" si="337"/>
        <v/>
      </c>
      <c r="BA279"/>
      <c r="BR279"/>
      <c r="CG279"/>
    </row>
    <row r="280" spans="1:85" x14ac:dyDescent="0.25">
      <c r="A280" s="21" t="s">
        <v>58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334"/>
        <v>0</v>
      </c>
      <c r="J280" s="6"/>
      <c r="K280" s="25" t="s">
        <v>58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335"/>
        <v>0</v>
      </c>
      <c r="U280" s="80" t="s">
        <v>58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336"/>
        <v>0</v>
      </c>
      <c r="AJ280" t="str">
        <f t="shared" si="337"/>
        <v/>
      </c>
      <c r="BA280"/>
      <c r="BR280"/>
      <c r="CG280"/>
    </row>
    <row r="281" spans="1:85" x14ac:dyDescent="0.25">
      <c r="A281" s="29" t="s">
        <v>21</v>
      </c>
      <c r="B281" s="18">
        <v>2.1593909162744751</v>
      </c>
      <c r="C281" s="18">
        <v>0</v>
      </c>
      <c r="D281" s="18">
        <v>0</v>
      </c>
      <c r="E281" s="18">
        <v>0</v>
      </c>
      <c r="F281" s="214"/>
      <c r="G281" s="18">
        <v>0</v>
      </c>
      <c r="H281" s="30">
        <v>0</v>
      </c>
      <c r="I281" s="16">
        <f t="shared" si="334"/>
        <v>2.1593909162744751</v>
      </c>
      <c r="J281" s="6"/>
      <c r="K281" s="31" t="s">
        <v>21</v>
      </c>
      <c r="L281" s="18">
        <v>2.1593909162744751</v>
      </c>
      <c r="M281" s="18">
        <v>0</v>
      </c>
      <c r="N281" s="18">
        <v>0</v>
      </c>
      <c r="O281" s="18">
        <v>0</v>
      </c>
      <c r="P281" s="18">
        <v>4.7591739817996919</v>
      </c>
      <c r="Q281" s="18">
        <v>0</v>
      </c>
      <c r="R281" s="19">
        <v>0</v>
      </c>
      <c r="S281" s="20">
        <f t="shared" si="335"/>
        <v>6.918564898074167</v>
      </c>
      <c r="U281" s="84" t="s">
        <v>21</v>
      </c>
      <c r="V281" s="76">
        <v>2.1593909162744751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4.7591739817996919</v>
      </c>
      <c r="AC281" s="77">
        <v>0</v>
      </c>
      <c r="AD281" s="76">
        <v>0</v>
      </c>
      <c r="AE281" s="76">
        <v>0</v>
      </c>
      <c r="AF281" s="76">
        <v>0</v>
      </c>
      <c r="AG281" s="76">
        <v>0</v>
      </c>
      <c r="AH281" s="76">
        <v>0</v>
      </c>
      <c r="AI281" s="79">
        <f t="shared" si="336"/>
        <v>6.918564898074167</v>
      </c>
      <c r="AJ281" t="str">
        <f t="shared" si="337"/>
        <v/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334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335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336"/>
        <v>0</v>
      </c>
      <c r="AJ282" t="str">
        <f t="shared" si="337"/>
        <v/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334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335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336"/>
        <v>0</v>
      </c>
      <c r="AJ283" t="str">
        <f t="shared" si="337"/>
        <v/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334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335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336"/>
        <v>0</v>
      </c>
      <c r="AJ284" t="str">
        <f t="shared" si="337"/>
        <v/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334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335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336"/>
        <v>0</v>
      </c>
      <c r="AJ285" t="str">
        <f t="shared" si="337"/>
        <v/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334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335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336"/>
        <v>0</v>
      </c>
      <c r="AJ286" t="str">
        <f t="shared" si="337"/>
        <v/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334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335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336"/>
        <v>0</v>
      </c>
      <c r="AJ287" t="str">
        <f t="shared" si="337"/>
        <v/>
      </c>
      <c r="BA287"/>
      <c r="BR287"/>
      <c r="CG287"/>
    </row>
    <row r="288" spans="1:85" x14ac:dyDescent="0.25">
      <c r="A288" s="56" t="s">
        <v>25</v>
      </c>
      <c r="B288" s="57">
        <f>SUM(B267:B283)</f>
        <v>6.5980803144209048</v>
      </c>
      <c r="C288" s="57">
        <f t="shared" ref="C288:H288" si="338">SUM(C267:C283)</f>
        <v>1.7854266045357332</v>
      </c>
      <c r="D288" s="57">
        <f t="shared" si="338"/>
        <v>18.927797081016621</v>
      </c>
      <c r="E288" s="57">
        <f t="shared" si="338"/>
        <v>77.679607582482646</v>
      </c>
      <c r="F288" s="57">
        <f t="shared" si="338"/>
        <v>0</v>
      </c>
      <c r="G288" s="57">
        <f t="shared" si="338"/>
        <v>0.95627308938704481</v>
      </c>
      <c r="H288" s="58">
        <f t="shared" si="338"/>
        <v>0</v>
      </c>
      <c r="I288" s="16">
        <f t="shared" ref="I288" si="339">SUM(I267:I283)</f>
        <v>105.94718467184293</v>
      </c>
      <c r="J288" s="6"/>
      <c r="K288" s="59" t="s">
        <v>25</v>
      </c>
      <c r="L288" s="57">
        <f>SUM(L267:L283)</f>
        <v>6.5980803144209048</v>
      </c>
      <c r="M288" s="57">
        <f t="shared" ref="M288:R288" si="340">SUM(M267:M283)</f>
        <v>1.7854266045357332</v>
      </c>
      <c r="N288" s="57">
        <f t="shared" si="340"/>
        <v>18.927797081016621</v>
      </c>
      <c r="O288" s="57">
        <f t="shared" si="340"/>
        <v>77.679607582482646</v>
      </c>
      <c r="P288" s="57">
        <f t="shared" si="340"/>
        <v>88.100370131193742</v>
      </c>
      <c r="Q288" s="57">
        <f t="shared" si="340"/>
        <v>0.95627308938704481</v>
      </c>
      <c r="R288" s="58">
        <f t="shared" si="340"/>
        <v>0</v>
      </c>
      <c r="S288" s="60">
        <f t="shared" ref="S288" si="341">SUM(S267:S283)</f>
        <v>194.04755480303669</v>
      </c>
      <c r="T288" t="str">
        <f>IF(ABS(S288-AI288)&gt;0.01,S288-AI288,"")</f>
        <v/>
      </c>
      <c r="U288" s="94" t="s">
        <v>61</v>
      </c>
      <c r="V288" s="95">
        <f>SUM(V267:V283)</f>
        <v>6.1024365585974101</v>
      </c>
      <c r="W288" s="95">
        <f t="shared" ref="W288:AH288" si="342">SUM(W267:W283)</f>
        <v>0.42969156968626349</v>
      </c>
      <c r="X288" s="95">
        <f t="shared" si="342"/>
        <v>0.95627308938704481</v>
      </c>
      <c r="Y288" s="95">
        <f t="shared" si="342"/>
        <v>1.7854266045357332</v>
      </c>
      <c r="Z288" s="95">
        <f t="shared" si="342"/>
        <v>18.518754824129577</v>
      </c>
      <c r="AA288" s="95">
        <f t="shared" si="342"/>
        <v>72.336137921035913</v>
      </c>
      <c r="AB288" s="95">
        <f t="shared" si="342"/>
        <v>88.100370131193742</v>
      </c>
      <c r="AC288" s="95">
        <f t="shared" si="342"/>
        <v>5.8184641044710048</v>
      </c>
      <c r="AD288" s="96">
        <f t="shared" si="342"/>
        <v>6.5952186137231736E-2</v>
      </c>
      <c r="AE288" s="96">
        <f t="shared" si="342"/>
        <v>0</v>
      </c>
      <c r="AF288" s="96">
        <f t="shared" si="342"/>
        <v>0</v>
      </c>
      <c r="AG288" s="96">
        <f t="shared" si="342"/>
        <v>0.40904225688704143</v>
      </c>
      <c r="AH288" s="96">
        <f t="shared" si="342"/>
        <v>5.343469661446731</v>
      </c>
      <c r="AI288" s="97">
        <f>SUM(V288:AC288)</f>
        <v>194.04755480303669</v>
      </c>
      <c r="AJ288" t="str">
        <f t="shared" si="337"/>
        <v/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6.2277070739138241E-2</v>
      </c>
      <c r="C289" s="98">
        <f t="shared" ref="C289:H289" si="343">IF($I288=0,"-",C288/$I288)</f>
        <v>1.6852043875123728E-2</v>
      </c>
      <c r="D289" s="98">
        <f t="shared" si="343"/>
        <v>0.17865313872797009</v>
      </c>
      <c r="E289" s="98">
        <f t="shared" si="343"/>
        <v>0.73319180517240468</v>
      </c>
      <c r="F289" s="98">
        <f t="shared" si="343"/>
        <v>0</v>
      </c>
      <c r="G289" s="98">
        <f t="shared" si="343"/>
        <v>9.0259414853634031E-3</v>
      </c>
      <c r="H289" s="99">
        <f t="shared" si="343"/>
        <v>0</v>
      </c>
      <c r="I289" s="100">
        <f>SUM(B289:H289)</f>
        <v>1.0000000000000002</v>
      </c>
      <c r="J289"/>
      <c r="K289" s="64" t="s">
        <v>86</v>
      </c>
      <c r="L289" s="65">
        <f>IF($S288=0,"-",L288/$S288)</f>
        <v>3.4002388337838772E-2</v>
      </c>
      <c r="M289" s="65">
        <f t="shared" ref="M289:R289" si="344">IF($S288=0,"-",M288/$S288)</f>
        <v>9.2009745051824417E-3</v>
      </c>
      <c r="N289" s="65">
        <f t="shared" si="344"/>
        <v>9.7542054061071914E-2</v>
      </c>
      <c r="O289" s="65">
        <f t="shared" si="344"/>
        <v>0.40031222068904432</v>
      </c>
      <c r="P289" s="65">
        <f t="shared" si="344"/>
        <v>0.45401432767662497</v>
      </c>
      <c r="Q289" s="65">
        <f t="shared" si="344"/>
        <v>4.9280347302375791E-3</v>
      </c>
      <c r="R289" s="66">
        <f t="shared" si="344"/>
        <v>0</v>
      </c>
      <c r="S289" s="67">
        <f>SUM(L289:R289)</f>
        <v>1</v>
      </c>
      <c r="U289" s="101" t="s">
        <v>86</v>
      </c>
      <c r="V289" s="102">
        <f>+V288/$AI288</f>
        <v>3.1448149732118715E-2</v>
      </c>
      <c r="W289" s="102">
        <f t="shared" ref="W289" si="345">+W288/$AI288</f>
        <v>2.2143621965368828E-3</v>
      </c>
      <c r="X289" s="102">
        <f t="shared" ref="X289" si="346">+X288/$AI288</f>
        <v>4.9280347302375791E-3</v>
      </c>
      <c r="Y289" s="102">
        <f t="shared" ref="Y289" si="347">+Y288/$AI288</f>
        <v>9.2009745051824417E-3</v>
      </c>
      <c r="Z289" s="102">
        <f t="shared" ref="Z289" si="348">+Z288/$AI288</f>
        <v>9.5434105536277403E-2</v>
      </c>
      <c r="AA289" s="102">
        <f t="shared" ref="AA289" si="349">+AA288/$AI288</f>
        <v>0.3727753127034194</v>
      </c>
      <c r="AB289" s="102">
        <f t="shared" ref="AB289" si="350">+AB288/$AI288</f>
        <v>0.45401432767662497</v>
      </c>
      <c r="AC289" s="102">
        <f t="shared" ref="AC289" si="351">+AC288/$AI288</f>
        <v>2.9984732919602606E-2</v>
      </c>
      <c r="AD289" s="102">
        <f t="shared" ref="AD289" si="352">+AD288/$AI288</f>
        <v>3.3987640918317635E-4</v>
      </c>
      <c r="AE289" s="102">
        <f t="shared" ref="AE289" si="353">+AE288/$AI288</f>
        <v>0</v>
      </c>
      <c r="AF289" s="102">
        <f t="shared" ref="AF289" si="354">+AF288/$AI288</f>
        <v>0</v>
      </c>
      <c r="AG289" s="102">
        <f t="shared" ref="AG289" si="355">+AG288/$AI288</f>
        <v>2.1079485247945018E-3</v>
      </c>
      <c r="AH289" s="102">
        <f t="shared" ref="AH289" si="356">+AH288/$AI288</f>
        <v>2.7536907985624925E-2</v>
      </c>
      <c r="AI289" s="103">
        <f>SUM(V289:AC289)</f>
        <v>1</v>
      </c>
      <c r="AJ289" s="1" t="str">
        <f t="shared" si="337"/>
        <v/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AJ293" t="str">
        <f>IF(ABS(S293-AI293)&gt;0.001,S293-AI293,"")</f>
        <v/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357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358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359">SUM(V294:AC294)</f>
        <v>0</v>
      </c>
      <c r="AJ294" t="str">
        <f t="shared" ref="AJ294:AJ315" si="360">IF(ABS(S294-AI294)&gt;0.001,S294-AI294,"")</f>
        <v/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357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358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359"/>
        <v>0</v>
      </c>
      <c r="AJ295" t="str">
        <f t="shared" si="360"/>
        <v/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357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358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359"/>
        <v>0</v>
      </c>
      <c r="AJ296" t="str">
        <f t="shared" si="360"/>
        <v/>
      </c>
      <c r="BA296"/>
      <c r="BR296"/>
      <c r="CG296"/>
    </row>
    <row r="297" spans="1:85" x14ac:dyDescent="0.25">
      <c r="A297" s="29" t="s">
        <v>15</v>
      </c>
      <c r="B297" s="18">
        <v>7.187171802847736</v>
      </c>
      <c r="C297" s="18">
        <v>54.323755150302013</v>
      </c>
      <c r="D297" s="18">
        <v>8.9975563260787901</v>
      </c>
      <c r="E297" s="18">
        <v>0.1637394006087585</v>
      </c>
      <c r="F297" s="214"/>
      <c r="G297" s="18">
        <v>0</v>
      </c>
      <c r="H297" s="30">
        <v>0</v>
      </c>
      <c r="I297" s="16">
        <f t="shared" si="357"/>
        <v>70.672222679837304</v>
      </c>
      <c r="J297" s="6"/>
      <c r="K297" s="31" t="s">
        <v>15</v>
      </c>
      <c r="L297" s="18">
        <v>7.187171802847736</v>
      </c>
      <c r="M297" s="18">
        <v>54.323755150302013</v>
      </c>
      <c r="N297" s="18">
        <v>8.9975563260787901</v>
      </c>
      <c r="O297" s="18">
        <v>0.1637394006087585</v>
      </c>
      <c r="P297" s="18">
        <v>0</v>
      </c>
      <c r="Q297" s="18">
        <v>0</v>
      </c>
      <c r="R297" s="19">
        <v>0</v>
      </c>
      <c r="S297" s="20">
        <f t="shared" si="358"/>
        <v>70.672222679837304</v>
      </c>
      <c r="U297" s="84" t="s">
        <v>15</v>
      </c>
      <c r="V297" s="76">
        <v>7.187171802847736</v>
      </c>
      <c r="W297" s="76">
        <v>0</v>
      </c>
      <c r="X297" s="76">
        <v>0</v>
      </c>
      <c r="Y297" s="76">
        <v>54.323755150302013</v>
      </c>
      <c r="Z297" s="76">
        <v>8.9975563260787901</v>
      </c>
      <c r="AA297" s="76">
        <v>0.1637394006087585</v>
      </c>
      <c r="AB297" s="76">
        <v>0</v>
      </c>
      <c r="AC297" s="77">
        <v>0</v>
      </c>
      <c r="AD297" s="78">
        <v>0</v>
      </c>
      <c r="AE297" s="78">
        <v>0</v>
      </c>
      <c r="AF297" s="78">
        <v>0</v>
      </c>
      <c r="AG297" s="78">
        <v>0</v>
      </c>
      <c r="AH297" s="78">
        <v>0</v>
      </c>
      <c r="AI297" s="79">
        <f t="shared" si="359"/>
        <v>70.672222679837304</v>
      </c>
      <c r="AJ297" t="str">
        <f t="shared" si="360"/>
        <v/>
      </c>
      <c r="BA297"/>
      <c r="BR297"/>
      <c r="CG297"/>
    </row>
    <row r="298" spans="1:85" x14ac:dyDescent="0.25">
      <c r="A298" s="21" t="s">
        <v>14</v>
      </c>
      <c r="B298" s="22">
        <v>16.445161454202719</v>
      </c>
      <c r="C298" s="22">
        <v>28.421031486788614</v>
      </c>
      <c r="D298" s="22">
        <v>11.710899359525653</v>
      </c>
      <c r="E298" s="22">
        <v>0.20952988595672858</v>
      </c>
      <c r="F298" s="214"/>
      <c r="G298" s="22">
        <v>0</v>
      </c>
      <c r="H298" s="23">
        <v>0</v>
      </c>
      <c r="I298" s="24">
        <f t="shared" si="357"/>
        <v>56.786622186473714</v>
      </c>
      <c r="J298" s="6"/>
      <c r="K298" s="25" t="s">
        <v>14</v>
      </c>
      <c r="L298" s="26">
        <v>16.445161454202719</v>
      </c>
      <c r="M298" s="26">
        <v>28.421031486788614</v>
      </c>
      <c r="N298" s="26">
        <v>11.710899359525653</v>
      </c>
      <c r="O298" s="26">
        <v>0.20952988595672858</v>
      </c>
      <c r="P298" s="26">
        <v>0</v>
      </c>
      <c r="Q298" s="26">
        <v>0</v>
      </c>
      <c r="R298" s="27">
        <v>0</v>
      </c>
      <c r="S298" s="28">
        <f t="shared" si="358"/>
        <v>56.786622186473714</v>
      </c>
      <c r="U298" s="80" t="s">
        <v>55</v>
      </c>
      <c r="V298" s="81">
        <v>14.121416377894121</v>
      </c>
      <c r="W298" s="81">
        <v>0</v>
      </c>
      <c r="X298" s="81">
        <v>0</v>
      </c>
      <c r="Y298" s="81">
        <v>28.421031486788614</v>
      </c>
      <c r="Z298" s="81">
        <v>11.710899359525653</v>
      </c>
      <c r="AA298" s="81">
        <v>0.20952988595672858</v>
      </c>
      <c r="AB298" s="81">
        <v>0</v>
      </c>
      <c r="AC298" s="82">
        <v>2.3237450763085978</v>
      </c>
      <c r="AD298" s="81">
        <v>2.3237450763085978</v>
      </c>
      <c r="AE298" s="81">
        <v>0</v>
      </c>
      <c r="AF298" s="81">
        <v>0</v>
      </c>
      <c r="AG298" s="81">
        <v>0</v>
      </c>
      <c r="AH298" s="81">
        <v>0</v>
      </c>
      <c r="AI298" s="83">
        <f t="shared" si="359"/>
        <v>56.786622186473714</v>
      </c>
      <c r="AJ298" t="str">
        <f t="shared" si="360"/>
        <v/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0.24530619809302878</v>
      </c>
      <c r="F299" s="214"/>
      <c r="G299" s="18">
        <v>0</v>
      </c>
      <c r="H299" s="30">
        <v>0</v>
      </c>
      <c r="I299" s="16">
        <f t="shared" si="357"/>
        <v>0.24530619809302878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0.24530619809302878</v>
      </c>
      <c r="P299" s="18">
        <v>91.060495764176551</v>
      </c>
      <c r="Q299" s="18">
        <v>0</v>
      </c>
      <c r="R299" s="19">
        <v>0</v>
      </c>
      <c r="S299" s="20">
        <f t="shared" si="358"/>
        <v>91.305801962269584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0.24530619809302878</v>
      </c>
      <c r="AB299" s="76">
        <v>91.060495764176551</v>
      </c>
      <c r="AC299" s="77">
        <v>0</v>
      </c>
      <c r="AD299" s="76">
        <v>0</v>
      </c>
      <c r="AE299" s="76">
        <v>0</v>
      </c>
      <c r="AF299" s="76">
        <v>0</v>
      </c>
      <c r="AG299" s="76">
        <v>0</v>
      </c>
      <c r="AH299" s="76">
        <v>0</v>
      </c>
      <c r="AI299" s="79">
        <f t="shared" si="359"/>
        <v>91.305801962269584</v>
      </c>
      <c r="AJ299" t="str">
        <f t="shared" si="360"/>
        <v/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357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1.6548868921992661</v>
      </c>
      <c r="Q300" s="26">
        <v>0</v>
      </c>
      <c r="R300" s="27">
        <v>0</v>
      </c>
      <c r="S300" s="28">
        <f t="shared" si="358"/>
        <v>1.6548868921992661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1.6548868921992661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359"/>
        <v>1.6548868921992661</v>
      </c>
      <c r="AJ300" t="str">
        <f t="shared" si="360"/>
        <v/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357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358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359"/>
        <v>0</v>
      </c>
      <c r="AJ301" t="str">
        <f t="shared" si="360"/>
        <v/>
      </c>
      <c r="BA301"/>
      <c r="BR301"/>
      <c r="CG301"/>
    </row>
    <row r="302" spans="1:85" x14ac:dyDescent="0.25">
      <c r="A302" s="21" t="s">
        <v>16</v>
      </c>
      <c r="B302" s="22">
        <v>2.5112487207875837E-2</v>
      </c>
      <c r="C302" s="22">
        <v>0</v>
      </c>
      <c r="D302" s="22">
        <v>11.001518516115887</v>
      </c>
      <c r="E302" s="22">
        <v>0.15576997713186125</v>
      </c>
      <c r="F302" s="214"/>
      <c r="G302" s="22">
        <v>0</v>
      </c>
      <c r="H302" s="23">
        <v>0</v>
      </c>
      <c r="I302" s="24">
        <f t="shared" si="357"/>
        <v>11.182400980455624</v>
      </c>
      <c r="J302" s="6"/>
      <c r="K302" s="25" t="s">
        <v>16</v>
      </c>
      <c r="L302" s="26">
        <v>2.5112487207875837E-2</v>
      </c>
      <c r="M302" s="26">
        <v>0</v>
      </c>
      <c r="N302" s="26">
        <v>11.001518516115887</v>
      </c>
      <c r="O302" s="26">
        <v>0.15576997713186125</v>
      </c>
      <c r="P302" s="26">
        <v>0.35189182165265481</v>
      </c>
      <c r="Q302" s="26">
        <v>0</v>
      </c>
      <c r="R302" s="27">
        <v>0</v>
      </c>
      <c r="S302" s="28">
        <f t="shared" si="358"/>
        <v>11.534292802108279</v>
      </c>
      <c r="U302" s="80" t="s">
        <v>16</v>
      </c>
      <c r="V302" s="81">
        <v>0</v>
      </c>
      <c r="W302" s="81">
        <v>0</v>
      </c>
      <c r="X302" s="81">
        <v>0</v>
      </c>
      <c r="Y302" s="81">
        <v>0</v>
      </c>
      <c r="Z302" s="81">
        <v>11.001518516115887</v>
      </c>
      <c r="AA302" s="81">
        <v>7.1480708380726163E-2</v>
      </c>
      <c r="AB302" s="81">
        <v>0.35189182165265481</v>
      </c>
      <c r="AC302" s="82">
        <v>0.10940175595901094</v>
      </c>
      <c r="AD302" s="81">
        <v>2.5112487207875837E-2</v>
      </c>
      <c r="AE302" s="81">
        <v>0</v>
      </c>
      <c r="AF302" s="81">
        <v>0</v>
      </c>
      <c r="AG302" s="81">
        <v>0</v>
      </c>
      <c r="AH302" s="81">
        <v>8.4289268751135099E-2</v>
      </c>
      <c r="AI302" s="83">
        <f t="shared" si="359"/>
        <v>11.534292802108279</v>
      </c>
      <c r="AJ302" t="str">
        <f t="shared" si="360"/>
        <v/>
      </c>
      <c r="BA302"/>
      <c r="BR302"/>
      <c r="CG302"/>
    </row>
    <row r="303" spans="1:85" x14ac:dyDescent="0.25">
      <c r="A303" s="29" t="s">
        <v>136</v>
      </c>
      <c r="B303" s="18">
        <v>21.435253637730774</v>
      </c>
      <c r="C303" s="18">
        <v>125.84318028294788</v>
      </c>
      <c r="D303" s="18">
        <v>44.617414610344717</v>
      </c>
      <c r="E303" s="18">
        <v>7.2647806033719284</v>
      </c>
      <c r="F303" s="214"/>
      <c r="G303" s="18">
        <v>0</v>
      </c>
      <c r="H303" s="30">
        <v>0</v>
      </c>
      <c r="I303" s="16">
        <f t="shared" si="357"/>
        <v>199.16062913439529</v>
      </c>
      <c r="J303" s="6"/>
      <c r="K303" s="31" t="s">
        <v>136</v>
      </c>
      <c r="L303" s="18">
        <v>21.435253637730774</v>
      </c>
      <c r="M303" s="18">
        <v>125.84318028294788</v>
      </c>
      <c r="N303" s="18">
        <v>44.617414610344717</v>
      </c>
      <c r="O303" s="18">
        <v>7.2647806033719284</v>
      </c>
      <c r="P303" s="18">
        <v>0.31318806422746137</v>
      </c>
      <c r="Q303" s="18">
        <v>0</v>
      </c>
      <c r="R303" s="19">
        <v>0</v>
      </c>
      <c r="S303" s="20">
        <f t="shared" si="358"/>
        <v>199.47381719862275</v>
      </c>
      <c r="U303" s="84" t="s">
        <v>136</v>
      </c>
      <c r="V303" s="76">
        <v>17.669715386910664</v>
      </c>
      <c r="W303" s="76">
        <v>0</v>
      </c>
      <c r="X303" s="76">
        <v>0</v>
      </c>
      <c r="Y303" s="76">
        <v>125.84318028294788</v>
      </c>
      <c r="Z303" s="76">
        <v>44.617414610344717</v>
      </c>
      <c r="AA303" s="76">
        <v>6.6227656825314982</v>
      </c>
      <c r="AB303" s="76">
        <v>0.31318806422746137</v>
      </c>
      <c r="AC303" s="77">
        <v>4.4075531716605401</v>
      </c>
      <c r="AD303" s="76">
        <v>3.7655382508201098</v>
      </c>
      <c r="AE303" s="76">
        <v>0</v>
      </c>
      <c r="AF303" s="76">
        <v>0</v>
      </c>
      <c r="AG303" s="76">
        <v>0</v>
      </c>
      <c r="AH303" s="76">
        <v>0.6420149208404301</v>
      </c>
      <c r="AI303" s="79">
        <f t="shared" si="359"/>
        <v>199.47381719862278</v>
      </c>
      <c r="AJ303" t="str">
        <f t="shared" si="360"/>
        <v/>
      </c>
      <c r="BA303"/>
      <c r="BR303"/>
      <c r="CG303"/>
    </row>
    <row r="304" spans="1:85" x14ac:dyDescent="0.25">
      <c r="A304" s="21" t="s">
        <v>24</v>
      </c>
      <c r="B304" s="22">
        <v>16.646390049422088</v>
      </c>
      <c r="C304" s="22">
        <v>2.5983474234175326</v>
      </c>
      <c r="D304" s="22">
        <v>13.041293902592379</v>
      </c>
      <c r="E304" s="22">
        <v>213.53956957896099</v>
      </c>
      <c r="F304" s="214"/>
      <c r="G304" s="22">
        <v>20.907638864302928</v>
      </c>
      <c r="H304" s="23">
        <v>0</v>
      </c>
      <c r="I304" s="24">
        <f t="shared" si="357"/>
        <v>266.73323981869595</v>
      </c>
      <c r="J304" s="6"/>
      <c r="K304" s="25" t="s">
        <v>24</v>
      </c>
      <c r="L304" s="26">
        <v>16.646390049422088</v>
      </c>
      <c r="M304" s="26">
        <v>2.5983474234175326</v>
      </c>
      <c r="N304" s="26">
        <v>13.041293902592379</v>
      </c>
      <c r="O304" s="26">
        <v>213.53956957896099</v>
      </c>
      <c r="P304" s="26">
        <v>0.17427696200848719</v>
      </c>
      <c r="Q304" s="26">
        <v>20.907638864302928</v>
      </c>
      <c r="R304" s="27">
        <v>0</v>
      </c>
      <c r="S304" s="28">
        <f t="shared" si="358"/>
        <v>266.90751678070444</v>
      </c>
      <c r="U304" s="80" t="s">
        <v>24</v>
      </c>
      <c r="V304" s="81">
        <v>1.5662915297727562</v>
      </c>
      <c r="W304" s="81">
        <v>14.440749045096366</v>
      </c>
      <c r="X304" s="81">
        <v>20.907638864302928</v>
      </c>
      <c r="Y304" s="81">
        <v>2.5983474234175326</v>
      </c>
      <c r="Z304" s="81">
        <v>13.041293902592379</v>
      </c>
      <c r="AA304" s="81">
        <v>154.11791487751165</v>
      </c>
      <c r="AB304" s="81">
        <v>0.17427696200848719</v>
      </c>
      <c r="AC304" s="82">
        <v>60.061004176002307</v>
      </c>
      <c r="AD304" s="81">
        <v>0.63934947455296443</v>
      </c>
      <c r="AE304" s="81">
        <v>55.8782503189423</v>
      </c>
      <c r="AF304" s="81">
        <v>0</v>
      </c>
      <c r="AG304" s="81">
        <v>0</v>
      </c>
      <c r="AH304" s="81">
        <v>3.5434043825070463</v>
      </c>
      <c r="AI304" s="83">
        <f t="shared" si="359"/>
        <v>266.90751678070438</v>
      </c>
      <c r="AJ304" t="str">
        <f t="shared" si="360"/>
        <v/>
      </c>
      <c r="BA304"/>
      <c r="BR304"/>
      <c r="CG304"/>
    </row>
    <row r="305" spans="1:85" x14ac:dyDescent="0.25">
      <c r="A305" s="29" t="s">
        <v>23</v>
      </c>
      <c r="B305" s="18">
        <v>4.1938883405903411</v>
      </c>
      <c r="C305" s="18">
        <v>0.4265086342679848</v>
      </c>
      <c r="D305" s="18">
        <v>27.167298551113475</v>
      </c>
      <c r="E305" s="18">
        <v>0</v>
      </c>
      <c r="F305" s="214"/>
      <c r="G305" s="18">
        <v>0</v>
      </c>
      <c r="H305" s="30">
        <v>0</v>
      </c>
      <c r="I305" s="16">
        <f t="shared" si="357"/>
        <v>31.787695525971802</v>
      </c>
      <c r="J305" s="6"/>
      <c r="K305" s="31" t="s">
        <v>23</v>
      </c>
      <c r="L305" s="18">
        <v>4.1938883405903411</v>
      </c>
      <c r="M305" s="18">
        <v>0.4265086342679848</v>
      </c>
      <c r="N305" s="18">
        <v>27.167298551113475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358"/>
        <v>31.787695525971802</v>
      </c>
      <c r="U305" s="84" t="s">
        <v>23</v>
      </c>
      <c r="V305" s="76">
        <v>3.9057926183742726</v>
      </c>
      <c r="W305" s="76">
        <v>6.5700709170774016E-2</v>
      </c>
      <c r="X305" s="76">
        <v>0</v>
      </c>
      <c r="Y305" s="76">
        <v>0.4265086342679848</v>
      </c>
      <c r="Z305" s="76">
        <v>27.167298551113475</v>
      </c>
      <c r="AA305" s="76">
        <v>0</v>
      </c>
      <c r="AB305" s="76">
        <v>0</v>
      </c>
      <c r="AC305" s="77">
        <v>0.22239501304529394</v>
      </c>
      <c r="AD305" s="76">
        <v>0.22239501304529394</v>
      </c>
      <c r="AE305" s="76">
        <v>0</v>
      </c>
      <c r="AF305" s="76">
        <v>0</v>
      </c>
      <c r="AG305" s="76">
        <v>0</v>
      </c>
      <c r="AH305" s="76">
        <v>0</v>
      </c>
      <c r="AI305" s="79">
        <f t="shared" si="359"/>
        <v>31.787695525971799</v>
      </c>
      <c r="AJ305" t="str">
        <f t="shared" si="360"/>
        <v/>
      </c>
      <c r="BA305"/>
      <c r="BR305"/>
      <c r="CG305"/>
    </row>
    <row r="306" spans="1:85" x14ac:dyDescent="0.25">
      <c r="A306" s="21" t="s">
        <v>58</v>
      </c>
      <c r="B306" s="22">
        <v>1.4776318805240998</v>
      </c>
      <c r="C306" s="22">
        <v>4.3472857182943796E-2</v>
      </c>
      <c r="D306" s="22">
        <v>1.6054512843757911</v>
      </c>
      <c r="E306" s="22">
        <v>0</v>
      </c>
      <c r="F306" s="214"/>
      <c r="G306" s="22">
        <v>0</v>
      </c>
      <c r="H306" s="23">
        <v>0</v>
      </c>
      <c r="I306" s="24">
        <f t="shared" si="357"/>
        <v>3.1265560220828346</v>
      </c>
      <c r="J306" s="6"/>
      <c r="K306" s="25" t="s">
        <v>58</v>
      </c>
      <c r="L306" s="26">
        <v>1.4776318805240998</v>
      </c>
      <c r="M306" s="26">
        <v>4.3472857182943796E-2</v>
      </c>
      <c r="N306" s="26">
        <v>1.6054512843757911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358"/>
        <v>3.1265560220828346</v>
      </c>
      <c r="U306" s="80" t="s">
        <v>58</v>
      </c>
      <c r="V306" s="81">
        <v>1.3900671318151738</v>
      </c>
      <c r="W306" s="81">
        <v>0</v>
      </c>
      <c r="X306" s="81">
        <v>0</v>
      </c>
      <c r="Y306" s="81">
        <v>4.3472857182943796E-2</v>
      </c>
      <c r="Z306" s="81">
        <v>1.6054512843757911</v>
      </c>
      <c r="AA306" s="81">
        <v>0</v>
      </c>
      <c r="AB306" s="81">
        <v>0</v>
      </c>
      <c r="AC306" s="82">
        <v>8.7564748708925874E-2</v>
      </c>
      <c r="AD306" s="81">
        <v>8.7564748708925874E-2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359"/>
        <v>3.1265560220828346</v>
      </c>
      <c r="AJ306" t="str">
        <f t="shared" si="360"/>
        <v/>
      </c>
      <c r="BA306"/>
      <c r="BR306"/>
      <c r="CG306"/>
    </row>
    <row r="307" spans="1:85" x14ac:dyDescent="0.25">
      <c r="A307" s="29" t="s">
        <v>21</v>
      </c>
      <c r="B307" s="18">
        <v>10.391436708024047</v>
      </c>
      <c r="C307" s="18">
        <v>4.7698398004044806</v>
      </c>
      <c r="D307" s="18">
        <v>1.8738656358731887</v>
      </c>
      <c r="E307" s="18">
        <v>0</v>
      </c>
      <c r="F307" s="214"/>
      <c r="G307" s="18">
        <v>0</v>
      </c>
      <c r="H307" s="30">
        <v>0</v>
      </c>
      <c r="I307" s="16">
        <f t="shared" si="357"/>
        <v>17.035142144301716</v>
      </c>
      <c r="J307" s="6"/>
      <c r="K307" s="31" t="s">
        <v>21</v>
      </c>
      <c r="L307" s="18">
        <v>10.391436708024047</v>
      </c>
      <c r="M307" s="18">
        <v>4.7698398004044806</v>
      </c>
      <c r="N307" s="18">
        <v>1.8738656358731887</v>
      </c>
      <c r="O307" s="18">
        <v>0</v>
      </c>
      <c r="P307" s="18">
        <v>5.251395381789453</v>
      </c>
      <c r="Q307" s="18">
        <v>0</v>
      </c>
      <c r="R307" s="19">
        <v>0</v>
      </c>
      <c r="S307" s="20">
        <f t="shared" si="358"/>
        <v>22.28653752609117</v>
      </c>
      <c r="U307" s="84" t="s">
        <v>21</v>
      </c>
      <c r="V307" s="76">
        <v>10.050733865138012</v>
      </c>
      <c r="W307" s="76">
        <v>0</v>
      </c>
      <c r="X307" s="76">
        <v>0</v>
      </c>
      <c r="Y307" s="76">
        <v>4.7698398004044806</v>
      </c>
      <c r="Z307" s="76">
        <v>1.8738656358731887</v>
      </c>
      <c r="AA307" s="76">
        <v>0</v>
      </c>
      <c r="AB307" s="76">
        <v>5.251395381789453</v>
      </c>
      <c r="AC307" s="77">
        <v>0.34070284288603431</v>
      </c>
      <c r="AD307" s="76">
        <v>0.34070284288603431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359"/>
        <v>22.28653752609117</v>
      </c>
      <c r="AJ307" t="str">
        <f t="shared" si="360"/>
        <v/>
      </c>
      <c r="BA307"/>
      <c r="BR307"/>
      <c r="CG307"/>
    </row>
    <row r="308" spans="1:85" x14ac:dyDescent="0.25">
      <c r="A308" s="21" t="s">
        <v>20</v>
      </c>
      <c r="B308" s="22">
        <v>9.7595852403006278E-3</v>
      </c>
      <c r="C308" s="22">
        <v>1.4639377860450938E-2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357"/>
        <v>2.4398963100751566E-2</v>
      </c>
      <c r="J308" s="6"/>
      <c r="K308" s="25" t="s">
        <v>20</v>
      </c>
      <c r="L308" s="26">
        <v>9.7595852403006278E-3</v>
      </c>
      <c r="M308" s="26">
        <v>1.4639377860450938E-2</v>
      </c>
      <c r="N308" s="26">
        <v>0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358"/>
        <v>2.4398963100751566E-2</v>
      </c>
      <c r="U308" s="80" t="s">
        <v>59</v>
      </c>
      <c r="V308" s="81">
        <v>9.7595852403006278E-3</v>
      </c>
      <c r="W308" s="81">
        <v>0</v>
      </c>
      <c r="X308" s="81">
        <v>0</v>
      </c>
      <c r="Y308" s="81">
        <v>1.4639377860450938E-2</v>
      </c>
      <c r="Z308" s="81">
        <v>0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359"/>
        <v>2.4398963100751566E-2</v>
      </c>
      <c r="AJ308" t="str">
        <f t="shared" si="360"/>
        <v/>
      </c>
      <c r="BA308"/>
      <c r="BR308"/>
      <c r="CG308"/>
    </row>
    <row r="309" spans="1:85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357"/>
        <v>0</v>
      </c>
      <c r="J309" s="6"/>
      <c r="K309" s="33" t="s">
        <v>62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358"/>
        <v>0</v>
      </c>
      <c r="U309" s="85" t="s">
        <v>60</v>
      </c>
      <c r="V309" s="76">
        <v>0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0</v>
      </c>
      <c r="AD309" s="78">
        <v>0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359"/>
        <v>0</v>
      </c>
      <c r="AJ309" t="str">
        <f t="shared" si="360"/>
        <v/>
      </c>
      <c r="BA309"/>
      <c r="BR309"/>
      <c r="CG309"/>
    </row>
    <row r="310" spans="1:85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357"/>
        <v>0</v>
      </c>
      <c r="J310" s="6"/>
      <c r="K310" s="38" t="s">
        <v>22</v>
      </c>
      <c r="L310" s="39">
        <v>0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358"/>
        <v>0</v>
      </c>
      <c r="U310" s="86" t="s">
        <v>63</v>
      </c>
      <c r="V310" s="87">
        <v>0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0</v>
      </c>
      <c r="AD310" s="87">
        <v>0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359"/>
        <v>0</v>
      </c>
      <c r="AJ310" t="str">
        <f t="shared" si="360"/>
        <v/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357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358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359"/>
        <v>0</v>
      </c>
      <c r="AJ311" t="str">
        <f t="shared" si="360"/>
        <v/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357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358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359"/>
        <v>0</v>
      </c>
      <c r="AJ312" t="str">
        <f t="shared" si="360"/>
        <v/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357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358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359"/>
        <v>0</v>
      </c>
      <c r="AJ313" t="str">
        <f t="shared" si="360"/>
        <v/>
      </c>
      <c r="BA313"/>
      <c r="BR313"/>
      <c r="CG313"/>
    </row>
    <row r="314" spans="1:85" x14ac:dyDescent="0.25">
      <c r="A314" s="56" t="s">
        <v>25</v>
      </c>
      <c r="B314" s="57">
        <f>SUM(B293:B309)</f>
        <v>77.811805945789985</v>
      </c>
      <c r="C314" s="57">
        <f t="shared" ref="C314:H314" si="361">SUM(C293:C309)</f>
        <v>216.44077501317187</v>
      </c>
      <c r="D314" s="57">
        <f t="shared" si="361"/>
        <v>120.01529818601986</v>
      </c>
      <c r="E314" s="57">
        <f t="shared" si="361"/>
        <v>221.57869564412329</v>
      </c>
      <c r="F314" s="57">
        <f t="shared" si="361"/>
        <v>0</v>
      </c>
      <c r="G314" s="57">
        <f t="shared" si="361"/>
        <v>20.907638864302928</v>
      </c>
      <c r="H314" s="58">
        <f t="shared" si="361"/>
        <v>0</v>
      </c>
      <c r="I314" s="16">
        <f t="shared" ref="I314" si="362">SUM(I293:I309)</f>
        <v>656.75421365340799</v>
      </c>
      <c r="J314" s="6"/>
      <c r="K314" s="59" t="s">
        <v>25</v>
      </c>
      <c r="L314" s="57">
        <f>SUM(L293:L309)</f>
        <v>77.811805945789985</v>
      </c>
      <c r="M314" s="57">
        <f t="shared" ref="M314:R314" si="363">SUM(M293:M309)</f>
        <v>216.44077501317187</v>
      </c>
      <c r="N314" s="57">
        <f t="shared" si="363"/>
        <v>120.01529818601986</v>
      </c>
      <c r="O314" s="57">
        <f t="shared" si="363"/>
        <v>221.57869564412329</v>
      </c>
      <c r="P314" s="57">
        <f t="shared" si="363"/>
        <v>98.806134886053883</v>
      </c>
      <c r="Q314" s="57">
        <f t="shared" si="363"/>
        <v>20.907638864302928</v>
      </c>
      <c r="R314" s="58">
        <f t="shared" si="363"/>
        <v>0</v>
      </c>
      <c r="S314" s="60">
        <f t="shared" ref="S314" si="364">SUM(S293:S309)</f>
        <v>755.56034853946187</v>
      </c>
      <c r="T314" t="str">
        <f>IF(ABS(S314-AI314)&gt;0.01,S314-AI314,"")</f>
        <v/>
      </c>
      <c r="U314" s="94" t="s">
        <v>61</v>
      </c>
      <c r="V314" s="95">
        <f>SUM(V293:V309)</f>
        <v>55.900948297993033</v>
      </c>
      <c r="W314" s="95">
        <f t="shared" ref="W314:AH314" si="365">SUM(W293:W309)</f>
        <v>14.506449754267139</v>
      </c>
      <c r="X314" s="95">
        <f t="shared" si="365"/>
        <v>20.907638864302928</v>
      </c>
      <c r="Y314" s="95">
        <f t="shared" si="365"/>
        <v>216.44077501317187</v>
      </c>
      <c r="Z314" s="95">
        <f t="shared" si="365"/>
        <v>120.01529818601986</v>
      </c>
      <c r="AA314" s="95">
        <f t="shared" si="365"/>
        <v>161.43073675308239</v>
      </c>
      <c r="AB314" s="95">
        <f t="shared" si="365"/>
        <v>98.806134886053883</v>
      </c>
      <c r="AC314" s="95">
        <f t="shared" si="365"/>
        <v>67.552366784570708</v>
      </c>
      <c r="AD314" s="96">
        <f t="shared" si="365"/>
        <v>7.4044078935298021</v>
      </c>
      <c r="AE314" s="96">
        <f t="shared" si="365"/>
        <v>55.8782503189423</v>
      </c>
      <c r="AF314" s="96">
        <f t="shared" si="365"/>
        <v>0</v>
      </c>
      <c r="AG314" s="96">
        <f t="shared" si="365"/>
        <v>0</v>
      </c>
      <c r="AH314" s="96">
        <f t="shared" si="365"/>
        <v>4.2697085720986117</v>
      </c>
      <c r="AI314" s="97">
        <f>SUM(V314:AC314)</f>
        <v>755.56034853946187</v>
      </c>
      <c r="AJ314" t="str">
        <f t="shared" si="360"/>
        <v/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0.11847934025871965</v>
      </c>
      <c r="C315" s="98">
        <f t="shared" ref="C315:H315" si="366">IF($I314=0,"-",C314/$I314)</f>
        <v>0.32956130393005012</v>
      </c>
      <c r="D315" s="98">
        <f t="shared" si="366"/>
        <v>0.18274005052574524</v>
      </c>
      <c r="E315" s="98">
        <f t="shared" si="366"/>
        <v>0.33738450555424693</v>
      </c>
      <c r="F315" s="98">
        <f t="shared" si="366"/>
        <v>0</v>
      </c>
      <c r="G315" s="98">
        <f t="shared" si="366"/>
        <v>3.1834799731237991E-2</v>
      </c>
      <c r="H315" s="99">
        <f t="shared" si="366"/>
        <v>0</v>
      </c>
      <c r="I315" s="100">
        <f>SUM(B315:H315)</f>
        <v>1</v>
      </c>
      <c r="J315"/>
      <c r="K315" s="64" t="s">
        <v>86</v>
      </c>
      <c r="L315" s="65">
        <f>IF($S314=0,"-",L314/$S314)</f>
        <v>0.10298556044689788</v>
      </c>
      <c r="M315" s="65">
        <f t="shared" ref="M315:R315" si="367">IF($S314=0,"-",M314/$S314)</f>
        <v>0.28646391440678876</v>
      </c>
      <c r="N315" s="65">
        <f t="shared" si="367"/>
        <v>0.1588427693671535</v>
      </c>
      <c r="O315" s="65">
        <f t="shared" si="367"/>
        <v>0.29326406033938468</v>
      </c>
      <c r="P315" s="65">
        <f t="shared" si="367"/>
        <v>0.13077199601203446</v>
      </c>
      <c r="Q315" s="65">
        <f t="shared" si="367"/>
        <v>2.7671699427740618E-2</v>
      </c>
      <c r="R315" s="66">
        <f t="shared" si="367"/>
        <v>0</v>
      </c>
      <c r="S315" s="67">
        <f>SUM(L315:R315)</f>
        <v>0.99999999999999989</v>
      </c>
      <c r="U315" s="101" t="s">
        <v>86</v>
      </c>
      <c r="V315" s="102">
        <f>+V314/$AI314</f>
        <v>7.3986079875753841E-2</v>
      </c>
      <c r="W315" s="102">
        <f t="shared" ref="W315" si="368">+W314/$AI314</f>
        <v>1.9199591114474012E-2</v>
      </c>
      <c r="X315" s="102">
        <f t="shared" ref="X315" si="369">+X314/$AI314</f>
        <v>2.7671699427740618E-2</v>
      </c>
      <c r="Y315" s="102">
        <f t="shared" ref="Y315" si="370">+Y314/$AI314</f>
        <v>0.28646391440678876</v>
      </c>
      <c r="Z315" s="102">
        <f t="shared" ref="Z315" si="371">+Z314/$AI314</f>
        <v>0.1588427693671535</v>
      </c>
      <c r="AA315" s="102">
        <f t="shared" ref="AA315" si="372">+AA314/$AI314</f>
        <v>0.2136569726893908</v>
      </c>
      <c r="AB315" s="102">
        <f t="shared" ref="AB315" si="373">+AB314/$AI314</f>
        <v>0.13077199601203446</v>
      </c>
      <c r="AC315" s="102">
        <f t="shared" ref="AC315" si="374">+AC314/$AI314</f>
        <v>8.9406977106663954E-2</v>
      </c>
      <c r="AD315" s="102">
        <f t="shared" ref="AD315" si="375">+AD314/$AI314</f>
        <v>9.7998894566700256E-3</v>
      </c>
      <c r="AE315" s="102">
        <f t="shared" ref="AE315" si="376">+AE314/$AI314</f>
        <v>7.3956038623463921E-2</v>
      </c>
      <c r="AF315" s="102">
        <f t="shared" ref="AF315" si="377">+AF314/$AI314</f>
        <v>0</v>
      </c>
      <c r="AG315" s="102">
        <f t="shared" ref="AG315" si="378">+AG314/$AI314</f>
        <v>0</v>
      </c>
      <c r="AH315" s="102">
        <f t="shared" ref="AH315" si="379">+AH314/$AI314</f>
        <v>5.6510490265300238E-3</v>
      </c>
      <c r="AI315" s="103">
        <f>SUM(V315:AC315)</f>
        <v>1</v>
      </c>
      <c r="AJ315" s="1" t="str">
        <f t="shared" si="360"/>
        <v/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AJ319" t="str">
        <f>IF(ABS(S319-AI319)&gt;0.001,S319-AI319,"")</f>
        <v/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380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381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382">SUM(V320:AC320)</f>
        <v>0</v>
      </c>
      <c r="AJ320" t="str">
        <f t="shared" ref="AJ320:AJ341" si="383">IF(ABS(S320-AI320)&gt;0.001,S320-AI320,"")</f>
        <v/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380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381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382"/>
        <v>0</v>
      </c>
      <c r="AJ321" t="str">
        <f t="shared" si="383"/>
        <v/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380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381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382"/>
        <v>0</v>
      </c>
      <c r="AJ322" t="str">
        <f t="shared" si="383"/>
        <v/>
      </c>
      <c r="BA322"/>
      <c r="BR322"/>
      <c r="CG322"/>
    </row>
    <row r="323" spans="1:85" x14ac:dyDescent="0.25">
      <c r="A323" s="29" t="s">
        <v>15</v>
      </c>
      <c r="B323" s="18">
        <v>6.8211282804007262E-3</v>
      </c>
      <c r="C323" s="18">
        <v>7.0168151488332553E-2</v>
      </c>
      <c r="D323" s="18">
        <v>0</v>
      </c>
      <c r="E323" s="18">
        <v>0</v>
      </c>
      <c r="F323" s="214"/>
      <c r="G323" s="18">
        <v>0</v>
      </c>
      <c r="H323" s="30">
        <v>0</v>
      </c>
      <c r="I323" s="16">
        <f t="shared" si="380"/>
        <v>7.6989279768733279E-2</v>
      </c>
      <c r="J323" s="6"/>
      <c r="K323" s="31" t="s">
        <v>15</v>
      </c>
      <c r="L323" s="18">
        <v>6.8211282804007262E-3</v>
      </c>
      <c r="M323" s="18">
        <v>7.0168151488332553E-2</v>
      </c>
      <c r="N323" s="18">
        <v>0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381"/>
        <v>7.6989279768733279E-2</v>
      </c>
      <c r="U323" s="84" t="s">
        <v>15</v>
      </c>
      <c r="V323" s="76">
        <v>6.8211282804007262E-3</v>
      </c>
      <c r="W323" s="76">
        <v>0</v>
      </c>
      <c r="X323" s="76">
        <v>0</v>
      </c>
      <c r="Y323" s="76">
        <v>7.0168151488332553E-2</v>
      </c>
      <c r="Z323" s="76">
        <v>0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382"/>
        <v>7.6989279768733279E-2</v>
      </c>
      <c r="AJ323" t="str">
        <f t="shared" si="383"/>
        <v/>
      </c>
      <c r="BA323"/>
      <c r="BR323"/>
      <c r="CG323"/>
    </row>
    <row r="324" spans="1:85" x14ac:dyDescent="0.25">
      <c r="A324" s="21" t="s">
        <v>14</v>
      </c>
      <c r="B324" s="22">
        <v>0.67533393582575729</v>
      </c>
      <c r="C324" s="22">
        <v>0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380"/>
        <v>0.67533393582575729</v>
      </c>
      <c r="J324" s="6"/>
      <c r="K324" s="25" t="s">
        <v>14</v>
      </c>
      <c r="L324" s="26">
        <v>0.67533393582575729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381"/>
        <v>0.67533393582575729</v>
      </c>
      <c r="U324" s="80" t="s">
        <v>55</v>
      </c>
      <c r="V324" s="81">
        <v>0.67533393582575729</v>
      </c>
      <c r="W324" s="81">
        <v>0</v>
      </c>
      <c r="X324" s="81">
        <v>0</v>
      </c>
      <c r="Y324" s="81">
        <v>0</v>
      </c>
      <c r="Z324" s="81">
        <v>0</v>
      </c>
      <c r="AA324" s="81">
        <v>0</v>
      </c>
      <c r="AB324" s="81">
        <v>0</v>
      </c>
      <c r="AC324" s="82">
        <v>0</v>
      </c>
      <c r="AD324" s="81">
        <v>0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382"/>
        <v>0.67533393582575729</v>
      </c>
      <c r="AJ324" t="str">
        <f t="shared" si="383"/>
        <v/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0.44159873333930905</v>
      </c>
      <c r="F325" s="214"/>
      <c r="G325" s="18">
        <v>0</v>
      </c>
      <c r="H325" s="30">
        <v>0</v>
      </c>
      <c r="I325" s="16">
        <f t="shared" si="380"/>
        <v>0.44159873333930905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0.44159873333930905</v>
      </c>
      <c r="P325" s="18">
        <v>6.8438085091939564</v>
      </c>
      <c r="Q325" s="18">
        <v>0</v>
      </c>
      <c r="R325" s="19">
        <v>0</v>
      </c>
      <c r="S325" s="20">
        <f t="shared" si="381"/>
        <v>7.2854072425332657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0</v>
      </c>
      <c r="AB325" s="76">
        <v>6.8438085091939564</v>
      </c>
      <c r="AC325" s="77">
        <v>0.44159873333930905</v>
      </c>
      <c r="AD325" s="76">
        <v>0</v>
      </c>
      <c r="AE325" s="76">
        <v>0</v>
      </c>
      <c r="AF325" s="76">
        <v>0</v>
      </c>
      <c r="AG325" s="76">
        <v>0</v>
      </c>
      <c r="AH325" s="76">
        <v>0.44159873333930905</v>
      </c>
      <c r="AI325" s="79">
        <f t="shared" si="382"/>
        <v>7.2854072425332657</v>
      </c>
      <c r="AJ325" t="str">
        <f t="shared" si="383"/>
        <v/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380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1.1656177689203773</v>
      </c>
      <c r="Q326" s="26">
        <v>0</v>
      </c>
      <c r="R326" s="27">
        <v>0</v>
      </c>
      <c r="S326" s="28">
        <f t="shared" si="381"/>
        <v>1.1656177689203773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1.1656177689203773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382"/>
        <v>1.1656177689203773</v>
      </c>
      <c r="AJ326" t="str">
        <f t="shared" si="383"/>
        <v/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380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381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382"/>
        <v>0</v>
      </c>
      <c r="AJ327" t="str">
        <f t="shared" si="383"/>
        <v/>
      </c>
      <c r="BA327"/>
      <c r="BR327"/>
      <c r="CG327"/>
    </row>
    <row r="328" spans="1:85" x14ac:dyDescent="0.25">
      <c r="A328" s="21" t="s">
        <v>16</v>
      </c>
      <c r="B328" s="22">
        <v>0</v>
      </c>
      <c r="C328" s="22">
        <v>0</v>
      </c>
      <c r="D328" s="22">
        <v>8.0326663187993974E-2</v>
      </c>
      <c r="E328" s="22">
        <v>2.268516850263567E-3</v>
      </c>
      <c r="F328" s="214"/>
      <c r="G328" s="22">
        <v>0</v>
      </c>
      <c r="H328" s="23">
        <v>0</v>
      </c>
      <c r="I328" s="24">
        <f t="shared" si="380"/>
        <v>8.259518003825754E-2</v>
      </c>
      <c r="J328" s="6"/>
      <c r="K328" s="25" t="s">
        <v>16</v>
      </c>
      <c r="L328" s="26">
        <v>0</v>
      </c>
      <c r="M328" s="26">
        <v>0</v>
      </c>
      <c r="N328" s="26">
        <v>8.0326663187993974E-2</v>
      </c>
      <c r="O328" s="26">
        <v>2.268516850263567E-3</v>
      </c>
      <c r="P328" s="26">
        <v>0</v>
      </c>
      <c r="Q328" s="26">
        <v>0</v>
      </c>
      <c r="R328" s="27">
        <v>0</v>
      </c>
      <c r="S328" s="28">
        <f t="shared" si="381"/>
        <v>8.259518003825754E-2</v>
      </c>
      <c r="U328" s="80" t="s">
        <v>16</v>
      </c>
      <c r="V328" s="81">
        <v>0</v>
      </c>
      <c r="W328" s="81">
        <v>0</v>
      </c>
      <c r="X328" s="81">
        <v>0</v>
      </c>
      <c r="Y328" s="81">
        <v>0</v>
      </c>
      <c r="Z328" s="81">
        <v>8.0326663187993974E-2</v>
      </c>
      <c r="AA328" s="81">
        <v>0</v>
      </c>
      <c r="AB328" s="81">
        <v>0</v>
      </c>
      <c r="AC328" s="82">
        <v>2.268516850263567E-3</v>
      </c>
      <c r="AD328" s="81">
        <v>0</v>
      </c>
      <c r="AE328" s="81">
        <v>0</v>
      </c>
      <c r="AF328" s="81">
        <v>0</v>
      </c>
      <c r="AG328" s="81">
        <v>0</v>
      </c>
      <c r="AH328" s="81">
        <v>2.268516850263567E-3</v>
      </c>
      <c r="AI328" s="83">
        <f t="shared" si="382"/>
        <v>8.259518003825754E-2</v>
      </c>
      <c r="AJ328" t="str">
        <f t="shared" si="383"/>
        <v/>
      </c>
      <c r="BA328"/>
      <c r="BR328"/>
      <c r="CG328"/>
    </row>
    <row r="329" spans="1:85" x14ac:dyDescent="0.25">
      <c r="A329" s="29" t="s">
        <v>136</v>
      </c>
      <c r="B329" s="18">
        <v>3.6314795510708753</v>
      </c>
      <c r="C329" s="18">
        <v>127.96094385653274</v>
      </c>
      <c r="D329" s="18">
        <v>3.8209408666711067</v>
      </c>
      <c r="E329" s="18">
        <v>0</v>
      </c>
      <c r="F329" s="214"/>
      <c r="G329" s="18">
        <v>0</v>
      </c>
      <c r="H329" s="30">
        <v>0</v>
      </c>
      <c r="I329" s="16">
        <f t="shared" si="380"/>
        <v>135.4133642742747</v>
      </c>
      <c r="J329" s="6"/>
      <c r="K329" s="31" t="s">
        <v>136</v>
      </c>
      <c r="L329" s="18">
        <v>3.6314795510708753</v>
      </c>
      <c r="M329" s="18">
        <v>127.96094385653274</v>
      </c>
      <c r="N329" s="18">
        <v>3.8209408666711067</v>
      </c>
      <c r="O329" s="18">
        <v>0</v>
      </c>
      <c r="P329" s="18">
        <v>7.2133366720516928E-3</v>
      </c>
      <c r="Q329" s="18">
        <v>0</v>
      </c>
      <c r="R329" s="19">
        <v>0</v>
      </c>
      <c r="S329" s="20">
        <f t="shared" si="381"/>
        <v>135.42057761094674</v>
      </c>
      <c r="U329" s="84" t="s">
        <v>136</v>
      </c>
      <c r="V329" s="76">
        <v>3.6302796548496681</v>
      </c>
      <c r="W329" s="76">
        <v>0</v>
      </c>
      <c r="X329" s="76">
        <v>0</v>
      </c>
      <c r="Y329" s="76">
        <v>127.96094385653274</v>
      </c>
      <c r="Z329" s="76">
        <v>2.329645086357897</v>
      </c>
      <c r="AA329" s="76">
        <v>0</v>
      </c>
      <c r="AB329" s="76">
        <v>7.2133366720516928E-3</v>
      </c>
      <c r="AC329" s="77">
        <v>1.4924956765344171</v>
      </c>
      <c r="AD329" s="76">
        <v>1.1998962212071847E-3</v>
      </c>
      <c r="AE329" s="76">
        <v>0</v>
      </c>
      <c r="AF329" s="76">
        <v>0</v>
      </c>
      <c r="AG329" s="76">
        <v>1.4912957803132099</v>
      </c>
      <c r="AH329" s="76">
        <v>0</v>
      </c>
      <c r="AI329" s="79">
        <f t="shared" si="382"/>
        <v>135.42057761094674</v>
      </c>
      <c r="AJ329" t="str">
        <f t="shared" si="383"/>
        <v/>
      </c>
      <c r="BA329"/>
      <c r="BR329"/>
      <c r="CG329"/>
    </row>
    <row r="330" spans="1:85" x14ac:dyDescent="0.25">
      <c r="A330" s="21" t="s">
        <v>24</v>
      </c>
      <c r="B330" s="22">
        <v>1.0530866173336946</v>
      </c>
      <c r="C330" s="22">
        <v>2.1211087374161166</v>
      </c>
      <c r="D330" s="22">
        <v>0.82132146852771204</v>
      </c>
      <c r="E330" s="22">
        <v>143.64743929468739</v>
      </c>
      <c r="F330" s="214"/>
      <c r="G330" s="22">
        <v>12.657875146545669</v>
      </c>
      <c r="H330" s="23">
        <v>0</v>
      </c>
      <c r="I330" s="24">
        <f t="shared" si="380"/>
        <v>160.30083126451058</v>
      </c>
      <c r="J330" s="6"/>
      <c r="K330" s="25" t="s">
        <v>24</v>
      </c>
      <c r="L330" s="26">
        <v>1.0530866173336946</v>
      </c>
      <c r="M330" s="26">
        <v>2.1211087374161166</v>
      </c>
      <c r="N330" s="26">
        <v>0.82132146852771204</v>
      </c>
      <c r="O330" s="26">
        <v>143.64743929468739</v>
      </c>
      <c r="P330" s="26">
        <v>0</v>
      </c>
      <c r="Q330" s="26">
        <v>12.657875146545669</v>
      </c>
      <c r="R330" s="27">
        <v>0</v>
      </c>
      <c r="S330" s="28">
        <f t="shared" si="381"/>
        <v>160.30083126451058</v>
      </c>
      <c r="U330" s="80" t="s">
        <v>24</v>
      </c>
      <c r="V330" s="81">
        <v>0.11335617443505325</v>
      </c>
      <c r="W330" s="81">
        <v>0.92780163122962689</v>
      </c>
      <c r="X330" s="81">
        <v>12.657875146545669</v>
      </c>
      <c r="Y330" s="81">
        <v>2.1211087374161166</v>
      </c>
      <c r="Z330" s="81">
        <v>0.63613091624016749</v>
      </c>
      <c r="AA330" s="81">
        <v>143.59043563973401</v>
      </c>
      <c r="AB330" s="81">
        <v>0</v>
      </c>
      <c r="AC330" s="82">
        <v>0.25412301890992633</v>
      </c>
      <c r="AD330" s="81">
        <v>1.1928811669014404E-2</v>
      </c>
      <c r="AE330" s="81">
        <v>5.7003654953367393E-2</v>
      </c>
      <c r="AF330" s="81">
        <v>0</v>
      </c>
      <c r="AG330" s="81">
        <v>0.18519055228754455</v>
      </c>
      <c r="AH330" s="81">
        <v>0</v>
      </c>
      <c r="AI330" s="83">
        <f t="shared" si="382"/>
        <v>160.30083126451058</v>
      </c>
      <c r="AJ330" t="str">
        <f t="shared" si="383"/>
        <v/>
      </c>
      <c r="BA330"/>
      <c r="BR330"/>
      <c r="CG330"/>
    </row>
    <row r="331" spans="1:85" x14ac:dyDescent="0.25">
      <c r="A331" s="29" t="s">
        <v>23</v>
      </c>
      <c r="B331" s="18">
        <v>1.691863675304222</v>
      </c>
      <c r="C331" s="18">
        <v>0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380"/>
        <v>1.691863675304222</v>
      </c>
      <c r="J331" s="6"/>
      <c r="K331" s="31" t="s">
        <v>23</v>
      </c>
      <c r="L331" s="18">
        <v>1.691863675304222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381"/>
        <v>1.691863675304222</v>
      </c>
      <c r="U331" s="84" t="s">
        <v>23</v>
      </c>
      <c r="V331" s="76">
        <v>1.6870857709205245</v>
      </c>
      <c r="W331" s="76">
        <v>0</v>
      </c>
      <c r="X331" s="76">
        <v>0</v>
      </c>
      <c r="Y331" s="76">
        <v>0</v>
      </c>
      <c r="Z331" s="76">
        <v>0</v>
      </c>
      <c r="AA331" s="76">
        <v>0</v>
      </c>
      <c r="AB331" s="76">
        <v>0</v>
      </c>
      <c r="AC331" s="77">
        <v>4.7779043836975767E-3</v>
      </c>
      <c r="AD331" s="76">
        <v>4.7779043836975767E-3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382"/>
        <v>1.691863675304222</v>
      </c>
      <c r="AJ331" t="str">
        <f t="shared" si="383"/>
        <v/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380"/>
        <v>0</v>
      </c>
      <c r="J332" s="6"/>
      <c r="K332" s="25" t="s">
        <v>58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381"/>
        <v>0</v>
      </c>
      <c r="U332" s="80" t="s">
        <v>58</v>
      </c>
      <c r="V332" s="81">
        <v>0</v>
      </c>
      <c r="W332" s="81">
        <v>0</v>
      </c>
      <c r="X332" s="81">
        <v>0</v>
      </c>
      <c r="Y332" s="81">
        <v>0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382"/>
        <v>0</v>
      </c>
      <c r="AJ332" t="str">
        <f t="shared" si="383"/>
        <v/>
      </c>
      <c r="BA332"/>
      <c r="BR332"/>
      <c r="CG332"/>
    </row>
    <row r="333" spans="1:85" x14ac:dyDescent="0.25">
      <c r="A333" s="29" t="s">
        <v>21</v>
      </c>
      <c r="B333" s="18">
        <v>9.6487563741314647E-2</v>
      </c>
      <c r="C333" s="18">
        <v>0.46319418695887138</v>
      </c>
      <c r="D333" s="18">
        <v>0</v>
      </c>
      <c r="E333" s="18">
        <v>3.2162521247104885E-2</v>
      </c>
      <c r="F333" s="214"/>
      <c r="G333" s="18">
        <v>0</v>
      </c>
      <c r="H333" s="30">
        <v>0</v>
      </c>
      <c r="I333" s="16">
        <f t="shared" si="380"/>
        <v>0.59184427194729083</v>
      </c>
      <c r="J333" s="6"/>
      <c r="K333" s="31" t="s">
        <v>21</v>
      </c>
      <c r="L333" s="18">
        <v>9.6487563741314647E-2</v>
      </c>
      <c r="M333" s="18">
        <v>0.46319418695887138</v>
      </c>
      <c r="N333" s="18">
        <v>0</v>
      </c>
      <c r="O333" s="18">
        <v>3.2162521247104885E-2</v>
      </c>
      <c r="P333" s="18">
        <v>0.39328860952014516</v>
      </c>
      <c r="Q333" s="18">
        <v>0</v>
      </c>
      <c r="R333" s="19">
        <v>0</v>
      </c>
      <c r="S333" s="20">
        <f t="shared" si="381"/>
        <v>0.98513288146743605</v>
      </c>
      <c r="U333" s="84" t="s">
        <v>21</v>
      </c>
      <c r="V333" s="76">
        <v>9.6487563741314647E-2</v>
      </c>
      <c r="W333" s="76">
        <v>0</v>
      </c>
      <c r="X333" s="76">
        <v>0</v>
      </c>
      <c r="Y333" s="76">
        <v>0.46319418695887138</v>
      </c>
      <c r="Z333" s="76">
        <v>0</v>
      </c>
      <c r="AA333" s="76">
        <v>0</v>
      </c>
      <c r="AB333" s="76">
        <v>0.39328860952014516</v>
      </c>
      <c r="AC333" s="77">
        <v>3.2162521247104885E-2</v>
      </c>
      <c r="AD333" s="76">
        <v>0</v>
      </c>
      <c r="AE333" s="76">
        <v>0</v>
      </c>
      <c r="AF333" s="76">
        <v>0</v>
      </c>
      <c r="AG333" s="76">
        <v>0</v>
      </c>
      <c r="AH333" s="76">
        <v>3.2162521247104885E-2</v>
      </c>
      <c r="AI333" s="79">
        <f t="shared" si="382"/>
        <v>0.98513288146743605</v>
      </c>
      <c r="AJ333" t="str">
        <f t="shared" si="383"/>
        <v/>
      </c>
      <c r="BA333"/>
      <c r="BR333"/>
      <c r="CG333"/>
    </row>
    <row r="334" spans="1:85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380"/>
        <v>0</v>
      </c>
      <c r="J334" s="6"/>
      <c r="K334" s="25" t="s">
        <v>20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381"/>
        <v>0</v>
      </c>
      <c r="U334" s="80" t="s">
        <v>59</v>
      </c>
      <c r="V334" s="81">
        <v>0</v>
      </c>
      <c r="W334" s="81">
        <v>0</v>
      </c>
      <c r="X334" s="81">
        <v>0</v>
      </c>
      <c r="Y334" s="81">
        <v>0</v>
      </c>
      <c r="Z334" s="81">
        <v>0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382"/>
        <v>0</v>
      </c>
      <c r="AJ334" t="str">
        <f t="shared" si="383"/>
        <v/>
      </c>
      <c r="BA334"/>
      <c r="BR334"/>
      <c r="CG334"/>
    </row>
    <row r="335" spans="1:85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380"/>
        <v>0</v>
      </c>
      <c r="J335" s="6"/>
      <c r="K335" s="33" t="s">
        <v>62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381"/>
        <v>0</v>
      </c>
      <c r="U335" s="85" t="s">
        <v>60</v>
      </c>
      <c r="V335" s="76">
        <v>0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382"/>
        <v>0</v>
      </c>
      <c r="AJ335" t="str">
        <f t="shared" si="383"/>
        <v/>
      </c>
      <c r="BA335"/>
      <c r="BR335"/>
      <c r="CG335"/>
    </row>
    <row r="336" spans="1:85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380"/>
        <v>0</v>
      </c>
      <c r="J336" s="6"/>
      <c r="K336" s="38" t="s">
        <v>22</v>
      </c>
      <c r="L336" s="39">
        <v>0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381"/>
        <v>0</v>
      </c>
      <c r="U336" s="86" t="s">
        <v>63</v>
      </c>
      <c r="V336" s="87">
        <v>0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382"/>
        <v>0</v>
      </c>
      <c r="AJ336" t="str">
        <f t="shared" si="383"/>
        <v/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380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381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382"/>
        <v>0</v>
      </c>
      <c r="AJ337" t="str">
        <f t="shared" si="383"/>
        <v/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380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381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382"/>
        <v>0</v>
      </c>
      <c r="AJ338" t="str">
        <f t="shared" si="383"/>
        <v/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380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381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382"/>
        <v>0</v>
      </c>
      <c r="AJ339" t="str">
        <f t="shared" si="383"/>
        <v/>
      </c>
      <c r="BA339"/>
      <c r="BR339"/>
      <c r="CG339"/>
    </row>
    <row r="340" spans="1:85" x14ac:dyDescent="0.25">
      <c r="A340" s="56" t="s">
        <v>25</v>
      </c>
      <c r="B340" s="57">
        <f>SUM(B319:B335)</f>
        <v>7.1550724715562648</v>
      </c>
      <c r="C340" s="57">
        <f t="shared" ref="C340:H340" si="384">SUM(C319:C335)</f>
        <v>130.61541493239605</v>
      </c>
      <c r="D340" s="57">
        <f t="shared" si="384"/>
        <v>4.7225889983868123</v>
      </c>
      <c r="E340" s="57">
        <f t="shared" si="384"/>
        <v>144.12346906612407</v>
      </c>
      <c r="F340" s="57">
        <f t="shared" si="384"/>
        <v>0</v>
      </c>
      <c r="G340" s="57">
        <f t="shared" si="384"/>
        <v>12.657875146545669</v>
      </c>
      <c r="H340" s="58">
        <f t="shared" si="384"/>
        <v>0</v>
      </c>
      <c r="I340" s="16">
        <f t="shared" ref="I340" si="385">SUM(I319:I335)</f>
        <v>299.27442061500881</v>
      </c>
      <c r="J340" s="6"/>
      <c r="K340" s="59" t="s">
        <v>25</v>
      </c>
      <c r="L340" s="57">
        <f>SUM(L319:L335)</f>
        <v>7.1550724715562648</v>
      </c>
      <c r="M340" s="57">
        <f t="shared" ref="M340:R340" si="386">SUM(M319:M335)</f>
        <v>130.61541493239605</v>
      </c>
      <c r="N340" s="57">
        <f t="shared" si="386"/>
        <v>4.7225889983868123</v>
      </c>
      <c r="O340" s="57">
        <f t="shared" si="386"/>
        <v>144.12346906612407</v>
      </c>
      <c r="P340" s="57">
        <f t="shared" si="386"/>
        <v>8.4099282243065296</v>
      </c>
      <c r="Q340" s="57">
        <f t="shared" si="386"/>
        <v>12.657875146545669</v>
      </c>
      <c r="R340" s="58">
        <f t="shared" si="386"/>
        <v>0</v>
      </c>
      <c r="S340" s="60">
        <f t="shared" ref="S340" si="387">SUM(S319:S335)</f>
        <v>307.68434883931536</v>
      </c>
      <c r="T340" t="str">
        <f>IF(ABS(S340-AI340)&gt;0.01,S340-AI340,"")</f>
        <v/>
      </c>
      <c r="U340" s="94" t="s">
        <v>61</v>
      </c>
      <c r="V340" s="95">
        <f>SUM(V319:V335)</f>
        <v>6.2093642280527188</v>
      </c>
      <c r="W340" s="95">
        <f t="shared" ref="W340:AH340" si="388">SUM(W319:W335)</f>
        <v>0.92780163122962689</v>
      </c>
      <c r="X340" s="95">
        <f t="shared" si="388"/>
        <v>12.657875146545669</v>
      </c>
      <c r="Y340" s="95">
        <f t="shared" si="388"/>
        <v>130.61541493239605</v>
      </c>
      <c r="Z340" s="95">
        <f t="shared" si="388"/>
        <v>3.0461026657860582</v>
      </c>
      <c r="AA340" s="95">
        <f t="shared" si="388"/>
        <v>143.59043563973401</v>
      </c>
      <c r="AB340" s="95">
        <f t="shared" si="388"/>
        <v>8.4099282243065296</v>
      </c>
      <c r="AC340" s="95">
        <f t="shared" si="388"/>
        <v>2.2274263712647184</v>
      </c>
      <c r="AD340" s="96">
        <f t="shared" si="388"/>
        <v>1.7906612273919167E-2</v>
      </c>
      <c r="AE340" s="96">
        <f t="shared" si="388"/>
        <v>5.7003654953367393E-2</v>
      </c>
      <c r="AF340" s="96">
        <f t="shared" si="388"/>
        <v>0</v>
      </c>
      <c r="AG340" s="96">
        <f t="shared" si="388"/>
        <v>1.6764863326007544</v>
      </c>
      <c r="AH340" s="96">
        <f t="shared" si="388"/>
        <v>0.47602977143667752</v>
      </c>
      <c r="AI340" s="97">
        <f>SUM(V340:AC340)</f>
        <v>307.68434883931542</v>
      </c>
      <c r="AJ340" t="str">
        <f t="shared" si="383"/>
        <v/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2.3908065570230137E-2</v>
      </c>
      <c r="C341" s="98">
        <f t="shared" ref="C341:H341" si="389">IF($I340=0,"-",C340/$I340)</f>
        <v>0.43644029003207635</v>
      </c>
      <c r="D341" s="98">
        <f t="shared" si="389"/>
        <v>1.5780129115885996E-2</v>
      </c>
      <c r="E341" s="98">
        <f t="shared" si="389"/>
        <v>0.4815763030129685</v>
      </c>
      <c r="F341" s="98">
        <f t="shared" si="389"/>
        <v>0</v>
      </c>
      <c r="G341" s="98">
        <f t="shared" si="389"/>
        <v>4.2295212268839213E-2</v>
      </c>
      <c r="H341" s="99">
        <f t="shared" si="389"/>
        <v>0</v>
      </c>
      <c r="I341" s="100">
        <f>SUM(B341:H341)</f>
        <v>1.0000000000000002</v>
      </c>
      <c r="J341"/>
      <c r="K341" s="64" t="s">
        <v>86</v>
      </c>
      <c r="L341" s="65">
        <f>IF($S340=0,"-",L340/$S340)</f>
        <v>2.325458704203677E-2</v>
      </c>
      <c r="M341" s="65">
        <f t="shared" ref="M341:R341" si="390">IF($S340=0,"-",M340/$S340)</f>
        <v>0.42451107904942043</v>
      </c>
      <c r="N341" s="65">
        <f t="shared" si="390"/>
        <v>1.5348811261287556E-2</v>
      </c>
      <c r="O341" s="65">
        <f t="shared" si="390"/>
        <v>0.46841339057317766</v>
      </c>
      <c r="P341" s="65">
        <f t="shared" si="390"/>
        <v>2.7332973731135472E-2</v>
      </c>
      <c r="Q341" s="65">
        <f t="shared" si="390"/>
        <v>4.1139158342942232E-2</v>
      </c>
      <c r="R341" s="66">
        <f t="shared" si="390"/>
        <v>0</v>
      </c>
      <c r="S341" s="67">
        <f>SUM(L341:R341)</f>
        <v>1.0000000000000002</v>
      </c>
      <c r="U341" s="101" t="s">
        <v>86</v>
      </c>
      <c r="V341" s="102">
        <f>+V340/$AI340</f>
        <v>2.0180955747266454E-2</v>
      </c>
      <c r="W341" s="102">
        <f t="shared" ref="W341" si="391">+W340/$AI340</f>
        <v>3.0154332995148887E-3</v>
      </c>
      <c r="X341" s="102">
        <f t="shared" ref="X341" si="392">+X340/$AI340</f>
        <v>4.1139158342942225E-2</v>
      </c>
      <c r="Y341" s="102">
        <f t="shared" ref="Y341" si="393">+Y340/$AI340</f>
        <v>0.42451107904942031</v>
      </c>
      <c r="Z341" s="102">
        <f t="shared" ref="Z341" si="394">+Z340/$AI340</f>
        <v>9.9000897422210129E-3</v>
      </c>
      <c r="AA341" s="102">
        <f t="shared" ref="AA341" si="395">+AA340/$AI340</f>
        <v>0.46668098712659073</v>
      </c>
      <c r="AB341" s="102">
        <f t="shared" ref="AB341" si="396">+AB340/$AI340</f>
        <v>2.7332973731135468E-2</v>
      </c>
      <c r="AC341" s="102">
        <f t="shared" ref="AC341" si="397">+AC340/$AI340</f>
        <v>7.239322960908766E-3</v>
      </c>
      <c r="AD341" s="102">
        <f t="shared" ref="AD341" si="398">+AD340/$AI340</f>
        <v>5.8197995255425517E-5</v>
      </c>
      <c r="AE341" s="102">
        <f t="shared" ref="AE341" si="399">+AE340/$AI340</f>
        <v>1.8526667075658402E-4</v>
      </c>
      <c r="AF341" s="102">
        <f t="shared" ref="AF341" si="400">+AF340/$AI340</f>
        <v>0</v>
      </c>
      <c r="AG341" s="102">
        <f t="shared" ref="AG341" si="401">+AG340/$AI340</f>
        <v>5.4487215190665416E-3</v>
      </c>
      <c r="AH341" s="102">
        <f t="shared" ref="AH341" si="402">+AH340/$AI340</f>
        <v>1.5471367758302147E-3</v>
      </c>
      <c r="AI341" s="103">
        <f>SUM(V341:AC341)</f>
        <v>0.99999999999999989</v>
      </c>
      <c r="AJ341" s="1" t="str">
        <f t="shared" si="383"/>
        <v/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AJ345" t="str">
        <f>IF(ABS(S345-AI345)&gt;0.001,S345-AI345,"")</f>
        <v/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403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404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405">SUM(V346:AC346)</f>
        <v>0</v>
      </c>
      <c r="AJ346" t="str">
        <f t="shared" ref="AJ346:AJ367" si="406">IF(ABS(S346-AI346)&gt;0.001,S346-AI346,"")</f>
        <v/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403"/>
        <v>0</v>
      </c>
      <c r="J347" s="6"/>
      <c r="K347" s="31" t="s">
        <v>9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404"/>
        <v>0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405"/>
        <v>0</v>
      </c>
      <c r="AJ347" t="str">
        <f t="shared" si="406"/>
        <v/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403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404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405"/>
        <v>0</v>
      </c>
      <c r="AJ348" t="str">
        <f t="shared" si="406"/>
        <v/>
      </c>
      <c r="BA348"/>
      <c r="BR348"/>
      <c r="CG348"/>
    </row>
    <row r="349" spans="1:85" x14ac:dyDescent="0.25">
      <c r="A349" s="29" t="s">
        <v>15</v>
      </c>
      <c r="B349" s="18">
        <v>1.0550922989799714</v>
      </c>
      <c r="C349" s="18">
        <v>1.6188902832686862</v>
      </c>
      <c r="D349" s="18">
        <v>0</v>
      </c>
      <c r="E349" s="18">
        <v>0</v>
      </c>
      <c r="F349" s="214"/>
      <c r="G349" s="18">
        <v>0</v>
      </c>
      <c r="H349" s="30">
        <v>0</v>
      </c>
      <c r="I349" s="16">
        <f t="shared" si="403"/>
        <v>2.6739825822486578</v>
      </c>
      <c r="J349" s="6"/>
      <c r="K349" s="31" t="s">
        <v>15</v>
      </c>
      <c r="L349" s="18">
        <v>1.0550922989799714</v>
      </c>
      <c r="M349" s="18">
        <v>1.6188902832686862</v>
      </c>
      <c r="N349" s="18">
        <v>0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404"/>
        <v>2.6739825822486578</v>
      </c>
      <c r="U349" s="84" t="s">
        <v>15</v>
      </c>
      <c r="V349" s="76">
        <v>1.0550922989799714</v>
      </c>
      <c r="W349" s="76">
        <v>0</v>
      </c>
      <c r="X349" s="76">
        <v>0</v>
      </c>
      <c r="Y349" s="76">
        <v>1.6188902832686862</v>
      </c>
      <c r="Z349" s="76">
        <v>0</v>
      </c>
      <c r="AA349" s="76">
        <v>0</v>
      </c>
      <c r="AB349" s="76">
        <v>0</v>
      </c>
      <c r="AC349" s="77">
        <v>0</v>
      </c>
      <c r="AD349" s="78">
        <v>0</v>
      </c>
      <c r="AE349" s="78">
        <v>0</v>
      </c>
      <c r="AF349" s="78">
        <v>0</v>
      </c>
      <c r="AG349" s="78">
        <v>0</v>
      </c>
      <c r="AH349" s="78">
        <v>0</v>
      </c>
      <c r="AI349" s="79">
        <f t="shared" si="405"/>
        <v>2.6739825822486578</v>
      </c>
      <c r="AJ349" t="str">
        <f t="shared" si="406"/>
        <v/>
      </c>
      <c r="BA349"/>
      <c r="BR349"/>
      <c r="CG349"/>
    </row>
    <row r="350" spans="1:85" x14ac:dyDescent="0.25">
      <c r="A350" s="21" t="s">
        <v>14</v>
      </c>
      <c r="B350" s="22">
        <v>0.195674819447579</v>
      </c>
      <c r="C350" s="22">
        <v>0</v>
      </c>
      <c r="D350" s="22">
        <v>0.93891177405260251</v>
      </c>
      <c r="E350" s="22">
        <v>7.9847395382548619E-2</v>
      </c>
      <c r="F350" s="214"/>
      <c r="G350" s="22">
        <v>0</v>
      </c>
      <c r="H350" s="23">
        <v>0</v>
      </c>
      <c r="I350" s="24">
        <f t="shared" si="403"/>
        <v>1.2144339888827302</v>
      </c>
      <c r="J350" s="6"/>
      <c r="K350" s="25" t="s">
        <v>14</v>
      </c>
      <c r="L350" s="26">
        <v>0.195674819447579</v>
      </c>
      <c r="M350" s="26">
        <v>0</v>
      </c>
      <c r="N350" s="26">
        <v>0.93891177405260251</v>
      </c>
      <c r="O350" s="26">
        <v>7.9847395382548619E-2</v>
      </c>
      <c r="P350" s="26">
        <v>0</v>
      </c>
      <c r="Q350" s="26">
        <v>0</v>
      </c>
      <c r="R350" s="27">
        <v>0</v>
      </c>
      <c r="S350" s="28">
        <f t="shared" si="404"/>
        <v>1.2144339888827302</v>
      </c>
      <c r="U350" s="80" t="s">
        <v>55</v>
      </c>
      <c r="V350" s="81">
        <v>0.19123924675935458</v>
      </c>
      <c r="W350" s="81">
        <v>0</v>
      </c>
      <c r="X350" s="81">
        <v>0</v>
      </c>
      <c r="Y350" s="81">
        <v>0</v>
      </c>
      <c r="Z350" s="81">
        <v>0</v>
      </c>
      <c r="AA350" s="81">
        <v>7.3487703685172295E-2</v>
      </c>
      <c r="AB350" s="81">
        <v>0</v>
      </c>
      <c r="AC350" s="82">
        <v>0.94970703843820325</v>
      </c>
      <c r="AD350" s="81">
        <v>4.435572688224431E-3</v>
      </c>
      <c r="AE350" s="81">
        <v>0</v>
      </c>
      <c r="AF350" s="81">
        <v>0</v>
      </c>
      <c r="AG350" s="81">
        <v>0.93891177405260251</v>
      </c>
      <c r="AH350" s="81">
        <v>6.3596916973763266E-3</v>
      </c>
      <c r="AI350" s="83">
        <f t="shared" si="405"/>
        <v>1.21443398888273</v>
      </c>
      <c r="AJ350" t="str">
        <f t="shared" si="406"/>
        <v/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</v>
      </c>
      <c r="E351" s="18">
        <v>0.85953951475015034</v>
      </c>
      <c r="F351" s="214"/>
      <c r="G351" s="18">
        <v>0</v>
      </c>
      <c r="H351" s="30">
        <v>0</v>
      </c>
      <c r="I351" s="16">
        <f t="shared" si="403"/>
        <v>0.85953951475015034</v>
      </c>
      <c r="J351" s="6"/>
      <c r="K351" s="31" t="s">
        <v>56</v>
      </c>
      <c r="L351" s="18">
        <v>0</v>
      </c>
      <c r="M351" s="18">
        <v>0</v>
      </c>
      <c r="N351" s="18">
        <v>0</v>
      </c>
      <c r="O351" s="18">
        <v>0.85953951475015034</v>
      </c>
      <c r="P351" s="18">
        <v>49.604147593593687</v>
      </c>
      <c r="Q351" s="18">
        <v>0</v>
      </c>
      <c r="R351" s="19">
        <v>0</v>
      </c>
      <c r="S351" s="20">
        <f t="shared" si="404"/>
        <v>50.463687108343841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</v>
      </c>
      <c r="AB351" s="76">
        <v>49.604147593593687</v>
      </c>
      <c r="AC351" s="77">
        <v>0.85953951475015034</v>
      </c>
      <c r="AD351" s="76">
        <v>0</v>
      </c>
      <c r="AE351" s="76">
        <v>0</v>
      </c>
      <c r="AF351" s="76">
        <v>0</v>
      </c>
      <c r="AG351" s="76">
        <v>0</v>
      </c>
      <c r="AH351" s="76">
        <v>0.85953951475015034</v>
      </c>
      <c r="AI351" s="79">
        <f t="shared" si="405"/>
        <v>50.463687108343841</v>
      </c>
      <c r="AJ351" t="str">
        <f t="shared" si="406"/>
        <v/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403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0.72090259353965813</v>
      </c>
      <c r="Q352" s="26">
        <v>0</v>
      </c>
      <c r="R352" s="27">
        <v>0</v>
      </c>
      <c r="S352" s="28">
        <f t="shared" si="404"/>
        <v>0.72090259353965813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0.72090259353965813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405"/>
        <v>0.72090259353965813</v>
      </c>
      <c r="AJ352" t="str">
        <f t="shared" si="406"/>
        <v/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403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404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405"/>
        <v>0</v>
      </c>
      <c r="AJ353" t="str">
        <f t="shared" si="406"/>
        <v/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7.3313661363656303E-3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403"/>
        <v>7.3313661363656303E-3</v>
      </c>
      <c r="J354" s="6"/>
      <c r="K354" s="25" t="s">
        <v>16</v>
      </c>
      <c r="L354" s="26">
        <v>0</v>
      </c>
      <c r="M354" s="26">
        <v>7.3313661363656303E-3</v>
      </c>
      <c r="N354" s="26">
        <v>0</v>
      </c>
      <c r="O354" s="26">
        <v>0</v>
      </c>
      <c r="P354" s="26">
        <v>0.60738888837755745</v>
      </c>
      <c r="Q354" s="26">
        <v>0</v>
      </c>
      <c r="R354" s="27">
        <v>0</v>
      </c>
      <c r="S354" s="28">
        <f t="shared" si="404"/>
        <v>0.61472025451392309</v>
      </c>
      <c r="U354" s="80" t="s">
        <v>16</v>
      </c>
      <c r="V354" s="81">
        <v>0</v>
      </c>
      <c r="W354" s="81">
        <v>0</v>
      </c>
      <c r="X354" s="81">
        <v>0</v>
      </c>
      <c r="Y354" s="81">
        <v>7.3313661363656303E-3</v>
      </c>
      <c r="Z354" s="81">
        <v>0</v>
      </c>
      <c r="AA354" s="81">
        <v>0</v>
      </c>
      <c r="AB354" s="81">
        <v>0.60738888837755745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405"/>
        <v>0.61472025451392309</v>
      </c>
      <c r="AJ354" t="str">
        <f t="shared" si="406"/>
        <v/>
      </c>
      <c r="BA354"/>
      <c r="BR354"/>
      <c r="CG354"/>
    </row>
    <row r="355" spans="1:85" x14ac:dyDescent="0.25">
      <c r="A355" s="29" t="s">
        <v>136</v>
      </c>
      <c r="B355" s="18">
        <v>2.8258160463705089</v>
      </c>
      <c r="C355" s="18">
        <v>0</v>
      </c>
      <c r="D355" s="18">
        <v>55.225058734167625</v>
      </c>
      <c r="E355" s="18">
        <v>0</v>
      </c>
      <c r="F355" s="214"/>
      <c r="G355" s="18">
        <v>0</v>
      </c>
      <c r="H355" s="30">
        <v>0</v>
      </c>
      <c r="I355" s="16">
        <f t="shared" si="403"/>
        <v>58.050874780538138</v>
      </c>
      <c r="J355" s="6"/>
      <c r="K355" s="31" t="s">
        <v>136</v>
      </c>
      <c r="L355" s="18">
        <v>2.8258160463705089</v>
      </c>
      <c r="M355" s="18">
        <v>0</v>
      </c>
      <c r="N355" s="18">
        <v>55.225058734167625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404"/>
        <v>58.050874780538138</v>
      </c>
      <c r="U355" s="84" t="s">
        <v>136</v>
      </c>
      <c r="V355" s="76">
        <v>2.8258160463705089</v>
      </c>
      <c r="W355" s="76">
        <v>0</v>
      </c>
      <c r="X355" s="76">
        <v>0</v>
      </c>
      <c r="Y355" s="76">
        <v>0</v>
      </c>
      <c r="Z355" s="76">
        <v>55.225058734167625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405"/>
        <v>58.050874780538138</v>
      </c>
      <c r="AJ355" t="str">
        <f t="shared" si="406"/>
        <v/>
      </c>
      <c r="BA355"/>
      <c r="BR355"/>
      <c r="CG355"/>
    </row>
    <row r="356" spans="1:85" x14ac:dyDescent="0.25">
      <c r="A356" s="21" t="s">
        <v>24</v>
      </c>
      <c r="B356" s="22">
        <v>8.1692302222808024</v>
      </c>
      <c r="C356" s="22">
        <v>4.0542182623276535</v>
      </c>
      <c r="D356" s="22">
        <v>2.8044960421521656</v>
      </c>
      <c r="E356" s="22">
        <v>359.92110386994779</v>
      </c>
      <c r="F356" s="214"/>
      <c r="G356" s="22">
        <v>12.472824967395672</v>
      </c>
      <c r="H356" s="23">
        <v>0</v>
      </c>
      <c r="I356" s="24">
        <f t="shared" si="403"/>
        <v>387.4218733641041</v>
      </c>
      <c r="J356" s="6"/>
      <c r="K356" s="25" t="s">
        <v>24</v>
      </c>
      <c r="L356" s="26">
        <v>8.1692302222808024</v>
      </c>
      <c r="M356" s="26">
        <v>4.0542182623276535</v>
      </c>
      <c r="N356" s="26">
        <v>2.8044960421521656</v>
      </c>
      <c r="O356" s="26">
        <v>359.92110386994779</v>
      </c>
      <c r="P356" s="26">
        <v>1.3500737693230742</v>
      </c>
      <c r="Q356" s="26">
        <v>12.472824967395672</v>
      </c>
      <c r="R356" s="27">
        <v>0</v>
      </c>
      <c r="S356" s="28">
        <f t="shared" si="404"/>
        <v>388.77194713342715</v>
      </c>
      <c r="U356" s="80" t="s">
        <v>24</v>
      </c>
      <c r="V356" s="81">
        <v>1.9739949856163588</v>
      </c>
      <c r="W356" s="81">
        <v>6.1814437330849801</v>
      </c>
      <c r="X356" s="81">
        <v>12.472824967395672</v>
      </c>
      <c r="Y356" s="81">
        <v>4.0542182623276535</v>
      </c>
      <c r="Z356" s="81">
        <v>1.4213492572787902</v>
      </c>
      <c r="AA356" s="81">
        <v>359.1269909061275</v>
      </c>
      <c r="AB356" s="81">
        <v>1.3500737693230742</v>
      </c>
      <c r="AC356" s="82">
        <v>2.1910512522731076</v>
      </c>
      <c r="AD356" s="81">
        <v>1.3791503579463611E-2</v>
      </c>
      <c r="AE356" s="81">
        <v>4.4227535027338586E-3</v>
      </c>
      <c r="AF356" s="81">
        <v>0</v>
      </c>
      <c r="AG356" s="81">
        <v>1.3831467848733752</v>
      </c>
      <c r="AH356" s="81">
        <v>0.78969021031753484</v>
      </c>
      <c r="AI356" s="83">
        <f t="shared" si="405"/>
        <v>388.77194713342709</v>
      </c>
      <c r="AJ356" t="str">
        <f t="shared" si="406"/>
        <v/>
      </c>
      <c r="BA356"/>
      <c r="BR356"/>
      <c r="CG356"/>
    </row>
    <row r="357" spans="1:85" x14ac:dyDescent="0.25">
      <c r="A357" s="29" t="s">
        <v>23</v>
      </c>
      <c r="B357" s="18">
        <v>1.9213793001553245</v>
      </c>
      <c r="C357" s="18">
        <v>0</v>
      </c>
      <c r="D357" s="18">
        <v>28.866421036312691</v>
      </c>
      <c r="E357" s="18">
        <v>0</v>
      </c>
      <c r="F357" s="214"/>
      <c r="G357" s="18">
        <v>0</v>
      </c>
      <c r="H357" s="30">
        <v>0</v>
      </c>
      <c r="I357" s="16">
        <f t="shared" si="403"/>
        <v>30.787800336468017</v>
      </c>
      <c r="J357" s="6"/>
      <c r="K357" s="31" t="s">
        <v>23</v>
      </c>
      <c r="L357" s="18">
        <v>1.9213793001553245</v>
      </c>
      <c r="M357" s="18">
        <v>0</v>
      </c>
      <c r="N357" s="18">
        <v>28.866421036312691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404"/>
        <v>30.787800336468017</v>
      </c>
      <c r="U357" s="84" t="s">
        <v>23</v>
      </c>
      <c r="V357" s="76">
        <v>1.9213793001553245</v>
      </c>
      <c r="W357" s="76">
        <v>0</v>
      </c>
      <c r="X357" s="76">
        <v>0</v>
      </c>
      <c r="Y357" s="76">
        <v>0</v>
      </c>
      <c r="Z357" s="76">
        <v>0.80378631047236737</v>
      </c>
      <c r="AA357" s="76">
        <v>0</v>
      </c>
      <c r="AB357" s="76">
        <v>0</v>
      </c>
      <c r="AC357" s="77">
        <v>28.062634725840322</v>
      </c>
      <c r="AD357" s="76">
        <v>0</v>
      </c>
      <c r="AE357" s="76">
        <v>0</v>
      </c>
      <c r="AF357" s="76">
        <v>0</v>
      </c>
      <c r="AG357" s="76">
        <v>28.062634725840322</v>
      </c>
      <c r="AH357" s="76">
        <v>0</v>
      </c>
      <c r="AI357" s="79">
        <f t="shared" si="405"/>
        <v>30.787800336468013</v>
      </c>
      <c r="AJ357" t="str">
        <f t="shared" si="406"/>
        <v/>
      </c>
      <c r="BA357"/>
      <c r="BR357"/>
      <c r="CG357"/>
    </row>
    <row r="358" spans="1:85" x14ac:dyDescent="0.25">
      <c r="A358" s="21" t="s">
        <v>58</v>
      </c>
      <c r="B358" s="22">
        <v>1.2107063880106239</v>
      </c>
      <c r="C358" s="22">
        <v>2.0532082559561613</v>
      </c>
      <c r="D358" s="22">
        <v>3.74445274642461</v>
      </c>
      <c r="E358" s="22">
        <v>0</v>
      </c>
      <c r="F358" s="214"/>
      <c r="G358" s="22">
        <v>0</v>
      </c>
      <c r="H358" s="23">
        <v>0</v>
      </c>
      <c r="I358" s="24">
        <f t="shared" si="403"/>
        <v>7.0083673903913954</v>
      </c>
      <c r="J358" s="6"/>
      <c r="K358" s="25" t="s">
        <v>58</v>
      </c>
      <c r="L358" s="26">
        <v>1.2107063880106239</v>
      </c>
      <c r="M358" s="26">
        <v>2.0532082559561613</v>
      </c>
      <c r="N358" s="26">
        <v>3.74445274642461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404"/>
        <v>7.0083673903913954</v>
      </c>
      <c r="U358" s="80" t="s">
        <v>58</v>
      </c>
      <c r="V358" s="81">
        <v>1.2107063880106239</v>
      </c>
      <c r="W358" s="81">
        <v>0</v>
      </c>
      <c r="X358" s="81">
        <v>0</v>
      </c>
      <c r="Y358" s="81">
        <v>2.0532082559561613</v>
      </c>
      <c r="Z358" s="81">
        <v>3.74445274642461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405"/>
        <v>7.0083673903913954</v>
      </c>
      <c r="AJ358" t="str">
        <f t="shared" si="406"/>
        <v/>
      </c>
      <c r="BA358"/>
      <c r="BR358"/>
      <c r="CG358"/>
    </row>
    <row r="359" spans="1:85" x14ac:dyDescent="0.25">
      <c r="A359" s="29" t="s">
        <v>21</v>
      </c>
      <c r="B359" s="18">
        <v>106.70287167107381</v>
      </c>
      <c r="C359" s="18">
        <v>527.58835363732317</v>
      </c>
      <c r="D359" s="18">
        <v>300.8279872590075</v>
      </c>
      <c r="E359" s="18">
        <v>7.8490486040089227</v>
      </c>
      <c r="F359" s="214"/>
      <c r="G359" s="18">
        <v>0</v>
      </c>
      <c r="H359" s="30">
        <v>0</v>
      </c>
      <c r="I359" s="16">
        <f t="shared" si="403"/>
        <v>942.96826117141336</v>
      </c>
      <c r="J359" s="6"/>
      <c r="K359" s="31" t="s">
        <v>21</v>
      </c>
      <c r="L359" s="18">
        <v>106.70287167107381</v>
      </c>
      <c r="M359" s="18">
        <v>527.58835363732317</v>
      </c>
      <c r="N359" s="18">
        <v>300.8279872590075</v>
      </c>
      <c r="O359" s="18">
        <v>7.8490486040089227</v>
      </c>
      <c r="P359" s="18">
        <v>2.8582537912761201</v>
      </c>
      <c r="Q359" s="18">
        <v>0</v>
      </c>
      <c r="R359" s="19">
        <v>0</v>
      </c>
      <c r="S359" s="20">
        <f t="shared" si="404"/>
        <v>945.82651496268943</v>
      </c>
      <c r="U359" s="84" t="s">
        <v>21</v>
      </c>
      <c r="V359" s="76">
        <v>106.70287167107381</v>
      </c>
      <c r="W359" s="76">
        <v>0</v>
      </c>
      <c r="X359" s="76">
        <v>0</v>
      </c>
      <c r="Y359" s="76">
        <v>527.58835363732317</v>
      </c>
      <c r="Z359" s="76">
        <v>217.89689542461525</v>
      </c>
      <c r="AA359" s="76">
        <v>0</v>
      </c>
      <c r="AB359" s="76">
        <v>2.8582537912761201</v>
      </c>
      <c r="AC359" s="77">
        <v>90.78014043840119</v>
      </c>
      <c r="AD359" s="76">
        <v>0</v>
      </c>
      <c r="AE359" s="76">
        <v>0</v>
      </c>
      <c r="AF359" s="76">
        <v>0</v>
      </c>
      <c r="AG359" s="76">
        <v>82.931091834392262</v>
      </c>
      <c r="AH359" s="76">
        <v>7.8490486040089227</v>
      </c>
      <c r="AI359" s="79">
        <f t="shared" si="405"/>
        <v>945.82651496268954</v>
      </c>
      <c r="AJ359" t="str">
        <f t="shared" si="406"/>
        <v/>
      </c>
      <c r="BA359"/>
      <c r="BR359"/>
      <c r="CG359"/>
    </row>
    <row r="360" spans="1:85" x14ac:dyDescent="0.25">
      <c r="A360" s="21" t="s">
        <v>20</v>
      </c>
      <c r="B360" s="22">
        <v>0.24552891513575875</v>
      </c>
      <c r="C360" s="22">
        <v>13.218002068517986</v>
      </c>
      <c r="D360" s="22">
        <v>4.115325356346256</v>
      </c>
      <c r="E360" s="22">
        <v>0</v>
      </c>
      <c r="F360" s="214"/>
      <c r="G360" s="22">
        <v>0</v>
      </c>
      <c r="H360" s="23">
        <v>0</v>
      </c>
      <c r="I360" s="24">
        <f t="shared" si="403"/>
        <v>17.578856340000002</v>
      </c>
      <c r="J360" s="6"/>
      <c r="K360" s="25" t="s">
        <v>20</v>
      </c>
      <c r="L360" s="26">
        <v>0.24552891513575875</v>
      </c>
      <c r="M360" s="26">
        <v>13.218002068517986</v>
      </c>
      <c r="N360" s="26">
        <v>4.115325356346256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404"/>
        <v>17.578856340000002</v>
      </c>
      <c r="U360" s="80" t="s">
        <v>59</v>
      </c>
      <c r="V360" s="81">
        <v>0.24552891513575875</v>
      </c>
      <c r="W360" s="81">
        <v>0</v>
      </c>
      <c r="X360" s="81">
        <v>0</v>
      </c>
      <c r="Y360" s="81">
        <v>13.218002068517986</v>
      </c>
      <c r="Z360" s="81">
        <v>4.115325356346256</v>
      </c>
      <c r="AA360" s="81">
        <v>0</v>
      </c>
      <c r="AB360" s="81">
        <v>0</v>
      </c>
      <c r="AC360" s="82">
        <v>0</v>
      </c>
      <c r="AD360" s="81">
        <v>0</v>
      </c>
      <c r="AE360" s="81">
        <v>0</v>
      </c>
      <c r="AF360" s="81">
        <v>0</v>
      </c>
      <c r="AG360" s="81">
        <v>0</v>
      </c>
      <c r="AH360" s="81">
        <v>0</v>
      </c>
      <c r="AI360" s="83">
        <f t="shared" si="405"/>
        <v>17.578856340000002</v>
      </c>
      <c r="AJ360" t="str">
        <f t="shared" si="406"/>
        <v/>
      </c>
      <c r="BA360"/>
      <c r="BR360"/>
      <c r="CG360"/>
    </row>
    <row r="361" spans="1:85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403"/>
        <v>0</v>
      </c>
      <c r="J361" s="6"/>
      <c r="K361" s="33" t="s">
        <v>62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404"/>
        <v>0</v>
      </c>
      <c r="U361" s="85" t="s">
        <v>60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405"/>
        <v>0</v>
      </c>
      <c r="AJ361" t="str">
        <f t="shared" si="406"/>
        <v/>
      </c>
      <c r="BA361"/>
      <c r="BR361"/>
      <c r="CG361"/>
    </row>
    <row r="362" spans="1:85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403"/>
        <v>0</v>
      </c>
      <c r="J362" s="6"/>
      <c r="K362" s="38" t="s">
        <v>22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404"/>
        <v>0</v>
      </c>
      <c r="U362" s="86" t="s">
        <v>63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405"/>
        <v>0</v>
      </c>
      <c r="AJ362" t="str">
        <f t="shared" si="406"/>
        <v/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403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404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405"/>
        <v>0</v>
      </c>
      <c r="AJ363" t="str">
        <f t="shared" si="406"/>
        <v/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403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404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405"/>
        <v>0</v>
      </c>
      <c r="AJ364" t="str">
        <f t="shared" si="406"/>
        <v/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403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404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405"/>
        <v>0</v>
      </c>
      <c r="AJ365" t="str">
        <f t="shared" si="406"/>
        <v/>
      </c>
      <c r="BA365"/>
      <c r="BR365"/>
      <c r="CG365"/>
    </row>
    <row r="366" spans="1:85" x14ac:dyDescent="0.25">
      <c r="A366" s="56" t="s">
        <v>25</v>
      </c>
      <c r="B366" s="57">
        <f>SUM(B345:B361)</f>
        <v>122.32629966145439</v>
      </c>
      <c r="C366" s="57">
        <f t="shared" ref="C366:H366" si="407">SUM(C345:C361)</f>
        <v>548.54000387353005</v>
      </c>
      <c r="D366" s="57">
        <f t="shared" si="407"/>
        <v>396.52265294846347</v>
      </c>
      <c r="E366" s="57">
        <f t="shared" si="407"/>
        <v>368.70953938408945</v>
      </c>
      <c r="F366" s="57">
        <f t="shared" si="407"/>
        <v>0</v>
      </c>
      <c r="G366" s="57">
        <f t="shared" si="407"/>
        <v>12.472824967395672</v>
      </c>
      <c r="H366" s="58">
        <f t="shared" si="407"/>
        <v>0</v>
      </c>
      <c r="I366" s="16">
        <f t="shared" ref="I366" si="408">SUM(I345:I361)</f>
        <v>1448.5713208349327</v>
      </c>
      <c r="J366" s="6"/>
      <c r="K366" s="59" t="s">
        <v>25</v>
      </c>
      <c r="L366" s="57">
        <f>SUM(L345:L361)</f>
        <v>122.32629966145439</v>
      </c>
      <c r="M366" s="57">
        <f t="shared" ref="M366:R366" si="409">SUM(M345:M361)</f>
        <v>548.54000387353005</v>
      </c>
      <c r="N366" s="57">
        <f t="shared" si="409"/>
        <v>396.52265294846347</v>
      </c>
      <c r="O366" s="57">
        <f t="shared" si="409"/>
        <v>368.70953938408945</v>
      </c>
      <c r="P366" s="57">
        <f t="shared" si="409"/>
        <v>55.140766636110094</v>
      </c>
      <c r="Q366" s="57">
        <f t="shared" si="409"/>
        <v>12.472824967395672</v>
      </c>
      <c r="R366" s="58">
        <f t="shared" si="409"/>
        <v>0</v>
      </c>
      <c r="S366" s="60">
        <f t="shared" ref="S366" si="410">SUM(S345:S361)</f>
        <v>1503.7120874710429</v>
      </c>
      <c r="T366" t="str">
        <f>IF(ABS(S366-AI366)&gt;0.01,S366-AI366,"")</f>
        <v/>
      </c>
      <c r="U366" s="94" t="s">
        <v>61</v>
      </c>
      <c r="V366" s="95">
        <f>SUM(V345:V361)</f>
        <v>116.12662885210172</v>
      </c>
      <c r="W366" s="95">
        <f t="shared" ref="W366:AH366" si="411">SUM(W345:W361)</f>
        <v>6.1814437330849801</v>
      </c>
      <c r="X366" s="95">
        <f t="shared" si="411"/>
        <v>12.472824967395672</v>
      </c>
      <c r="Y366" s="95">
        <f t="shared" si="411"/>
        <v>548.54000387353005</v>
      </c>
      <c r="Z366" s="95">
        <f t="shared" si="411"/>
        <v>283.20686782930488</v>
      </c>
      <c r="AA366" s="95">
        <f t="shared" si="411"/>
        <v>359.20047860981265</v>
      </c>
      <c r="AB366" s="95">
        <f t="shared" si="411"/>
        <v>55.140766636110094</v>
      </c>
      <c r="AC366" s="95">
        <f t="shared" si="411"/>
        <v>122.84307296970297</v>
      </c>
      <c r="AD366" s="96">
        <f t="shared" si="411"/>
        <v>1.822707626768804E-2</v>
      </c>
      <c r="AE366" s="96">
        <f t="shared" si="411"/>
        <v>4.4227535027338586E-3</v>
      </c>
      <c r="AF366" s="96">
        <f t="shared" si="411"/>
        <v>0</v>
      </c>
      <c r="AG366" s="96">
        <f t="shared" si="411"/>
        <v>113.31578511915856</v>
      </c>
      <c r="AH366" s="96">
        <f t="shared" si="411"/>
        <v>9.5046380207739851</v>
      </c>
      <c r="AI366" s="97">
        <f>SUM(V366:AC366)</f>
        <v>1503.7120874710431</v>
      </c>
      <c r="AJ366" t="str">
        <f t="shared" si="406"/>
        <v/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8.4446169755002132E-2</v>
      </c>
      <c r="C367" s="98">
        <f t="shared" ref="C367:H367" si="412">IF($I366=0,"-",C366/$I366)</f>
        <v>0.37867655943744666</v>
      </c>
      <c r="D367" s="98">
        <f t="shared" si="412"/>
        <v>0.27373360720679901</v>
      </c>
      <c r="E367" s="98">
        <f t="shared" si="412"/>
        <v>0.25453323152329932</v>
      </c>
      <c r="F367" s="98">
        <f t="shared" si="412"/>
        <v>0</v>
      </c>
      <c r="G367" s="98">
        <f t="shared" si="412"/>
        <v>8.6104320774530729E-3</v>
      </c>
      <c r="H367" s="99">
        <f t="shared" si="412"/>
        <v>0</v>
      </c>
      <c r="I367" s="100">
        <f>SUM(B367:H367)</f>
        <v>1.0000000000000002</v>
      </c>
      <c r="J367"/>
      <c r="K367" s="64" t="s">
        <v>86</v>
      </c>
      <c r="L367" s="65">
        <f>IF($S366=0,"-",L366/$S366)</f>
        <v>8.1349548680681227E-2</v>
      </c>
      <c r="M367" s="65">
        <f t="shared" ref="M367:R367" si="413">IF($S366=0,"-",M366/$S366)</f>
        <v>0.36479057955573779</v>
      </c>
      <c r="N367" s="65">
        <f t="shared" si="413"/>
        <v>0.26369586056552818</v>
      </c>
      <c r="O367" s="65">
        <f t="shared" si="413"/>
        <v>0.24519955811766375</v>
      </c>
      <c r="P367" s="65">
        <f t="shared" si="413"/>
        <v>3.6669763510943344E-2</v>
      </c>
      <c r="Q367" s="65">
        <f t="shared" si="413"/>
        <v>8.2946895694458282E-3</v>
      </c>
      <c r="R367" s="66">
        <f t="shared" si="413"/>
        <v>0</v>
      </c>
      <c r="S367" s="67">
        <f>SUM(L367:R367)</f>
        <v>1.0000000000000002</v>
      </c>
      <c r="U367" s="101" t="s">
        <v>86</v>
      </c>
      <c r="V367" s="102">
        <f>+V366/$AI366</f>
        <v>7.7226637878135676E-2</v>
      </c>
      <c r="W367" s="102">
        <f t="shared" ref="W367" si="414">+W366/$AI366</f>
        <v>4.1107894154664868E-3</v>
      </c>
      <c r="X367" s="102">
        <f t="shared" ref="X367" si="415">+X366/$AI366</f>
        <v>8.2946895694458265E-3</v>
      </c>
      <c r="Y367" s="102">
        <f t="shared" ref="Y367" si="416">+Y366/$AI366</f>
        <v>0.36479057955573774</v>
      </c>
      <c r="Z367" s="102">
        <f t="shared" ref="Z367" si="417">+Z366/$AI366</f>
        <v>0.18833849258045454</v>
      </c>
      <c r="AA367" s="102">
        <f t="shared" ref="AA367" si="418">+AA366/$AI366</f>
        <v>0.2388758337468174</v>
      </c>
      <c r="AB367" s="102">
        <f t="shared" ref="AB367" si="419">+AB366/$AI366</f>
        <v>3.6669763510943337E-2</v>
      </c>
      <c r="AC367" s="102">
        <f t="shared" ref="AC367" si="420">+AC366/$AI366</f>
        <v>8.1693213742998899E-2</v>
      </c>
      <c r="AD367" s="102">
        <f t="shared" ref="AD367" si="421">+AD366/$AI366</f>
        <v>1.2121387079053482E-5</v>
      </c>
      <c r="AE367" s="102">
        <f t="shared" ref="AE367" si="422">+AE366/$AI366</f>
        <v>2.9412236156005676E-6</v>
      </c>
      <c r="AF367" s="102">
        <f t="shared" ref="AF367" si="423">+AF366/$AI366</f>
        <v>0</v>
      </c>
      <c r="AG367" s="102">
        <f t="shared" ref="AG367" si="424">+AG366/$AI366</f>
        <v>7.5357367985073587E-2</v>
      </c>
      <c r="AH367" s="102">
        <f t="shared" ref="AH367" si="425">+AH366/$AI366</f>
        <v>6.3207831472306469E-3</v>
      </c>
      <c r="AI367" s="103">
        <f>SUM(V367:AC367)</f>
        <v>0.99999999999999989</v>
      </c>
      <c r="AJ367" s="1" t="str">
        <f t="shared" si="406"/>
        <v/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AJ371" t="str">
        <f>IF(ABS(S371-AI371)&gt;0.001,S371-AI371,"")</f>
        <v/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426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427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428">SUM(V372:AC372)</f>
        <v>0</v>
      </c>
      <c r="AJ372" t="str">
        <f t="shared" ref="AJ372:AJ393" si="429">IF(ABS(S372-AI372)&gt;0.001,S372-AI372,"")</f>
        <v/>
      </c>
      <c r="BA372"/>
      <c r="BR372"/>
      <c r="CG372"/>
    </row>
    <row r="373" spans="1:85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426"/>
        <v>0</v>
      </c>
      <c r="J373" s="6"/>
      <c r="K373" s="31" t="s">
        <v>9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427"/>
        <v>0</v>
      </c>
      <c r="U373" s="84" t="s">
        <v>9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428"/>
        <v>0</v>
      </c>
      <c r="AJ373" t="str">
        <f t="shared" si="429"/>
        <v/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426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427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428"/>
        <v>0</v>
      </c>
      <c r="AJ374" t="str">
        <f t="shared" si="429"/>
        <v/>
      </c>
      <c r="BA374"/>
      <c r="BR374"/>
      <c r="CG374"/>
    </row>
    <row r="375" spans="1:85" x14ac:dyDescent="0.25">
      <c r="A375" s="29" t="s">
        <v>15</v>
      </c>
      <c r="B375" s="18">
        <v>0.62626392852008339</v>
      </c>
      <c r="C375" s="18">
        <v>0</v>
      </c>
      <c r="D375" s="18">
        <v>0</v>
      </c>
      <c r="E375" s="18">
        <v>0</v>
      </c>
      <c r="F375" s="214"/>
      <c r="G375" s="18">
        <v>0</v>
      </c>
      <c r="H375" s="30">
        <v>0</v>
      </c>
      <c r="I375" s="16">
        <f t="shared" si="426"/>
        <v>0.62626392852008339</v>
      </c>
      <c r="J375" s="6"/>
      <c r="K375" s="31" t="s">
        <v>15</v>
      </c>
      <c r="L375" s="18">
        <v>0.62626392852008339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427"/>
        <v>0.62626392852008339</v>
      </c>
      <c r="U375" s="84" t="s">
        <v>15</v>
      </c>
      <c r="V375" s="76">
        <v>0.62626392852008339</v>
      </c>
      <c r="W375" s="76">
        <v>0</v>
      </c>
      <c r="X375" s="76">
        <v>0</v>
      </c>
      <c r="Y375" s="76">
        <v>0</v>
      </c>
      <c r="Z375" s="76">
        <v>0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428"/>
        <v>0.62626392852008339</v>
      </c>
      <c r="AJ375" t="str">
        <f t="shared" si="429"/>
        <v/>
      </c>
      <c r="BA375"/>
      <c r="BR375"/>
      <c r="CG375"/>
    </row>
    <row r="376" spans="1:85" x14ac:dyDescent="0.25">
      <c r="A376" s="21" t="s">
        <v>14</v>
      </c>
      <c r="B376" s="22">
        <v>28.092545932075758</v>
      </c>
      <c r="C376" s="22">
        <v>0</v>
      </c>
      <c r="D376" s="22">
        <v>1.4259827723669805</v>
      </c>
      <c r="E376" s="22">
        <v>0.8432622037835571</v>
      </c>
      <c r="F376" s="214"/>
      <c r="G376" s="22">
        <v>0</v>
      </c>
      <c r="H376" s="23">
        <v>0</v>
      </c>
      <c r="I376" s="24">
        <f t="shared" si="426"/>
        <v>30.361790908226293</v>
      </c>
      <c r="J376" s="6"/>
      <c r="K376" s="25" t="s">
        <v>14</v>
      </c>
      <c r="L376" s="26">
        <v>28.092545932075758</v>
      </c>
      <c r="M376" s="26">
        <v>0</v>
      </c>
      <c r="N376" s="26">
        <v>1.4259827723669805</v>
      </c>
      <c r="O376" s="26">
        <v>0.8432622037835571</v>
      </c>
      <c r="P376" s="26">
        <v>0</v>
      </c>
      <c r="Q376" s="26">
        <v>0</v>
      </c>
      <c r="R376" s="27">
        <v>0</v>
      </c>
      <c r="S376" s="28">
        <f t="shared" si="427"/>
        <v>30.361790908226293</v>
      </c>
      <c r="U376" s="80" t="s">
        <v>55</v>
      </c>
      <c r="V376" s="81">
        <v>28.010983423321829</v>
      </c>
      <c r="W376" s="81">
        <v>0</v>
      </c>
      <c r="X376" s="81">
        <v>0</v>
      </c>
      <c r="Y376" s="81">
        <v>0</v>
      </c>
      <c r="Z376" s="81">
        <v>1.4259827723669805</v>
      </c>
      <c r="AA376" s="81">
        <v>0.8432622037835571</v>
      </c>
      <c r="AB376" s="81">
        <v>0</v>
      </c>
      <c r="AC376" s="82">
        <v>8.156250875393016E-2</v>
      </c>
      <c r="AD376" s="81">
        <v>8.156250875393016E-2</v>
      </c>
      <c r="AE376" s="81">
        <v>0</v>
      </c>
      <c r="AF376" s="81">
        <v>0</v>
      </c>
      <c r="AG376" s="81">
        <v>0</v>
      </c>
      <c r="AH376" s="81">
        <v>0</v>
      </c>
      <c r="AI376" s="83">
        <f t="shared" si="428"/>
        <v>30.361790908226297</v>
      </c>
      <c r="AJ376" t="str">
        <f t="shared" si="429"/>
        <v/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373.84745594989215</v>
      </c>
      <c r="F377" s="214"/>
      <c r="G377" s="18">
        <v>0</v>
      </c>
      <c r="H377" s="30">
        <v>0</v>
      </c>
      <c r="I377" s="16">
        <f t="shared" si="426"/>
        <v>373.84745594989215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373.84745594989215</v>
      </c>
      <c r="P377" s="18">
        <v>231.75379962905049</v>
      </c>
      <c r="Q377" s="18">
        <v>0</v>
      </c>
      <c r="R377" s="19">
        <v>0</v>
      </c>
      <c r="S377" s="20">
        <f t="shared" si="427"/>
        <v>605.60125557894264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186.92372797494608</v>
      </c>
      <c r="AB377" s="76">
        <v>231.75379962905049</v>
      </c>
      <c r="AC377" s="77">
        <v>186.92372797494608</v>
      </c>
      <c r="AD377" s="76">
        <v>0</v>
      </c>
      <c r="AE377" s="76">
        <v>0</v>
      </c>
      <c r="AF377" s="76">
        <v>0</v>
      </c>
      <c r="AG377" s="76">
        <v>0</v>
      </c>
      <c r="AH377" s="76">
        <v>186.92372797494608</v>
      </c>
      <c r="AI377" s="79">
        <f t="shared" si="428"/>
        <v>605.60125557894264</v>
      </c>
      <c r="AJ377" t="str">
        <f t="shared" si="429"/>
        <v/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5.5201892294330523</v>
      </c>
      <c r="F378" s="214"/>
      <c r="G378" s="22">
        <v>0</v>
      </c>
      <c r="H378" s="23">
        <v>0</v>
      </c>
      <c r="I378" s="24">
        <f t="shared" si="426"/>
        <v>5.5201892294330523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5.5201892294330523</v>
      </c>
      <c r="P378" s="26">
        <v>27.95480632063456</v>
      </c>
      <c r="Q378" s="26">
        <v>0</v>
      </c>
      <c r="R378" s="27">
        <v>0</v>
      </c>
      <c r="S378" s="28">
        <f t="shared" si="427"/>
        <v>33.474995550067611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4.4161513835464419</v>
      </c>
      <c r="AB378" s="81">
        <v>27.95480632063456</v>
      </c>
      <c r="AC378" s="82">
        <v>1.1040378458866105</v>
      </c>
      <c r="AD378" s="81">
        <v>0</v>
      </c>
      <c r="AE378" s="81">
        <v>0</v>
      </c>
      <c r="AF378" s="81">
        <v>0</v>
      </c>
      <c r="AG378" s="81">
        <v>0</v>
      </c>
      <c r="AH378" s="81">
        <v>1.1040378458866105</v>
      </c>
      <c r="AI378" s="83">
        <f t="shared" si="428"/>
        <v>33.474995550067611</v>
      </c>
      <c r="AJ378" t="str">
        <f t="shared" si="429"/>
        <v/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6.7115126782670023E-2</v>
      </c>
      <c r="F379" s="214"/>
      <c r="G379" s="18">
        <v>0</v>
      </c>
      <c r="H379" s="30">
        <v>0</v>
      </c>
      <c r="I379" s="16">
        <f t="shared" si="426"/>
        <v>6.7115126782670023E-2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6.7115126782670023E-2</v>
      </c>
      <c r="P379" s="18">
        <v>0</v>
      </c>
      <c r="Q379" s="18">
        <v>0</v>
      </c>
      <c r="R379" s="19">
        <v>0</v>
      </c>
      <c r="S379" s="20">
        <f t="shared" si="427"/>
        <v>6.7115126782670023E-2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6.7115126782670023E-2</v>
      </c>
      <c r="AD379" s="76">
        <v>0</v>
      </c>
      <c r="AE379" s="76">
        <v>0</v>
      </c>
      <c r="AF379" s="76">
        <v>0</v>
      </c>
      <c r="AG379" s="76">
        <v>0</v>
      </c>
      <c r="AH379" s="76">
        <v>6.7115126782670023E-2</v>
      </c>
      <c r="AI379" s="79">
        <f t="shared" si="428"/>
        <v>6.7115126782670023E-2</v>
      </c>
      <c r="AJ379" t="str">
        <f t="shared" si="429"/>
        <v/>
      </c>
      <c r="BA379"/>
      <c r="BR379"/>
      <c r="CG379"/>
    </row>
    <row r="380" spans="1:85" x14ac:dyDescent="0.25">
      <c r="A380" s="21" t="s">
        <v>16</v>
      </c>
      <c r="B380" s="22">
        <v>0.22404897169994584</v>
      </c>
      <c r="C380" s="22">
        <v>0</v>
      </c>
      <c r="D380" s="22">
        <v>6.1349833518418091</v>
      </c>
      <c r="E380" s="22">
        <v>1.3902465230737748</v>
      </c>
      <c r="F380" s="214"/>
      <c r="G380" s="22">
        <v>0</v>
      </c>
      <c r="H380" s="23">
        <v>0</v>
      </c>
      <c r="I380" s="24">
        <f t="shared" si="426"/>
        <v>7.74927884661553</v>
      </c>
      <c r="J380" s="6"/>
      <c r="K380" s="25" t="s">
        <v>16</v>
      </c>
      <c r="L380" s="26">
        <v>0.22404897169994584</v>
      </c>
      <c r="M380" s="26">
        <v>0</v>
      </c>
      <c r="N380" s="26">
        <v>6.1349833518418091</v>
      </c>
      <c r="O380" s="26">
        <v>1.3902465230737748</v>
      </c>
      <c r="P380" s="26">
        <v>0.7528417931115885</v>
      </c>
      <c r="Q380" s="26">
        <v>0</v>
      </c>
      <c r="R380" s="27">
        <v>0</v>
      </c>
      <c r="S380" s="28">
        <f t="shared" si="427"/>
        <v>8.502120639727119</v>
      </c>
      <c r="U380" s="80" t="s">
        <v>16</v>
      </c>
      <c r="V380" s="81">
        <v>0.22404897169994584</v>
      </c>
      <c r="W380" s="81">
        <v>0</v>
      </c>
      <c r="X380" s="81">
        <v>0</v>
      </c>
      <c r="Y380" s="81">
        <v>0</v>
      </c>
      <c r="Z380" s="81">
        <v>6.1339622671616008</v>
      </c>
      <c r="AA380" s="81">
        <v>0</v>
      </c>
      <c r="AB380" s="81">
        <v>0.7528417931115885</v>
      </c>
      <c r="AC380" s="82">
        <v>1.3912676077539829</v>
      </c>
      <c r="AD380" s="81">
        <v>0</v>
      </c>
      <c r="AE380" s="81">
        <v>0</v>
      </c>
      <c r="AF380" s="81">
        <v>0</v>
      </c>
      <c r="AG380" s="81">
        <v>1.0210846802083612E-3</v>
      </c>
      <c r="AH380" s="81">
        <v>1.3902465230737748</v>
      </c>
      <c r="AI380" s="83">
        <f t="shared" si="428"/>
        <v>8.502120639727119</v>
      </c>
      <c r="AJ380" t="str">
        <f t="shared" si="429"/>
        <v/>
      </c>
      <c r="BA380"/>
      <c r="BR380"/>
      <c r="CG380"/>
    </row>
    <row r="381" spans="1:85" x14ac:dyDescent="0.25">
      <c r="A381" s="29" t="s">
        <v>136</v>
      </c>
      <c r="B381" s="18">
        <v>24.665995026577377</v>
      </c>
      <c r="C381" s="18">
        <v>0.6885282451867446</v>
      </c>
      <c r="D381" s="18">
        <v>20.056315289392494</v>
      </c>
      <c r="E381" s="18">
        <v>2.8074061207321907E-2</v>
      </c>
      <c r="F381" s="214"/>
      <c r="G381" s="18">
        <v>0</v>
      </c>
      <c r="H381" s="30">
        <v>0</v>
      </c>
      <c r="I381" s="16">
        <f t="shared" si="426"/>
        <v>45.438912622363937</v>
      </c>
      <c r="J381" s="6"/>
      <c r="K381" s="31" t="s">
        <v>136</v>
      </c>
      <c r="L381" s="18">
        <v>24.665995026577377</v>
      </c>
      <c r="M381" s="18">
        <v>0.6885282451867446</v>
      </c>
      <c r="N381" s="18">
        <v>20.056315289392494</v>
      </c>
      <c r="O381" s="18">
        <v>2.8074061207321907E-2</v>
      </c>
      <c r="P381" s="18">
        <v>2.9378680896728473E-2</v>
      </c>
      <c r="Q381" s="18">
        <v>0</v>
      </c>
      <c r="R381" s="19">
        <v>0</v>
      </c>
      <c r="S381" s="20">
        <f t="shared" si="427"/>
        <v>45.468291303260663</v>
      </c>
      <c r="U381" s="84" t="s">
        <v>136</v>
      </c>
      <c r="V381" s="76">
        <v>24.509587662583442</v>
      </c>
      <c r="W381" s="76">
        <v>0</v>
      </c>
      <c r="X381" s="76">
        <v>0</v>
      </c>
      <c r="Y381" s="76">
        <v>0.6885282451867446</v>
      </c>
      <c r="Z381" s="76">
        <v>20.056315289392494</v>
      </c>
      <c r="AA381" s="76">
        <v>2.8074061207321907E-2</v>
      </c>
      <c r="AB381" s="76">
        <v>2.9378680896728473E-2</v>
      </c>
      <c r="AC381" s="77">
        <v>0.15640736399393648</v>
      </c>
      <c r="AD381" s="76">
        <v>0.15640736399393648</v>
      </c>
      <c r="AE381" s="76">
        <v>0</v>
      </c>
      <c r="AF381" s="76">
        <v>0</v>
      </c>
      <c r="AG381" s="76">
        <v>0</v>
      </c>
      <c r="AH381" s="76">
        <v>0</v>
      </c>
      <c r="AI381" s="79">
        <f t="shared" si="428"/>
        <v>45.468291303260663</v>
      </c>
      <c r="AJ381" t="str">
        <f t="shared" si="429"/>
        <v/>
      </c>
      <c r="BA381"/>
      <c r="BR381"/>
      <c r="CG381"/>
    </row>
    <row r="382" spans="1:85" x14ac:dyDescent="0.25">
      <c r="A382" s="21" t="s">
        <v>24</v>
      </c>
      <c r="B382" s="22">
        <v>6.3869223877416204</v>
      </c>
      <c r="C382" s="22">
        <v>0.52006608473528104</v>
      </c>
      <c r="D382" s="22">
        <v>3.8086067964501344</v>
      </c>
      <c r="E382" s="22">
        <v>26.527694251250509</v>
      </c>
      <c r="F382" s="214"/>
      <c r="G382" s="22">
        <v>18.202330040528484</v>
      </c>
      <c r="H382" s="23">
        <v>0</v>
      </c>
      <c r="I382" s="24">
        <f t="shared" si="426"/>
        <v>55.445619560706021</v>
      </c>
      <c r="J382" s="6"/>
      <c r="K382" s="25" t="s">
        <v>24</v>
      </c>
      <c r="L382" s="26">
        <v>6.3869223877416204</v>
      </c>
      <c r="M382" s="26">
        <v>0.52006608473528104</v>
      </c>
      <c r="N382" s="26">
        <v>3.8086067964501344</v>
      </c>
      <c r="O382" s="26">
        <v>26.527694251250509</v>
      </c>
      <c r="P382" s="26">
        <v>0</v>
      </c>
      <c r="Q382" s="26">
        <v>18.202330040528484</v>
      </c>
      <c r="R382" s="27">
        <v>0</v>
      </c>
      <c r="S382" s="28">
        <f t="shared" si="427"/>
        <v>55.445619560706021</v>
      </c>
      <c r="U382" s="80" t="s">
        <v>24</v>
      </c>
      <c r="V382" s="81">
        <v>4.309658607838073</v>
      </c>
      <c r="W382" s="81">
        <v>1.6845428576983243</v>
      </c>
      <c r="X382" s="81">
        <v>18.202330040528484</v>
      </c>
      <c r="Y382" s="81">
        <v>0.52006608473528104</v>
      </c>
      <c r="Z382" s="81">
        <v>3.8086067964501344</v>
      </c>
      <c r="AA382" s="81">
        <v>21.175528644128764</v>
      </c>
      <c r="AB382" s="81">
        <v>0</v>
      </c>
      <c r="AC382" s="82">
        <v>5.7448865293269673</v>
      </c>
      <c r="AD382" s="81">
        <v>0.39272092220522326</v>
      </c>
      <c r="AE382" s="81">
        <v>3.0046820009545093E-3</v>
      </c>
      <c r="AF382" s="81">
        <v>0</v>
      </c>
      <c r="AG382" s="81">
        <v>0</v>
      </c>
      <c r="AH382" s="81">
        <v>5.3491609251207901</v>
      </c>
      <c r="AI382" s="83">
        <f t="shared" si="428"/>
        <v>55.445619560706028</v>
      </c>
      <c r="AJ382" t="str">
        <f t="shared" si="429"/>
        <v/>
      </c>
      <c r="BA382"/>
      <c r="BR382"/>
      <c r="CG382"/>
    </row>
    <row r="383" spans="1:85" x14ac:dyDescent="0.25">
      <c r="A383" s="29" t="s">
        <v>23</v>
      </c>
      <c r="B383" s="18">
        <v>10.96418730972119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426"/>
        <v>10.96418730972119</v>
      </c>
      <c r="J383" s="6"/>
      <c r="K383" s="31" t="s">
        <v>23</v>
      </c>
      <c r="L383" s="18">
        <v>10.96418730972119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427"/>
        <v>10.96418730972119</v>
      </c>
      <c r="U383" s="84" t="s">
        <v>23</v>
      </c>
      <c r="V383" s="76">
        <v>10.96418730972119</v>
      </c>
      <c r="W383" s="76">
        <v>0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0</v>
      </c>
      <c r="AD383" s="76">
        <v>0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428"/>
        <v>10.96418730972119</v>
      </c>
      <c r="AJ383" t="str">
        <f t="shared" si="429"/>
        <v/>
      </c>
      <c r="BA383"/>
      <c r="BR383"/>
      <c r="CG383"/>
    </row>
    <row r="384" spans="1:85" x14ac:dyDescent="0.25">
      <c r="A384" s="21" t="s">
        <v>58</v>
      </c>
      <c r="B384" s="22">
        <v>3.1520999343093119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426"/>
        <v>3.1520999343093119</v>
      </c>
      <c r="J384" s="6"/>
      <c r="K384" s="25" t="s">
        <v>58</v>
      </c>
      <c r="L384" s="26">
        <v>3.1520999343093119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427"/>
        <v>3.1520999343093119</v>
      </c>
      <c r="U384" s="80" t="s">
        <v>58</v>
      </c>
      <c r="V384" s="81">
        <v>3.1520999343093119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428"/>
        <v>3.1520999343093119</v>
      </c>
      <c r="AJ384" t="str">
        <f t="shared" si="429"/>
        <v/>
      </c>
      <c r="BA384"/>
      <c r="BR384"/>
      <c r="CG384"/>
    </row>
    <row r="385" spans="1:85" x14ac:dyDescent="0.25">
      <c r="A385" s="29" t="s">
        <v>21</v>
      </c>
      <c r="B385" s="18">
        <v>65.783944334561795</v>
      </c>
      <c r="C385" s="18">
        <v>0</v>
      </c>
      <c r="D385" s="18">
        <v>6.9677407362634893</v>
      </c>
      <c r="E385" s="18">
        <v>0</v>
      </c>
      <c r="F385" s="214"/>
      <c r="G385" s="18">
        <v>0</v>
      </c>
      <c r="H385" s="30">
        <v>0</v>
      </c>
      <c r="I385" s="16">
        <f t="shared" si="426"/>
        <v>72.751685070825289</v>
      </c>
      <c r="J385" s="6"/>
      <c r="K385" s="31" t="s">
        <v>21</v>
      </c>
      <c r="L385" s="18">
        <v>65.783944334561795</v>
      </c>
      <c r="M385" s="18">
        <v>0</v>
      </c>
      <c r="N385" s="18">
        <v>6.9677407362634893</v>
      </c>
      <c r="O385" s="18">
        <v>0</v>
      </c>
      <c r="P385" s="18">
        <v>34.869320880142062</v>
      </c>
      <c r="Q385" s="18">
        <v>0</v>
      </c>
      <c r="R385" s="19">
        <v>0</v>
      </c>
      <c r="S385" s="20">
        <f t="shared" si="427"/>
        <v>107.62100595096734</v>
      </c>
      <c r="U385" s="84" t="s">
        <v>21</v>
      </c>
      <c r="V385" s="76">
        <v>65.308295178363039</v>
      </c>
      <c r="W385" s="76">
        <v>0</v>
      </c>
      <c r="X385" s="76">
        <v>0</v>
      </c>
      <c r="Y385" s="76">
        <v>0</v>
      </c>
      <c r="Z385" s="76">
        <v>0.81269863976035062</v>
      </c>
      <c r="AA385" s="76">
        <v>0</v>
      </c>
      <c r="AB385" s="76">
        <v>34.869320880142062</v>
      </c>
      <c r="AC385" s="77">
        <v>6.6306912527018973</v>
      </c>
      <c r="AD385" s="76">
        <v>0.47564915619875936</v>
      </c>
      <c r="AE385" s="76">
        <v>0</v>
      </c>
      <c r="AF385" s="76">
        <v>0</v>
      </c>
      <c r="AG385" s="76">
        <v>6.1550420965031387</v>
      </c>
      <c r="AH385" s="76">
        <v>0</v>
      </c>
      <c r="AI385" s="79">
        <f t="shared" si="428"/>
        <v>107.62100595096734</v>
      </c>
      <c r="AJ385" t="str">
        <f t="shared" si="429"/>
        <v/>
      </c>
      <c r="BA385"/>
      <c r="BR385"/>
      <c r="CG385"/>
    </row>
    <row r="386" spans="1:85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426"/>
        <v>0</v>
      </c>
      <c r="J386" s="6"/>
      <c r="K386" s="25" t="s">
        <v>20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427"/>
        <v>0</v>
      </c>
      <c r="U386" s="80" t="s">
        <v>59</v>
      </c>
      <c r="V386" s="81">
        <v>0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428"/>
        <v>0</v>
      </c>
      <c r="AJ386" t="str">
        <f t="shared" si="429"/>
        <v/>
      </c>
      <c r="BA386"/>
      <c r="BR386"/>
      <c r="CG386"/>
    </row>
    <row r="387" spans="1:85" x14ac:dyDescent="0.25">
      <c r="A387" s="32" t="s">
        <v>62</v>
      </c>
      <c r="B387" s="18">
        <v>1.0799999999999999E-2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426"/>
        <v>1.0799999999999999E-2</v>
      </c>
      <c r="J387" s="6"/>
      <c r="K387" s="33" t="s">
        <v>62</v>
      </c>
      <c r="L387" s="18">
        <v>1.0799999999999999E-2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427"/>
        <v>1.0799999999999999E-2</v>
      </c>
      <c r="U387" s="85" t="s">
        <v>60</v>
      </c>
      <c r="V387" s="76">
        <v>1.0799999999999999E-2</v>
      </c>
      <c r="W387" s="76">
        <v>0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0</v>
      </c>
      <c r="AD387" s="78">
        <v>0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428"/>
        <v>1.0799999999999999E-2</v>
      </c>
      <c r="AJ387" t="str">
        <f t="shared" si="429"/>
        <v/>
      </c>
      <c r="BA387"/>
      <c r="BR387"/>
      <c r="CG387"/>
    </row>
    <row r="388" spans="1:85" ht="14.4" x14ac:dyDescent="0.3">
      <c r="A388" s="34" t="s">
        <v>22</v>
      </c>
      <c r="B388" s="35">
        <v>1.0799999999999999E-2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426"/>
        <v>1.0799999999999999E-2</v>
      </c>
      <c r="J388" s="6"/>
      <c r="K388" s="38" t="s">
        <v>22</v>
      </c>
      <c r="L388" s="39">
        <v>1.0799999999999999E-2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427"/>
        <v>1.0799999999999999E-2</v>
      </c>
      <c r="U388" s="86" t="s">
        <v>63</v>
      </c>
      <c r="V388" s="87">
        <v>0</v>
      </c>
      <c r="W388" s="87">
        <v>0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0</v>
      </c>
      <c r="AD388" s="87">
        <v>0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428"/>
        <v>0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426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427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428"/>
        <v>0</v>
      </c>
      <c r="AJ389" t="str">
        <f t="shared" si="429"/>
        <v/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426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427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428"/>
        <v>0</v>
      </c>
      <c r="AJ390" t="str">
        <f t="shared" si="429"/>
        <v/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426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427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428"/>
        <v>0</v>
      </c>
      <c r="AJ391" t="str">
        <f t="shared" si="429"/>
        <v/>
      </c>
      <c r="BA391"/>
      <c r="BR391"/>
      <c r="CG391"/>
    </row>
    <row r="392" spans="1:85" x14ac:dyDescent="0.25">
      <c r="A392" s="56" t="s">
        <v>25</v>
      </c>
      <c r="B392" s="57">
        <f>SUM(B371:B387)</f>
        <v>139.90680782520704</v>
      </c>
      <c r="C392" s="57">
        <f t="shared" ref="C392:H392" si="430">SUM(C371:C387)</f>
        <v>1.2085943299220256</v>
      </c>
      <c r="D392" s="57">
        <f t="shared" si="430"/>
        <v>38.393628946314905</v>
      </c>
      <c r="E392" s="57">
        <f t="shared" si="430"/>
        <v>408.22403734542308</v>
      </c>
      <c r="F392" s="57">
        <f t="shared" si="430"/>
        <v>0</v>
      </c>
      <c r="G392" s="57">
        <f t="shared" si="430"/>
        <v>18.202330040528484</v>
      </c>
      <c r="H392" s="58">
        <f t="shared" si="430"/>
        <v>0</v>
      </c>
      <c r="I392" s="16">
        <f t="shared" ref="I392" si="431">SUM(I371:I387)</f>
        <v>605.93539848739545</v>
      </c>
      <c r="J392" s="6"/>
      <c r="K392" s="59" t="s">
        <v>25</v>
      </c>
      <c r="L392" s="57">
        <f>SUM(L371:L387)</f>
        <v>139.90680782520704</v>
      </c>
      <c r="M392" s="57">
        <f t="shared" ref="M392:R392" si="432">SUM(M371:M387)</f>
        <v>1.2085943299220256</v>
      </c>
      <c r="N392" s="57">
        <f t="shared" si="432"/>
        <v>38.393628946314905</v>
      </c>
      <c r="O392" s="57">
        <f t="shared" si="432"/>
        <v>408.22403734542308</v>
      </c>
      <c r="P392" s="57">
        <f t="shared" si="432"/>
        <v>295.3601473038355</v>
      </c>
      <c r="Q392" s="57">
        <f t="shared" si="432"/>
        <v>18.202330040528484</v>
      </c>
      <c r="R392" s="58">
        <f t="shared" si="432"/>
        <v>0</v>
      </c>
      <c r="S392" s="60">
        <f t="shared" ref="S392" si="433">SUM(S371:S387)</f>
        <v>901.29554579123101</v>
      </c>
      <c r="T392" t="str">
        <f>IF(ABS(S392-AI392)&gt;0.01,S392-AI392,"")</f>
        <v/>
      </c>
      <c r="U392" s="94" t="s">
        <v>61</v>
      </c>
      <c r="V392" s="95">
        <f>SUM(V371:V387)</f>
        <v>137.1159250163569</v>
      </c>
      <c r="W392" s="95">
        <f t="shared" ref="W392:AH392" si="434">SUM(W371:W387)</f>
        <v>1.6845428576983243</v>
      </c>
      <c r="X392" s="95">
        <f t="shared" si="434"/>
        <v>18.202330040528484</v>
      </c>
      <c r="Y392" s="95">
        <f t="shared" si="434"/>
        <v>1.2085943299220256</v>
      </c>
      <c r="Z392" s="95">
        <f t="shared" si="434"/>
        <v>32.237565765131563</v>
      </c>
      <c r="AA392" s="95">
        <f t="shared" si="434"/>
        <v>213.38674426761216</v>
      </c>
      <c r="AB392" s="95">
        <f t="shared" si="434"/>
        <v>295.3601473038355</v>
      </c>
      <c r="AC392" s="95">
        <f t="shared" si="434"/>
        <v>202.09969621014608</v>
      </c>
      <c r="AD392" s="96">
        <f t="shared" si="434"/>
        <v>1.1063399511518492</v>
      </c>
      <c r="AE392" s="96">
        <f t="shared" si="434"/>
        <v>3.0046820009545093E-3</v>
      </c>
      <c r="AF392" s="96">
        <f t="shared" si="434"/>
        <v>0</v>
      </c>
      <c r="AG392" s="96">
        <f t="shared" si="434"/>
        <v>6.1560631811833471</v>
      </c>
      <c r="AH392" s="96">
        <f t="shared" si="434"/>
        <v>194.83428839580995</v>
      </c>
      <c r="AI392" s="97">
        <f>SUM(V392:AC392)</f>
        <v>901.29554579123101</v>
      </c>
      <c r="AJ392" t="str">
        <f t="shared" si="429"/>
        <v/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0.23089393386565343</v>
      </c>
      <c r="C393" s="98">
        <f t="shared" ref="C393:H393" si="435">IF($I392=0,"-",C392/$I392)</f>
        <v>1.9945927122578672E-3</v>
      </c>
      <c r="D393" s="98">
        <f t="shared" si="435"/>
        <v>6.3362577994547656E-2</v>
      </c>
      <c r="E393" s="98">
        <f t="shared" si="435"/>
        <v>0.67370884481163862</v>
      </c>
      <c r="F393" s="98">
        <f t="shared" si="435"/>
        <v>0</v>
      </c>
      <c r="G393" s="98">
        <f t="shared" si="435"/>
        <v>3.0040050615902619E-2</v>
      </c>
      <c r="H393" s="99">
        <f t="shared" si="435"/>
        <v>0</v>
      </c>
      <c r="I393" s="100">
        <f>SUM(B393:H393)</f>
        <v>1.0000000000000002</v>
      </c>
      <c r="J393"/>
      <c r="K393" s="64" t="s">
        <v>86</v>
      </c>
      <c r="L393" s="65">
        <f>IF($S392=0,"-",L392/$S392)</f>
        <v>0.1552285579114733</v>
      </c>
      <c r="M393" s="65">
        <f t="shared" ref="M393:R393" si="436">IF($S392=0,"-",M392/$S392)</f>
        <v>1.3409522942455269E-3</v>
      </c>
      <c r="N393" s="65">
        <f t="shared" si="436"/>
        <v>4.2598267710964706E-2</v>
      </c>
      <c r="O393" s="65">
        <f t="shared" si="436"/>
        <v>0.45293027270766173</v>
      </c>
      <c r="P393" s="65">
        <f t="shared" si="436"/>
        <v>0.32770620989205512</v>
      </c>
      <c r="Q393" s="65">
        <f t="shared" si="436"/>
        <v>2.0195739483599675E-2</v>
      </c>
      <c r="R393" s="66">
        <f t="shared" si="436"/>
        <v>0</v>
      </c>
      <c r="S393" s="67">
        <f>SUM(L393:R393)</f>
        <v>1</v>
      </c>
      <c r="U393" s="101" t="s">
        <v>86</v>
      </c>
      <c r="V393" s="102">
        <f>+V392/$AI392</f>
        <v>0.15213203444380202</v>
      </c>
      <c r="W393" s="102">
        <f t="shared" ref="W393" si="437">+W392/$AI392</f>
        <v>1.8690238352609351E-3</v>
      </c>
      <c r="X393" s="102">
        <f t="shared" ref="X393" si="438">+X392/$AI392</f>
        <v>2.0195739483599675E-2</v>
      </c>
      <c r="Y393" s="102">
        <f t="shared" ref="Y393" si="439">+Y392/$AI392</f>
        <v>1.3409522942455269E-3</v>
      </c>
      <c r="Z393" s="102">
        <f t="shared" ref="Z393" si="440">+Z392/$AI392</f>
        <v>3.5768029605461757E-2</v>
      </c>
      <c r="AA393" s="102">
        <f t="shared" ref="AA393" si="441">+AA392/$AI392</f>
        <v>0.23675557397799388</v>
      </c>
      <c r="AB393" s="102">
        <f t="shared" ref="AB393" si="442">+AB392/$AI392</f>
        <v>0.32770620989205512</v>
      </c>
      <c r="AC393" s="102">
        <f t="shared" ref="AC393" si="443">+AC392/$AI392</f>
        <v>0.22423243646758115</v>
      </c>
      <c r="AD393" s="102">
        <f t="shared" ref="AD393" si="444">+AD392/$AI392</f>
        <v>1.2274996324103803E-3</v>
      </c>
      <c r="AE393" s="102">
        <f t="shared" ref="AE393" si="445">+AE392/$AI392</f>
        <v>3.3337366582864375E-6</v>
      </c>
      <c r="AF393" s="102">
        <f t="shared" ref="AF393" si="446">+AF392/$AI392</f>
        <v>0</v>
      </c>
      <c r="AG393" s="102">
        <f t="shared" ref="AG393" si="447">+AG392/$AI392</f>
        <v>6.8302381055029525E-3</v>
      </c>
      <c r="AH393" s="102">
        <f t="shared" ref="AH393" si="448">+AH392/$AI392</f>
        <v>0.21617136499300954</v>
      </c>
      <c r="AI393" s="103">
        <f>SUM(V393:AC393)</f>
        <v>1</v>
      </c>
      <c r="AJ393" s="1" t="str">
        <f t="shared" si="429"/>
        <v/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AJ397" t="str">
        <f>IF(ABS(S397-AI397)&gt;0.001,S397-AI397,"")</f>
        <v/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449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450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451">SUM(V398:AC398)</f>
        <v>0</v>
      </c>
      <c r="AJ398" t="str">
        <f t="shared" ref="AJ398:AJ419" si="452">IF(ABS(S398-AI398)&gt;0.001,S398-AI398,"")</f>
        <v/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449"/>
        <v>0</v>
      </c>
      <c r="J399" s="6"/>
      <c r="K399" s="31" t="s">
        <v>9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450"/>
        <v>0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0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451"/>
        <v>0</v>
      </c>
      <c r="AJ399" t="str">
        <f t="shared" si="452"/>
        <v/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449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450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451"/>
        <v>0</v>
      </c>
      <c r="AJ400" t="str">
        <f t="shared" si="452"/>
        <v/>
      </c>
      <c r="BA400"/>
      <c r="BR400"/>
      <c r="CG400"/>
    </row>
    <row r="401" spans="1:85" x14ac:dyDescent="0.25">
      <c r="A401" s="29" t="s">
        <v>15</v>
      </c>
      <c r="B401" s="18">
        <v>1.5086445046266694</v>
      </c>
      <c r="C401" s="18">
        <v>0</v>
      </c>
      <c r="D401" s="18">
        <v>1.0229112167988372</v>
      </c>
      <c r="E401" s="18">
        <v>0</v>
      </c>
      <c r="F401" s="214"/>
      <c r="G401" s="18">
        <v>0</v>
      </c>
      <c r="H401" s="30">
        <v>0</v>
      </c>
      <c r="I401" s="16">
        <f t="shared" si="449"/>
        <v>2.5315557214255069</v>
      </c>
      <c r="J401" s="6"/>
      <c r="K401" s="31" t="s">
        <v>15</v>
      </c>
      <c r="L401" s="18">
        <v>1.5086445046266694</v>
      </c>
      <c r="M401" s="18">
        <v>0</v>
      </c>
      <c r="N401" s="18">
        <v>1.0229112167988372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450"/>
        <v>2.5315557214255069</v>
      </c>
      <c r="U401" s="84" t="s">
        <v>15</v>
      </c>
      <c r="V401" s="76">
        <v>1.5086445046266694</v>
      </c>
      <c r="W401" s="76">
        <v>0</v>
      </c>
      <c r="X401" s="76">
        <v>0</v>
      </c>
      <c r="Y401" s="76">
        <v>0</v>
      </c>
      <c r="Z401" s="76">
        <v>1.0229112167988372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451"/>
        <v>2.5315557214255069</v>
      </c>
      <c r="AJ401" t="str">
        <f t="shared" si="452"/>
        <v/>
      </c>
      <c r="BA401"/>
      <c r="BR401"/>
      <c r="CG401"/>
    </row>
    <row r="402" spans="1:85" x14ac:dyDescent="0.25">
      <c r="A402" s="21" t="s">
        <v>14</v>
      </c>
      <c r="B402" s="22">
        <v>1.5246750078929363</v>
      </c>
      <c r="C402" s="22">
        <v>1.0640254716173569</v>
      </c>
      <c r="D402" s="22">
        <v>7.1262861237735399E-3</v>
      </c>
      <c r="E402" s="22">
        <v>0</v>
      </c>
      <c r="F402" s="214"/>
      <c r="G402" s="22">
        <v>0</v>
      </c>
      <c r="H402" s="23">
        <v>0</v>
      </c>
      <c r="I402" s="24">
        <f t="shared" si="449"/>
        <v>2.5958267656340666</v>
      </c>
      <c r="J402" s="6"/>
      <c r="K402" s="25" t="s">
        <v>14</v>
      </c>
      <c r="L402" s="26">
        <v>1.5246750078929363</v>
      </c>
      <c r="M402" s="26">
        <v>1.0640254716173569</v>
      </c>
      <c r="N402" s="26">
        <v>7.1262861237735399E-3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450"/>
        <v>2.5958267656340666</v>
      </c>
      <c r="U402" s="80" t="s">
        <v>55</v>
      </c>
      <c r="V402" s="81">
        <v>1.5246750078929363</v>
      </c>
      <c r="W402" s="81">
        <v>0</v>
      </c>
      <c r="X402" s="81">
        <v>0</v>
      </c>
      <c r="Y402" s="81">
        <v>1.0640254716173569</v>
      </c>
      <c r="Z402" s="81">
        <v>7.1262861237735399E-3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451"/>
        <v>2.5958267656340666</v>
      </c>
      <c r="AJ402" t="str">
        <f t="shared" si="452"/>
        <v/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449"/>
        <v>0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0</v>
      </c>
      <c r="P403" s="18">
        <v>3.3641942825030493</v>
      </c>
      <c r="Q403" s="18">
        <v>0</v>
      </c>
      <c r="R403" s="19">
        <v>0</v>
      </c>
      <c r="S403" s="20">
        <f t="shared" si="450"/>
        <v>3.3641942825030493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</v>
      </c>
      <c r="AB403" s="76">
        <v>3.3641942825030493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451"/>
        <v>3.3641942825030493</v>
      </c>
      <c r="AJ403" t="str">
        <f t="shared" si="452"/>
        <v/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0</v>
      </c>
      <c r="D404" s="22">
        <v>0</v>
      </c>
      <c r="E404" s="22">
        <v>1.1726126557346514E-2</v>
      </c>
      <c r="F404" s="214"/>
      <c r="G404" s="22">
        <v>0</v>
      </c>
      <c r="H404" s="23">
        <v>0</v>
      </c>
      <c r="I404" s="24">
        <f t="shared" si="449"/>
        <v>1.1726126557346514E-2</v>
      </c>
      <c r="J404" s="6"/>
      <c r="K404" s="25" t="s">
        <v>11</v>
      </c>
      <c r="L404" s="26">
        <v>0</v>
      </c>
      <c r="M404" s="26">
        <v>0</v>
      </c>
      <c r="N404" s="26">
        <v>0</v>
      </c>
      <c r="O404" s="26">
        <v>1.1726126557346514E-2</v>
      </c>
      <c r="P404" s="26">
        <v>0.25066227135893798</v>
      </c>
      <c r="Q404" s="26">
        <v>0</v>
      </c>
      <c r="R404" s="27">
        <v>0</v>
      </c>
      <c r="S404" s="28">
        <f t="shared" si="450"/>
        <v>0.26238839791628449</v>
      </c>
      <c r="U404" s="80" t="s">
        <v>11</v>
      </c>
      <c r="V404" s="81">
        <v>0</v>
      </c>
      <c r="W404" s="81">
        <v>0</v>
      </c>
      <c r="X404" s="81">
        <v>0</v>
      </c>
      <c r="Y404" s="81">
        <v>0</v>
      </c>
      <c r="Z404" s="81">
        <v>0</v>
      </c>
      <c r="AA404" s="81">
        <v>9.3809012458772115E-3</v>
      </c>
      <c r="AB404" s="81">
        <v>0.25066227135893798</v>
      </c>
      <c r="AC404" s="82">
        <v>2.3452253114693029E-3</v>
      </c>
      <c r="AD404" s="81">
        <v>0</v>
      </c>
      <c r="AE404" s="81">
        <v>0</v>
      </c>
      <c r="AF404" s="81">
        <v>0</v>
      </c>
      <c r="AG404" s="81">
        <v>0</v>
      </c>
      <c r="AH404" s="81">
        <v>2.3452253114693029E-3</v>
      </c>
      <c r="AI404" s="83">
        <f t="shared" si="451"/>
        <v>0.26238839791628449</v>
      </c>
      <c r="AJ404" t="str">
        <f t="shared" si="452"/>
        <v/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449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450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451"/>
        <v>0</v>
      </c>
      <c r="AJ405" t="str">
        <f t="shared" si="452"/>
        <v/>
      </c>
      <c r="BA405"/>
      <c r="BR405"/>
      <c r="CG405"/>
    </row>
    <row r="406" spans="1:85" x14ac:dyDescent="0.25">
      <c r="A406" s="21" t="s">
        <v>16</v>
      </c>
      <c r="B406" s="22">
        <v>1.7145972580381953E-2</v>
      </c>
      <c r="C406" s="22">
        <v>0.15431375322343754</v>
      </c>
      <c r="D406" s="22">
        <v>0</v>
      </c>
      <c r="E406" s="22">
        <v>0</v>
      </c>
      <c r="F406" s="214"/>
      <c r="G406" s="22">
        <v>0</v>
      </c>
      <c r="H406" s="23">
        <v>0</v>
      </c>
      <c r="I406" s="24">
        <f t="shared" si="449"/>
        <v>0.17145972580381949</v>
      </c>
      <c r="J406" s="6"/>
      <c r="K406" s="25" t="s">
        <v>16</v>
      </c>
      <c r="L406" s="26">
        <v>1.7145972580381953E-2</v>
      </c>
      <c r="M406" s="26">
        <v>0.15431375322343754</v>
      </c>
      <c r="N406" s="26">
        <v>0</v>
      </c>
      <c r="O406" s="26">
        <v>0</v>
      </c>
      <c r="P406" s="26">
        <v>1.4221184919210103E-2</v>
      </c>
      <c r="Q406" s="26">
        <v>0</v>
      </c>
      <c r="R406" s="27">
        <v>0</v>
      </c>
      <c r="S406" s="28">
        <f t="shared" si="450"/>
        <v>0.18568091072302959</v>
      </c>
      <c r="U406" s="80" t="s">
        <v>16</v>
      </c>
      <c r="V406" s="81">
        <v>1.7145972580381953E-2</v>
      </c>
      <c r="W406" s="81">
        <v>0</v>
      </c>
      <c r="X406" s="81">
        <v>0</v>
      </c>
      <c r="Y406" s="81">
        <v>0.15431375322343754</v>
      </c>
      <c r="Z406" s="81">
        <v>0</v>
      </c>
      <c r="AA406" s="81">
        <v>0</v>
      </c>
      <c r="AB406" s="81">
        <v>1.4221184919210103E-2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451"/>
        <v>0.18568091072302959</v>
      </c>
      <c r="AJ406" t="str">
        <f t="shared" si="452"/>
        <v/>
      </c>
      <c r="BA406"/>
      <c r="BR406"/>
      <c r="CG406"/>
    </row>
    <row r="407" spans="1:85" x14ac:dyDescent="0.25">
      <c r="A407" s="29" t="s">
        <v>136</v>
      </c>
      <c r="B407" s="18">
        <v>14.192729434888934</v>
      </c>
      <c r="C407" s="18">
        <v>63.787103370606808</v>
      </c>
      <c r="D407" s="18">
        <v>33.745576788342966</v>
      </c>
      <c r="E407" s="18">
        <v>5.2114842993436037</v>
      </c>
      <c r="F407" s="214"/>
      <c r="G407" s="18">
        <v>0</v>
      </c>
      <c r="H407" s="30">
        <v>0</v>
      </c>
      <c r="I407" s="16">
        <f t="shared" si="449"/>
        <v>116.93689389318233</v>
      </c>
      <c r="J407" s="6"/>
      <c r="K407" s="31" t="s">
        <v>136</v>
      </c>
      <c r="L407" s="18">
        <v>14.192729434888934</v>
      </c>
      <c r="M407" s="18">
        <v>63.787103370606808</v>
      </c>
      <c r="N407" s="18">
        <v>33.745576788342966</v>
      </c>
      <c r="O407" s="18">
        <v>5.2114842993436037</v>
      </c>
      <c r="P407" s="18">
        <v>0</v>
      </c>
      <c r="Q407" s="18">
        <v>0</v>
      </c>
      <c r="R407" s="19">
        <v>0</v>
      </c>
      <c r="S407" s="20">
        <f t="shared" si="450"/>
        <v>116.93689389318233</v>
      </c>
      <c r="U407" s="84" t="s">
        <v>136</v>
      </c>
      <c r="V407" s="76">
        <v>14.192729434888934</v>
      </c>
      <c r="W407" s="76">
        <v>0</v>
      </c>
      <c r="X407" s="76">
        <v>0</v>
      </c>
      <c r="Y407" s="76">
        <v>63.787103370606808</v>
      </c>
      <c r="Z407" s="76">
        <v>33.745576788342966</v>
      </c>
      <c r="AA407" s="76">
        <v>8.3412530316563871E-2</v>
      </c>
      <c r="AB407" s="76">
        <v>0</v>
      </c>
      <c r="AC407" s="77">
        <v>5.1280717690270397</v>
      </c>
      <c r="AD407" s="76">
        <v>0</v>
      </c>
      <c r="AE407" s="76">
        <v>0</v>
      </c>
      <c r="AF407" s="76">
        <v>0</v>
      </c>
      <c r="AG407" s="76">
        <v>0</v>
      </c>
      <c r="AH407" s="76">
        <v>5.1280717690270397</v>
      </c>
      <c r="AI407" s="79">
        <f t="shared" si="451"/>
        <v>116.93689389318233</v>
      </c>
      <c r="AJ407" t="str">
        <f t="shared" si="452"/>
        <v/>
      </c>
      <c r="BA407"/>
      <c r="BR407"/>
      <c r="CG407"/>
    </row>
    <row r="408" spans="1:85" x14ac:dyDescent="0.25">
      <c r="A408" s="21" t="s">
        <v>24</v>
      </c>
      <c r="B408" s="22">
        <v>3.5765603933499333</v>
      </c>
      <c r="C408" s="22">
        <v>1.5132273344488341</v>
      </c>
      <c r="D408" s="22">
        <v>0.78613781228071455</v>
      </c>
      <c r="E408" s="22">
        <v>49.613060455225501</v>
      </c>
      <c r="F408" s="214"/>
      <c r="G408" s="22">
        <v>6.6688549038127274</v>
      </c>
      <c r="H408" s="23">
        <v>0</v>
      </c>
      <c r="I408" s="24">
        <f t="shared" si="449"/>
        <v>62.157840899117716</v>
      </c>
      <c r="J408" s="6"/>
      <c r="K408" s="25" t="s">
        <v>24</v>
      </c>
      <c r="L408" s="26">
        <v>3.5765603933499333</v>
      </c>
      <c r="M408" s="26">
        <v>1.5132273344488341</v>
      </c>
      <c r="N408" s="26">
        <v>0.78613781228071455</v>
      </c>
      <c r="O408" s="26">
        <v>49.613060455225501</v>
      </c>
      <c r="P408" s="26">
        <v>0</v>
      </c>
      <c r="Q408" s="26">
        <v>6.6688549038127274</v>
      </c>
      <c r="R408" s="27">
        <v>0</v>
      </c>
      <c r="S408" s="28">
        <f t="shared" si="450"/>
        <v>62.157840899117716</v>
      </c>
      <c r="U408" s="80" t="s">
        <v>24</v>
      </c>
      <c r="V408" s="81">
        <v>0.99924179872094232</v>
      </c>
      <c r="W408" s="81">
        <v>2.3885495373694465</v>
      </c>
      <c r="X408" s="81">
        <v>6.6688549038127274</v>
      </c>
      <c r="Y408" s="81">
        <v>1.5132273344488341</v>
      </c>
      <c r="Z408" s="81">
        <v>0.78613781228071455</v>
      </c>
      <c r="AA408" s="81">
        <v>49.17390696246445</v>
      </c>
      <c r="AB408" s="81">
        <v>0</v>
      </c>
      <c r="AC408" s="82">
        <v>0.62792255002059327</v>
      </c>
      <c r="AD408" s="81">
        <v>0.18876905725954435</v>
      </c>
      <c r="AE408" s="81">
        <v>0</v>
      </c>
      <c r="AF408" s="81">
        <v>0</v>
      </c>
      <c r="AG408" s="81">
        <v>0</v>
      </c>
      <c r="AH408" s="81">
        <v>0.43915349276104887</v>
      </c>
      <c r="AI408" s="83">
        <f t="shared" si="451"/>
        <v>62.157840899117708</v>
      </c>
      <c r="AJ408" t="str">
        <f t="shared" si="452"/>
        <v/>
      </c>
      <c r="BA408"/>
      <c r="BR408"/>
      <c r="CG408"/>
    </row>
    <row r="409" spans="1:85" x14ac:dyDescent="0.25">
      <c r="A409" s="29" t="s">
        <v>23</v>
      </c>
      <c r="B409" s="18">
        <v>0.74256630275523727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449"/>
        <v>0.74256630275523727</v>
      </c>
      <c r="J409" s="6"/>
      <c r="K409" s="31" t="s">
        <v>23</v>
      </c>
      <c r="L409" s="18">
        <v>0.74256630275523727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450"/>
        <v>0.74256630275523727</v>
      </c>
      <c r="U409" s="84" t="s">
        <v>23</v>
      </c>
      <c r="V409" s="76">
        <v>0.71283796172467917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2.9728341030558065E-2</v>
      </c>
      <c r="AD409" s="76">
        <v>2.9728341030558065E-2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451"/>
        <v>0.74256630275523727</v>
      </c>
      <c r="AJ409" t="str">
        <f t="shared" si="452"/>
        <v/>
      </c>
      <c r="BA409"/>
      <c r="BR409"/>
      <c r="CG409"/>
    </row>
    <row r="410" spans="1:85" x14ac:dyDescent="0.25">
      <c r="A410" s="21" t="s">
        <v>58</v>
      </c>
      <c r="B410" s="22">
        <v>0.17363011872621209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449"/>
        <v>0.17363011872621209</v>
      </c>
      <c r="J410" s="6"/>
      <c r="K410" s="25" t="s">
        <v>58</v>
      </c>
      <c r="L410" s="26">
        <v>0.17363011872621209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450"/>
        <v>0.17363011872621209</v>
      </c>
      <c r="U410" s="80" t="s">
        <v>58</v>
      </c>
      <c r="V410" s="81">
        <v>0.17363011872621209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451"/>
        <v>0.17363011872621209</v>
      </c>
      <c r="AJ410" t="str">
        <f t="shared" si="452"/>
        <v/>
      </c>
      <c r="BA410"/>
      <c r="BR410"/>
      <c r="CG410"/>
    </row>
    <row r="411" spans="1:85" x14ac:dyDescent="0.25">
      <c r="A411" s="29" t="s">
        <v>21</v>
      </c>
      <c r="B411" s="18">
        <v>0.42144454178015217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449"/>
        <v>0.42144454178015217</v>
      </c>
      <c r="J411" s="6"/>
      <c r="K411" s="31" t="s">
        <v>21</v>
      </c>
      <c r="L411" s="18">
        <v>0.42144454178015217</v>
      </c>
      <c r="M411" s="18">
        <v>0</v>
      </c>
      <c r="N411" s="18">
        <v>0</v>
      </c>
      <c r="O411" s="18">
        <v>0</v>
      </c>
      <c r="P411" s="18">
        <v>0.19404049077170421</v>
      </c>
      <c r="Q411" s="18">
        <v>0</v>
      </c>
      <c r="R411" s="19">
        <v>0</v>
      </c>
      <c r="S411" s="20">
        <f t="shared" si="450"/>
        <v>0.61548503255185638</v>
      </c>
      <c r="U411" s="84" t="s">
        <v>21</v>
      </c>
      <c r="V411" s="76">
        <v>0.40037231469114454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0.19404049077170421</v>
      </c>
      <c r="AC411" s="77">
        <v>2.1072227089007609E-2</v>
      </c>
      <c r="AD411" s="76">
        <v>2.1072227089007609E-2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451"/>
        <v>0.61548503255185638</v>
      </c>
      <c r="AJ411" t="str">
        <f t="shared" si="452"/>
        <v/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449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450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451"/>
        <v>0</v>
      </c>
      <c r="AJ412" t="str">
        <f t="shared" si="452"/>
        <v/>
      </c>
      <c r="BA412"/>
      <c r="BR412"/>
      <c r="CG412"/>
    </row>
    <row r="413" spans="1:85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449"/>
        <v>0</v>
      </c>
      <c r="J413" s="6"/>
      <c r="K413" s="33" t="s">
        <v>62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450"/>
        <v>0</v>
      </c>
      <c r="U413" s="85" t="s">
        <v>60</v>
      </c>
      <c r="V413" s="76">
        <v>0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451"/>
        <v>0</v>
      </c>
      <c r="AJ413" t="str">
        <f t="shared" si="452"/>
        <v/>
      </c>
      <c r="BA413"/>
      <c r="BR413"/>
      <c r="CG413"/>
    </row>
    <row r="414" spans="1:85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449"/>
        <v>0</v>
      </c>
      <c r="J414" s="6"/>
      <c r="K414" s="38" t="s">
        <v>22</v>
      </c>
      <c r="L414" s="39">
        <v>0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450"/>
        <v>0</v>
      </c>
      <c r="U414" s="86" t="s">
        <v>63</v>
      </c>
      <c r="V414" s="87">
        <v>0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451"/>
        <v>0</v>
      </c>
      <c r="AJ414" t="str">
        <f t="shared" si="452"/>
        <v/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449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450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451"/>
        <v>0</v>
      </c>
      <c r="AJ415" t="str">
        <f t="shared" si="452"/>
        <v/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449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450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451"/>
        <v>0</v>
      </c>
      <c r="AJ416" t="str">
        <f t="shared" si="452"/>
        <v/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449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450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451"/>
        <v>0</v>
      </c>
      <c r="AJ417" t="str">
        <f t="shared" si="452"/>
        <v/>
      </c>
      <c r="BA417"/>
      <c r="BR417"/>
      <c r="CG417"/>
    </row>
    <row r="418" spans="1:85" x14ac:dyDescent="0.25">
      <c r="A418" s="56" t="s">
        <v>25</v>
      </c>
      <c r="B418" s="57">
        <f>SUM(B397:B413)</f>
        <v>22.157396276600455</v>
      </c>
      <c r="C418" s="57">
        <f t="shared" ref="C418:H418" si="453">SUM(C397:C413)</f>
        <v>66.518669929896433</v>
      </c>
      <c r="D418" s="57">
        <f t="shared" si="453"/>
        <v>35.56175210354629</v>
      </c>
      <c r="E418" s="57">
        <f t="shared" si="453"/>
        <v>54.836270881126453</v>
      </c>
      <c r="F418" s="57">
        <f t="shared" si="453"/>
        <v>0</v>
      </c>
      <c r="G418" s="57">
        <f t="shared" si="453"/>
        <v>6.6688549038127274</v>
      </c>
      <c r="H418" s="58">
        <f t="shared" si="453"/>
        <v>0</v>
      </c>
      <c r="I418" s="16">
        <f t="shared" ref="I418" si="454">SUM(I397:I413)</f>
        <v>185.74294409498239</v>
      </c>
      <c r="J418" s="6"/>
      <c r="K418" s="59" t="s">
        <v>25</v>
      </c>
      <c r="L418" s="57">
        <f>SUM(L397:L413)</f>
        <v>22.157396276600455</v>
      </c>
      <c r="M418" s="57">
        <f t="shared" ref="M418:R418" si="455">SUM(M397:M413)</f>
        <v>66.518669929896433</v>
      </c>
      <c r="N418" s="57">
        <f t="shared" si="455"/>
        <v>35.56175210354629</v>
      </c>
      <c r="O418" s="57">
        <f t="shared" si="455"/>
        <v>54.836270881126453</v>
      </c>
      <c r="P418" s="57">
        <f t="shared" si="455"/>
        <v>3.823118229552902</v>
      </c>
      <c r="Q418" s="57">
        <f t="shared" si="455"/>
        <v>6.6688549038127274</v>
      </c>
      <c r="R418" s="58">
        <f t="shared" si="455"/>
        <v>0</v>
      </c>
      <c r="S418" s="60">
        <f t="shared" ref="S418" si="456">SUM(S397:S413)</f>
        <v>189.5660623245353</v>
      </c>
      <c r="T418" t="str">
        <f>IF(ABS(S418-AI418)&gt;0.01,S418-AI418,"")</f>
        <v/>
      </c>
      <c r="U418" s="94" t="s">
        <v>61</v>
      </c>
      <c r="V418" s="95">
        <f>SUM(V397:V413)</f>
        <v>19.529277113851901</v>
      </c>
      <c r="W418" s="95">
        <f t="shared" ref="W418:AH418" si="457">SUM(W397:W413)</f>
        <v>2.3885495373694465</v>
      </c>
      <c r="X418" s="95">
        <f t="shared" si="457"/>
        <v>6.6688549038127274</v>
      </c>
      <c r="Y418" s="95">
        <f t="shared" si="457"/>
        <v>66.518669929896433</v>
      </c>
      <c r="Z418" s="95">
        <f t="shared" si="457"/>
        <v>35.56175210354629</v>
      </c>
      <c r="AA418" s="95">
        <f t="shared" si="457"/>
        <v>49.266700394026891</v>
      </c>
      <c r="AB418" s="95">
        <f t="shared" si="457"/>
        <v>3.823118229552902</v>
      </c>
      <c r="AC418" s="95">
        <f t="shared" si="457"/>
        <v>5.8091401124786675</v>
      </c>
      <c r="AD418" s="96">
        <f t="shared" si="457"/>
        <v>0.23956962537911003</v>
      </c>
      <c r="AE418" s="96">
        <f t="shared" si="457"/>
        <v>0</v>
      </c>
      <c r="AF418" s="96">
        <f t="shared" si="457"/>
        <v>0</v>
      </c>
      <c r="AG418" s="96">
        <f t="shared" si="457"/>
        <v>0</v>
      </c>
      <c r="AH418" s="96">
        <f t="shared" si="457"/>
        <v>5.5695704870995577</v>
      </c>
      <c r="AI418" s="97">
        <f>SUM(V418:AC418)</f>
        <v>189.56606232453527</v>
      </c>
      <c r="AJ418" t="str">
        <f t="shared" si="452"/>
        <v/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0.11929064861419417</v>
      </c>
      <c r="C419" s="98">
        <f t="shared" ref="C419:H419" si="458">IF($I418=0,"-",C418/$I418)</f>
        <v>0.35812219007297058</v>
      </c>
      <c r="D419" s="98">
        <f t="shared" si="458"/>
        <v>0.19145681294553651</v>
      </c>
      <c r="E419" s="98">
        <f t="shared" si="458"/>
        <v>0.29522667010750686</v>
      </c>
      <c r="F419" s="98">
        <f t="shared" si="458"/>
        <v>0</v>
      </c>
      <c r="G419" s="98">
        <f t="shared" si="458"/>
        <v>3.5903678259791717E-2</v>
      </c>
      <c r="H419" s="99">
        <f t="shared" si="458"/>
        <v>0</v>
      </c>
      <c r="I419" s="100">
        <f>SUM(B419:H419)</f>
        <v>0.99999999999999978</v>
      </c>
      <c r="J419"/>
      <c r="K419" s="64" t="s">
        <v>86</v>
      </c>
      <c r="L419" s="65">
        <f>IF($S418=0,"-",L418/$S418)</f>
        <v>0.1168848263497039</v>
      </c>
      <c r="M419" s="65">
        <f t="shared" ref="M419:R419" si="459">IF($S418=0,"-",M418/$S418)</f>
        <v>0.35089967642001818</v>
      </c>
      <c r="N419" s="65">
        <f t="shared" si="459"/>
        <v>0.1875955625573153</v>
      </c>
      <c r="O419" s="65">
        <f t="shared" si="459"/>
        <v>0.28927261667358622</v>
      </c>
      <c r="P419" s="65">
        <f t="shared" si="459"/>
        <v>2.016773563090507E-2</v>
      </c>
      <c r="Q419" s="65">
        <f t="shared" si="459"/>
        <v>3.5179582368471164E-2</v>
      </c>
      <c r="R419" s="66">
        <f t="shared" si="459"/>
        <v>0</v>
      </c>
      <c r="S419" s="67">
        <f>SUM(L419:R419)</f>
        <v>0.99999999999999989</v>
      </c>
      <c r="U419" s="101" t="s">
        <v>86</v>
      </c>
      <c r="V419" s="102">
        <f>+V418/$AI418</f>
        <v>0.10302095678085019</v>
      </c>
      <c r="W419" s="102">
        <f t="shared" ref="W419" si="460">+W418/$AI418</f>
        <v>1.2600090480754266E-2</v>
      </c>
      <c r="X419" s="102">
        <f t="shared" ref="X419" si="461">+X418/$AI418</f>
        <v>3.5179582368471171E-2</v>
      </c>
      <c r="Y419" s="102">
        <f t="shared" ref="Y419" si="462">+Y418/$AI418</f>
        <v>0.35089967642001824</v>
      </c>
      <c r="Z419" s="102">
        <f t="shared" ref="Z419" si="463">+Z418/$AI418</f>
        <v>0.18759556255731533</v>
      </c>
      <c r="AA419" s="102">
        <f t="shared" ref="AA419" si="464">+AA418/$AI418</f>
        <v>0.25989198588554724</v>
      </c>
      <c r="AB419" s="102">
        <f t="shared" ref="AB419" si="465">+AB418/$AI418</f>
        <v>2.0167735630905074E-2</v>
      </c>
      <c r="AC419" s="102">
        <f t="shared" ref="AC419" si="466">+AC418/$AI418</f>
        <v>3.0644409876138461E-2</v>
      </c>
      <c r="AD419" s="102">
        <f t="shared" ref="AD419" si="467">+AD418/$AI418</f>
        <v>1.2637790880994783E-3</v>
      </c>
      <c r="AE419" s="102">
        <f t="shared" ref="AE419" si="468">+AE418/$AI418</f>
        <v>0</v>
      </c>
      <c r="AF419" s="102">
        <f t="shared" ref="AF419" si="469">+AF418/$AI418</f>
        <v>0</v>
      </c>
      <c r="AG419" s="102">
        <f t="shared" ref="AG419" si="470">+AG418/$AI418</f>
        <v>0</v>
      </c>
      <c r="AH419" s="102">
        <f t="shared" ref="AH419" si="471">+AH418/$AI418</f>
        <v>2.9380630788038983E-2</v>
      </c>
      <c r="AI419" s="103">
        <f>SUM(V419:AC419)</f>
        <v>1</v>
      </c>
      <c r="AJ419" s="1" t="str">
        <f t="shared" si="452"/>
        <v/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AJ423" t="str">
        <f>IF(ABS(S423-AI423)&gt;0.001,S423-AI423,"")</f>
        <v/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472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473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474">SUM(V424:AC424)</f>
        <v>0</v>
      </c>
      <c r="AJ424" t="str">
        <f t="shared" ref="AJ424:AJ445" si="475">IF(ABS(S424-AI424)&gt;0.001,S424-AI424,"")</f>
        <v/>
      </c>
      <c r="BA424"/>
      <c r="BR424"/>
      <c r="CG424"/>
    </row>
    <row r="425" spans="1:85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472"/>
        <v>0</v>
      </c>
      <c r="J425" s="6"/>
      <c r="K425" s="31" t="s">
        <v>9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473"/>
        <v>0</v>
      </c>
      <c r="U425" s="84" t="s">
        <v>9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474"/>
        <v>0</v>
      </c>
      <c r="AJ425" t="str">
        <f t="shared" si="475"/>
        <v/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472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473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474"/>
        <v>0</v>
      </c>
      <c r="AJ426" t="str">
        <f t="shared" si="475"/>
        <v/>
      </c>
      <c r="BA426"/>
      <c r="BR426"/>
      <c r="CG426"/>
    </row>
    <row r="427" spans="1:85" x14ac:dyDescent="0.25">
      <c r="A427" s="29" t="s">
        <v>15</v>
      </c>
      <c r="B427" s="18">
        <v>5.1940553571562962</v>
      </c>
      <c r="C427" s="18">
        <v>1.2522747966877534</v>
      </c>
      <c r="D427" s="18">
        <v>0</v>
      </c>
      <c r="E427" s="18">
        <v>0</v>
      </c>
      <c r="F427" s="214"/>
      <c r="G427" s="18">
        <v>0</v>
      </c>
      <c r="H427" s="30">
        <v>0</v>
      </c>
      <c r="I427" s="16">
        <f t="shared" si="472"/>
        <v>6.4463301538440501</v>
      </c>
      <c r="J427" s="6"/>
      <c r="K427" s="31" t="s">
        <v>15</v>
      </c>
      <c r="L427" s="18">
        <v>5.1940553571562962</v>
      </c>
      <c r="M427" s="18">
        <v>1.2522747966877534</v>
      </c>
      <c r="N427" s="18">
        <v>0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473"/>
        <v>6.4463301538440501</v>
      </c>
      <c r="U427" s="84" t="s">
        <v>15</v>
      </c>
      <c r="V427" s="76">
        <v>5.1738762322197251</v>
      </c>
      <c r="W427" s="76">
        <v>0</v>
      </c>
      <c r="X427" s="76">
        <v>0</v>
      </c>
      <c r="Y427" s="76">
        <v>1.2522747966877534</v>
      </c>
      <c r="Z427" s="76">
        <v>0</v>
      </c>
      <c r="AA427" s="76">
        <v>0</v>
      </c>
      <c r="AB427" s="76">
        <v>0</v>
      </c>
      <c r="AC427" s="77">
        <v>2.0179124936570984E-2</v>
      </c>
      <c r="AD427" s="78">
        <v>2.0179124936570984E-2</v>
      </c>
      <c r="AE427" s="78">
        <v>0</v>
      </c>
      <c r="AF427" s="78">
        <v>0</v>
      </c>
      <c r="AG427" s="78">
        <v>0</v>
      </c>
      <c r="AH427" s="78">
        <v>0</v>
      </c>
      <c r="AI427" s="79">
        <f t="shared" si="474"/>
        <v>6.4463301538440492</v>
      </c>
      <c r="AJ427" t="str">
        <f t="shared" si="475"/>
        <v/>
      </c>
      <c r="BA427"/>
      <c r="BR427"/>
      <c r="CG427"/>
    </row>
    <row r="428" spans="1:85" x14ac:dyDescent="0.25">
      <c r="A428" s="21" t="s">
        <v>14</v>
      </c>
      <c r="B428" s="22">
        <v>3.2222366073766371</v>
      </c>
      <c r="C428" s="22">
        <v>0</v>
      </c>
      <c r="D428" s="22">
        <v>1.0867375101395065</v>
      </c>
      <c r="E428" s="22">
        <v>1.0372580316107187E-3</v>
      </c>
      <c r="F428" s="214"/>
      <c r="G428" s="22">
        <v>0</v>
      </c>
      <c r="H428" s="23">
        <v>0</v>
      </c>
      <c r="I428" s="24">
        <f t="shared" si="472"/>
        <v>4.310011375547754</v>
      </c>
      <c r="J428" s="6"/>
      <c r="K428" s="25" t="s">
        <v>14</v>
      </c>
      <c r="L428" s="26">
        <v>3.2222366073766371</v>
      </c>
      <c r="M428" s="26">
        <v>0</v>
      </c>
      <c r="N428" s="26">
        <v>1.0867375101395065</v>
      </c>
      <c r="O428" s="26">
        <v>1.0372580316107187E-3</v>
      </c>
      <c r="P428" s="26">
        <v>0</v>
      </c>
      <c r="Q428" s="26">
        <v>0</v>
      </c>
      <c r="R428" s="27">
        <v>0</v>
      </c>
      <c r="S428" s="28">
        <f t="shared" si="473"/>
        <v>4.310011375547754</v>
      </c>
      <c r="U428" s="80" t="s">
        <v>55</v>
      </c>
      <c r="V428" s="81">
        <v>3.1296597710442029</v>
      </c>
      <c r="W428" s="81">
        <v>0</v>
      </c>
      <c r="X428" s="81">
        <v>0</v>
      </c>
      <c r="Y428" s="81">
        <v>0</v>
      </c>
      <c r="Z428" s="81">
        <v>1.0867375101395065</v>
      </c>
      <c r="AA428" s="81">
        <v>1.0372580316107187E-3</v>
      </c>
      <c r="AB428" s="81">
        <v>0</v>
      </c>
      <c r="AC428" s="82">
        <v>9.2576836332434354E-2</v>
      </c>
      <c r="AD428" s="81">
        <v>9.2576836332434354E-2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474"/>
        <v>4.3100113755477549</v>
      </c>
      <c r="AJ428" t="str">
        <f t="shared" si="475"/>
        <v/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3.1042498553478697E-3</v>
      </c>
      <c r="F429" s="214"/>
      <c r="G429" s="18">
        <v>0</v>
      </c>
      <c r="H429" s="30">
        <v>0</v>
      </c>
      <c r="I429" s="16">
        <f t="shared" si="472"/>
        <v>3.1042498553478697E-3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3.1042498553478697E-3</v>
      </c>
      <c r="P429" s="18">
        <v>35.654618035105891</v>
      </c>
      <c r="Q429" s="18">
        <v>0</v>
      </c>
      <c r="R429" s="19">
        <v>0</v>
      </c>
      <c r="S429" s="20">
        <f t="shared" si="473"/>
        <v>35.657722284961238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3.0976661501584237E-3</v>
      </c>
      <c r="AB429" s="76">
        <v>35.654618035105891</v>
      </c>
      <c r="AC429" s="77">
        <v>6.583705189445825E-6</v>
      </c>
      <c r="AD429" s="76">
        <v>0</v>
      </c>
      <c r="AE429" s="76">
        <v>0</v>
      </c>
      <c r="AF429" s="76">
        <v>0</v>
      </c>
      <c r="AG429" s="76">
        <v>0</v>
      </c>
      <c r="AH429" s="76">
        <v>6.583705189445825E-6</v>
      </c>
      <c r="AI429" s="79">
        <f t="shared" si="474"/>
        <v>35.657722284961238</v>
      </c>
      <c r="AJ429" t="str">
        <f t="shared" si="475"/>
        <v/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472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1.5615855779784915</v>
      </c>
      <c r="Q430" s="26">
        <v>0</v>
      </c>
      <c r="R430" s="27">
        <v>0</v>
      </c>
      <c r="S430" s="28">
        <f t="shared" si="473"/>
        <v>1.5615855779784915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1.5615855779784915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474"/>
        <v>1.5615855779784915</v>
      </c>
      <c r="AJ430" t="str">
        <f t="shared" si="475"/>
        <v/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472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473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474"/>
        <v>0</v>
      </c>
      <c r="AJ431" t="str">
        <f t="shared" si="475"/>
        <v/>
      </c>
      <c r="BA431"/>
      <c r="BR431"/>
      <c r="CG431"/>
    </row>
    <row r="432" spans="1:85" x14ac:dyDescent="0.25">
      <c r="A432" s="21" t="s">
        <v>16</v>
      </c>
      <c r="B432" s="22">
        <v>3.1134306139386556</v>
      </c>
      <c r="C432" s="22">
        <v>0</v>
      </c>
      <c r="D432" s="22">
        <v>0.95190332755300011</v>
      </c>
      <c r="E432" s="22">
        <v>1.2761839846911922</v>
      </c>
      <c r="F432" s="214"/>
      <c r="G432" s="22">
        <v>0</v>
      </c>
      <c r="H432" s="23">
        <v>0</v>
      </c>
      <c r="I432" s="24">
        <f t="shared" si="472"/>
        <v>5.3415179261828483</v>
      </c>
      <c r="J432" s="6"/>
      <c r="K432" s="25" t="s">
        <v>16</v>
      </c>
      <c r="L432" s="26">
        <v>3.1134306139386556</v>
      </c>
      <c r="M432" s="26">
        <v>0</v>
      </c>
      <c r="N432" s="26">
        <v>0.95190332755300011</v>
      </c>
      <c r="O432" s="26">
        <v>1.2761839846911922</v>
      </c>
      <c r="P432" s="26">
        <v>7.6349914659879781E-2</v>
      </c>
      <c r="Q432" s="26">
        <v>0</v>
      </c>
      <c r="R432" s="27">
        <v>0</v>
      </c>
      <c r="S432" s="28">
        <f t="shared" si="473"/>
        <v>5.4178678408427281</v>
      </c>
      <c r="U432" s="80" t="s">
        <v>16</v>
      </c>
      <c r="V432" s="81">
        <v>3.1134306139386556</v>
      </c>
      <c r="W432" s="81">
        <v>0</v>
      </c>
      <c r="X432" s="81">
        <v>0</v>
      </c>
      <c r="Y432" s="81">
        <v>0</v>
      </c>
      <c r="Z432" s="81">
        <v>0.95190332755300011</v>
      </c>
      <c r="AA432" s="81">
        <v>0</v>
      </c>
      <c r="AB432" s="81">
        <v>7.6349914659879781E-2</v>
      </c>
      <c r="AC432" s="82">
        <v>1.2761839846911922</v>
      </c>
      <c r="AD432" s="81">
        <v>0</v>
      </c>
      <c r="AE432" s="81">
        <v>0</v>
      </c>
      <c r="AF432" s="81">
        <v>0</v>
      </c>
      <c r="AG432" s="81">
        <v>0</v>
      </c>
      <c r="AH432" s="81">
        <v>1.2761839846911922</v>
      </c>
      <c r="AI432" s="83">
        <f t="shared" si="474"/>
        <v>5.4178678408427281</v>
      </c>
      <c r="AJ432" t="str">
        <f t="shared" si="475"/>
        <v/>
      </c>
      <c r="BA432"/>
      <c r="BR432"/>
      <c r="CG432"/>
    </row>
    <row r="433" spans="1:85" x14ac:dyDescent="0.25">
      <c r="A433" s="29" t="s">
        <v>136</v>
      </c>
      <c r="B433" s="18">
        <v>31.918345335528322</v>
      </c>
      <c r="C433" s="18">
        <v>25.209546721629462</v>
      </c>
      <c r="D433" s="18">
        <v>9.9276049572196836</v>
      </c>
      <c r="E433" s="18">
        <v>9.9309065073350773</v>
      </c>
      <c r="F433" s="214"/>
      <c r="G433" s="18">
        <v>0</v>
      </c>
      <c r="H433" s="30">
        <v>0</v>
      </c>
      <c r="I433" s="16">
        <f t="shared" si="472"/>
        <v>76.986403521712546</v>
      </c>
      <c r="J433" s="6"/>
      <c r="K433" s="31" t="s">
        <v>136</v>
      </c>
      <c r="L433" s="18">
        <v>31.918345335528322</v>
      </c>
      <c r="M433" s="18">
        <v>25.209546721629462</v>
      </c>
      <c r="N433" s="18">
        <v>9.9276049572196836</v>
      </c>
      <c r="O433" s="18">
        <v>9.9309065073350773</v>
      </c>
      <c r="P433" s="18">
        <v>0</v>
      </c>
      <c r="Q433" s="18">
        <v>0</v>
      </c>
      <c r="R433" s="19">
        <v>0</v>
      </c>
      <c r="S433" s="20">
        <f t="shared" si="473"/>
        <v>76.986403521712546</v>
      </c>
      <c r="U433" s="84" t="s">
        <v>136</v>
      </c>
      <c r="V433" s="76">
        <v>31.907972663640557</v>
      </c>
      <c r="W433" s="76">
        <v>0</v>
      </c>
      <c r="X433" s="76">
        <v>0</v>
      </c>
      <c r="Y433" s="76">
        <v>25.209546721629462</v>
      </c>
      <c r="Z433" s="76">
        <v>9.9276049572196836</v>
      </c>
      <c r="AA433" s="76">
        <v>0</v>
      </c>
      <c r="AB433" s="76">
        <v>0</v>
      </c>
      <c r="AC433" s="77">
        <v>9.9412791792228443</v>
      </c>
      <c r="AD433" s="76">
        <v>1.0372671887766943E-2</v>
      </c>
      <c r="AE433" s="76">
        <v>0</v>
      </c>
      <c r="AF433" s="76">
        <v>0</v>
      </c>
      <c r="AG433" s="76">
        <v>0</v>
      </c>
      <c r="AH433" s="76">
        <v>9.9309065073350773</v>
      </c>
      <c r="AI433" s="79">
        <f t="shared" si="474"/>
        <v>76.986403521712546</v>
      </c>
      <c r="AJ433" t="str">
        <f t="shared" si="475"/>
        <v/>
      </c>
      <c r="BA433"/>
      <c r="BR433"/>
      <c r="CG433"/>
    </row>
    <row r="434" spans="1:85" x14ac:dyDescent="0.25">
      <c r="A434" s="21" t="s">
        <v>24</v>
      </c>
      <c r="B434" s="22">
        <v>23.510925439223961</v>
      </c>
      <c r="C434" s="22">
        <v>6.190731824711019</v>
      </c>
      <c r="D434" s="22">
        <v>14.095874847382611</v>
      </c>
      <c r="E434" s="22">
        <v>256.73286453814677</v>
      </c>
      <c r="F434" s="214"/>
      <c r="G434" s="22">
        <v>33.76672399491067</v>
      </c>
      <c r="H434" s="23">
        <v>0</v>
      </c>
      <c r="I434" s="24">
        <f t="shared" si="472"/>
        <v>334.29712064437501</v>
      </c>
      <c r="J434" s="6"/>
      <c r="K434" s="25" t="s">
        <v>24</v>
      </c>
      <c r="L434" s="26">
        <v>23.510925439223961</v>
      </c>
      <c r="M434" s="26">
        <v>6.190731824711019</v>
      </c>
      <c r="N434" s="26">
        <v>14.095874847382611</v>
      </c>
      <c r="O434" s="26">
        <v>256.73286453814677</v>
      </c>
      <c r="P434" s="26">
        <v>0.61019097516014331</v>
      </c>
      <c r="Q434" s="26">
        <v>33.76672399491067</v>
      </c>
      <c r="R434" s="27">
        <v>0</v>
      </c>
      <c r="S434" s="28">
        <f t="shared" si="473"/>
        <v>334.90731161953516</v>
      </c>
      <c r="U434" s="80" t="s">
        <v>24</v>
      </c>
      <c r="V434" s="81">
        <v>5.7053851851256718</v>
      </c>
      <c r="W434" s="81">
        <v>17.358520267450452</v>
      </c>
      <c r="X434" s="81">
        <v>33.76672399491067</v>
      </c>
      <c r="Y434" s="81">
        <v>6.190731824711019</v>
      </c>
      <c r="Z434" s="81">
        <v>13.818355552626088</v>
      </c>
      <c r="AA434" s="81">
        <v>255.52433215405077</v>
      </c>
      <c r="AB434" s="81">
        <v>0.61019097516014331</v>
      </c>
      <c r="AC434" s="82">
        <v>1.933071665500395</v>
      </c>
      <c r="AD434" s="81">
        <v>0.44701998664783749</v>
      </c>
      <c r="AE434" s="81">
        <v>0.66187456652889998</v>
      </c>
      <c r="AF434" s="81">
        <v>0</v>
      </c>
      <c r="AG434" s="81">
        <v>0.27751929475652248</v>
      </c>
      <c r="AH434" s="81">
        <v>0.54665781756713494</v>
      </c>
      <c r="AI434" s="83">
        <f t="shared" si="474"/>
        <v>334.90731161953522</v>
      </c>
      <c r="AJ434" t="str">
        <f t="shared" si="475"/>
        <v/>
      </c>
      <c r="BA434"/>
      <c r="BR434"/>
      <c r="CG434"/>
    </row>
    <row r="435" spans="1:85" x14ac:dyDescent="0.25">
      <c r="A435" s="29" t="s">
        <v>23</v>
      </c>
      <c r="B435" s="18">
        <v>48.479713551784648</v>
      </c>
      <c r="C435" s="18">
        <v>0</v>
      </c>
      <c r="D435" s="18">
        <v>4.5671058678846199</v>
      </c>
      <c r="E435" s="18">
        <v>0</v>
      </c>
      <c r="F435" s="214"/>
      <c r="G435" s="18">
        <v>0</v>
      </c>
      <c r="H435" s="30">
        <v>0</v>
      </c>
      <c r="I435" s="16">
        <f t="shared" si="472"/>
        <v>53.046819419669269</v>
      </c>
      <c r="J435" s="6"/>
      <c r="K435" s="31" t="s">
        <v>23</v>
      </c>
      <c r="L435" s="18">
        <v>48.479713551784648</v>
      </c>
      <c r="M435" s="18">
        <v>0</v>
      </c>
      <c r="N435" s="18">
        <v>4.5671058678846199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473"/>
        <v>53.046819419669269</v>
      </c>
      <c r="U435" s="84" t="s">
        <v>23</v>
      </c>
      <c r="V435" s="76">
        <v>45.515397343239471</v>
      </c>
      <c r="W435" s="76">
        <v>2.7372076134435535</v>
      </c>
      <c r="X435" s="76">
        <v>0</v>
      </c>
      <c r="Y435" s="76">
        <v>0</v>
      </c>
      <c r="Z435" s="76">
        <v>4.5671058678846199</v>
      </c>
      <c r="AA435" s="76">
        <v>0</v>
      </c>
      <c r="AB435" s="76">
        <v>0</v>
      </c>
      <c r="AC435" s="77">
        <v>0.22710859510162659</v>
      </c>
      <c r="AD435" s="76">
        <v>0.22710859510162659</v>
      </c>
      <c r="AE435" s="76">
        <v>0</v>
      </c>
      <c r="AF435" s="76">
        <v>0</v>
      </c>
      <c r="AG435" s="76">
        <v>0</v>
      </c>
      <c r="AH435" s="76">
        <v>0</v>
      </c>
      <c r="AI435" s="79">
        <f t="shared" si="474"/>
        <v>53.046819419669269</v>
      </c>
      <c r="AJ435" t="str">
        <f t="shared" si="475"/>
        <v/>
      </c>
      <c r="BA435"/>
      <c r="BR435"/>
      <c r="CG435"/>
    </row>
    <row r="436" spans="1:85" x14ac:dyDescent="0.25">
      <c r="A436" s="21" t="s">
        <v>58</v>
      </c>
      <c r="B436" s="22">
        <v>0.60082141020490365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24">
        <f t="shared" si="472"/>
        <v>0.60082141020490365</v>
      </c>
      <c r="J436" s="6"/>
      <c r="K436" s="25" t="s">
        <v>58</v>
      </c>
      <c r="L436" s="26">
        <v>0.60082141020490365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473"/>
        <v>0.60082141020490365</v>
      </c>
      <c r="U436" s="80" t="s">
        <v>58</v>
      </c>
      <c r="V436" s="81">
        <v>0.55824743217919692</v>
      </c>
      <c r="W436" s="81">
        <v>0</v>
      </c>
      <c r="X436" s="81">
        <v>0</v>
      </c>
      <c r="Y436" s="81">
        <v>0</v>
      </c>
      <c r="Z436" s="81">
        <v>0</v>
      </c>
      <c r="AA436" s="81">
        <v>0</v>
      </c>
      <c r="AB436" s="81">
        <v>0</v>
      </c>
      <c r="AC436" s="82">
        <v>4.2573978025706706E-2</v>
      </c>
      <c r="AD436" s="81">
        <v>4.2573978025706706E-2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474"/>
        <v>0.60082141020490365</v>
      </c>
      <c r="AJ436" t="str">
        <f t="shared" si="475"/>
        <v/>
      </c>
      <c r="BA436"/>
      <c r="BR436"/>
      <c r="CG436"/>
    </row>
    <row r="437" spans="1:85" x14ac:dyDescent="0.25">
      <c r="A437" s="29" t="s">
        <v>21</v>
      </c>
      <c r="B437" s="18">
        <v>42.518871342765202</v>
      </c>
      <c r="C437" s="18">
        <v>0</v>
      </c>
      <c r="D437" s="18">
        <v>2.6772476392364641</v>
      </c>
      <c r="E437" s="18">
        <v>0</v>
      </c>
      <c r="F437" s="214"/>
      <c r="G437" s="18">
        <v>0</v>
      </c>
      <c r="H437" s="30">
        <v>0</v>
      </c>
      <c r="I437" s="16">
        <f t="shared" si="472"/>
        <v>45.196118982001664</v>
      </c>
      <c r="J437" s="6"/>
      <c r="K437" s="31" t="s">
        <v>21</v>
      </c>
      <c r="L437" s="18">
        <v>42.518871342765202</v>
      </c>
      <c r="M437" s="18">
        <v>0</v>
      </c>
      <c r="N437" s="18">
        <v>2.6772476392364641</v>
      </c>
      <c r="O437" s="18">
        <v>0</v>
      </c>
      <c r="P437" s="18">
        <v>2.0564820934655956</v>
      </c>
      <c r="Q437" s="18">
        <v>0</v>
      </c>
      <c r="R437" s="19">
        <v>0</v>
      </c>
      <c r="S437" s="20">
        <f t="shared" si="473"/>
        <v>47.252601075467261</v>
      </c>
      <c r="U437" s="84" t="s">
        <v>21</v>
      </c>
      <c r="V437" s="76">
        <v>42.326126344118734</v>
      </c>
      <c r="W437" s="76">
        <v>0</v>
      </c>
      <c r="X437" s="76">
        <v>0</v>
      </c>
      <c r="Y437" s="76">
        <v>0</v>
      </c>
      <c r="Z437" s="76">
        <v>4.8787084773422522E-2</v>
      </c>
      <c r="AA437" s="76">
        <v>0</v>
      </c>
      <c r="AB437" s="76">
        <v>2.0564820934655956</v>
      </c>
      <c r="AC437" s="77">
        <v>2.8212055531095124</v>
      </c>
      <c r="AD437" s="76">
        <v>0.19274499864647102</v>
      </c>
      <c r="AE437" s="76">
        <v>0</v>
      </c>
      <c r="AF437" s="76">
        <v>0</v>
      </c>
      <c r="AG437" s="76">
        <v>2.6284605544630417</v>
      </c>
      <c r="AH437" s="76">
        <v>0</v>
      </c>
      <c r="AI437" s="79">
        <f t="shared" si="474"/>
        <v>47.252601075467268</v>
      </c>
      <c r="AJ437" t="str">
        <f t="shared" si="475"/>
        <v/>
      </c>
      <c r="BA437"/>
      <c r="BR437"/>
      <c r="CG437"/>
    </row>
    <row r="438" spans="1:85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472"/>
        <v>0</v>
      </c>
      <c r="J438" s="6"/>
      <c r="K438" s="25" t="s">
        <v>20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473"/>
        <v>0</v>
      </c>
      <c r="U438" s="80" t="s">
        <v>59</v>
      </c>
      <c r="V438" s="81">
        <v>0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474"/>
        <v>0</v>
      </c>
      <c r="AJ438" t="str">
        <f t="shared" si="475"/>
        <v/>
      </c>
      <c r="BA438"/>
      <c r="BR438"/>
      <c r="CG438"/>
    </row>
    <row r="439" spans="1:85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472"/>
        <v>0</v>
      </c>
      <c r="J439" s="6"/>
      <c r="K439" s="33" t="s">
        <v>62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473"/>
        <v>0</v>
      </c>
      <c r="U439" s="85" t="s">
        <v>60</v>
      </c>
      <c r="V439" s="76">
        <v>0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474"/>
        <v>0</v>
      </c>
      <c r="AJ439" t="str">
        <f t="shared" si="475"/>
        <v/>
      </c>
      <c r="BA439"/>
      <c r="BR439"/>
      <c r="CG439"/>
    </row>
    <row r="440" spans="1:85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472"/>
        <v>0</v>
      </c>
      <c r="J440" s="6"/>
      <c r="K440" s="38" t="s">
        <v>22</v>
      </c>
      <c r="L440" s="39">
        <v>0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473"/>
        <v>0</v>
      </c>
      <c r="U440" s="86" t="s">
        <v>63</v>
      </c>
      <c r="V440" s="87">
        <v>0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474"/>
        <v>0</v>
      </c>
      <c r="AJ440" t="str">
        <f t="shared" si="475"/>
        <v/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472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473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474"/>
        <v>0</v>
      </c>
      <c r="AJ441" t="str">
        <f t="shared" si="475"/>
        <v/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472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473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474"/>
        <v>0</v>
      </c>
      <c r="AJ442" t="str">
        <f t="shared" si="475"/>
        <v/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472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473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474"/>
        <v>0</v>
      </c>
      <c r="AJ443" s="12" t="str">
        <f t="shared" si="475"/>
        <v/>
      </c>
    </row>
    <row r="444" spans="1:85" x14ac:dyDescent="0.25">
      <c r="A444" s="56" t="s">
        <v>25</v>
      </c>
      <c r="B444" s="57">
        <f>SUM(B423:B439)</f>
        <v>158.55839965797861</v>
      </c>
      <c r="C444" s="57">
        <f t="shared" ref="C444:H444" si="476">SUM(C423:C439)</f>
        <v>32.652553343028231</v>
      </c>
      <c r="D444" s="57">
        <f t="shared" si="476"/>
        <v>33.306474149415884</v>
      </c>
      <c r="E444" s="57">
        <f t="shared" si="476"/>
        <v>267.94409653806002</v>
      </c>
      <c r="F444" s="57">
        <f t="shared" si="476"/>
        <v>0</v>
      </c>
      <c r="G444" s="57">
        <f t="shared" si="476"/>
        <v>33.76672399491067</v>
      </c>
      <c r="H444" s="58">
        <f t="shared" si="476"/>
        <v>0</v>
      </c>
      <c r="I444" s="16">
        <f t="shared" ref="I444" si="477">SUM(I423:I439)</f>
        <v>526.22824768339331</v>
      </c>
      <c r="J444" s="6"/>
      <c r="K444" s="59" t="s">
        <v>25</v>
      </c>
      <c r="L444" s="57">
        <f>SUM(L423:L439)</f>
        <v>158.55839965797861</v>
      </c>
      <c r="M444" s="57">
        <f t="shared" ref="M444:R444" si="478">SUM(M423:M439)</f>
        <v>32.652553343028231</v>
      </c>
      <c r="N444" s="57">
        <f t="shared" si="478"/>
        <v>33.306474149415884</v>
      </c>
      <c r="O444" s="57">
        <f t="shared" si="478"/>
        <v>267.94409653806002</v>
      </c>
      <c r="P444" s="57">
        <f t="shared" si="478"/>
        <v>39.959226596370002</v>
      </c>
      <c r="Q444" s="57">
        <f t="shared" si="478"/>
        <v>33.76672399491067</v>
      </c>
      <c r="R444" s="58">
        <f t="shared" si="478"/>
        <v>0</v>
      </c>
      <c r="S444" s="60">
        <f t="shared" ref="S444" si="479">SUM(S423:S439)</f>
        <v>566.18747427976348</v>
      </c>
      <c r="T444" t="str">
        <f>IF(ABS(S444-AI444)&gt;0.01,S444-AI444,"")</f>
        <v/>
      </c>
      <c r="U444" s="94" t="s">
        <v>61</v>
      </c>
      <c r="V444" s="95">
        <f>SUM(V423:V439)</f>
        <v>137.43009558550622</v>
      </c>
      <c r="W444" s="95">
        <f t="shared" ref="W444:AH444" si="480">SUM(W423:W439)</f>
        <v>20.095727880894003</v>
      </c>
      <c r="X444" s="95">
        <f t="shared" si="480"/>
        <v>33.76672399491067</v>
      </c>
      <c r="Y444" s="95">
        <f t="shared" si="480"/>
        <v>32.652553343028231</v>
      </c>
      <c r="Z444" s="95">
        <f t="shared" si="480"/>
        <v>30.400494300196321</v>
      </c>
      <c r="AA444" s="95">
        <f t="shared" si="480"/>
        <v>255.52846707823252</v>
      </c>
      <c r="AB444" s="95">
        <f t="shared" si="480"/>
        <v>39.959226596370002</v>
      </c>
      <c r="AC444" s="95">
        <f t="shared" si="480"/>
        <v>16.354185500625473</v>
      </c>
      <c r="AD444" s="96">
        <f t="shared" si="480"/>
        <v>1.0325761915784142</v>
      </c>
      <c r="AE444" s="96">
        <f t="shared" si="480"/>
        <v>0.66187456652889998</v>
      </c>
      <c r="AF444" s="96">
        <f t="shared" si="480"/>
        <v>0</v>
      </c>
      <c r="AG444" s="96">
        <f t="shared" si="480"/>
        <v>2.9059798492195643</v>
      </c>
      <c r="AH444" s="96">
        <f t="shared" si="480"/>
        <v>11.753754893298595</v>
      </c>
      <c r="AI444" s="97">
        <f>SUM(V444:AC444)</f>
        <v>566.18747427976348</v>
      </c>
      <c r="AJ444" t="str">
        <f>IF(ABS(S444-AI444)&gt;0.001,S444-AI444,"")</f>
        <v/>
      </c>
    </row>
    <row r="445" spans="1:85" s="1" customFormat="1" ht="15" thickBot="1" x14ac:dyDescent="0.35">
      <c r="A445" s="61" t="s">
        <v>86</v>
      </c>
      <c r="B445" s="98">
        <f>IF($I444=0,"-",B444/$I444)</f>
        <v>0.30131107624115178</v>
      </c>
      <c r="C445" s="98">
        <f t="shared" ref="C445:H445" si="481">IF($I444=0,"-",C444/$I444)</f>
        <v>6.2050172119748559E-2</v>
      </c>
      <c r="D445" s="98">
        <f t="shared" si="481"/>
        <v>6.3292828342150914E-2</v>
      </c>
      <c r="E445" s="98">
        <f t="shared" si="481"/>
        <v>0.50917847477330658</v>
      </c>
      <c r="F445" s="98">
        <f t="shared" si="481"/>
        <v>0</v>
      </c>
      <c r="G445" s="98">
        <f t="shared" si="481"/>
        <v>6.4167448523642381E-2</v>
      </c>
      <c r="H445" s="99">
        <f t="shared" si="481"/>
        <v>0</v>
      </c>
      <c r="I445" s="100">
        <f>SUM(B445:H445)</f>
        <v>1.0000000000000002</v>
      </c>
      <c r="J445"/>
      <c r="K445" s="64" t="s">
        <v>86</v>
      </c>
      <c r="L445" s="65">
        <f>IF($S444=0,"-",L444/$S444)</f>
        <v>0.28004575668099652</v>
      </c>
      <c r="M445" s="65">
        <f t="shared" ref="M445:R445" si="482">IF($S444=0,"-",M444/$S444)</f>
        <v>5.7670921428569104E-2</v>
      </c>
      <c r="N445" s="65">
        <f t="shared" si="482"/>
        <v>5.8825875990606166E-2</v>
      </c>
      <c r="O445" s="65">
        <f t="shared" si="482"/>
        <v>0.47324271325307349</v>
      </c>
      <c r="P445" s="65">
        <f t="shared" si="482"/>
        <v>7.0575963636781952E-2</v>
      </c>
      <c r="Q445" s="65">
        <f t="shared" si="482"/>
        <v>5.9638769009972697E-2</v>
      </c>
      <c r="R445" s="66">
        <f t="shared" si="482"/>
        <v>0</v>
      </c>
      <c r="S445" s="67">
        <f>SUM(L445:R445)</f>
        <v>1</v>
      </c>
      <c r="U445" s="101" t="s">
        <v>86</v>
      </c>
      <c r="V445" s="102">
        <f>+V444/$AI444</f>
        <v>0.24272895786034207</v>
      </c>
      <c r="W445" s="102">
        <f t="shared" ref="W445:AH445" si="483">+W444/$AI444</f>
        <v>3.549306332934582E-2</v>
      </c>
      <c r="X445" s="102">
        <f t="shared" si="483"/>
        <v>5.9638769009972697E-2</v>
      </c>
      <c r="Y445" s="102">
        <f t="shared" si="483"/>
        <v>5.7670921428569104E-2</v>
      </c>
      <c r="Z445" s="102">
        <f t="shared" si="483"/>
        <v>5.3693336008304005E-2</v>
      </c>
      <c r="AA445" s="102">
        <f t="shared" si="483"/>
        <v>0.45131423545405258</v>
      </c>
      <c r="AB445" s="102">
        <f t="shared" si="483"/>
        <v>7.0575963636781952E-2</v>
      </c>
      <c r="AC445" s="102">
        <f t="shared" si="483"/>
        <v>2.8884753272631698E-2</v>
      </c>
      <c r="AD445" s="102">
        <f t="shared" si="483"/>
        <v>1.8237354913086608E-3</v>
      </c>
      <c r="AE445" s="102">
        <f t="shared" si="483"/>
        <v>1.1690024887443125E-3</v>
      </c>
      <c r="AF445" s="102">
        <f t="shared" si="483"/>
        <v>0</v>
      </c>
      <c r="AG445" s="102">
        <f t="shared" si="483"/>
        <v>5.1325399823021643E-3</v>
      </c>
      <c r="AH445" s="102">
        <f t="shared" si="483"/>
        <v>2.0759475310276561E-2</v>
      </c>
      <c r="AI445" s="103">
        <f>SUM(V445:AC445)</f>
        <v>1</v>
      </c>
      <c r="AJ445" t="str">
        <f t="shared" si="475"/>
        <v/>
      </c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4.8132395315949325E-3</v>
      </c>
      <c r="G449" s="224"/>
      <c r="H449" s="226"/>
      <c r="I449" s="16">
        <f>SUM(B449:H449)</f>
        <v>4.8132395315949325E-3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484">SUM(B450:H450)</f>
        <v>0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485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484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485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484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485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484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485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484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485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14.065227983964956</v>
      </c>
      <c r="G455" s="227"/>
      <c r="H455" s="229"/>
      <c r="I455" s="16">
        <f t="shared" si="484"/>
        <v>14.065227983964956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485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484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485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484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485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484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485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484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485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46.58935478377083</v>
      </c>
      <c r="G460" s="227"/>
      <c r="H460" s="229"/>
      <c r="I460" s="24">
        <f t="shared" si="484"/>
        <v>46.58935478377083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485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484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485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484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485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0.88735524848158842</v>
      </c>
      <c r="G463" s="227"/>
      <c r="H463" s="229"/>
      <c r="I463" s="16">
        <f t="shared" si="484"/>
        <v>0.88735524848158842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485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484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485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484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485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484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485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484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485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484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485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484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485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H470" si="486">SUM(C449:C465)</f>
        <v>0</v>
      </c>
      <c r="D470" s="57">
        <f t="shared" si="486"/>
        <v>0</v>
      </c>
      <c r="E470" s="57">
        <f t="shared" si="486"/>
        <v>0</v>
      </c>
      <c r="F470" s="57">
        <f t="shared" si="486"/>
        <v>61.546751255748973</v>
      </c>
      <c r="G470" s="57">
        <f t="shared" si="486"/>
        <v>0</v>
      </c>
      <c r="H470" s="58">
        <f t="shared" si="486"/>
        <v>0</v>
      </c>
      <c r="I470" s="16">
        <f t="shared" ref="I470" si="487">SUM(I449:I465)</f>
        <v>61.546751255748973</v>
      </c>
      <c r="J470" s="6"/>
      <c r="K470" s="59" t="s">
        <v>25</v>
      </c>
      <c r="L470" s="57">
        <f>SUM(L449:L465)</f>
        <v>0</v>
      </c>
      <c r="M470" s="57">
        <f t="shared" ref="M470:R470" si="488">SUM(M449:M465)</f>
        <v>0</v>
      </c>
      <c r="N470" s="57">
        <f t="shared" si="488"/>
        <v>0</v>
      </c>
      <c r="O470" s="57">
        <f t="shared" si="488"/>
        <v>0</v>
      </c>
      <c r="P470" s="57">
        <f t="shared" si="488"/>
        <v>0</v>
      </c>
      <c r="Q470" s="57">
        <f t="shared" si="488"/>
        <v>0</v>
      </c>
      <c r="R470" s="58">
        <f t="shared" si="488"/>
        <v>0</v>
      </c>
      <c r="S470" s="60">
        <f t="shared" ref="S470" si="489">SUM(S449:S465)</f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490">IF($I470=0,"-",C470/$I470)</f>
        <v>0</v>
      </c>
      <c r="D471" s="98">
        <f t="shared" si="490"/>
        <v>0</v>
      </c>
      <c r="E471" s="98">
        <f t="shared" si="490"/>
        <v>0</v>
      </c>
      <c r="F471" s="98">
        <f t="shared" si="490"/>
        <v>1</v>
      </c>
      <c r="G471" s="98">
        <f t="shared" si="490"/>
        <v>0</v>
      </c>
      <c r="H471" s="99">
        <f t="shared" si="490"/>
        <v>0</v>
      </c>
      <c r="I471" s="100">
        <f>SUM(B471:H471)</f>
        <v>1</v>
      </c>
      <c r="J471" s="1"/>
      <c r="K471" s="64" t="s">
        <v>86</v>
      </c>
      <c r="L471" s="65" t="str">
        <f>IF($S470=0,"-",L470/$S470)</f>
        <v>-</v>
      </c>
      <c r="M471" s="65" t="str">
        <f t="shared" ref="M471:R471" si="491">IF($S470=0,"-",M470/$S470)</f>
        <v>-</v>
      </c>
      <c r="N471" s="65" t="str">
        <f t="shared" si="491"/>
        <v>-</v>
      </c>
      <c r="O471" s="65" t="str">
        <f t="shared" si="491"/>
        <v>-</v>
      </c>
      <c r="P471" s="65" t="str">
        <f t="shared" si="491"/>
        <v>-</v>
      </c>
      <c r="Q471" s="65" t="str">
        <f t="shared" si="491"/>
        <v>-</v>
      </c>
      <c r="R471" s="66" t="str">
        <f t="shared" si="491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492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493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492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493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492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493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492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493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492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493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8954.6936422167328</v>
      </c>
      <c r="G481" s="227"/>
      <c r="H481" s="229"/>
      <c r="I481" s="16">
        <f t="shared" si="492"/>
        <v>8954.6936422167328</v>
      </c>
      <c r="J481" s="6"/>
      <c r="K481" s="31" t="s">
        <v>56</v>
      </c>
      <c r="L481" s="227"/>
      <c r="M481" s="228"/>
      <c r="N481" s="228"/>
      <c r="O481" s="229"/>
      <c r="P481" s="18">
        <v>2047.0217940540174</v>
      </c>
      <c r="Q481" s="227"/>
      <c r="R481" s="234"/>
      <c r="S481" s="20">
        <f t="shared" si="493"/>
        <v>2047.0217940540174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2753.6622571517582</v>
      </c>
      <c r="G482" s="227"/>
      <c r="H482" s="229"/>
      <c r="I482" s="24">
        <f t="shared" si="492"/>
        <v>2753.6622571517582</v>
      </c>
      <c r="J482" s="6"/>
      <c r="K482" s="25" t="s">
        <v>11</v>
      </c>
      <c r="L482" s="227"/>
      <c r="M482" s="228"/>
      <c r="N482" s="228"/>
      <c r="O482" s="229"/>
      <c r="P482" s="26">
        <v>874.42764364200366</v>
      </c>
      <c r="Q482" s="227"/>
      <c r="R482" s="234"/>
      <c r="S482" s="28">
        <f t="shared" si="493"/>
        <v>874.42764364200366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492"/>
        <v>0</v>
      </c>
      <c r="J483" s="6"/>
      <c r="K483" s="31" t="s">
        <v>57</v>
      </c>
      <c r="L483" s="227"/>
      <c r="M483" s="228"/>
      <c r="N483" s="228"/>
      <c r="O483" s="229"/>
      <c r="P483" s="18">
        <v>0</v>
      </c>
      <c r="Q483" s="227"/>
      <c r="R483" s="234"/>
      <c r="S483" s="20">
        <f t="shared" si="493"/>
        <v>0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2.163782060143792</v>
      </c>
      <c r="G484" s="227"/>
      <c r="H484" s="229"/>
      <c r="I484" s="24">
        <f t="shared" si="492"/>
        <v>2.163782060143792</v>
      </c>
      <c r="J484" s="6"/>
      <c r="K484" s="25" t="s">
        <v>16</v>
      </c>
      <c r="L484" s="227"/>
      <c r="M484" s="228"/>
      <c r="N484" s="228"/>
      <c r="O484" s="229"/>
      <c r="P484" s="26">
        <v>-3.1662414565781616E-2</v>
      </c>
      <c r="Q484" s="227"/>
      <c r="R484" s="234"/>
      <c r="S484" s="28">
        <f t="shared" si="493"/>
        <v>-3.1662414565781616E-2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18.297576612154632</v>
      </c>
      <c r="G485" s="227"/>
      <c r="H485" s="229"/>
      <c r="I485" s="16">
        <f t="shared" si="492"/>
        <v>18.297576612154632</v>
      </c>
      <c r="J485" s="6"/>
      <c r="K485" s="31" t="s">
        <v>136</v>
      </c>
      <c r="L485" s="227"/>
      <c r="M485" s="228"/>
      <c r="N485" s="228"/>
      <c r="O485" s="229"/>
      <c r="P485" s="18">
        <v>14.184863176232987</v>
      </c>
      <c r="Q485" s="227"/>
      <c r="R485" s="234"/>
      <c r="S485" s="20">
        <f t="shared" si="493"/>
        <v>14.184863176232987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9.7563037797887464</v>
      </c>
      <c r="G486" s="227"/>
      <c r="H486" s="229"/>
      <c r="I486" s="24">
        <f t="shared" si="492"/>
        <v>9.7563037797887464</v>
      </c>
      <c r="J486" s="6"/>
      <c r="K486" s="25" t="s">
        <v>24</v>
      </c>
      <c r="L486" s="227"/>
      <c r="M486" s="228"/>
      <c r="N486" s="228"/>
      <c r="O486" s="229"/>
      <c r="P486" s="26">
        <v>-1.1011157263762783E-15</v>
      </c>
      <c r="Q486" s="227"/>
      <c r="R486" s="234"/>
      <c r="S486" s="28">
        <f t="shared" si="493"/>
        <v>-1.1011157263762783E-15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492"/>
        <v>0</v>
      </c>
      <c r="J487" s="6"/>
      <c r="K487" s="31" t="s">
        <v>23</v>
      </c>
      <c r="L487" s="227"/>
      <c r="M487" s="228"/>
      <c r="N487" s="228"/>
      <c r="O487" s="229"/>
      <c r="P487" s="18">
        <v>0</v>
      </c>
      <c r="Q487" s="227"/>
      <c r="R487" s="234"/>
      <c r="S487" s="20">
        <f t="shared" si="493"/>
        <v>0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492"/>
        <v>0</v>
      </c>
      <c r="J488" s="6"/>
      <c r="K488" s="25" t="s">
        <v>58</v>
      </c>
      <c r="L488" s="227"/>
      <c r="M488" s="228"/>
      <c r="N488" s="228"/>
      <c r="O488" s="229"/>
      <c r="P488" s="26">
        <v>0</v>
      </c>
      <c r="Q488" s="227"/>
      <c r="R488" s="234"/>
      <c r="S488" s="28">
        <f t="shared" si="493"/>
        <v>0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806.40050047317345</v>
      </c>
      <c r="G489" s="227"/>
      <c r="H489" s="229"/>
      <c r="I489" s="16">
        <f t="shared" si="492"/>
        <v>806.40050047317345</v>
      </c>
      <c r="J489" s="6"/>
      <c r="K489" s="31" t="s">
        <v>21</v>
      </c>
      <c r="L489" s="227"/>
      <c r="M489" s="228"/>
      <c r="N489" s="228"/>
      <c r="O489" s="229"/>
      <c r="P489" s="18">
        <v>270.1224838361519</v>
      </c>
      <c r="Q489" s="227"/>
      <c r="R489" s="234"/>
      <c r="S489" s="20">
        <f t="shared" si="493"/>
        <v>270.1224838361519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492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493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492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493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492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493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492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493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492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493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492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493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H496" si="494">SUM(C475:C491)</f>
        <v>0</v>
      </c>
      <c r="D496" s="57">
        <f t="shared" si="494"/>
        <v>0</v>
      </c>
      <c r="E496" s="57">
        <f t="shared" si="494"/>
        <v>0</v>
      </c>
      <c r="F496" s="57">
        <f t="shared" si="494"/>
        <v>12544.974062293752</v>
      </c>
      <c r="G496" s="57">
        <f t="shared" si="494"/>
        <v>0</v>
      </c>
      <c r="H496" s="58">
        <f t="shared" si="494"/>
        <v>0</v>
      </c>
      <c r="I496" s="16">
        <f t="shared" ref="I496" si="495">SUM(I475:I491)</f>
        <v>12544.974062293752</v>
      </c>
      <c r="J496" s="6"/>
      <c r="K496" s="59" t="s">
        <v>25</v>
      </c>
      <c r="L496" s="57">
        <f>SUM(L475:L491)</f>
        <v>0</v>
      </c>
      <c r="M496" s="57">
        <f t="shared" ref="M496:R496" si="496">SUM(M475:M491)</f>
        <v>0</v>
      </c>
      <c r="N496" s="57">
        <f t="shared" si="496"/>
        <v>0</v>
      </c>
      <c r="O496" s="57">
        <f t="shared" si="496"/>
        <v>0</v>
      </c>
      <c r="P496" s="57">
        <f t="shared" si="496"/>
        <v>3205.7251222938403</v>
      </c>
      <c r="Q496" s="57">
        <f t="shared" si="496"/>
        <v>0</v>
      </c>
      <c r="R496" s="58">
        <f t="shared" si="496"/>
        <v>0</v>
      </c>
      <c r="S496" s="60">
        <f t="shared" ref="S496" si="497">SUM(S475:S491)</f>
        <v>3205.7251222938403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498">IF($I496=0,"-",C496/$I496)</f>
        <v>0</v>
      </c>
      <c r="D497" s="98">
        <f t="shared" si="498"/>
        <v>0</v>
      </c>
      <c r="E497" s="98">
        <f t="shared" si="498"/>
        <v>0</v>
      </c>
      <c r="F497" s="98">
        <f t="shared" si="498"/>
        <v>1</v>
      </c>
      <c r="G497" s="98">
        <f t="shared" si="498"/>
        <v>0</v>
      </c>
      <c r="H497" s="99">
        <f t="shared" si="498"/>
        <v>0</v>
      </c>
      <c r="I497" s="100">
        <f>SUM(B497:H497)</f>
        <v>1</v>
      </c>
      <c r="J497" s="1"/>
      <c r="K497" s="64" t="s">
        <v>86</v>
      </c>
      <c r="L497" s="65">
        <f>IF($S496=0,"-",L496/$S496)</f>
        <v>0</v>
      </c>
      <c r="M497" s="65">
        <f t="shared" ref="M497:R497" si="499">IF($S496=0,"-",M496/$S496)</f>
        <v>0</v>
      </c>
      <c r="N497" s="65">
        <f t="shared" si="499"/>
        <v>0</v>
      </c>
      <c r="O497" s="65">
        <f t="shared" si="499"/>
        <v>0</v>
      </c>
      <c r="P497" s="65">
        <f t="shared" si="499"/>
        <v>1</v>
      </c>
      <c r="Q497" s="65">
        <f t="shared" si="499"/>
        <v>0</v>
      </c>
      <c r="R497" s="66">
        <f t="shared" si="499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500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501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500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501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500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501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500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501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500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501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500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501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500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501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500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501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500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501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500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501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500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501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500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501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500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501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500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501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500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501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500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501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500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501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500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501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500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501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500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501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H522" si="502">SUM(C501:C517)</f>
        <v>0</v>
      </c>
      <c r="D522" s="57">
        <f t="shared" si="502"/>
        <v>0</v>
      </c>
      <c r="E522" s="57">
        <f t="shared" si="502"/>
        <v>0</v>
      </c>
      <c r="F522" s="57">
        <f t="shared" si="502"/>
        <v>0</v>
      </c>
      <c r="G522" s="57">
        <f t="shared" si="502"/>
        <v>0</v>
      </c>
      <c r="H522" s="58">
        <f t="shared" si="502"/>
        <v>0</v>
      </c>
      <c r="I522" s="16">
        <f t="shared" ref="I522" si="503">SUM(I501:I517)</f>
        <v>0</v>
      </c>
      <c r="J522" s="6"/>
      <c r="K522" s="59" t="s">
        <v>25</v>
      </c>
      <c r="L522" s="57">
        <f>SUM(L501:L517)</f>
        <v>0</v>
      </c>
      <c r="M522" s="57">
        <f t="shared" ref="M522:R522" si="504">SUM(M501:M517)</f>
        <v>0</v>
      </c>
      <c r="N522" s="57">
        <f t="shared" si="504"/>
        <v>0</v>
      </c>
      <c r="O522" s="57">
        <f t="shared" si="504"/>
        <v>0</v>
      </c>
      <c r="P522" s="57">
        <f t="shared" si="504"/>
        <v>0</v>
      </c>
      <c r="Q522" s="57">
        <f t="shared" si="504"/>
        <v>0</v>
      </c>
      <c r="R522" s="58">
        <f t="shared" si="504"/>
        <v>0</v>
      </c>
      <c r="S522" s="60">
        <f t="shared" ref="S522" si="505">SUM(S501:S517)</f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506">IF($I522=0,"-",C522/$I522)</f>
        <v>-</v>
      </c>
      <c r="D523" s="98" t="str">
        <f t="shared" si="506"/>
        <v>-</v>
      </c>
      <c r="E523" s="98" t="str">
        <f t="shared" si="506"/>
        <v>-</v>
      </c>
      <c r="F523" s="98" t="str">
        <f t="shared" si="506"/>
        <v>-</v>
      </c>
      <c r="G523" s="98" t="str">
        <f t="shared" si="506"/>
        <v>-</v>
      </c>
      <c r="H523" s="99" t="str">
        <f t="shared" si="506"/>
        <v>-</v>
      </c>
      <c r="I523" s="100">
        <f>SUM(B523:H523)</f>
        <v>0</v>
      </c>
      <c r="J523" s="1"/>
      <c r="K523" s="64" t="s">
        <v>86</v>
      </c>
      <c r="L523" s="65" t="str">
        <f>IF($S522=0,"-",L522/$S522)</f>
        <v>-</v>
      </c>
      <c r="M523" s="65" t="str">
        <f t="shared" ref="M523:R523" si="507">IF($S522=0,"-",M522/$S522)</f>
        <v>-</v>
      </c>
      <c r="N523" s="65" t="str">
        <f t="shared" si="507"/>
        <v>-</v>
      </c>
      <c r="O523" s="65" t="str">
        <f t="shared" si="507"/>
        <v>-</v>
      </c>
      <c r="P523" s="65" t="str">
        <f t="shared" si="507"/>
        <v>-</v>
      </c>
      <c r="Q523" s="65" t="str">
        <f t="shared" si="507"/>
        <v>-</v>
      </c>
      <c r="R523" s="66" t="str">
        <f t="shared" si="507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508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509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508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509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508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509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508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509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508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509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3.9468953791945123</v>
      </c>
      <c r="G533" s="227"/>
      <c r="H533" s="229"/>
      <c r="I533" s="16">
        <f t="shared" si="508"/>
        <v>3.9468953791945123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509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0.41004824080233643</v>
      </c>
      <c r="G534" s="227"/>
      <c r="H534" s="229"/>
      <c r="I534" s="24">
        <f t="shared" si="508"/>
        <v>0.41004824080233643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509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508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509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508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509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508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509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508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509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508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509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508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509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508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509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508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509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508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509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508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509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508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509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508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509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508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509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H548" si="510">SUM(C527:C543)</f>
        <v>0</v>
      </c>
      <c r="D548" s="57">
        <f t="shared" si="510"/>
        <v>0</v>
      </c>
      <c r="E548" s="57">
        <f t="shared" si="510"/>
        <v>0</v>
      </c>
      <c r="F548" s="57">
        <f t="shared" si="510"/>
        <v>4.3569436199968488</v>
      </c>
      <c r="G548" s="57">
        <f t="shared" si="510"/>
        <v>0</v>
      </c>
      <c r="H548" s="58">
        <f t="shared" si="510"/>
        <v>0</v>
      </c>
      <c r="I548" s="16">
        <f t="shared" ref="I548" si="511">SUM(I527:I543)</f>
        <v>4.3569436199968488</v>
      </c>
      <c r="J548" s="6"/>
      <c r="K548" s="59" t="s">
        <v>25</v>
      </c>
      <c r="L548" s="57">
        <f>SUM(L527:L543)</f>
        <v>0</v>
      </c>
      <c r="M548" s="57">
        <f t="shared" ref="M548:R548" si="512">SUM(M527:M543)</f>
        <v>0</v>
      </c>
      <c r="N548" s="57">
        <f t="shared" si="512"/>
        <v>0</v>
      </c>
      <c r="O548" s="57">
        <f t="shared" si="512"/>
        <v>0</v>
      </c>
      <c r="P548" s="57">
        <f t="shared" si="512"/>
        <v>0</v>
      </c>
      <c r="Q548" s="57">
        <f t="shared" si="512"/>
        <v>0</v>
      </c>
      <c r="R548" s="58">
        <f t="shared" si="512"/>
        <v>0</v>
      </c>
      <c r="S548" s="60">
        <f t="shared" ref="S548" si="513">SUM(S527:S543)</f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514">IF($I548=0,"-",C548/$I548)</f>
        <v>0</v>
      </c>
      <c r="D549" s="98">
        <f t="shared" si="514"/>
        <v>0</v>
      </c>
      <c r="E549" s="98">
        <f t="shared" si="514"/>
        <v>0</v>
      </c>
      <c r="F549" s="98">
        <f t="shared" si="514"/>
        <v>1</v>
      </c>
      <c r="G549" s="98">
        <f t="shared" si="514"/>
        <v>0</v>
      </c>
      <c r="H549" s="99">
        <f t="shared" si="514"/>
        <v>0</v>
      </c>
      <c r="I549" s="100">
        <f>SUM(B549:H549)</f>
        <v>1</v>
      </c>
      <c r="J549" s="1"/>
      <c r="K549" s="64" t="s">
        <v>86</v>
      </c>
      <c r="L549" s="65" t="str">
        <f>IF($S548=0,"-",L548/$S548)</f>
        <v>-</v>
      </c>
      <c r="M549" s="65" t="str">
        <f t="shared" ref="M549:R549" si="515">IF($S548=0,"-",M548/$S548)</f>
        <v>-</v>
      </c>
      <c r="N549" s="65" t="str">
        <f t="shared" si="515"/>
        <v>-</v>
      </c>
      <c r="O549" s="65" t="str">
        <f t="shared" si="515"/>
        <v>-</v>
      </c>
      <c r="P549" s="65" t="str">
        <f t="shared" si="515"/>
        <v>-</v>
      </c>
      <c r="Q549" s="65" t="str">
        <f t="shared" si="515"/>
        <v>-</v>
      </c>
      <c r="R549" s="66" t="str">
        <f t="shared" si="515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516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517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516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517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516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517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516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517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516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517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516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517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10.021161979481185</v>
      </c>
      <c r="G560" s="227"/>
      <c r="H560" s="229"/>
      <c r="I560" s="24">
        <f t="shared" si="516"/>
        <v>10.021161979481185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517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105.71446090788496</v>
      </c>
      <c r="G561" s="227"/>
      <c r="H561" s="229"/>
      <c r="I561" s="16">
        <f t="shared" si="516"/>
        <v>105.71446090788496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517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516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517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516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517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516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517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516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517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516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517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516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517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516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517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516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517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516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517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516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517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516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517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516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517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H574" si="518">SUM(C553:C569)</f>
        <v>0</v>
      </c>
      <c r="D574" s="57">
        <f t="shared" si="518"/>
        <v>0</v>
      </c>
      <c r="E574" s="57">
        <f t="shared" si="518"/>
        <v>0</v>
      </c>
      <c r="F574" s="57">
        <f t="shared" si="518"/>
        <v>115.73562288736613</v>
      </c>
      <c r="G574" s="57">
        <f t="shared" si="518"/>
        <v>0</v>
      </c>
      <c r="H574" s="58">
        <f t="shared" si="518"/>
        <v>0</v>
      </c>
      <c r="I574" s="16">
        <f t="shared" ref="I574" si="519">SUM(I553:I569)</f>
        <v>115.73562288736613</v>
      </c>
      <c r="J574" s="6"/>
      <c r="K574" s="59" t="s">
        <v>25</v>
      </c>
      <c r="L574" s="57">
        <f>SUM(L553:L569)</f>
        <v>0</v>
      </c>
      <c r="M574" s="57">
        <f t="shared" ref="M574:R574" si="520">SUM(M553:M569)</f>
        <v>0</v>
      </c>
      <c r="N574" s="57">
        <f t="shared" si="520"/>
        <v>0</v>
      </c>
      <c r="O574" s="57">
        <f t="shared" si="520"/>
        <v>0</v>
      </c>
      <c r="P574" s="57">
        <f t="shared" si="520"/>
        <v>0</v>
      </c>
      <c r="Q574" s="57">
        <f t="shared" si="520"/>
        <v>0</v>
      </c>
      <c r="R574" s="58">
        <f t="shared" si="520"/>
        <v>0</v>
      </c>
      <c r="S574" s="60">
        <f t="shared" ref="S574" si="521">SUM(S553:S569)</f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522">IF($I574=0,"-",C574/$I574)</f>
        <v>0</v>
      </c>
      <c r="D575" s="98">
        <f t="shared" si="522"/>
        <v>0</v>
      </c>
      <c r="E575" s="98">
        <f t="shared" si="522"/>
        <v>0</v>
      </c>
      <c r="F575" s="98">
        <f t="shared" si="522"/>
        <v>1</v>
      </c>
      <c r="G575" s="98">
        <f t="shared" si="522"/>
        <v>0</v>
      </c>
      <c r="H575" s="99">
        <f t="shared" si="522"/>
        <v>0</v>
      </c>
      <c r="I575" s="100">
        <f>SUM(B575:H575)</f>
        <v>1</v>
      </c>
      <c r="J575" s="1"/>
      <c r="K575" s="64" t="s">
        <v>86</v>
      </c>
      <c r="L575" s="65" t="str">
        <f>IF($S574=0,"-",L574/$S574)</f>
        <v>-</v>
      </c>
      <c r="M575" s="65" t="str">
        <f t="shared" ref="M575:R575" si="523">IF($S574=0,"-",M574/$S574)</f>
        <v>-</v>
      </c>
      <c r="N575" s="65" t="str">
        <f t="shared" si="523"/>
        <v>-</v>
      </c>
      <c r="O575" s="65" t="str">
        <f t="shared" si="523"/>
        <v>-</v>
      </c>
      <c r="P575" s="65" t="str">
        <f t="shared" si="523"/>
        <v>-</v>
      </c>
      <c r="Q575" s="65" t="str">
        <f t="shared" si="523"/>
        <v>-</v>
      </c>
      <c r="R575" s="66" t="str">
        <f t="shared" si="523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0.25719412019249427</v>
      </c>
      <c r="C579" s="14">
        <v>0</v>
      </c>
      <c r="D579" s="14">
        <v>4.9038117227397413E-2</v>
      </c>
      <c r="E579" s="14">
        <v>0</v>
      </c>
      <c r="F579" s="213"/>
      <c r="G579" s="14">
        <v>0</v>
      </c>
      <c r="H579" s="15">
        <v>0</v>
      </c>
      <c r="I579" s="16">
        <f>SUM(B579:H579)</f>
        <v>0.3062322374198917</v>
      </c>
      <c r="J579" s="6"/>
      <c r="K579" s="72" t="s">
        <v>6</v>
      </c>
      <c r="L579" s="14">
        <v>0.25719412019249427</v>
      </c>
      <c r="M579" s="14">
        <v>0</v>
      </c>
      <c r="N579" s="14">
        <v>4.9038117227397413E-2</v>
      </c>
      <c r="O579" s="14">
        <v>0</v>
      </c>
      <c r="P579" s="14">
        <v>4.8132395315949325E-3</v>
      </c>
      <c r="Q579" s="14">
        <v>0</v>
      </c>
      <c r="R579" s="73">
        <v>0</v>
      </c>
      <c r="S579" s="74">
        <f>SUM(L579:R579)</f>
        <v>0.31104547695148665</v>
      </c>
    </row>
    <row r="580" spans="1:19" x14ac:dyDescent="0.25">
      <c r="A580" s="21" t="s">
        <v>7</v>
      </c>
      <c r="B580" s="22">
        <v>2.9062411911030823</v>
      </c>
      <c r="C580" s="22">
        <v>0</v>
      </c>
      <c r="D580" s="22">
        <v>0.70972279772823788</v>
      </c>
      <c r="E580" s="22">
        <v>0</v>
      </c>
      <c r="F580" s="214"/>
      <c r="G580" s="22">
        <v>0</v>
      </c>
      <c r="H580" s="23">
        <v>0</v>
      </c>
      <c r="I580" s="24">
        <f t="shared" ref="I580:I599" si="524">SUM(B580:H580)</f>
        <v>3.6159639888313202</v>
      </c>
      <c r="J580" s="6"/>
      <c r="K580" s="25" t="s">
        <v>7</v>
      </c>
      <c r="L580" s="26">
        <v>2.9062411911030823</v>
      </c>
      <c r="M580" s="26">
        <v>0</v>
      </c>
      <c r="N580" s="26">
        <v>0.70972279772823788</v>
      </c>
      <c r="O580" s="26">
        <v>0</v>
      </c>
      <c r="P580" s="26">
        <v>0</v>
      </c>
      <c r="Q580" s="26">
        <v>0</v>
      </c>
      <c r="R580" s="27">
        <v>0</v>
      </c>
      <c r="S580" s="28">
        <f t="shared" ref="S580:S599" si="525">SUM(L580:R580)</f>
        <v>3.6159639888313202</v>
      </c>
    </row>
    <row r="581" spans="1:19" x14ac:dyDescent="0.25">
      <c r="A581" s="29" t="s">
        <v>9</v>
      </c>
      <c r="B581" s="18">
        <v>1.0084610192621029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524"/>
        <v>1.0084610192621029</v>
      </c>
      <c r="J581" s="6"/>
      <c r="K581" s="31" t="s">
        <v>9</v>
      </c>
      <c r="L581" s="18">
        <v>1.0084610192621029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525"/>
        <v>1.0084610192621029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524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525"/>
        <v>0</v>
      </c>
    </row>
    <row r="583" spans="1:19" x14ac:dyDescent="0.25">
      <c r="A583" s="29" t="s">
        <v>15</v>
      </c>
      <c r="B583" s="18">
        <v>5.5960768693935794</v>
      </c>
      <c r="C583" s="18">
        <v>0.67782368603781606</v>
      </c>
      <c r="D583" s="18">
        <v>0.14615364480788515</v>
      </c>
      <c r="E583" s="18">
        <v>0.32596412771753291</v>
      </c>
      <c r="F583" s="214"/>
      <c r="G583" s="18">
        <v>0</v>
      </c>
      <c r="H583" s="30">
        <v>0</v>
      </c>
      <c r="I583" s="16">
        <f t="shared" si="524"/>
        <v>6.7460183279568131</v>
      </c>
      <c r="J583" s="6"/>
      <c r="K583" s="31" t="s">
        <v>15</v>
      </c>
      <c r="L583" s="18">
        <v>5.5960768693935794</v>
      </c>
      <c r="M583" s="18">
        <v>0.67782368603781606</v>
      </c>
      <c r="N583" s="18">
        <v>0.14615364480788515</v>
      </c>
      <c r="O583" s="18">
        <v>0.32596412771753291</v>
      </c>
      <c r="P583" s="18">
        <v>0</v>
      </c>
      <c r="Q583" s="18">
        <v>0</v>
      </c>
      <c r="R583" s="19">
        <v>0</v>
      </c>
      <c r="S583" s="20">
        <f t="shared" si="525"/>
        <v>6.7460183279568131</v>
      </c>
    </row>
    <row r="584" spans="1:19" x14ac:dyDescent="0.25">
      <c r="A584" s="21" t="s">
        <v>14</v>
      </c>
      <c r="B584" s="22">
        <v>144.78943439361257</v>
      </c>
      <c r="C584" s="22">
        <v>2.19730200132553</v>
      </c>
      <c r="D584" s="22">
        <v>2.5980844975833119</v>
      </c>
      <c r="E584" s="22">
        <v>0</v>
      </c>
      <c r="F584" s="214"/>
      <c r="G584" s="22">
        <v>0</v>
      </c>
      <c r="H584" s="23">
        <v>0</v>
      </c>
      <c r="I584" s="24">
        <f t="shared" si="524"/>
        <v>149.58482089252141</v>
      </c>
      <c r="J584" s="6"/>
      <c r="K584" s="25" t="s">
        <v>14</v>
      </c>
      <c r="L584" s="26">
        <v>144.78943439361257</v>
      </c>
      <c r="M584" s="26">
        <v>2.19730200132553</v>
      </c>
      <c r="N584" s="26">
        <v>2.5980844975833119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525"/>
        <v>149.58482089252141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9.0624569006726427E-2</v>
      </c>
      <c r="E585" s="18">
        <v>42.274970790909308</v>
      </c>
      <c r="F585" s="214"/>
      <c r="G585" s="18">
        <v>0</v>
      </c>
      <c r="H585" s="30">
        <v>0</v>
      </c>
      <c r="I585" s="16">
        <f t="shared" si="524"/>
        <v>42.365595359916036</v>
      </c>
      <c r="J585" s="6"/>
      <c r="K585" s="31" t="s">
        <v>56</v>
      </c>
      <c r="L585" s="18">
        <v>0</v>
      </c>
      <c r="M585" s="18">
        <v>0</v>
      </c>
      <c r="N585" s="18">
        <v>9.0624569006726427E-2</v>
      </c>
      <c r="O585" s="18">
        <v>42.274970790909308</v>
      </c>
      <c r="P585" s="18">
        <v>3259.6812053892249</v>
      </c>
      <c r="Q585" s="18">
        <v>0</v>
      </c>
      <c r="R585" s="19">
        <v>0</v>
      </c>
      <c r="S585" s="20">
        <f t="shared" si="525"/>
        <v>3302.0468007491409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2.044138300064104E-2</v>
      </c>
      <c r="E586" s="22">
        <v>0.59765512022532785</v>
      </c>
      <c r="F586" s="214"/>
      <c r="G586" s="22">
        <v>0</v>
      </c>
      <c r="H586" s="23">
        <v>0</v>
      </c>
      <c r="I586" s="24">
        <f t="shared" si="524"/>
        <v>0.61809650322596887</v>
      </c>
      <c r="J586" s="6"/>
      <c r="K586" s="25" t="s">
        <v>11</v>
      </c>
      <c r="L586" s="26">
        <v>0</v>
      </c>
      <c r="M586" s="26">
        <v>0</v>
      </c>
      <c r="N586" s="26">
        <v>2.044138300064104E-2</v>
      </c>
      <c r="O586" s="26">
        <v>0.59765512022532785</v>
      </c>
      <c r="P586" s="26">
        <v>345.78814796893369</v>
      </c>
      <c r="Q586" s="26">
        <v>0</v>
      </c>
      <c r="R586" s="27">
        <v>0</v>
      </c>
      <c r="S586" s="28">
        <f t="shared" si="525"/>
        <v>346.40624447215964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524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105.71446090788496</v>
      </c>
      <c r="Q587" s="18">
        <v>0</v>
      </c>
      <c r="R587" s="19">
        <v>0</v>
      </c>
      <c r="S587" s="20">
        <f t="shared" si="525"/>
        <v>105.71446090788496</v>
      </c>
    </row>
    <row r="588" spans="1:19" x14ac:dyDescent="0.25">
      <c r="A588" s="21" t="s">
        <v>16</v>
      </c>
      <c r="B588" s="22">
        <v>134.92066236859614</v>
      </c>
      <c r="C588" s="22">
        <v>0.73103991037519023</v>
      </c>
      <c r="D588" s="22">
        <v>17.123646105586865</v>
      </c>
      <c r="E588" s="22">
        <v>2.3342495686488967</v>
      </c>
      <c r="F588" s="214"/>
      <c r="G588" s="22">
        <v>0</v>
      </c>
      <c r="H588" s="23">
        <v>0</v>
      </c>
      <c r="I588" s="24">
        <f t="shared" si="524"/>
        <v>155.10959795320707</v>
      </c>
      <c r="J588" s="6"/>
      <c r="K588" s="25" t="s">
        <v>16</v>
      </c>
      <c r="L588" s="26">
        <v>134.92066236859614</v>
      </c>
      <c r="M588" s="26">
        <v>0.73103991037519023</v>
      </c>
      <c r="N588" s="26">
        <v>17.123646105586865</v>
      </c>
      <c r="O588" s="26">
        <v>2.3342495686488967</v>
      </c>
      <c r="P588" s="26">
        <v>0</v>
      </c>
      <c r="Q588" s="26">
        <v>0</v>
      </c>
      <c r="R588" s="27">
        <v>0</v>
      </c>
      <c r="S588" s="28">
        <f t="shared" si="525"/>
        <v>155.10959795320707</v>
      </c>
    </row>
    <row r="589" spans="1:19" x14ac:dyDescent="0.25">
      <c r="A589" s="29" t="s">
        <v>136</v>
      </c>
      <c r="B589" s="18">
        <v>593.3133823365838</v>
      </c>
      <c r="C589" s="18">
        <v>93.498347583289771</v>
      </c>
      <c r="D589" s="18">
        <v>18.23509467107349</v>
      </c>
      <c r="E589" s="18">
        <v>14.358667803876303</v>
      </c>
      <c r="F589" s="214"/>
      <c r="G589" s="18">
        <v>0</v>
      </c>
      <c r="H589" s="30">
        <v>0</v>
      </c>
      <c r="I589" s="16">
        <f t="shared" si="524"/>
        <v>719.40549239482334</v>
      </c>
      <c r="J589" s="6"/>
      <c r="K589" s="31" t="s">
        <v>136</v>
      </c>
      <c r="L589" s="18">
        <v>593.3133823365838</v>
      </c>
      <c r="M589" s="18">
        <v>93.498347583289771</v>
      </c>
      <c r="N589" s="18">
        <v>18.23509467107349</v>
      </c>
      <c r="O589" s="18">
        <v>14.358667803876303</v>
      </c>
      <c r="P589" s="18">
        <v>0</v>
      </c>
      <c r="Q589" s="18">
        <v>0</v>
      </c>
      <c r="R589" s="19">
        <v>0</v>
      </c>
      <c r="S589" s="20">
        <f t="shared" si="525"/>
        <v>719.40549239482334</v>
      </c>
    </row>
    <row r="590" spans="1:19" x14ac:dyDescent="0.25">
      <c r="A590" s="21" t="s">
        <v>24</v>
      </c>
      <c r="B590" s="22">
        <v>220.20031952735781</v>
      </c>
      <c r="C590" s="22">
        <v>0</v>
      </c>
      <c r="D590" s="22">
        <v>485.65831699203522</v>
      </c>
      <c r="E590" s="22">
        <v>107.02132461324823</v>
      </c>
      <c r="F590" s="214"/>
      <c r="G590" s="22">
        <v>332.73097967292102</v>
      </c>
      <c r="H590" s="23">
        <v>8.6620870109625464E-2</v>
      </c>
      <c r="I590" s="24">
        <f t="shared" si="524"/>
        <v>1145.6975616756717</v>
      </c>
      <c r="J590" s="6"/>
      <c r="K590" s="25" t="s">
        <v>24</v>
      </c>
      <c r="L590" s="26">
        <v>220.20031952735781</v>
      </c>
      <c r="M590" s="26">
        <v>0</v>
      </c>
      <c r="N590" s="26">
        <v>485.65831699203522</v>
      </c>
      <c r="O590" s="26">
        <v>107.02132461324823</v>
      </c>
      <c r="P590" s="26">
        <v>53.979988534838945</v>
      </c>
      <c r="Q590" s="26">
        <v>332.73097967292102</v>
      </c>
      <c r="R590" s="27">
        <v>8.6620870109625464E-2</v>
      </c>
      <c r="S590" s="28">
        <f t="shared" si="525"/>
        <v>1199.6775502105108</v>
      </c>
    </row>
    <row r="591" spans="1:19" x14ac:dyDescent="0.25">
      <c r="A591" s="29" t="s">
        <v>23</v>
      </c>
      <c r="B591" s="18">
        <v>415.91983939140653</v>
      </c>
      <c r="C591" s="18">
        <v>2.6368575590988184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524"/>
        <v>418.55669695050534</v>
      </c>
      <c r="J591" s="6"/>
      <c r="K591" s="31" t="s">
        <v>23</v>
      </c>
      <c r="L591" s="18">
        <v>415.91983939140653</v>
      </c>
      <c r="M591" s="18">
        <v>2.6368575590988184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525"/>
        <v>418.55669695050534</v>
      </c>
    </row>
    <row r="592" spans="1:19" x14ac:dyDescent="0.25">
      <c r="A592" s="21" t="s">
        <v>58</v>
      </c>
      <c r="B592" s="22">
        <v>16.245559439282363</v>
      </c>
      <c r="C592" s="22">
        <v>0</v>
      </c>
      <c r="D592" s="22">
        <v>2.8879820714616535</v>
      </c>
      <c r="E592" s="22">
        <v>0</v>
      </c>
      <c r="F592" s="214"/>
      <c r="G592" s="22">
        <v>0</v>
      </c>
      <c r="H592" s="23">
        <v>0</v>
      </c>
      <c r="I592" s="24">
        <f t="shared" si="524"/>
        <v>19.133541510744017</v>
      </c>
      <c r="J592" s="6"/>
      <c r="K592" s="25" t="s">
        <v>58</v>
      </c>
      <c r="L592" s="26">
        <v>16.245559439282363</v>
      </c>
      <c r="M592" s="26">
        <v>0</v>
      </c>
      <c r="N592" s="26">
        <v>2.8879820714616535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525"/>
        <v>19.133541510744017</v>
      </c>
    </row>
    <row r="593" spans="1:85" x14ac:dyDescent="0.25">
      <c r="A593" s="29" t="s">
        <v>21</v>
      </c>
      <c r="B593" s="18">
        <v>72.05748117389723</v>
      </c>
      <c r="C593" s="18">
        <v>0</v>
      </c>
      <c r="D593" s="18">
        <v>4.4444491025432304</v>
      </c>
      <c r="E593" s="18">
        <v>0</v>
      </c>
      <c r="F593" s="214"/>
      <c r="G593" s="18">
        <v>0</v>
      </c>
      <c r="H593" s="30">
        <v>0</v>
      </c>
      <c r="I593" s="16">
        <f t="shared" si="524"/>
        <v>76.501930276440461</v>
      </c>
      <c r="J593" s="6"/>
      <c r="K593" s="31" t="s">
        <v>21</v>
      </c>
      <c r="L593" s="18">
        <v>72.05748117389723</v>
      </c>
      <c r="M593" s="18">
        <v>0</v>
      </c>
      <c r="N593" s="18">
        <v>4.4444491025432304</v>
      </c>
      <c r="O593" s="18">
        <v>0</v>
      </c>
      <c r="P593" s="18">
        <v>221.32794341099842</v>
      </c>
      <c r="Q593" s="18">
        <v>0</v>
      </c>
      <c r="R593" s="19">
        <v>0</v>
      </c>
      <c r="S593" s="20">
        <f t="shared" si="525"/>
        <v>297.82987368743886</v>
      </c>
    </row>
    <row r="594" spans="1:85" x14ac:dyDescent="0.25">
      <c r="A594" s="21" t="s">
        <v>20</v>
      </c>
      <c r="B594" s="22">
        <v>0.88368806394206256</v>
      </c>
      <c r="C594" s="22">
        <v>0</v>
      </c>
      <c r="D594" s="22">
        <v>1.63272482562744E-2</v>
      </c>
      <c r="E594" s="22">
        <v>0</v>
      </c>
      <c r="F594" s="214"/>
      <c r="G594" s="22">
        <v>0</v>
      </c>
      <c r="H594" s="23">
        <v>0</v>
      </c>
      <c r="I594" s="24">
        <f t="shared" si="524"/>
        <v>0.90001531219833697</v>
      </c>
      <c r="J594" s="6"/>
      <c r="K594" s="25" t="s">
        <v>20</v>
      </c>
      <c r="L594" s="26">
        <v>0.88368806394206256</v>
      </c>
      <c r="M594" s="26">
        <v>0</v>
      </c>
      <c r="N594" s="26">
        <v>1.63272482562744E-2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525"/>
        <v>0.90001531219833697</v>
      </c>
      <c r="V594"/>
    </row>
    <row r="595" spans="1:85" x14ac:dyDescent="0.25">
      <c r="A595" s="32" t="s">
        <v>62</v>
      </c>
      <c r="B595" s="18">
        <v>202.71002883930183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524"/>
        <v>202.71002883930183</v>
      </c>
      <c r="J595" s="6"/>
      <c r="K595" s="33" t="s">
        <v>62</v>
      </c>
      <c r="L595" s="18">
        <v>202.71002883930183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525"/>
        <v>202.71002883930183</v>
      </c>
    </row>
    <row r="596" spans="1:85" ht="14.4" x14ac:dyDescent="0.3">
      <c r="A596" s="34" t="s">
        <v>22</v>
      </c>
      <c r="B596" s="35">
        <v>202.71002883930183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524"/>
        <v>202.71002883930183</v>
      </c>
      <c r="J596" s="6"/>
      <c r="K596" s="38" t="s">
        <v>22</v>
      </c>
      <c r="L596" s="39">
        <v>202.71002883930183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525"/>
        <v>202.71002883930183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524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525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524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525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524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525"/>
        <v>0</v>
      </c>
    </row>
    <row r="600" spans="1:85" x14ac:dyDescent="0.25">
      <c r="A600" s="56" t="s">
        <v>25</v>
      </c>
      <c r="B600" s="57">
        <f>SUM(B579:B595)</f>
        <v>1810.8083687339315</v>
      </c>
      <c r="C600" s="57">
        <f t="shared" ref="C600:H600" si="526">SUM(C579:C595)</f>
        <v>99.741370740127124</v>
      </c>
      <c r="D600" s="57">
        <f t="shared" si="526"/>
        <v>531.97988120031096</v>
      </c>
      <c r="E600" s="57">
        <f t="shared" si="526"/>
        <v>166.91283202462557</v>
      </c>
      <c r="F600" s="57">
        <f t="shared" si="526"/>
        <v>0</v>
      </c>
      <c r="G600" s="57">
        <f t="shared" si="526"/>
        <v>332.73097967292102</v>
      </c>
      <c r="H600" s="58">
        <f t="shared" si="526"/>
        <v>8.6620870109625464E-2</v>
      </c>
      <c r="I600" s="16">
        <f t="shared" ref="I600" si="527">SUM(I579:I595)</f>
        <v>2942.2600532420256</v>
      </c>
      <c r="J600" s="6"/>
      <c r="K600" s="59" t="s">
        <v>25</v>
      </c>
      <c r="L600" s="57">
        <f>SUM(L579:L595)</f>
        <v>1810.8083687339315</v>
      </c>
      <c r="M600" s="57">
        <f t="shared" ref="M600:R600" si="528">SUM(M579:M595)</f>
        <v>99.741370740127124</v>
      </c>
      <c r="N600" s="57">
        <f t="shared" si="528"/>
        <v>531.97988120031096</v>
      </c>
      <c r="O600" s="57">
        <f t="shared" si="528"/>
        <v>166.91283202462557</v>
      </c>
      <c r="P600" s="57">
        <f t="shared" si="528"/>
        <v>3986.4965594514128</v>
      </c>
      <c r="Q600" s="57">
        <f t="shared" si="528"/>
        <v>332.73097967292102</v>
      </c>
      <c r="R600" s="58">
        <f t="shared" si="528"/>
        <v>8.6620870109625464E-2</v>
      </c>
      <c r="S600" s="60">
        <f t="shared" ref="S600" si="529">SUM(S579:S595)</f>
        <v>6928.7566126934389</v>
      </c>
    </row>
    <row r="601" spans="1:85" s="1" customFormat="1" ht="15" thickBot="1" x14ac:dyDescent="0.35">
      <c r="A601" s="110" t="s">
        <v>86</v>
      </c>
      <c r="B601" s="98">
        <f>IF($I600=0,"-",B600/$I600)</f>
        <v>0.61544810314731802</v>
      </c>
      <c r="C601" s="98">
        <f t="shared" ref="C601:H601" si="530">IF($I600=0,"-",C600/$I600)</f>
        <v>3.3899576833877697E-2</v>
      </c>
      <c r="D601" s="98">
        <f t="shared" si="530"/>
        <v>0.1808065472031038</v>
      </c>
      <c r="E601" s="98">
        <f t="shared" si="530"/>
        <v>5.6729462727370818E-2</v>
      </c>
      <c r="F601" s="98">
        <f t="shared" si="530"/>
        <v>0</v>
      </c>
      <c r="G601" s="98">
        <f t="shared" si="530"/>
        <v>0.11308686983881336</v>
      </c>
      <c r="H601" s="99">
        <f t="shared" si="530"/>
        <v>2.9440249516414914E-5</v>
      </c>
      <c r="I601" s="100">
        <f>SUM(B601:H601)</f>
        <v>1</v>
      </c>
      <c r="K601" s="64" t="s">
        <v>86</v>
      </c>
      <c r="L601" s="65">
        <f>IF($S600=0,"-",L600/$S600)</f>
        <v>0.26134680000399235</v>
      </c>
      <c r="M601" s="65">
        <f t="shared" ref="M601:R601" si="531">IF($S600=0,"-",M600/$S600)</f>
        <v>1.4395277005025917E-2</v>
      </c>
      <c r="N601" s="65">
        <f t="shared" si="531"/>
        <v>7.6778549303597579E-2</v>
      </c>
      <c r="O601" s="65">
        <f t="shared" si="531"/>
        <v>2.4089867974124289E-2</v>
      </c>
      <c r="P601" s="65">
        <f t="shared" si="531"/>
        <v>0.57535525957834566</v>
      </c>
      <c r="Q601" s="65">
        <f t="shared" si="531"/>
        <v>4.8021744487800298E-2</v>
      </c>
      <c r="R601" s="66">
        <f t="shared" si="531"/>
        <v>1.2501647113846743E-5</v>
      </c>
      <c r="S601" s="67">
        <f>SUM(L601:R601)</f>
        <v>0.99999999999999989</v>
      </c>
      <c r="BA601" s="68"/>
      <c r="BR601" s="68"/>
    </row>
    <row r="602" spans="1:85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3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70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ht="15" customHeight="1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37.405149182662775</v>
      </c>
      <c r="C605" s="14">
        <v>0</v>
      </c>
      <c r="D605" s="14">
        <v>0.3644102613316168</v>
      </c>
      <c r="E605" s="14">
        <v>0</v>
      </c>
      <c r="F605" s="213"/>
      <c r="G605" s="14">
        <v>0</v>
      </c>
      <c r="H605" s="15">
        <v>0</v>
      </c>
      <c r="I605" s="16">
        <f>SUM(B605:H605)</f>
        <v>37.769559443994389</v>
      </c>
      <c r="J605" s="6"/>
      <c r="K605" s="72" t="s">
        <v>6</v>
      </c>
      <c r="L605" s="14">
        <v>37.405149182662775</v>
      </c>
      <c r="M605" s="14">
        <v>0</v>
      </c>
      <c r="N605" s="14">
        <v>0.3644102613316168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37.769559443994389</v>
      </c>
      <c r="T605" s="160"/>
      <c r="U605" s="75" t="s">
        <v>6</v>
      </c>
      <c r="V605" s="76">
        <v>37.405149182662775</v>
      </c>
      <c r="W605" s="76">
        <v>0.19547422250162094</v>
      </c>
      <c r="X605" s="76">
        <v>0.16893603882999583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532">+P605</f>
        <v>0</v>
      </c>
      <c r="AF605" s="79">
        <f t="shared" ref="AF605:AF625" si="533">SUM(V605:AE605)</f>
        <v>37.769559443994396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8.6121347425244288</v>
      </c>
      <c r="C606" s="22">
        <v>0</v>
      </c>
      <c r="D606" s="22">
        <v>0.52614824903627755</v>
      </c>
      <c r="E606" s="22">
        <v>0</v>
      </c>
      <c r="F606" s="214"/>
      <c r="G606" s="22">
        <v>0</v>
      </c>
      <c r="H606" s="23">
        <v>0</v>
      </c>
      <c r="I606" s="24">
        <f t="shared" ref="I606:I625" si="534">SUM(B606:H606)</f>
        <v>9.1382829915607058</v>
      </c>
      <c r="J606" s="6"/>
      <c r="K606" s="25" t="s">
        <v>7</v>
      </c>
      <c r="L606" s="26">
        <v>8.6121347425244288</v>
      </c>
      <c r="M606" s="26">
        <v>0</v>
      </c>
      <c r="N606" s="26">
        <v>0.52614824903627755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535">SUM(L606:R606)</f>
        <v>9.1382829915607058</v>
      </c>
      <c r="T606" s="160"/>
      <c r="U606" s="80" t="s">
        <v>7</v>
      </c>
      <c r="V606" s="81">
        <v>8.6121347425244288</v>
      </c>
      <c r="W606" s="81">
        <v>0.50639500353221001</v>
      </c>
      <c r="X606" s="81">
        <v>1.9753245504067492E-2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532"/>
        <v>0</v>
      </c>
      <c r="AF606" s="83">
        <f t="shared" si="533"/>
        <v>9.1382829915607076</v>
      </c>
      <c r="AG606" s="121" t="str">
        <f t="shared" ref="AG606:AG626" si="536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15.865431821765524</v>
      </c>
      <c r="C607" s="18">
        <v>0</v>
      </c>
      <c r="D607" s="18">
        <v>6.0579844315501362E-2</v>
      </c>
      <c r="E607" s="18">
        <v>0</v>
      </c>
      <c r="F607" s="214"/>
      <c r="G607" s="18">
        <v>0</v>
      </c>
      <c r="H607" s="30">
        <v>0</v>
      </c>
      <c r="I607" s="16">
        <f t="shared" si="534"/>
        <v>15.926011666081026</v>
      </c>
      <c r="J607" s="6"/>
      <c r="K607" s="31" t="s">
        <v>9</v>
      </c>
      <c r="L607" s="18">
        <v>15.865431821765524</v>
      </c>
      <c r="M607" s="18">
        <v>0</v>
      </c>
      <c r="N607" s="18">
        <v>6.0579844315501362E-2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535"/>
        <v>15.926011666081026</v>
      </c>
      <c r="T607" s="160"/>
      <c r="U607" s="162" t="s">
        <v>9</v>
      </c>
      <c r="V607" s="76">
        <v>15.865431821765524</v>
      </c>
      <c r="W607" s="76">
        <v>6.0579844315501362E-2</v>
      </c>
      <c r="X607" s="76">
        <v>0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532"/>
        <v>0</v>
      </c>
      <c r="AF607" s="79">
        <f t="shared" si="533"/>
        <v>15.926011666081026</v>
      </c>
      <c r="AG607" s="121" t="str">
        <f t="shared" si="536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534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535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532"/>
        <v>0</v>
      </c>
      <c r="AF608" s="83">
        <f t="shared" si="533"/>
        <v>0</v>
      </c>
      <c r="AG608" s="121" t="str">
        <f t="shared" si="536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39.800420113151027</v>
      </c>
      <c r="C609" s="18">
        <v>0</v>
      </c>
      <c r="D609" s="18">
        <v>4.2798853847004086</v>
      </c>
      <c r="E609" s="18">
        <v>0</v>
      </c>
      <c r="F609" s="214"/>
      <c r="G609" s="18">
        <v>0</v>
      </c>
      <c r="H609" s="30">
        <v>0</v>
      </c>
      <c r="I609" s="16">
        <f t="shared" si="534"/>
        <v>44.080305497851434</v>
      </c>
      <c r="J609" s="6"/>
      <c r="K609" s="31" t="s">
        <v>15</v>
      </c>
      <c r="L609" s="18">
        <v>39.800420113151027</v>
      </c>
      <c r="M609" s="18">
        <v>0</v>
      </c>
      <c r="N609" s="18">
        <v>4.2798853847004086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535"/>
        <v>44.080305497851434</v>
      </c>
      <c r="T609" s="160"/>
      <c r="U609" s="162" t="s">
        <v>15</v>
      </c>
      <c r="V609" s="76">
        <v>39.800420113151027</v>
      </c>
      <c r="W609" s="76">
        <v>4.2798853847004086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532"/>
        <v>0</v>
      </c>
      <c r="AF609" s="79">
        <f t="shared" si="533"/>
        <v>44.080305497851434</v>
      </c>
      <c r="AG609" s="121" t="str">
        <f t="shared" si="536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1662.8236147892524</v>
      </c>
      <c r="C610" s="22">
        <v>0</v>
      </c>
      <c r="D610" s="22">
        <v>178.80953180993419</v>
      </c>
      <c r="E610" s="22">
        <v>0</v>
      </c>
      <c r="F610" s="214"/>
      <c r="G610" s="22">
        <v>0</v>
      </c>
      <c r="H610" s="23">
        <v>0</v>
      </c>
      <c r="I610" s="24">
        <f t="shared" si="534"/>
        <v>1841.6331465991866</v>
      </c>
      <c r="J610" s="6"/>
      <c r="K610" s="25" t="s">
        <v>14</v>
      </c>
      <c r="L610" s="26">
        <v>1662.8236147892524</v>
      </c>
      <c r="M610" s="26">
        <v>0</v>
      </c>
      <c r="N610" s="26">
        <v>178.80953180993419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535"/>
        <v>1841.6331465991866</v>
      </c>
      <c r="T610" s="160"/>
      <c r="U610" s="80" t="s">
        <v>14</v>
      </c>
      <c r="V610" s="81">
        <v>1662.8236147892524</v>
      </c>
      <c r="W610" s="81">
        <v>178.80953180993419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532"/>
        <v>0</v>
      </c>
      <c r="AF610" s="83">
        <f t="shared" si="533"/>
        <v>1841.6331465991866</v>
      </c>
      <c r="AG610" s="121" t="str">
        <f t="shared" si="536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534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2925.687351543319</v>
      </c>
      <c r="Q611" s="18">
        <v>0</v>
      </c>
      <c r="R611" s="19">
        <v>0</v>
      </c>
      <c r="S611" s="20">
        <f t="shared" si="535"/>
        <v>2925.687351543319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2925.687351543319</v>
      </c>
      <c r="AF611" s="124">
        <f t="shared" ref="AF611" si="537">SUM(V611:AE611)</f>
        <v>2925.687351543319</v>
      </c>
      <c r="AG611" s="121" t="str">
        <f t="shared" si="536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534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1503.466418791322</v>
      </c>
      <c r="Q612" s="26">
        <v>0</v>
      </c>
      <c r="R612" s="27">
        <v>0</v>
      </c>
      <c r="S612" s="28">
        <f t="shared" si="535"/>
        <v>1503.466418791322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538">+P612</f>
        <v>1503.466418791322</v>
      </c>
      <c r="AF612" s="83">
        <f t="shared" si="533"/>
        <v>1503.466418791322</v>
      </c>
      <c r="AG612" s="121" t="str">
        <f t="shared" si="536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534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535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538"/>
        <v>0</v>
      </c>
      <c r="AF613" s="124">
        <f t="shared" si="533"/>
        <v>0</v>
      </c>
      <c r="AG613" s="121" t="str">
        <f t="shared" si="536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49.080784079962861</v>
      </c>
      <c r="C614" s="22">
        <v>0</v>
      </c>
      <c r="D614" s="22">
        <v>4.5310856623070057</v>
      </c>
      <c r="E614" s="22">
        <v>0</v>
      </c>
      <c r="F614" s="214"/>
      <c r="G614" s="22">
        <v>0</v>
      </c>
      <c r="H614" s="23">
        <v>0</v>
      </c>
      <c r="I614" s="24">
        <f t="shared" si="534"/>
        <v>53.611869742269867</v>
      </c>
      <c r="J614" s="6"/>
      <c r="K614" s="25" t="s">
        <v>16</v>
      </c>
      <c r="L614" s="26">
        <v>49.080784079962861</v>
      </c>
      <c r="M614" s="26">
        <v>0</v>
      </c>
      <c r="N614" s="26">
        <v>4.5310856623070057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535"/>
        <v>53.611869742269867</v>
      </c>
      <c r="T614" s="160"/>
      <c r="U614" s="80" t="s">
        <v>16</v>
      </c>
      <c r="V614" s="81">
        <v>49.080784079962861</v>
      </c>
      <c r="W614" s="81">
        <v>4.2063709191844305</v>
      </c>
      <c r="X614" s="81">
        <v>0.32471474312257542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538"/>
        <v>0</v>
      </c>
      <c r="AF614" s="83">
        <f t="shared" si="533"/>
        <v>53.611869742269867</v>
      </c>
      <c r="AG614" s="121" t="str">
        <f t="shared" si="536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2296.8356875474606</v>
      </c>
      <c r="C615" s="18">
        <v>0</v>
      </c>
      <c r="D615" s="18">
        <v>359.02109233900194</v>
      </c>
      <c r="E615" s="18">
        <v>0</v>
      </c>
      <c r="F615" s="214"/>
      <c r="G615" s="18">
        <v>0</v>
      </c>
      <c r="H615" s="30">
        <v>0</v>
      </c>
      <c r="I615" s="16">
        <f t="shared" si="534"/>
        <v>2655.8567798864624</v>
      </c>
      <c r="J615" s="6"/>
      <c r="K615" s="31" t="s">
        <v>136</v>
      </c>
      <c r="L615" s="18">
        <v>2296.8356875474606</v>
      </c>
      <c r="M615" s="18">
        <v>0</v>
      </c>
      <c r="N615" s="18">
        <v>359.02109233900194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535"/>
        <v>2655.8567798864624</v>
      </c>
      <c r="T615" s="160"/>
      <c r="U615" s="84" t="s">
        <v>136</v>
      </c>
      <c r="V615" s="76">
        <v>2296.8356875474606</v>
      </c>
      <c r="W615" s="76">
        <v>355.69330308692975</v>
      </c>
      <c r="X615" s="76">
        <v>3.3277892520722121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538"/>
        <v>0</v>
      </c>
      <c r="AF615" s="124">
        <f t="shared" si="533"/>
        <v>2655.8567798864628</v>
      </c>
      <c r="AG615" s="121" t="str">
        <f t="shared" si="536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570.24103855215026</v>
      </c>
      <c r="C616" s="22">
        <v>0</v>
      </c>
      <c r="D616" s="22">
        <v>566.94646016401475</v>
      </c>
      <c r="E616" s="22">
        <v>835.33320909476936</v>
      </c>
      <c r="F616" s="214"/>
      <c r="G616" s="22">
        <v>386.96676772230865</v>
      </c>
      <c r="H616" s="23">
        <v>0</v>
      </c>
      <c r="I616" s="24">
        <f t="shared" si="534"/>
        <v>2359.487475533243</v>
      </c>
      <c r="J616" s="6"/>
      <c r="K616" s="25" t="s">
        <v>24</v>
      </c>
      <c r="L616" s="26">
        <v>570.24103855215026</v>
      </c>
      <c r="M616" s="26">
        <v>0</v>
      </c>
      <c r="N616" s="26">
        <v>566.94646016401475</v>
      </c>
      <c r="O616" s="26">
        <v>835.33320909476936</v>
      </c>
      <c r="P616" s="26">
        <v>0</v>
      </c>
      <c r="Q616" s="26">
        <v>386.96676772230865</v>
      </c>
      <c r="R616" s="27">
        <v>0</v>
      </c>
      <c r="S616" s="28">
        <f t="shared" si="535"/>
        <v>2359.487475533243</v>
      </c>
      <c r="T616" s="160"/>
      <c r="U616" s="80" t="s">
        <v>24</v>
      </c>
      <c r="V616" s="81">
        <v>570.24103855215026</v>
      </c>
      <c r="W616" s="81">
        <v>362.16001067760288</v>
      </c>
      <c r="X616" s="81">
        <v>204.78644948641187</v>
      </c>
      <c r="Y616" s="81">
        <v>268.62997856675202</v>
      </c>
      <c r="Z616" s="81">
        <v>267.23635911157089</v>
      </c>
      <c r="AA616" s="81">
        <v>79.690350750016592</v>
      </c>
      <c r="AB616" s="81">
        <v>216.24900277415898</v>
      </c>
      <c r="AC616" s="81">
        <v>170.71776494814969</v>
      </c>
      <c r="AD616" s="81">
        <v>219.77652066642986</v>
      </c>
      <c r="AE616" s="122">
        <f t="shared" si="538"/>
        <v>0</v>
      </c>
      <c r="AF616" s="83">
        <f t="shared" si="533"/>
        <v>2359.487475533243</v>
      </c>
      <c r="AG616" s="121" t="str">
        <f t="shared" si="536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225.78745230797657</v>
      </c>
      <c r="C617" s="18">
        <v>0</v>
      </c>
      <c r="D617" s="18">
        <v>35.458760700218505</v>
      </c>
      <c r="E617" s="18">
        <v>0</v>
      </c>
      <c r="F617" s="214"/>
      <c r="G617" s="18">
        <v>0</v>
      </c>
      <c r="H617" s="30">
        <v>0</v>
      </c>
      <c r="I617" s="16">
        <f t="shared" si="534"/>
        <v>261.24621300819507</v>
      </c>
      <c r="J617" s="6"/>
      <c r="K617" s="31" t="s">
        <v>23</v>
      </c>
      <c r="L617" s="18">
        <v>225.78745230797657</v>
      </c>
      <c r="M617" s="18">
        <v>0</v>
      </c>
      <c r="N617" s="18">
        <v>35.458760700218505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535"/>
        <v>261.24621300819507</v>
      </c>
      <c r="T617" s="160"/>
      <c r="U617" s="164" t="s">
        <v>23</v>
      </c>
      <c r="V617" s="76">
        <v>225.78745230797657</v>
      </c>
      <c r="W617" s="76">
        <v>35.458760700218505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538"/>
        <v>0</v>
      </c>
      <c r="AF617" s="124">
        <f t="shared" si="533"/>
        <v>261.24621300819507</v>
      </c>
      <c r="AG617" s="121" t="str">
        <f t="shared" si="536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3454.9914394517468</v>
      </c>
      <c r="C618" s="22">
        <v>0</v>
      </c>
      <c r="D618" s="22">
        <v>271.03111336896166</v>
      </c>
      <c r="E618" s="22">
        <v>0</v>
      </c>
      <c r="F618" s="214"/>
      <c r="G618" s="22">
        <v>0</v>
      </c>
      <c r="H618" s="23">
        <v>0</v>
      </c>
      <c r="I618" s="24">
        <f t="shared" si="534"/>
        <v>3726.0225528207084</v>
      </c>
      <c r="J618" s="6"/>
      <c r="K618" s="25" t="s">
        <v>58</v>
      </c>
      <c r="L618" s="26">
        <v>3454.9914394517468</v>
      </c>
      <c r="M618" s="26">
        <v>0</v>
      </c>
      <c r="N618" s="26">
        <v>271.03111336896166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535"/>
        <v>3726.0225528207084</v>
      </c>
      <c r="T618" s="160"/>
      <c r="U618" s="80" t="s">
        <v>58</v>
      </c>
      <c r="V618" s="81">
        <v>3454.9914394517468</v>
      </c>
      <c r="W618" s="81">
        <v>255.54502134378933</v>
      </c>
      <c r="X618" s="81">
        <v>15.486092025172319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538"/>
        <v>0</v>
      </c>
      <c r="AF618" s="83">
        <f t="shared" si="533"/>
        <v>3726.0225528207084</v>
      </c>
      <c r="AG618" s="121" t="str">
        <f t="shared" si="536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235.0850408570079</v>
      </c>
      <c r="C619" s="18">
        <v>0</v>
      </c>
      <c r="D619" s="18">
        <v>58.720521658222744</v>
      </c>
      <c r="E619" s="18">
        <v>0</v>
      </c>
      <c r="F619" s="214"/>
      <c r="G619" s="18">
        <v>0</v>
      </c>
      <c r="H619" s="30">
        <v>0</v>
      </c>
      <c r="I619" s="16">
        <f t="shared" si="534"/>
        <v>293.80556251523063</v>
      </c>
      <c r="J619" s="6"/>
      <c r="K619" s="31" t="s">
        <v>21</v>
      </c>
      <c r="L619" s="18">
        <v>235.0850408570079</v>
      </c>
      <c r="M619" s="18">
        <v>0</v>
      </c>
      <c r="N619" s="18">
        <v>58.720521658222744</v>
      </c>
      <c r="O619" s="18">
        <v>0</v>
      </c>
      <c r="P619" s="18">
        <v>251.66506820926293</v>
      </c>
      <c r="Q619" s="18">
        <v>0</v>
      </c>
      <c r="R619" s="19">
        <v>0</v>
      </c>
      <c r="S619" s="20">
        <f t="shared" si="535"/>
        <v>545.4706307244935</v>
      </c>
      <c r="T619" s="160"/>
      <c r="U619" s="164" t="s">
        <v>21</v>
      </c>
      <c r="V619" s="76">
        <v>235.0850408570079</v>
      </c>
      <c r="W619" s="76">
        <v>58.087404367838452</v>
      </c>
      <c r="X619" s="76">
        <v>0.63311729038428943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538"/>
        <v>251.66506820926293</v>
      </c>
      <c r="AF619" s="124">
        <f t="shared" si="533"/>
        <v>545.4706307244935</v>
      </c>
      <c r="AG619" s="121" t="str">
        <f t="shared" si="536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534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535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538"/>
        <v>0</v>
      </c>
      <c r="AF620" s="83">
        <f t="shared" si="533"/>
        <v>0</v>
      </c>
      <c r="AG620" s="121" t="str">
        <f t="shared" si="536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97.89570562217709</v>
      </c>
      <c r="C621" s="18">
        <v>0</v>
      </c>
      <c r="D621" s="18">
        <v>165.0344871630756</v>
      </c>
      <c r="E621" s="18">
        <v>0</v>
      </c>
      <c r="F621" s="214"/>
      <c r="G621" s="18">
        <v>0</v>
      </c>
      <c r="H621" s="30">
        <v>0</v>
      </c>
      <c r="I621" s="16">
        <f t="shared" si="534"/>
        <v>262.9301927852527</v>
      </c>
      <c r="J621" s="6"/>
      <c r="K621" s="33" t="s">
        <v>62</v>
      </c>
      <c r="L621" s="18">
        <v>97.89570562217709</v>
      </c>
      <c r="M621" s="18">
        <v>0</v>
      </c>
      <c r="N621" s="18">
        <v>165.0344871630756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535"/>
        <v>262.9301927852527</v>
      </c>
      <c r="T621" s="160"/>
      <c r="U621" s="165" t="s">
        <v>62</v>
      </c>
      <c r="V621" s="76">
        <v>97.89570562217709</v>
      </c>
      <c r="W621" s="76">
        <v>165.0344871630756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538"/>
        <v>0</v>
      </c>
      <c r="AF621" s="79">
        <f t="shared" si="533"/>
        <v>262.9301927852527</v>
      </c>
      <c r="AG621" s="121" t="str">
        <f t="shared" si="536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97.89570562217709</v>
      </c>
      <c r="C622" s="35">
        <v>0</v>
      </c>
      <c r="D622" s="35">
        <v>165.0344871630756</v>
      </c>
      <c r="E622" s="35">
        <v>0</v>
      </c>
      <c r="F622" s="214"/>
      <c r="G622" s="35">
        <v>0</v>
      </c>
      <c r="H622" s="36">
        <v>0</v>
      </c>
      <c r="I622" s="37">
        <f t="shared" si="534"/>
        <v>262.9301927852527</v>
      </c>
      <c r="J622" s="6"/>
      <c r="K622" s="38" t="s">
        <v>22</v>
      </c>
      <c r="L622" s="39">
        <v>97.89570562217709</v>
      </c>
      <c r="M622" s="39">
        <v>0</v>
      </c>
      <c r="N622" s="39">
        <v>165.0344871630756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535"/>
        <v>262.9301927852527</v>
      </c>
      <c r="T622" s="160"/>
      <c r="U622" s="166" t="s">
        <v>131</v>
      </c>
      <c r="V622" s="81">
        <v>97.89570562217709</v>
      </c>
      <c r="W622" s="81">
        <v>165.0344871630756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538"/>
        <v>0</v>
      </c>
      <c r="AF622" s="83">
        <f t="shared" si="533"/>
        <v>262.9301927852527</v>
      </c>
      <c r="AG622" s="125" t="str">
        <f t="shared" si="536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534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535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538"/>
        <v>0</v>
      </c>
      <c r="AF623" s="124">
        <f t="shared" si="533"/>
        <v>0</v>
      </c>
      <c r="AG623" s="125" t="str">
        <f t="shared" si="536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534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535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538"/>
        <v>0</v>
      </c>
      <c r="AF624" s="83">
        <f t="shared" si="533"/>
        <v>0</v>
      </c>
      <c r="AG624" s="125" t="str">
        <f t="shared" si="536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534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535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533"/>
        <v>0</v>
      </c>
      <c r="AG625" s="125" t="str">
        <f t="shared" si="536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8694.4238990678368</v>
      </c>
      <c r="C626" s="57">
        <f t="shared" ref="C626:H626" si="539">SUM(C605:C621)</f>
        <v>0</v>
      </c>
      <c r="D626" s="57">
        <f t="shared" si="539"/>
        <v>1644.7840766051204</v>
      </c>
      <c r="E626" s="57">
        <f t="shared" si="539"/>
        <v>835.33320909476936</v>
      </c>
      <c r="F626" s="57">
        <f t="shared" si="539"/>
        <v>0</v>
      </c>
      <c r="G626" s="57">
        <f t="shared" si="539"/>
        <v>386.96676772230865</v>
      </c>
      <c r="H626" s="58">
        <f t="shared" si="539"/>
        <v>0</v>
      </c>
      <c r="I626" s="16">
        <f t="shared" ref="I626" si="540">SUM(I605:I621)</f>
        <v>11561.507952490034</v>
      </c>
      <c r="J626" s="6"/>
      <c r="K626" s="59" t="s">
        <v>25</v>
      </c>
      <c r="L626" s="57">
        <f>SUM(L605:L621)</f>
        <v>8694.4238990678368</v>
      </c>
      <c r="M626" s="57">
        <f t="shared" ref="M626:R626" si="541">SUM(M605:M621)</f>
        <v>0</v>
      </c>
      <c r="N626" s="57">
        <f t="shared" si="541"/>
        <v>1644.7840766051204</v>
      </c>
      <c r="O626" s="57">
        <f t="shared" si="541"/>
        <v>835.33320909476936</v>
      </c>
      <c r="P626" s="57">
        <f t="shared" si="541"/>
        <v>4680.8188385439043</v>
      </c>
      <c r="Q626" s="57">
        <f t="shared" si="541"/>
        <v>386.96676772230865</v>
      </c>
      <c r="R626" s="58">
        <f t="shared" si="541"/>
        <v>0</v>
      </c>
      <c r="S626" s="60">
        <f t="shared" ref="S626" si="542">SUM(S605:S621)</f>
        <v>16242.326791033938</v>
      </c>
      <c r="T626" s="160"/>
      <c r="U626" s="158" t="s">
        <v>61</v>
      </c>
      <c r="V626" s="95">
        <f>SUM(V605:V621)</f>
        <v>8694.4238990678368</v>
      </c>
      <c r="W626" s="95">
        <f t="shared" ref="W626:AE626" si="543">SUM(W605:W621)</f>
        <v>1420.0372245236226</v>
      </c>
      <c r="X626" s="95">
        <f t="shared" si="543"/>
        <v>224.74685208149734</v>
      </c>
      <c r="Y626" s="95">
        <f t="shared" si="543"/>
        <v>268.62997856675202</v>
      </c>
      <c r="Z626" s="95">
        <f t="shared" si="543"/>
        <v>267.23635911157089</v>
      </c>
      <c r="AA626" s="95">
        <f t="shared" si="543"/>
        <v>79.690350750016592</v>
      </c>
      <c r="AB626" s="95">
        <f t="shared" si="543"/>
        <v>216.24900277415898</v>
      </c>
      <c r="AC626" s="95">
        <f t="shared" si="543"/>
        <v>170.71776494814969</v>
      </c>
      <c r="AD626" s="95">
        <f t="shared" si="543"/>
        <v>219.77652066642986</v>
      </c>
      <c r="AE626" s="95">
        <f t="shared" si="543"/>
        <v>4680.8188385439043</v>
      </c>
      <c r="AF626" s="136">
        <f>SUM(AF605:AF621)</f>
        <v>16242.326791033942</v>
      </c>
      <c r="AG626" s="126" t="str">
        <f t="shared" si="536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0.75201469694057466</v>
      </c>
      <c r="C627" s="98">
        <f t="shared" ref="C627:H627" si="544">IF($I626=0,"-",C626/$I626)</f>
        <v>0</v>
      </c>
      <c r="D627" s="98">
        <f t="shared" si="544"/>
        <v>0.14226380186426102</v>
      </c>
      <c r="E627" s="98">
        <f t="shared" si="544"/>
        <v>7.2251233362241582E-2</v>
      </c>
      <c r="F627" s="98">
        <f t="shared" si="544"/>
        <v>0</v>
      </c>
      <c r="G627" s="98">
        <f t="shared" si="544"/>
        <v>3.3470267832922826E-2</v>
      </c>
      <c r="H627" s="99">
        <f t="shared" si="544"/>
        <v>0</v>
      </c>
      <c r="I627" s="100">
        <f>SUM(B627:H627)</f>
        <v>1</v>
      </c>
      <c r="K627" s="64" t="s">
        <v>86</v>
      </c>
      <c r="L627" s="65">
        <f>IF($S626=0,"-",L626/$S626)</f>
        <v>0.53529423529806808</v>
      </c>
      <c r="M627" s="65">
        <f t="shared" ref="M627:R627" si="545">IF($S626=0,"-",M626/$S626)</f>
        <v>0</v>
      </c>
      <c r="N627" s="65">
        <f t="shared" si="545"/>
        <v>0.10126529885564618</v>
      </c>
      <c r="O627" s="65">
        <f t="shared" si="545"/>
        <v>5.1429405395037896E-2</v>
      </c>
      <c r="P627" s="65">
        <f t="shared" si="545"/>
        <v>0.28818647098812233</v>
      </c>
      <c r="Q627" s="65">
        <f t="shared" si="545"/>
        <v>2.3824589463125528E-2</v>
      </c>
      <c r="R627" s="66">
        <f t="shared" si="545"/>
        <v>0</v>
      </c>
      <c r="S627" s="67">
        <f>SUM(L627:R627)</f>
        <v>1</v>
      </c>
      <c r="T627" s="161"/>
      <c r="U627" s="159" t="s">
        <v>86</v>
      </c>
      <c r="V627" s="102">
        <f>V626/$AF626</f>
        <v>0.53529423529806797</v>
      </c>
      <c r="W627" s="102">
        <f t="shared" ref="W627:AF627" si="546">W626/$AF626</f>
        <v>8.7428189494839423E-2</v>
      </c>
      <c r="X627" s="102">
        <f t="shared" si="546"/>
        <v>1.3837109360806708E-2</v>
      </c>
      <c r="Y627" s="102">
        <f t="shared" si="546"/>
        <v>1.6538885223947138E-2</v>
      </c>
      <c r="Z627" s="102">
        <f t="shared" si="546"/>
        <v>1.64530835113532E-2</v>
      </c>
      <c r="AA627" s="102">
        <f t="shared" si="546"/>
        <v>4.9063383451936893E-3</v>
      </c>
      <c r="AB627" s="102">
        <f t="shared" si="546"/>
        <v>1.3313917738284414E-2</v>
      </c>
      <c r="AC627" s="102">
        <f t="shared" si="546"/>
        <v>1.051067172484111E-2</v>
      </c>
      <c r="AD627" s="137">
        <f t="shared" si="546"/>
        <v>1.3531098314543855E-2</v>
      </c>
      <c r="AE627" s="137">
        <f t="shared" si="546"/>
        <v>0.28818647098812228</v>
      </c>
      <c r="AF627" s="138">
        <f t="shared" si="546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0.10446039954262222</v>
      </c>
      <c r="C631" s="14">
        <v>0</v>
      </c>
      <c r="D631" s="14">
        <v>0.15685430848586918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0.26131470802849138</v>
      </c>
      <c r="J631" s="6"/>
      <c r="K631" s="72" t="s">
        <v>6</v>
      </c>
      <c r="L631" s="14">
        <v>0.10446039954262222</v>
      </c>
      <c r="M631" s="14">
        <v>0</v>
      </c>
      <c r="N631" s="14">
        <v>0.15685430848586918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0.26131470802849138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0.3760159321097265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547">SUM(B632:H632)</f>
        <v>0.3760159321097265</v>
      </c>
      <c r="J632" s="6"/>
      <c r="K632" s="25" t="s">
        <v>7</v>
      </c>
      <c r="L632" s="26">
        <v>0.3760159321097265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548">SUM(L632:R632)</f>
        <v>0.3760159321097265</v>
      </c>
    </row>
    <row r="633" spans="1:85" x14ac:dyDescent="0.25">
      <c r="A633" s="29" t="s">
        <v>9</v>
      </c>
      <c r="B633" s="18">
        <v>0.36673128620920259</v>
      </c>
      <c r="C633" s="18">
        <v>0</v>
      </c>
      <c r="D633" s="18">
        <v>1.1748036662354686E-3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547"/>
        <v>0.36790608987543805</v>
      </c>
      <c r="J633" s="6"/>
      <c r="K633" s="31" t="s">
        <v>9</v>
      </c>
      <c r="L633" s="18">
        <v>0.36673128620920259</v>
      </c>
      <c r="M633" s="18">
        <v>0</v>
      </c>
      <c r="N633" s="18">
        <v>1.1748036662354686E-3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548"/>
        <v>0.36790608987543805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547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548"/>
        <v>0</v>
      </c>
    </row>
    <row r="635" spans="1:85" x14ac:dyDescent="0.25">
      <c r="A635" s="29" t="s">
        <v>15</v>
      </c>
      <c r="B635" s="18">
        <v>10.376155654497065</v>
      </c>
      <c r="C635" s="18">
        <v>4.4846395093079597E-2</v>
      </c>
      <c r="D635" s="18">
        <v>0.83610781923154742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547"/>
        <v>11.257109868821692</v>
      </c>
      <c r="J635" s="6"/>
      <c r="K635" s="31" t="s">
        <v>15</v>
      </c>
      <c r="L635" s="18">
        <v>10.376155654497065</v>
      </c>
      <c r="M635" s="18">
        <v>4.4846395093079597E-2</v>
      </c>
      <c r="N635" s="18">
        <v>0.83610781923154742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548"/>
        <v>11.257109868821692</v>
      </c>
    </row>
    <row r="636" spans="1:85" x14ac:dyDescent="0.25">
      <c r="A636" s="21" t="s">
        <v>14</v>
      </c>
      <c r="B636" s="22">
        <v>1.7500371275149156</v>
      </c>
      <c r="C636" s="22">
        <v>3.9494499054226757E-2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547"/>
        <v>1.7895316265691423</v>
      </c>
      <c r="J636" s="6"/>
      <c r="K636" s="25" t="s">
        <v>14</v>
      </c>
      <c r="L636" s="26">
        <v>1.7500371275149156</v>
      </c>
      <c r="M636" s="26">
        <v>3.9494499054226757E-2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548"/>
        <v>1.7895316265691423</v>
      </c>
    </row>
    <row r="637" spans="1:85" x14ac:dyDescent="0.25">
      <c r="A637" s="29" t="s">
        <v>56</v>
      </c>
      <c r="B637" s="18">
        <v>0</v>
      </c>
      <c r="C637" s="18">
        <v>0.3320698897102175</v>
      </c>
      <c r="D637" s="18">
        <v>0</v>
      </c>
      <c r="E637" s="18">
        <v>16.117231503153501</v>
      </c>
      <c r="F637" s="18">
        <v>636.5142723213429</v>
      </c>
      <c r="G637" s="18">
        <v>0</v>
      </c>
      <c r="H637" s="30">
        <v>0</v>
      </c>
      <c r="I637" s="16">
        <f t="shared" si="547"/>
        <v>652.96357371420663</v>
      </c>
      <c r="J637" s="6"/>
      <c r="K637" s="31" t="s">
        <v>56</v>
      </c>
      <c r="L637" s="18">
        <v>0</v>
      </c>
      <c r="M637" s="18">
        <v>0.3320698897102175</v>
      </c>
      <c r="N637" s="18">
        <v>0</v>
      </c>
      <c r="O637" s="18">
        <v>16.117231503153501</v>
      </c>
      <c r="P637" s="18">
        <v>636.5142723213429</v>
      </c>
      <c r="Q637" s="18">
        <v>0</v>
      </c>
      <c r="R637" s="19">
        <v>0</v>
      </c>
      <c r="S637" s="20">
        <f t="shared" si="548"/>
        <v>652.96357371420663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9.46572419461544</v>
      </c>
      <c r="F638" s="22">
        <v>0</v>
      </c>
      <c r="G638" s="22">
        <v>0</v>
      </c>
      <c r="H638" s="23">
        <v>0</v>
      </c>
      <c r="I638" s="24">
        <f t="shared" si="547"/>
        <v>9.46572419461544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9.46572419461544</v>
      </c>
      <c r="P638" s="26">
        <v>0</v>
      </c>
      <c r="Q638" s="26">
        <v>0</v>
      </c>
      <c r="R638" s="27">
        <v>0</v>
      </c>
      <c r="S638" s="28">
        <f t="shared" si="548"/>
        <v>9.46572419461544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547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548"/>
        <v>0</v>
      </c>
    </row>
    <row r="640" spans="1:85" x14ac:dyDescent="0.25">
      <c r="A640" s="21" t="s">
        <v>16</v>
      </c>
      <c r="B640" s="22">
        <v>5.3035784062732167</v>
      </c>
      <c r="C640" s="22">
        <v>0</v>
      </c>
      <c r="D640" s="22">
        <v>2.5675852438979824E-2</v>
      </c>
      <c r="E640" s="22">
        <v>0.15623019903337534</v>
      </c>
      <c r="F640" s="22">
        <v>0</v>
      </c>
      <c r="G640" s="22">
        <v>0</v>
      </c>
      <c r="H640" s="23">
        <v>0</v>
      </c>
      <c r="I640" s="24">
        <f t="shared" si="547"/>
        <v>5.4854844577455717</v>
      </c>
      <c r="J640" s="6"/>
      <c r="K640" s="25" t="s">
        <v>16</v>
      </c>
      <c r="L640" s="26">
        <v>5.3035784062732167</v>
      </c>
      <c r="M640" s="26">
        <v>0</v>
      </c>
      <c r="N640" s="26">
        <v>2.5675852438979824E-2</v>
      </c>
      <c r="O640" s="26">
        <v>0.15623019903337534</v>
      </c>
      <c r="P640" s="26">
        <v>0</v>
      </c>
      <c r="Q640" s="26">
        <v>0</v>
      </c>
      <c r="R640" s="27">
        <v>0</v>
      </c>
      <c r="S640" s="28">
        <f t="shared" si="548"/>
        <v>5.4854844577455717</v>
      </c>
    </row>
    <row r="641" spans="1:70" x14ac:dyDescent="0.25">
      <c r="A641" s="29" t="s">
        <v>136</v>
      </c>
      <c r="B641" s="18">
        <v>26.570089910378474</v>
      </c>
      <c r="C641" s="18">
        <v>0</v>
      </c>
      <c r="D641" s="18">
        <v>6.867208110459635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547"/>
        <v>33.437298020838107</v>
      </c>
      <c r="J641" s="6"/>
      <c r="K641" s="31" t="s">
        <v>136</v>
      </c>
      <c r="L641" s="18">
        <v>26.570089910378474</v>
      </c>
      <c r="M641" s="18">
        <v>0</v>
      </c>
      <c r="N641" s="18">
        <v>6.867208110459635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548"/>
        <v>33.437298020838107</v>
      </c>
    </row>
    <row r="642" spans="1:70" x14ac:dyDescent="0.25">
      <c r="A642" s="21" t="s">
        <v>24</v>
      </c>
      <c r="B642" s="22">
        <v>58.612001035823972</v>
      </c>
      <c r="C642" s="22">
        <v>7.6155948435483789E-2</v>
      </c>
      <c r="D642" s="22">
        <v>1.2123482843579438</v>
      </c>
      <c r="E642" s="22">
        <v>97.394792755246883</v>
      </c>
      <c r="F642" s="22">
        <v>0</v>
      </c>
      <c r="G642" s="22">
        <v>32.843496696155661</v>
      </c>
      <c r="H642" s="23">
        <v>0.46079396884808055</v>
      </c>
      <c r="I642" s="24">
        <f t="shared" si="547"/>
        <v>190.59958868886804</v>
      </c>
      <c r="J642" s="6"/>
      <c r="K642" s="25" t="s">
        <v>24</v>
      </c>
      <c r="L642" s="26">
        <v>58.612001035823972</v>
      </c>
      <c r="M642" s="26">
        <v>7.6155948435483789E-2</v>
      </c>
      <c r="N642" s="26">
        <v>1.2123482843579438</v>
      </c>
      <c r="O642" s="26">
        <v>97.394792755246883</v>
      </c>
      <c r="P642" s="26">
        <v>0</v>
      </c>
      <c r="Q642" s="26">
        <v>32.843496696155661</v>
      </c>
      <c r="R642" s="27">
        <v>0.46079396884808055</v>
      </c>
      <c r="S642" s="28">
        <f t="shared" si="548"/>
        <v>190.59958868886804</v>
      </c>
    </row>
    <row r="643" spans="1:70" x14ac:dyDescent="0.25">
      <c r="A643" s="29" t="s">
        <v>23</v>
      </c>
      <c r="B643" s="18">
        <v>3.6930140662292859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547"/>
        <v>3.6930140662292859</v>
      </c>
      <c r="J643" s="6"/>
      <c r="K643" s="31" t="s">
        <v>23</v>
      </c>
      <c r="L643" s="18">
        <v>3.6930140662292859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548"/>
        <v>3.6930140662292859</v>
      </c>
    </row>
    <row r="644" spans="1:70" x14ac:dyDescent="0.25">
      <c r="A644" s="21" t="s">
        <v>58</v>
      </c>
      <c r="B644" s="22">
        <v>145.46760976585924</v>
      </c>
      <c r="C644" s="22">
        <v>6.589189009498619</v>
      </c>
      <c r="D644" s="22">
        <v>82.830362105196158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547"/>
        <v>234.88716088055401</v>
      </c>
      <c r="J644" s="6"/>
      <c r="K644" s="25" t="s">
        <v>58</v>
      </c>
      <c r="L644" s="26">
        <v>145.46760976585924</v>
      </c>
      <c r="M644" s="26">
        <v>6.589189009498619</v>
      </c>
      <c r="N644" s="26">
        <v>82.830362105196158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548"/>
        <v>234.88716088055401</v>
      </c>
    </row>
    <row r="645" spans="1:70" x14ac:dyDescent="0.25">
      <c r="A645" s="29" t="s">
        <v>21</v>
      </c>
      <c r="B645" s="18">
        <v>24.5806760752473</v>
      </c>
      <c r="C645" s="18">
        <v>0</v>
      </c>
      <c r="D645" s="18">
        <v>16.43150771532456</v>
      </c>
      <c r="E645" s="18">
        <v>5.156931378942093</v>
      </c>
      <c r="F645" s="18">
        <v>40.569929202909442</v>
      </c>
      <c r="G645" s="18">
        <v>0</v>
      </c>
      <c r="H645" s="30">
        <v>0</v>
      </c>
      <c r="I645" s="16">
        <f t="shared" si="547"/>
        <v>86.739044372423393</v>
      </c>
      <c r="J645" s="6"/>
      <c r="K645" s="31" t="s">
        <v>21</v>
      </c>
      <c r="L645" s="18">
        <v>24.5806760752473</v>
      </c>
      <c r="M645" s="18">
        <v>0</v>
      </c>
      <c r="N645" s="18">
        <v>16.43150771532456</v>
      </c>
      <c r="O645" s="18">
        <v>5.156931378942093</v>
      </c>
      <c r="P645" s="18">
        <v>40.569929202909442</v>
      </c>
      <c r="Q645" s="18">
        <v>0</v>
      </c>
      <c r="R645" s="19">
        <v>0</v>
      </c>
      <c r="S645" s="20">
        <f t="shared" si="548"/>
        <v>86.739044372423393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547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548"/>
        <v>0</v>
      </c>
    </row>
    <row r="647" spans="1:70" x14ac:dyDescent="0.25">
      <c r="A647" s="32" t="s">
        <v>62</v>
      </c>
      <c r="B647" s="18">
        <v>3.550290653135209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547"/>
        <v>3.550290653135209</v>
      </c>
      <c r="J647" s="6"/>
      <c r="K647" s="33" t="s">
        <v>62</v>
      </c>
      <c r="L647" s="18">
        <v>3.550290653135209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548"/>
        <v>3.550290653135209</v>
      </c>
    </row>
    <row r="648" spans="1:70" ht="14.4" x14ac:dyDescent="0.3">
      <c r="A648" s="34" t="s">
        <v>22</v>
      </c>
      <c r="B648" s="35">
        <v>3.550290653135209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547"/>
        <v>3.550290653135209</v>
      </c>
      <c r="J648" s="6"/>
      <c r="K648" s="38" t="s">
        <v>22</v>
      </c>
      <c r="L648" s="39">
        <v>3.550290653135209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548"/>
        <v>3.550290653135209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547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548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547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548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547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548"/>
        <v>0</v>
      </c>
    </row>
    <row r="652" spans="1:70" x14ac:dyDescent="0.25">
      <c r="A652" s="56" t="s">
        <v>25</v>
      </c>
      <c r="B652" s="57">
        <f>SUM(B631:B647)</f>
        <v>280.75066031282023</v>
      </c>
      <c r="C652" s="57">
        <f t="shared" ref="C652:H652" si="549">SUM(C631:C647)</f>
        <v>7.0817557417916266</v>
      </c>
      <c r="D652" s="57">
        <f t="shared" si="549"/>
        <v>108.36123899916092</v>
      </c>
      <c r="E652" s="57">
        <f t="shared" si="549"/>
        <v>128.29091003099128</v>
      </c>
      <c r="F652" s="57">
        <f t="shared" si="549"/>
        <v>677.08420152425231</v>
      </c>
      <c r="G652" s="57">
        <f t="shared" si="549"/>
        <v>32.843496696155661</v>
      </c>
      <c r="H652" s="58">
        <f t="shared" si="549"/>
        <v>0.46079396884808055</v>
      </c>
      <c r="I652" s="16">
        <f t="shared" ref="I652" si="550">SUM(I631:I647)</f>
        <v>1234.8730572740201</v>
      </c>
      <c r="J652" s="6"/>
      <c r="K652" s="59" t="s">
        <v>25</v>
      </c>
      <c r="L652" s="57">
        <f>SUM(L631:L647)</f>
        <v>280.75066031282023</v>
      </c>
      <c r="M652" s="57">
        <f t="shared" ref="M652:R652" si="551">SUM(M631:M647)</f>
        <v>7.0817557417916266</v>
      </c>
      <c r="N652" s="57">
        <f t="shared" si="551"/>
        <v>108.36123899916092</v>
      </c>
      <c r="O652" s="57">
        <f t="shared" si="551"/>
        <v>128.29091003099128</v>
      </c>
      <c r="P652" s="57">
        <f t="shared" si="551"/>
        <v>677.08420152425231</v>
      </c>
      <c r="Q652" s="57">
        <f t="shared" si="551"/>
        <v>32.843496696155661</v>
      </c>
      <c r="R652" s="58">
        <f t="shared" si="551"/>
        <v>0.46079396884808055</v>
      </c>
      <c r="S652" s="60">
        <f t="shared" ref="S652" si="552">SUM(S631:S647)</f>
        <v>1234.8730572740201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0.22735183884615376</v>
      </c>
      <c r="C653" s="98">
        <f t="shared" ref="C653:H653" si="553">IF($I652=0,"-",C652/$I652)</f>
        <v>5.7348046425311026E-3</v>
      </c>
      <c r="D653" s="98">
        <f t="shared" si="553"/>
        <v>8.7750913635097155E-2</v>
      </c>
      <c r="E653" s="98">
        <f t="shared" si="553"/>
        <v>0.10388995798012893</v>
      </c>
      <c r="F653" s="98">
        <f t="shared" si="553"/>
        <v>0.54830267575755065</v>
      </c>
      <c r="G653" s="98">
        <f t="shared" si="553"/>
        <v>2.6596658257859816E-2</v>
      </c>
      <c r="H653" s="99">
        <f t="shared" si="553"/>
        <v>3.7315088067860382E-4</v>
      </c>
      <c r="I653" s="100">
        <f>SUM(B653:H653)</f>
        <v>1</v>
      </c>
      <c r="K653" s="64" t="s">
        <v>86</v>
      </c>
      <c r="L653" s="65">
        <f>IF($S652=0,"-",L652/$S652)</f>
        <v>0.22735183884615376</v>
      </c>
      <c r="M653" s="65">
        <f t="shared" ref="M653:R653" si="554">IF($S652=0,"-",M652/$S652)</f>
        <v>5.7348046425311026E-3</v>
      </c>
      <c r="N653" s="65">
        <f t="shared" si="554"/>
        <v>8.7750913635097155E-2</v>
      </c>
      <c r="O653" s="65">
        <f t="shared" si="554"/>
        <v>0.10388995798012893</v>
      </c>
      <c r="P653" s="65">
        <f t="shared" si="554"/>
        <v>0.54830267575755065</v>
      </c>
      <c r="Q653" s="65">
        <f t="shared" si="554"/>
        <v>2.6596658257859816E-2</v>
      </c>
      <c r="R653" s="66">
        <f t="shared" si="554"/>
        <v>3.7315088067860382E-4</v>
      </c>
      <c r="S653" s="67">
        <f>SUM(L653:R653)</f>
        <v>1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</sheetData>
  <mergeCells count="173">
    <mergeCell ref="V162:AI162"/>
    <mergeCell ref="B188:I188"/>
    <mergeCell ref="L188:S188"/>
    <mergeCell ref="V188:AI188"/>
    <mergeCell ref="B136:I136"/>
    <mergeCell ref="L136:S136"/>
    <mergeCell ref="V136:AI136"/>
    <mergeCell ref="B6:I6"/>
    <mergeCell ref="L6:S6"/>
    <mergeCell ref="B32:I32"/>
    <mergeCell ref="L32:S32"/>
    <mergeCell ref="V32:AI32"/>
    <mergeCell ref="B58:I58"/>
    <mergeCell ref="L58:S58"/>
    <mergeCell ref="B84:I84"/>
    <mergeCell ref="L84:S84"/>
    <mergeCell ref="B110:I110"/>
    <mergeCell ref="L110:S110"/>
    <mergeCell ref="V110:AI110"/>
    <mergeCell ref="B59:E79"/>
    <mergeCell ref="G59:H79"/>
    <mergeCell ref="L59:O79"/>
    <mergeCell ref="Q59:R79"/>
    <mergeCell ref="V266:AI266"/>
    <mergeCell ref="B292:I292"/>
    <mergeCell ref="L292:S292"/>
    <mergeCell ref="V292:AI292"/>
    <mergeCell ref="F267:F287"/>
    <mergeCell ref="B214:I214"/>
    <mergeCell ref="L214:S214"/>
    <mergeCell ref="V214:AI214"/>
    <mergeCell ref="B240:I240"/>
    <mergeCell ref="L240:S240"/>
    <mergeCell ref="V240:AI240"/>
    <mergeCell ref="F215:F235"/>
    <mergeCell ref="V422:AI422"/>
    <mergeCell ref="B448:I448"/>
    <mergeCell ref="L448:S448"/>
    <mergeCell ref="F371:F391"/>
    <mergeCell ref="F423:F443"/>
    <mergeCell ref="Q449:R469"/>
    <mergeCell ref="B318:I318"/>
    <mergeCell ref="L318:S318"/>
    <mergeCell ref="V318:AI318"/>
    <mergeCell ref="B344:I344"/>
    <mergeCell ref="L344:S344"/>
    <mergeCell ref="V344:AI344"/>
    <mergeCell ref="F319:F339"/>
    <mergeCell ref="A1:I3"/>
    <mergeCell ref="K1:S3"/>
    <mergeCell ref="U1:AI3"/>
    <mergeCell ref="A5:A6"/>
    <mergeCell ref="K5:K6"/>
    <mergeCell ref="B578:I578"/>
    <mergeCell ref="L578:S578"/>
    <mergeCell ref="B604:I604"/>
    <mergeCell ref="L604:S604"/>
    <mergeCell ref="B500:I500"/>
    <mergeCell ref="L500:S500"/>
    <mergeCell ref="B526:I526"/>
    <mergeCell ref="L526:S526"/>
    <mergeCell ref="B552:I552"/>
    <mergeCell ref="L552:S552"/>
    <mergeCell ref="Q527:R547"/>
    <mergeCell ref="B474:I474"/>
    <mergeCell ref="L474:S474"/>
    <mergeCell ref="B370:I370"/>
    <mergeCell ref="L370:S370"/>
    <mergeCell ref="V370:AI370"/>
    <mergeCell ref="B396:I396"/>
    <mergeCell ref="L396:S396"/>
    <mergeCell ref="V396:AI396"/>
    <mergeCell ref="A83:A84"/>
    <mergeCell ref="K83:K84"/>
    <mergeCell ref="A31:A32"/>
    <mergeCell ref="K31:K32"/>
    <mergeCell ref="U31:U32"/>
    <mergeCell ref="F33:F53"/>
    <mergeCell ref="A57:A58"/>
    <mergeCell ref="K57:K58"/>
    <mergeCell ref="F137:F157"/>
    <mergeCell ref="A161:A162"/>
    <mergeCell ref="K161:K162"/>
    <mergeCell ref="U161:U162"/>
    <mergeCell ref="F163:F183"/>
    <mergeCell ref="A109:A110"/>
    <mergeCell ref="K109:K110"/>
    <mergeCell ref="U109:U110"/>
    <mergeCell ref="F111:F131"/>
    <mergeCell ref="A135:A136"/>
    <mergeCell ref="K135:K136"/>
    <mergeCell ref="U135:U136"/>
    <mergeCell ref="B162:I162"/>
    <mergeCell ref="L162:S162"/>
    <mergeCell ref="A239:A240"/>
    <mergeCell ref="K239:K240"/>
    <mergeCell ref="U239:U240"/>
    <mergeCell ref="F241:F261"/>
    <mergeCell ref="A265:A266"/>
    <mergeCell ref="K265:K266"/>
    <mergeCell ref="U265:U266"/>
    <mergeCell ref="A187:A188"/>
    <mergeCell ref="K187:K188"/>
    <mergeCell ref="U187:U188"/>
    <mergeCell ref="F189:F209"/>
    <mergeCell ref="A213:A214"/>
    <mergeCell ref="K213:K214"/>
    <mergeCell ref="U213:U214"/>
    <mergeCell ref="B266:I266"/>
    <mergeCell ref="L266:S266"/>
    <mergeCell ref="A343:A344"/>
    <mergeCell ref="K343:K344"/>
    <mergeCell ref="U343:U344"/>
    <mergeCell ref="F345:F365"/>
    <mergeCell ref="A369:A370"/>
    <mergeCell ref="K369:K370"/>
    <mergeCell ref="U369:U370"/>
    <mergeCell ref="A291:A292"/>
    <mergeCell ref="K291:K292"/>
    <mergeCell ref="U291:U292"/>
    <mergeCell ref="F293:F313"/>
    <mergeCell ref="A317:A318"/>
    <mergeCell ref="K317:K318"/>
    <mergeCell ref="U317:U318"/>
    <mergeCell ref="A447:A448"/>
    <mergeCell ref="K447:K448"/>
    <mergeCell ref="B449:E469"/>
    <mergeCell ref="G449:H469"/>
    <mergeCell ref="L449:O469"/>
    <mergeCell ref="A395:A396"/>
    <mergeCell ref="K395:K396"/>
    <mergeCell ref="U395:U396"/>
    <mergeCell ref="F397:F417"/>
    <mergeCell ref="A421:A422"/>
    <mergeCell ref="K421:K422"/>
    <mergeCell ref="U421:U422"/>
    <mergeCell ref="B422:I422"/>
    <mergeCell ref="L422:S422"/>
    <mergeCell ref="Q475:R495"/>
    <mergeCell ref="A499:A500"/>
    <mergeCell ref="K499:K500"/>
    <mergeCell ref="B501:E521"/>
    <mergeCell ref="G501:H521"/>
    <mergeCell ref="L501:O521"/>
    <mergeCell ref="Q501:R521"/>
    <mergeCell ref="A473:A474"/>
    <mergeCell ref="K473:K474"/>
    <mergeCell ref="B475:E495"/>
    <mergeCell ref="G475:H495"/>
    <mergeCell ref="L475:O495"/>
    <mergeCell ref="A551:A552"/>
    <mergeCell ref="K551:K552"/>
    <mergeCell ref="B553:E573"/>
    <mergeCell ref="G553:H573"/>
    <mergeCell ref="L553:O573"/>
    <mergeCell ref="A525:A526"/>
    <mergeCell ref="K525:K526"/>
    <mergeCell ref="B527:E547"/>
    <mergeCell ref="G527:H547"/>
    <mergeCell ref="L527:O547"/>
    <mergeCell ref="U603:U604"/>
    <mergeCell ref="V604:AF604"/>
    <mergeCell ref="F605:F625"/>
    <mergeCell ref="A629:A630"/>
    <mergeCell ref="K629:K630"/>
    <mergeCell ref="Q553:R573"/>
    <mergeCell ref="A577:A578"/>
    <mergeCell ref="K577:K578"/>
    <mergeCell ref="F579:F599"/>
    <mergeCell ref="A603:A604"/>
    <mergeCell ref="K603:K604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</sheetPr>
  <dimension ref="A1:CG654"/>
  <sheetViews>
    <sheetView zoomScale="60" zoomScaleNormal="60" workbookViewId="0">
      <pane xSplit="1" ySplit="5" topLeftCell="B18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1.59765625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100</v>
      </c>
      <c r="B1" s="249"/>
      <c r="C1" s="249"/>
      <c r="D1" s="249"/>
      <c r="E1" s="249"/>
      <c r="F1" s="249"/>
      <c r="G1" s="249"/>
      <c r="H1" s="249"/>
      <c r="I1" s="250"/>
      <c r="K1" s="257" t="s">
        <v>94</v>
      </c>
      <c r="L1" s="258"/>
      <c r="M1" s="258"/>
      <c r="N1" s="258"/>
      <c r="O1" s="258"/>
      <c r="P1" s="258"/>
      <c r="Q1" s="258"/>
      <c r="R1" s="258"/>
      <c r="S1" s="259"/>
      <c r="U1" s="266" t="s">
        <v>110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80.099999999999994" customHeight="1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ht="14.25" customHeight="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35.363129074841304</v>
      </c>
      <c r="C7" s="14">
        <f>C33+C85</f>
        <v>0</v>
      </c>
      <c r="D7" s="14">
        <f>D33+D85</f>
        <v>6.068707054355011</v>
      </c>
      <c r="E7" s="14">
        <f>E33+E85</f>
        <v>0</v>
      </c>
      <c r="F7" s="14">
        <f>F59+F85</f>
        <v>6.8402370682894096E-3</v>
      </c>
      <c r="G7" s="14">
        <f>G33+G85</f>
        <v>0</v>
      </c>
      <c r="H7" s="14">
        <f>H33+H85</f>
        <v>0</v>
      </c>
      <c r="I7" s="16">
        <f>SUM(B7:H7)</f>
        <v>41.438676366264602</v>
      </c>
      <c r="J7" s="6"/>
      <c r="K7" s="17" t="s">
        <v>6</v>
      </c>
      <c r="L7" s="18">
        <f>L33+L85</f>
        <v>35.363129074841304</v>
      </c>
      <c r="M7" s="18">
        <f t="shared" ref="M7:N7" si="0">M33+M85</f>
        <v>0</v>
      </c>
      <c r="N7" s="18">
        <f t="shared" si="0"/>
        <v>6.068707054355011</v>
      </c>
      <c r="O7" s="18">
        <f>O33+O85</f>
        <v>0</v>
      </c>
      <c r="P7" s="18">
        <f>P33+P59+P85</f>
        <v>6.8402370682894096E-3</v>
      </c>
      <c r="Q7" s="18">
        <f t="shared" ref="Q7:R7" si="1">Q33+Q85</f>
        <v>0</v>
      </c>
      <c r="R7" s="18">
        <f t="shared" si="1"/>
        <v>0</v>
      </c>
      <c r="S7" s="20">
        <f>SUM(L7:R7)</f>
        <v>41.438676366264602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C27" si="2">B34+B86</f>
        <v>10.566803390987641</v>
      </c>
      <c r="C8" s="22">
        <f t="shared" si="2"/>
        <v>0</v>
      </c>
      <c r="D8" s="22">
        <f t="shared" ref="D8:E8" si="3">D34+D86</f>
        <v>1.1895153484450049</v>
      </c>
      <c r="E8" s="22">
        <f t="shared" si="3"/>
        <v>0</v>
      </c>
      <c r="F8" s="22">
        <f t="shared" ref="F8:F27" si="4">F60+F86</f>
        <v>0</v>
      </c>
      <c r="G8" s="22">
        <f t="shared" ref="G8:H8" si="5">G34+G86</f>
        <v>0</v>
      </c>
      <c r="H8" s="22">
        <f t="shared" si="5"/>
        <v>0</v>
      </c>
      <c r="I8" s="24">
        <f t="shared" ref="I8:I27" si="6">SUM(B8:H8)</f>
        <v>11.756318739432645</v>
      </c>
      <c r="J8" s="6"/>
      <c r="K8" s="25" t="s">
        <v>7</v>
      </c>
      <c r="L8" s="26">
        <f t="shared" ref="L8:N8" si="7">L34+L86</f>
        <v>10.566803390987641</v>
      </c>
      <c r="M8" s="26">
        <f t="shared" si="7"/>
        <v>0</v>
      </c>
      <c r="N8" s="26">
        <f t="shared" si="7"/>
        <v>1.1895153484450049</v>
      </c>
      <c r="O8" s="26">
        <f t="shared" ref="O8:R8" si="8">O34+O86</f>
        <v>0</v>
      </c>
      <c r="P8" s="26">
        <f t="shared" ref="P8:P27" si="9">P34+P60+P86</f>
        <v>0</v>
      </c>
      <c r="Q8" s="26">
        <f t="shared" si="8"/>
        <v>0</v>
      </c>
      <c r="R8" s="26">
        <f t="shared" si="8"/>
        <v>0</v>
      </c>
      <c r="S8" s="28">
        <f t="shared" ref="S8:S27" si="10">SUM(L8:R8)</f>
        <v>11.756318739432645</v>
      </c>
      <c r="T8" s="6" t="str">
        <f t="shared" ref="T8:T24" si="11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2"/>
        <v>15.65698664564189</v>
      </c>
      <c r="C9" s="18">
        <f t="shared" si="2"/>
        <v>0</v>
      </c>
      <c r="D9" s="18">
        <f t="shared" ref="D9:E9" si="12">D35+D87</f>
        <v>1.503833112611682</v>
      </c>
      <c r="E9" s="18">
        <f t="shared" si="12"/>
        <v>0</v>
      </c>
      <c r="F9" s="18">
        <f t="shared" si="4"/>
        <v>0</v>
      </c>
      <c r="G9" s="18">
        <f t="shared" ref="G9:H9" si="13">G35+G87</f>
        <v>0</v>
      </c>
      <c r="H9" s="18">
        <f t="shared" si="13"/>
        <v>0</v>
      </c>
      <c r="I9" s="16">
        <f t="shared" si="6"/>
        <v>17.160819758253574</v>
      </c>
      <c r="J9" s="6"/>
      <c r="K9" s="17" t="s">
        <v>9</v>
      </c>
      <c r="L9" s="18">
        <f t="shared" ref="L9:N9" si="14">L35+L87</f>
        <v>15.65698664564189</v>
      </c>
      <c r="M9" s="18">
        <f t="shared" si="14"/>
        <v>0</v>
      </c>
      <c r="N9" s="18">
        <f t="shared" si="14"/>
        <v>1.503833112611682</v>
      </c>
      <c r="O9" s="18">
        <f t="shared" ref="O9:R9" si="15">O35+O87</f>
        <v>0</v>
      </c>
      <c r="P9" s="18">
        <f t="shared" si="9"/>
        <v>0</v>
      </c>
      <c r="Q9" s="18">
        <f t="shared" si="15"/>
        <v>0</v>
      </c>
      <c r="R9" s="18">
        <f t="shared" si="15"/>
        <v>0</v>
      </c>
      <c r="S9" s="20">
        <f t="shared" si="10"/>
        <v>17.160819758253574</v>
      </c>
      <c r="T9" s="6" t="str">
        <f t="shared" si="11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2"/>
        <v>0</v>
      </c>
      <c r="C10" s="22">
        <f t="shared" si="2"/>
        <v>0</v>
      </c>
      <c r="D10" s="22">
        <f t="shared" ref="D10:E10" si="16">D36+D88</f>
        <v>0</v>
      </c>
      <c r="E10" s="22">
        <f t="shared" si="16"/>
        <v>0</v>
      </c>
      <c r="F10" s="22">
        <f t="shared" si="4"/>
        <v>0</v>
      </c>
      <c r="G10" s="22">
        <f t="shared" ref="G10:H10" si="17">G36+G88</f>
        <v>0</v>
      </c>
      <c r="H10" s="22">
        <f t="shared" si="17"/>
        <v>0</v>
      </c>
      <c r="I10" s="24">
        <f t="shared" si="6"/>
        <v>0</v>
      </c>
      <c r="J10" s="6"/>
      <c r="K10" s="25" t="s">
        <v>54</v>
      </c>
      <c r="L10" s="26">
        <f t="shared" ref="L10:N10" si="18">L36+L88</f>
        <v>0</v>
      </c>
      <c r="M10" s="26">
        <f t="shared" si="18"/>
        <v>0</v>
      </c>
      <c r="N10" s="26">
        <f t="shared" si="18"/>
        <v>0</v>
      </c>
      <c r="O10" s="26">
        <f t="shared" ref="O10:R10" si="19">O36+O88</f>
        <v>0</v>
      </c>
      <c r="P10" s="26">
        <f t="shared" si="9"/>
        <v>0</v>
      </c>
      <c r="Q10" s="26">
        <f t="shared" si="19"/>
        <v>0</v>
      </c>
      <c r="R10" s="26">
        <f t="shared" si="19"/>
        <v>0</v>
      </c>
      <c r="S10" s="28">
        <f t="shared" si="10"/>
        <v>0</v>
      </c>
      <c r="T10" s="6" t="str">
        <f t="shared" si="11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2"/>
        <v>166.14039087682571</v>
      </c>
      <c r="C11" s="18">
        <f t="shared" si="2"/>
        <v>61.741512381465903</v>
      </c>
      <c r="D11" s="18">
        <f t="shared" ref="D11:E11" si="20">D37+D89</f>
        <v>30.871948458991557</v>
      </c>
      <c r="E11" s="18">
        <f t="shared" si="20"/>
        <v>2.7480412733833322</v>
      </c>
      <c r="F11" s="18">
        <f t="shared" si="4"/>
        <v>0</v>
      </c>
      <c r="G11" s="18">
        <f t="shared" ref="G11:H11" si="21">G37+G89</f>
        <v>0</v>
      </c>
      <c r="H11" s="18">
        <f t="shared" si="21"/>
        <v>0</v>
      </c>
      <c r="I11" s="16">
        <f t="shared" si="6"/>
        <v>261.50189299066648</v>
      </c>
      <c r="J11" s="6"/>
      <c r="K11" s="17" t="s">
        <v>15</v>
      </c>
      <c r="L11" s="18">
        <f t="shared" ref="L11:N11" si="22">L37+L89</f>
        <v>166.14039087682571</v>
      </c>
      <c r="M11" s="18">
        <f t="shared" si="22"/>
        <v>61.741512381465903</v>
      </c>
      <c r="N11" s="18">
        <f t="shared" si="22"/>
        <v>30.871948458991557</v>
      </c>
      <c r="O11" s="18">
        <f t="shared" ref="O11:R11" si="23">O37+O89</f>
        <v>2.7480412733833322</v>
      </c>
      <c r="P11" s="18">
        <f t="shared" si="9"/>
        <v>0</v>
      </c>
      <c r="Q11" s="18">
        <f t="shared" si="23"/>
        <v>0</v>
      </c>
      <c r="R11" s="18">
        <f t="shared" si="23"/>
        <v>0</v>
      </c>
      <c r="S11" s="20">
        <f t="shared" si="10"/>
        <v>261.50189299066648</v>
      </c>
      <c r="T11" s="6" t="str">
        <f t="shared" si="11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2"/>
        <v>1807.2030778620283</v>
      </c>
      <c r="C12" s="22">
        <f t="shared" si="2"/>
        <v>36.607536925354566</v>
      </c>
      <c r="D12" s="22">
        <f t="shared" ref="D12:E12" si="24">D38+D90</f>
        <v>217.91250889453562</v>
      </c>
      <c r="E12" s="22">
        <f t="shared" si="24"/>
        <v>0.54294105078926636</v>
      </c>
      <c r="F12" s="22">
        <f t="shared" si="4"/>
        <v>0</v>
      </c>
      <c r="G12" s="22">
        <f t="shared" ref="G12:H12" si="25">G38+G90</f>
        <v>0</v>
      </c>
      <c r="H12" s="22">
        <f t="shared" si="25"/>
        <v>0</v>
      </c>
      <c r="I12" s="24">
        <f t="shared" si="6"/>
        <v>2062.2660647327075</v>
      </c>
      <c r="J12" s="6"/>
      <c r="K12" s="25" t="s">
        <v>14</v>
      </c>
      <c r="L12" s="26">
        <f t="shared" ref="L12:N12" si="26">L38+L90</f>
        <v>1807.2030778620283</v>
      </c>
      <c r="M12" s="26">
        <f t="shared" si="26"/>
        <v>36.607536925354566</v>
      </c>
      <c r="N12" s="26">
        <f t="shared" si="26"/>
        <v>217.91250889453562</v>
      </c>
      <c r="O12" s="26">
        <f t="shared" ref="O12:R12" si="27">O38+O90</f>
        <v>0.54294105078926636</v>
      </c>
      <c r="P12" s="26">
        <f t="shared" si="9"/>
        <v>0</v>
      </c>
      <c r="Q12" s="26">
        <f t="shared" si="27"/>
        <v>0</v>
      </c>
      <c r="R12" s="26">
        <f t="shared" si="27"/>
        <v>0</v>
      </c>
      <c r="S12" s="28">
        <f t="shared" si="10"/>
        <v>2062.2660647327075</v>
      </c>
      <c r="T12" s="6" t="str">
        <f t="shared" si="11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2"/>
        <v>0</v>
      </c>
      <c r="C13" s="18">
        <f t="shared" si="2"/>
        <v>0.32896932225968389</v>
      </c>
      <c r="D13" s="18">
        <f t="shared" ref="D13:E13" si="28">D39+D91</f>
        <v>1.0247479714994157</v>
      </c>
      <c r="E13" s="18">
        <f t="shared" si="28"/>
        <v>461.61995901499137</v>
      </c>
      <c r="F13" s="18">
        <f t="shared" si="4"/>
        <v>9148.7029839461647</v>
      </c>
      <c r="G13" s="18">
        <f t="shared" ref="G13:H13" si="29">G39+G91</f>
        <v>0</v>
      </c>
      <c r="H13" s="18">
        <f t="shared" si="29"/>
        <v>0</v>
      </c>
      <c r="I13" s="16">
        <f t="shared" si="6"/>
        <v>9611.676660254916</v>
      </c>
      <c r="J13" s="6"/>
      <c r="K13" s="31" t="s">
        <v>56</v>
      </c>
      <c r="L13" s="18">
        <f t="shared" ref="L13:N13" si="30">L39+L91</f>
        <v>0</v>
      </c>
      <c r="M13" s="18">
        <f t="shared" si="30"/>
        <v>0.32896932225968389</v>
      </c>
      <c r="N13" s="18">
        <f t="shared" si="30"/>
        <v>1.0247479714994157</v>
      </c>
      <c r="O13" s="18">
        <f t="shared" ref="O13:R13" si="31">O39+O91</f>
        <v>461.61995901499137</v>
      </c>
      <c r="P13" s="18">
        <f t="shared" si="9"/>
        <v>9148.7029839461647</v>
      </c>
      <c r="Q13" s="18">
        <f t="shared" si="31"/>
        <v>0</v>
      </c>
      <c r="R13" s="18">
        <f t="shared" si="31"/>
        <v>0</v>
      </c>
      <c r="S13" s="20">
        <f t="shared" si="10"/>
        <v>9611.676660254916</v>
      </c>
      <c r="T13" s="6" t="str">
        <f t="shared" si="11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2"/>
        <v>0</v>
      </c>
      <c r="C14" s="22">
        <f t="shared" si="2"/>
        <v>1.0156235567209765E-2</v>
      </c>
      <c r="D14" s="22">
        <f t="shared" ref="D14:E14" si="32">D40+D92</f>
        <v>2.0472649318412198E-2</v>
      </c>
      <c r="E14" s="22">
        <f t="shared" si="32"/>
        <v>14.434730670306752</v>
      </c>
      <c r="F14" s="22">
        <f t="shared" si="4"/>
        <v>2769.01658280943</v>
      </c>
      <c r="G14" s="22">
        <f t="shared" ref="G14:H14" si="33">G40+G92</f>
        <v>0</v>
      </c>
      <c r="H14" s="22">
        <f t="shared" si="33"/>
        <v>0</v>
      </c>
      <c r="I14" s="24">
        <f t="shared" si="6"/>
        <v>2783.4819423646222</v>
      </c>
      <c r="J14" s="6"/>
      <c r="K14" s="25" t="s">
        <v>11</v>
      </c>
      <c r="L14" s="26">
        <f t="shared" ref="L14:N14" si="34">L40+L92</f>
        <v>0</v>
      </c>
      <c r="M14" s="26">
        <f t="shared" si="34"/>
        <v>1.0156235567209765E-2</v>
      </c>
      <c r="N14" s="26">
        <f t="shared" si="34"/>
        <v>2.0472649318412198E-2</v>
      </c>
      <c r="O14" s="26">
        <f t="shared" ref="O14:R14" si="35">O40+O92</f>
        <v>14.434730670306752</v>
      </c>
      <c r="P14" s="26">
        <f t="shared" si="9"/>
        <v>2769.01658280943</v>
      </c>
      <c r="Q14" s="26">
        <f t="shared" si="35"/>
        <v>0</v>
      </c>
      <c r="R14" s="26">
        <f t="shared" si="35"/>
        <v>0</v>
      </c>
      <c r="S14" s="28">
        <f t="shared" si="10"/>
        <v>2783.4819423646222</v>
      </c>
      <c r="T14" s="6" t="str">
        <f t="shared" si="11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2"/>
        <v>0</v>
      </c>
      <c r="C15" s="18">
        <f t="shared" si="2"/>
        <v>0</v>
      </c>
      <c r="D15" s="18">
        <f t="shared" ref="D15:E15" si="36">D41+D93</f>
        <v>0.42184297969890966</v>
      </c>
      <c r="E15" s="18">
        <f t="shared" si="36"/>
        <v>8.977576922036086E-2</v>
      </c>
      <c r="F15" s="18">
        <f t="shared" si="4"/>
        <v>118.85940044245548</v>
      </c>
      <c r="G15" s="18">
        <f t="shared" ref="G15:H15" si="37">G41+G93</f>
        <v>0</v>
      </c>
      <c r="H15" s="18">
        <f t="shared" si="37"/>
        <v>0</v>
      </c>
      <c r="I15" s="16">
        <f t="shared" si="6"/>
        <v>119.37101919137476</v>
      </c>
      <c r="J15" s="6"/>
      <c r="K15" s="31" t="s">
        <v>57</v>
      </c>
      <c r="L15" s="18">
        <f t="shared" ref="L15:N15" si="38">L41+L93</f>
        <v>0</v>
      </c>
      <c r="M15" s="18">
        <f t="shared" si="38"/>
        <v>0</v>
      </c>
      <c r="N15" s="18">
        <f t="shared" si="38"/>
        <v>0.42184297969890966</v>
      </c>
      <c r="O15" s="18">
        <f t="shared" ref="O15:R15" si="39">O41+O93</f>
        <v>8.977576922036086E-2</v>
      </c>
      <c r="P15" s="18">
        <f t="shared" si="9"/>
        <v>118.85940044245548</v>
      </c>
      <c r="Q15" s="18">
        <f t="shared" si="39"/>
        <v>0</v>
      </c>
      <c r="R15" s="18">
        <f t="shared" si="39"/>
        <v>0</v>
      </c>
      <c r="S15" s="20">
        <f t="shared" si="10"/>
        <v>119.37101919137476</v>
      </c>
      <c r="T15" s="6" t="str">
        <f t="shared" si="11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2"/>
        <v>168.08192113013718</v>
      </c>
      <c r="C16" s="22">
        <f t="shared" si="2"/>
        <v>0.76576320858633506</v>
      </c>
      <c r="D16" s="22">
        <f t="shared" ref="D16:E16" si="40">D42+D94</f>
        <v>27.974850195584491</v>
      </c>
      <c r="E16" s="22">
        <f t="shared" si="40"/>
        <v>11.906428465510555</v>
      </c>
      <c r="F16" s="22">
        <f t="shared" si="4"/>
        <v>4.918900079462408</v>
      </c>
      <c r="G16" s="22">
        <f t="shared" ref="G16:H16" si="41">G42+G94</f>
        <v>0</v>
      </c>
      <c r="H16" s="22">
        <f t="shared" si="41"/>
        <v>0</v>
      </c>
      <c r="I16" s="24">
        <f t="shared" si="6"/>
        <v>213.64786307928094</v>
      </c>
      <c r="J16" s="6"/>
      <c r="K16" s="25" t="s">
        <v>16</v>
      </c>
      <c r="L16" s="26">
        <f t="shared" ref="L16:N16" si="42">L42+L94</f>
        <v>168.08192113013718</v>
      </c>
      <c r="M16" s="26">
        <f t="shared" si="42"/>
        <v>0.76576320858633506</v>
      </c>
      <c r="N16" s="26">
        <f t="shared" si="42"/>
        <v>27.974850195584491</v>
      </c>
      <c r="O16" s="26">
        <f t="shared" ref="O16:R16" si="43">O42+O94</f>
        <v>11.906428465510555</v>
      </c>
      <c r="P16" s="26">
        <f t="shared" si="9"/>
        <v>4.9189000794623841</v>
      </c>
      <c r="Q16" s="26">
        <f t="shared" si="43"/>
        <v>0</v>
      </c>
      <c r="R16" s="26">
        <f t="shared" si="43"/>
        <v>0</v>
      </c>
      <c r="S16" s="28">
        <f t="shared" si="10"/>
        <v>213.64786307928091</v>
      </c>
      <c r="T16" s="6" t="str">
        <f t="shared" si="11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2"/>
        <v>2881.341999207998</v>
      </c>
      <c r="C17" s="18">
        <f t="shared" si="2"/>
        <v>1049.9375286407351</v>
      </c>
      <c r="D17" s="18">
        <f t="shared" ref="D17:E17" si="44">D43+D95</f>
        <v>774.49323384276295</v>
      </c>
      <c r="E17" s="18">
        <f t="shared" si="44"/>
        <v>13.833984070742355</v>
      </c>
      <c r="F17" s="18">
        <f t="shared" si="4"/>
        <v>13.371463331578163</v>
      </c>
      <c r="G17" s="18">
        <f t="shared" ref="G17:H17" si="45">G43+G95</f>
        <v>0</v>
      </c>
      <c r="H17" s="18">
        <f t="shared" si="45"/>
        <v>0</v>
      </c>
      <c r="I17" s="16">
        <f t="shared" si="6"/>
        <v>4732.978209093817</v>
      </c>
      <c r="J17" s="6"/>
      <c r="K17" s="31" t="s">
        <v>136</v>
      </c>
      <c r="L17" s="18">
        <f t="shared" ref="L17:N17" si="46">L43+L95</f>
        <v>2881.341999207998</v>
      </c>
      <c r="M17" s="18">
        <f t="shared" si="46"/>
        <v>1049.9375286407351</v>
      </c>
      <c r="N17" s="18">
        <f t="shared" si="46"/>
        <v>774.49323384276295</v>
      </c>
      <c r="O17" s="18">
        <f t="shared" ref="O17:R17" si="47">O43+O95</f>
        <v>13.833984070742355</v>
      </c>
      <c r="P17" s="18">
        <f t="shared" si="9"/>
        <v>13.371463331578918</v>
      </c>
      <c r="Q17" s="18">
        <f t="shared" si="47"/>
        <v>0</v>
      </c>
      <c r="R17" s="18">
        <f t="shared" si="47"/>
        <v>0</v>
      </c>
      <c r="S17" s="20">
        <f t="shared" si="10"/>
        <v>4732.978209093817</v>
      </c>
      <c r="T17" s="6" t="str">
        <f t="shared" si="11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2"/>
        <v>971.15693432770308</v>
      </c>
      <c r="C18" s="22">
        <f t="shared" si="2"/>
        <v>3.720324181623802</v>
      </c>
      <c r="D18" s="22">
        <f t="shared" ref="D18:E18" si="48">D44+D96</f>
        <v>1104.5401951394313</v>
      </c>
      <c r="E18" s="22">
        <f t="shared" si="48"/>
        <v>2218.7908484438017</v>
      </c>
      <c r="F18" s="22">
        <f t="shared" si="4"/>
        <v>55.596481632126185</v>
      </c>
      <c r="G18" s="22">
        <f t="shared" ref="G18:H18" si="49">G44+G96</f>
        <v>954.12460167032043</v>
      </c>
      <c r="H18" s="22">
        <f t="shared" si="49"/>
        <v>4.2934196220789644</v>
      </c>
      <c r="I18" s="24">
        <f t="shared" si="6"/>
        <v>5312.2228050170861</v>
      </c>
      <c r="J18" s="6"/>
      <c r="K18" s="25" t="s">
        <v>24</v>
      </c>
      <c r="L18" s="26">
        <f t="shared" ref="L18:N18" si="50">L44+L96</f>
        <v>971.15693432770308</v>
      </c>
      <c r="M18" s="26">
        <f t="shared" si="50"/>
        <v>3.720324181623802</v>
      </c>
      <c r="N18" s="26">
        <f t="shared" si="50"/>
        <v>1104.5401951394313</v>
      </c>
      <c r="O18" s="26">
        <f t="shared" ref="O18:R18" si="51">O44+O96</f>
        <v>2218.7908484438017</v>
      </c>
      <c r="P18" s="26">
        <f t="shared" si="9"/>
        <v>55.59648163212708</v>
      </c>
      <c r="Q18" s="26">
        <f t="shared" si="51"/>
        <v>954.12460167032043</v>
      </c>
      <c r="R18" s="26">
        <f t="shared" si="51"/>
        <v>4.2934196220789644</v>
      </c>
      <c r="S18" s="28">
        <f t="shared" si="10"/>
        <v>5312.222805017087</v>
      </c>
      <c r="T18" s="6" t="str">
        <f t="shared" si="11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2"/>
        <v>1001.9243333610277</v>
      </c>
      <c r="C19" s="18">
        <f t="shared" si="2"/>
        <v>3.4581595168326098</v>
      </c>
      <c r="D19" s="18">
        <f t="shared" ref="D19:E19" si="52">D45+D97</f>
        <v>148.21203048821329</v>
      </c>
      <c r="E19" s="18">
        <f t="shared" si="52"/>
        <v>0</v>
      </c>
      <c r="F19" s="18">
        <f t="shared" si="4"/>
        <v>0</v>
      </c>
      <c r="G19" s="18">
        <f t="shared" ref="G19:H19" si="53">G45+G97</f>
        <v>0</v>
      </c>
      <c r="H19" s="18">
        <f t="shared" si="53"/>
        <v>0</v>
      </c>
      <c r="I19" s="16">
        <f t="shared" si="6"/>
        <v>1153.5945233660736</v>
      </c>
      <c r="J19" s="6"/>
      <c r="K19" s="31" t="s">
        <v>23</v>
      </c>
      <c r="L19" s="18">
        <f t="shared" ref="L19:N19" si="54">L45+L97</f>
        <v>1001.9243333610277</v>
      </c>
      <c r="M19" s="18">
        <f t="shared" si="54"/>
        <v>3.4581595168326098</v>
      </c>
      <c r="N19" s="18">
        <f t="shared" si="54"/>
        <v>148.21203048821329</v>
      </c>
      <c r="O19" s="18">
        <f t="shared" ref="O19:R19" si="55">O45+O97</f>
        <v>0</v>
      </c>
      <c r="P19" s="18">
        <f t="shared" si="9"/>
        <v>-8.5265128291212022E-14</v>
      </c>
      <c r="Q19" s="18">
        <f t="shared" si="55"/>
        <v>0</v>
      </c>
      <c r="R19" s="18">
        <f t="shared" si="55"/>
        <v>0</v>
      </c>
      <c r="S19" s="20">
        <f t="shared" si="10"/>
        <v>1153.5945233660736</v>
      </c>
      <c r="T19" s="6" t="str">
        <f t="shared" si="11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2"/>
        <v>3188.9349906910929</v>
      </c>
      <c r="C20" s="22">
        <f t="shared" si="2"/>
        <v>7.265149716449967</v>
      </c>
      <c r="D20" s="22">
        <f t="shared" ref="D20:E20" si="56">D46+D98</f>
        <v>351.39057665881035</v>
      </c>
      <c r="E20" s="22">
        <f t="shared" si="56"/>
        <v>0</v>
      </c>
      <c r="F20" s="22">
        <f t="shared" si="4"/>
        <v>0</v>
      </c>
      <c r="G20" s="22">
        <f t="shared" ref="G20:H20" si="57">G46+G98</f>
        <v>0</v>
      </c>
      <c r="H20" s="22">
        <f t="shared" si="57"/>
        <v>0</v>
      </c>
      <c r="I20" s="24">
        <f t="shared" si="6"/>
        <v>3547.5907170663531</v>
      </c>
      <c r="J20" s="6"/>
      <c r="K20" s="25" t="s">
        <v>58</v>
      </c>
      <c r="L20" s="26">
        <f t="shared" ref="L20:N20" si="58">L46+L98</f>
        <v>3188.9349906910929</v>
      </c>
      <c r="M20" s="26">
        <f t="shared" si="58"/>
        <v>7.265149716449967</v>
      </c>
      <c r="N20" s="26">
        <f t="shared" si="58"/>
        <v>351.39057665881035</v>
      </c>
      <c r="O20" s="26">
        <f t="shared" ref="O20:R20" si="59">O46+O98</f>
        <v>0</v>
      </c>
      <c r="P20" s="26">
        <f t="shared" si="9"/>
        <v>-1.2621848011207248E-13</v>
      </c>
      <c r="Q20" s="26">
        <f t="shared" si="59"/>
        <v>0</v>
      </c>
      <c r="R20" s="26">
        <f t="shared" si="59"/>
        <v>0</v>
      </c>
      <c r="S20" s="28">
        <f t="shared" si="10"/>
        <v>3547.5907170663531</v>
      </c>
      <c r="T20" s="6" t="str">
        <f t="shared" si="11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2"/>
        <v>402.84729707686131</v>
      </c>
      <c r="C21" s="18">
        <f t="shared" si="2"/>
        <v>972.98588847864391</v>
      </c>
      <c r="D21" s="18">
        <f t="shared" ref="D21:E21" si="60">D47+D99</f>
        <v>585.43621790229008</v>
      </c>
      <c r="E21" s="18">
        <f t="shared" si="60"/>
        <v>5.0611177187229828</v>
      </c>
      <c r="F21" s="18">
        <f t="shared" si="4"/>
        <v>868.78635467027414</v>
      </c>
      <c r="G21" s="18">
        <f t="shared" ref="G21:H21" si="61">G47+G99</f>
        <v>0</v>
      </c>
      <c r="H21" s="18">
        <f t="shared" si="61"/>
        <v>0</v>
      </c>
      <c r="I21" s="16">
        <f t="shared" si="6"/>
        <v>2835.1168758467925</v>
      </c>
      <c r="J21" s="6"/>
      <c r="K21" s="31" t="s">
        <v>21</v>
      </c>
      <c r="L21" s="18">
        <f t="shared" ref="L21:N21" si="62">L47+L99</f>
        <v>402.84729707686131</v>
      </c>
      <c r="M21" s="18">
        <f t="shared" si="62"/>
        <v>972.98588847864391</v>
      </c>
      <c r="N21" s="18">
        <f t="shared" si="62"/>
        <v>585.43621790229008</v>
      </c>
      <c r="O21" s="18">
        <f t="shared" ref="O21:R21" si="63">O47+O99</f>
        <v>5.0611177187229828</v>
      </c>
      <c r="P21" s="18">
        <f t="shared" si="9"/>
        <v>868.78635467027357</v>
      </c>
      <c r="Q21" s="18">
        <f t="shared" si="63"/>
        <v>0</v>
      </c>
      <c r="R21" s="18">
        <f t="shared" si="63"/>
        <v>0</v>
      </c>
      <c r="S21" s="20">
        <f t="shared" si="10"/>
        <v>2835.116875846792</v>
      </c>
      <c r="T21" s="6" t="str">
        <f t="shared" si="11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2"/>
        <v>1.1294524087322977</v>
      </c>
      <c r="C22" s="22">
        <f t="shared" si="2"/>
        <v>9.4543070939172402</v>
      </c>
      <c r="D22" s="22">
        <f t="shared" ref="D22:E22" si="64">D48+D100</f>
        <v>5.3589687068192706</v>
      </c>
      <c r="E22" s="22">
        <f t="shared" si="64"/>
        <v>0</v>
      </c>
      <c r="F22" s="22">
        <f t="shared" si="4"/>
        <v>0</v>
      </c>
      <c r="G22" s="22">
        <f t="shared" ref="G22:H22" si="65">G48+G100</f>
        <v>0</v>
      </c>
      <c r="H22" s="22">
        <f t="shared" si="65"/>
        <v>0</v>
      </c>
      <c r="I22" s="24">
        <f t="shared" si="6"/>
        <v>15.942728209468809</v>
      </c>
      <c r="J22" s="6"/>
      <c r="K22" s="25" t="s">
        <v>20</v>
      </c>
      <c r="L22" s="26">
        <f t="shared" ref="L22:N22" si="66">L48+L100</f>
        <v>1.1294524087322977</v>
      </c>
      <c r="M22" s="26">
        <f t="shared" si="66"/>
        <v>9.4543070939172402</v>
      </c>
      <c r="N22" s="26">
        <f t="shared" si="66"/>
        <v>5.3589687068192706</v>
      </c>
      <c r="O22" s="26">
        <f t="shared" ref="O22:R22" si="67">O48+O100</f>
        <v>0</v>
      </c>
      <c r="P22" s="26">
        <f t="shared" si="9"/>
        <v>0</v>
      </c>
      <c r="Q22" s="26">
        <f t="shared" si="67"/>
        <v>0</v>
      </c>
      <c r="R22" s="26">
        <f t="shared" si="67"/>
        <v>0</v>
      </c>
      <c r="S22" s="28">
        <f t="shared" si="10"/>
        <v>15.942728209468809</v>
      </c>
      <c r="T22" s="6" t="str">
        <f t="shared" si="11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2"/>
        <v>250.83721577177863</v>
      </c>
      <c r="C23" s="18">
        <f t="shared" si="2"/>
        <v>0</v>
      </c>
      <c r="D23" s="18">
        <f t="shared" ref="D23:E23" si="68">D49+D101</f>
        <v>154.6021977324001</v>
      </c>
      <c r="E23" s="18">
        <f t="shared" si="68"/>
        <v>0</v>
      </c>
      <c r="F23" s="18">
        <f t="shared" si="4"/>
        <v>0</v>
      </c>
      <c r="G23" s="18">
        <f t="shared" ref="G23:H23" si="69">G49+G101</f>
        <v>0</v>
      </c>
      <c r="H23" s="18">
        <f t="shared" si="69"/>
        <v>0</v>
      </c>
      <c r="I23" s="16">
        <f t="shared" si="6"/>
        <v>405.43941350417873</v>
      </c>
      <c r="J23" s="6"/>
      <c r="K23" s="33" t="s">
        <v>62</v>
      </c>
      <c r="L23" s="18">
        <f t="shared" ref="L23:N23" si="70">L49+L101</f>
        <v>250.83721577177863</v>
      </c>
      <c r="M23" s="18">
        <f t="shared" si="70"/>
        <v>0</v>
      </c>
      <c r="N23" s="18">
        <f t="shared" si="70"/>
        <v>154.6021977324001</v>
      </c>
      <c r="O23" s="18">
        <f t="shared" ref="O23:R23" si="71">O49+O101</f>
        <v>0</v>
      </c>
      <c r="P23" s="18">
        <f t="shared" si="9"/>
        <v>0</v>
      </c>
      <c r="Q23" s="18">
        <f t="shared" si="71"/>
        <v>0</v>
      </c>
      <c r="R23" s="18">
        <f t="shared" si="71"/>
        <v>0</v>
      </c>
      <c r="S23" s="20">
        <f t="shared" si="10"/>
        <v>405.43941350417873</v>
      </c>
      <c r="T23" s="6" t="str">
        <f t="shared" si="11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">
        <v>22</v>
      </c>
      <c r="B24" s="35">
        <f t="shared" si="2"/>
        <v>250.83721577177863</v>
      </c>
      <c r="C24" s="35">
        <f t="shared" si="2"/>
        <v>0</v>
      </c>
      <c r="D24" s="35">
        <f t="shared" ref="D24:E24" si="72">D50+D102</f>
        <v>154.6021977324001</v>
      </c>
      <c r="E24" s="35">
        <f t="shared" si="72"/>
        <v>0</v>
      </c>
      <c r="F24" s="35">
        <f t="shared" si="4"/>
        <v>0</v>
      </c>
      <c r="G24" s="35">
        <f t="shared" ref="G24:H24" si="73">G50+G102</f>
        <v>0</v>
      </c>
      <c r="H24" s="35">
        <f t="shared" si="73"/>
        <v>0</v>
      </c>
      <c r="I24" s="37">
        <f t="shared" si="6"/>
        <v>405.43941350417873</v>
      </c>
      <c r="J24" s="6"/>
      <c r="K24" s="38" t="s">
        <v>22</v>
      </c>
      <c r="L24" s="39">
        <f t="shared" ref="L24:N24" si="74">L50+L102</f>
        <v>250.83721577177863</v>
      </c>
      <c r="M24" s="39">
        <f t="shared" si="74"/>
        <v>0</v>
      </c>
      <c r="N24" s="39">
        <f t="shared" si="74"/>
        <v>154.6021977324001</v>
      </c>
      <c r="O24" s="39">
        <f t="shared" ref="O24:R24" si="75">O50+O102</f>
        <v>0</v>
      </c>
      <c r="P24" s="39">
        <f t="shared" si="9"/>
        <v>0</v>
      </c>
      <c r="Q24" s="39">
        <f t="shared" si="75"/>
        <v>0</v>
      </c>
      <c r="R24" s="39">
        <f t="shared" si="75"/>
        <v>0</v>
      </c>
      <c r="S24" s="41">
        <f t="shared" si="10"/>
        <v>405.43941350417873</v>
      </c>
      <c r="T24" s="6" t="str">
        <f t="shared" si="11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">
        <v>18</v>
      </c>
      <c r="B25" s="43">
        <f t="shared" si="2"/>
        <v>0</v>
      </c>
      <c r="C25" s="43">
        <f t="shared" si="2"/>
        <v>0</v>
      </c>
      <c r="D25" s="43">
        <f t="shared" ref="D25:E25" si="76">D51+D103</f>
        <v>0</v>
      </c>
      <c r="E25" s="43">
        <f t="shared" si="76"/>
        <v>0</v>
      </c>
      <c r="F25" s="43">
        <f t="shared" si="4"/>
        <v>0</v>
      </c>
      <c r="G25" s="43">
        <f t="shared" ref="G25:H25" si="77">G51+G103</f>
        <v>0</v>
      </c>
      <c r="H25" s="43">
        <f t="shared" si="77"/>
        <v>0</v>
      </c>
      <c r="I25" s="45">
        <f t="shared" si="6"/>
        <v>0</v>
      </c>
      <c r="J25" s="6"/>
      <c r="K25" s="46" t="s">
        <v>18</v>
      </c>
      <c r="L25" s="43">
        <f t="shared" ref="L25:N25" si="78">L51+L103</f>
        <v>0</v>
      </c>
      <c r="M25" s="43">
        <f t="shared" si="78"/>
        <v>0</v>
      </c>
      <c r="N25" s="43">
        <f t="shared" si="78"/>
        <v>0</v>
      </c>
      <c r="O25" s="43">
        <f t="shared" ref="O25:R25" si="79">O51+O103</f>
        <v>0</v>
      </c>
      <c r="P25" s="43">
        <f t="shared" si="9"/>
        <v>0</v>
      </c>
      <c r="Q25" s="43">
        <f t="shared" si="79"/>
        <v>0</v>
      </c>
      <c r="R25" s="43">
        <f t="shared" si="79"/>
        <v>0</v>
      </c>
      <c r="S25" s="48">
        <f t="shared" si="10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">
        <v>19</v>
      </c>
      <c r="B26" s="35">
        <f t="shared" si="2"/>
        <v>0</v>
      </c>
      <c r="C26" s="35">
        <f t="shared" si="2"/>
        <v>0</v>
      </c>
      <c r="D26" s="35">
        <f t="shared" ref="D26:E26" si="80">D52+D104</f>
        <v>0</v>
      </c>
      <c r="E26" s="35">
        <f t="shared" si="80"/>
        <v>0</v>
      </c>
      <c r="F26" s="35">
        <f t="shared" si="4"/>
        <v>0</v>
      </c>
      <c r="G26" s="35">
        <f t="shared" ref="G26:H26" si="81">G52+G104</f>
        <v>0</v>
      </c>
      <c r="H26" s="35">
        <f t="shared" si="81"/>
        <v>0</v>
      </c>
      <c r="I26" s="37">
        <f t="shared" si="6"/>
        <v>0</v>
      </c>
      <c r="J26" s="6"/>
      <c r="K26" s="38" t="s">
        <v>19</v>
      </c>
      <c r="L26" s="39">
        <f t="shared" ref="L26:N26" si="82">L52+L104</f>
        <v>0</v>
      </c>
      <c r="M26" s="39">
        <f t="shared" si="82"/>
        <v>0</v>
      </c>
      <c r="N26" s="39">
        <f t="shared" si="82"/>
        <v>0</v>
      </c>
      <c r="O26" s="39">
        <f t="shared" ref="O26:R26" si="83">O52+O104</f>
        <v>0</v>
      </c>
      <c r="P26" s="39">
        <f t="shared" si="9"/>
        <v>0</v>
      </c>
      <c r="Q26" s="39">
        <f t="shared" si="83"/>
        <v>0</v>
      </c>
      <c r="R26" s="39">
        <f t="shared" si="83"/>
        <v>0</v>
      </c>
      <c r="S26" s="41">
        <f t="shared" si="10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">
        <v>10</v>
      </c>
      <c r="B27" s="50">
        <f t="shared" si="2"/>
        <v>0</v>
      </c>
      <c r="C27" s="50">
        <f t="shared" si="2"/>
        <v>0</v>
      </c>
      <c r="D27" s="50">
        <f t="shared" ref="D27:E27" si="84">D53+D105</f>
        <v>0</v>
      </c>
      <c r="E27" s="50">
        <f t="shared" si="84"/>
        <v>0</v>
      </c>
      <c r="F27" s="50">
        <f t="shared" si="4"/>
        <v>0</v>
      </c>
      <c r="G27" s="50">
        <f t="shared" ref="G27:H27" si="85">G53+G105</f>
        <v>0</v>
      </c>
      <c r="H27" s="50">
        <f t="shared" si="85"/>
        <v>0</v>
      </c>
      <c r="I27" s="52">
        <f t="shared" si="6"/>
        <v>0</v>
      </c>
      <c r="J27" s="6"/>
      <c r="K27" s="53" t="s">
        <v>64</v>
      </c>
      <c r="L27" s="50">
        <f t="shared" ref="L27:N27" si="86">L53+L105</f>
        <v>0</v>
      </c>
      <c r="M27" s="50">
        <f t="shared" si="86"/>
        <v>0</v>
      </c>
      <c r="N27" s="50">
        <f t="shared" si="86"/>
        <v>0</v>
      </c>
      <c r="O27" s="50">
        <f t="shared" ref="O27:R27" si="87">O53+O105</f>
        <v>0</v>
      </c>
      <c r="P27" s="50">
        <f t="shared" si="9"/>
        <v>0</v>
      </c>
      <c r="Q27" s="50">
        <f t="shared" si="87"/>
        <v>0</v>
      </c>
      <c r="R27" s="50">
        <f t="shared" si="87"/>
        <v>0</v>
      </c>
      <c r="S27" s="55">
        <f t="shared" si="10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10901.184531825655</v>
      </c>
      <c r="C28" s="57">
        <f t="shared" ref="C28:H28" si="88">SUM(C7:C23)</f>
        <v>2146.2752957014363</v>
      </c>
      <c r="D28" s="57">
        <f t="shared" si="88"/>
        <v>3411.0218471357675</v>
      </c>
      <c r="E28" s="57">
        <f t="shared" si="88"/>
        <v>2729.0278264774688</v>
      </c>
      <c r="F28" s="57">
        <f t="shared" si="88"/>
        <v>12979.259007148561</v>
      </c>
      <c r="G28" s="57">
        <f t="shared" si="88"/>
        <v>954.12460167032043</v>
      </c>
      <c r="H28" s="57">
        <f t="shared" si="88"/>
        <v>4.2934196220789644</v>
      </c>
      <c r="I28" s="16">
        <f t="shared" ref="I28" si="89">SUM(I7:I23)</f>
        <v>33125.18652958129</v>
      </c>
      <c r="J28" s="201"/>
      <c r="K28" s="59" t="s">
        <v>25</v>
      </c>
      <c r="L28" s="57">
        <f>SUM(L7:L23)</f>
        <v>10901.184531825655</v>
      </c>
      <c r="M28" s="57">
        <f t="shared" ref="M28:R28" si="90">SUM(M7:M23)</f>
        <v>2146.2752957014363</v>
      </c>
      <c r="N28" s="57">
        <f t="shared" si="90"/>
        <v>3411.0218471357675</v>
      </c>
      <c r="O28" s="57">
        <f t="shared" si="90"/>
        <v>2729.0278264774688</v>
      </c>
      <c r="P28" s="57">
        <f t="shared" si="90"/>
        <v>12979.259007148563</v>
      </c>
      <c r="Q28" s="57">
        <f t="shared" si="90"/>
        <v>954.12460167032043</v>
      </c>
      <c r="R28" s="58">
        <f t="shared" si="90"/>
        <v>4.2934196220789644</v>
      </c>
      <c r="S28" s="60">
        <f t="shared" ref="S28" si="91">SUM(S7:S23)</f>
        <v>33125.186529581297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0.32909051008937662</v>
      </c>
      <c r="C29" s="62">
        <f t="shared" ref="C29:H29" si="92">IF($I28=0,"-",C28/$I28)</f>
        <v>6.4792851620164627E-2</v>
      </c>
      <c r="D29" s="62">
        <f t="shared" si="92"/>
        <v>0.10297366458871632</v>
      </c>
      <c r="E29" s="62">
        <f t="shared" si="92"/>
        <v>8.2385281786727632E-2</v>
      </c>
      <c r="F29" s="62">
        <f t="shared" si="92"/>
        <v>0.39182448061259634</v>
      </c>
      <c r="G29" s="62">
        <f t="shared" si="92"/>
        <v>2.8803599364437476E-2</v>
      </c>
      <c r="H29" s="62">
        <f t="shared" si="92"/>
        <v>1.2961193798093412E-4</v>
      </c>
      <c r="I29" s="63">
        <f>SUM(B29:H29)</f>
        <v>0.99999999999999989</v>
      </c>
      <c r="K29" s="64" t="s">
        <v>86</v>
      </c>
      <c r="L29" s="65">
        <f>IF($S28=0,"-",L28/$S28)</f>
        <v>0.32909051008937656</v>
      </c>
      <c r="M29" s="65">
        <f t="shared" ref="M29:R29" si="93">IF($S28=0,"-",M28/$S28)</f>
        <v>6.4792851620164613E-2</v>
      </c>
      <c r="N29" s="65">
        <f t="shared" si="93"/>
        <v>0.10297366458871629</v>
      </c>
      <c r="O29" s="65">
        <f t="shared" si="93"/>
        <v>8.2385281786727604E-2</v>
      </c>
      <c r="P29" s="65">
        <f t="shared" si="93"/>
        <v>0.39182448061259628</v>
      </c>
      <c r="Q29" s="65">
        <f t="shared" si="93"/>
        <v>2.8803599364437469E-2</v>
      </c>
      <c r="R29" s="66">
        <f t="shared" si="93"/>
        <v>1.296119379809341E-4</v>
      </c>
      <c r="S29" s="67">
        <f>SUM(L29:R29)</f>
        <v>0.99999999999999978</v>
      </c>
      <c r="BA29" s="68"/>
      <c r="BR29" s="68"/>
    </row>
    <row r="30" spans="1:85" ht="14.4" thickBot="1" x14ac:dyDescent="0.3"/>
    <row r="31" spans="1:85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2.2851298718894793E-3</v>
      </c>
      <c r="C33" s="14">
        <f t="shared" ref="C33:E33" si="94">C111+C137+C163+C189+C215+C241+C267+C293+C319+C345+C371+C397+C423</f>
        <v>0</v>
      </c>
      <c r="D33" s="14">
        <f t="shared" si="94"/>
        <v>6.9557301349776465E-3</v>
      </c>
      <c r="E33" s="14">
        <f t="shared" si="94"/>
        <v>0</v>
      </c>
      <c r="F33" s="213">
        <v>0</v>
      </c>
      <c r="G33" s="14">
        <f t="shared" ref="G33:H48" si="95">G111+G137+G163+G189+G215+G241+G267+G293+G319+G345+G371+G397+G423</f>
        <v>0</v>
      </c>
      <c r="H33" s="14">
        <f t="shared" si="95"/>
        <v>0</v>
      </c>
      <c r="I33" s="16">
        <f>SUM(B33:H33)</f>
        <v>9.240860006867125E-3</v>
      </c>
      <c r="J33" s="6"/>
      <c r="K33" s="72" t="s">
        <v>6</v>
      </c>
      <c r="L33" s="14">
        <f t="shared" ref="L33:R48" si="96">L111+L137+L163+L189+L215+L241+L267+L293+L319+L345+L371+L397+L423</f>
        <v>2.2851298718894793E-3</v>
      </c>
      <c r="M33" s="14">
        <f t="shared" si="96"/>
        <v>0</v>
      </c>
      <c r="N33" s="14">
        <f t="shared" si="96"/>
        <v>6.9557301349776465E-3</v>
      </c>
      <c r="O33" s="14">
        <f t="shared" si="96"/>
        <v>0</v>
      </c>
      <c r="P33" s="14">
        <f t="shared" si="96"/>
        <v>0</v>
      </c>
      <c r="Q33" s="14">
        <f t="shared" si="96"/>
        <v>0</v>
      </c>
      <c r="R33" s="14">
        <f t="shared" si="96"/>
        <v>0</v>
      </c>
      <c r="S33" s="74">
        <f>SUM(L33:R33)</f>
        <v>9.240860006867125E-3</v>
      </c>
      <c r="T33" s="6"/>
      <c r="U33" s="75" t="s">
        <v>6</v>
      </c>
      <c r="V33" s="76">
        <f t="shared" ref="V33:AH48" si="97">V111+V137+V163+V189+V215+V241+V267+V293+V319+V345+V371+V397+V423</f>
        <v>2.2851298718894793E-3</v>
      </c>
      <c r="W33" s="76">
        <f t="shared" si="97"/>
        <v>0</v>
      </c>
      <c r="X33" s="76">
        <f t="shared" si="97"/>
        <v>0</v>
      </c>
      <c r="Y33" s="76">
        <f t="shared" si="97"/>
        <v>0</v>
      </c>
      <c r="Z33" s="76">
        <f t="shared" si="97"/>
        <v>6.9557301349776465E-3</v>
      </c>
      <c r="AA33" s="76">
        <f t="shared" si="97"/>
        <v>0</v>
      </c>
      <c r="AB33" s="76">
        <f t="shared" si="97"/>
        <v>0</v>
      </c>
      <c r="AC33" s="77">
        <f t="shared" si="97"/>
        <v>0</v>
      </c>
      <c r="AD33" s="76">
        <f t="shared" si="97"/>
        <v>0</v>
      </c>
      <c r="AE33" s="76">
        <f t="shared" si="97"/>
        <v>0</v>
      </c>
      <c r="AF33" s="76">
        <f t="shared" si="97"/>
        <v>0</v>
      </c>
      <c r="AG33" s="76">
        <f t="shared" si="97"/>
        <v>0</v>
      </c>
      <c r="AH33" s="76">
        <f t="shared" si="97"/>
        <v>0</v>
      </c>
      <c r="AI33" s="79">
        <f>SUM(V33:AC33)</f>
        <v>9.240860006867125E-3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49" si="98">B112+B138+B164+B190+B216+B242+B268+B294+B320+B346+B372+B398+B424</f>
        <v>0</v>
      </c>
      <c r="C34" s="22">
        <f t="shared" si="98"/>
        <v>0</v>
      </c>
      <c r="D34" s="22">
        <f t="shared" si="98"/>
        <v>0</v>
      </c>
      <c r="E34" s="22">
        <f t="shared" si="98"/>
        <v>0</v>
      </c>
      <c r="F34" s="214">
        <v>0</v>
      </c>
      <c r="G34" s="22">
        <f t="shared" si="95"/>
        <v>0</v>
      </c>
      <c r="H34" s="22">
        <f t="shared" si="95"/>
        <v>0</v>
      </c>
      <c r="I34" s="24">
        <f t="shared" ref="I34:I53" si="99">SUM(B34:H34)</f>
        <v>0</v>
      </c>
      <c r="J34" s="6"/>
      <c r="K34" s="25" t="s">
        <v>7</v>
      </c>
      <c r="L34" s="26">
        <f t="shared" si="96"/>
        <v>0</v>
      </c>
      <c r="M34" s="26">
        <f t="shared" si="96"/>
        <v>0</v>
      </c>
      <c r="N34" s="26">
        <f t="shared" si="96"/>
        <v>0</v>
      </c>
      <c r="O34" s="26">
        <f t="shared" si="96"/>
        <v>0</v>
      </c>
      <c r="P34" s="26">
        <f t="shared" si="96"/>
        <v>0</v>
      </c>
      <c r="Q34" s="26">
        <f t="shared" si="96"/>
        <v>0</v>
      </c>
      <c r="R34" s="26">
        <f t="shared" si="96"/>
        <v>0</v>
      </c>
      <c r="S34" s="28">
        <f t="shared" ref="S34:S53" si="100">SUM(L34:R34)</f>
        <v>0</v>
      </c>
      <c r="T34" s="6"/>
      <c r="U34" s="80" t="s">
        <v>7</v>
      </c>
      <c r="V34" s="81">
        <f t="shared" si="97"/>
        <v>0</v>
      </c>
      <c r="W34" s="81">
        <f t="shared" si="97"/>
        <v>0</v>
      </c>
      <c r="X34" s="81">
        <f t="shared" si="97"/>
        <v>0</v>
      </c>
      <c r="Y34" s="81">
        <f t="shared" si="97"/>
        <v>0</v>
      </c>
      <c r="Z34" s="81">
        <f t="shared" si="97"/>
        <v>0</v>
      </c>
      <c r="AA34" s="81">
        <f t="shared" si="97"/>
        <v>0</v>
      </c>
      <c r="AB34" s="81">
        <f t="shared" si="97"/>
        <v>0</v>
      </c>
      <c r="AC34" s="82">
        <f t="shared" si="97"/>
        <v>0</v>
      </c>
      <c r="AD34" s="81">
        <f t="shared" si="97"/>
        <v>0</v>
      </c>
      <c r="AE34" s="81">
        <f t="shared" si="97"/>
        <v>0</v>
      </c>
      <c r="AF34" s="81">
        <f t="shared" si="97"/>
        <v>0</v>
      </c>
      <c r="AG34" s="81">
        <f t="shared" si="97"/>
        <v>0</v>
      </c>
      <c r="AH34" s="81">
        <f t="shared" si="97"/>
        <v>0</v>
      </c>
      <c r="AI34" s="83">
        <f t="shared" ref="AI34:AI53" si="101">SUM(V34:AC34)</f>
        <v>0</v>
      </c>
      <c r="AJ34" t="str">
        <f t="shared" ref="AJ34:AJ54" si="102">IF(ABS(S34-AI34)&gt;0.001,S34-AI34,"")</f>
        <v/>
      </c>
    </row>
    <row r="35" spans="1:36" x14ac:dyDescent="0.25">
      <c r="A35" s="29" t="s">
        <v>9</v>
      </c>
      <c r="B35" s="18">
        <f t="shared" si="98"/>
        <v>4.0950186545319747E-2</v>
      </c>
      <c r="C35" s="18">
        <f t="shared" si="98"/>
        <v>0</v>
      </c>
      <c r="D35" s="18">
        <f t="shared" si="98"/>
        <v>0.15676487044111653</v>
      </c>
      <c r="E35" s="18">
        <f t="shared" si="98"/>
        <v>0</v>
      </c>
      <c r="F35" s="214">
        <v>0</v>
      </c>
      <c r="G35" s="18">
        <f t="shared" si="95"/>
        <v>0</v>
      </c>
      <c r="H35" s="18">
        <f t="shared" si="95"/>
        <v>0</v>
      </c>
      <c r="I35" s="16">
        <f t="shared" si="99"/>
        <v>0.19771505698643627</v>
      </c>
      <c r="J35" s="6"/>
      <c r="K35" s="31" t="s">
        <v>9</v>
      </c>
      <c r="L35" s="18">
        <f t="shared" si="96"/>
        <v>4.0950186545319747E-2</v>
      </c>
      <c r="M35" s="18">
        <f t="shared" si="96"/>
        <v>0</v>
      </c>
      <c r="N35" s="18">
        <f t="shared" si="96"/>
        <v>0.15676487044111653</v>
      </c>
      <c r="O35" s="18">
        <f t="shared" si="96"/>
        <v>0</v>
      </c>
      <c r="P35" s="18">
        <f t="shared" si="96"/>
        <v>0</v>
      </c>
      <c r="Q35" s="18">
        <f t="shared" si="96"/>
        <v>0</v>
      </c>
      <c r="R35" s="18">
        <f t="shared" si="96"/>
        <v>0</v>
      </c>
      <c r="S35" s="20">
        <f t="shared" si="100"/>
        <v>0.19771505698643627</v>
      </c>
      <c r="T35" s="6"/>
      <c r="U35" s="84" t="s">
        <v>9</v>
      </c>
      <c r="V35" s="76">
        <f t="shared" si="97"/>
        <v>4.0950186545319747E-2</v>
      </c>
      <c r="W35" s="76">
        <f t="shared" si="97"/>
        <v>0</v>
      </c>
      <c r="X35" s="76">
        <f t="shared" si="97"/>
        <v>0</v>
      </c>
      <c r="Y35" s="76">
        <f t="shared" si="97"/>
        <v>0</v>
      </c>
      <c r="Z35" s="76">
        <f t="shared" si="97"/>
        <v>0.15676487044111653</v>
      </c>
      <c r="AA35" s="76">
        <f t="shared" si="97"/>
        <v>0</v>
      </c>
      <c r="AB35" s="76">
        <f t="shared" si="97"/>
        <v>0</v>
      </c>
      <c r="AC35" s="77">
        <f t="shared" si="97"/>
        <v>0</v>
      </c>
      <c r="AD35" s="76">
        <f t="shared" si="97"/>
        <v>0</v>
      </c>
      <c r="AE35" s="76">
        <f t="shared" si="97"/>
        <v>0</v>
      </c>
      <c r="AF35" s="76">
        <f t="shared" si="97"/>
        <v>0</v>
      </c>
      <c r="AG35" s="76">
        <f t="shared" si="97"/>
        <v>0</v>
      </c>
      <c r="AH35" s="76">
        <f t="shared" si="97"/>
        <v>0</v>
      </c>
      <c r="AI35" s="79">
        <f t="shared" si="101"/>
        <v>0.19771505698643627</v>
      </c>
      <c r="AJ35" t="str">
        <f t="shared" si="102"/>
        <v/>
      </c>
    </row>
    <row r="36" spans="1:36" x14ac:dyDescent="0.25">
      <c r="A36" s="21" t="s">
        <v>54</v>
      </c>
      <c r="B36" s="22">
        <f t="shared" si="98"/>
        <v>0</v>
      </c>
      <c r="C36" s="22">
        <f t="shared" si="98"/>
        <v>0</v>
      </c>
      <c r="D36" s="22">
        <f t="shared" si="98"/>
        <v>0</v>
      </c>
      <c r="E36" s="22">
        <f t="shared" si="98"/>
        <v>0</v>
      </c>
      <c r="F36" s="214">
        <v>0</v>
      </c>
      <c r="G36" s="22">
        <f t="shared" si="95"/>
        <v>0</v>
      </c>
      <c r="H36" s="22">
        <f t="shared" si="95"/>
        <v>0</v>
      </c>
      <c r="I36" s="24">
        <f t="shared" si="99"/>
        <v>0</v>
      </c>
      <c r="J36" s="6"/>
      <c r="K36" s="25" t="s">
        <v>54</v>
      </c>
      <c r="L36" s="26">
        <f t="shared" si="96"/>
        <v>0</v>
      </c>
      <c r="M36" s="26">
        <f t="shared" si="96"/>
        <v>0</v>
      </c>
      <c r="N36" s="26">
        <f t="shared" si="96"/>
        <v>0</v>
      </c>
      <c r="O36" s="26">
        <f t="shared" si="96"/>
        <v>0</v>
      </c>
      <c r="P36" s="26">
        <f t="shared" si="96"/>
        <v>0</v>
      </c>
      <c r="Q36" s="26">
        <f t="shared" si="96"/>
        <v>0</v>
      </c>
      <c r="R36" s="26">
        <f t="shared" si="96"/>
        <v>0</v>
      </c>
      <c r="S36" s="28">
        <f t="shared" si="100"/>
        <v>0</v>
      </c>
      <c r="T36" s="6"/>
      <c r="U36" s="80" t="s">
        <v>54</v>
      </c>
      <c r="V36" s="81">
        <f t="shared" si="97"/>
        <v>0</v>
      </c>
      <c r="W36" s="81">
        <f t="shared" si="97"/>
        <v>0</v>
      </c>
      <c r="X36" s="81">
        <f t="shared" si="97"/>
        <v>0</v>
      </c>
      <c r="Y36" s="81">
        <f t="shared" si="97"/>
        <v>0</v>
      </c>
      <c r="Z36" s="81">
        <f t="shared" si="97"/>
        <v>0</v>
      </c>
      <c r="AA36" s="81">
        <f t="shared" si="97"/>
        <v>0</v>
      </c>
      <c r="AB36" s="81">
        <f t="shared" si="97"/>
        <v>0</v>
      </c>
      <c r="AC36" s="82">
        <f t="shared" si="97"/>
        <v>0</v>
      </c>
      <c r="AD36" s="81">
        <f t="shared" si="97"/>
        <v>0</v>
      </c>
      <c r="AE36" s="81">
        <f t="shared" si="97"/>
        <v>0</v>
      </c>
      <c r="AF36" s="81">
        <f t="shared" si="97"/>
        <v>0</v>
      </c>
      <c r="AG36" s="81">
        <f t="shared" si="97"/>
        <v>0</v>
      </c>
      <c r="AH36" s="81">
        <f t="shared" si="97"/>
        <v>0</v>
      </c>
      <c r="AI36" s="83">
        <f t="shared" si="101"/>
        <v>0</v>
      </c>
      <c r="AJ36" t="str">
        <f t="shared" si="102"/>
        <v/>
      </c>
    </row>
    <row r="37" spans="1:36" x14ac:dyDescent="0.25">
      <c r="A37" s="29" t="s">
        <v>15</v>
      </c>
      <c r="B37" s="18">
        <f t="shared" si="98"/>
        <v>56.318569710214149</v>
      </c>
      <c r="C37" s="18">
        <f t="shared" si="98"/>
        <v>55.967710562941228</v>
      </c>
      <c r="D37" s="18">
        <f t="shared" si="98"/>
        <v>21.995215067296144</v>
      </c>
      <c r="E37" s="18">
        <f t="shared" si="98"/>
        <v>0</v>
      </c>
      <c r="F37" s="214">
        <v>0</v>
      </c>
      <c r="G37" s="18">
        <f t="shared" si="95"/>
        <v>0</v>
      </c>
      <c r="H37" s="18">
        <f t="shared" si="95"/>
        <v>0</v>
      </c>
      <c r="I37" s="16">
        <f t="shared" si="99"/>
        <v>134.2814953404515</v>
      </c>
      <c r="J37" s="6"/>
      <c r="K37" s="31" t="s">
        <v>15</v>
      </c>
      <c r="L37" s="18">
        <f t="shared" si="96"/>
        <v>56.318569710214149</v>
      </c>
      <c r="M37" s="18">
        <f t="shared" si="96"/>
        <v>55.967710562941228</v>
      </c>
      <c r="N37" s="18">
        <f t="shared" si="96"/>
        <v>21.995215067296144</v>
      </c>
      <c r="O37" s="18">
        <f t="shared" si="96"/>
        <v>0</v>
      </c>
      <c r="P37" s="18">
        <f t="shared" si="96"/>
        <v>0</v>
      </c>
      <c r="Q37" s="18">
        <f t="shared" si="96"/>
        <v>0</v>
      </c>
      <c r="R37" s="18">
        <f t="shared" si="96"/>
        <v>0</v>
      </c>
      <c r="S37" s="20">
        <f t="shared" si="100"/>
        <v>134.2814953404515</v>
      </c>
      <c r="T37" s="6"/>
      <c r="U37" s="84" t="s">
        <v>15</v>
      </c>
      <c r="V37" s="76">
        <f t="shared" si="97"/>
        <v>54.350778442549441</v>
      </c>
      <c r="W37" s="76">
        <f t="shared" si="97"/>
        <v>0</v>
      </c>
      <c r="X37" s="76">
        <f t="shared" si="97"/>
        <v>0</v>
      </c>
      <c r="Y37" s="76">
        <f t="shared" si="97"/>
        <v>55.967710562941228</v>
      </c>
      <c r="Z37" s="76">
        <f t="shared" si="97"/>
        <v>20.280642908215359</v>
      </c>
      <c r="AA37" s="76">
        <f t="shared" si="97"/>
        <v>0</v>
      </c>
      <c r="AB37" s="76">
        <f t="shared" si="97"/>
        <v>0</v>
      </c>
      <c r="AC37" s="77">
        <f t="shared" si="97"/>
        <v>3.682363426745499</v>
      </c>
      <c r="AD37" s="76">
        <f t="shared" si="97"/>
        <v>1.9677912676647118</v>
      </c>
      <c r="AE37" s="76">
        <f t="shared" si="97"/>
        <v>0</v>
      </c>
      <c r="AF37" s="76">
        <f t="shared" si="97"/>
        <v>0</v>
      </c>
      <c r="AG37" s="76">
        <f t="shared" si="97"/>
        <v>1.7145721590807868</v>
      </c>
      <c r="AH37" s="76">
        <f t="shared" si="97"/>
        <v>0</v>
      </c>
      <c r="AI37" s="79">
        <f t="shared" si="101"/>
        <v>134.28149534045153</v>
      </c>
      <c r="AJ37" t="str">
        <f t="shared" si="102"/>
        <v/>
      </c>
    </row>
    <row r="38" spans="1:36" x14ac:dyDescent="0.25">
      <c r="A38" s="21" t="s">
        <v>14</v>
      </c>
      <c r="B38" s="22">
        <f t="shared" si="98"/>
        <v>61.474509567119888</v>
      </c>
      <c r="C38" s="22">
        <f t="shared" si="98"/>
        <v>32.178570297161492</v>
      </c>
      <c r="D38" s="22">
        <f t="shared" si="98"/>
        <v>18.253555020309879</v>
      </c>
      <c r="E38" s="22">
        <f t="shared" si="98"/>
        <v>0.54294105078926636</v>
      </c>
      <c r="F38" s="214">
        <v>0</v>
      </c>
      <c r="G38" s="22">
        <f t="shared" si="95"/>
        <v>0</v>
      </c>
      <c r="H38" s="22">
        <f t="shared" si="95"/>
        <v>0</v>
      </c>
      <c r="I38" s="24">
        <f t="shared" si="99"/>
        <v>112.44957593538052</v>
      </c>
      <c r="J38" s="6"/>
      <c r="K38" s="25" t="s">
        <v>14</v>
      </c>
      <c r="L38" s="26">
        <f t="shared" si="96"/>
        <v>61.474509567119888</v>
      </c>
      <c r="M38" s="26">
        <f t="shared" si="96"/>
        <v>32.178570297161492</v>
      </c>
      <c r="N38" s="26">
        <f t="shared" si="96"/>
        <v>18.253555020309879</v>
      </c>
      <c r="O38" s="26">
        <f t="shared" si="96"/>
        <v>0.54294105078926636</v>
      </c>
      <c r="P38" s="26">
        <f t="shared" si="96"/>
        <v>0</v>
      </c>
      <c r="Q38" s="26">
        <f t="shared" si="96"/>
        <v>0</v>
      </c>
      <c r="R38" s="26">
        <f t="shared" si="96"/>
        <v>0</v>
      </c>
      <c r="S38" s="28">
        <f t="shared" si="100"/>
        <v>112.44957593538052</v>
      </c>
      <c r="T38" s="6"/>
      <c r="U38" s="80" t="s">
        <v>55</v>
      </c>
      <c r="V38" s="81">
        <f t="shared" si="97"/>
        <v>60.23507946525342</v>
      </c>
      <c r="W38" s="81">
        <f t="shared" si="97"/>
        <v>0.36552484832247645</v>
      </c>
      <c r="X38" s="81">
        <f t="shared" si="97"/>
        <v>0</v>
      </c>
      <c r="Y38" s="81">
        <f t="shared" si="97"/>
        <v>32.178570297161492</v>
      </c>
      <c r="Z38" s="81">
        <f t="shared" si="97"/>
        <v>15.497920393927787</v>
      </c>
      <c r="AA38" s="81">
        <f t="shared" si="97"/>
        <v>0.24715773756858639</v>
      </c>
      <c r="AB38" s="81">
        <f t="shared" si="97"/>
        <v>0</v>
      </c>
      <c r="AC38" s="82">
        <f t="shared" si="97"/>
        <v>3.9253231931467685</v>
      </c>
      <c r="AD38" s="81">
        <f t="shared" si="97"/>
        <v>0.87390525354399817</v>
      </c>
      <c r="AE38" s="81">
        <f t="shared" si="97"/>
        <v>0</v>
      </c>
      <c r="AF38" s="81">
        <f t="shared" si="97"/>
        <v>0</v>
      </c>
      <c r="AG38" s="81">
        <f t="shared" si="97"/>
        <v>2.7556346263820894</v>
      </c>
      <c r="AH38" s="81">
        <f t="shared" si="97"/>
        <v>0.29578331322067997</v>
      </c>
      <c r="AI38" s="83">
        <f t="shared" si="101"/>
        <v>112.44957593538052</v>
      </c>
      <c r="AJ38" t="str">
        <f t="shared" si="102"/>
        <v/>
      </c>
    </row>
    <row r="39" spans="1:36" x14ac:dyDescent="0.25">
      <c r="A39" s="29" t="s">
        <v>56</v>
      </c>
      <c r="B39" s="18">
        <f t="shared" si="98"/>
        <v>0</v>
      </c>
      <c r="C39" s="18">
        <f t="shared" si="98"/>
        <v>0</v>
      </c>
      <c r="D39" s="18">
        <f t="shared" si="98"/>
        <v>0.93799004876704184</v>
      </c>
      <c r="E39" s="18">
        <f t="shared" si="98"/>
        <v>405.18197596334022</v>
      </c>
      <c r="F39" s="214">
        <v>0</v>
      </c>
      <c r="G39" s="18">
        <f t="shared" si="95"/>
        <v>0</v>
      </c>
      <c r="H39" s="18">
        <f t="shared" si="95"/>
        <v>0</v>
      </c>
      <c r="I39" s="16">
        <f t="shared" si="99"/>
        <v>406.11996601210728</v>
      </c>
      <c r="J39" s="6"/>
      <c r="K39" s="31" t="s">
        <v>56</v>
      </c>
      <c r="L39" s="18">
        <f t="shared" si="96"/>
        <v>0</v>
      </c>
      <c r="M39" s="18">
        <f t="shared" si="96"/>
        <v>0</v>
      </c>
      <c r="N39" s="18">
        <f t="shared" si="96"/>
        <v>0.93799004876704184</v>
      </c>
      <c r="O39" s="18">
        <f t="shared" si="96"/>
        <v>405.18197596334022</v>
      </c>
      <c r="P39" s="18">
        <f t="shared" si="96"/>
        <v>742.65699612234255</v>
      </c>
      <c r="Q39" s="18">
        <f t="shared" si="96"/>
        <v>0</v>
      </c>
      <c r="R39" s="18">
        <f t="shared" si="96"/>
        <v>0</v>
      </c>
      <c r="S39" s="20">
        <f t="shared" si="100"/>
        <v>1148.7769621344498</v>
      </c>
      <c r="T39" s="6"/>
      <c r="U39" s="84" t="s">
        <v>56</v>
      </c>
      <c r="V39" s="76">
        <f t="shared" si="97"/>
        <v>0</v>
      </c>
      <c r="W39" s="76">
        <f t="shared" si="97"/>
        <v>0</v>
      </c>
      <c r="X39" s="76">
        <f t="shared" si="97"/>
        <v>0</v>
      </c>
      <c r="Y39" s="76">
        <f t="shared" si="97"/>
        <v>0</v>
      </c>
      <c r="Z39" s="76">
        <f t="shared" si="97"/>
        <v>0</v>
      </c>
      <c r="AA39" s="76">
        <f t="shared" si="97"/>
        <v>404.39235519378633</v>
      </c>
      <c r="AB39" s="76">
        <f t="shared" si="97"/>
        <v>742.65699612234255</v>
      </c>
      <c r="AC39" s="77">
        <f t="shared" si="97"/>
        <v>1.7276108183208829</v>
      </c>
      <c r="AD39" s="76">
        <f t="shared" si="97"/>
        <v>0</v>
      </c>
      <c r="AE39" s="76">
        <f t="shared" si="97"/>
        <v>0.7896207695538412</v>
      </c>
      <c r="AF39" s="76">
        <f t="shared" si="97"/>
        <v>0</v>
      </c>
      <c r="AG39" s="76">
        <f t="shared" si="97"/>
        <v>0.93799004876704184</v>
      </c>
      <c r="AH39" s="76">
        <f t="shared" si="97"/>
        <v>0</v>
      </c>
      <c r="AI39" s="79">
        <f t="shared" si="101"/>
        <v>1148.7769621344498</v>
      </c>
      <c r="AJ39" t="str">
        <f t="shared" si="102"/>
        <v/>
      </c>
    </row>
    <row r="40" spans="1:36" x14ac:dyDescent="0.25">
      <c r="A40" s="21" t="s">
        <v>11</v>
      </c>
      <c r="B40" s="22">
        <f t="shared" si="98"/>
        <v>0</v>
      </c>
      <c r="C40" s="22">
        <f t="shared" si="98"/>
        <v>1.0156235567209765E-2</v>
      </c>
      <c r="D40" s="22">
        <f t="shared" si="98"/>
        <v>0</v>
      </c>
      <c r="E40" s="22">
        <f t="shared" si="98"/>
        <v>5.3264922358810498</v>
      </c>
      <c r="F40" s="214">
        <v>0</v>
      </c>
      <c r="G40" s="22">
        <f t="shared" si="95"/>
        <v>0</v>
      </c>
      <c r="H40" s="22">
        <f t="shared" si="95"/>
        <v>0</v>
      </c>
      <c r="I40" s="24">
        <f t="shared" si="99"/>
        <v>5.3366484714482594</v>
      </c>
      <c r="J40" s="6"/>
      <c r="K40" s="25" t="s">
        <v>11</v>
      </c>
      <c r="L40" s="26">
        <f t="shared" si="96"/>
        <v>0</v>
      </c>
      <c r="M40" s="26">
        <f t="shared" si="96"/>
        <v>1.0156235567209765E-2</v>
      </c>
      <c r="N40" s="26">
        <f t="shared" si="96"/>
        <v>0</v>
      </c>
      <c r="O40" s="26">
        <f t="shared" si="96"/>
        <v>5.3264922358810498</v>
      </c>
      <c r="P40" s="26">
        <f t="shared" si="96"/>
        <v>36.061176191222245</v>
      </c>
      <c r="Q40" s="26">
        <f t="shared" si="96"/>
        <v>0</v>
      </c>
      <c r="R40" s="26">
        <f t="shared" si="96"/>
        <v>0</v>
      </c>
      <c r="S40" s="28">
        <f t="shared" si="100"/>
        <v>41.397824662670502</v>
      </c>
      <c r="T40" s="6"/>
      <c r="U40" s="80" t="s">
        <v>11</v>
      </c>
      <c r="V40" s="81">
        <f t="shared" si="97"/>
        <v>0</v>
      </c>
      <c r="W40" s="81">
        <f t="shared" si="97"/>
        <v>0</v>
      </c>
      <c r="X40" s="81">
        <f t="shared" si="97"/>
        <v>0</v>
      </c>
      <c r="Y40" s="81">
        <f t="shared" si="97"/>
        <v>1.0156235567209765E-2</v>
      </c>
      <c r="Z40" s="81">
        <f t="shared" si="97"/>
        <v>0</v>
      </c>
      <c r="AA40" s="81">
        <f t="shared" si="97"/>
        <v>5.3264922358810498</v>
      </c>
      <c r="AB40" s="81">
        <f t="shared" si="97"/>
        <v>36.061176191222245</v>
      </c>
      <c r="AC40" s="82">
        <f t="shared" si="97"/>
        <v>0</v>
      </c>
      <c r="AD40" s="81">
        <f t="shared" si="97"/>
        <v>0</v>
      </c>
      <c r="AE40" s="81">
        <f t="shared" si="97"/>
        <v>0</v>
      </c>
      <c r="AF40" s="81">
        <f t="shared" si="97"/>
        <v>0</v>
      </c>
      <c r="AG40" s="81">
        <f t="shared" si="97"/>
        <v>0</v>
      </c>
      <c r="AH40" s="81">
        <f t="shared" si="97"/>
        <v>0</v>
      </c>
      <c r="AI40" s="83">
        <f t="shared" si="101"/>
        <v>41.397824662670502</v>
      </c>
      <c r="AJ40" t="str">
        <f t="shared" si="102"/>
        <v/>
      </c>
    </row>
    <row r="41" spans="1:36" x14ac:dyDescent="0.25">
      <c r="A41" s="29" t="s">
        <v>57</v>
      </c>
      <c r="B41" s="18">
        <f t="shared" si="98"/>
        <v>0</v>
      </c>
      <c r="C41" s="18">
        <f t="shared" si="98"/>
        <v>0</v>
      </c>
      <c r="D41" s="18">
        <f t="shared" si="98"/>
        <v>0.42184297969890966</v>
      </c>
      <c r="E41" s="18">
        <f t="shared" si="98"/>
        <v>8.977576922036086E-2</v>
      </c>
      <c r="F41" s="214">
        <v>0</v>
      </c>
      <c r="G41" s="18">
        <f t="shared" si="95"/>
        <v>0</v>
      </c>
      <c r="H41" s="18">
        <f t="shared" si="95"/>
        <v>0</v>
      </c>
      <c r="I41" s="16">
        <f t="shared" si="99"/>
        <v>0.51161874891927051</v>
      </c>
      <c r="J41" s="6"/>
      <c r="K41" s="31" t="s">
        <v>57</v>
      </c>
      <c r="L41" s="18">
        <f t="shared" si="96"/>
        <v>0</v>
      </c>
      <c r="M41" s="18">
        <f t="shared" si="96"/>
        <v>0</v>
      </c>
      <c r="N41" s="18">
        <f t="shared" si="96"/>
        <v>0.42184297969890966</v>
      </c>
      <c r="O41" s="18">
        <f t="shared" si="96"/>
        <v>8.977576922036086E-2</v>
      </c>
      <c r="P41" s="18">
        <f t="shared" si="96"/>
        <v>0</v>
      </c>
      <c r="Q41" s="18">
        <f t="shared" si="96"/>
        <v>0</v>
      </c>
      <c r="R41" s="18">
        <f t="shared" si="96"/>
        <v>0</v>
      </c>
      <c r="S41" s="20">
        <f t="shared" si="100"/>
        <v>0.51161874891927051</v>
      </c>
      <c r="T41" s="6"/>
      <c r="U41" s="84" t="s">
        <v>57</v>
      </c>
      <c r="V41" s="76">
        <f t="shared" si="97"/>
        <v>0</v>
      </c>
      <c r="W41" s="76">
        <f t="shared" si="97"/>
        <v>0</v>
      </c>
      <c r="X41" s="76">
        <f t="shared" si="97"/>
        <v>0</v>
      </c>
      <c r="Y41" s="76">
        <f t="shared" si="97"/>
        <v>0</v>
      </c>
      <c r="Z41" s="76">
        <f t="shared" si="97"/>
        <v>0.42184297969890966</v>
      </c>
      <c r="AA41" s="76">
        <f t="shared" si="97"/>
        <v>0</v>
      </c>
      <c r="AB41" s="76">
        <f t="shared" si="97"/>
        <v>0</v>
      </c>
      <c r="AC41" s="77">
        <f t="shared" si="97"/>
        <v>8.977576922036086E-2</v>
      </c>
      <c r="AD41" s="76">
        <f t="shared" si="97"/>
        <v>0</v>
      </c>
      <c r="AE41" s="76">
        <f t="shared" si="97"/>
        <v>0</v>
      </c>
      <c r="AF41" s="76">
        <f t="shared" si="97"/>
        <v>0</v>
      </c>
      <c r="AG41" s="76">
        <f t="shared" si="97"/>
        <v>0</v>
      </c>
      <c r="AH41" s="76">
        <f t="shared" si="97"/>
        <v>8.977576922036086E-2</v>
      </c>
      <c r="AI41" s="79">
        <f t="shared" si="101"/>
        <v>0.51161874891927051</v>
      </c>
      <c r="AJ41" t="str">
        <f t="shared" si="102"/>
        <v/>
      </c>
    </row>
    <row r="42" spans="1:36" x14ac:dyDescent="0.25">
      <c r="A42" s="21" t="s">
        <v>16</v>
      </c>
      <c r="B42" s="22">
        <f t="shared" si="98"/>
        <v>15.99906412243401</v>
      </c>
      <c r="C42" s="22">
        <f t="shared" si="98"/>
        <v>0.20180234244893058</v>
      </c>
      <c r="D42" s="22">
        <f t="shared" si="98"/>
        <v>9.4093336051192935</v>
      </c>
      <c r="E42" s="22">
        <f t="shared" si="98"/>
        <v>9.964250964287853</v>
      </c>
      <c r="F42" s="214">
        <v>0</v>
      </c>
      <c r="G42" s="22">
        <f t="shared" si="95"/>
        <v>0</v>
      </c>
      <c r="H42" s="22">
        <f t="shared" si="95"/>
        <v>0</v>
      </c>
      <c r="I42" s="24">
        <f t="shared" si="99"/>
        <v>35.574451034290092</v>
      </c>
      <c r="J42" s="6"/>
      <c r="K42" s="25" t="s">
        <v>16</v>
      </c>
      <c r="L42" s="26">
        <f t="shared" si="96"/>
        <v>15.99906412243401</v>
      </c>
      <c r="M42" s="26">
        <f t="shared" si="96"/>
        <v>0.20180234244893058</v>
      </c>
      <c r="N42" s="26">
        <f t="shared" si="96"/>
        <v>9.4093336051192935</v>
      </c>
      <c r="O42" s="26">
        <f t="shared" si="96"/>
        <v>9.964250964287853</v>
      </c>
      <c r="P42" s="26">
        <f t="shared" si="96"/>
        <v>4.666289009168282</v>
      </c>
      <c r="Q42" s="26">
        <f t="shared" si="96"/>
        <v>0</v>
      </c>
      <c r="R42" s="26">
        <f t="shared" si="96"/>
        <v>0</v>
      </c>
      <c r="S42" s="28">
        <f t="shared" si="100"/>
        <v>40.240740043458374</v>
      </c>
      <c r="T42" s="6"/>
      <c r="U42" s="80" t="s">
        <v>16</v>
      </c>
      <c r="V42" s="81">
        <f t="shared" si="97"/>
        <v>15.375536863342131</v>
      </c>
      <c r="W42" s="81">
        <f t="shared" si="97"/>
        <v>6.7229336165911244E-2</v>
      </c>
      <c r="X42" s="81">
        <f t="shared" si="97"/>
        <v>0</v>
      </c>
      <c r="Y42" s="81">
        <f t="shared" si="97"/>
        <v>0.20180234244893058</v>
      </c>
      <c r="Z42" s="81">
        <f t="shared" si="97"/>
        <v>5.8927933039235549</v>
      </c>
      <c r="AA42" s="81">
        <f t="shared" si="97"/>
        <v>7.2423591733158919</v>
      </c>
      <c r="AB42" s="81">
        <f t="shared" si="97"/>
        <v>4.666289009168282</v>
      </c>
      <c r="AC42" s="82">
        <f t="shared" si="97"/>
        <v>6.7947300150936707</v>
      </c>
      <c r="AD42" s="81">
        <f t="shared" si="97"/>
        <v>0.55629792292597091</v>
      </c>
      <c r="AE42" s="81">
        <f t="shared" si="97"/>
        <v>0</v>
      </c>
      <c r="AF42" s="81">
        <f t="shared" si="97"/>
        <v>0</v>
      </c>
      <c r="AG42" s="81">
        <f t="shared" si="97"/>
        <v>3.5165403011957399</v>
      </c>
      <c r="AH42" s="81">
        <f t="shared" si="97"/>
        <v>2.7218917909719598</v>
      </c>
      <c r="AI42" s="83">
        <f t="shared" si="101"/>
        <v>40.240740043458366</v>
      </c>
      <c r="AJ42" t="str">
        <f t="shared" si="102"/>
        <v/>
      </c>
    </row>
    <row r="43" spans="1:36" x14ac:dyDescent="0.25">
      <c r="A43" s="29" t="s">
        <v>136</v>
      </c>
      <c r="B43" s="18">
        <f t="shared" si="98"/>
        <v>309.80680150471358</v>
      </c>
      <c r="C43" s="18">
        <f t="shared" si="98"/>
        <v>962.478725181198</v>
      </c>
      <c r="D43" s="18">
        <f t="shared" si="98"/>
        <v>407.91785343616095</v>
      </c>
      <c r="E43" s="18">
        <f t="shared" si="98"/>
        <v>0.40281723347475146</v>
      </c>
      <c r="F43" s="214">
        <v>0</v>
      </c>
      <c r="G43" s="18">
        <f t="shared" si="95"/>
        <v>0</v>
      </c>
      <c r="H43" s="18">
        <f t="shared" si="95"/>
        <v>0</v>
      </c>
      <c r="I43" s="16">
        <f t="shared" si="99"/>
        <v>1680.606197355547</v>
      </c>
      <c r="J43" s="6"/>
      <c r="K43" s="31" t="s">
        <v>136</v>
      </c>
      <c r="L43" s="18">
        <f t="shared" si="96"/>
        <v>309.80680150471358</v>
      </c>
      <c r="M43" s="18">
        <f t="shared" si="96"/>
        <v>962.478725181198</v>
      </c>
      <c r="N43" s="18">
        <f t="shared" si="96"/>
        <v>407.91785343616095</v>
      </c>
      <c r="O43" s="18">
        <f t="shared" si="96"/>
        <v>0.40281723347475146</v>
      </c>
      <c r="P43" s="18">
        <f t="shared" si="96"/>
        <v>4.6216471939526915</v>
      </c>
      <c r="Q43" s="18">
        <f t="shared" si="96"/>
        <v>0</v>
      </c>
      <c r="R43" s="18">
        <f t="shared" si="96"/>
        <v>0</v>
      </c>
      <c r="S43" s="20">
        <f t="shared" si="100"/>
        <v>1685.2278445494997</v>
      </c>
      <c r="T43" s="6"/>
      <c r="U43" s="84" t="s">
        <v>136</v>
      </c>
      <c r="V43" s="76">
        <f t="shared" si="97"/>
        <v>300.08116804702229</v>
      </c>
      <c r="W43" s="76">
        <f t="shared" si="97"/>
        <v>0</v>
      </c>
      <c r="X43" s="76">
        <f t="shared" si="97"/>
        <v>0</v>
      </c>
      <c r="Y43" s="76">
        <f t="shared" si="97"/>
        <v>962.478725181198</v>
      </c>
      <c r="Z43" s="76">
        <f t="shared" si="97"/>
        <v>360.20741527052087</v>
      </c>
      <c r="AA43" s="76">
        <f t="shared" si="97"/>
        <v>0.40281723347475146</v>
      </c>
      <c r="AB43" s="76">
        <f t="shared" si="97"/>
        <v>4.6216471939526915</v>
      </c>
      <c r="AC43" s="77">
        <f t="shared" si="97"/>
        <v>57.436071623331316</v>
      </c>
      <c r="AD43" s="76">
        <f t="shared" si="97"/>
        <v>9.7256334576913162</v>
      </c>
      <c r="AE43" s="76">
        <f t="shared" si="97"/>
        <v>0</v>
      </c>
      <c r="AF43" s="76">
        <f t="shared" si="97"/>
        <v>0</v>
      </c>
      <c r="AG43" s="76">
        <f t="shared" si="97"/>
        <v>47.710438165639992</v>
      </c>
      <c r="AH43" s="76">
        <f t="shared" si="97"/>
        <v>0</v>
      </c>
      <c r="AI43" s="79">
        <f t="shared" si="101"/>
        <v>1685.2278445494999</v>
      </c>
      <c r="AJ43" t="str">
        <f t="shared" si="102"/>
        <v/>
      </c>
    </row>
    <row r="44" spans="1:36" x14ac:dyDescent="0.25">
      <c r="A44" s="21" t="s">
        <v>24</v>
      </c>
      <c r="B44" s="22">
        <f t="shared" si="98"/>
        <v>199.9605206385134</v>
      </c>
      <c r="C44" s="22">
        <f t="shared" si="98"/>
        <v>3.6459978950275502</v>
      </c>
      <c r="D44" s="22">
        <f t="shared" si="98"/>
        <v>82.255649241035172</v>
      </c>
      <c r="E44" s="22">
        <f t="shared" si="98"/>
        <v>1173.7294259602149</v>
      </c>
      <c r="F44" s="214">
        <v>0</v>
      </c>
      <c r="G44" s="22">
        <f t="shared" si="95"/>
        <v>212.22190055651876</v>
      </c>
      <c r="H44" s="22">
        <f t="shared" si="95"/>
        <v>3.7607456912130877</v>
      </c>
      <c r="I44" s="24">
        <f t="shared" si="99"/>
        <v>1675.5742399825228</v>
      </c>
      <c r="J44" s="6"/>
      <c r="K44" s="25" t="s">
        <v>24</v>
      </c>
      <c r="L44" s="26">
        <f t="shared" si="96"/>
        <v>199.9605206385134</v>
      </c>
      <c r="M44" s="26">
        <f t="shared" si="96"/>
        <v>3.6459978950275502</v>
      </c>
      <c r="N44" s="26">
        <f t="shared" si="96"/>
        <v>82.255649241035172</v>
      </c>
      <c r="O44" s="26">
        <f t="shared" si="96"/>
        <v>1173.7294259602149</v>
      </c>
      <c r="P44" s="26">
        <f t="shared" si="96"/>
        <v>13.626523253185313</v>
      </c>
      <c r="Q44" s="26">
        <f t="shared" si="96"/>
        <v>212.22190055651876</v>
      </c>
      <c r="R44" s="26">
        <f t="shared" si="96"/>
        <v>3.7607456912130877</v>
      </c>
      <c r="S44" s="28">
        <f t="shared" si="100"/>
        <v>1689.2007632357081</v>
      </c>
      <c r="T44" s="6"/>
      <c r="U44" s="80" t="s">
        <v>24</v>
      </c>
      <c r="V44" s="81">
        <f t="shared" si="97"/>
        <v>9.9140643844121481</v>
      </c>
      <c r="W44" s="81">
        <f t="shared" si="97"/>
        <v>136.92859651845538</v>
      </c>
      <c r="X44" s="81">
        <f t="shared" si="97"/>
        <v>212.22190055651876</v>
      </c>
      <c r="Y44" s="81">
        <f t="shared" si="97"/>
        <v>3.6459978950275502</v>
      </c>
      <c r="Z44" s="81">
        <f t="shared" si="97"/>
        <v>76.966997103606246</v>
      </c>
      <c r="AA44" s="81">
        <f t="shared" si="97"/>
        <v>1119.8543619503891</v>
      </c>
      <c r="AB44" s="81">
        <f t="shared" si="97"/>
        <v>13.626523253185313</v>
      </c>
      <c r="AC44" s="82">
        <f t="shared" si="97"/>
        <v>116.04232157411346</v>
      </c>
      <c r="AD44" s="81">
        <f t="shared" si="97"/>
        <v>53.117859735645844</v>
      </c>
      <c r="AE44" s="81">
        <f t="shared" si="97"/>
        <v>47.832220454220234</v>
      </c>
      <c r="AF44" s="81">
        <f t="shared" si="97"/>
        <v>3.7607456912130877</v>
      </c>
      <c r="AG44" s="81">
        <f t="shared" si="97"/>
        <v>5.2886521374289197</v>
      </c>
      <c r="AH44" s="81">
        <f t="shared" si="97"/>
        <v>6.0428435556053648</v>
      </c>
      <c r="AI44" s="83">
        <f t="shared" si="101"/>
        <v>1689.2007632357079</v>
      </c>
      <c r="AJ44" t="str">
        <f t="shared" si="102"/>
        <v/>
      </c>
    </row>
    <row r="45" spans="1:36" x14ac:dyDescent="0.25">
      <c r="A45" s="29" t="s">
        <v>23</v>
      </c>
      <c r="B45" s="18">
        <f t="shared" si="98"/>
        <v>259.79078697190869</v>
      </c>
      <c r="C45" s="18">
        <f t="shared" si="98"/>
        <v>3.0041593448861866E-2</v>
      </c>
      <c r="D45" s="18">
        <f t="shared" si="98"/>
        <v>113.43386755387083</v>
      </c>
      <c r="E45" s="18">
        <f t="shared" si="98"/>
        <v>0</v>
      </c>
      <c r="F45" s="214">
        <v>0</v>
      </c>
      <c r="G45" s="18">
        <f t="shared" si="95"/>
        <v>0</v>
      </c>
      <c r="H45" s="18">
        <f t="shared" si="95"/>
        <v>0</v>
      </c>
      <c r="I45" s="16">
        <f t="shared" si="99"/>
        <v>373.25469611922836</v>
      </c>
      <c r="J45" s="6"/>
      <c r="K45" s="31" t="s">
        <v>23</v>
      </c>
      <c r="L45" s="18">
        <f t="shared" si="96"/>
        <v>259.79078697190869</v>
      </c>
      <c r="M45" s="18">
        <f t="shared" si="96"/>
        <v>3.0041593448861866E-2</v>
      </c>
      <c r="N45" s="18">
        <f t="shared" si="96"/>
        <v>113.43386755387083</v>
      </c>
      <c r="O45" s="18">
        <f t="shared" si="96"/>
        <v>0</v>
      </c>
      <c r="P45" s="18">
        <f t="shared" si="96"/>
        <v>0</v>
      </c>
      <c r="Q45" s="18">
        <f t="shared" si="96"/>
        <v>0</v>
      </c>
      <c r="R45" s="18">
        <f t="shared" si="96"/>
        <v>0</v>
      </c>
      <c r="S45" s="20">
        <f t="shared" si="100"/>
        <v>373.25469611922836</v>
      </c>
      <c r="T45" s="6"/>
      <c r="U45" s="84" t="s">
        <v>23</v>
      </c>
      <c r="V45" s="76">
        <f t="shared" si="97"/>
        <v>132.94110998884585</v>
      </c>
      <c r="W45" s="76">
        <f t="shared" si="97"/>
        <v>0</v>
      </c>
      <c r="X45" s="76">
        <f t="shared" si="97"/>
        <v>0</v>
      </c>
      <c r="Y45" s="76">
        <f t="shared" si="97"/>
        <v>3.0041593448861866E-2</v>
      </c>
      <c r="Z45" s="76">
        <f t="shared" si="97"/>
        <v>0.62998706935774762</v>
      </c>
      <c r="AA45" s="76">
        <f t="shared" si="97"/>
        <v>0</v>
      </c>
      <c r="AB45" s="76">
        <f t="shared" si="97"/>
        <v>0</v>
      </c>
      <c r="AC45" s="77">
        <f t="shared" si="97"/>
        <v>239.65355746757592</v>
      </c>
      <c r="AD45" s="76">
        <f t="shared" si="97"/>
        <v>126.84967698306282</v>
      </c>
      <c r="AE45" s="76">
        <f t="shared" si="97"/>
        <v>0</v>
      </c>
      <c r="AF45" s="76">
        <f t="shared" si="97"/>
        <v>0</v>
      </c>
      <c r="AG45" s="76">
        <f t="shared" si="97"/>
        <v>112.80388048451307</v>
      </c>
      <c r="AH45" s="76">
        <f t="shared" si="97"/>
        <v>0</v>
      </c>
      <c r="AI45" s="79">
        <f t="shared" si="101"/>
        <v>373.25469611922836</v>
      </c>
      <c r="AJ45" t="str">
        <f t="shared" si="102"/>
        <v/>
      </c>
    </row>
    <row r="46" spans="1:36" x14ac:dyDescent="0.25">
      <c r="A46" s="21" t="s">
        <v>58</v>
      </c>
      <c r="B46" s="22">
        <f t="shared" si="98"/>
        <v>14.007853622634231</v>
      </c>
      <c r="C46" s="22">
        <f t="shared" si="98"/>
        <v>1.4236921147178445</v>
      </c>
      <c r="D46" s="22">
        <f t="shared" si="98"/>
        <v>3.938312437852225</v>
      </c>
      <c r="E46" s="22">
        <f t="shared" si="98"/>
        <v>0</v>
      </c>
      <c r="F46" s="214">
        <v>0</v>
      </c>
      <c r="G46" s="22">
        <f t="shared" si="95"/>
        <v>0</v>
      </c>
      <c r="H46" s="22">
        <f t="shared" si="95"/>
        <v>0</v>
      </c>
      <c r="I46" s="24">
        <f t="shared" si="99"/>
        <v>19.3698581752043</v>
      </c>
      <c r="J46" s="6"/>
      <c r="K46" s="25" t="s">
        <v>58</v>
      </c>
      <c r="L46" s="26">
        <f t="shared" si="96"/>
        <v>14.007853622634231</v>
      </c>
      <c r="M46" s="26">
        <f t="shared" si="96"/>
        <v>1.4236921147178445</v>
      </c>
      <c r="N46" s="26">
        <f t="shared" si="96"/>
        <v>3.938312437852225</v>
      </c>
      <c r="O46" s="26">
        <f t="shared" si="96"/>
        <v>0</v>
      </c>
      <c r="P46" s="26">
        <f t="shared" si="96"/>
        <v>0</v>
      </c>
      <c r="Q46" s="26">
        <f t="shared" si="96"/>
        <v>0</v>
      </c>
      <c r="R46" s="26">
        <f t="shared" si="96"/>
        <v>0</v>
      </c>
      <c r="S46" s="28">
        <f t="shared" si="100"/>
        <v>19.3698581752043</v>
      </c>
      <c r="T46" s="6"/>
      <c r="U46" s="80" t="s">
        <v>58</v>
      </c>
      <c r="V46" s="81">
        <f t="shared" si="97"/>
        <v>13.167597177758008</v>
      </c>
      <c r="W46" s="81">
        <f t="shared" si="97"/>
        <v>0</v>
      </c>
      <c r="X46" s="81">
        <f t="shared" si="97"/>
        <v>0</v>
      </c>
      <c r="Y46" s="81">
        <f t="shared" si="97"/>
        <v>1.4236921147178445</v>
      </c>
      <c r="Z46" s="81">
        <f t="shared" si="97"/>
        <v>3.938312437852225</v>
      </c>
      <c r="AA46" s="81">
        <f t="shared" si="97"/>
        <v>0</v>
      </c>
      <c r="AB46" s="81">
        <f t="shared" si="97"/>
        <v>0</v>
      </c>
      <c r="AC46" s="82">
        <f t="shared" si="97"/>
        <v>0.84025644487622342</v>
      </c>
      <c r="AD46" s="81">
        <f t="shared" si="97"/>
        <v>0.84025644487622342</v>
      </c>
      <c r="AE46" s="81">
        <f t="shared" si="97"/>
        <v>0</v>
      </c>
      <c r="AF46" s="81">
        <f t="shared" si="97"/>
        <v>0</v>
      </c>
      <c r="AG46" s="81">
        <f t="shared" si="97"/>
        <v>0</v>
      </c>
      <c r="AH46" s="81">
        <f t="shared" si="97"/>
        <v>0</v>
      </c>
      <c r="AI46" s="83">
        <f t="shared" si="101"/>
        <v>19.369858175204303</v>
      </c>
      <c r="AJ46" t="str">
        <f t="shared" si="102"/>
        <v/>
      </c>
    </row>
    <row r="47" spans="1:36" x14ac:dyDescent="0.25">
      <c r="A47" s="29" t="s">
        <v>21</v>
      </c>
      <c r="B47" s="18">
        <f t="shared" si="98"/>
        <v>110.1202672983591</v>
      </c>
      <c r="C47" s="18">
        <f t="shared" si="98"/>
        <v>972.98588847864391</v>
      </c>
      <c r="D47" s="18">
        <f t="shared" si="98"/>
        <v>519.50881899646981</v>
      </c>
      <c r="E47" s="18">
        <f t="shared" si="98"/>
        <v>0</v>
      </c>
      <c r="F47" s="214">
        <v>0</v>
      </c>
      <c r="G47" s="18">
        <f t="shared" si="95"/>
        <v>0</v>
      </c>
      <c r="H47" s="18">
        <f t="shared" si="95"/>
        <v>0</v>
      </c>
      <c r="I47" s="16">
        <f t="shared" si="99"/>
        <v>1602.614974773473</v>
      </c>
      <c r="J47" s="6"/>
      <c r="K47" s="31" t="s">
        <v>21</v>
      </c>
      <c r="L47" s="18">
        <f t="shared" si="96"/>
        <v>110.1202672983591</v>
      </c>
      <c r="M47" s="18">
        <f t="shared" si="96"/>
        <v>972.98588847864391</v>
      </c>
      <c r="N47" s="18">
        <f t="shared" si="96"/>
        <v>519.50881899646981</v>
      </c>
      <c r="O47" s="18">
        <f t="shared" si="96"/>
        <v>0</v>
      </c>
      <c r="P47" s="18">
        <f t="shared" si="96"/>
        <v>64.254378363609234</v>
      </c>
      <c r="Q47" s="18">
        <f t="shared" si="96"/>
        <v>0</v>
      </c>
      <c r="R47" s="18">
        <f t="shared" si="96"/>
        <v>0</v>
      </c>
      <c r="S47" s="20">
        <f t="shared" si="100"/>
        <v>1666.8693531370823</v>
      </c>
      <c r="T47" s="6"/>
      <c r="U47" s="84" t="s">
        <v>21</v>
      </c>
      <c r="V47" s="76">
        <f t="shared" si="97"/>
        <v>107.80302267122426</v>
      </c>
      <c r="W47" s="76">
        <f t="shared" si="97"/>
        <v>0</v>
      </c>
      <c r="X47" s="76">
        <f t="shared" si="97"/>
        <v>0</v>
      </c>
      <c r="Y47" s="76">
        <f t="shared" si="97"/>
        <v>972.98588847864391</v>
      </c>
      <c r="Z47" s="76">
        <f t="shared" si="97"/>
        <v>218.22117394679728</v>
      </c>
      <c r="AA47" s="76">
        <f t="shared" si="97"/>
        <v>0</v>
      </c>
      <c r="AB47" s="76">
        <f t="shared" si="97"/>
        <v>64.254378363609234</v>
      </c>
      <c r="AC47" s="77">
        <f t="shared" si="97"/>
        <v>303.60488967680749</v>
      </c>
      <c r="AD47" s="76">
        <f t="shared" si="97"/>
        <v>2.3172446271348361</v>
      </c>
      <c r="AE47" s="76">
        <f t="shared" si="97"/>
        <v>0</v>
      </c>
      <c r="AF47" s="76">
        <f t="shared" si="97"/>
        <v>0</v>
      </c>
      <c r="AG47" s="76">
        <f t="shared" si="97"/>
        <v>301.28764504967262</v>
      </c>
      <c r="AH47" s="76">
        <f t="shared" si="97"/>
        <v>0</v>
      </c>
      <c r="AI47" s="79">
        <f t="shared" si="101"/>
        <v>1666.8693531370823</v>
      </c>
      <c r="AJ47" t="str">
        <f t="shared" si="102"/>
        <v/>
      </c>
    </row>
    <row r="48" spans="1:36" x14ac:dyDescent="0.25">
      <c r="A48" s="21" t="s">
        <v>20</v>
      </c>
      <c r="B48" s="22">
        <f t="shared" si="98"/>
        <v>0.33514402284490097</v>
      </c>
      <c r="C48" s="22">
        <f t="shared" si="98"/>
        <v>9.4543070939172402</v>
      </c>
      <c r="D48" s="22">
        <f t="shared" si="98"/>
        <v>5.3442928605137645</v>
      </c>
      <c r="E48" s="22">
        <f t="shared" si="98"/>
        <v>0</v>
      </c>
      <c r="F48" s="214">
        <v>0</v>
      </c>
      <c r="G48" s="22">
        <f t="shared" si="95"/>
        <v>0</v>
      </c>
      <c r="H48" s="22">
        <f t="shared" si="95"/>
        <v>0</v>
      </c>
      <c r="I48" s="24">
        <f t="shared" si="99"/>
        <v>15.133743977275905</v>
      </c>
      <c r="J48" s="6"/>
      <c r="K48" s="25" t="s">
        <v>20</v>
      </c>
      <c r="L48" s="26">
        <f t="shared" si="96"/>
        <v>0.33514402284490097</v>
      </c>
      <c r="M48" s="26">
        <f t="shared" si="96"/>
        <v>9.4543070939172402</v>
      </c>
      <c r="N48" s="26">
        <f t="shared" si="96"/>
        <v>5.3442928605137645</v>
      </c>
      <c r="O48" s="26">
        <f t="shared" si="96"/>
        <v>0</v>
      </c>
      <c r="P48" s="26">
        <f t="shared" si="96"/>
        <v>0</v>
      </c>
      <c r="Q48" s="26">
        <f t="shared" si="96"/>
        <v>0</v>
      </c>
      <c r="R48" s="26">
        <f t="shared" si="96"/>
        <v>0</v>
      </c>
      <c r="S48" s="28">
        <f t="shared" si="100"/>
        <v>15.133743977275905</v>
      </c>
      <c r="T48" s="6"/>
      <c r="U48" s="80" t="s">
        <v>59</v>
      </c>
      <c r="V48" s="81">
        <f t="shared" si="97"/>
        <v>0.33514402284490097</v>
      </c>
      <c r="W48" s="81">
        <f t="shared" si="97"/>
        <v>0</v>
      </c>
      <c r="X48" s="81">
        <f t="shared" si="97"/>
        <v>0</v>
      </c>
      <c r="Y48" s="81">
        <f t="shared" si="97"/>
        <v>9.4543070939172402</v>
      </c>
      <c r="Z48" s="81">
        <f t="shared" si="97"/>
        <v>5.3442928605137645</v>
      </c>
      <c r="AA48" s="81">
        <f t="shared" si="97"/>
        <v>0</v>
      </c>
      <c r="AB48" s="81">
        <f t="shared" si="97"/>
        <v>0</v>
      </c>
      <c r="AC48" s="82">
        <f t="shared" si="97"/>
        <v>0</v>
      </c>
      <c r="AD48" s="81">
        <f t="shared" si="97"/>
        <v>0</v>
      </c>
      <c r="AE48" s="81">
        <f t="shared" si="97"/>
        <v>0</v>
      </c>
      <c r="AF48" s="81">
        <f t="shared" si="97"/>
        <v>0</v>
      </c>
      <c r="AG48" s="81">
        <f t="shared" si="97"/>
        <v>0</v>
      </c>
      <c r="AH48" s="81">
        <f t="shared" si="97"/>
        <v>0</v>
      </c>
      <c r="AI48" s="83">
        <f t="shared" si="101"/>
        <v>15.133743977275905</v>
      </c>
      <c r="AJ48" t="str">
        <f t="shared" si="102"/>
        <v/>
      </c>
    </row>
    <row r="49" spans="1:36" x14ac:dyDescent="0.25">
      <c r="A49" s="32" t="s">
        <v>62</v>
      </c>
      <c r="B49" s="18">
        <f t="shared" si="98"/>
        <v>0</v>
      </c>
      <c r="C49" s="18">
        <f t="shared" si="98"/>
        <v>0</v>
      </c>
      <c r="D49" s="18">
        <f t="shared" si="98"/>
        <v>0</v>
      </c>
      <c r="E49" s="18">
        <f t="shared" si="98"/>
        <v>0</v>
      </c>
      <c r="F49" s="214">
        <v>0</v>
      </c>
      <c r="G49" s="18">
        <f t="shared" ref="G49:H53" si="103">G127+G153+G179+G205+G231+G257+G283+G309+G335+G361+G387+G413+G439</f>
        <v>0</v>
      </c>
      <c r="H49" s="18">
        <f t="shared" si="103"/>
        <v>0</v>
      </c>
      <c r="I49" s="16">
        <f t="shared" si="99"/>
        <v>0</v>
      </c>
      <c r="J49" s="6"/>
      <c r="K49" s="33" t="s">
        <v>62</v>
      </c>
      <c r="L49" s="18">
        <f t="shared" ref="L49:R53" si="104">L127+L153+L179+L205+L231+L257+L283+L309+L335+L361+L387+L413+L439</f>
        <v>0</v>
      </c>
      <c r="M49" s="18">
        <f t="shared" si="104"/>
        <v>0</v>
      </c>
      <c r="N49" s="18">
        <f t="shared" si="104"/>
        <v>0</v>
      </c>
      <c r="O49" s="18">
        <f t="shared" si="104"/>
        <v>0</v>
      </c>
      <c r="P49" s="18">
        <f t="shared" si="104"/>
        <v>0</v>
      </c>
      <c r="Q49" s="18">
        <f t="shared" si="104"/>
        <v>0</v>
      </c>
      <c r="R49" s="18">
        <f t="shared" si="104"/>
        <v>0</v>
      </c>
      <c r="S49" s="20">
        <f t="shared" si="100"/>
        <v>0</v>
      </c>
      <c r="T49" s="6"/>
      <c r="U49" s="85" t="s">
        <v>60</v>
      </c>
      <c r="V49" s="76">
        <f t="shared" ref="V49:AH53" si="105">V127+V153+V179+V205+V231+V257+V283+V309+V335+V361+V387+V413+V439</f>
        <v>0</v>
      </c>
      <c r="W49" s="76">
        <f t="shared" si="105"/>
        <v>0</v>
      </c>
      <c r="X49" s="76">
        <f t="shared" si="105"/>
        <v>0</v>
      </c>
      <c r="Y49" s="76">
        <f t="shared" si="105"/>
        <v>0</v>
      </c>
      <c r="Z49" s="76">
        <f t="shared" si="105"/>
        <v>0</v>
      </c>
      <c r="AA49" s="76">
        <f t="shared" si="105"/>
        <v>0</v>
      </c>
      <c r="AB49" s="76">
        <f t="shared" si="105"/>
        <v>0</v>
      </c>
      <c r="AC49" s="77">
        <f t="shared" si="105"/>
        <v>0</v>
      </c>
      <c r="AD49" s="76">
        <f t="shared" si="105"/>
        <v>0</v>
      </c>
      <c r="AE49" s="76">
        <f t="shared" si="105"/>
        <v>0</v>
      </c>
      <c r="AF49" s="76">
        <f t="shared" si="105"/>
        <v>0</v>
      </c>
      <c r="AG49" s="76">
        <f t="shared" si="105"/>
        <v>0</v>
      </c>
      <c r="AH49" s="76">
        <f t="shared" si="105"/>
        <v>0</v>
      </c>
      <c r="AI49" s="79">
        <f t="shared" si="101"/>
        <v>0</v>
      </c>
      <c r="AJ49" t="str">
        <f t="shared" si="102"/>
        <v/>
      </c>
    </row>
    <row r="50" spans="1:36" ht="14.4" x14ac:dyDescent="0.3">
      <c r="A50" s="34" t="s">
        <v>22</v>
      </c>
      <c r="B50" s="35">
        <f t="shared" ref="B50:E53" si="106">B128+B154+B180+B206+B232+B258+B284+B310+B336+B362+B388+B414+B440</f>
        <v>0</v>
      </c>
      <c r="C50" s="35">
        <f t="shared" si="106"/>
        <v>0</v>
      </c>
      <c r="D50" s="35">
        <f t="shared" si="106"/>
        <v>0</v>
      </c>
      <c r="E50" s="35">
        <f t="shared" si="106"/>
        <v>0</v>
      </c>
      <c r="F50" s="214">
        <v>0</v>
      </c>
      <c r="G50" s="35">
        <f t="shared" si="103"/>
        <v>0</v>
      </c>
      <c r="H50" s="35">
        <f t="shared" si="103"/>
        <v>0</v>
      </c>
      <c r="I50" s="37">
        <f t="shared" si="99"/>
        <v>0</v>
      </c>
      <c r="J50" s="6"/>
      <c r="K50" s="38" t="s">
        <v>22</v>
      </c>
      <c r="L50" s="39">
        <f t="shared" si="104"/>
        <v>0</v>
      </c>
      <c r="M50" s="39">
        <f t="shared" si="104"/>
        <v>0</v>
      </c>
      <c r="N50" s="39">
        <f t="shared" si="104"/>
        <v>0</v>
      </c>
      <c r="O50" s="39">
        <f t="shared" si="104"/>
        <v>0</v>
      </c>
      <c r="P50" s="39">
        <f t="shared" si="104"/>
        <v>0</v>
      </c>
      <c r="Q50" s="39">
        <f t="shared" si="104"/>
        <v>0</v>
      </c>
      <c r="R50" s="39">
        <f t="shared" si="104"/>
        <v>0</v>
      </c>
      <c r="S50" s="41">
        <f t="shared" si="100"/>
        <v>0</v>
      </c>
      <c r="T50" s="6"/>
      <c r="U50" s="86" t="s">
        <v>63</v>
      </c>
      <c r="V50" s="87">
        <f t="shared" si="105"/>
        <v>0</v>
      </c>
      <c r="W50" s="87">
        <f t="shared" si="105"/>
        <v>0</v>
      </c>
      <c r="X50" s="87">
        <f t="shared" si="105"/>
        <v>0</v>
      </c>
      <c r="Y50" s="87">
        <f t="shared" si="105"/>
        <v>0</v>
      </c>
      <c r="Z50" s="87">
        <f t="shared" si="105"/>
        <v>0</v>
      </c>
      <c r="AA50" s="87">
        <f t="shared" si="105"/>
        <v>0</v>
      </c>
      <c r="AB50" s="87">
        <f t="shared" si="105"/>
        <v>0</v>
      </c>
      <c r="AC50" s="171">
        <f t="shared" si="105"/>
        <v>0</v>
      </c>
      <c r="AD50" s="87">
        <f t="shared" si="105"/>
        <v>0</v>
      </c>
      <c r="AE50" s="87">
        <f t="shared" si="105"/>
        <v>0</v>
      </c>
      <c r="AF50" s="87">
        <f t="shared" si="105"/>
        <v>0</v>
      </c>
      <c r="AG50" s="87">
        <f t="shared" si="105"/>
        <v>0</v>
      </c>
      <c r="AH50" s="87">
        <f t="shared" si="105"/>
        <v>0</v>
      </c>
      <c r="AI50" s="89">
        <f t="shared" si="101"/>
        <v>0</v>
      </c>
      <c r="AJ50" t="str">
        <f t="shared" si="102"/>
        <v/>
      </c>
    </row>
    <row r="51" spans="1:36" ht="14.4" x14ac:dyDescent="0.3">
      <c r="A51" s="42" t="s">
        <v>18</v>
      </c>
      <c r="B51" s="43">
        <f t="shared" si="106"/>
        <v>0</v>
      </c>
      <c r="C51" s="43">
        <f t="shared" si="106"/>
        <v>0</v>
      </c>
      <c r="D51" s="43">
        <f t="shared" si="106"/>
        <v>0</v>
      </c>
      <c r="E51" s="43">
        <f t="shared" si="106"/>
        <v>0</v>
      </c>
      <c r="F51" s="214">
        <v>0</v>
      </c>
      <c r="G51" s="43">
        <f t="shared" si="103"/>
        <v>0</v>
      </c>
      <c r="H51" s="43">
        <f t="shared" si="103"/>
        <v>0</v>
      </c>
      <c r="I51" s="45">
        <f t="shared" si="99"/>
        <v>0</v>
      </c>
      <c r="J51" s="6"/>
      <c r="K51" s="46" t="s">
        <v>18</v>
      </c>
      <c r="L51" s="43">
        <f t="shared" si="104"/>
        <v>0</v>
      </c>
      <c r="M51" s="43">
        <f t="shared" si="104"/>
        <v>0</v>
      </c>
      <c r="N51" s="43">
        <f t="shared" si="104"/>
        <v>0</v>
      </c>
      <c r="O51" s="43">
        <f t="shared" si="104"/>
        <v>0</v>
      </c>
      <c r="P51" s="43">
        <f t="shared" si="104"/>
        <v>0</v>
      </c>
      <c r="Q51" s="43">
        <f t="shared" si="104"/>
        <v>0</v>
      </c>
      <c r="R51" s="43">
        <f t="shared" si="104"/>
        <v>0</v>
      </c>
      <c r="S51" s="48">
        <f t="shared" si="100"/>
        <v>0</v>
      </c>
      <c r="T51" s="6"/>
      <c r="U51" s="90" t="s">
        <v>18</v>
      </c>
      <c r="V51" s="91">
        <f t="shared" si="105"/>
        <v>0</v>
      </c>
      <c r="W51" s="91">
        <f t="shared" si="105"/>
        <v>0</v>
      </c>
      <c r="X51" s="91">
        <f t="shared" si="105"/>
        <v>0</v>
      </c>
      <c r="Y51" s="91">
        <f t="shared" si="105"/>
        <v>0</v>
      </c>
      <c r="Z51" s="91">
        <f t="shared" si="105"/>
        <v>0</v>
      </c>
      <c r="AA51" s="91">
        <f t="shared" si="105"/>
        <v>0</v>
      </c>
      <c r="AB51" s="91">
        <f t="shared" si="105"/>
        <v>0</v>
      </c>
      <c r="AC51" s="172">
        <f t="shared" si="105"/>
        <v>0</v>
      </c>
      <c r="AD51" s="91">
        <f t="shared" si="105"/>
        <v>0</v>
      </c>
      <c r="AE51" s="91">
        <f t="shared" si="105"/>
        <v>0</v>
      </c>
      <c r="AF51" s="91">
        <f t="shared" si="105"/>
        <v>0</v>
      </c>
      <c r="AG51" s="91">
        <f t="shared" si="105"/>
        <v>0</v>
      </c>
      <c r="AH51" s="91">
        <f t="shared" si="105"/>
        <v>0</v>
      </c>
      <c r="AI51" s="93">
        <f t="shared" si="101"/>
        <v>0</v>
      </c>
      <c r="AJ51" t="str">
        <f t="shared" si="102"/>
        <v/>
      </c>
    </row>
    <row r="52" spans="1:36" ht="14.4" x14ac:dyDescent="0.3">
      <c r="A52" s="34" t="s">
        <v>19</v>
      </c>
      <c r="B52" s="35">
        <f t="shared" si="106"/>
        <v>0</v>
      </c>
      <c r="C52" s="35">
        <f t="shared" si="106"/>
        <v>0</v>
      </c>
      <c r="D52" s="35">
        <f t="shared" si="106"/>
        <v>0</v>
      </c>
      <c r="E52" s="35">
        <f t="shared" si="106"/>
        <v>0</v>
      </c>
      <c r="F52" s="214">
        <v>0</v>
      </c>
      <c r="G52" s="35">
        <f t="shared" si="103"/>
        <v>0</v>
      </c>
      <c r="H52" s="35">
        <f t="shared" si="103"/>
        <v>0</v>
      </c>
      <c r="I52" s="37">
        <f t="shared" si="99"/>
        <v>0</v>
      </c>
      <c r="J52" s="6"/>
      <c r="K52" s="38" t="s">
        <v>19</v>
      </c>
      <c r="L52" s="39">
        <f t="shared" si="104"/>
        <v>0</v>
      </c>
      <c r="M52" s="39">
        <f t="shared" si="104"/>
        <v>0</v>
      </c>
      <c r="N52" s="39">
        <f t="shared" si="104"/>
        <v>0</v>
      </c>
      <c r="O52" s="39">
        <f t="shared" si="104"/>
        <v>0</v>
      </c>
      <c r="P52" s="39">
        <f t="shared" si="104"/>
        <v>0</v>
      </c>
      <c r="Q52" s="39">
        <f t="shared" si="104"/>
        <v>0</v>
      </c>
      <c r="R52" s="39">
        <f t="shared" si="104"/>
        <v>0</v>
      </c>
      <c r="S52" s="41">
        <f t="shared" si="100"/>
        <v>0</v>
      </c>
      <c r="T52" s="6"/>
      <c r="U52" s="86" t="s">
        <v>19</v>
      </c>
      <c r="V52" s="87">
        <f t="shared" si="105"/>
        <v>0</v>
      </c>
      <c r="W52" s="87">
        <f t="shared" si="105"/>
        <v>0</v>
      </c>
      <c r="X52" s="87">
        <f t="shared" si="105"/>
        <v>0</v>
      </c>
      <c r="Y52" s="87">
        <f t="shared" si="105"/>
        <v>0</v>
      </c>
      <c r="Z52" s="87">
        <f t="shared" si="105"/>
        <v>0</v>
      </c>
      <c r="AA52" s="87">
        <f t="shared" si="105"/>
        <v>0</v>
      </c>
      <c r="AB52" s="87">
        <f t="shared" si="105"/>
        <v>0</v>
      </c>
      <c r="AC52" s="171">
        <f t="shared" si="105"/>
        <v>0</v>
      </c>
      <c r="AD52" s="87">
        <f t="shared" si="105"/>
        <v>0</v>
      </c>
      <c r="AE52" s="87">
        <f t="shared" si="105"/>
        <v>0</v>
      </c>
      <c r="AF52" s="87">
        <f t="shared" si="105"/>
        <v>0</v>
      </c>
      <c r="AG52" s="87">
        <f t="shared" si="105"/>
        <v>0</v>
      </c>
      <c r="AH52" s="87">
        <f t="shared" si="105"/>
        <v>0</v>
      </c>
      <c r="AI52" s="89">
        <f t="shared" si="101"/>
        <v>0</v>
      </c>
      <c r="AJ52" t="str">
        <f t="shared" si="102"/>
        <v/>
      </c>
    </row>
    <row r="53" spans="1:36" ht="15" thickBot="1" x14ac:dyDescent="0.35">
      <c r="A53" s="49" t="s">
        <v>10</v>
      </c>
      <c r="B53" s="50">
        <f t="shared" si="106"/>
        <v>0</v>
      </c>
      <c r="C53" s="50">
        <f t="shared" si="106"/>
        <v>0</v>
      </c>
      <c r="D53" s="50">
        <f t="shared" si="106"/>
        <v>0</v>
      </c>
      <c r="E53" s="50">
        <f t="shared" si="106"/>
        <v>0</v>
      </c>
      <c r="F53" s="215">
        <v>0</v>
      </c>
      <c r="G53" s="50">
        <f t="shared" si="103"/>
        <v>0</v>
      </c>
      <c r="H53" s="50">
        <f t="shared" si="103"/>
        <v>0</v>
      </c>
      <c r="I53" s="52">
        <f t="shared" si="99"/>
        <v>0</v>
      </c>
      <c r="J53" s="6"/>
      <c r="K53" s="53" t="s">
        <v>10</v>
      </c>
      <c r="L53" s="50">
        <f t="shared" si="104"/>
        <v>0</v>
      </c>
      <c r="M53" s="50">
        <f t="shared" si="104"/>
        <v>0</v>
      </c>
      <c r="N53" s="50">
        <f t="shared" si="104"/>
        <v>0</v>
      </c>
      <c r="O53" s="50">
        <f t="shared" si="104"/>
        <v>0</v>
      </c>
      <c r="P53" s="50">
        <f t="shared" si="104"/>
        <v>0</v>
      </c>
      <c r="Q53" s="50">
        <f t="shared" si="104"/>
        <v>0</v>
      </c>
      <c r="R53" s="50">
        <f t="shared" si="104"/>
        <v>0</v>
      </c>
      <c r="S53" s="55">
        <f t="shared" si="100"/>
        <v>0</v>
      </c>
      <c r="T53" s="6"/>
      <c r="U53" s="90" t="s">
        <v>10</v>
      </c>
      <c r="V53" s="91">
        <f t="shared" si="105"/>
        <v>0</v>
      </c>
      <c r="W53" s="91">
        <f t="shared" si="105"/>
        <v>0</v>
      </c>
      <c r="X53" s="91">
        <f t="shared" si="105"/>
        <v>0</v>
      </c>
      <c r="Y53" s="91">
        <f t="shared" si="105"/>
        <v>0</v>
      </c>
      <c r="Z53" s="91">
        <f t="shared" si="105"/>
        <v>0</v>
      </c>
      <c r="AA53" s="91">
        <f t="shared" si="105"/>
        <v>0</v>
      </c>
      <c r="AB53" s="91">
        <f t="shared" si="105"/>
        <v>0</v>
      </c>
      <c r="AC53" s="172">
        <f t="shared" si="105"/>
        <v>0</v>
      </c>
      <c r="AD53" s="91">
        <f t="shared" si="105"/>
        <v>0</v>
      </c>
      <c r="AE53" s="91">
        <f t="shared" si="105"/>
        <v>0</v>
      </c>
      <c r="AF53" s="91">
        <f t="shared" si="105"/>
        <v>0</v>
      </c>
      <c r="AG53" s="91">
        <f t="shared" si="105"/>
        <v>0</v>
      </c>
      <c r="AH53" s="91">
        <f t="shared" si="105"/>
        <v>0</v>
      </c>
      <c r="AI53" s="93">
        <f t="shared" si="101"/>
        <v>0</v>
      </c>
      <c r="AJ53" t="str">
        <f t="shared" si="102"/>
        <v/>
      </c>
    </row>
    <row r="54" spans="1:36" x14ac:dyDescent="0.25">
      <c r="A54" s="56" t="s">
        <v>25</v>
      </c>
      <c r="B54" s="57">
        <f>SUM(B33:B49)</f>
        <v>1027.8567527751591</v>
      </c>
      <c r="C54" s="57">
        <f t="shared" ref="C54:H54" si="107">SUM(C33:C49)</f>
        <v>2038.3768917950722</v>
      </c>
      <c r="D54" s="57">
        <f t="shared" si="107"/>
        <v>1183.5804518476702</v>
      </c>
      <c r="E54" s="57">
        <f t="shared" si="107"/>
        <v>1595.2376791772085</v>
      </c>
      <c r="F54" s="57">
        <f t="shared" si="107"/>
        <v>0</v>
      </c>
      <c r="G54" s="57">
        <f t="shared" si="107"/>
        <v>212.22190055651876</v>
      </c>
      <c r="H54" s="58">
        <f t="shared" si="107"/>
        <v>3.7607456912130877</v>
      </c>
      <c r="I54" s="16">
        <f t="shared" ref="I54" si="108">SUM(I33:I49)</f>
        <v>6061.0344218428418</v>
      </c>
      <c r="J54" s="6"/>
      <c r="K54" s="59" t="s">
        <v>25</v>
      </c>
      <c r="L54" s="57">
        <f>SUM(L33:L49)</f>
        <v>1027.8567527751591</v>
      </c>
      <c r="M54" s="57">
        <f t="shared" ref="M54:R54" si="109">SUM(M33:M49)</f>
        <v>2038.3768917950722</v>
      </c>
      <c r="N54" s="57">
        <f t="shared" si="109"/>
        <v>1183.5804518476702</v>
      </c>
      <c r="O54" s="57">
        <f t="shared" si="109"/>
        <v>1595.2376791772085</v>
      </c>
      <c r="P54" s="57">
        <f t="shared" si="109"/>
        <v>865.8870101334802</v>
      </c>
      <c r="Q54" s="57">
        <f t="shared" si="109"/>
        <v>212.22190055651876</v>
      </c>
      <c r="R54" s="58">
        <f t="shared" si="109"/>
        <v>3.7607456912130877</v>
      </c>
      <c r="S54" s="60">
        <f t="shared" ref="S54" si="110">SUM(S33:S49)</f>
        <v>6926.9214319763214</v>
      </c>
      <c r="T54" s="6" t="str">
        <f>IF(ABS(S54-AI54)&gt;0.01,S54-AI54,"")</f>
        <v/>
      </c>
      <c r="U54" s="94" t="s">
        <v>61</v>
      </c>
      <c r="V54" s="95">
        <f>SUM(V33:V49)</f>
        <v>694.24673637966964</v>
      </c>
      <c r="W54" s="95">
        <f t="shared" ref="W54:AH54" si="111">SUM(W33:W49)</f>
        <v>137.36135070294375</v>
      </c>
      <c r="X54" s="95">
        <f t="shared" si="111"/>
        <v>212.22190055651876</v>
      </c>
      <c r="Y54" s="95">
        <f t="shared" si="111"/>
        <v>2038.3768917950722</v>
      </c>
      <c r="Z54" s="95">
        <f t="shared" si="111"/>
        <v>707.56509887498987</v>
      </c>
      <c r="AA54" s="95">
        <f t="shared" si="111"/>
        <v>1537.4655435244158</v>
      </c>
      <c r="AB54" s="95">
        <f t="shared" si="111"/>
        <v>865.8870101334802</v>
      </c>
      <c r="AC54" s="95">
        <f t="shared" si="111"/>
        <v>733.79690000923165</v>
      </c>
      <c r="AD54" s="96">
        <f t="shared" si="111"/>
        <v>196.2486656925457</v>
      </c>
      <c r="AE54" s="96">
        <f t="shared" si="111"/>
        <v>48.621841223774076</v>
      </c>
      <c r="AF54" s="96">
        <f t="shared" si="111"/>
        <v>3.7607456912130877</v>
      </c>
      <c r="AG54" s="96">
        <f t="shared" si="111"/>
        <v>476.01535297268026</v>
      </c>
      <c r="AH54" s="96">
        <f t="shared" si="111"/>
        <v>9.1502944290183663</v>
      </c>
      <c r="AI54" s="97">
        <f>SUM(V54:AC54)</f>
        <v>6926.9214319763214</v>
      </c>
      <c r="AJ54" t="str">
        <f t="shared" si="102"/>
        <v/>
      </c>
    </row>
    <row r="55" spans="1:36" ht="15" thickBot="1" x14ac:dyDescent="0.35">
      <c r="A55" s="61" t="s">
        <v>86</v>
      </c>
      <c r="B55" s="98">
        <f>IF($I54=0,"-",B54/$I54)</f>
        <v>0.16958437805120433</v>
      </c>
      <c r="C55" s="98">
        <f t="shared" ref="C55:H55" si="112">IF($I54=0,"-",C54/$I54)</f>
        <v>0.33630841700042829</v>
      </c>
      <c r="D55" s="98">
        <f t="shared" si="112"/>
        <v>0.19527697245576864</v>
      </c>
      <c r="E55" s="98">
        <f t="shared" si="112"/>
        <v>0.26319561450241369</v>
      </c>
      <c r="F55" s="98">
        <f t="shared" si="112"/>
        <v>0</v>
      </c>
      <c r="G55" s="98">
        <f t="shared" si="112"/>
        <v>3.5014138806357946E-2</v>
      </c>
      <c r="H55" s="99">
        <f t="shared" si="112"/>
        <v>6.2047918382711353E-4</v>
      </c>
      <c r="I55" s="100">
        <f>SUM(B55:H55)</f>
        <v>1</v>
      </c>
      <c r="K55" s="64" t="s">
        <v>86</v>
      </c>
      <c r="L55" s="65">
        <f>IF($S54=0,"-",L54/$S54)</f>
        <v>0.14838579632653651</v>
      </c>
      <c r="M55" s="65">
        <f t="shared" ref="M55:R55" si="113">IF($S54=0,"-",M54/$S54)</f>
        <v>0.29426880495358854</v>
      </c>
      <c r="N55" s="65">
        <f t="shared" si="113"/>
        <v>0.17086673545681932</v>
      </c>
      <c r="O55" s="65">
        <f t="shared" si="113"/>
        <v>0.23029533319278186</v>
      </c>
      <c r="P55" s="65">
        <f t="shared" si="113"/>
        <v>0.1250031516362145</v>
      </c>
      <c r="Q55" s="65">
        <f t="shared" si="113"/>
        <v>3.0637261103735325E-2</v>
      </c>
      <c r="R55" s="66">
        <f t="shared" si="113"/>
        <v>5.4291733032405833E-4</v>
      </c>
      <c r="S55" s="67">
        <f>SUM(L55:R55)</f>
        <v>1</v>
      </c>
      <c r="U55" s="101" t="s">
        <v>86</v>
      </c>
      <c r="V55" s="102">
        <f>+V54/$AI54</f>
        <v>0.10022442771977479</v>
      </c>
      <c r="W55" s="102">
        <f t="shared" ref="W55" si="114">+W54/$AI54</f>
        <v>1.9830071995453998E-2</v>
      </c>
      <c r="X55" s="102">
        <f t="shared" ref="X55" si="115">+X54/$AI54</f>
        <v>3.0637261103735325E-2</v>
      </c>
      <c r="Y55" s="102">
        <f t="shared" ref="Y55" si="116">+Y54/$AI54</f>
        <v>0.29426880495358854</v>
      </c>
      <c r="Z55" s="102">
        <f t="shared" ref="Z55" si="117">+Z54/$AI54</f>
        <v>0.10214712348384675</v>
      </c>
      <c r="AA55" s="102">
        <f t="shared" ref="AA55" si="118">+AA54/$AI54</f>
        <v>0.2219551006349095</v>
      </c>
      <c r="AB55" s="102">
        <f t="shared" ref="AB55" si="119">+AB54/$AI54</f>
        <v>0.1250031516362145</v>
      </c>
      <c r="AC55" s="102">
        <f t="shared" ref="AC55" si="120">+AC54/$AI54</f>
        <v>0.10593405847247669</v>
      </c>
      <c r="AD55" s="102">
        <f t="shared" ref="AD55" si="121">+AD54/$AI54</f>
        <v>2.8331296611307739E-2</v>
      </c>
      <c r="AE55" s="102">
        <f t="shared" ref="AE55" si="122">+AE54/$AI54</f>
        <v>7.0192569240534559E-3</v>
      </c>
      <c r="AF55" s="102">
        <f t="shared" ref="AF55" si="123">+AF54/$AI54</f>
        <v>5.4291733032405833E-4</v>
      </c>
      <c r="AG55" s="102">
        <f t="shared" ref="AG55" si="124">+AG54/$AI54</f>
        <v>6.8719611972972564E-2</v>
      </c>
      <c r="AH55" s="102">
        <f t="shared" ref="AH55" si="125">+AH54/$AI54</f>
        <v>1.3209756338188599E-3</v>
      </c>
      <c r="AI55" s="103">
        <f>SUM(V55:AC55)</f>
        <v>1</v>
      </c>
      <c r="AJ55" t="str">
        <f>IF(ABS(S55-AI55)&gt;0.001,S55-AI55,"")</f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6.8402370682894096E-3</v>
      </c>
      <c r="G59" s="224"/>
      <c r="H59" s="226"/>
      <c r="I59" s="16">
        <f>SUM(B59:H59)</f>
        <v>6.8402370682894096E-3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126">F450+F476+F502+F528+F554</f>
        <v>0</v>
      </c>
      <c r="G60" s="227"/>
      <c r="H60" s="229"/>
      <c r="I60" s="24">
        <f t="shared" ref="I60:I79" si="127">SUM(B60:H60)</f>
        <v>0</v>
      </c>
      <c r="J60" s="6"/>
      <c r="K60" s="25" t="s">
        <v>7</v>
      </c>
      <c r="L60" s="227"/>
      <c r="M60" s="228"/>
      <c r="N60" s="228"/>
      <c r="O60" s="229"/>
      <c r="P60" s="26">
        <f t="shared" ref="P60:P79" si="128">P450+P476+P502+P528+P554</f>
        <v>0</v>
      </c>
      <c r="Q60" s="227"/>
      <c r="R60" s="234"/>
      <c r="S60" s="28">
        <f t="shared" ref="S60:S79" si="129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126"/>
        <v>0</v>
      </c>
      <c r="G61" s="227"/>
      <c r="H61" s="229"/>
      <c r="I61" s="16">
        <f t="shared" si="127"/>
        <v>0</v>
      </c>
      <c r="J61" s="6"/>
      <c r="K61" s="31" t="s">
        <v>9</v>
      </c>
      <c r="L61" s="227"/>
      <c r="M61" s="228"/>
      <c r="N61" s="228"/>
      <c r="O61" s="229"/>
      <c r="P61" s="18">
        <f t="shared" si="128"/>
        <v>0</v>
      </c>
      <c r="Q61" s="227"/>
      <c r="R61" s="234"/>
      <c r="S61" s="20">
        <f t="shared" si="129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126"/>
        <v>0</v>
      </c>
      <c r="G62" s="227"/>
      <c r="H62" s="229"/>
      <c r="I62" s="24">
        <f t="shared" si="127"/>
        <v>0</v>
      </c>
      <c r="J62" s="6"/>
      <c r="K62" s="25" t="s">
        <v>54</v>
      </c>
      <c r="L62" s="227"/>
      <c r="M62" s="228"/>
      <c r="N62" s="228"/>
      <c r="O62" s="229"/>
      <c r="P62" s="26">
        <f t="shared" si="128"/>
        <v>0</v>
      </c>
      <c r="Q62" s="227"/>
      <c r="R62" s="234"/>
      <c r="S62" s="28">
        <f t="shared" si="129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126"/>
        <v>0</v>
      </c>
      <c r="G63" s="227"/>
      <c r="H63" s="229"/>
      <c r="I63" s="16">
        <f t="shared" si="127"/>
        <v>0</v>
      </c>
      <c r="J63" s="6"/>
      <c r="K63" s="31" t="s">
        <v>15</v>
      </c>
      <c r="L63" s="227"/>
      <c r="M63" s="228"/>
      <c r="N63" s="228"/>
      <c r="O63" s="229"/>
      <c r="P63" s="18">
        <f t="shared" si="128"/>
        <v>0</v>
      </c>
      <c r="Q63" s="227"/>
      <c r="R63" s="234"/>
      <c r="S63" s="20">
        <f t="shared" si="129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126"/>
        <v>0</v>
      </c>
      <c r="G64" s="227"/>
      <c r="H64" s="229"/>
      <c r="I64" s="24">
        <f t="shared" si="127"/>
        <v>0</v>
      </c>
      <c r="J64" s="6"/>
      <c r="K64" s="25" t="s">
        <v>14</v>
      </c>
      <c r="L64" s="227"/>
      <c r="M64" s="228"/>
      <c r="N64" s="228"/>
      <c r="O64" s="229"/>
      <c r="P64" s="26">
        <f t="shared" si="128"/>
        <v>0</v>
      </c>
      <c r="Q64" s="227"/>
      <c r="R64" s="234"/>
      <c r="S64" s="28">
        <f t="shared" si="129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126"/>
        <v>8518.1319045962828</v>
      </c>
      <c r="G65" s="227"/>
      <c r="H65" s="229"/>
      <c r="I65" s="16">
        <f t="shared" si="127"/>
        <v>8518.1319045962828</v>
      </c>
      <c r="J65" s="6"/>
      <c r="K65" s="31" t="s">
        <v>56</v>
      </c>
      <c r="L65" s="227"/>
      <c r="M65" s="228"/>
      <c r="N65" s="228"/>
      <c r="O65" s="229"/>
      <c r="P65" s="18">
        <f t="shared" si="128"/>
        <v>1663.0402904952716</v>
      </c>
      <c r="Q65" s="227"/>
      <c r="R65" s="234"/>
      <c r="S65" s="20">
        <f t="shared" si="129"/>
        <v>1663.0402904952716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126"/>
        <v>2769.01658280943</v>
      </c>
      <c r="G66" s="227"/>
      <c r="H66" s="229"/>
      <c r="I66" s="24">
        <f t="shared" si="127"/>
        <v>2769.01658280943</v>
      </c>
      <c r="J66" s="6"/>
      <c r="K66" s="25" t="s">
        <v>11</v>
      </c>
      <c r="L66" s="227"/>
      <c r="M66" s="228"/>
      <c r="N66" s="228"/>
      <c r="O66" s="229"/>
      <c r="P66" s="26">
        <f t="shared" si="128"/>
        <v>817.69618271074341</v>
      </c>
      <c r="Q66" s="227"/>
      <c r="R66" s="234"/>
      <c r="S66" s="28">
        <f t="shared" si="129"/>
        <v>817.69618271074341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126"/>
        <v>118.85940044245548</v>
      </c>
      <c r="G67" s="227"/>
      <c r="H67" s="229"/>
      <c r="I67" s="16">
        <f t="shared" si="127"/>
        <v>118.85940044245548</v>
      </c>
      <c r="J67" s="6"/>
      <c r="K67" s="31" t="s">
        <v>57</v>
      </c>
      <c r="L67" s="227"/>
      <c r="M67" s="228"/>
      <c r="N67" s="228"/>
      <c r="O67" s="229"/>
      <c r="P67" s="18">
        <f t="shared" si="128"/>
        <v>4.8849813083506888E-15</v>
      </c>
      <c r="Q67" s="227"/>
      <c r="R67" s="234"/>
      <c r="S67" s="20">
        <f t="shared" si="129"/>
        <v>4.8849813083506888E-15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126"/>
        <v>4.918900079462408</v>
      </c>
      <c r="G68" s="227"/>
      <c r="H68" s="229"/>
      <c r="I68" s="24">
        <f t="shared" si="127"/>
        <v>4.918900079462408</v>
      </c>
      <c r="J68" s="6"/>
      <c r="K68" s="25" t="s">
        <v>16</v>
      </c>
      <c r="L68" s="227"/>
      <c r="M68" s="228"/>
      <c r="N68" s="228"/>
      <c r="O68" s="229"/>
      <c r="P68" s="26">
        <f t="shared" si="128"/>
        <v>0.25261107029410168</v>
      </c>
      <c r="Q68" s="227"/>
      <c r="R68" s="234"/>
      <c r="S68" s="28">
        <f t="shared" si="129"/>
        <v>0.25261107029410168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126"/>
        <v>13.371463331578163</v>
      </c>
      <c r="G69" s="227"/>
      <c r="H69" s="229"/>
      <c r="I69" s="16">
        <f t="shared" si="127"/>
        <v>13.371463331578163</v>
      </c>
      <c r="J69" s="6"/>
      <c r="K69" s="31" t="s">
        <v>136</v>
      </c>
      <c r="L69" s="227"/>
      <c r="M69" s="228"/>
      <c r="N69" s="228"/>
      <c r="O69" s="229"/>
      <c r="P69" s="18">
        <f t="shared" si="128"/>
        <v>8.749816137626226</v>
      </c>
      <c r="Q69" s="227"/>
      <c r="R69" s="234"/>
      <c r="S69" s="20">
        <f t="shared" si="129"/>
        <v>8.749816137626226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126"/>
        <v>55.596481632126185</v>
      </c>
      <c r="G70" s="227"/>
      <c r="H70" s="229"/>
      <c r="I70" s="24">
        <f t="shared" si="127"/>
        <v>55.596481632126185</v>
      </c>
      <c r="J70" s="6"/>
      <c r="K70" s="25" t="s">
        <v>24</v>
      </c>
      <c r="L70" s="227"/>
      <c r="M70" s="228"/>
      <c r="N70" s="228"/>
      <c r="O70" s="229"/>
      <c r="P70" s="26">
        <f t="shared" si="128"/>
        <v>8.9528384705772623E-13</v>
      </c>
      <c r="Q70" s="227"/>
      <c r="R70" s="234"/>
      <c r="S70" s="28">
        <f t="shared" si="129"/>
        <v>8.9528384705772623E-13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126"/>
        <v>0</v>
      </c>
      <c r="G71" s="227"/>
      <c r="H71" s="229"/>
      <c r="I71" s="16">
        <f t="shared" si="127"/>
        <v>0</v>
      </c>
      <c r="J71" s="6"/>
      <c r="K71" s="31" t="s">
        <v>23</v>
      </c>
      <c r="L71" s="227"/>
      <c r="M71" s="228"/>
      <c r="N71" s="228"/>
      <c r="O71" s="229"/>
      <c r="P71" s="18">
        <f t="shared" si="128"/>
        <v>-8.5265128291212022E-14</v>
      </c>
      <c r="Q71" s="227"/>
      <c r="R71" s="234"/>
      <c r="S71" s="20">
        <f t="shared" si="129"/>
        <v>-8.5265128291212022E-14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126"/>
        <v>0</v>
      </c>
      <c r="G72" s="227"/>
      <c r="H72" s="229"/>
      <c r="I72" s="24">
        <f t="shared" si="127"/>
        <v>0</v>
      </c>
      <c r="J72" s="6"/>
      <c r="K72" s="25" t="s">
        <v>58</v>
      </c>
      <c r="L72" s="227"/>
      <c r="M72" s="228"/>
      <c r="N72" s="228"/>
      <c r="O72" s="229"/>
      <c r="P72" s="26">
        <f t="shared" si="128"/>
        <v>-1.2621848011207248E-13</v>
      </c>
      <c r="Q72" s="227"/>
      <c r="R72" s="234"/>
      <c r="S72" s="28">
        <f t="shared" si="129"/>
        <v>-1.2621848011207248E-13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126"/>
        <v>826.61859549248811</v>
      </c>
      <c r="G73" s="227"/>
      <c r="H73" s="229"/>
      <c r="I73" s="16">
        <f t="shared" si="127"/>
        <v>826.61859549248811</v>
      </c>
      <c r="J73" s="6"/>
      <c r="K73" s="31" t="s">
        <v>21</v>
      </c>
      <c r="L73" s="227"/>
      <c r="M73" s="228"/>
      <c r="N73" s="228"/>
      <c r="O73" s="229"/>
      <c r="P73" s="18">
        <f t="shared" si="128"/>
        <v>295.70696515017931</v>
      </c>
      <c r="Q73" s="227"/>
      <c r="R73" s="234"/>
      <c r="S73" s="20">
        <f t="shared" si="129"/>
        <v>295.70696515017931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126"/>
        <v>0</v>
      </c>
      <c r="G74" s="227"/>
      <c r="H74" s="229"/>
      <c r="I74" s="24">
        <f t="shared" si="127"/>
        <v>0</v>
      </c>
      <c r="J74" s="6"/>
      <c r="K74" s="25" t="s">
        <v>20</v>
      </c>
      <c r="L74" s="227"/>
      <c r="M74" s="228"/>
      <c r="N74" s="228"/>
      <c r="O74" s="229"/>
      <c r="P74" s="26">
        <f t="shared" si="128"/>
        <v>0</v>
      </c>
      <c r="Q74" s="227"/>
      <c r="R74" s="234"/>
      <c r="S74" s="28">
        <f t="shared" si="129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126"/>
        <v>0</v>
      </c>
      <c r="G75" s="227"/>
      <c r="H75" s="229"/>
      <c r="I75" s="16">
        <f t="shared" si="127"/>
        <v>0</v>
      </c>
      <c r="J75" s="6"/>
      <c r="K75" s="33" t="s">
        <v>62</v>
      </c>
      <c r="L75" s="227"/>
      <c r="M75" s="228"/>
      <c r="N75" s="228"/>
      <c r="O75" s="229"/>
      <c r="P75" s="18">
        <f t="shared" si="128"/>
        <v>0</v>
      </c>
      <c r="Q75" s="227"/>
      <c r="R75" s="234"/>
      <c r="S75" s="20">
        <f t="shared" si="129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126"/>
        <v>0</v>
      </c>
      <c r="G76" s="227"/>
      <c r="H76" s="229"/>
      <c r="I76" s="37">
        <f t="shared" si="127"/>
        <v>0</v>
      </c>
      <c r="J76" s="6"/>
      <c r="K76" s="38" t="s">
        <v>22</v>
      </c>
      <c r="L76" s="227"/>
      <c r="M76" s="228"/>
      <c r="N76" s="228"/>
      <c r="O76" s="229"/>
      <c r="P76" s="39">
        <f t="shared" si="128"/>
        <v>0</v>
      </c>
      <c r="Q76" s="227"/>
      <c r="R76" s="234"/>
      <c r="S76" s="41">
        <f t="shared" si="129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126"/>
        <v>0</v>
      </c>
      <c r="G77" s="227"/>
      <c r="H77" s="229"/>
      <c r="I77" s="45">
        <f t="shared" si="127"/>
        <v>0</v>
      </c>
      <c r="J77" s="6"/>
      <c r="K77" s="46" t="s">
        <v>18</v>
      </c>
      <c r="L77" s="227"/>
      <c r="M77" s="228"/>
      <c r="N77" s="228"/>
      <c r="O77" s="229"/>
      <c r="P77" s="43">
        <f t="shared" si="128"/>
        <v>0</v>
      </c>
      <c r="Q77" s="227"/>
      <c r="R77" s="234"/>
      <c r="S77" s="48">
        <f t="shared" si="129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126"/>
        <v>0</v>
      </c>
      <c r="G78" s="227"/>
      <c r="H78" s="229"/>
      <c r="I78" s="37">
        <f t="shared" si="127"/>
        <v>0</v>
      </c>
      <c r="J78" s="6"/>
      <c r="K78" s="38" t="s">
        <v>19</v>
      </c>
      <c r="L78" s="227"/>
      <c r="M78" s="228"/>
      <c r="N78" s="228"/>
      <c r="O78" s="229"/>
      <c r="P78" s="39">
        <f t="shared" si="128"/>
        <v>0</v>
      </c>
      <c r="Q78" s="227"/>
      <c r="R78" s="234"/>
      <c r="S78" s="41">
        <f t="shared" si="129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126"/>
        <v>0</v>
      </c>
      <c r="G79" s="230"/>
      <c r="H79" s="232"/>
      <c r="I79" s="52">
        <f t="shared" si="127"/>
        <v>0</v>
      </c>
      <c r="J79" s="6"/>
      <c r="K79" s="53" t="s">
        <v>10</v>
      </c>
      <c r="L79" s="230"/>
      <c r="M79" s="231"/>
      <c r="N79" s="231"/>
      <c r="O79" s="232"/>
      <c r="P79" s="50">
        <f t="shared" si="128"/>
        <v>0</v>
      </c>
      <c r="Q79" s="230"/>
      <c r="R79" s="235"/>
      <c r="S79" s="55">
        <f t="shared" si="129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H80" si="130">SUM(C59:C75)</f>
        <v>0</v>
      </c>
      <c r="D80" s="57">
        <f t="shared" si="130"/>
        <v>0</v>
      </c>
      <c r="E80" s="57">
        <f t="shared" si="130"/>
        <v>0</v>
      </c>
      <c r="F80" s="57">
        <f t="shared" si="130"/>
        <v>12306.520168620893</v>
      </c>
      <c r="G80" s="57">
        <f t="shared" si="130"/>
        <v>0</v>
      </c>
      <c r="H80" s="58">
        <f t="shared" si="130"/>
        <v>0</v>
      </c>
      <c r="I80" s="16">
        <f t="shared" ref="I80" si="131">SUM(I59:I75)</f>
        <v>12306.520168620893</v>
      </c>
      <c r="J80" s="6"/>
      <c r="K80" s="59" t="s">
        <v>25</v>
      </c>
      <c r="L80" s="57">
        <f>SUM(L59:L75)</f>
        <v>0</v>
      </c>
      <c r="M80" s="57">
        <f t="shared" ref="M80:R80" si="132">SUM(M59:M75)</f>
        <v>0</v>
      </c>
      <c r="N80" s="57">
        <f t="shared" si="132"/>
        <v>0</v>
      </c>
      <c r="O80" s="57">
        <f t="shared" si="132"/>
        <v>0</v>
      </c>
      <c r="P80" s="57">
        <f t="shared" si="132"/>
        <v>2785.4458655641156</v>
      </c>
      <c r="Q80" s="57">
        <f t="shared" si="132"/>
        <v>0</v>
      </c>
      <c r="R80" s="58">
        <f t="shared" si="132"/>
        <v>0</v>
      </c>
      <c r="S80" s="60">
        <f t="shared" ref="S80" si="133">SUM(S59:S75)</f>
        <v>2785.4458655641156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134">IF($I80=0,"-",C80/$I80)</f>
        <v>0</v>
      </c>
      <c r="D81" s="98">
        <f t="shared" si="134"/>
        <v>0</v>
      </c>
      <c r="E81" s="98">
        <f t="shared" si="134"/>
        <v>0</v>
      </c>
      <c r="F81" s="98">
        <f t="shared" si="134"/>
        <v>1</v>
      </c>
      <c r="G81" s="98">
        <f t="shared" si="134"/>
        <v>0</v>
      </c>
      <c r="H81" s="98">
        <f t="shared" si="134"/>
        <v>0</v>
      </c>
      <c r="I81" s="100">
        <f>SUM(B81:H81)</f>
        <v>1</v>
      </c>
      <c r="K81" s="64" t="s">
        <v>86</v>
      </c>
      <c r="L81" s="65">
        <f>IF($S80=0,"-",L80/$S80)</f>
        <v>0</v>
      </c>
      <c r="M81" s="65">
        <f t="shared" ref="M81:R81" si="135">IF($S80=0,"-",M80/$S80)</f>
        <v>0</v>
      </c>
      <c r="N81" s="65">
        <f t="shared" si="135"/>
        <v>0</v>
      </c>
      <c r="O81" s="65">
        <f t="shared" si="135"/>
        <v>0</v>
      </c>
      <c r="P81" s="65">
        <f t="shared" si="135"/>
        <v>1</v>
      </c>
      <c r="Q81" s="65">
        <f t="shared" si="135"/>
        <v>0</v>
      </c>
      <c r="R81" s="66">
        <f t="shared" si="135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>B579+B605+B631</f>
        <v>35.360843944969417</v>
      </c>
      <c r="C85" s="14">
        <f>C579+C605+C631</f>
        <v>0</v>
      </c>
      <c r="D85" s="14">
        <f t="shared" ref="D85:F85" si="136">D579+D605+D631</f>
        <v>6.0617513242200332</v>
      </c>
      <c r="E85" s="14">
        <f t="shared" si="136"/>
        <v>0</v>
      </c>
      <c r="F85" s="14">
        <f t="shared" si="136"/>
        <v>0</v>
      </c>
      <c r="G85" s="14">
        <f>G579+G605+G631</f>
        <v>0</v>
      </c>
      <c r="H85" s="14">
        <f>H579+H605+H631</f>
        <v>0</v>
      </c>
      <c r="I85" s="16">
        <f>SUM(B85:H85)</f>
        <v>41.422595269189451</v>
      </c>
      <c r="J85" s="6"/>
      <c r="K85" s="72" t="s">
        <v>6</v>
      </c>
      <c r="L85" s="14">
        <f>L579+L605+L631</f>
        <v>35.360843944969417</v>
      </c>
      <c r="M85" s="14">
        <f t="shared" ref="M85:O85" si="137">M579+M605+M631</f>
        <v>0</v>
      </c>
      <c r="N85" s="14">
        <f t="shared" si="137"/>
        <v>6.0617513242200332</v>
      </c>
      <c r="O85" s="14">
        <f t="shared" si="137"/>
        <v>0</v>
      </c>
      <c r="P85" s="14">
        <f>P579+P605+P631</f>
        <v>6.8402370682894096E-3</v>
      </c>
      <c r="Q85" s="14">
        <f t="shared" ref="Q85:R85" si="138">Q579+Q605+Q631</f>
        <v>0</v>
      </c>
      <c r="R85" s="14">
        <f t="shared" si="138"/>
        <v>0</v>
      </c>
      <c r="S85" s="74">
        <f>SUM(L85:R85)</f>
        <v>41.42943550625774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C105" si="139">B580+B606+B632</f>
        <v>10.566803390987641</v>
      </c>
      <c r="C86" s="22">
        <f t="shared" si="139"/>
        <v>0</v>
      </c>
      <c r="D86" s="22">
        <f t="shared" ref="D86:H86" si="140">D580+D606+D632</f>
        <v>1.1895153484450049</v>
      </c>
      <c r="E86" s="22">
        <f t="shared" si="140"/>
        <v>0</v>
      </c>
      <c r="F86" s="22">
        <f t="shared" si="140"/>
        <v>0</v>
      </c>
      <c r="G86" s="22">
        <f t="shared" si="140"/>
        <v>0</v>
      </c>
      <c r="H86" s="22">
        <f t="shared" si="140"/>
        <v>0</v>
      </c>
      <c r="I86" s="24">
        <f t="shared" ref="I86:I105" si="141">SUM(B86:H86)</f>
        <v>11.756318739432645</v>
      </c>
      <c r="J86" s="6"/>
      <c r="K86" s="25" t="s">
        <v>7</v>
      </c>
      <c r="L86" s="26">
        <f t="shared" ref="L86:O86" si="142">L580+L606+L632</f>
        <v>10.566803390987641</v>
      </c>
      <c r="M86" s="26">
        <f t="shared" si="142"/>
        <v>0</v>
      </c>
      <c r="N86" s="26">
        <f t="shared" si="142"/>
        <v>1.1895153484450049</v>
      </c>
      <c r="O86" s="26">
        <f t="shared" si="142"/>
        <v>0</v>
      </c>
      <c r="P86" s="26">
        <f t="shared" ref="P86:R86" si="143">P580+P606+P632</f>
        <v>0</v>
      </c>
      <c r="Q86" s="26">
        <f t="shared" si="143"/>
        <v>0</v>
      </c>
      <c r="R86" s="26">
        <f t="shared" si="143"/>
        <v>0</v>
      </c>
      <c r="S86" s="28">
        <f t="shared" ref="S86:S105" si="144">SUM(L86:R86)</f>
        <v>11.756318739432645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139"/>
        <v>15.61603645909657</v>
      </c>
      <c r="C87" s="18">
        <f t="shared" si="139"/>
        <v>0</v>
      </c>
      <c r="D87" s="18">
        <f t="shared" ref="D87:H87" si="145">D581+D607+D633</f>
        <v>1.3470682421705655</v>
      </c>
      <c r="E87" s="18">
        <f t="shared" si="145"/>
        <v>0</v>
      </c>
      <c r="F87" s="18">
        <f t="shared" si="145"/>
        <v>0</v>
      </c>
      <c r="G87" s="18">
        <f t="shared" si="145"/>
        <v>0</v>
      </c>
      <c r="H87" s="18">
        <f t="shared" si="145"/>
        <v>0</v>
      </c>
      <c r="I87" s="16">
        <f t="shared" si="141"/>
        <v>16.963104701267135</v>
      </c>
      <c r="J87" s="6"/>
      <c r="K87" s="31" t="s">
        <v>9</v>
      </c>
      <c r="L87" s="18">
        <f t="shared" ref="L87:O87" si="146">L581+L607+L633</f>
        <v>15.61603645909657</v>
      </c>
      <c r="M87" s="18">
        <f t="shared" si="146"/>
        <v>0</v>
      </c>
      <c r="N87" s="18">
        <f t="shared" si="146"/>
        <v>1.3470682421705655</v>
      </c>
      <c r="O87" s="18">
        <f t="shared" si="146"/>
        <v>0</v>
      </c>
      <c r="P87" s="18">
        <f t="shared" ref="P87:R87" si="147">P581+P607+P633</f>
        <v>0</v>
      </c>
      <c r="Q87" s="18">
        <f t="shared" si="147"/>
        <v>0</v>
      </c>
      <c r="R87" s="18">
        <f t="shared" si="147"/>
        <v>0</v>
      </c>
      <c r="S87" s="20">
        <f t="shared" si="144"/>
        <v>16.963104701267135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139"/>
        <v>0</v>
      </c>
      <c r="C88" s="22">
        <f t="shared" si="139"/>
        <v>0</v>
      </c>
      <c r="D88" s="22">
        <f t="shared" ref="D88:H88" si="148">D582+D608+D634</f>
        <v>0</v>
      </c>
      <c r="E88" s="22">
        <f t="shared" si="148"/>
        <v>0</v>
      </c>
      <c r="F88" s="22">
        <f t="shared" si="148"/>
        <v>0</v>
      </c>
      <c r="G88" s="22">
        <f t="shared" si="148"/>
        <v>0</v>
      </c>
      <c r="H88" s="22">
        <f t="shared" si="148"/>
        <v>0</v>
      </c>
      <c r="I88" s="24">
        <f t="shared" si="141"/>
        <v>0</v>
      </c>
      <c r="J88" s="6"/>
      <c r="K88" s="25" t="s">
        <v>54</v>
      </c>
      <c r="L88" s="26">
        <f t="shared" ref="L88:O88" si="149">L582+L608+L634</f>
        <v>0</v>
      </c>
      <c r="M88" s="26">
        <f t="shared" si="149"/>
        <v>0</v>
      </c>
      <c r="N88" s="26">
        <f t="shared" si="149"/>
        <v>0</v>
      </c>
      <c r="O88" s="26">
        <f t="shared" si="149"/>
        <v>0</v>
      </c>
      <c r="P88" s="26">
        <f t="shared" ref="P88:R88" si="150">P582+P608+P634</f>
        <v>0</v>
      </c>
      <c r="Q88" s="26">
        <f t="shared" si="150"/>
        <v>0</v>
      </c>
      <c r="R88" s="26">
        <f t="shared" si="150"/>
        <v>0</v>
      </c>
      <c r="S88" s="28">
        <f t="shared" si="144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139"/>
        <v>109.82182116661156</v>
      </c>
      <c r="C89" s="18">
        <f t="shared" si="139"/>
        <v>5.7738018185246744</v>
      </c>
      <c r="D89" s="18">
        <f t="shared" ref="D89:H89" si="151">D583+D609+D635</f>
        <v>8.8767333916954136</v>
      </c>
      <c r="E89" s="18">
        <f t="shared" si="151"/>
        <v>2.7480412733833322</v>
      </c>
      <c r="F89" s="18">
        <f t="shared" si="151"/>
        <v>0</v>
      </c>
      <c r="G89" s="18">
        <f t="shared" si="151"/>
        <v>0</v>
      </c>
      <c r="H89" s="18">
        <f t="shared" si="151"/>
        <v>0</v>
      </c>
      <c r="I89" s="16">
        <f t="shared" si="141"/>
        <v>127.22039765021498</v>
      </c>
      <c r="J89" s="6"/>
      <c r="K89" s="31" t="s">
        <v>15</v>
      </c>
      <c r="L89" s="18">
        <f t="shared" ref="L89:O89" si="152">L583+L609+L635</f>
        <v>109.82182116661156</v>
      </c>
      <c r="M89" s="18">
        <f t="shared" si="152"/>
        <v>5.7738018185246744</v>
      </c>
      <c r="N89" s="18">
        <f t="shared" si="152"/>
        <v>8.8767333916954136</v>
      </c>
      <c r="O89" s="18">
        <f t="shared" si="152"/>
        <v>2.7480412733833322</v>
      </c>
      <c r="P89" s="18">
        <f t="shared" ref="P89:R89" si="153">P583+P609+P635</f>
        <v>0</v>
      </c>
      <c r="Q89" s="18">
        <f t="shared" si="153"/>
        <v>0</v>
      </c>
      <c r="R89" s="18">
        <f t="shared" si="153"/>
        <v>0</v>
      </c>
      <c r="S89" s="20">
        <f t="shared" si="144"/>
        <v>127.22039765021498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139"/>
        <v>1745.7285682949084</v>
      </c>
      <c r="C90" s="22">
        <f t="shared" si="139"/>
        <v>4.4289666281930744</v>
      </c>
      <c r="D90" s="22">
        <f t="shared" ref="D90:H90" si="154">D584+D610+D636</f>
        <v>199.65895387422574</v>
      </c>
      <c r="E90" s="22">
        <f t="shared" si="154"/>
        <v>0</v>
      </c>
      <c r="F90" s="22">
        <f t="shared" si="154"/>
        <v>0</v>
      </c>
      <c r="G90" s="22">
        <f t="shared" si="154"/>
        <v>0</v>
      </c>
      <c r="H90" s="22">
        <f t="shared" si="154"/>
        <v>0</v>
      </c>
      <c r="I90" s="24">
        <f t="shared" si="141"/>
        <v>1949.8164887973273</v>
      </c>
      <c r="J90" s="6"/>
      <c r="K90" s="25" t="s">
        <v>14</v>
      </c>
      <c r="L90" s="26">
        <f t="shared" ref="L90:O90" si="155">L584+L610+L636</f>
        <v>1745.7285682949084</v>
      </c>
      <c r="M90" s="26">
        <f t="shared" si="155"/>
        <v>4.4289666281930744</v>
      </c>
      <c r="N90" s="26">
        <f t="shared" si="155"/>
        <v>199.65895387422574</v>
      </c>
      <c r="O90" s="26">
        <f t="shared" si="155"/>
        <v>0</v>
      </c>
      <c r="P90" s="26">
        <f t="shared" ref="P90:R90" si="156">P584+P610+P636</f>
        <v>0</v>
      </c>
      <c r="Q90" s="26">
        <f t="shared" si="156"/>
        <v>0</v>
      </c>
      <c r="R90" s="26">
        <f t="shared" si="156"/>
        <v>0</v>
      </c>
      <c r="S90" s="28">
        <f t="shared" si="144"/>
        <v>1949.8164887973273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139"/>
        <v>0</v>
      </c>
      <c r="C91" s="18">
        <f t="shared" si="139"/>
        <v>0.32896932225968389</v>
      </c>
      <c r="D91" s="18">
        <f t="shared" ref="D91:H91" si="157">D585+D611+D637</f>
        <v>8.6757922732373857E-2</v>
      </c>
      <c r="E91" s="18">
        <f t="shared" si="157"/>
        <v>56.437983051651166</v>
      </c>
      <c r="F91" s="18">
        <f t="shared" si="157"/>
        <v>630.57107934988176</v>
      </c>
      <c r="G91" s="18">
        <f t="shared" si="157"/>
        <v>0</v>
      </c>
      <c r="H91" s="18">
        <f t="shared" si="157"/>
        <v>0</v>
      </c>
      <c r="I91" s="16">
        <f t="shared" si="141"/>
        <v>687.42478964652503</v>
      </c>
      <c r="J91" s="6"/>
      <c r="K91" s="31" t="s">
        <v>56</v>
      </c>
      <c r="L91" s="18">
        <f t="shared" ref="L91:O91" si="158">L585+L611+L637</f>
        <v>0</v>
      </c>
      <c r="M91" s="18">
        <f t="shared" si="158"/>
        <v>0.32896932225968389</v>
      </c>
      <c r="N91" s="18">
        <f t="shared" si="158"/>
        <v>8.6757922732373857E-2</v>
      </c>
      <c r="O91" s="18">
        <f t="shared" si="158"/>
        <v>56.437983051651166</v>
      </c>
      <c r="P91" s="18">
        <f t="shared" ref="P91:R91" si="159">P585+P611+P637</f>
        <v>6743.0056973285509</v>
      </c>
      <c r="Q91" s="18">
        <f t="shared" si="159"/>
        <v>0</v>
      </c>
      <c r="R91" s="18">
        <f t="shared" si="159"/>
        <v>0</v>
      </c>
      <c r="S91" s="20">
        <f t="shared" si="144"/>
        <v>6799.8594076251939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139"/>
        <v>0</v>
      </c>
      <c r="C92" s="22">
        <f t="shared" si="139"/>
        <v>0</v>
      </c>
      <c r="D92" s="22">
        <f t="shared" ref="D92:H92" si="160">D586+D612+D638</f>
        <v>2.0472649318412198E-2</v>
      </c>
      <c r="E92" s="22">
        <f t="shared" si="160"/>
        <v>9.1082384344257026</v>
      </c>
      <c r="F92" s="22">
        <f t="shared" si="160"/>
        <v>0</v>
      </c>
      <c r="G92" s="22">
        <f t="shared" si="160"/>
        <v>0</v>
      </c>
      <c r="H92" s="22">
        <f t="shared" si="160"/>
        <v>0</v>
      </c>
      <c r="I92" s="24">
        <f t="shared" si="141"/>
        <v>9.1287110837441148</v>
      </c>
      <c r="J92" s="6"/>
      <c r="K92" s="25" t="s">
        <v>11</v>
      </c>
      <c r="L92" s="26">
        <f t="shared" ref="L92:O92" si="161">L586+L612+L638</f>
        <v>0</v>
      </c>
      <c r="M92" s="26">
        <f t="shared" si="161"/>
        <v>0</v>
      </c>
      <c r="N92" s="26">
        <f t="shared" si="161"/>
        <v>2.0472649318412198E-2</v>
      </c>
      <c r="O92" s="26">
        <f t="shared" si="161"/>
        <v>9.1082384344257026</v>
      </c>
      <c r="P92" s="26">
        <f t="shared" ref="P92:R92" si="162">P586+P612+P638</f>
        <v>1915.2592239074643</v>
      </c>
      <c r="Q92" s="26">
        <f t="shared" si="162"/>
        <v>0</v>
      </c>
      <c r="R92" s="26">
        <f t="shared" si="162"/>
        <v>0</v>
      </c>
      <c r="S92" s="28">
        <f t="shared" si="144"/>
        <v>1924.3879349912083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139"/>
        <v>0</v>
      </c>
      <c r="C93" s="18">
        <f t="shared" si="139"/>
        <v>0</v>
      </c>
      <c r="D93" s="18">
        <f t="shared" ref="D93:H93" si="163">D587+D613+D639</f>
        <v>0</v>
      </c>
      <c r="E93" s="18">
        <f t="shared" si="163"/>
        <v>0</v>
      </c>
      <c r="F93" s="18">
        <f t="shared" si="163"/>
        <v>0</v>
      </c>
      <c r="G93" s="18">
        <f t="shared" si="163"/>
        <v>0</v>
      </c>
      <c r="H93" s="18">
        <f t="shared" si="163"/>
        <v>0</v>
      </c>
      <c r="I93" s="16">
        <f t="shared" si="141"/>
        <v>0</v>
      </c>
      <c r="J93" s="6"/>
      <c r="K93" s="31" t="s">
        <v>57</v>
      </c>
      <c r="L93" s="18">
        <f t="shared" ref="L93:O93" si="164">L587+L613+L639</f>
        <v>0</v>
      </c>
      <c r="M93" s="18">
        <f t="shared" si="164"/>
        <v>0</v>
      </c>
      <c r="N93" s="18">
        <f t="shared" si="164"/>
        <v>0</v>
      </c>
      <c r="O93" s="18">
        <f t="shared" si="164"/>
        <v>0</v>
      </c>
      <c r="P93" s="18">
        <f t="shared" ref="P93:R93" si="165">P587+P613+P639</f>
        <v>118.85940044245548</v>
      </c>
      <c r="Q93" s="18">
        <f t="shared" si="165"/>
        <v>0</v>
      </c>
      <c r="R93" s="18">
        <f t="shared" si="165"/>
        <v>0</v>
      </c>
      <c r="S93" s="20">
        <f t="shared" si="144"/>
        <v>118.85940044245548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139"/>
        <v>152.08285700770315</v>
      </c>
      <c r="C94" s="22">
        <f t="shared" si="139"/>
        <v>0.56396086613740448</v>
      </c>
      <c r="D94" s="22">
        <f t="shared" ref="D94:H94" si="166">D588+D614+D640</f>
        <v>18.565516590465197</v>
      </c>
      <c r="E94" s="22">
        <f t="shared" si="166"/>
        <v>1.9421775012227023</v>
      </c>
      <c r="F94" s="22">
        <f t="shared" si="166"/>
        <v>0</v>
      </c>
      <c r="G94" s="22">
        <f t="shared" si="166"/>
        <v>0</v>
      </c>
      <c r="H94" s="22">
        <f t="shared" si="166"/>
        <v>0</v>
      </c>
      <c r="I94" s="24">
        <f t="shared" si="141"/>
        <v>173.15451196552846</v>
      </c>
      <c r="J94" s="6"/>
      <c r="K94" s="25" t="s">
        <v>16</v>
      </c>
      <c r="L94" s="26">
        <f t="shared" ref="L94:O94" si="167">L588+L614+L640</f>
        <v>152.08285700770315</v>
      </c>
      <c r="M94" s="26">
        <f t="shared" si="167"/>
        <v>0.56396086613740448</v>
      </c>
      <c r="N94" s="26">
        <f t="shared" si="167"/>
        <v>18.565516590465197</v>
      </c>
      <c r="O94" s="26">
        <f t="shared" si="167"/>
        <v>1.9421775012227023</v>
      </c>
      <c r="P94" s="26">
        <f t="shared" ref="P94:R94" si="168">P588+P614+P640</f>
        <v>0</v>
      </c>
      <c r="Q94" s="26">
        <f t="shared" si="168"/>
        <v>0</v>
      </c>
      <c r="R94" s="26">
        <f t="shared" si="168"/>
        <v>0</v>
      </c>
      <c r="S94" s="28">
        <f t="shared" si="144"/>
        <v>173.15451196552846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139"/>
        <v>2571.5351977032847</v>
      </c>
      <c r="C95" s="18">
        <f t="shared" si="139"/>
        <v>87.458803459537137</v>
      </c>
      <c r="D95" s="18">
        <f t="shared" ref="D95:H95" si="169">D589+D615+D641</f>
        <v>366.57538040660199</v>
      </c>
      <c r="E95" s="18">
        <f t="shared" si="169"/>
        <v>13.431166837267604</v>
      </c>
      <c r="F95" s="18">
        <f t="shared" si="169"/>
        <v>0</v>
      </c>
      <c r="G95" s="18">
        <f t="shared" si="169"/>
        <v>0</v>
      </c>
      <c r="H95" s="18">
        <f t="shared" si="169"/>
        <v>0</v>
      </c>
      <c r="I95" s="16">
        <f t="shared" si="141"/>
        <v>3039.0005484066915</v>
      </c>
      <c r="J95" s="6"/>
      <c r="K95" s="31" t="s">
        <v>136</v>
      </c>
      <c r="L95" s="18">
        <f t="shared" ref="L95:O95" si="170">L589+L615+L641</f>
        <v>2571.5351977032847</v>
      </c>
      <c r="M95" s="18">
        <f t="shared" si="170"/>
        <v>87.458803459537137</v>
      </c>
      <c r="N95" s="18">
        <f t="shared" si="170"/>
        <v>366.57538040660199</v>
      </c>
      <c r="O95" s="18">
        <f t="shared" si="170"/>
        <v>13.431166837267604</v>
      </c>
      <c r="P95" s="18">
        <f t="shared" ref="P95:R95" si="171">P589+P615+P641</f>
        <v>0</v>
      </c>
      <c r="Q95" s="18">
        <f t="shared" si="171"/>
        <v>0</v>
      </c>
      <c r="R95" s="18">
        <f t="shared" si="171"/>
        <v>0</v>
      </c>
      <c r="S95" s="20">
        <f t="shared" si="144"/>
        <v>3039.0005484066915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139"/>
        <v>771.19641368918963</v>
      </c>
      <c r="C96" s="22">
        <f t="shared" si="139"/>
        <v>7.4326286596251609E-2</v>
      </c>
      <c r="D96" s="22">
        <f t="shared" ref="D96:H96" si="172">D590+D616+D642</f>
        <v>1022.284545898396</v>
      </c>
      <c r="E96" s="22">
        <f t="shared" si="172"/>
        <v>1045.0614224835867</v>
      </c>
      <c r="F96" s="22">
        <f t="shared" si="172"/>
        <v>0</v>
      </c>
      <c r="G96" s="22">
        <f t="shared" si="172"/>
        <v>741.90270111380164</v>
      </c>
      <c r="H96" s="22">
        <f t="shared" si="172"/>
        <v>0.53267393086587689</v>
      </c>
      <c r="I96" s="24">
        <f t="shared" si="141"/>
        <v>3581.0520834024355</v>
      </c>
      <c r="J96" s="6"/>
      <c r="K96" s="25" t="s">
        <v>24</v>
      </c>
      <c r="L96" s="26">
        <f t="shared" ref="L96:O96" si="173">L590+L616+L642</f>
        <v>771.19641368918963</v>
      </c>
      <c r="M96" s="26">
        <f t="shared" si="173"/>
        <v>7.4326286596251609E-2</v>
      </c>
      <c r="N96" s="26">
        <f t="shared" si="173"/>
        <v>1022.284545898396</v>
      </c>
      <c r="O96" s="26">
        <f t="shared" si="173"/>
        <v>1045.0614224835867</v>
      </c>
      <c r="P96" s="26">
        <f t="shared" ref="P96:R96" si="174">P590+P616+P642</f>
        <v>41.969958378940873</v>
      </c>
      <c r="Q96" s="26">
        <f t="shared" si="174"/>
        <v>741.90270111380164</v>
      </c>
      <c r="R96" s="26">
        <f t="shared" si="174"/>
        <v>0.53267393086587689</v>
      </c>
      <c r="S96" s="28">
        <f t="shared" si="144"/>
        <v>3623.0220417813762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139"/>
        <v>742.13354638911903</v>
      </c>
      <c r="C97" s="18">
        <f t="shared" si="139"/>
        <v>3.428117923383748</v>
      </c>
      <c r="D97" s="18">
        <f t="shared" ref="D97:H97" si="175">D591+D617+D643</f>
        <v>34.778162934342454</v>
      </c>
      <c r="E97" s="18">
        <f t="shared" si="175"/>
        <v>0</v>
      </c>
      <c r="F97" s="18">
        <f t="shared" si="175"/>
        <v>0</v>
      </c>
      <c r="G97" s="18">
        <f t="shared" si="175"/>
        <v>0</v>
      </c>
      <c r="H97" s="18">
        <f t="shared" si="175"/>
        <v>0</v>
      </c>
      <c r="I97" s="16">
        <f t="shared" si="141"/>
        <v>780.33982724684529</v>
      </c>
      <c r="J97" s="6"/>
      <c r="K97" s="31" t="s">
        <v>23</v>
      </c>
      <c r="L97" s="18">
        <f t="shared" ref="L97:O97" si="176">L591+L617+L643</f>
        <v>742.13354638911903</v>
      </c>
      <c r="M97" s="18">
        <f t="shared" si="176"/>
        <v>3.428117923383748</v>
      </c>
      <c r="N97" s="18">
        <f t="shared" si="176"/>
        <v>34.778162934342454</v>
      </c>
      <c r="O97" s="18">
        <f t="shared" si="176"/>
        <v>0</v>
      </c>
      <c r="P97" s="18">
        <f t="shared" ref="P97:R97" si="177">P591+P617+P643</f>
        <v>0</v>
      </c>
      <c r="Q97" s="18">
        <f t="shared" si="177"/>
        <v>0</v>
      </c>
      <c r="R97" s="18">
        <f t="shared" si="177"/>
        <v>0</v>
      </c>
      <c r="S97" s="20">
        <f t="shared" si="144"/>
        <v>780.33982724684529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139"/>
        <v>3174.9271370684587</v>
      </c>
      <c r="C98" s="22">
        <f t="shared" si="139"/>
        <v>5.841457601732122</v>
      </c>
      <c r="D98" s="22">
        <f t="shared" ref="D98:H98" si="178">D592+D618+D644</f>
        <v>347.45226422095811</v>
      </c>
      <c r="E98" s="22">
        <f t="shared" si="178"/>
        <v>0</v>
      </c>
      <c r="F98" s="22">
        <f t="shared" si="178"/>
        <v>0</v>
      </c>
      <c r="G98" s="22">
        <f t="shared" si="178"/>
        <v>0</v>
      </c>
      <c r="H98" s="22">
        <f t="shared" si="178"/>
        <v>0</v>
      </c>
      <c r="I98" s="24">
        <f t="shared" si="141"/>
        <v>3528.220858891149</v>
      </c>
      <c r="J98" s="6"/>
      <c r="K98" s="25" t="s">
        <v>58</v>
      </c>
      <c r="L98" s="26">
        <f t="shared" ref="L98:O98" si="179">L592+L618+L644</f>
        <v>3174.9271370684587</v>
      </c>
      <c r="M98" s="26">
        <f t="shared" si="179"/>
        <v>5.841457601732122</v>
      </c>
      <c r="N98" s="26">
        <f t="shared" si="179"/>
        <v>347.45226422095811</v>
      </c>
      <c r="O98" s="26">
        <f t="shared" si="179"/>
        <v>0</v>
      </c>
      <c r="P98" s="26">
        <f t="shared" ref="P98:R98" si="180">P592+P618+P644</f>
        <v>0</v>
      </c>
      <c r="Q98" s="26">
        <f t="shared" si="180"/>
        <v>0</v>
      </c>
      <c r="R98" s="26">
        <f t="shared" si="180"/>
        <v>0</v>
      </c>
      <c r="S98" s="28">
        <f t="shared" si="144"/>
        <v>3528.220858891149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139"/>
        <v>292.72702977850219</v>
      </c>
      <c r="C99" s="18">
        <f t="shared" si="139"/>
        <v>0</v>
      </c>
      <c r="D99" s="18">
        <f t="shared" ref="D99:H99" si="181">D593+D619+D645</f>
        <v>65.927398905820311</v>
      </c>
      <c r="E99" s="18">
        <f t="shared" si="181"/>
        <v>5.0611177187229828</v>
      </c>
      <c r="F99" s="18">
        <f t="shared" si="181"/>
        <v>42.167759177786053</v>
      </c>
      <c r="G99" s="18">
        <f t="shared" si="181"/>
        <v>0</v>
      </c>
      <c r="H99" s="18">
        <f t="shared" si="181"/>
        <v>0</v>
      </c>
      <c r="I99" s="16">
        <f t="shared" si="141"/>
        <v>405.88330558083157</v>
      </c>
      <c r="J99" s="6"/>
      <c r="K99" s="31" t="s">
        <v>21</v>
      </c>
      <c r="L99" s="18">
        <f t="shared" ref="L99:O99" si="182">L593+L619+L645</f>
        <v>292.72702977850219</v>
      </c>
      <c r="M99" s="18">
        <f t="shared" si="182"/>
        <v>0</v>
      </c>
      <c r="N99" s="18">
        <f t="shared" si="182"/>
        <v>65.927398905820311</v>
      </c>
      <c r="O99" s="18">
        <f t="shared" si="182"/>
        <v>5.0611177187229828</v>
      </c>
      <c r="P99" s="18">
        <f t="shared" ref="P99:R99" si="183">P593+P619+P645</f>
        <v>508.82501115648506</v>
      </c>
      <c r="Q99" s="18">
        <f t="shared" si="183"/>
        <v>0</v>
      </c>
      <c r="R99" s="18">
        <f t="shared" si="183"/>
        <v>0</v>
      </c>
      <c r="S99" s="20">
        <f t="shared" si="144"/>
        <v>872.5405575595305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139"/>
        <v>0.79430838588739672</v>
      </c>
      <c r="C100" s="22">
        <f t="shared" si="139"/>
        <v>0</v>
      </c>
      <c r="D100" s="22">
        <f t="shared" ref="D100:H100" si="184">D594+D620+D646</f>
        <v>1.4675846305506298E-2</v>
      </c>
      <c r="E100" s="22">
        <f t="shared" si="184"/>
        <v>0</v>
      </c>
      <c r="F100" s="22">
        <f t="shared" si="184"/>
        <v>0</v>
      </c>
      <c r="G100" s="22">
        <f t="shared" si="184"/>
        <v>0</v>
      </c>
      <c r="H100" s="22">
        <f t="shared" si="184"/>
        <v>0</v>
      </c>
      <c r="I100" s="24">
        <f t="shared" si="141"/>
        <v>0.80898423219290305</v>
      </c>
      <c r="J100" s="6"/>
      <c r="K100" s="25" t="s">
        <v>20</v>
      </c>
      <c r="L100" s="26">
        <f t="shared" ref="L100:O100" si="185">L594+L620+L646</f>
        <v>0.79430838588739672</v>
      </c>
      <c r="M100" s="26">
        <f t="shared" si="185"/>
        <v>0</v>
      </c>
      <c r="N100" s="26">
        <f t="shared" si="185"/>
        <v>1.4675846305506298E-2</v>
      </c>
      <c r="O100" s="26">
        <f t="shared" si="185"/>
        <v>0</v>
      </c>
      <c r="P100" s="26">
        <f t="shared" ref="P100:R100" si="186">P594+P620+P646</f>
        <v>0</v>
      </c>
      <c r="Q100" s="26">
        <f t="shared" si="186"/>
        <v>0</v>
      </c>
      <c r="R100" s="26">
        <f t="shared" si="186"/>
        <v>0</v>
      </c>
      <c r="S100" s="28">
        <f t="shared" si="144"/>
        <v>0.80898423219290305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139"/>
        <v>250.83721577177863</v>
      </c>
      <c r="C101" s="18">
        <f t="shared" si="139"/>
        <v>0</v>
      </c>
      <c r="D101" s="18">
        <f t="shared" ref="D101:H101" si="187">D595+D621+D647</f>
        <v>154.6021977324001</v>
      </c>
      <c r="E101" s="18">
        <f t="shared" si="187"/>
        <v>0</v>
      </c>
      <c r="F101" s="18">
        <f t="shared" si="187"/>
        <v>0</v>
      </c>
      <c r="G101" s="18">
        <f t="shared" si="187"/>
        <v>0</v>
      </c>
      <c r="H101" s="18">
        <f t="shared" si="187"/>
        <v>0</v>
      </c>
      <c r="I101" s="16">
        <f t="shared" si="141"/>
        <v>405.43941350417873</v>
      </c>
      <c r="J101" s="6"/>
      <c r="K101" s="33" t="s">
        <v>62</v>
      </c>
      <c r="L101" s="18">
        <f t="shared" ref="L101:O101" si="188">L595+L621+L647</f>
        <v>250.83721577177863</v>
      </c>
      <c r="M101" s="18">
        <f t="shared" si="188"/>
        <v>0</v>
      </c>
      <c r="N101" s="18">
        <f t="shared" si="188"/>
        <v>154.6021977324001</v>
      </c>
      <c r="O101" s="18">
        <f t="shared" si="188"/>
        <v>0</v>
      </c>
      <c r="P101" s="18">
        <f t="shared" ref="P101:R101" si="189">P595+P621+P647</f>
        <v>0</v>
      </c>
      <c r="Q101" s="18">
        <f t="shared" si="189"/>
        <v>0</v>
      </c>
      <c r="R101" s="18">
        <f t="shared" si="189"/>
        <v>0</v>
      </c>
      <c r="S101" s="20">
        <f t="shared" si="144"/>
        <v>405.43941350417873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si="139"/>
        <v>250.83721577177863</v>
      </c>
      <c r="C102" s="35">
        <f t="shared" si="139"/>
        <v>0</v>
      </c>
      <c r="D102" s="35">
        <f t="shared" ref="D102:H102" si="190">D596+D622+D648</f>
        <v>154.6021977324001</v>
      </c>
      <c r="E102" s="35">
        <f t="shared" si="190"/>
        <v>0</v>
      </c>
      <c r="F102" s="35">
        <f t="shared" si="190"/>
        <v>0</v>
      </c>
      <c r="G102" s="35">
        <f t="shared" si="190"/>
        <v>0</v>
      </c>
      <c r="H102" s="35">
        <f t="shared" si="190"/>
        <v>0</v>
      </c>
      <c r="I102" s="37">
        <f t="shared" si="141"/>
        <v>405.43941350417873</v>
      </c>
      <c r="J102" s="6"/>
      <c r="K102" s="38" t="s">
        <v>22</v>
      </c>
      <c r="L102" s="39">
        <f t="shared" ref="L102:O102" si="191">L596+L622+L648</f>
        <v>250.83721577177863</v>
      </c>
      <c r="M102" s="39">
        <f t="shared" si="191"/>
        <v>0</v>
      </c>
      <c r="N102" s="39">
        <f t="shared" si="191"/>
        <v>154.6021977324001</v>
      </c>
      <c r="O102" s="39">
        <f t="shared" si="191"/>
        <v>0</v>
      </c>
      <c r="P102" s="39">
        <f t="shared" ref="P102:R102" si="192">P596+P622+P648</f>
        <v>0</v>
      </c>
      <c r="Q102" s="39">
        <f t="shared" si="192"/>
        <v>0</v>
      </c>
      <c r="R102" s="39">
        <f t="shared" si="192"/>
        <v>0</v>
      </c>
      <c r="S102" s="41">
        <f t="shared" si="144"/>
        <v>405.43941350417873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139"/>
        <v>0</v>
      </c>
      <c r="C103" s="43">
        <f t="shared" si="139"/>
        <v>0</v>
      </c>
      <c r="D103" s="43">
        <f t="shared" ref="D103:H103" si="193">D597+D623+D649</f>
        <v>0</v>
      </c>
      <c r="E103" s="43">
        <f t="shared" si="193"/>
        <v>0</v>
      </c>
      <c r="F103" s="43">
        <f t="shared" si="193"/>
        <v>0</v>
      </c>
      <c r="G103" s="43">
        <f t="shared" si="193"/>
        <v>0</v>
      </c>
      <c r="H103" s="43">
        <f t="shared" si="193"/>
        <v>0</v>
      </c>
      <c r="I103" s="45">
        <f t="shared" si="141"/>
        <v>0</v>
      </c>
      <c r="J103" s="6"/>
      <c r="K103" s="46" t="s">
        <v>18</v>
      </c>
      <c r="L103" s="43">
        <f t="shared" ref="L103:O103" si="194">L597+L623+L649</f>
        <v>0</v>
      </c>
      <c r="M103" s="43">
        <f t="shared" si="194"/>
        <v>0</v>
      </c>
      <c r="N103" s="43">
        <f t="shared" si="194"/>
        <v>0</v>
      </c>
      <c r="O103" s="43">
        <f t="shared" si="194"/>
        <v>0</v>
      </c>
      <c r="P103" s="43">
        <f t="shared" ref="P103:R103" si="195">P597+P623+P649</f>
        <v>0</v>
      </c>
      <c r="Q103" s="43">
        <f t="shared" si="195"/>
        <v>0</v>
      </c>
      <c r="R103" s="43">
        <f t="shared" si="195"/>
        <v>0</v>
      </c>
      <c r="S103" s="48">
        <f t="shared" si="144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139"/>
        <v>0</v>
      </c>
      <c r="C104" s="35">
        <f t="shared" si="139"/>
        <v>0</v>
      </c>
      <c r="D104" s="35">
        <f t="shared" ref="D104:H104" si="196">D598+D624+D650</f>
        <v>0</v>
      </c>
      <c r="E104" s="35">
        <f t="shared" si="196"/>
        <v>0</v>
      </c>
      <c r="F104" s="35">
        <f t="shared" si="196"/>
        <v>0</v>
      </c>
      <c r="G104" s="35">
        <f t="shared" si="196"/>
        <v>0</v>
      </c>
      <c r="H104" s="35">
        <f t="shared" si="196"/>
        <v>0</v>
      </c>
      <c r="I104" s="37">
        <f t="shared" si="141"/>
        <v>0</v>
      </c>
      <c r="J104" s="6"/>
      <c r="K104" s="38" t="s">
        <v>19</v>
      </c>
      <c r="L104" s="39">
        <f t="shared" ref="L104:O104" si="197">L598+L624+L650</f>
        <v>0</v>
      </c>
      <c r="M104" s="39">
        <f t="shared" si="197"/>
        <v>0</v>
      </c>
      <c r="N104" s="39">
        <f t="shared" si="197"/>
        <v>0</v>
      </c>
      <c r="O104" s="39">
        <f t="shared" si="197"/>
        <v>0</v>
      </c>
      <c r="P104" s="39">
        <f t="shared" ref="P104:R104" si="198">P598+P624+P650</f>
        <v>0</v>
      </c>
      <c r="Q104" s="39">
        <f t="shared" si="198"/>
        <v>0</v>
      </c>
      <c r="R104" s="39">
        <f t="shared" si="198"/>
        <v>0</v>
      </c>
      <c r="S104" s="41">
        <f t="shared" si="144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139"/>
        <v>0</v>
      </c>
      <c r="C105" s="50">
        <f t="shared" si="139"/>
        <v>0</v>
      </c>
      <c r="D105" s="50">
        <f t="shared" ref="D105:H105" si="199">D599+D625+D651</f>
        <v>0</v>
      </c>
      <c r="E105" s="50">
        <f t="shared" si="199"/>
        <v>0</v>
      </c>
      <c r="F105" s="50">
        <f t="shared" si="199"/>
        <v>0</v>
      </c>
      <c r="G105" s="50">
        <f t="shared" si="199"/>
        <v>0</v>
      </c>
      <c r="H105" s="50">
        <f t="shared" si="199"/>
        <v>0</v>
      </c>
      <c r="I105" s="52">
        <f t="shared" si="141"/>
        <v>0</v>
      </c>
      <c r="J105" s="6"/>
      <c r="K105" s="53" t="s">
        <v>10</v>
      </c>
      <c r="L105" s="50">
        <f t="shared" ref="L105:O105" si="200">L599+L625+L651</f>
        <v>0</v>
      </c>
      <c r="M105" s="50">
        <f t="shared" si="200"/>
        <v>0</v>
      </c>
      <c r="N105" s="50">
        <f t="shared" si="200"/>
        <v>0</v>
      </c>
      <c r="O105" s="50">
        <f t="shared" si="200"/>
        <v>0</v>
      </c>
      <c r="P105" s="50">
        <f t="shared" ref="P105:R105" si="201">P599+P625+P651</f>
        <v>0</v>
      </c>
      <c r="Q105" s="50">
        <f t="shared" si="201"/>
        <v>0</v>
      </c>
      <c r="R105" s="50">
        <f t="shared" si="201"/>
        <v>0</v>
      </c>
      <c r="S105" s="55">
        <f t="shared" si="144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9873.3277790504962</v>
      </c>
      <c r="C106" s="57">
        <f t="shared" ref="C106:H106" si="202">SUM(C85:C101)</f>
        <v>107.89840390636409</v>
      </c>
      <c r="D106" s="57">
        <f t="shared" si="202"/>
        <v>2227.4413952880977</v>
      </c>
      <c r="E106" s="57">
        <f t="shared" si="202"/>
        <v>1133.7901473002603</v>
      </c>
      <c r="F106" s="57">
        <f t="shared" si="202"/>
        <v>672.73883852766778</v>
      </c>
      <c r="G106" s="57">
        <f t="shared" si="202"/>
        <v>741.90270111380164</v>
      </c>
      <c r="H106" s="58">
        <f t="shared" si="202"/>
        <v>0.53267393086587689</v>
      </c>
      <c r="I106" s="16">
        <f t="shared" ref="I106" si="203">SUM(I85:I101)</f>
        <v>14757.631939117555</v>
      </c>
      <c r="J106" s="6"/>
      <c r="K106" s="59" t="s">
        <v>25</v>
      </c>
      <c r="L106" s="57">
        <f>SUM(L85:L101)</f>
        <v>9873.3277790504962</v>
      </c>
      <c r="M106" s="57">
        <f t="shared" ref="M106:R106" si="204">SUM(M85:M101)</f>
        <v>107.89840390636409</v>
      </c>
      <c r="N106" s="57">
        <f t="shared" si="204"/>
        <v>2227.4413952880977</v>
      </c>
      <c r="O106" s="57">
        <f t="shared" si="204"/>
        <v>1133.7901473002603</v>
      </c>
      <c r="P106" s="57">
        <f t="shared" si="204"/>
        <v>9327.926131450964</v>
      </c>
      <c r="Q106" s="57">
        <f t="shared" si="204"/>
        <v>741.90270111380164</v>
      </c>
      <c r="R106" s="58">
        <f t="shared" si="204"/>
        <v>0.53267393086587689</v>
      </c>
      <c r="S106" s="60">
        <f t="shared" ref="S106" si="205">SUM(S85:S101)</f>
        <v>23412.819232040849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0.66903198424942423</v>
      </c>
      <c r="C107" s="98">
        <f t="shared" ref="C107:H107" si="206">IF($I106=0,"-",C106/$I106)</f>
        <v>7.3113629850302371E-3</v>
      </c>
      <c r="D107" s="98">
        <f t="shared" si="206"/>
        <v>0.15093487928668925</v>
      </c>
      <c r="E107" s="98">
        <f t="shared" si="206"/>
        <v>7.68273766399446E-2</v>
      </c>
      <c r="F107" s="98">
        <f t="shared" si="206"/>
        <v>4.5585825781740884E-2</v>
      </c>
      <c r="G107" s="98">
        <f t="shared" si="206"/>
        <v>5.027247624649489E-2</v>
      </c>
      <c r="H107" s="99">
        <f t="shared" si="206"/>
        <v>3.6094810675819616E-5</v>
      </c>
      <c r="I107" s="100">
        <f>SUM(B107:H107)</f>
        <v>0.99999999999999989</v>
      </c>
      <c r="K107" s="64" t="s">
        <v>86</v>
      </c>
      <c r="L107" s="65">
        <f>IF($S106=0,"-",L106/$S106)</f>
        <v>0.42170606116236853</v>
      </c>
      <c r="M107" s="65">
        <f t="shared" ref="M107:R107" si="207">IF($S106=0,"-",M106/$S106)</f>
        <v>4.6085182154698935E-3</v>
      </c>
      <c r="N107" s="65">
        <f t="shared" si="207"/>
        <v>9.5137683899246345E-2</v>
      </c>
      <c r="O107" s="65">
        <f t="shared" si="207"/>
        <v>4.842604113855066E-2</v>
      </c>
      <c r="P107" s="65">
        <f t="shared" si="207"/>
        <v>0.39841106015483757</v>
      </c>
      <c r="Q107" s="65">
        <f t="shared" si="207"/>
        <v>3.1687884050225566E-2</v>
      </c>
      <c r="R107" s="66">
        <f t="shared" si="207"/>
        <v>2.2751379301511172E-5</v>
      </c>
      <c r="S107" s="67">
        <f>SUM(L107:R107)</f>
        <v>1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208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209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210">SUM(V112:AC112)</f>
        <v>0</v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208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209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210"/>
        <v>0</v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08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209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210"/>
        <v>0</v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08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209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210"/>
        <v>0</v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08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209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210"/>
        <v>0</v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08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209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210"/>
        <v>0</v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08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209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210"/>
        <v>0</v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08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209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210"/>
        <v>0</v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08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209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210"/>
        <v>0</v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08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209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210"/>
        <v>0</v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08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209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210"/>
        <v>0</v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08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209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210"/>
        <v>0</v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08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209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210"/>
        <v>0</v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08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209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210"/>
        <v>0</v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08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209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210"/>
        <v>0</v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08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209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210"/>
        <v>0</v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208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209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210"/>
        <v>0</v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208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209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210"/>
        <v>0</v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208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209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210"/>
        <v>0</v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208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209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210"/>
        <v>0</v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H132" si="211">SUM(C111:C127)</f>
        <v>0</v>
      </c>
      <c r="D132" s="57">
        <f t="shared" si="211"/>
        <v>0</v>
      </c>
      <c r="E132" s="57">
        <f t="shared" si="211"/>
        <v>0</v>
      </c>
      <c r="F132" s="57">
        <f t="shared" si="211"/>
        <v>0</v>
      </c>
      <c r="G132" s="57">
        <f t="shared" si="211"/>
        <v>0</v>
      </c>
      <c r="H132" s="58">
        <f t="shared" si="211"/>
        <v>0</v>
      </c>
      <c r="I132" s="16">
        <f t="shared" ref="I132" si="212">SUM(I111:I127)</f>
        <v>0</v>
      </c>
      <c r="J132" s="6"/>
      <c r="K132" s="59" t="s">
        <v>25</v>
      </c>
      <c r="L132" s="57">
        <f>SUM(L111:L127)</f>
        <v>0</v>
      </c>
      <c r="M132" s="57">
        <f t="shared" ref="M132:R132" si="213">SUM(M111:M127)</f>
        <v>0</v>
      </c>
      <c r="N132" s="57">
        <f t="shared" si="213"/>
        <v>0</v>
      </c>
      <c r="O132" s="57">
        <f t="shared" si="213"/>
        <v>0</v>
      </c>
      <c r="P132" s="57">
        <f t="shared" si="213"/>
        <v>0</v>
      </c>
      <c r="Q132" s="57">
        <f t="shared" si="213"/>
        <v>0</v>
      </c>
      <c r="R132" s="58">
        <f t="shared" si="213"/>
        <v>0</v>
      </c>
      <c r="S132" s="60">
        <f t="shared" ref="S132" si="214">SUM(S111:S127)</f>
        <v>0</v>
      </c>
      <c r="T132" t="str">
        <f>IF(ABS(S132-AI132)&gt;0.01,S132-AI132,"")</f>
        <v/>
      </c>
      <c r="U132" s="94" t="s">
        <v>61</v>
      </c>
      <c r="V132" s="95">
        <f>SUM(V111:V127)</f>
        <v>0</v>
      </c>
      <c r="W132" s="95">
        <f t="shared" ref="W132:AH132" si="215">SUM(W111:W127)</f>
        <v>0</v>
      </c>
      <c r="X132" s="95">
        <f t="shared" si="215"/>
        <v>0</v>
      </c>
      <c r="Y132" s="95">
        <f t="shared" si="215"/>
        <v>0</v>
      </c>
      <c r="Z132" s="95">
        <f t="shared" si="215"/>
        <v>0</v>
      </c>
      <c r="AA132" s="95">
        <f t="shared" si="215"/>
        <v>0</v>
      </c>
      <c r="AB132" s="95">
        <f t="shared" si="215"/>
        <v>0</v>
      </c>
      <c r="AC132" s="95">
        <f t="shared" si="215"/>
        <v>0</v>
      </c>
      <c r="AD132" s="96">
        <f t="shared" si="215"/>
        <v>0</v>
      </c>
      <c r="AE132" s="96">
        <f t="shared" si="215"/>
        <v>0</v>
      </c>
      <c r="AF132" s="96">
        <f t="shared" si="215"/>
        <v>0</v>
      </c>
      <c r="AG132" s="96">
        <f t="shared" si="215"/>
        <v>0</v>
      </c>
      <c r="AH132" s="96">
        <f t="shared" si="215"/>
        <v>0</v>
      </c>
      <c r="AI132" s="97">
        <f>SUM(V132:AC132)</f>
        <v>0</v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216">IF($I132=0,"-",C132/$I132)</f>
        <v>-</v>
      </c>
      <c r="D133" s="98" t="str">
        <f t="shared" si="216"/>
        <v>-</v>
      </c>
      <c r="E133" s="98" t="str">
        <f t="shared" si="216"/>
        <v>-</v>
      </c>
      <c r="F133" s="98" t="str">
        <f t="shared" si="216"/>
        <v>-</v>
      </c>
      <c r="G133" s="98" t="str">
        <f t="shared" si="216"/>
        <v>-</v>
      </c>
      <c r="H133" s="99" t="str">
        <f t="shared" si="216"/>
        <v>-</v>
      </c>
      <c r="I133" s="100">
        <f>SUM(B133:H133)</f>
        <v>0</v>
      </c>
      <c r="J133"/>
      <c r="K133" s="64" t="s">
        <v>86</v>
      </c>
      <c r="L133" s="65" t="str">
        <f>IF($S132=0,"-",L132/$S132)</f>
        <v>-</v>
      </c>
      <c r="M133" s="65" t="str">
        <f t="shared" ref="M133:R133" si="217">IF($S132=0,"-",M132/$S132)</f>
        <v>-</v>
      </c>
      <c r="N133" s="65" t="str">
        <f t="shared" si="217"/>
        <v>-</v>
      </c>
      <c r="O133" s="65" t="str">
        <f t="shared" si="217"/>
        <v>-</v>
      </c>
      <c r="P133" s="65" t="str">
        <f t="shared" si="217"/>
        <v>-</v>
      </c>
      <c r="Q133" s="65" t="str">
        <f t="shared" si="217"/>
        <v>-</v>
      </c>
      <c r="R133" s="66" t="str">
        <f t="shared" si="217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218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219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220">SUM(V138:AC138)</f>
        <v>0</v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218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219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220"/>
        <v>0</v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218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219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220"/>
        <v>0</v>
      </c>
      <c r="BA140"/>
      <c r="BR140"/>
      <c r="CG140"/>
    </row>
    <row r="141" spans="1:85" x14ac:dyDescent="0.25">
      <c r="A141" s="29" t="s">
        <v>15</v>
      </c>
      <c r="B141" s="18">
        <v>0.74493975641639021</v>
      </c>
      <c r="C141" s="18">
        <v>9.2661200991633965</v>
      </c>
      <c r="D141" s="18">
        <v>0.94481452199956029</v>
      </c>
      <c r="E141" s="18">
        <v>0</v>
      </c>
      <c r="F141" s="214"/>
      <c r="G141" s="18">
        <v>0</v>
      </c>
      <c r="H141" s="30">
        <v>0</v>
      </c>
      <c r="I141" s="16">
        <f t="shared" si="218"/>
        <v>10.955874377579347</v>
      </c>
      <c r="J141" s="6"/>
      <c r="K141" s="31" t="s">
        <v>15</v>
      </c>
      <c r="L141" s="18">
        <v>0.74493975641639021</v>
      </c>
      <c r="M141" s="18">
        <v>9.2661200991633965</v>
      </c>
      <c r="N141" s="18">
        <v>0.94481452199956029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219"/>
        <v>10.955874377579347</v>
      </c>
      <c r="U141" s="84" t="s">
        <v>15</v>
      </c>
      <c r="V141" s="76">
        <v>0.74493975641639021</v>
      </c>
      <c r="W141" s="76">
        <v>0</v>
      </c>
      <c r="X141" s="76">
        <v>0</v>
      </c>
      <c r="Y141" s="76">
        <v>9.2661200991633965</v>
      </c>
      <c r="Z141" s="76">
        <v>5.787177030500798E-2</v>
      </c>
      <c r="AA141" s="76">
        <v>0</v>
      </c>
      <c r="AB141" s="76">
        <v>0</v>
      </c>
      <c r="AC141" s="77">
        <v>0.88694275169455228</v>
      </c>
      <c r="AD141" s="78">
        <v>0</v>
      </c>
      <c r="AE141" s="78">
        <v>0</v>
      </c>
      <c r="AF141" s="78">
        <v>0</v>
      </c>
      <c r="AG141" s="78">
        <v>0.88694275169455228</v>
      </c>
      <c r="AH141" s="78">
        <v>0</v>
      </c>
      <c r="AI141" s="79">
        <f t="shared" si="220"/>
        <v>10.955874377579345</v>
      </c>
      <c r="BA141"/>
      <c r="BR141"/>
      <c r="CG141"/>
    </row>
    <row r="142" spans="1:85" x14ac:dyDescent="0.25">
      <c r="A142" s="21" t="s">
        <v>14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218"/>
        <v>0</v>
      </c>
      <c r="J142" s="6"/>
      <c r="K142" s="25" t="s">
        <v>14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219"/>
        <v>0</v>
      </c>
      <c r="U142" s="80" t="s">
        <v>55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2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3">
        <f t="shared" si="220"/>
        <v>0</v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218"/>
        <v>0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0</v>
      </c>
      <c r="P143" s="18">
        <v>3.8382312479054161</v>
      </c>
      <c r="Q143" s="18">
        <v>0</v>
      </c>
      <c r="R143" s="19">
        <v>0</v>
      </c>
      <c r="S143" s="20">
        <f t="shared" si="219"/>
        <v>3.8382312479054161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0</v>
      </c>
      <c r="AB143" s="76">
        <v>3.8382312479054161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220"/>
        <v>3.8382312479054161</v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218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0.98677657213302916</v>
      </c>
      <c r="Q144" s="26">
        <v>0</v>
      </c>
      <c r="R144" s="27">
        <v>0</v>
      </c>
      <c r="S144" s="28">
        <f t="shared" si="219"/>
        <v>0.98677657213302916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0.98677657213302916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220"/>
        <v>0.98677657213302916</v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218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219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220"/>
        <v>0</v>
      </c>
      <c r="BA145"/>
      <c r="BR145"/>
      <c r="CG145"/>
    </row>
    <row r="146" spans="1:85" x14ac:dyDescent="0.25">
      <c r="A146" s="21" t="s">
        <v>16</v>
      </c>
      <c r="B146" s="22">
        <v>0</v>
      </c>
      <c r="C146" s="22">
        <v>0</v>
      </c>
      <c r="D146" s="22">
        <v>0.21920237652406413</v>
      </c>
      <c r="E146" s="22">
        <v>0</v>
      </c>
      <c r="F146" s="214"/>
      <c r="G146" s="22">
        <v>0</v>
      </c>
      <c r="H146" s="23">
        <v>0</v>
      </c>
      <c r="I146" s="24">
        <f t="shared" si="218"/>
        <v>0.21920237652406413</v>
      </c>
      <c r="J146" s="6"/>
      <c r="K146" s="25" t="s">
        <v>16</v>
      </c>
      <c r="L146" s="26">
        <v>0</v>
      </c>
      <c r="M146" s="26">
        <v>0</v>
      </c>
      <c r="N146" s="26">
        <v>0.21920237652406413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219"/>
        <v>0.21920237652406413</v>
      </c>
      <c r="U146" s="80" t="s">
        <v>16</v>
      </c>
      <c r="V146" s="81">
        <v>0</v>
      </c>
      <c r="W146" s="81">
        <v>0</v>
      </c>
      <c r="X146" s="81">
        <v>0</v>
      </c>
      <c r="Y146" s="81">
        <v>0</v>
      </c>
      <c r="Z146" s="81">
        <v>0.21920237652406413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220"/>
        <v>0.21920237652406413</v>
      </c>
      <c r="BA146"/>
      <c r="BR146"/>
      <c r="CG146"/>
    </row>
    <row r="147" spans="1:85" x14ac:dyDescent="0.25">
      <c r="A147" s="29" t="s">
        <v>136</v>
      </c>
      <c r="B147" s="18">
        <v>131.94572325080375</v>
      </c>
      <c r="C147" s="18">
        <v>535.11068143792011</v>
      </c>
      <c r="D147" s="18">
        <v>120.09799777594952</v>
      </c>
      <c r="E147" s="18">
        <v>0</v>
      </c>
      <c r="F147" s="214"/>
      <c r="G147" s="18">
        <v>0</v>
      </c>
      <c r="H147" s="30">
        <v>0</v>
      </c>
      <c r="I147" s="16">
        <f t="shared" si="218"/>
        <v>787.15440246467347</v>
      </c>
      <c r="J147" s="6"/>
      <c r="K147" s="31" t="s">
        <v>136</v>
      </c>
      <c r="L147" s="18">
        <v>131.94572325080375</v>
      </c>
      <c r="M147" s="18">
        <v>535.11068143792011</v>
      </c>
      <c r="N147" s="18">
        <v>120.09799777594952</v>
      </c>
      <c r="O147" s="18">
        <v>0</v>
      </c>
      <c r="P147" s="18">
        <v>0.10355595952632966</v>
      </c>
      <c r="Q147" s="18">
        <v>0</v>
      </c>
      <c r="R147" s="19">
        <v>0</v>
      </c>
      <c r="S147" s="20">
        <f t="shared" si="219"/>
        <v>787.25795842419984</v>
      </c>
      <c r="U147" s="84" t="s">
        <v>136</v>
      </c>
      <c r="V147" s="76">
        <v>129.6281239112447</v>
      </c>
      <c r="W147" s="76">
        <v>0</v>
      </c>
      <c r="X147" s="76">
        <v>0</v>
      </c>
      <c r="Y147" s="76">
        <v>535.11068143792011</v>
      </c>
      <c r="Z147" s="76">
        <v>120.09799777594952</v>
      </c>
      <c r="AA147" s="76">
        <v>0</v>
      </c>
      <c r="AB147" s="76">
        <v>0.10355595952632966</v>
      </c>
      <c r="AC147" s="77">
        <v>2.3175993395590417</v>
      </c>
      <c r="AD147" s="76">
        <v>2.3175993395590417</v>
      </c>
      <c r="AE147" s="76">
        <v>0</v>
      </c>
      <c r="AF147" s="76">
        <v>0</v>
      </c>
      <c r="AG147" s="76">
        <v>0</v>
      </c>
      <c r="AH147" s="76">
        <v>0</v>
      </c>
      <c r="AI147" s="79">
        <f t="shared" si="220"/>
        <v>787.25795842419973</v>
      </c>
      <c r="BA147"/>
      <c r="BR147"/>
      <c r="CG147"/>
    </row>
    <row r="148" spans="1:85" x14ac:dyDescent="0.25">
      <c r="A148" s="21" t="s">
        <v>24</v>
      </c>
      <c r="B148" s="22">
        <v>15.657278193094841</v>
      </c>
      <c r="C148" s="22">
        <v>0.66188658731064454</v>
      </c>
      <c r="D148" s="22">
        <v>0.21221801532052734</v>
      </c>
      <c r="E148" s="22">
        <v>31.256107454834506</v>
      </c>
      <c r="F148" s="214"/>
      <c r="G148" s="22">
        <v>5.8745080561268512</v>
      </c>
      <c r="H148" s="23">
        <v>0</v>
      </c>
      <c r="I148" s="24">
        <f t="shared" si="218"/>
        <v>53.661998306687373</v>
      </c>
      <c r="J148" s="6"/>
      <c r="K148" s="25" t="s">
        <v>24</v>
      </c>
      <c r="L148" s="26">
        <v>15.657278193094841</v>
      </c>
      <c r="M148" s="26">
        <v>0.66188658731064454</v>
      </c>
      <c r="N148" s="26">
        <v>0.21221801532052734</v>
      </c>
      <c r="O148" s="26">
        <v>31.256107454834506</v>
      </c>
      <c r="P148" s="26">
        <v>0.65022709015156355</v>
      </c>
      <c r="Q148" s="26">
        <v>5.8745080561268512</v>
      </c>
      <c r="R148" s="27">
        <v>0</v>
      </c>
      <c r="S148" s="28">
        <f t="shared" si="219"/>
        <v>54.312225396838933</v>
      </c>
      <c r="U148" s="80" t="s">
        <v>24</v>
      </c>
      <c r="V148" s="81">
        <v>0.43790012848826659</v>
      </c>
      <c r="W148" s="81">
        <v>10.837511722966825</v>
      </c>
      <c r="X148" s="81">
        <v>5.8745080561268512</v>
      </c>
      <c r="Y148" s="81">
        <v>0.66188658731064454</v>
      </c>
      <c r="Z148" s="81">
        <v>0.20993018892065357</v>
      </c>
      <c r="AA148" s="81">
        <v>17.843294068787507</v>
      </c>
      <c r="AB148" s="81">
        <v>0.65022709015156355</v>
      </c>
      <c r="AC148" s="82">
        <v>17.796967554086628</v>
      </c>
      <c r="AD148" s="81">
        <v>4.3818663416397499</v>
      </c>
      <c r="AE148" s="81">
        <v>13.412813386047</v>
      </c>
      <c r="AF148" s="81">
        <v>0</v>
      </c>
      <c r="AG148" s="81">
        <v>2.2878263998737589E-3</v>
      </c>
      <c r="AH148" s="81">
        <v>0</v>
      </c>
      <c r="AI148" s="83">
        <f t="shared" si="220"/>
        <v>54.312225396838933</v>
      </c>
      <c r="BA148"/>
      <c r="BR148"/>
      <c r="CG148"/>
    </row>
    <row r="149" spans="1:85" x14ac:dyDescent="0.25">
      <c r="A149" s="29" t="s">
        <v>23</v>
      </c>
      <c r="B149" s="18">
        <v>149.49979274380451</v>
      </c>
      <c r="C149" s="18">
        <v>0</v>
      </c>
      <c r="D149" s="18">
        <v>0</v>
      </c>
      <c r="E149" s="18">
        <v>0</v>
      </c>
      <c r="F149" s="214"/>
      <c r="G149" s="18">
        <v>0</v>
      </c>
      <c r="H149" s="30">
        <v>0</v>
      </c>
      <c r="I149" s="16">
        <f t="shared" si="218"/>
        <v>149.49979274380451</v>
      </c>
      <c r="J149" s="6"/>
      <c r="K149" s="31" t="s">
        <v>23</v>
      </c>
      <c r="L149" s="18">
        <v>149.49979274380451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219"/>
        <v>149.49979274380451</v>
      </c>
      <c r="U149" s="84" t="s">
        <v>23</v>
      </c>
      <c r="V149" s="76">
        <v>29.899958548760903</v>
      </c>
      <c r="W149" s="76">
        <v>0</v>
      </c>
      <c r="X149" s="76">
        <v>0</v>
      </c>
      <c r="Y149" s="76">
        <v>0</v>
      </c>
      <c r="Z149" s="76">
        <v>0</v>
      </c>
      <c r="AA149" s="76">
        <v>0</v>
      </c>
      <c r="AB149" s="76">
        <v>0</v>
      </c>
      <c r="AC149" s="77">
        <v>119.59983419504361</v>
      </c>
      <c r="AD149" s="76">
        <v>119.59983419504361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220"/>
        <v>149.49979274380451</v>
      </c>
      <c r="BA149"/>
      <c r="BR149"/>
      <c r="CG149"/>
    </row>
    <row r="150" spans="1:85" x14ac:dyDescent="0.25">
      <c r="A150" s="21" t="s">
        <v>58</v>
      </c>
      <c r="B150" s="22">
        <v>4.4138067977142856E-2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218"/>
        <v>4.4138067977142856E-2</v>
      </c>
      <c r="J150" s="6"/>
      <c r="K150" s="25" t="s">
        <v>58</v>
      </c>
      <c r="L150" s="26">
        <v>4.4138067977142856E-2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219"/>
        <v>4.4138067977142856E-2</v>
      </c>
      <c r="U150" s="80" t="s">
        <v>58</v>
      </c>
      <c r="V150" s="81">
        <v>4.4138067977142856E-2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220"/>
        <v>4.4138067977142856E-2</v>
      </c>
      <c r="BA150"/>
      <c r="BR150"/>
      <c r="CG150"/>
    </row>
    <row r="151" spans="1:85" x14ac:dyDescent="0.25">
      <c r="A151" s="29" t="s">
        <v>21</v>
      </c>
      <c r="B151" s="18">
        <v>0</v>
      </c>
      <c r="C151" s="18">
        <v>0.21033610074965606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218"/>
        <v>0.21033610074965606</v>
      </c>
      <c r="J151" s="6"/>
      <c r="K151" s="31" t="s">
        <v>21</v>
      </c>
      <c r="L151" s="18">
        <v>0</v>
      </c>
      <c r="M151" s="18">
        <v>0.21033610074965606</v>
      </c>
      <c r="N151" s="18">
        <v>0</v>
      </c>
      <c r="O151" s="18">
        <v>0</v>
      </c>
      <c r="P151" s="18">
        <v>0.21771133494145406</v>
      </c>
      <c r="Q151" s="18">
        <v>0</v>
      </c>
      <c r="R151" s="19">
        <v>0</v>
      </c>
      <c r="S151" s="20">
        <f t="shared" si="219"/>
        <v>0.42804743569111015</v>
      </c>
      <c r="U151" s="84" t="s">
        <v>21</v>
      </c>
      <c r="V151" s="76">
        <v>0</v>
      </c>
      <c r="W151" s="76">
        <v>0</v>
      </c>
      <c r="X151" s="76">
        <v>0</v>
      </c>
      <c r="Y151" s="76">
        <v>0.21033610074965606</v>
      </c>
      <c r="Z151" s="76">
        <v>0</v>
      </c>
      <c r="AA151" s="76">
        <v>0</v>
      </c>
      <c r="AB151" s="76">
        <v>0.21771133494145406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220"/>
        <v>0.42804743569111015</v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3.6764660577424189E-2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218"/>
        <v>3.6764660577424189E-2</v>
      </c>
      <c r="J152" s="6"/>
      <c r="K152" s="25" t="s">
        <v>20</v>
      </c>
      <c r="L152" s="26">
        <v>0</v>
      </c>
      <c r="M152" s="26">
        <v>3.6764660577424189E-2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219"/>
        <v>3.6764660577424189E-2</v>
      </c>
      <c r="U152" s="80" t="s">
        <v>59</v>
      </c>
      <c r="V152" s="81">
        <v>0</v>
      </c>
      <c r="W152" s="81">
        <v>0</v>
      </c>
      <c r="X152" s="81">
        <v>0</v>
      </c>
      <c r="Y152" s="81">
        <v>3.6764660577424189E-2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220"/>
        <v>3.6764660577424189E-2</v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218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219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220"/>
        <v>0</v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218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219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220"/>
        <v>0</v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218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219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220"/>
        <v>0</v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218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219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220"/>
        <v>0</v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218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219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220"/>
        <v>0</v>
      </c>
      <c r="BA157"/>
      <c r="BR157"/>
      <c r="CG157"/>
    </row>
    <row r="158" spans="1:85" x14ac:dyDescent="0.25">
      <c r="A158" s="56" t="s">
        <v>25</v>
      </c>
      <c r="B158" s="57">
        <f>SUM(B137:B153)</f>
        <v>297.8918720120966</v>
      </c>
      <c r="C158" s="57">
        <f t="shared" ref="C158:H158" si="221">SUM(C137:C153)</f>
        <v>545.2857888857211</v>
      </c>
      <c r="D158" s="57">
        <f t="shared" si="221"/>
        <v>121.47423268979368</v>
      </c>
      <c r="E158" s="57">
        <f t="shared" si="221"/>
        <v>31.256107454834506</v>
      </c>
      <c r="F158" s="57">
        <f t="shared" si="221"/>
        <v>0</v>
      </c>
      <c r="G158" s="57">
        <f t="shared" si="221"/>
        <v>5.8745080561268512</v>
      </c>
      <c r="H158" s="58">
        <f t="shared" si="221"/>
        <v>0</v>
      </c>
      <c r="I158" s="16">
        <f t="shared" ref="I158" si="222">SUM(I137:I153)</f>
        <v>1001.7825090985729</v>
      </c>
      <c r="J158" s="6"/>
      <c r="K158" s="59" t="s">
        <v>25</v>
      </c>
      <c r="L158" s="57">
        <f>SUM(L137:L153)</f>
        <v>297.8918720120966</v>
      </c>
      <c r="M158" s="57">
        <f t="shared" ref="M158:R158" si="223">SUM(M137:M153)</f>
        <v>545.2857888857211</v>
      </c>
      <c r="N158" s="57">
        <f t="shared" si="223"/>
        <v>121.47423268979368</v>
      </c>
      <c r="O158" s="57">
        <f t="shared" si="223"/>
        <v>31.256107454834506</v>
      </c>
      <c r="P158" s="57">
        <f t="shared" si="223"/>
        <v>5.7965022046577923</v>
      </c>
      <c r="Q158" s="57">
        <f t="shared" si="223"/>
        <v>5.8745080561268512</v>
      </c>
      <c r="R158" s="58">
        <f t="shared" si="223"/>
        <v>0</v>
      </c>
      <c r="S158" s="60">
        <f t="shared" ref="S158" si="224">SUM(S137:S153)</f>
        <v>1007.5790113032308</v>
      </c>
      <c r="T158" t="str">
        <f>IF(ABS(S158-AI158)&gt;0.01,S158-AI158,"")</f>
        <v/>
      </c>
      <c r="U158" s="94" t="s">
        <v>61</v>
      </c>
      <c r="V158" s="95">
        <f>SUM(V137:V153)</f>
        <v>160.75506041288742</v>
      </c>
      <c r="W158" s="95">
        <f t="shared" ref="W158:AH158" si="225">SUM(W137:W153)</f>
        <v>10.837511722966825</v>
      </c>
      <c r="X158" s="95">
        <f t="shared" si="225"/>
        <v>5.8745080561268512</v>
      </c>
      <c r="Y158" s="95">
        <f t="shared" si="225"/>
        <v>545.2857888857211</v>
      </c>
      <c r="Z158" s="95">
        <f t="shared" si="225"/>
        <v>120.58500211169924</v>
      </c>
      <c r="AA158" s="95">
        <f t="shared" si="225"/>
        <v>17.843294068787507</v>
      </c>
      <c r="AB158" s="95">
        <f t="shared" si="225"/>
        <v>5.7965022046577923</v>
      </c>
      <c r="AC158" s="95">
        <f t="shared" si="225"/>
        <v>140.60134384038383</v>
      </c>
      <c r="AD158" s="96">
        <f t="shared" si="225"/>
        <v>126.2992998762424</v>
      </c>
      <c r="AE158" s="96">
        <f t="shared" si="225"/>
        <v>13.412813386047</v>
      </c>
      <c r="AF158" s="96">
        <f t="shared" si="225"/>
        <v>0</v>
      </c>
      <c r="AG158" s="96">
        <f t="shared" si="225"/>
        <v>0.88923057809442607</v>
      </c>
      <c r="AH158" s="96">
        <f t="shared" si="225"/>
        <v>0</v>
      </c>
      <c r="AI158" s="97">
        <f>SUM(V158:AC158)</f>
        <v>1007.5790113032306</v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0.29736182185906462</v>
      </c>
      <c r="C159" s="98">
        <f t="shared" ref="C159:H159" si="226">IF($I158=0,"-",C158/$I158)</f>
        <v>0.5443155414805374</v>
      </c>
      <c r="D159" s="98">
        <f t="shared" si="226"/>
        <v>0.12125808904279933</v>
      </c>
      <c r="E159" s="98">
        <f t="shared" si="226"/>
        <v>3.1200492293441493E-2</v>
      </c>
      <c r="F159" s="98">
        <f t="shared" si="226"/>
        <v>0</v>
      </c>
      <c r="G159" s="98">
        <f t="shared" si="226"/>
        <v>5.8640553241570068E-3</v>
      </c>
      <c r="H159" s="99">
        <f t="shared" si="226"/>
        <v>0</v>
      </c>
      <c r="I159" s="100">
        <f>SUM(B159:H159)</f>
        <v>0.99999999999999978</v>
      </c>
      <c r="J159"/>
      <c r="K159" s="64" t="s">
        <v>86</v>
      </c>
      <c r="L159" s="65">
        <f>IF($S158=0,"-",L158/$S158)</f>
        <v>0.29565112876537092</v>
      </c>
      <c r="M159" s="65">
        <f t="shared" ref="M159:R159" si="227">IF($S158=0,"-",M158/$S158)</f>
        <v>0.54118414811006554</v>
      </c>
      <c r="N159" s="65">
        <f t="shared" si="227"/>
        <v>0.1205605032727662</v>
      </c>
      <c r="O159" s="65">
        <f t="shared" si="227"/>
        <v>3.1020998953131214E-2</v>
      </c>
      <c r="P159" s="65">
        <f t="shared" si="227"/>
        <v>5.7529009036824163E-3</v>
      </c>
      <c r="Q159" s="65">
        <f t="shared" si="227"/>
        <v>5.830319994983419E-3</v>
      </c>
      <c r="R159" s="66">
        <f t="shared" si="227"/>
        <v>0</v>
      </c>
      <c r="S159" s="67">
        <f>SUM(L159:R159)</f>
        <v>0.99999999999999978</v>
      </c>
      <c r="U159" s="101" t="s">
        <v>86</v>
      </c>
      <c r="V159" s="102">
        <f>+V158/$AI158</f>
        <v>0.15954586053252773</v>
      </c>
      <c r="W159" s="102">
        <f t="shared" ref="W159" si="228">+W158/$AI158</f>
        <v>1.075599193848757E-2</v>
      </c>
      <c r="X159" s="102">
        <f t="shared" ref="X159" si="229">+X158/$AI158</f>
        <v>5.8303199949834208E-3</v>
      </c>
      <c r="Y159" s="102">
        <f t="shared" ref="Y159" si="230">+Y158/$AI158</f>
        <v>0.54118414811006565</v>
      </c>
      <c r="Z159" s="102">
        <f t="shared" ref="Z159" si="231">+Z158/$AI158</f>
        <v>0.11967796148882782</v>
      </c>
      <c r="AA159" s="102">
        <f t="shared" ref="AA159" si="232">+AA158/$AI158</f>
        <v>1.7709076775734439E-2</v>
      </c>
      <c r="AB159" s="102">
        <f t="shared" ref="AB159" si="233">+AB158/$AI158</f>
        <v>5.752900903682418E-3</v>
      </c>
      <c r="AC159" s="102">
        <f t="shared" ref="AC159" si="234">+AC158/$AI158</f>
        <v>0.13954374025569088</v>
      </c>
      <c r="AD159" s="102">
        <f t="shared" ref="AD159" si="235">+AD158/$AI158</f>
        <v>0.12534927629435572</v>
      </c>
      <c r="AE159" s="102">
        <f t="shared" ref="AE159" si="236">+AE158/$AI158</f>
        <v>1.3311922177396785E-2</v>
      </c>
      <c r="AF159" s="102">
        <f t="shared" ref="AF159" si="237">+AF158/$AI158</f>
        <v>0</v>
      </c>
      <c r="AG159" s="102">
        <f t="shared" ref="AG159" si="238">+AG158/$AI158</f>
        <v>8.8254178393838375E-4</v>
      </c>
      <c r="AH159" s="102">
        <f t="shared" ref="AH159" si="239">+AH158/$AI158</f>
        <v>0</v>
      </c>
      <c r="AI159" s="103">
        <f>SUM(V159:AC159)</f>
        <v>1</v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240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241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242">SUM(V164:AC164)</f>
        <v>0</v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240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241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242"/>
        <v>0</v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240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241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242"/>
        <v>0</v>
      </c>
      <c r="BA166"/>
      <c r="BR166"/>
      <c r="CG166"/>
    </row>
    <row r="167" spans="1:85" x14ac:dyDescent="0.25">
      <c r="A167" s="29" t="s">
        <v>15</v>
      </c>
      <c r="B167" s="18">
        <v>3.723644026233424E-2</v>
      </c>
      <c r="C167" s="18">
        <v>0</v>
      </c>
      <c r="D167" s="18">
        <v>0.22999656131750948</v>
      </c>
      <c r="E167" s="18">
        <v>0</v>
      </c>
      <c r="F167" s="214"/>
      <c r="G167" s="18">
        <v>0</v>
      </c>
      <c r="H167" s="30">
        <v>0</v>
      </c>
      <c r="I167" s="16">
        <f t="shared" si="240"/>
        <v>0.2672330015798437</v>
      </c>
      <c r="J167" s="6"/>
      <c r="K167" s="31" t="s">
        <v>15</v>
      </c>
      <c r="L167" s="18">
        <v>3.723644026233424E-2</v>
      </c>
      <c r="M167" s="18">
        <v>0</v>
      </c>
      <c r="N167" s="18">
        <v>0.22999656131750948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241"/>
        <v>0.2672330015798437</v>
      </c>
      <c r="U167" s="84" t="s">
        <v>15</v>
      </c>
      <c r="V167" s="76">
        <v>3.723644026233424E-2</v>
      </c>
      <c r="W167" s="76">
        <v>0</v>
      </c>
      <c r="X167" s="76">
        <v>0</v>
      </c>
      <c r="Y167" s="76">
        <v>0</v>
      </c>
      <c r="Z167" s="76">
        <v>0.22999656131750948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242"/>
        <v>0.2672330015798437</v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240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241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242"/>
        <v>0</v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8.3462448936693669E-3</v>
      </c>
      <c r="F169" s="214"/>
      <c r="G169" s="18">
        <v>0</v>
      </c>
      <c r="H169" s="30">
        <v>0</v>
      </c>
      <c r="I169" s="16">
        <f t="shared" si="240"/>
        <v>8.3462448936693669E-3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8.3462448936693669E-3</v>
      </c>
      <c r="P169" s="18">
        <v>0.12289171361068543</v>
      </c>
      <c r="Q169" s="18">
        <v>0</v>
      </c>
      <c r="R169" s="19">
        <v>0</v>
      </c>
      <c r="S169" s="20">
        <f t="shared" si="241"/>
        <v>0.1312379585043548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8.3462448936693669E-3</v>
      </c>
      <c r="AB169" s="76">
        <v>0.12289171361068543</v>
      </c>
      <c r="AC169" s="77">
        <v>0</v>
      </c>
      <c r="AD169" s="76">
        <v>0</v>
      </c>
      <c r="AE169" s="76">
        <v>0</v>
      </c>
      <c r="AF169" s="76">
        <v>0</v>
      </c>
      <c r="AG169" s="76">
        <v>0</v>
      </c>
      <c r="AH169" s="76">
        <v>0</v>
      </c>
      <c r="AI169" s="79">
        <f t="shared" si="242"/>
        <v>0.1312379585043548</v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240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9.2264806093282515E-3</v>
      </c>
      <c r="Q170" s="26">
        <v>0</v>
      </c>
      <c r="R170" s="27">
        <v>0</v>
      </c>
      <c r="S170" s="28">
        <f t="shared" si="241"/>
        <v>9.2264806093282515E-3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9.2264806093282515E-3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242"/>
        <v>9.2264806093282515E-3</v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240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241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242"/>
        <v>0</v>
      </c>
      <c r="BA171"/>
      <c r="BR171"/>
      <c r="CG171"/>
    </row>
    <row r="172" spans="1:85" x14ac:dyDescent="0.25">
      <c r="A172" s="21" t="s">
        <v>16</v>
      </c>
      <c r="B172" s="22">
        <v>4.545347517558385E-4</v>
      </c>
      <c r="C172" s="22">
        <v>0</v>
      </c>
      <c r="D172" s="22">
        <v>2.549030887846742E-2</v>
      </c>
      <c r="E172" s="22">
        <v>1.7399590297213497E-4</v>
      </c>
      <c r="F172" s="214"/>
      <c r="G172" s="22">
        <v>0</v>
      </c>
      <c r="H172" s="23">
        <v>0</v>
      </c>
      <c r="I172" s="24">
        <f t="shared" si="240"/>
        <v>2.6118839533195392E-2</v>
      </c>
      <c r="J172" s="6"/>
      <c r="K172" s="25" t="s">
        <v>16</v>
      </c>
      <c r="L172" s="26">
        <v>4.545347517558385E-4</v>
      </c>
      <c r="M172" s="26">
        <v>0</v>
      </c>
      <c r="N172" s="26">
        <v>2.549030887846742E-2</v>
      </c>
      <c r="O172" s="26">
        <v>1.7399590297213497E-4</v>
      </c>
      <c r="P172" s="26">
        <v>1.2662365591397889E-4</v>
      </c>
      <c r="Q172" s="26">
        <v>0</v>
      </c>
      <c r="R172" s="27">
        <v>0</v>
      </c>
      <c r="S172" s="28">
        <f t="shared" si="241"/>
        <v>2.6245463189109371E-2</v>
      </c>
      <c r="U172" s="80" t="s">
        <v>16</v>
      </c>
      <c r="V172" s="81">
        <v>4.545347517558385E-4</v>
      </c>
      <c r="W172" s="81">
        <v>0</v>
      </c>
      <c r="X172" s="81">
        <v>0</v>
      </c>
      <c r="Y172" s="81">
        <v>0</v>
      </c>
      <c r="Z172" s="81">
        <v>2.549030887846742E-2</v>
      </c>
      <c r="AA172" s="81">
        <v>0</v>
      </c>
      <c r="AB172" s="81">
        <v>1.2662365591397889E-4</v>
      </c>
      <c r="AC172" s="82">
        <v>1.7399590297213497E-4</v>
      </c>
      <c r="AD172" s="81">
        <v>0</v>
      </c>
      <c r="AE172" s="81">
        <v>0</v>
      </c>
      <c r="AF172" s="81">
        <v>0</v>
      </c>
      <c r="AG172" s="81">
        <v>0</v>
      </c>
      <c r="AH172" s="81">
        <v>1.7399590297213497E-4</v>
      </c>
      <c r="AI172" s="83">
        <f t="shared" si="242"/>
        <v>2.6245463189109371E-2</v>
      </c>
      <c r="BA172"/>
      <c r="BR172"/>
      <c r="CG172"/>
    </row>
    <row r="173" spans="1:85" x14ac:dyDescent="0.25">
      <c r="A173" s="29" t="s">
        <v>136</v>
      </c>
      <c r="B173" s="18">
        <v>1.7803864996153249E-2</v>
      </c>
      <c r="C173" s="18">
        <v>4.5372629677857407E-2</v>
      </c>
      <c r="D173" s="18">
        <v>0.56264336633264478</v>
      </c>
      <c r="E173" s="18">
        <v>0</v>
      </c>
      <c r="F173" s="214"/>
      <c r="G173" s="18">
        <v>0</v>
      </c>
      <c r="H173" s="30">
        <v>0</v>
      </c>
      <c r="I173" s="16">
        <f t="shared" si="240"/>
        <v>0.62581986100665543</v>
      </c>
      <c r="J173" s="6"/>
      <c r="K173" s="31" t="s">
        <v>136</v>
      </c>
      <c r="L173" s="18">
        <v>1.7803864996153249E-2</v>
      </c>
      <c r="M173" s="18">
        <v>4.5372629677857407E-2</v>
      </c>
      <c r="N173" s="18">
        <v>0.56264336633264478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241"/>
        <v>0.62581986100665543</v>
      </c>
      <c r="U173" s="84" t="s">
        <v>136</v>
      </c>
      <c r="V173" s="76">
        <v>1.7803864996153249E-2</v>
      </c>
      <c r="W173" s="76">
        <v>0</v>
      </c>
      <c r="X173" s="76">
        <v>0</v>
      </c>
      <c r="Y173" s="76">
        <v>4.5372629677857407E-2</v>
      </c>
      <c r="Z173" s="76">
        <v>0.56264336633264478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242"/>
        <v>0.62581986100665543</v>
      </c>
      <c r="BA173"/>
      <c r="BR173"/>
      <c r="CG173"/>
    </row>
    <row r="174" spans="1:85" x14ac:dyDescent="0.25">
      <c r="A174" s="21" t="s">
        <v>24</v>
      </c>
      <c r="B174" s="22">
        <v>4.7674040929724468E-3</v>
      </c>
      <c r="C174" s="22">
        <v>2.2007728026390543E-3</v>
      </c>
      <c r="D174" s="22">
        <v>0.41582670673895705</v>
      </c>
      <c r="E174" s="22">
        <v>4.0956518222047766E-2</v>
      </c>
      <c r="F174" s="214"/>
      <c r="G174" s="22">
        <v>6.8119786457830987E-3</v>
      </c>
      <c r="H174" s="23">
        <v>4.4650115106343582E-3</v>
      </c>
      <c r="I174" s="24">
        <f t="shared" si="240"/>
        <v>0.47502839201303376</v>
      </c>
      <c r="J174" s="6"/>
      <c r="K174" s="25" t="s">
        <v>24</v>
      </c>
      <c r="L174" s="26">
        <v>4.7674040929724468E-3</v>
      </c>
      <c r="M174" s="26">
        <v>2.2007728026390543E-3</v>
      </c>
      <c r="N174" s="26">
        <v>0.41582670673895705</v>
      </c>
      <c r="O174" s="26">
        <v>4.0956518222047766E-2</v>
      </c>
      <c r="P174" s="26">
        <v>2.4759274420503753E-4</v>
      </c>
      <c r="Q174" s="26">
        <v>6.8119786457830987E-3</v>
      </c>
      <c r="R174" s="27">
        <v>4.4650115106343582E-3</v>
      </c>
      <c r="S174" s="28">
        <f t="shared" si="241"/>
        <v>0.47527598475723881</v>
      </c>
      <c r="U174" s="80" t="s">
        <v>24</v>
      </c>
      <c r="V174" s="81">
        <v>1.1833493797968526E-3</v>
      </c>
      <c r="W174" s="81">
        <v>1.782670995927082E-3</v>
      </c>
      <c r="X174" s="81">
        <v>6.8119786457830987E-3</v>
      </c>
      <c r="Y174" s="81">
        <v>2.2007728026390543E-3</v>
      </c>
      <c r="Z174" s="81">
        <v>0.41390811177643838</v>
      </c>
      <c r="AA174" s="81">
        <v>4.0948252474422193E-2</v>
      </c>
      <c r="AB174" s="81">
        <v>2.4759274420503753E-4</v>
      </c>
      <c r="AC174" s="82">
        <v>8.1932559380271178E-3</v>
      </c>
      <c r="AD174" s="81">
        <v>1.801383717248512E-3</v>
      </c>
      <c r="AE174" s="81">
        <v>8.2657476255708246E-6</v>
      </c>
      <c r="AF174" s="81">
        <v>4.4650115106343582E-3</v>
      </c>
      <c r="AG174" s="81">
        <v>1.9185949625186768E-3</v>
      </c>
      <c r="AH174" s="81">
        <v>0</v>
      </c>
      <c r="AI174" s="83">
        <f t="shared" si="242"/>
        <v>0.47527598475723881</v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240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241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242"/>
        <v>0</v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240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241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242"/>
        <v>0</v>
      </c>
      <c r="BA176"/>
      <c r="BR176"/>
      <c r="CG176"/>
    </row>
    <row r="177" spans="1:85" x14ac:dyDescent="0.25">
      <c r="A177" s="29" t="s">
        <v>21</v>
      </c>
      <c r="B177" s="18">
        <v>5.2175314228073474E-4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240"/>
        <v>5.2175314228073474E-4</v>
      </c>
      <c r="J177" s="6"/>
      <c r="K177" s="31" t="s">
        <v>21</v>
      </c>
      <c r="L177" s="18">
        <v>5.2175314228073474E-4</v>
      </c>
      <c r="M177" s="18">
        <v>0</v>
      </c>
      <c r="N177" s="18">
        <v>0</v>
      </c>
      <c r="O177" s="18">
        <v>0</v>
      </c>
      <c r="P177" s="18">
        <v>6.9403414882867106E-3</v>
      </c>
      <c r="Q177" s="18">
        <v>0</v>
      </c>
      <c r="R177" s="19">
        <v>0</v>
      </c>
      <c r="S177" s="20">
        <f t="shared" si="241"/>
        <v>7.4620946305674453E-3</v>
      </c>
      <c r="U177" s="84" t="s">
        <v>21</v>
      </c>
      <c r="V177" s="76">
        <v>5.2175314228073474E-4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6.9403414882867106E-3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242"/>
        <v>7.4620946305674453E-3</v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240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241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242"/>
        <v>0</v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240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241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242"/>
        <v>0</v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240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241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242"/>
        <v>0</v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240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241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242"/>
        <v>0</v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240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241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242"/>
        <v>0</v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240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241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242"/>
        <v>0</v>
      </c>
      <c r="BA183"/>
      <c r="BR183"/>
      <c r="CG183"/>
    </row>
    <row r="184" spans="1:85" x14ac:dyDescent="0.25">
      <c r="A184" s="56" t="s">
        <v>25</v>
      </c>
      <c r="B184" s="57">
        <f>SUM(B163:B179)</f>
        <v>6.0783997245496504E-2</v>
      </c>
      <c r="C184" s="57">
        <f t="shared" ref="C184:H184" si="243">SUM(C163:C179)</f>
        <v>4.7573402480496463E-2</v>
      </c>
      <c r="D184" s="57">
        <f t="shared" si="243"/>
        <v>1.2339569432675788</v>
      </c>
      <c r="E184" s="57">
        <f t="shared" si="243"/>
        <v>4.9476759018689268E-2</v>
      </c>
      <c r="F184" s="57">
        <f t="shared" si="243"/>
        <v>0</v>
      </c>
      <c r="G184" s="57">
        <f t="shared" si="243"/>
        <v>6.8119786457830987E-3</v>
      </c>
      <c r="H184" s="58">
        <f t="shared" si="243"/>
        <v>4.4650115106343582E-3</v>
      </c>
      <c r="I184" s="16">
        <f t="shared" ref="I184" si="244">SUM(I163:I179)</f>
        <v>1.4030680921686784</v>
      </c>
      <c r="J184" s="6"/>
      <c r="K184" s="59" t="s">
        <v>25</v>
      </c>
      <c r="L184" s="57">
        <f>SUM(L163:L179)</f>
        <v>6.0783997245496504E-2</v>
      </c>
      <c r="M184" s="57">
        <f t="shared" ref="M184:R184" si="245">SUM(M163:M179)</f>
        <v>4.7573402480496463E-2</v>
      </c>
      <c r="N184" s="57">
        <f t="shared" si="245"/>
        <v>1.2339569432675788</v>
      </c>
      <c r="O184" s="57">
        <f t="shared" si="245"/>
        <v>4.9476759018689268E-2</v>
      </c>
      <c r="P184" s="57">
        <f t="shared" si="245"/>
        <v>0.13943275210841943</v>
      </c>
      <c r="Q184" s="57">
        <f t="shared" si="245"/>
        <v>6.8119786457830987E-3</v>
      </c>
      <c r="R184" s="58">
        <f t="shared" si="245"/>
        <v>4.4650115106343582E-3</v>
      </c>
      <c r="S184" s="60">
        <f t="shared" ref="S184" si="246">SUM(S163:S179)</f>
        <v>1.5425008442770978</v>
      </c>
      <c r="T184" t="str">
        <f>IF(ABS(S184-AI184)&gt;0.01,S184-AI184,"")</f>
        <v/>
      </c>
      <c r="U184" s="94" t="s">
        <v>61</v>
      </c>
      <c r="V184" s="95">
        <f>SUM(V163:V179)</f>
        <v>5.7199942532320913E-2</v>
      </c>
      <c r="W184" s="95">
        <f t="shared" ref="W184:AH184" si="247">SUM(W163:W179)</f>
        <v>1.782670995927082E-3</v>
      </c>
      <c r="X184" s="95">
        <f t="shared" si="247"/>
        <v>6.8119786457830987E-3</v>
      </c>
      <c r="Y184" s="95">
        <f t="shared" si="247"/>
        <v>4.7573402480496463E-2</v>
      </c>
      <c r="Z184" s="95">
        <f t="shared" si="247"/>
        <v>1.2320383483050601</v>
      </c>
      <c r="AA184" s="95">
        <f t="shared" si="247"/>
        <v>4.9294497368091564E-2</v>
      </c>
      <c r="AB184" s="95">
        <f t="shared" si="247"/>
        <v>0.13943275210841943</v>
      </c>
      <c r="AC184" s="95">
        <f t="shared" si="247"/>
        <v>8.367251840999252E-3</v>
      </c>
      <c r="AD184" s="96">
        <f t="shared" si="247"/>
        <v>1.801383717248512E-3</v>
      </c>
      <c r="AE184" s="96">
        <f t="shared" si="247"/>
        <v>8.2657476255708246E-6</v>
      </c>
      <c r="AF184" s="96">
        <f t="shared" si="247"/>
        <v>4.4650115106343582E-3</v>
      </c>
      <c r="AG184" s="96">
        <f t="shared" si="247"/>
        <v>1.9185949625186768E-3</v>
      </c>
      <c r="AH184" s="96">
        <f t="shared" si="247"/>
        <v>1.7399590297213497E-4</v>
      </c>
      <c r="AI184" s="97">
        <f>SUM(V184:AC184)</f>
        <v>1.5425008442770978</v>
      </c>
      <c r="BA184"/>
      <c r="BR184"/>
      <c r="CG184"/>
    </row>
    <row r="185" spans="1:85" s="1" customFormat="1" ht="15" thickBot="1" x14ac:dyDescent="0.35">
      <c r="A185" s="61" t="s">
        <v>86</v>
      </c>
      <c r="B185" s="98">
        <f>IF($I184=0,"-",B184/$I184)</f>
        <v>4.33222005295157E-2</v>
      </c>
      <c r="C185" s="98">
        <f t="shared" ref="C185:H185" si="248">IF($I184=0,"-",C184/$I184)</f>
        <v>3.390669543839725E-2</v>
      </c>
      <c r="D185" s="98">
        <f t="shared" si="248"/>
        <v>0.87947046202176127</v>
      </c>
      <c r="E185" s="98">
        <f t="shared" si="248"/>
        <v>3.5263262912788924E-2</v>
      </c>
      <c r="F185" s="98">
        <f t="shared" si="248"/>
        <v>0</v>
      </c>
      <c r="G185" s="98">
        <f t="shared" si="248"/>
        <v>4.8550591976288448E-3</v>
      </c>
      <c r="H185" s="99">
        <f t="shared" si="248"/>
        <v>3.1823198999080147E-3</v>
      </c>
      <c r="I185" s="100">
        <f>SUM(B185:H185)</f>
        <v>1</v>
      </c>
      <c r="J185"/>
      <c r="K185" s="64" t="s">
        <v>86</v>
      </c>
      <c r="L185" s="65">
        <f>IF($S184=0,"-",L184/$S184)</f>
        <v>3.9406135478637798E-2</v>
      </c>
      <c r="M185" s="65">
        <f t="shared" ref="M185:R185" si="249">IF($S184=0,"-",M184/$S184)</f>
        <v>3.0841735132269586E-2</v>
      </c>
      <c r="N185" s="65">
        <f t="shared" si="249"/>
        <v>0.79997164853798186</v>
      </c>
      <c r="O185" s="65">
        <f t="shared" si="249"/>
        <v>3.207567710724777E-2</v>
      </c>
      <c r="P185" s="65">
        <f t="shared" si="249"/>
        <v>9.0393955131846573E-2</v>
      </c>
      <c r="Q185" s="65">
        <f t="shared" si="249"/>
        <v>4.4161911943559245E-3</v>
      </c>
      <c r="R185" s="66">
        <f t="shared" si="249"/>
        <v>2.8946574176605473E-3</v>
      </c>
      <c r="S185" s="67">
        <f>SUM(L185:R185)</f>
        <v>1</v>
      </c>
      <c r="U185" s="101" t="s">
        <v>86</v>
      </c>
      <c r="V185" s="102">
        <f>+V184/$AI184</f>
        <v>3.7082600469582241E-2</v>
      </c>
      <c r="W185" s="102">
        <f t="shared" ref="W185" si="250">+W184/$AI184</f>
        <v>1.1557017959121711E-3</v>
      </c>
      <c r="X185" s="102">
        <f t="shared" ref="X185" si="251">+X184/$AI184</f>
        <v>4.4161911943559245E-3</v>
      </c>
      <c r="Y185" s="102">
        <f t="shared" ref="Y185" si="252">+Y184/$AI184</f>
        <v>3.0841735132269586E-2</v>
      </c>
      <c r="Z185" s="102">
        <f t="shared" ref="Z185" si="253">+Z184/$AI184</f>
        <v>0.79872782752508786</v>
      </c>
      <c r="AA185" s="102">
        <f t="shared" ref="AA185" si="254">+AA184/$AI184</f>
        <v>3.1957517268779018E-2</v>
      </c>
      <c r="AB185" s="102">
        <f t="shared" ref="AB185" si="255">+AB184/$AI184</f>
        <v>9.0393955131846573E-2</v>
      </c>
      <c r="AC185" s="102">
        <f t="shared" ref="AC185" si="256">+AC184/$AI184</f>
        <v>5.4244714821667503E-3</v>
      </c>
      <c r="AD185" s="102">
        <f t="shared" ref="AD185" si="257">+AD184/$AI184</f>
        <v>1.1678332131433882E-3</v>
      </c>
      <c r="AE185" s="102">
        <f t="shared" ref="AE185" si="258">+AE184/$AI184</f>
        <v>5.3586665162861651E-6</v>
      </c>
      <c r="AF185" s="102">
        <f t="shared" ref="AF185" si="259">+AF184/$AI184</f>
        <v>2.8946574176605473E-3</v>
      </c>
      <c r="AG185" s="102">
        <f t="shared" ref="AG185" si="260">+AG184/$AI184</f>
        <v>1.2438210128940563E-3</v>
      </c>
      <c r="AH185" s="102">
        <f t="shared" ref="AH185" si="261">+AH184/$AI184</f>
        <v>1.1280117195247254E-4</v>
      </c>
      <c r="AI185" s="103">
        <f>SUM(V185:AC185)</f>
        <v>1.0000000000000002</v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0</v>
      </c>
      <c r="C189" s="14">
        <v>0</v>
      </c>
      <c r="D189" s="14">
        <v>6.516282082691208E-3</v>
      </c>
      <c r="E189" s="14">
        <v>0</v>
      </c>
      <c r="F189" s="213"/>
      <c r="G189" s="14">
        <v>0</v>
      </c>
      <c r="H189" s="15">
        <v>0</v>
      </c>
      <c r="I189" s="16">
        <f>SUM(B189:H189)</f>
        <v>6.516282082691208E-3</v>
      </c>
      <c r="J189" s="6"/>
      <c r="K189" s="72" t="s">
        <v>6</v>
      </c>
      <c r="L189" s="14">
        <v>0</v>
      </c>
      <c r="M189" s="14">
        <v>0</v>
      </c>
      <c r="N189" s="14">
        <v>6.516282082691208E-3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6.516282082691208E-3</v>
      </c>
      <c r="U189" s="75" t="s">
        <v>6</v>
      </c>
      <c r="V189" s="76">
        <v>0</v>
      </c>
      <c r="W189" s="76">
        <v>0</v>
      </c>
      <c r="X189" s="76">
        <v>0</v>
      </c>
      <c r="Y189" s="76">
        <v>0</v>
      </c>
      <c r="Z189" s="76">
        <v>6.516282082691208E-3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6.516282082691208E-3</v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262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263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264">SUM(V190:AC190)</f>
        <v>0</v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3.6075698079887732E-2</v>
      </c>
      <c r="E191" s="18">
        <v>0</v>
      </c>
      <c r="F191" s="214"/>
      <c r="G191" s="18">
        <v>0</v>
      </c>
      <c r="H191" s="30">
        <v>0</v>
      </c>
      <c r="I191" s="16">
        <f t="shared" si="262"/>
        <v>3.6075698079887732E-2</v>
      </c>
      <c r="J191" s="6"/>
      <c r="K191" s="31" t="s">
        <v>9</v>
      </c>
      <c r="L191" s="18">
        <v>0</v>
      </c>
      <c r="M191" s="18">
        <v>0</v>
      </c>
      <c r="N191" s="18">
        <v>3.6075698079887732E-2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263"/>
        <v>3.6075698079887732E-2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3.6075698079887732E-2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264"/>
        <v>3.6075698079887732E-2</v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262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263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264"/>
        <v>0</v>
      </c>
      <c r="BA192"/>
      <c r="BR192"/>
      <c r="CG192"/>
    </row>
    <row r="193" spans="1:85" x14ac:dyDescent="0.25">
      <c r="A193" s="29" t="s">
        <v>15</v>
      </c>
      <c r="B193" s="18">
        <v>9.6865041992832772</v>
      </c>
      <c r="C193" s="18">
        <v>0</v>
      </c>
      <c r="D193" s="18">
        <v>11.995297619531097</v>
      </c>
      <c r="E193" s="18">
        <v>0</v>
      </c>
      <c r="F193" s="214"/>
      <c r="G193" s="18">
        <v>0</v>
      </c>
      <c r="H193" s="30">
        <v>0</v>
      </c>
      <c r="I193" s="16">
        <f t="shared" si="262"/>
        <v>21.681801818814375</v>
      </c>
      <c r="J193" s="6"/>
      <c r="K193" s="31" t="s">
        <v>15</v>
      </c>
      <c r="L193" s="18">
        <v>9.6865041992832772</v>
      </c>
      <c r="M193" s="18">
        <v>0</v>
      </c>
      <c r="N193" s="18">
        <v>11.995297619531097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263"/>
        <v>21.681801818814375</v>
      </c>
      <c r="U193" s="84" t="s">
        <v>15</v>
      </c>
      <c r="V193" s="76">
        <v>9.6865041992832772</v>
      </c>
      <c r="W193" s="76">
        <v>0</v>
      </c>
      <c r="X193" s="76">
        <v>0</v>
      </c>
      <c r="Y193" s="76">
        <v>0</v>
      </c>
      <c r="Z193" s="76">
        <v>11.995297619531097</v>
      </c>
      <c r="AA193" s="76">
        <v>0</v>
      </c>
      <c r="AB193" s="76">
        <v>0</v>
      </c>
      <c r="AC193" s="77">
        <v>0</v>
      </c>
      <c r="AD193" s="78">
        <v>0</v>
      </c>
      <c r="AE193" s="78">
        <v>0</v>
      </c>
      <c r="AF193" s="78">
        <v>0</v>
      </c>
      <c r="AG193" s="78">
        <v>0</v>
      </c>
      <c r="AH193" s="78">
        <v>0</v>
      </c>
      <c r="AI193" s="79">
        <f t="shared" si="264"/>
        <v>21.681801818814375</v>
      </c>
      <c r="BA193"/>
      <c r="BR193"/>
      <c r="CG193"/>
    </row>
    <row r="194" spans="1:85" x14ac:dyDescent="0.25">
      <c r="A194" s="21" t="s">
        <v>14</v>
      </c>
      <c r="B194" s="22">
        <v>2.4062227368453115</v>
      </c>
      <c r="C194" s="22">
        <v>1.5200053968424678</v>
      </c>
      <c r="D194" s="22">
        <v>6.9414586074690661</v>
      </c>
      <c r="E194" s="22">
        <v>0</v>
      </c>
      <c r="F194" s="214"/>
      <c r="G194" s="22">
        <v>0</v>
      </c>
      <c r="H194" s="23">
        <v>0</v>
      </c>
      <c r="I194" s="24">
        <f t="shared" si="262"/>
        <v>10.867686741156845</v>
      </c>
      <c r="J194" s="6"/>
      <c r="K194" s="25" t="s">
        <v>14</v>
      </c>
      <c r="L194" s="26">
        <v>2.4062227368453115</v>
      </c>
      <c r="M194" s="26">
        <v>1.5200053968424678</v>
      </c>
      <c r="N194" s="26">
        <v>6.9414586074690661</v>
      </c>
      <c r="O194" s="26">
        <v>0</v>
      </c>
      <c r="P194" s="26">
        <v>0</v>
      </c>
      <c r="Q194" s="26">
        <v>0</v>
      </c>
      <c r="R194" s="27">
        <v>0</v>
      </c>
      <c r="S194" s="28">
        <f t="shared" si="263"/>
        <v>10.867686741156845</v>
      </c>
      <c r="U194" s="80" t="s">
        <v>55</v>
      </c>
      <c r="V194" s="81">
        <v>2.345261945845682</v>
      </c>
      <c r="W194" s="81">
        <v>0</v>
      </c>
      <c r="X194" s="81">
        <v>0</v>
      </c>
      <c r="Y194" s="81">
        <v>1.5200053968424678</v>
      </c>
      <c r="Z194" s="81">
        <v>4.7502041597234035</v>
      </c>
      <c r="AA194" s="81">
        <v>0</v>
      </c>
      <c r="AB194" s="81">
        <v>0</v>
      </c>
      <c r="AC194" s="82">
        <v>2.2522152387452929</v>
      </c>
      <c r="AD194" s="81">
        <v>6.0960790999629526E-2</v>
      </c>
      <c r="AE194" s="81">
        <v>0</v>
      </c>
      <c r="AF194" s="81">
        <v>0</v>
      </c>
      <c r="AG194" s="81">
        <v>2.191254447745663</v>
      </c>
      <c r="AH194" s="81">
        <v>0</v>
      </c>
      <c r="AI194" s="83">
        <f t="shared" si="264"/>
        <v>10.867686741156847</v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6.461847859129223E-2</v>
      </c>
      <c r="E195" s="18">
        <v>0.90579462239475805</v>
      </c>
      <c r="F195" s="214"/>
      <c r="G195" s="18">
        <v>0</v>
      </c>
      <c r="H195" s="30">
        <v>0</v>
      </c>
      <c r="I195" s="16">
        <f t="shared" si="262"/>
        <v>0.97041310098605027</v>
      </c>
      <c r="J195" s="6"/>
      <c r="K195" s="31" t="s">
        <v>56</v>
      </c>
      <c r="L195" s="18">
        <v>0</v>
      </c>
      <c r="M195" s="18">
        <v>0</v>
      </c>
      <c r="N195" s="18">
        <v>6.461847859129223E-2</v>
      </c>
      <c r="O195" s="18">
        <v>0.90579462239475805</v>
      </c>
      <c r="P195" s="18">
        <v>147.88248931479777</v>
      </c>
      <c r="Q195" s="18">
        <v>0</v>
      </c>
      <c r="R195" s="19">
        <v>0</v>
      </c>
      <c r="S195" s="20">
        <f t="shared" si="263"/>
        <v>148.8529024157838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0.11617385284091689</v>
      </c>
      <c r="AB195" s="76">
        <v>147.88248931479777</v>
      </c>
      <c r="AC195" s="77">
        <v>0.8542392481451333</v>
      </c>
      <c r="AD195" s="76">
        <v>0</v>
      </c>
      <c r="AE195" s="76">
        <v>0.7896207695538412</v>
      </c>
      <c r="AF195" s="76">
        <v>0</v>
      </c>
      <c r="AG195" s="76">
        <v>6.461847859129223E-2</v>
      </c>
      <c r="AH195" s="76">
        <v>0</v>
      </c>
      <c r="AI195" s="79">
        <f t="shared" si="264"/>
        <v>148.8529024157838</v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262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0.71168995519485112</v>
      </c>
      <c r="Q196" s="26">
        <v>0</v>
      </c>
      <c r="R196" s="27">
        <v>0</v>
      </c>
      <c r="S196" s="28">
        <f t="shared" si="263"/>
        <v>0.71168995519485112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0.71168995519485112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264"/>
        <v>0.71168995519485112</v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262"/>
        <v>0</v>
      </c>
      <c r="J197" s="6"/>
      <c r="K197" s="31" t="s">
        <v>57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263"/>
        <v>0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264"/>
        <v>0</v>
      </c>
      <c r="BA197"/>
      <c r="BR197"/>
      <c r="CG197"/>
    </row>
    <row r="198" spans="1:85" x14ac:dyDescent="0.25">
      <c r="A198" s="21" t="s">
        <v>16</v>
      </c>
      <c r="B198" s="22">
        <v>8.559266247240128</v>
      </c>
      <c r="C198" s="22">
        <v>0</v>
      </c>
      <c r="D198" s="22">
        <v>5.0964097412939209</v>
      </c>
      <c r="E198" s="22">
        <v>0</v>
      </c>
      <c r="F198" s="214"/>
      <c r="G198" s="22">
        <v>0</v>
      </c>
      <c r="H198" s="23">
        <v>0</v>
      </c>
      <c r="I198" s="24">
        <f t="shared" si="262"/>
        <v>13.65567598853405</v>
      </c>
      <c r="J198" s="6"/>
      <c r="K198" s="25" t="s">
        <v>16</v>
      </c>
      <c r="L198" s="26">
        <v>8.559266247240128</v>
      </c>
      <c r="M198" s="26">
        <v>0</v>
      </c>
      <c r="N198" s="26">
        <v>5.0964097412939209</v>
      </c>
      <c r="O198" s="26">
        <v>0</v>
      </c>
      <c r="P198" s="26">
        <v>2.2777056010691681E-2</v>
      </c>
      <c r="Q198" s="26">
        <v>0</v>
      </c>
      <c r="R198" s="27">
        <v>0</v>
      </c>
      <c r="S198" s="28">
        <f t="shared" si="263"/>
        <v>13.678453044544741</v>
      </c>
      <c r="U198" s="80" t="s">
        <v>16</v>
      </c>
      <c r="V198" s="81">
        <v>8.559266247240128</v>
      </c>
      <c r="W198" s="81">
        <v>0</v>
      </c>
      <c r="X198" s="81">
        <v>0</v>
      </c>
      <c r="Y198" s="81">
        <v>0</v>
      </c>
      <c r="Z198" s="81">
        <v>1.9033812251149689</v>
      </c>
      <c r="AA198" s="81">
        <v>0</v>
      </c>
      <c r="AB198" s="81">
        <v>2.2777056010691681E-2</v>
      </c>
      <c r="AC198" s="82">
        <v>3.193028516178952</v>
      </c>
      <c r="AD198" s="81">
        <v>0</v>
      </c>
      <c r="AE198" s="81">
        <v>0</v>
      </c>
      <c r="AF198" s="81">
        <v>0</v>
      </c>
      <c r="AG198" s="81">
        <v>3.193028516178952</v>
      </c>
      <c r="AH198" s="81">
        <v>0</v>
      </c>
      <c r="AI198" s="83">
        <f t="shared" si="264"/>
        <v>13.678453044544741</v>
      </c>
      <c r="BA198"/>
      <c r="BR198"/>
      <c r="CG198"/>
    </row>
    <row r="199" spans="1:85" x14ac:dyDescent="0.25">
      <c r="A199" s="29" t="s">
        <v>136</v>
      </c>
      <c r="B199" s="18">
        <v>8.4211290149563176</v>
      </c>
      <c r="C199" s="18">
        <v>11.920014173718512</v>
      </c>
      <c r="D199" s="18">
        <v>93.272025100118228</v>
      </c>
      <c r="E199" s="18">
        <v>0</v>
      </c>
      <c r="F199" s="214"/>
      <c r="G199" s="18">
        <v>0</v>
      </c>
      <c r="H199" s="30">
        <v>0</v>
      </c>
      <c r="I199" s="16">
        <f t="shared" si="262"/>
        <v>113.61316828879305</v>
      </c>
      <c r="J199" s="6"/>
      <c r="K199" s="31" t="s">
        <v>136</v>
      </c>
      <c r="L199" s="18">
        <v>8.4211290149563176</v>
      </c>
      <c r="M199" s="18">
        <v>11.920014173718512</v>
      </c>
      <c r="N199" s="18">
        <v>93.272025100118228</v>
      </c>
      <c r="O199" s="18">
        <v>0</v>
      </c>
      <c r="P199" s="18">
        <v>4.0732849279522236</v>
      </c>
      <c r="Q199" s="18">
        <v>0</v>
      </c>
      <c r="R199" s="19">
        <v>0</v>
      </c>
      <c r="S199" s="20">
        <f t="shared" si="263"/>
        <v>117.68645321674528</v>
      </c>
      <c r="U199" s="84" t="s">
        <v>136</v>
      </c>
      <c r="V199" s="76">
        <v>6.279777791515766</v>
      </c>
      <c r="W199" s="76">
        <v>0</v>
      </c>
      <c r="X199" s="76">
        <v>0</v>
      </c>
      <c r="Y199" s="76">
        <v>11.920014173718512</v>
      </c>
      <c r="Z199" s="76">
        <v>90.805740068149802</v>
      </c>
      <c r="AA199" s="76">
        <v>0</v>
      </c>
      <c r="AB199" s="76">
        <v>4.0732849279522236</v>
      </c>
      <c r="AC199" s="77">
        <v>4.6076362554089751</v>
      </c>
      <c r="AD199" s="76">
        <v>2.1413512234405512</v>
      </c>
      <c r="AE199" s="76">
        <v>0</v>
      </c>
      <c r="AF199" s="76">
        <v>0</v>
      </c>
      <c r="AG199" s="76">
        <v>2.4662850319684244</v>
      </c>
      <c r="AH199" s="76">
        <v>0</v>
      </c>
      <c r="AI199" s="79">
        <f t="shared" si="264"/>
        <v>117.68645321674528</v>
      </c>
      <c r="BA199"/>
      <c r="BR199"/>
      <c r="CG199"/>
    </row>
    <row r="200" spans="1:85" x14ac:dyDescent="0.25">
      <c r="A200" s="21" t="s">
        <v>24</v>
      </c>
      <c r="B200" s="22">
        <v>2.1530400419121416</v>
      </c>
      <c r="C200" s="22">
        <v>2.1408285852509049E-2</v>
      </c>
      <c r="D200" s="22">
        <v>22.348242969356985</v>
      </c>
      <c r="E200" s="22">
        <v>16.518832606526413</v>
      </c>
      <c r="F200" s="214"/>
      <c r="G200" s="22">
        <v>1.863797026783929</v>
      </c>
      <c r="H200" s="23">
        <v>0</v>
      </c>
      <c r="I200" s="24">
        <f t="shared" si="262"/>
        <v>42.905320930431976</v>
      </c>
      <c r="J200" s="6"/>
      <c r="K200" s="25" t="s">
        <v>24</v>
      </c>
      <c r="L200" s="26">
        <v>2.1530400419121416</v>
      </c>
      <c r="M200" s="26">
        <v>2.1408285852509049E-2</v>
      </c>
      <c r="N200" s="26">
        <v>22.348242969356985</v>
      </c>
      <c r="O200" s="26">
        <v>16.518832606526413</v>
      </c>
      <c r="P200" s="26">
        <v>0.57384162678018968</v>
      </c>
      <c r="Q200" s="26">
        <v>1.863797026783929</v>
      </c>
      <c r="R200" s="27">
        <v>0</v>
      </c>
      <c r="S200" s="28">
        <f t="shared" si="263"/>
        <v>43.479162557212163</v>
      </c>
      <c r="U200" s="80" t="s">
        <v>24</v>
      </c>
      <c r="V200" s="81">
        <v>0.20369245030186672</v>
      </c>
      <c r="W200" s="81">
        <v>0.377510111788674</v>
      </c>
      <c r="X200" s="81">
        <v>1.863797026783929</v>
      </c>
      <c r="Y200" s="81">
        <v>2.1408285852509049E-2</v>
      </c>
      <c r="Z200" s="81">
        <v>21.99184246708808</v>
      </c>
      <c r="AA200" s="81">
        <v>16.496649287257611</v>
      </c>
      <c r="AB200" s="81">
        <v>0.57384162678018968</v>
      </c>
      <c r="AC200" s="82">
        <v>1.9504213013593079</v>
      </c>
      <c r="AD200" s="81">
        <v>1.5718374798216008</v>
      </c>
      <c r="AE200" s="81">
        <v>1.7208373761013172E-2</v>
      </c>
      <c r="AF200" s="81">
        <v>0</v>
      </c>
      <c r="AG200" s="81">
        <v>0.35640050226890302</v>
      </c>
      <c r="AH200" s="81">
        <v>4.9749455077906833E-3</v>
      </c>
      <c r="AI200" s="83">
        <f t="shared" si="264"/>
        <v>43.479162557212163</v>
      </c>
      <c r="BA200"/>
      <c r="BR200"/>
      <c r="CG200"/>
    </row>
    <row r="201" spans="1:85" x14ac:dyDescent="0.25">
      <c r="A201" s="29" t="s">
        <v>23</v>
      </c>
      <c r="B201" s="18">
        <v>0.18328848985906729</v>
      </c>
      <c r="C201" s="18">
        <v>3.0041593448861866E-2</v>
      </c>
      <c r="D201" s="18">
        <v>0</v>
      </c>
      <c r="E201" s="18">
        <v>0</v>
      </c>
      <c r="F201" s="214"/>
      <c r="G201" s="18">
        <v>0</v>
      </c>
      <c r="H201" s="30">
        <v>0</v>
      </c>
      <c r="I201" s="16">
        <f t="shared" si="262"/>
        <v>0.21333008330792916</v>
      </c>
      <c r="J201" s="6"/>
      <c r="K201" s="31" t="s">
        <v>23</v>
      </c>
      <c r="L201" s="18">
        <v>0.18328848985906729</v>
      </c>
      <c r="M201" s="18">
        <v>3.0041593448861866E-2</v>
      </c>
      <c r="N201" s="18">
        <v>0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263"/>
        <v>0.21333008330792916</v>
      </c>
      <c r="U201" s="84" t="s">
        <v>23</v>
      </c>
      <c r="V201" s="76">
        <v>0.18327128047801314</v>
      </c>
      <c r="W201" s="76">
        <v>0</v>
      </c>
      <c r="X201" s="76">
        <v>0</v>
      </c>
      <c r="Y201" s="76">
        <v>3.0041593448861866E-2</v>
      </c>
      <c r="Z201" s="76">
        <v>0</v>
      </c>
      <c r="AA201" s="76">
        <v>0</v>
      </c>
      <c r="AB201" s="76">
        <v>0</v>
      </c>
      <c r="AC201" s="77">
        <v>1.7209381054142539E-5</v>
      </c>
      <c r="AD201" s="76">
        <v>1.7209381054142539E-5</v>
      </c>
      <c r="AE201" s="76">
        <v>0</v>
      </c>
      <c r="AF201" s="76">
        <v>0</v>
      </c>
      <c r="AG201" s="76">
        <v>0</v>
      </c>
      <c r="AH201" s="76">
        <v>0</v>
      </c>
      <c r="AI201" s="79">
        <f t="shared" si="264"/>
        <v>0.21333008330792916</v>
      </c>
      <c r="BA201"/>
      <c r="BR201"/>
      <c r="CG201"/>
    </row>
    <row r="202" spans="1:85" x14ac:dyDescent="0.25">
      <c r="A202" s="21" t="s">
        <v>58</v>
      </c>
      <c r="B202" s="22">
        <v>1.7407622452581428E-2</v>
      </c>
      <c r="C202" s="22">
        <v>2.9521174159274691E-2</v>
      </c>
      <c r="D202" s="22">
        <v>5.3838007585303382E-2</v>
      </c>
      <c r="E202" s="22">
        <v>0</v>
      </c>
      <c r="F202" s="214"/>
      <c r="G202" s="22">
        <v>0</v>
      </c>
      <c r="H202" s="23">
        <v>0</v>
      </c>
      <c r="I202" s="24">
        <f t="shared" si="262"/>
        <v>0.1007668041971595</v>
      </c>
      <c r="J202" s="6"/>
      <c r="K202" s="25" t="s">
        <v>58</v>
      </c>
      <c r="L202" s="26">
        <v>1.7407622452581428E-2</v>
      </c>
      <c r="M202" s="26">
        <v>2.9521174159274691E-2</v>
      </c>
      <c r="N202" s="26">
        <v>5.3838007585303382E-2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263"/>
        <v>0.1007668041971595</v>
      </c>
      <c r="U202" s="80" t="s">
        <v>58</v>
      </c>
      <c r="V202" s="81">
        <v>1.7407622452581428E-2</v>
      </c>
      <c r="W202" s="81">
        <v>0</v>
      </c>
      <c r="X202" s="81">
        <v>0</v>
      </c>
      <c r="Y202" s="81">
        <v>2.9521174159274691E-2</v>
      </c>
      <c r="Z202" s="81">
        <v>5.3838007585303382E-2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264"/>
        <v>0.1007668041971595</v>
      </c>
      <c r="BA202"/>
      <c r="BR202"/>
      <c r="CG202"/>
    </row>
    <row r="203" spans="1:85" x14ac:dyDescent="0.25">
      <c r="A203" s="29" t="s">
        <v>21</v>
      </c>
      <c r="B203" s="18">
        <v>0</v>
      </c>
      <c r="C203" s="18">
        <v>0</v>
      </c>
      <c r="D203" s="18">
        <v>31.28182325348337</v>
      </c>
      <c r="E203" s="18">
        <v>0</v>
      </c>
      <c r="F203" s="214"/>
      <c r="G203" s="18">
        <v>0</v>
      </c>
      <c r="H203" s="30">
        <v>0</v>
      </c>
      <c r="I203" s="16">
        <f t="shared" si="262"/>
        <v>31.28182325348337</v>
      </c>
      <c r="J203" s="6"/>
      <c r="K203" s="31" t="s">
        <v>21</v>
      </c>
      <c r="L203" s="18">
        <v>0</v>
      </c>
      <c r="M203" s="18">
        <v>0</v>
      </c>
      <c r="N203" s="18">
        <v>31.28182325348337</v>
      </c>
      <c r="O203" s="18">
        <v>0</v>
      </c>
      <c r="P203" s="18">
        <v>8.3846365355317047</v>
      </c>
      <c r="Q203" s="18">
        <v>0</v>
      </c>
      <c r="R203" s="19">
        <v>0</v>
      </c>
      <c r="S203" s="20">
        <f t="shared" si="263"/>
        <v>39.666459789015079</v>
      </c>
      <c r="U203" s="84" t="s">
        <v>21</v>
      </c>
      <c r="V203" s="76">
        <v>0</v>
      </c>
      <c r="W203" s="76">
        <v>0</v>
      </c>
      <c r="X203" s="76">
        <v>0</v>
      </c>
      <c r="Y203" s="76">
        <v>0</v>
      </c>
      <c r="Z203" s="76">
        <v>31.28182325348337</v>
      </c>
      <c r="AA203" s="76">
        <v>0</v>
      </c>
      <c r="AB203" s="76">
        <v>8.3846365355317047</v>
      </c>
      <c r="AC203" s="77">
        <v>0</v>
      </c>
      <c r="AD203" s="76">
        <v>0</v>
      </c>
      <c r="AE203" s="76">
        <v>0</v>
      </c>
      <c r="AF203" s="76">
        <v>0</v>
      </c>
      <c r="AG203" s="76">
        <v>0</v>
      </c>
      <c r="AH203" s="76">
        <v>0</v>
      </c>
      <c r="AI203" s="79">
        <f t="shared" si="264"/>
        <v>39.666459789015079</v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2.3855714570245796</v>
      </c>
      <c r="E204" s="22">
        <v>0</v>
      </c>
      <c r="F204" s="214"/>
      <c r="G204" s="22">
        <v>0</v>
      </c>
      <c r="H204" s="23">
        <v>0</v>
      </c>
      <c r="I204" s="24">
        <f t="shared" si="262"/>
        <v>2.3855714570245796</v>
      </c>
      <c r="J204" s="6"/>
      <c r="K204" s="25" t="s">
        <v>20</v>
      </c>
      <c r="L204" s="26">
        <v>0</v>
      </c>
      <c r="M204" s="26">
        <v>0</v>
      </c>
      <c r="N204" s="26">
        <v>2.3855714570245796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263"/>
        <v>2.3855714570245796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2.3855714570245796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264"/>
        <v>2.3855714570245796</v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262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263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264"/>
        <v>0</v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262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263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264"/>
        <v>0</v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262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263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264"/>
        <v>0</v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262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263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264"/>
        <v>0</v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262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263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264"/>
        <v>0</v>
      </c>
      <c r="BA209"/>
      <c r="BR209"/>
      <c r="CG209"/>
    </row>
    <row r="210" spans="1:85" x14ac:dyDescent="0.25">
      <c r="A210" s="56" t="s">
        <v>25</v>
      </c>
      <c r="B210" s="57">
        <f>SUM(B189:B205)</f>
        <v>31.426858352548823</v>
      </c>
      <c r="C210" s="57">
        <f t="shared" ref="C210:H210" si="265">SUM(C189:C205)</f>
        <v>13.520990624021625</v>
      </c>
      <c r="D210" s="57">
        <f t="shared" si="265"/>
        <v>173.48187721461642</v>
      </c>
      <c r="E210" s="57">
        <f t="shared" si="265"/>
        <v>17.424627228921171</v>
      </c>
      <c r="F210" s="57">
        <f t="shared" si="265"/>
        <v>0</v>
      </c>
      <c r="G210" s="57">
        <f t="shared" si="265"/>
        <v>1.863797026783929</v>
      </c>
      <c r="H210" s="58">
        <f t="shared" si="265"/>
        <v>0</v>
      </c>
      <c r="I210" s="16">
        <f t="shared" ref="I210" si="266">SUM(I189:I205)</f>
        <v>237.71815044689194</v>
      </c>
      <c r="J210" s="6"/>
      <c r="K210" s="59" t="s">
        <v>25</v>
      </c>
      <c r="L210" s="57">
        <f>SUM(L189:L205)</f>
        <v>31.426858352548823</v>
      </c>
      <c r="M210" s="57">
        <f t="shared" ref="M210:R210" si="267">SUM(M189:M205)</f>
        <v>13.520990624021625</v>
      </c>
      <c r="N210" s="57">
        <f t="shared" si="267"/>
        <v>173.48187721461642</v>
      </c>
      <c r="O210" s="57">
        <f t="shared" si="267"/>
        <v>17.424627228921171</v>
      </c>
      <c r="P210" s="57">
        <f t="shared" si="267"/>
        <v>161.64871941626743</v>
      </c>
      <c r="Q210" s="57">
        <f t="shared" si="267"/>
        <v>1.863797026783929</v>
      </c>
      <c r="R210" s="58">
        <f t="shared" si="267"/>
        <v>0</v>
      </c>
      <c r="S210" s="60">
        <f t="shared" ref="S210" si="268">SUM(S189:S205)</f>
        <v>399.36686986315948</v>
      </c>
      <c r="T210" t="str">
        <f>IF(ABS(S210-AI210)&gt;0.01,S210-AI210,"")</f>
        <v/>
      </c>
      <c r="U210" s="94" t="s">
        <v>61</v>
      </c>
      <c r="V210" s="95">
        <f>SUM(V189:V205)</f>
        <v>27.275181537117312</v>
      </c>
      <c r="W210" s="95">
        <f t="shared" ref="W210:AH210" si="269">SUM(W189:W205)</f>
        <v>0.377510111788674</v>
      </c>
      <c r="X210" s="95">
        <f t="shared" si="269"/>
        <v>1.863797026783929</v>
      </c>
      <c r="Y210" s="95">
        <f t="shared" si="269"/>
        <v>13.520990624021625</v>
      </c>
      <c r="Z210" s="95">
        <f t="shared" si="269"/>
        <v>165.21029023786321</v>
      </c>
      <c r="AA210" s="95">
        <f t="shared" si="269"/>
        <v>16.612823140098527</v>
      </c>
      <c r="AB210" s="95">
        <f t="shared" si="269"/>
        <v>161.64871941626743</v>
      </c>
      <c r="AC210" s="95">
        <f t="shared" si="269"/>
        <v>12.857557769218715</v>
      </c>
      <c r="AD210" s="96">
        <f t="shared" si="269"/>
        <v>3.7741667036428352</v>
      </c>
      <c r="AE210" s="96">
        <f t="shared" si="269"/>
        <v>0.80682914331485434</v>
      </c>
      <c r="AF210" s="96">
        <f t="shared" si="269"/>
        <v>0</v>
      </c>
      <c r="AG210" s="96">
        <f t="shared" si="269"/>
        <v>8.2715869767532357</v>
      </c>
      <c r="AH210" s="96">
        <f t="shared" si="269"/>
        <v>4.9749455077906833E-3</v>
      </c>
      <c r="AI210" s="97">
        <f>SUM(V210:AC210)</f>
        <v>399.36686986315942</v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0.13220218268343722</v>
      </c>
      <c r="C211" s="98">
        <f t="shared" ref="C211:H211" si="270">IF($I210=0,"-",C210/$I210)</f>
        <v>5.6878242568365926E-2</v>
      </c>
      <c r="D211" s="98">
        <f t="shared" si="270"/>
        <v>0.72977968610509447</v>
      </c>
      <c r="E211" s="98">
        <f t="shared" si="270"/>
        <v>7.3299523810715361E-2</v>
      </c>
      <c r="F211" s="98">
        <f t="shared" si="270"/>
        <v>0</v>
      </c>
      <c r="G211" s="98">
        <f t="shared" si="270"/>
        <v>7.8403648323871495E-3</v>
      </c>
      <c r="H211" s="99">
        <f t="shared" si="270"/>
        <v>0</v>
      </c>
      <c r="I211" s="100">
        <f>SUM(B211:H211)</f>
        <v>1.0000000000000002</v>
      </c>
      <c r="J211"/>
      <c r="K211" s="64" t="s">
        <v>86</v>
      </c>
      <c r="L211" s="65">
        <f>IF($S210=0,"-",L210/$S210)</f>
        <v>7.8691701100086331E-2</v>
      </c>
      <c r="M211" s="65">
        <f t="shared" ref="M211:R211" si="271">IF($S210=0,"-",M210/$S210)</f>
        <v>3.3856064797399207E-2</v>
      </c>
      <c r="N211" s="65">
        <f t="shared" si="271"/>
        <v>0.43439226011426257</v>
      </c>
      <c r="O211" s="65">
        <f t="shared" si="271"/>
        <v>4.3630627735574586E-2</v>
      </c>
      <c r="P211" s="65">
        <f t="shared" si="271"/>
        <v>0.40476246683069961</v>
      </c>
      <c r="Q211" s="65">
        <f t="shared" si="271"/>
        <v>4.6668794219774596E-3</v>
      </c>
      <c r="R211" s="66">
        <f t="shared" si="271"/>
        <v>0</v>
      </c>
      <c r="S211" s="67">
        <f>SUM(L211:R211)</f>
        <v>0.99999999999999967</v>
      </c>
      <c r="U211" s="101" t="s">
        <v>86</v>
      </c>
      <c r="V211" s="102">
        <f>+V210/$AI210</f>
        <v>6.8296054568730211E-2</v>
      </c>
      <c r="W211" s="102">
        <f t="shared" ref="W211" si="272">+W210/$AI210</f>
        <v>9.4527147912400818E-4</v>
      </c>
      <c r="X211" s="102">
        <f t="shared" ref="X211" si="273">+X210/$AI210</f>
        <v>4.6668794219774604E-3</v>
      </c>
      <c r="Y211" s="102">
        <f t="shared" ref="Y211" si="274">+Y210/$AI210</f>
        <v>3.3856064797399214E-2</v>
      </c>
      <c r="Z211" s="102">
        <f t="shared" ref="Z211" si="275">+Z210/$AI210</f>
        <v>0.41368050958876856</v>
      </c>
      <c r="AA211" s="102">
        <f t="shared" ref="AA211" si="276">+AA210/$AI210</f>
        <v>4.15979000606405E-2</v>
      </c>
      <c r="AB211" s="102">
        <f t="shared" ref="AB211" si="277">+AB210/$AI210</f>
        <v>0.40476246683069966</v>
      </c>
      <c r="AC211" s="102">
        <f t="shared" ref="AC211" si="278">+AC210/$AI210</f>
        <v>3.219485325266034E-2</v>
      </c>
      <c r="AD211" s="102">
        <f t="shared" ref="AD211" si="279">+AD210/$AI210</f>
        <v>9.4503750522321236E-3</v>
      </c>
      <c r="AE211" s="102">
        <f t="shared" ref="AE211" si="280">+AE210/$AI210</f>
        <v>2.0202705937808745E-3</v>
      </c>
      <c r="AF211" s="102">
        <f t="shared" ref="AF211" si="281">+AF210/$AI210</f>
        <v>0</v>
      </c>
      <c r="AG211" s="102">
        <f t="shared" ref="AG211" si="282">+AG210/$AI210</f>
        <v>2.0711750525494125E-2</v>
      </c>
      <c r="AH211" s="102">
        <f t="shared" ref="AH211" si="283">+AH210/$AI210</f>
        <v>1.2457081153214631E-5</v>
      </c>
      <c r="AI211" s="103">
        <f>SUM(V211:AC211)</f>
        <v>1</v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284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285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286">SUM(V216:AC216)</f>
        <v>0</v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284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285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286"/>
        <v>0</v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284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285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286"/>
        <v>0</v>
      </c>
      <c r="BA218"/>
      <c r="BR218"/>
      <c r="CG218"/>
    </row>
    <row r="219" spans="1:85" x14ac:dyDescent="0.25">
      <c r="A219" s="29" t="s">
        <v>15</v>
      </c>
      <c r="B219" s="18">
        <v>0.37554658945695368</v>
      </c>
      <c r="C219" s="18">
        <v>0.19244019249097896</v>
      </c>
      <c r="D219" s="18">
        <v>5.0841449526379708E-2</v>
      </c>
      <c r="E219" s="18">
        <v>0</v>
      </c>
      <c r="F219" s="214"/>
      <c r="G219" s="18">
        <v>0</v>
      </c>
      <c r="H219" s="30">
        <v>0</v>
      </c>
      <c r="I219" s="16">
        <f t="shared" si="284"/>
        <v>0.61882823147431232</v>
      </c>
      <c r="J219" s="6"/>
      <c r="K219" s="31" t="s">
        <v>15</v>
      </c>
      <c r="L219" s="18">
        <v>0.37554658945695368</v>
      </c>
      <c r="M219" s="18">
        <v>0.19244019249097896</v>
      </c>
      <c r="N219" s="18">
        <v>5.0841449526379708E-2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285"/>
        <v>0.61882823147431232</v>
      </c>
      <c r="U219" s="84" t="s">
        <v>15</v>
      </c>
      <c r="V219" s="76">
        <v>0.37554658945695368</v>
      </c>
      <c r="W219" s="76">
        <v>0</v>
      </c>
      <c r="X219" s="76">
        <v>0</v>
      </c>
      <c r="Y219" s="76">
        <v>0.19244019249097896</v>
      </c>
      <c r="Z219" s="76">
        <v>3.5888082018620968E-2</v>
      </c>
      <c r="AA219" s="76">
        <v>0</v>
      </c>
      <c r="AB219" s="76">
        <v>0</v>
      </c>
      <c r="AC219" s="77">
        <v>1.4953367507758738E-2</v>
      </c>
      <c r="AD219" s="78">
        <v>0</v>
      </c>
      <c r="AE219" s="78">
        <v>0</v>
      </c>
      <c r="AF219" s="78">
        <v>0</v>
      </c>
      <c r="AG219" s="78">
        <v>1.4953367507758738E-2</v>
      </c>
      <c r="AH219" s="78">
        <v>0</v>
      </c>
      <c r="AI219" s="79">
        <f t="shared" si="286"/>
        <v>0.61882823147431232</v>
      </c>
      <c r="BA219"/>
      <c r="BR219"/>
      <c r="CG219"/>
    </row>
    <row r="220" spans="1:85" x14ac:dyDescent="0.25">
      <c r="A220" s="21" t="s">
        <v>14</v>
      </c>
      <c r="B220" s="22">
        <v>0.4066823104731252</v>
      </c>
      <c r="C220" s="22">
        <v>0</v>
      </c>
      <c r="D220" s="22">
        <v>0.40038142465758303</v>
      </c>
      <c r="E220" s="22">
        <v>0</v>
      </c>
      <c r="F220" s="214"/>
      <c r="G220" s="22">
        <v>0</v>
      </c>
      <c r="H220" s="23">
        <v>0</v>
      </c>
      <c r="I220" s="24">
        <f t="shared" si="284"/>
        <v>0.80706373513070817</v>
      </c>
      <c r="J220" s="6"/>
      <c r="K220" s="25" t="s">
        <v>14</v>
      </c>
      <c r="L220" s="26">
        <v>0.4066823104731252</v>
      </c>
      <c r="M220" s="26">
        <v>0</v>
      </c>
      <c r="N220" s="26">
        <v>0.40038142465758303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285"/>
        <v>0.80706373513070817</v>
      </c>
      <c r="U220" s="80" t="s">
        <v>55</v>
      </c>
      <c r="V220" s="81">
        <v>0.4066823104731252</v>
      </c>
      <c r="W220" s="81">
        <v>0</v>
      </c>
      <c r="X220" s="81">
        <v>0</v>
      </c>
      <c r="Y220" s="81">
        <v>0</v>
      </c>
      <c r="Z220" s="81">
        <v>0.40038142465758303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286"/>
        <v>0.80706373513070817</v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1.8554889142105434E-3</v>
      </c>
      <c r="F221" s="214"/>
      <c r="G221" s="18">
        <v>0</v>
      </c>
      <c r="H221" s="30">
        <v>0</v>
      </c>
      <c r="I221" s="16">
        <f t="shared" si="284"/>
        <v>1.8554889142105434E-3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1.8554889142105434E-3</v>
      </c>
      <c r="P221" s="18">
        <v>2.7754490757050974</v>
      </c>
      <c r="Q221" s="18">
        <v>0</v>
      </c>
      <c r="R221" s="19">
        <v>0</v>
      </c>
      <c r="S221" s="20">
        <f t="shared" si="285"/>
        <v>2.7773045646193077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1.8554889142105434E-3</v>
      </c>
      <c r="AB221" s="76">
        <v>2.7754490757050974</v>
      </c>
      <c r="AC221" s="77">
        <v>0</v>
      </c>
      <c r="AD221" s="76">
        <v>0</v>
      </c>
      <c r="AE221" s="76">
        <v>0</v>
      </c>
      <c r="AF221" s="76">
        <v>0</v>
      </c>
      <c r="AG221" s="76">
        <v>0</v>
      </c>
      <c r="AH221" s="76">
        <v>0</v>
      </c>
      <c r="AI221" s="79">
        <f t="shared" si="286"/>
        <v>2.7773045646193077</v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284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0.1730729380022713</v>
      </c>
      <c r="Q222" s="26">
        <v>0</v>
      </c>
      <c r="R222" s="27">
        <v>0</v>
      </c>
      <c r="S222" s="28">
        <f t="shared" si="285"/>
        <v>0.1730729380022713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0.1730729380022713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286"/>
        <v>0.1730729380022713</v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284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285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286"/>
        <v>0</v>
      </c>
      <c r="BA223"/>
      <c r="BR223"/>
      <c r="CG223"/>
    </row>
    <row r="224" spans="1:85" x14ac:dyDescent="0.25">
      <c r="A224" s="21" t="s">
        <v>16</v>
      </c>
      <c r="B224" s="22">
        <v>1.6539644254524834E-2</v>
      </c>
      <c r="C224" s="22">
        <v>0</v>
      </c>
      <c r="D224" s="22">
        <v>6.551295006615486E-2</v>
      </c>
      <c r="E224" s="22">
        <v>3.4624028419163351E-3</v>
      </c>
      <c r="F224" s="214"/>
      <c r="G224" s="22">
        <v>0</v>
      </c>
      <c r="H224" s="23">
        <v>0</v>
      </c>
      <c r="I224" s="24">
        <f t="shared" si="284"/>
        <v>8.5514997162596029E-2</v>
      </c>
      <c r="J224" s="6"/>
      <c r="K224" s="25" t="s">
        <v>16</v>
      </c>
      <c r="L224" s="26">
        <v>1.6539644254524834E-2</v>
      </c>
      <c r="M224" s="26">
        <v>0</v>
      </c>
      <c r="N224" s="26">
        <v>6.551295006615486E-2</v>
      </c>
      <c r="O224" s="26">
        <v>3.4624028419163351E-3</v>
      </c>
      <c r="P224" s="26">
        <v>0</v>
      </c>
      <c r="Q224" s="26">
        <v>0</v>
      </c>
      <c r="R224" s="27">
        <v>0</v>
      </c>
      <c r="S224" s="28">
        <f t="shared" si="285"/>
        <v>8.5514997162596029E-2</v>
      </c>
      <c r="U224" s="80" t="s">
        <v>16</v>
      </c>
      <c r="V224" s="81">
        <v>1.6539644254524834E-2</v>
      </c>
      <c r="W224" s="81">
        <v>0</v>
      </c>
      <c r="X224" s="81">
        <v>0</v>
      </c>
      <c r="Y224" s="81">
        <v>0</v>
      </c>
      <c r="Z224" s="81">
        <v>6.551295006615486E-2</v>
      </c>
      <c r="AA224" s="81">
        <v>3.4624028419163351E-3</v>
      </c>
      <c r="AB224" s="81">
        <v>0</v>
      </c>
      <c r="AC224" s="82">
        <v>0</v>
      </c>
      <c r="AD224" s="81">
        <v>0</v>
      </c>
      <c r="AE224" s="81">
        <v>0</v>
      </c>
      <c r="AF224" s="81">
        <v>0</v>
      </c>
      <c r="AG224" s="81">
        <v>0</v>
      </c>
      <c r="AH224" s="81">
        <v>0</v>
      </c>
      <c r="AI224" s="83">
        <f t="shared" si="286"/>
        <v>8.5514997162596029E-2</v>
      </c>
      <c r="BA224"/>
      <c r="BR224"/>
      <c r="CG224"/>
    </row>
    <row r="225" spans="1:85" x14ac:dyDescent="0.25">
      <c r="A225" s="29" t="s">
        <v>136</v>
      </c>
      <c r="B225" s="18">
        <v>1.7875158598447645</v>
      </c>
      <c r="C225" s="18">
        <v>7.0537842367055598E-2</v>
      </c>
      <c r="D225" s="18">
        <v>15.346279616548699</v>
      </c>
      <c r="E225" s="18">
        <v>1.9533556347800012E-2</v>
      </c>
      <c r="F225" s="214"/>
      <c r="G225" s="18">
        <v>0</v>
      </c>
      <c r="H225" s="30">
        <v>0</v>
      </c>
      <c r="I225" s="16">
        <f t="shared" si="284"/>
        <v>17.223866875108317</v>
      </c>
      <c r="J225" s="6"/>
      <c r="K225" s="31" t="s">
        <v>136</v>
      </c>
      <c r="L225" s="18">
        <v>1.7875158598447645</v>
      </c>
      <c r="M225" s="18">
        <v>7.0537842367055598E-2</v>
      </c>
      <c r="N225" s="18">
        <v>15.346279616548699</v>
      </c>
      <c r="O225" s="18">
        <v>1.9533556347800012E-2</v>
      </c>
      <c r="P225" s="18">
        <v>0</v>
      </c>
      <c r="Q225" s="18">
        <v>0</v>
      </c>
      <c r="R225" s="19">
        <v>0</v>
      </c>
      <c r="S225" s="20">
        <f t="shared" si="285"/>
        <v>17.223866875108317</v>
      </c>
      <c r="U225" s="84" t="s">
        <v>136</v>
      </c>
      <c r="V225" s="76">
        <v>1.6420641437086561</v>
      </c>
      <c r="W225" s="76">
        <v>0</v>
      </c>
      <c r="X225" s="76">
        <v>0</v>
      </c>
      <c r="Y225" s="76">
        <v>7.0537842367055598E-2</v>
      </c>
      <c r="Z225" s="76">
        <v>5.1331473088081232</v>
      </c>
      <c r="AA225" s="76">
        <v>1.9533556347800012E-2</v>
      </c>
      <c r="AB225" s="76">
        <v>0</v>
      </c>
      <c r="AC225" s="77">
        <v>10.358584023876686</v>
      </c>
      <c r="AD225" s="76">
        <v>0.14545171613610847</v>
      </c>
      <c r="AE225" s="76">
        <v>0</v>
      </c>
      <c r="AF225" s="76">
        <v>0</v>
      </c>
      <c r="AG225" s="76">
        <v>10.213132307740576</v>
      </c>
      <c r="AH225" s="76">
        <v>0</v>
      </c>
      <c r="AI225" s="79">
        <f t="shared" si="286"/>
        <v>17.223866875108321</v>
      </c>
      <c r="BA225"/>
      <c r="BR225"/>
      <c r="CG225"/>
    </row>
    <row r="226" spans="1:85" x14ac:dyDescent="0.25">
      <c r="A226" s="21" t="s">
        <v>24</v>
      </c>
      <c r="B226" s="22">
        <v>3.499042652405806</v>
      </c>
      <c r="C226" s="22">
        <v>0.14720120047221666</v>
      </c>
      <c r="D226" s="22">
        <v>4.461205592221873</v>
      </c>
      <c r="E226" s="22">
        <v>43.100191607625824</v>
      </c>
      <c r="F226" s="214"/>
      <c r="G226" s="22">
        <v>8.2498942129067281</v>
      </c>
      <c r="H226" s="23">
        <v>0.90864938563096687</v>
      </c>
      <c r="I226" s="24">
        <f t="shared" si="284"/>
        <v>60.36618465126341</v>
      </c>
      <c r="J226" s="6"/>
      <c r="K226" s="25" t="s">
        <v>24</v>
      </c>
      <c r="L226" s="26">
        <v>3.499042652405806</v>
      </c>
      <c r="M226" s="26">
        <v>0.14720120047221666</v>
      </c>
      <c r="N226" s="26">
        <v>4.461205592221873</v>
      </c>
      <c r="O226" s="26">
        <v>43.100191607625824</v>
      </c>
      <c r="P226" s="26">
        <v>1.3627528266845983</v>
      </c>
      <c r="Q226" s="26">
        <v>8.2498942129067281</v>
      </c>
      <c r="R226" s="27">
        <v>0.90864938563096687</v>
      </c>
      <c r="S226" s="28">
        <f t="shared" si="285"/>
        <v>61.728937477948008</v>
      </c>
      <c r="U226" s="80" t="s">
        <v>24</v>
      </c>
      <c r="V226" s="81">
        <v>0</v>
      </c>
      <c r="W226" s="81">
        <v>3.1387454730549247</v>
      </c>
      <c r="X226" s="81">
        <v>8.2498942129067281</v>
      </c>
      <c r="Y226" s="81">
        <v>0.14720120047221666</v>
      </c>
      <c r="Z226" s="81">
        <v>4.4052977387633661</v>
      </c>
      <c r="AA226" s="81">
        <v>42.678077780991153</v>
      </c>
      <c r="AB226" s="81">
        <v>1.3627528266845983</v>
      </c>
      <c r="AC226" s="82">
        <v>1.7469682450750252</v>
      </c>
      <c r="AD226" s="81">
        <v>0.3602971793508814</v>
      </c>
      <c r="AE226" s="81">
        <v>0.23420513368618615</v>
      </c>
      <c r="AF226" s="81">
        <v>0.90864938563096687</v>
      </c>
      <c r="AG226" s="81">
        <v>5.5907853458507156E-2</v>
      </c>
      <c r="AH226" s="81">
        <v>0.18790869294848397</v>
      </c>
      <c r="AI226" s="83">
        <f t="shared" si="286"/>
        <v>61.728937477948008</v>
      </c>
      <c r="BA226"/>
      <c r="BR226"/>
      <c r="CG226"/>
    </row>
    <row r="227" spans="1:85" x14ac:dyDescent="0.25">
      <c r="A227" s="29" t="s">
        <v>23</v>
      </c>
      <c r="B227" s="18">
        <v>1.0311824751966103</v>
      </c>
      <c r="C227" s="18">
        <v>0</v>
      </c>
      <c r="D227" s="18">
        <v>0.28390034455664359</v>
      </c>
      <c r="E227" s="18">
        <v>0</v>
      </c>
      <c r="F227" s="214"/>
      <c r="G227" s="18">
        <v>0</v>
      </c>
      <c r="H227" s="30">
        <v>0</v>
      </c>
      <c r="I227" s="16">
        <f t="shared" si="284"/>
        <v>1.315082819753254</v>
      </c>
      <c r="J227" s="6"/>
      <c r="K227" s="31" t="s">
        <v>23</v>
      </c>
      <c r="L227" s="18">
        <v>1.0311824751966103</v>
      </c>
      <c r="M227" s="18">
        <v>0</v>
      </c>
      <c r="N227" s="18">
        <v>0.28390034455664359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285"/>
        <v>1.315082819753254</v>
      </c>
      <c r="U227" s="84" t="s">
        <v>23</v>
      </c>
      <c r="V227" s="76">
        <v>1.0311824751966103</v>
      </c>
      <c r="W227" s="76">
        <v>0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0.28390034455664359</v>
      </c>
      <c r="AD227" s="76">
        <v>0</v>
      </c>
      <c r="AE227" s="76">
        <v>0</v>
      </c>
      <c r="AF227" s="76">
        <v>0</v>
      </c>
      <c r="AG227" s="76">
        <v>0.28390034455664359</v>
      </c>
      <c r="AH227" s="76">
        <v>0</v>
      </c>
      <c r="AI227" s="79">
        <f t="shared" si="286"/>
        <v>1.315082819753254</v>
      </c>
      <c r="BA227"/>
      <c r="BR227"/>
      <c r="CG227"/>
    </row>
    <row r="228" spans="1:85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284"/>
        <v>0</v>
      </c>
      <c r="J228" s="6"/>
      <c r="K228" s="25" t="s">
        <v>58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285"/>
        <v>0</v>
      </c>
      <c r="U228" s="80" t="s">
        <v>58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286"/>
        <v>0</v>
      </c>
      <c r="BA228"/>
      <c r="BR228"/>
      <c r="CG228"/>
    </row>
    <row r="229" spans="1:85" x14ac:dyDescent="0.25">
      <c r="A229" s="29" t="s">
        <v>21</v>
      </c>
      <c r="B229" s="18">
        <v>0.12389472078869469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284"/>
        <v>0.12389472078869469</v>
      </c>
      <c r="J229" s="6"/>
      <c r="K229" s="31" t="s">
        <v>21</v>
      </c>
      <c r="L229" s="18">
        <v>0.12389472078869469</v>
      </c>
      <c r="M229" s="18">
        <v>0</v>
      </c>
      <c r="N229" s="18">
        <v>0</v>
      </c>
      <c r="O229" s="18">
        <v>0</v>
      </c>
      <c r="P229" s="18">
        <v>0.15742169578727819</v>
      </c>
      <c r="Q229" s="18">
        <v>0</v>
      </c>
      <c r="R229" s="19">
        <v>0</v>
      </c>
      <c r="S229" s="20">
        <f t="shared" si="285"/>
        <v>0.28131641657597289</v>
      </c>
      <c r="U229" s="84" t="s">
        <v>21</v>
      </c>
      <c r="V229" s="76">
        <v>0.12389472078869469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0.15742169578727819</v>
      </c>
      <c r="AC229" s="77">
        <v>0</v>
      </c>
      <c r="AD229" s="76">
        <v>0</v>
      </c>
      <c r="AE229" s="76">
        <v>0</v>
      </c>
      <c r="AF229" s="76">
        <v>0</v>
      </c>
      <c r="AG229" s="76">
        <v>0</v>
      </c>
      <c r="AH229" s="76">
        <v>0</v>
      </c>
      <c r="AI229" s="79">
        <f t="shared" si="286"/>
        <v>0.28131641657597289</v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284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285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286"/>
        <v>0</v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284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285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286"/>
        <v>0</v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284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285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286"/>
        <v>0</v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284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285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286"/>
        <v>0</v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284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285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286"/>
        <v>0</v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284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285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286"/>
        <v>0</v>
      </c>
      <c r="BA235"/>
      <c r="BR235"/>
      <c r="CG235"/>
    </row>
    <row r="236" spans="1:85" x14ac:dyDescent="0.25">
      <c r="A236" s="56" t="s">
        <v>25</v>
      </c>
      <c r="B236" s="57">
        <f>SUM(B215:B231)</f>
        <v>7.240404252420479</v>
      </c>
      <c r="C236" s="57">
        <f t="shared" ref="C236:H236" si="287">SUM(C215:C231)</f>
        <v>0.41017923533025125</v>
      </c>
      <c r="D236" s="57">
        <f t="shared" si="287"/>
        <v>20.608121377577334</v>
      </c>
      <c r="E236" s="57">
        <f t="shared" si="287"/>
        <v>43.125043055729748</v>
      </c>
      <c r="F236" s="57">
        <f t="shared" si="287"/>
        <v>0</v>
      </c>
      <c r="G236" s="57">
        <f t="shared" si="287"/>
        <v>8.2498942129067281</v>
      </c>
      <c r="H236" s="58">
        <f t="shared" si="287"/>
        <v>0.90864938563096687</v>
      </c>
      <c r="I236" s="16">
        <f t="shared" ref="I236" si="288">SUM(I215:I231)</f>
        <v>80.542291519595508</v>
      </c>
      <c r="J236" s="6"/>
      <c r="K236" s="59" t="s">
        <v>25</v>
      </c>
      <c r="L236" s="57">
        <f>SUM(L215:L231)</f>
        <v>7.240404252420479</v>
      </c>
      <c r="M236" s="57">
        <f t="shared" ref="M236:R236" si="289">SUM(M215:M231)</f>
        <v>0.41017923533025125</v>
      </c>
      <c r="N236" s="57">
        <f t="shared" si="289"/>
        <v>20.608121377577334</v>
      </c>
      <c r="O236" s="57">
        <f t="shared" si="289"/>
        <v>43.125043055729748</v>
      </c>
      <c r="P236" s="57">
        <f t="shared" si="289"/>
        <v>4.4686965361792446</v>
      </c>
      <c r="Q236" s="57">
        <f t="shared" si="289"/>
        <v>8.2498942129067281</v>
      </c>
      <c r="R236" s="58">
        <f t="shared" si="289"/>
        <v>0.90864938563096687</v>
      </c>
      <c r="S236" s="60">
        <f t="shared" ref="S236" si="290">SUM(S215:S231)</f>
        <v>85.01098805577476</v>
      </c>
      <c r="T236" t="str">
        <f>IF(ABS(S236-AI236)&gt;0.01,S236-AI236,"")</f>
        <v/>
      </c>
      <c r="U236" s="94" t="s">
        <v>61</v>
      </c>
      <c r="V236" s="95">
        <f>SUM(V215:V231)</f>
        <v>3.5959098838785648</v>
      </c>
      <c r="W236" s="95">
        <f t="shared" ref="W236:AH236" si="291">SUM(W215:W231)</f>
        <v>3.1387454730549247</v>
      </c>
      <c r="X236" s="95">
        <f t="shared" si="291"/>
        <v>8.2498942129067281</v>
      </c>
      <c r="Y236" s="95">
        <f t="shared" si="291"/>
        <v>0.41017923533025125</v>
      </c>
      <c r="Z236" s="95">
        <f t="shared" si="291"/>
        <v>10.040227504313847</v>
      </c>
      <c r="AA236" s="95">
        <f t="shared" si="291"/>
        <v>42.702929229095076</v>
      </c>
      <c r="AB236" s="95">
        <f t="shared" si="291"/>
        <v>4.4686965361792446</v>
      </c>
      <c r="AC236" s="95">
        <f t="shared" si="291"/>
        <v>12.404405981016115</v>
      </c>
      <c r="AD236" s="96">
        <f t="shared" si="291"/>
        <v>0.50574889548698987</v>
      </c>
      <c r="AE236" s="96">
        <f t="shared" si="291"/>
        <v>0.23420513368618615</v>
      </c>
      <c r="AF236" s="96">
        <f t="shared" si="291"/>
        <v>0.90864938563096687</v>
      </c>
      <c r="AG236" s="96">
        <f t="shared" si="291"/>
        <v>10.567893873263486</v>
      </c>
      <c r="AH236" s="96">
        <f t="shared" si="291"/>
        <v>0.18790869294848397</v>
      </c>
      <c r="AI236" s="97">
        <f>SUM(V236:AC236)</f>
        <v>85.010988055774732</v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8.9895682328071422E-2</v>
      </c>
      <c r="C237" s="98">
        <f t="shared" ref="C237:H237" si="292">IF($I236=0,"-",C236/$I236)</f>
        <v>5.0927187144961831E-3</v>
      </c>
      <c r="D237" s="98">
        <f t="shared" si="292"/>
        <v>0.2558670853381852</v>
      </c>
      <c r="E237" s="98">
        <f t="shared" si="292"/>
        <v>0.5354335249480412</v>
      </c>
      <c r="F237" s="98">
        <f t="shared" si="292"/>
        <v>0</v>
      </c>
      <c r="G237" s="98">
        <f t="shared" si="292"/>
        <v>0.10242934559292459</v>
      </c>
      <c r="H237" s="99">
        <f t="shared" si="292"/>
        <v>1.1281643078281394E-2</v>
      </c>
      <c r="I237" s="100">
        <f>SUM(B237:H237)</f>
        <v>1</v>
      </c>
      <c r="J237"/>
      <c r="K237" s="64" t="s">
        <v>86</v>
      </c>
      <c r="L237" s="65">
        <f>IF($S236=0,"-",L236/$S236)</f>
        <v>8.5170216439198781E-2</v>
      </c>
      <c r="M237" s="65">
        <f t="shared" ref="M237:R237" si="293">IF($S236=0,"-",M236/$S236)</f>
        <v>4.825014327102483E-3</v>
      </c>
      <c r="N237" s="65">
        <f t="shared" si="293"/>
        <v>0.24241714922848062</v>
      </c>
      <c r="O237" s="65">
        <f t="shared" si="293"/>
        <v>0.50728786998024167</v>
      </c>
      <c r="P237" s="65">
        <f t="shared" si="293"/>
        <v>5.2566105139813017E-2</v>
      </c>
      <c r="Q237" s="65">
        <f t="shared" si="293"/>
        <v>9.7045033843084674E-2</v>
      </c>
      <c r="R237" s="66">
        <f t="shared" si="293"/>
        <v>1.0688611042078609E-2</v>
      </c>
      <c r="S237" s="67">
        <f>SUM(L237:R237)</f>
        <v>0.99999999999999989</v>
      </c>
      <c r="U237" s="101" t="s">
        <v>86</v>
      </c>
      <c r="V237" s="102">
        <f>+V236/$AI236</f>
        <v>4.229935407313852E-2</v>
      </c>
      <c r="W237" s="102">
        <f t="shared" ref="W237" si="294">+W236/$AI236</f>
        <v>3.6921644423137744E-2</v>
      </c>
      <c r="X237" s="102">
        <f t="shared" ref="X237" si="295">+X236/$AI236</f>
        <v>9.7045033843084702E-2</v>
      </c>
      <c r="Y237" s="102">
        <f t="shared" ref="Y237" si="296">+Y236/$AI236</f>
        <v>4.8250143271024847E-3</v>
      </c>
      <c r="Z237" s="102">
        <f t="shared" ref="Z237" si="297">+Z236/$AI236</f>
        <v>0.11810505599260379</v>
      </c>
      <c r="AA237" s="102">
        <f t="shared" ref="AA237" si="298">+AA236/$AI236</f>
        <v>0.50232246684485271</v>
      </c>
      <c r="AB237" s="102">
        <f t="shared" ref="AB237" si="299">+AB236/$AI236</f>
        <v>5.2566105139813031E-2</v>
      </c>
      <c r="AC237" s="102">
        <f t="shared" ref="AC237" si="300">+AC236/$AI236</f>
        <v>0.14591532535626719</v>
      </c>
      <c r="AD237" s="102">
        <f t="shared" ref="AD237" si="301">+AD236/$AI236</f>
        <v>5.9492179429225531E-3</v>
      </c>
      <c r="AE237" s="102">
        <f t="shared" ref="AE237" si="302">+AE236/$AI236</f>
        <v>2.7549983718872535E-3</v>
      </c>
      <c r="AF237" s="102">
        <f t="shared" ref="AF237" si="303">+AF236/$AI236</f>
        <v>1.0688611042078612E-2</v>
      </c>
      <c r="AG237" s="102">
        <f t="shared" ref="AG237" si="304">+AG236/$AI236</f>
        <v>0.1243120932358769</v>
      </c>
      <c r="AH237" s="102">
        <f t="shared" ref="AH237" si="305">+AH236/$AI236</f>
        <v>2.2104047635018572E-3</v>
      </c>
      <c r="AI237" s="103">
        <f>SUM(V237:AC237)</f>
        <v>1.0000000000000002</v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306">SUM(B242:H242)</f>
        <v>0</v>
      </c>
      <c r="J242" s="6"/>
      <c r="K242" s="25" t="s">
        <v>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307">SUM(L242:R242)</f>
        <v>0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308">SUM(V242:AC242)</f>
        <v>0</v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7.5117841023462445E-2</v>
      </c>
      <c r="E243" s="18">
        <v>0</v>
      </c>
      <c r="F243" s="214"/>
      <c r="G243" s="18">
        <v>0</v>
      </c>
      <c r="H243" s="30">
        <v>0</v>
      </c>
      <c r="I243" s="16">
        <f t="shared" si="306"/>
        <v>7.5117841023462445E-2</v>
      </c>
      <c r="J243" s="6"/>
      <c r="K243" s="31" t="s">
        <v>9</v>
      </c>
      <c r="L243" s="18">
        <v>0</v>
      </c>
      <c r="M243" s="18">
        <v>0</v>
      </c>
      <c r="N243" s="18">
        <v>7.5117841023462445E-2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307"/>
        <v>7.5117841023462445E-2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7.5117841023462445E-2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308"/>
        <v>7.5117841023462445E-2</v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306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307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308"/>
        <v>0</v>
      </c>
      <c r="BA244"/>
      <c r="BR244"/>
      <c r="CG244"/>
    </row>
    <row r="245" spans="1:85" x14ac:dyDescent="0.25">
      <c r="A245" s="29" t="s">
        <v>15</v>
      </c>
      <c r="B245" s="18">
        <v>14.812745724306009</v>
      </c>
      <c r="C245" s="18">
        <v>8.7406393323196926E-2</v>
      </c>
      <c r="D245" s="18">
        <v>0.31636881968841513</v>
      </c>
      <c r="E245" s="18">
        <v>0</v>
      </c>
      <c r="F245" s="214"/>
      <c r="G245" s="18">
        <v>0</v>
      </c>
      <c r="H245" s="30">
        <v>0</v>
      </c>
      <c r="I245" s="16">
        <f t="shared" si="306"/>
        <v>15.216520937317622</v>
      </c>
      <c r="J245" s="6"/>
      <c r="K245" s="31" t="s">
        <v>15</v>
      </c>
      <c r="L245" s="18">
        <v>14.812745724306009</v>
      </c>
      <c r="M245" s="18">
        <v>8.7406393323196926E-2</v>
      </c>
      <c r="N245" s="18">
        <v>0.31636881968841513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307"/>
        <v>15.216520937317622</v>
      </c>
      <c r="U245" s="84" t="s">
        <v>15</v>
      </c>
      <c r="V245" s="76">
        <v>14.787851924800378</v>
      </c>
      <c r="W245" s="76">
        <v>0</v>
      </c>
      <c r="X245" s="76">
        <v>0</v>
      </c>
      <c r="Y245" s="76">
        <v>8.7406393323196926E-2</v>
      </c>
      <c r="Z245" s="76">
        <v>0.30363093831881738</v>
      </c>
      <c r="AA245" s="76">
        <v>0</v>
      </c>
      <c r="AB245" s="76">
        <v>0</v>
      </c>
      <c r="AC245" s="77">
        <v>3.7631680875227794E-2</v>
      </c>
      <c r="AD245" s="78">
        <v>2.4893799505630053E-2</v>
      </c>
      <c r="AE245" s="78">
        <v>0</v>
      </c>
      <c r="AF245" s="78">
        <v>0</v>
      </c>
      <c r="AG245" s="78">
        <v>1.2737881369597749E-2</v>
      </c>
      <c r="AH245" s="78">
        <v>0</v>
      </c>
      <c r="AI245" s="79">
        <f t="shared" si="308"/>
        <v>15.21652093731762</v>
      </c>
      <c r="BA245"/>
      <c r="BR245"/>
      <c r="CG245"/>
    </row>
    <row r="246" spans="1:85" x14ac:dyDescent="0.25">
      <c r="A246" s="21" t="s">
        <v>14</v>
      </c>
      <c r="B246" s="22">
        <v>8.2208970280223159</v>
      </c>
      <c r="C246" s="22">
        <v>4.0025162099380542E-2</v>
      </c>
      <c r="D246" s="22">
        <v>0.13785008515745764</v>
      </c>
      <c r="E246" s="22">
        <v>0</v>
      </c>
      <c r="F246" s="214"/>
      <c r="G246" s="22">
        <v>0</v>
      </c>
      <c r="H246" s="23">
        <v>0</v>
      </c>
      <c r="I246" s="24">
        <f t="shared" si="306"/>
        <v>8.3987722752791552</v>
      </c>
      <c r="J246" s="6"/>
      <c r="K246" s="25" t="s">
        <v>14</v>
      </c>
      <c r="L246" s="26">
        <v>8.2208970280223159</v>
      </c>
      <c r="M246" s="26">
        <v>4.0025162099380542E-2</v>
      </c>
      <c r="N246" s="26">
        <v>0.13785008515745764</v>
      </c>
      <c r="O246" s="26">
        <v>0</v>
      </c>
      <c r="P246" s="26">
        <v>0</v>
      </c>
      <c r="Q246" s="26">
        <v>0</v>
      </c>
      <c r="R246" s="27">
        <v>0</v>
      </c>
      <c r="S246" s="28">
        <f t="shared" si="307"/>
        <v>8.3987722752791552</v>
      </c>
      <c r="U246" s="80" t="s">
        <v>55</v>
      </c>
      <c r="V246" s="81">
        <v>8.2200305150444049</v>
      </c>
      <c r="W246" s="81">
        <v>0</v>
      </c>
      <c r="X246" s="81">
        <v>0</v>
      </c>
      <c r="Y246" s="81">
        <v>4.0025162099380542E-2</v>
      </c>
      <c r="Z246" s="81">
        <v>0.13714971964839712</v>
      </c>
      <c r="AA246" s="81">
        <v>0</v>
      </c>
      <c r="AB246" s="81">
        <v>0</v>
      </c>
      <c r="AC246" s="82">
        <v>1.5668784869707229E-3</v>
      </c>
      <c r="AD246" s="81">
        <v>8.6651297791020393E-4</v>
      </c>
      <c r="AE246" s="81">
        <v>0</v>
      </c>
      <c r="AF246" s="81">
        <v>0</v>
      </c>
      <c r="AG246" s="81">
        <v>7.0036550906051899E-4</v>
      </c>
      <c r="AH246" s="81">
        <v>0</v>
      </c>
      <c r="AI246" s="83">
        <f t="shared" si="308"/>
        <v>8.3987722752791534</v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0.31460712964850496</v>
      </c>
      <c r="F247" s="214"/>
      <c r="G247" s="18">
        <v>0</v>
      </c>
      <c r="H247" s="30">
        <v>0</v>
      </c>
      <c r="I247" s="16">
        <f t="shared" si="306"/>
        <v>0.31460712964850496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0.31460712964850496</v>
      </c>
      <c r="P247" s="18">
        <v>58.669895962016277</v>
      </c>
      <c r="Q247" s="18">
        <v>0</v>
      </c>
      <c r="R247" s="19">
        <v>0</v>
      </c>
      <c r="S247" s="20">
        <f t="shared" si="307"/>
        <v>58.984503091664784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0.31460712964850496</v>
      </c>
      <c r="AB247" s="76">
        <v>58.669895962016277</v>
      </c>
      <c r="AC247" s="77">
        <v>0</v>
      </c>
      <c r="AD247" s="76">
        <v>0</v>
      </c>
      <c r="AE247" s="76">
        <v>0</v>
      </c>
      <c r="AF247" s="76">
        <v>0</v>
      </c>
      <c r="AG247" s="76">
        <v>0</v>
      </c>
      <c r="AH247" s="76">
        <v>0</v>
      </c>
      <c r="AI247" s="79">
        <f t="shared" si="308"/>
        <v>58.984503091664784</v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1.6205936823769163E-3</v>
      </c>
      <c r="F248" s="214"/>
      <c r="G248" s="22">
        <v>0</v>
      </c>
      <c r="H248" s="23">
        <v>0</v>
      </c>
      <c r="I248" s="24">
        <f t="shared" si="306"/>
        <v>1.6205936823769163E-3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1.6205936823769163E-3</v>
      </c>
      <c r="P248" s="26">
        <v>2.7677212897979557</v>
      </c>
      <c r="Q248" s="26">
        <v>0</v>
      </c>
      <c r="R248" s="27">
        <v>0</v>
      </c>
      <c r="S248" s="28">
        <f t="shared" si="307"/>
        <v>2.7693418834803327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1.6205936823769163E-3</v>
      </c>
      <c r="AB248" s="81">
        <v>2.7677212897979557</v>
      </c>
      <c r="AC248" s="82">
        <v>0</v>
      </c>
      <c r="AD248" s="81">
        <v>0</v>
      </c>
      <c r="AE248" s="81">
        <v>0</v>
      </c>
      <c r="AF248" s="81">
        <v>0</v>
      </c>
      <c r="AG248" s="81">
        <v>0</v>
      </c>
      <c r="AH248" s="81">
        <v>0</v>
      </c>
      <c r="AI248" s="83">
        <f t="shared" si="308"/>
        <v>2.7693418834803327</v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0.42184297969890966</v>
      </c>
      <c r="E249" s="18">
        <v>0</v>
      </c>
      <c r="F249" s="214"/>
      <c r="G249" s="18">
        <v>0</v>
      </c>
      <c r="H249" s="30">
        <v>0</v>
      </c>
      <c r="I249" s="16">
        <f t="shared" si="306"/>
        <v>0.42184297969890966</v>
      </c>
      <c r="J249" s="6"/>
      <c r="K249" s="31" t="s">
        <v>57</v>
      </c>
      <c r="L249" s="18">
        <v>0</v>
      </c>
      <c r="M249" s="18">
        <v>0</v>
      </c>
      <c r="N249" s="18">
        <v>0.42184297969890966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307"/>
        <v>0.42184297969890966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0.42184297969890966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308"/>
        <v>0.42184297969890966</v>
      </c>
      <c r="BA249"/>
      <c r="BR249"/>
      <c r="CG249"/>
    </row>
    <row r="250" spans="1:85" x14ac:dyDescent="0.25">
      <c r="A250" s="21" t="s">
        <v>16</v>
      </c>
      <c r="B250" s="22">
        <v>1.4939044599742997</v>
      </c>
      <c r="C250" s="22">
        <v>7.155520774001406E-2</v>
      </c>
      <c r="D250" s="22">
        <v>0.73341080007272608</v>
      </c>
      <c r="E250" s="22">
        <v>2.7840510214221441E-3</v>
      </c>
      <c r="F250" s="214"/>
      <c r="G250" s="22">
        <v>0</v>
      </c>
      <c r="H250" s="23">
        <v>0</v>
      </c>
      <c r="I250" s="24">
        <f t="shared" si="306"/>
        <v>2.3016545188084621</v>
      </c>
      <c r="J250" s="6"/>
      <c r="K250" s="25" t="s">
        <v>16</v>
      </c>
      <c r="L250" s="26">
        <v>1.4939044599742997</v>
      </c>
      <c r="M250" s="26">
        <v>7.155520774001406E-2</v>
      </c>
      <c r="N250" s="26">
        <v>0.73341080007272608</v>
      </c>
      <c r="O250" s="26">
        <v>2.7840510214221441E-3</v>
      </c>
      <c r="P250" s="26">
        <v>2.865229060693656E-2</v>
      </c>
      <c r="Q250" s="26">
        <v>0</v>
      </c>
      <c r="R250" s="27">
        <v>0</v>
      </c>
      <c r="S250" s="28">
        <f t="shared" si="307"/>
        <v>2.3303068094153985</v>
      </c>
      <c r="U250" s="80" t="s">
        <v>16</v>
      </c>
      <c r="V250" s="81">
        <v>1.492610262427579</v>
      </c>
      <c r="W250" s="81">
        <v>0</v>
      </c>
      <c r="X250" s="81">
        <v>0</v>
      </c>
      <c r="Y250" s="81">
        <v>7.155520774001406E-2</v>
      </c>
      <c r="Z250" s="81">
        <v>0.73341080007272608</v>
      </c>
      <c r="AA250" s="81">
        <v>0</v>
      </c>
      <c r="AB250" s="81">
        <v>2.865229060693656E-2</v>
      </c>
      <c r="AC250" s="82">
        <v>4.0782485681428822E-3</v>
      </c>
      <c r="AD250" s="81">
        <v>1.2941975467207374E-3</v>
      </c>
      <c r="AE250" s="81">
        <v>0</v>
      </c>
      <c r="AF250" s="81">
        <v>0</v>
      </c>
      <c r="AG250" s="81">
        <v>0</v>
      </c>
      <c r="AH250" s="81">
        <v>2.7840510214221441E-3</v>
      </c>
      <c r="AI250" s="83">
        <f t="shared" si="308"/>
        <v>2.3303068094153985</v>
      </c>
      <c r="BA250"/>
      <c r="BR250"/>
      <c r="CG250"/>
    </row>
    <row r="251" spans="1:85" x14ac:dyDescent="0.25">
      <c r="A251" s="29" t="s">
        <v>136</v>
      </c>
      <c r="B251" s="18">
        <v>92.606506735197343</v>
      </c>
      <c r="C251" s="18">
        <v>2.7159814849974184</v>
      </c>
      <c r="D251" s="18">
        <v>63.849637016683658</v>
      </c>
      <c r="E251" s="18">
        <v>0.37440015257488996</v>
      </c>
      <c r="F251" s="214"/>
      <c r="G251" s="18">
        <v>0</v>
      </c>
      <c r="H251" s="30">
        <v>0</v>
      </c>
      <c r="I251" s="16">
        <f t="shared" si="306"/>
        <v>159.54652538945328</v>
      </c>
      <c r="J251" s="6"/>
      <c r="K251" s="31" t="s">
        <v>136</v>
      </c>
      <c r="L251" s="18">
        <v>92.606506735197343</v>
      </c>
      <c r="M251" s="18">
        <v>2.7159814849974184</v>
      </c>
      <c r="N251" s="18">
        <v>63.849637016683658</v>
      </c>
      <c r="O251" s="18">
        <v>0.37440015257488996</v>
      </c>
      <c r="P251" s="18">
        <v>3.0396520649091527E-2</v>
      </c>
      <c r="Q251" s="18">
        <v>0</v>
      </c>
      <c r="R251" s="19">
        <v>0</v>
      </c>
      <c r="S251" s="20">
        <f t="shared" si="307"/>
        <v>159.57692191010239</v>
      </c>
      <c r="U251" s="84" t="s">
        <v>136</v>
      </c>
      <c r="V251" s="76">
        <v>90.026215044954057</v>
      </c>
      <c r="W251" s="76">
        <v>0</v>
      </c>
      <c r="X251" s="76">
        <v>0</v>
      </c>
      <c r="Y251" s="76">
        <v>2.7159814849974184</v>
      </c>
      <c r="Z251" s="76">
        <v>63.783843219971246</v>
      </c>
      <c r="AA251" s="76">
        <v>0.37440015257488996</v>
      </c>
      <c r="AB251" s="76">
        <v>3.0396520649091527E-2</v>
      </c>
      <c r="AC251" s="77">
        <v>2.6460854869556911</v>
      </c>
      <c r="AD251" s="76">
        <v>2.5802916902432784</v>
      </c>
      <c r="AE251" s="76">
        <v>0</v>
      </c>
      <c r="AF251" s="76">
        <v>0</v>
      </c>
      <c r="AG251" s="76">
        <v>6.5793796712412797E-2</v>
      </c>
      <c r="AH251" s="76">
        <v>0</v>
      </c>
      <c r="AI251" s="79">
        <f t="shared" si="308"/>
        <v>159.57692191010239</v>
      </c>
      <c r="BA251"/>
      <c r="BR251"/>
      <c r="CG251"/>
    </row>
    <row r="252" spans="1:85" x14ac:dyDescent="0.25">
      <c r="A252" s="21" t="s">
        <v>24</v>
      </c>
      <c r="B252" s="22">
        <v>25.388035982655683</v>
      </c>
      <c r="C252" s="22">
        <v>1.1165363112631481</v>
      </c>
      <c r="D252" s="22">
        <v>18.237113355318826</v>
      </c>
      <c r="E252" s="22">
        <v>121.49446853213533</v>
      </c>
      <c r="F252" s="214"/>
      <c r="G252" s="22">
        <v>18.992879991290266</v>
      </c>
      <c r="H252" s="23">
        <v>2.8476312940714865</v>
      </c>
      <c r="I252" s="24">
        <f t="shared" si="306"/>
        <v>188.07666546673471</v>
      </c>
      <c r="J252" s="6"/>
      <c r="K252" s="25" t="s">
        <v>24</v>
      </c>
      <c r="L252" s="26">
        <v>25.388035982655683</v>
      </c>
      <c r="M252" s="26">
        <v>1.1165363112631481</v>
      </c>
      <c r="N252" s="26">
        <v>18.237113355318826</v>
      </c>
      <c r="O252" s="26">
        <v>121.49446853213533</v>
      </c>
      <c r="P252" s="26">
        <v>3.4545008078198132</v>
      </c>
      <c r="Q252" s="26">
        <v>18.992879991290266</v>
      </c>
      <c r="R252" s="27">
        <v>2.8476312940714865</v>
      </c>
      <c r="S252" s="28">
        <f t="shared" si="307"/>
        <v>191.53116627455452</v>
      </c>
      <c r="U252" s="80" t="s">
        <v>24</v>
      </c>
      <c r="V252" s="81">
        <v>0.94006575839464523</v>
      </c>
      <c r="W252" s="81">
        <v>9.4446452021336231</v>
      </c>
      <c r="X252" s="81">
        <v>18.992879991290266</v>
      </c>
      <c r="Y252" s="81">
        <v>1.1165363112631481</v>
      </c>
      <c r="Z252" s="81">
        <v>18.029316672195893</v>
      </c>
      <c r="AA252" s="81">
        <v>112.68617235683536</v>
      </c>
      <c r="AB252" s="81">
        <v>3.4545008078198132</v>
      </c>
      <c r="AC252" s="82">
        <v>26.867049174621819</v>
      </c>
      <c r="AD252" s="81">
        <v>15.003325022127415</v>
      </c>
      <c r="AE252" s="81">
        <v>8.409695386566808</v>
      </c>
      <c r="AF252" s="81">
        <v>2.8476312940714865</v>
      </c>
      <c r="AG252" s="81">
        <v>0.20779668312293331</v>
      </c>
      <c r="AH252" s="81">
        <v>0.39860078873316351</v>
      </c>
      <c r="AI252" s="83">
        <f t="shared" si="308"/>
        <v>191.53116627455455</v>
      </c>
      <c r="BA252"/>
      <c r="BR252"/>
      <c r="CG252"/>
    </row>
    <row r="253" spans="1:85" x14ac:dyDescent="0.25">
      <c r="A253" s="29" t="s">
        <v>23</v>
      </c>
      <c r="B253" s="18">
        <v>21.500962742495446</v>
      </c>
      <c r="C253" s="18">
        <v>0</v>
      </c>
      <c r="D253" s="18">
        <v>0.39510060711511991</v>
      </c>
      <c r="E253" s="18">
        <v>0</v>
      </c>
      <c r="F253" s="214"/>
      <c r="G253" s="18">
        <v>0</v>
      </c>
      <c r="H253" s="30">
        <v>0</v>
      </c>
      <c r="I253" s="16">
        <f t="shared" si="306"/>
        <v>21.896063349610564</v>
      </c>
      <c r="J253" s="6"/>
      <c r="K253" s="31" t="s">
        <v>23</v>
      </c>
      <c r="L253" s="18">
        <v>21.500962742495446</v>
      </c>
      <c r="M253" s="18">
        <v>0</v>
      </c>
      <c r="N253" s="18">
        <v>0.39510060711511991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307"/>
        <v>21.896063349610564</v>
      </c>
      <c r="U253" s="84" t="s">
        <v>23</v>
      </c>
      <c r="V253" s="76">
        <v>21.328484088972928</v>
      </c>
      <c r="W253" s="76">
        <v>0</v>
      </c>
      <c r="X253" s="76">
        <v>0</v>
      </c>
      <c r="Y253" s="76">
        <v>0</v>
      </c>
      <c r="Z253" s="76">
        <v>0.39510060711511991</v>
      </c>
      <c r="AA253" s="76">
        <v>0</v>
      </c>
      <c r="AB253" s="76">
        <v>0</v>
      </c>
      <c r="AC253" s="77">
        <v>0.17247865352251615</v>
      </c>
      <c r="AD253" s="76">
        <v>0.17247865352251615</v>
      </c>
      <c r="AE253" s="76">
        <v>0</v>
      </c>
      <c r="AF253" s="76">
        <v>0</v>
      </c>
      <c r="AG253" s="76">
        <v>0</v>
      </c>
      <c r="AH253" s="76">
        <v>0</v>
      </c>
      <c r="AI253" s="79">
        <f t="shared" si="308"/>
        <v>21.896063349610564</v>
      </c>
      <c r="BA253"/>
      <c r="BR253"/>
      <c r="CG253"/>
    </row>
    <row r="254" spans="1:85" x14ac:dyDescent="0.25">
      <c r="A254" s="21" t="s">
        <v>58</v>
      </c>
      <c r="B254" s="22">
        <v>0.13093989746316825</v>
      </c>
      <c r="C254" s="22">
        <v>0.22205786734733171</v>
      </c>
      <c r="D254" s="22">
        <v>0.40496875504072649</v>
      </c>
      <c r="E254" s="22">
        <v>0</v>
      </c>
      <c r="F254" s="214"/>
      <c r="G254" s="22">
        <v>0</v>
      </c>
      <c r="H254" s="23">
        <v>0</v>
      </c>
      <c r="I254" s="24">
        <f t="shared" si="306"/>
        <v>0.75796651985122643</v>
      </c>
      <c r="J254" s="6"/>
      <c r="K254" s="25" t="s">
        <v>58</v>
      </c>
      <c r="L254" s="26">
        <v>0.13093989746316825</v>
      </c>
      <c r="M254" s="26">
        <v>0.22205786734733171</v>
      </c>
      <c r="N254" s="26">
        <v>0.40496875504072649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307"/>
        <v>0.75796651985122643</v>
      </c>
      <c r="U254" s="80" t="s">
        <v>58</v>
      </c>
      <c r="V254" s="81">
        <v>0.13093989746316825</v>
      </c>
      <c r="W254" s="81">
        <v>0</v>
      </c>
      <c r="X254" s="81">
        <v>0</v>
      </c>
      <c r="Y254" s="81">
        <v>0.22205786734733171</v>
      </c>
      <c r="Z254" s="81">
        <v>0.40496875504072649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308"/>
        <v>0.75796651985122643</v>
      </c>
      <c r="BA254"/>
      <c r="BR254"/>
      <c r="CG254"/>
    </row>
    <row r="255" spans="1:85" x14ac:dyDescent="0.25">
      <c r="A255" s="29" t="s">
        <v>21</v>
      </c>
      <c r="B255" s="18">
        <v>0.53340339758402278</v>
      </c>
      <c r="C255" s="18">
        <v>0</v>
      </c>
      <c r="D255" s="18">
        <v>20.07680443360044</v>
      </c>
      <c r="E255" s="18">
        <v>0</v>
      </c>
      <c r="F255" s="214"/>
      <c r="G255" s="18">
        <v>0</v>
      </c>
      <c r="H255" s="30">
        <v>0</v>
      </c>
      <c r="I255" s="16">
        <f t="shared" si="306"/>
        <v>20.610207831184464</v>
      </c>
      <c r="J255" s="6"/>
      <c r="K255" s="31" t="s">
        <v>21</v>
      </c>
      <c r="L255" s="18">
        <v>0.53340339758402278</v>
      </c>
      <c r="M255" s="18">
        <v>0</v>
      </c>
      <c r="N255" s="18">
        <v>20.07680443360044</v>
      </c>
      <c r="O255" s="18">
        <v>0</v>
      </c>
      <c r="P255" s="18">
        <v>3.3267193415475984</v>
      </c>
      <c r="Q255" s="18">
        <v>0</v>
      </c>
      <c r="R255" s="19">
        <v>0</v>
      </c>
      <c r="S255" s="20">
        <f t="shared" si="307"/>
        <v>23.936927172732062</v>
      </c>
      <c r="U255" s="84" t="s">
        <v>21</v>
      </c>
      <c r="V255" s="76">
        <v>0.53340339758402278</v>
      </c>
      <c r="W255" s="76">
        <v>0</v>
      </c>
      <c r="X255" s="76">
        <v>0</v>
      </c>
      <c r="Y255" s="76">
        <v>0</v>
      </c>
      <c r="Z255" s="76">
        <v>20.069947451581729</v>
      </c>
      <c r="AA255" s="76">
        <v>0</v>
      </c>
      <c r="AB255" s="76">
        <v>3.3267193415475984</v>
      </c>
      <c r="AC255" s="77">
        <v>6.8569820187122342E-3</v>
      </c>
      <c r="AD255" s="76">
        <v>0</v>
      </c>
      <c r="AE255" s="76">
        <v>0</v>
      </c>
      <c r="AF255" s="76">
        <v>0</v>
      </c>
      <c r="AG255" s="76">
        <v>6.8569820187122342E-3</v>
      </c>
      <c r="AH255" s="76">
        <v>0</v>
      </c>
      <c r="AI255" s="79">
        <f t="shared" si="308"/>
        <v>23.936927172732062</v>
      </c>
      <c r="BA255"/>
      <c r="BR255"/>
      <c r="CG255"/>
    </row>
    <row r="256" spans="1:85" x14ac:dyDescent="0.25">
      <c r="A256" s="21" t="s">
        <v>20</v>
      </c>
      <c r="B256" s="22">
        <v>8.7154465864872462E-5</v>
      </c>
      <c r="C256" s="22">
        <v>0</v>
      </c>
      <c r="D256" s="22">
        <v>2.1788616466218116E-5</v>
      </c>
      <c r="E256" s="22">
        <v>0</v>
      </c>
      <c r="F256" s="214"/>
      <c r="G256" s="22">
        <v>0</v>
      </c>
      <c r="H256" s="23">
        <v>0</v>
      </c>
      <c r="I256" s="24">
        <f t="shared" si="306"/>
        <v>1.0894308233109058E-4</v>
      </c>
      <c r="J256" s="6"/>
      <c r="K256" s="25" t="s">
        <v>20</v>
      </c>
      <c r="L256" s="26">
        <v>8.7154465864872462E-5</v>
      </c>
      <c r="M256" s="26">
        <v>0</v>
      </c>
      <c r="N256" s="26">
        <v>2.1788616466218116E-5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307"/>
        <v>1.0894308233109058E-4</v>
      </c>
      <c r="U256" s="80" t="s">
        <v>59</v>
      </c>
      <c r="V256" s="81">
        <v>8.7154465864872462E-5</v>
      </c>
      <c r="W256" s="81">
        <v>0</v>
      </c>
      <c r="X256" s="81">
        <v>0</v>
      </c>
      <c r="Y256" s="81">
        <v>0</v>
      </c>
      <c r="Z256" s="81">
        <v>2.1788616466218116E-5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308"/>
        <v>1.0894308233109058E-4</v>
      </c>
      <c r="BA256"/>
      <c r="BR256"/>
      <c r="CG256"/>
    </row>
    <row r="257" spans="1:85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306"/>
        <v>0</v>
      </c>
      <c r="J257" s="6"/>
      <c r="K257" s="33" t="s">
        <v>62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307"/>
        <v>0</v>
      </c>
      <c r="U257" s="85" t="s">
        <v>60</v>
      </c>
      <c r="V257" s="76">
        <v>0</v>
      </c>
      <c r="W257" s="76">
        <v>0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0</v>
      </c>
      <c r="AD257" s="78">
        <v>0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308"/>
        <v>0</v>
      </c>
      <c r="BA257"/>
      <c r="BR257"/>
      <c r="CG257"/>
    </row>
    <row r="258" spans="1:85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306"/>
        <v>0</v>
      </c>
      <c r="J258" s="6"/>
      <c r="K258" s="38" t="s">
        <v>22</v>
      </c>
      <c r="L258" s="39">
        <v>0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307"/>
        <v>0</v>
      </c>
      <c r="U258" s="86" t="s">
        <v>63</v>
      </c>
      <c r="V258" s="87">
        <v>0</v>
      </c>
      <c r="W258" s="87">
        <v>0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0</v>
      </c>
      <c r="AD258" s="87">
        <v>0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308"/>
        <v>0</v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306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307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308"/>
        <v>0</v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306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307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308"/>
        <v>0</v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306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307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308"/>
        <v>0</v>
      </c>
      <c r="BA261"/>
      <c r="BR261"/>
      <c r="CG261"/>
    </row>
    <row r="262" spans="1:85" x14ac:dyDescent="0.25">
      <c r="A262" s="56" t="s">
        <v>25</v>
      </c>
      <c r="B262" s="57">
        <f>SUM(B241:B257)</f>
        <v>164.68748312216414</v>
      </c>
      <c r="C262" s="57">
        <f t="shared" ref="C262:H262" si="309">SUM(C241:C257)</f>
        <v>4.2535624267704906</v>
      </c>
      <c r="D262" s="57">
        <f t="shared" si="309"/>
        <v>104.64823648201622</v>
      </c>
      <c r="E262" s="57">
        <f t="shared" si="309"/>
        <v>122.18788045906253</v>
      </c>
      <c r="F262" s="57">
        <f t="shared" si="309"/>
        <v>0</v>
      </c>
      <c r="G262" s="57">
        <f t="shared" si="309"/>
        <v>18.992879991290266</v>
      </c>
      <c r="H262" s="58">
        <f t="shared" si="309"/>
        <v>2.8476312940714865</v>
      </c>
      <c r="I262" s="16">
        <f t="shared" ref="I262" si="310">SUM(I241:I257)</f>
        <v>417.61767377537507</v>
      </c>
      <c r="J262" s="6"/>
      <c r="K262" s="59" t="s">
        <v>25</v>
      </c>
      <c r="L262" s="57">
        <f>SUM(L241:L257)</f>
        <v>164.68748312216414</v>
      </c>
      <c r="M262" s="57">
        <f t="shared" ref="M262:R262" si="311">SUM(M241:M257)</f>
        <v>4.2535624267704906</v>
      </c>
      <c r="N262" s="57">
        <f t="shared" si="311"/>
        <v>104.64823648201622</v>
      </c>
      <c r="O262" s="57">
        <f t="shared" si="311"/>
        <v>122.18788045906253</v>
      </c>
      <c r="P262" s="57">
        <f t="shared" si="311"/>
        <v>68.277886212437679</v>
      </c>
      <c r="Q262" s="57">
        <f t="shared" si="311"/>
        <v>18.992879991290266</v>
      </c>
      <c r="R262" s="58">
        <f t="shared" si="311"/>
        <v>2.8476312940714865</v>
      </c>
      <c r="S262" s="60">
        <f t="shared" ref="S262" si="312">SUM(S241:S257)</f>
        <v>485.89555998781276</v>
      </c>
      <c r="T262" t="str">
        <f>IF(ABS(S262-AI262)&gt;0.01,S262-AI262,"")</f>
        <v/>
      </c>
      <c r="U262" s="94" t="s">
        <v>61</v>
      </c>
      <c r="V262" s="95">
        <f>SUM(V241:V257)</f>
        <v>137.45968804410703</v>
      </c>
      <c r="W262" s="95">
        <f t="shared" ref="W262:AH262" si="313">SUM(W241:W257)</f>
        <v>9.4446452021336231</v>
      </c>
      <c r="X262" s="95">
        <f t="shared" si="313"/>
        <v>18.992879991290266</v>
      </c>
      <c r="Y262" s="95">
        <f t="shared" si="313"/>
        <v>4.2535624267704906</v>
      </c>
      <c r="Z262" s="95">
        <f t="shared" si="313"/>
        <v>104.35435077328349</v>
      </c>
      <c r="AA262" s="95">
        <f t="shared" si="313"/>
        <v>113.37680023274113</v>
      </c>
      <c r="AB262" s="95">
        <f t="shared" si="313"/>
        <v>68.277886212437679</v>
      </c>
      <c r="AC262" s="95">
        <f t="shared" si="313"/>
        <v>29.735747105049079</v>
      </c>
      <c r="AD262" s="96">
        <f t="shared" si="313"/>
        <v>17.783149875923471</v>
      </c>
      <c r="AE262" s="96">
        <f t="shared" si="313"/>
        <v>8.409695386566808</v>
      </c>
      <c r="AF262" s="96">
        <f t="shared" si="313"/>
        <v>2.8476312940714865</v>
      </c>
      <c r="AG262" s="96">
        <f t="shared" si="313"/>
        <v>0.29388570873271658</v>
      </c>
      <c r="AH262" s="96">
        <f t="shared" si="313"/>
        <v>0.40138483975458566</v>
      </c>
      <c r="AI262" s="97">
        <f>SUM(V262:AC262)</f>
        <v>485.89555998781276</v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0.3943498885795359</v>
      </c>
      <c r="C263" s="98">
        <f t="shared" ref="C263:H263" si="314">IF($I262=0,"-",C262/$I262)</f>
        <v>1.0185302715560748E-2</v>
      </c>
      <c r="D263" s="98">
        <f t="shared" si="314"/>
        <v>0.25058383074635771</v>
      </c>
      <c r="E263" s="98">
        <f t="shared" si="314"/>
        <v>0.29258311640513562</v>
      </c>
      <c r="F263" s="98">
        <f t="shared" si="314"/>
        <v>0</v>
      </c>
      <c r="G263" s="98">
        <f t="shared" si="314"/>
        <v>4.5479109683241058E-2</v>
      </c>
      <c r="H263" s="99">
        <f t="shared" si="314"/>
        <v>6.8187518701690493E-3</v>
      </c>
      <c r="I263" s="100">
        <f>SUM(B263:H263)</f>
        <v>1.0000000000000002</v>
      </c>
      <c r="J263"/>
      <c r="K263" s="64" t="s">
        <v>86</v>
      </c>
      <c r="L263" s="65">
        <f>IF($S262=0,"-",L262/$S262)</f>
        <v>0.33893597036839529</v>
      </c>
      <c r="M263" s="65">
        <f t="shared" ref="M263:R263" si="315">IF($S262=0,"-",M262/$S262)</f>
        <v>8.7540672873758687E-3</v>
      </c>
      <c r="N263" s="65">
        <f t="shared" si="315"/>
        <v>0.21537187226950788</v>
      </c>
      <c r="O263" s="65">
        <f t="shared" si="315"/>
        <v>0.25146943195391053</v>
      </c>
      <c r="P263" s="65">
        <f t="shared" si="315"/>
        <v>0.14051967508027904</v>
      </c>
      <c r="Q263" s="65">
        <f t="shared" si="315"/>
        <v>3.9088399967611653E-2</v>
      </c>
      <c r="R263" s="66">
        <f t="shared" si="315"/>
        <v>5.8605830729198489E-3</v>
      </c>
      <c r="S263" s="67">
        <f>SUM(L263:R263)</f>
        <v>1.0000000000000002</v>
      </c>
      <c r="U263" s="101" t="s">
        <v>86</v>
      </c>
      <c r="V263" s="102">
        <f>+V262/$AI262</f>
        <v>0.28289965861707977</v>
      </c>
      <c r="W263" s="102">
        <f t="shared" ref="W263" si="316">+W262/$AI262</f>
        <v>1.9437603427309592E-2</v>
      </c>
      <c r="X263" s="102">
        <f t="shared" ref="X263" si="317">+X262/$AI262</f>
        <v>3.9088399967611653E-2</v>
      </c>
      <c r="Y263" s="102">
        <f t="shared" ref="Y263" si="318">+Y262/$AI262</f>
        <v>8.7540672873758687E-3</v>
      </c>
      <c r="Z263" s="102">
        <f t="shared" ref="Z263" si="319">+Z262/$AI262</f>
        <v>0.21476703918821752</v>
      </c>
      <c r="AA263" s="102">
        <f t="shared" ref="AA263" si="320">+AA262/$AI262</f>
        <v>0.23333574037100657</v>
      </c>
      <c r="AB263" s="102">
        <f t="shared" ref="AB263" si="321">+AB262/$AI262</f>
        <v>0.14051967508027904</v>
      </c>
      <c r="AC263" s="102">
        <f t="shared" ref="AC263" si="322">+AC262/$AI262</f>
        <v>6.1197816061120028E-2</v>
      </c>
      <c r="AD263" s="102">
        <f t="shared" ref="AD263" si="323">+AD262/$AI262</f>
        <v>3.6598708324005899E-2</v>
      </c>
      <c r="AE263" s="102">
        <f t="shared" ref="AE263" si="324">+AE262/$AI262</f>
        <v>1.7307619330330454E-2</v>
      </c>
      <c r="AF263" s="102">
        <f t="shared" ref="AF263" si="325">+AF262/$AI262</f>
        <v>5.8605830729198489E-3</v>
      </c>
      <c r="AG263" s="102">
        <f t="shared" ref="AG263" si="326">+AG262/$AI262</f>
        <v>6.0483308129032467E-4</v>
      </c>
      <c r="AH263" s="102">
        <f t="shared" ref="AH263" si="327">+AH262/$AI262</f>
        <v>8.260722525734814E-4</v>
      </c>
      <c r="AI263" s="103">
        <f>SUM(V263:AC263)</f>
        <v>1</v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2.2851298718894793E-3</v>
      </c>
      <c r="C267" s="14">
        <v>0</v>
      </c>
      <c r="D267" s="14">
        <v>4.3944805228643825E-4</v>
      </c>
      <c r="E267" s="14">
        <v>0</v>
      </c>
      <c r="F267" s="213"/>
      <c r="G267" s="14">
        <v>0</v>
      </c>
      <c r="H267" s="15">
        <v>0</v>
      </c>
      <c r="I267" s="16">
        <f>SUM(B267:H267)</f>
        <v>2.7245779241759178E-3</v>
      </c>
      <c r="J267" s="6"/>
      <c r="K267" s="72" t="s">
        <v>6</v>
      </c>
      <c r="L267" s="14">
        <v>2.2851298718894793E-3</v>
      </c>
      <c r="M267" s="14">
        <v>0</v>
      </c>
      <c r="N267" s="14">
        <v>4.3944805228643825E-4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2.7245779241759178E-3</v>
      </c>
      <c r="U267" s="75" t="s">
        <v>6</v>
      </c>
      <c r="V267" s="76">
        <v>2.2851298718894793E-3</v>
      </c>
      <c r="W267" s="76">
        <v>0</v>
      </c>
      <c r="X267" s="76">
        <v>0</v>
      </c>
      <c r="Y267" s="76">
        <v>0</v>
      </c>
      <c r="Z267" s="76">
        <v>4.3944805228643825E-4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2.7245779241759178E-3</v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328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329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330">SUM(V268:AC268)</f>
        <v>0</v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328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329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330"/>
        <v>0</v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328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329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330"/>
        <v>0</v>
      </c>
      <c r="BA270"/>
      <c r="BR270"/>
      <c r="CG270"/>
    </row>
    <row r="271" spans="1:85" x14ac:dyDescent="0.25">
      <c r="A271" s="29" t="s">
        <v>15</v>
      </c>
      <c r="B271" s="18">
        <v>1.0971711832515278</v>
      </c>
      <c r="C271" s="18">
        <v>5.9442011018439898</v>
      </c>
      <c r="D271" s="18">
        <v>2.135002161377153</v>
      </c>
      <c r="E271" s="18">
        <v>0</v>
      </c>
      <c r="F271" s="214"/>
      <c r="G271" s="18">
        <v>0</v>
      </c>
      <c r="H271" s="30">
        <v>0</v>
      </c>
      <c r="I271" s="16">
        <f t="shared" si="328"/>
        <v>9.1763744464726713</v>
      </c>
      <c r="J271" s="6"/>
      <c r="K271" s="31" t="s">
        <v>15</v>
      </c>
      <c r="L271" s="18">
        <v>1.0971711832515278</v>
      </c>
      <c r="M271" s="18">
        <v>5.9442011018439898</v>
      </c>
      <c r="N271" s="18">
        <v>2.135002161377153</v>
      </c>
      <c r="O271" s="18">
        <v>0</v>
      </c>
      <c r="P271" s="18">
        <v>0</v>
      </c>
      <c r="Q271" s="18">
        <v>0</v>
      </c>
      <c r="R271" s="19">
        <v>0</v>
      </c>
      <c r="S271" s="20">
        <f t="shared" si="329"/>
        <v>9.1763744464726713</v>
      </c>
      <c r="U271" s="84" t="s">
        <v>15</v>
      </c>
      <c r="V271" s="76">
        <v>1.0971711832515278</v>
      </c>
      <c r="W271" s="76">
        <v>0</v>
      </c>
      <c r="X271" s="76">
        <v>0</v>
      </c>
      <c r="Y271" s="76">
        <v>5.9442011018439898</v>
      </c>
      <c r="Z271" s="76">
        <v>2.135002161377153</v>
      </c>
      <c r="AA271" s="76">
        <v>0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330"/>
        <v>9.1763744464726713</v>
      </c>
      <c r="BA271"/>
      <c r="BR271"/>
      <c r="CG271"/>
    </row>
    <row r="272" spans="1:85" x14ac:dyDescent="0.25">
      <c r="A272" s="21" t="s">
        <v>14</v>
      </c>
      <c r="B272" s="22">
        <v>0.86201824427350027</v>
      </c>
      <c r="C272" s="22">
        <v>0.13630428902906563</v>
      </c>
      <c r="D272" s="22">
        <v>2.4102587694164042</v>
      </c>
      <c r="E272" s="22">
        <v>0.12333875909703258</v>
      </c>
      <c r="F272" s="214"/>
      <c r="G272" s="22">
        <v>0</v>
      </c>
      <c r="H272" s="23">
        <v>0</v>
      </c>
      <c r="I272" s="24">
        <f t="shared" si="328"/>
        <v>3.5319200618160029</v>
      </c>
      <c r="J272" s="6"/>
      <c r="K272" s="25" t="s">
        <v>14</v>
      </c>
      <c r="L272" s="26">
        <v>0.86201824427350027</v>
      </c>
      <c r="M272" s="26">
        <v>0.13630428902906563</v>
      </c>
      <c r="N272" s="26">
        <v>2.4102587694164042</v>
      </c>
      <c r="O272" s="26">
        <v>0.12333875909703258</v>
      </c>
      <c r="P272" s="26">
        <v>0</v>
      </c>
      <c r="Q272" s="26">
        <v>0</v>
      </c>
      <c r="R272" s="27">
        <v>0</v>
      </c>
      <c r="S272" s="28">
        <f t="shared" si="329"/>
        <v>3.5319200618160029</v>
      </c>
      <c r="U272" s="80" t="s">
        <v>55</v>
      </c>
      <c r="V272" s="81">
        <v>0.86201824427350027</v>
      </c>
      <c r="W272" s="81">
        <v>0</v>
      </c>
      <c r="X272" s="81">
        <v>0</v>
      </c>
      <c r="Y272" s="81">
        <v>0.13630428902906563</v>
      </c>
      <c r="Z272" s="81">
        <v>2.4102587694164042</v>
      </c>
      <c r="AA272" s="81">
        <v>0.12333875909703258</v>
      </c>
      <c r="AB272" s="81">
        <v>0</v>
      </c>
      <c r="AC272" s="82">
        <v>0</v>
      </c>
      <c r="AD272" s="81">
        <v>0</v>
      </c>
      <c r="AE272" s="81">
        <v>0</v>
      </c>
      <c r="AF272" s="81">
        <v>0</v>
      </c>
      <c r="AG272" s="81">
        <v>0</v>
      </c>
      <c r="AH272" s="81">
        <v>0</v>
      </c>
      <c r="AI272" s="83">
        <f t="shared" si="330"/>
        <v>3.5319200618160029</v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7.2634653726762402</v>
      </c>
      <c r="F273" s="214"/>
      <c r="G273" s="18">
        <v>0</v>
      </c>
      <c r="H273" s="30">
        <v>0</v>
      </c>
      <c r="I273" s="16">
        <f t="shared" si="328"/>
        <v>7.2634653726762402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7.2634653726762402</v>
      </c>
      <c r="P273" s="18">
        <v>99.579130761135758</v>
      </c>
      <c r="Q273" s="18">
        <v>0</v>
      </c>
      <c r="R273" s="19">
        <v>0</v>
      </c>
      <c r="S273" s="20">
        <f t="shared" si="329"/>
        <v>106.84259613381199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7.2634653726762402</v>
      </c>
      <c r="AB273" s="76">
        <v>99.579130761135758</v>
      </c>
      <c r="AC273" s="77">
        <v>0</v>
      </c>
      <c r="AD273" s="76">
        <v>0</v>
      </c>
      <c r="AE273" s="76">
        <v>0</v>
      </c>
      <c r="AF273" s="76">
        <v>0</v>
      </c>
      <c r="AG273" s="76">
        <v>0</v>
      </c>
      <c r="AH273" s="76">
        <v>0</v>
      </c>
      <c r="AI273" s="79">
        <f t="shared" si="330"/>
        <v>106.84259613381199</v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2.2053153756421083E-4</v>
      </c>
      <c r="F274" s="214"/>
      <c r="G274" s="22">
        <v>0</v>
      </c>
      <c r="H274" s="23">
        <v>0</v>
      </c>
      <c r="I274" s="24">
        <f t="shared" si="328"/>
        <v>2.2053153756421083E-4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2.2053153756421083E-4</v>
      </c>
      <c r="P274" s="26">
        <v>0.1340503988955391</v>
      </c>
      <c r="Q274" s="26">
        <v>0</v>
      </c>
      <c r="R274" s="27">
        <v>0</v>
      </c>
      <c r="S274" s="28">
        <f t="shared" si="329"/>
        <v>0.13427093043310331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2.2053153756421083E-4</v>
      </c>
      <c r="AB274" s="81">
        <v>0.1340503988955391</v>
      </c>
      <c r="AC274" s="82">
        <v>0</v>
      </c>
      <c r="AD274" s="81">
        <v>0</v>
      </c>
      <c r="AE274" s="81">
        <v>0</v>
      </c>
      <c r="AF274" s="81">
        <v>0</v>
      </c>
      <c r="AG274" s="81">
        <v>0</v>
      </c>
      <c r="AH274" s="81">
        <v>0</v>
      </c>
      <c r="AI274" s="83">
        <f t="shared" si="330"/>
        <v>0.13427093043310331</v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328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329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330"/>
        <v>0</v>
      </c>
      <c r="BA275"/>
      <c r="BR275"/>
      <c r="CG275"/>
    </row>
    <row r="276" spans="1:85" x14ac:dyDescent="0.25">
      <c r="A276" s="21" t="s">
        <v>16</v>
      </c>
      <c r="B276" s="22">
        <v>3.7830101899289315E-2</v>
      </c>
      <c r="C276" s="22">
        <v>0</v>
      </c>
      <c r="D276" s="22">
        <v>0.51121759323363936</v>
      </c>
      <c r="E276" s="22">
        <v>0</v>
      </c>
      <c r="F276" s="214"/>
      <c r="G276" s="22">
        <v>0</v>
      </c>
      <c r="H276" s="23">
        <v>0</v>
      </c>
      <c r="I276" s="24">
        <f t="shared" si="328"/>
        <v>0.54904769513292861</v>
      </c>
      <c r="J276" s="6"/>
      <c r="K276" s="25" t="s">
        <v>16</v>
      </c>
      <c r="L276" s="26">
        <v>3.7830101899289315E-2</v>
      </c>
      <c r="M276" s="26">
        <v>0</v>
      </c>
      <c r="N276" s="26">
        <v>0.51121759323363936</v>
      </c>
      <c r="O276" s="26">
        <v>0</v>
      </c>
      <c r="P276" s="26">
        <v>0.96837367599312374</v>
      </c>
      <c r="Q276" s="26">
        <v>0</v>
      </c>
      <c r="R276" s="27">
        <v>0</v>
      </c>
      <c r="S276" s="28">
        <f t="shared" si="329"/>
        <v>1.5174213711260522</v>
      </c>
      <c r="U276" s="80" t="s">
        <v>16</v>
      </c>
      <c r="V276" s="81">
        <v>3.7830101899289315E-2</v>
      </c>
      <c r="W276" s="81">
        <v>0</v>
      </c>
      <c r="X276" s="81">
        <v>0</v>
      </c>
      <c r="Y276" s="81">
        <v>0</v>
      </c>
      <c r="Z276" s="81">
        <v>0.51121759323363936</v>
      </c>
      <c r="AA276" s="81">
        <v>0</v>
      </c>
      <c r="AB276" s="81">
        <v>0.96837367599312374</v>
      </c>
      <c r="AC276" s="82">
        <v>0</v>
      </c>
      <c r="AD276" s="81">
        <v>0</v>
      </c>
      <c r="AE276" s="81">
        <v>0</v>
      </c>
      <c r="AF276" s="81">
        <v>0</v>
      </c>
      <c r="AG276" s="81">
        <v>0</v>
      </c>
      <c r="AH276" s="81">
        <v>0</v>
      </c>
      <c r="AI276" s="83">
        <f t="shared" si="330"/>
        <v>1.5174213711260522</v>
      </c>
      <c r="BA276"/>
      <c r="BR276"/>
      <c r="CG276"/>
    </row>
    <row r="277" spans="1:85" x14ac:dyDescent="0.25">
      <c r="A277" s="29" t="s">
        <v>136</v>
      </c>
      <c r="B277" s="18">
        <v>2.6314730456822838E-2</v>
      </c>
      <c r="C277" s="18">
        <v>0.30561474055033816</v>
      </c>
      <c r="D277" s="18">
        <v>1.1472111058934358</v>
      </c>
      <c r="E277" s="18">
        <v>0</v>
      </c>
      <c r="F277" s="214"/>
      <c r="G277" s="18">
        <v>0</v>
      </c>
      <c r="H277" s="30">
        <v>0</v>
      </c>
      <c r="I277" s="16">
        <f t="shared" si="328"/>
        <v>1.4791405769005967</v>
      </c>
      <c r="J277" s="6"/>
      <c r="K277" s="31" t="s">
        <v>136</v>
      </c>
      <c r="L277" s="18">
        <v>2.6314730456822838E-2</v>
      </c>
      <c r="M277" s="18">
        <v>0.30561474055033816</v>
      </c>
      <c r="N277" s="18">
        <v>1.1472111058934358</v>
      </c>
      <c r="O277" s="18">
        <v>0</v>
      </c>
      <c r="P277" s="18">
        <v>0</v>
      </c>
      <c r="Q277" s="18">
        <v>0</v>
      </c>
      <c r="R277" s="19">
        <v>0</v>
      </c>
      <c r="S277" s="20">
        <f t="shared" si="329"/>
        <v>1.4791405769005967</v>
      </c>
      <c r="U277" s="84" t="s">
        <v>136</v>
      </c>
      <c r="V277" s="76">
        <v>2.5974780801038256E-2</v>
      </c>
      <c r="W277" s="76">
        <v>0</v>
      </c>
      <c r="X277" s="76">
        <v>0</v>
      </c>
      <c r="Y277" s="76">
        <v>0.30561474055033816</v>
      </c>
      <c r="Z277" s="76">
        <v>0.90860044249823846</v>
      </c>
      <c r="AA277" s="76">
        <v>0</v>
      </c>
      <c r="AB277" s="76">
        <v>0</v>
      </c>
      <c r="AC277" s="77">
        <v>0.23895061305098181</v>
      </c>
      <c r="AD277" s="76">
        <v>3.3994965578458081E-4</v>
      </c>
      <c r="AE277" s="76">
        <v>0</v>
      </c>
      <c r="AF277" s="76">
        <v>0</v>
      </c>
      <c r="AG277" s="76">
        <v>0.23861066339519726</v>
      </c>
      <c r="AH277" s="76">
        <v>0</v>
      </c>
      <c r="AI277" s="79">
        <f t="shared" si="330"/>
        <v>1.4791405769005965</v>
      </c>
      <c r="BA277"/>
      <c r="BR277"/>
      <c r="CG277"/>
    </row>
    <row r="278" spans="1:85" x14ac:dyDescent="0.25">
      <c r="A278" s="21" t="s">
        <v>24</v>
      </c>
      <c r="B278" s="22">
        <v>0.6452872326495428</v>
      </c>
      <c r="C278" s="22">
        <v>0</v>
      </c>
      <c r="D278" s="22">
        <v>9.6827785940867092E-2</v>
      </c>
      <c r="E278" s="22">
        <v>56.152307587543177</v>
      </c>
      <c r="F278" s="214"/>
      <c r="G278" s="22">
        <v>0.56072319192942255</v>
      </c>
      <c r="H278" s="23">
        <v>0</v>
      </c>
      <c r="I278" s="24">
        <f t="shared" si="328"/>
        <v>57.455145798063008</v>
      </c>
      <c r="J278" s="6"/>
      <c r="K278" s="25" t="s">
        <v>24</v>
      </c>
      <c r="L278" s="26">
        <v>0.6452872326495428</v>
      </c>
      <c r="M278" s="26">
        <v>0</v>
      </c>
      <c r="N278" s="26">
        <v>9.6827785940867092E-2</v>
      </c>
      <c r="O278" s="26">
        <v>56.152307587543177</v>
      </c>
      <c r="P278" s="26">
        <v>5.642664231317332E-2</v>
      </c>
      <c r="Q278" s="26">
        <v>0.56072319192942255</v>
      </c>
      <c r="R278" s="27">
        <v>0</v>
      </c>
      <c r="S278" s="28">
        <f t="shared" si="329"/>
        <v>57.511572440376177</v>
      </c>
      <c r="U278" s="80" t="s">
        <v>24</v>
      </c>
      <c r="V278" s="81">
        <v>0.33470975884991538</v>
      </c>
      <c r="W278" s="81">
        <v>0.17353207931961082</v>
      </c>
      <c r="X278" s="81">
        <v>0.56072319192942255</v>
      </c>
      <c r="Y278" s="81">
        <v>0</v>
      </c>
      <c r="Z278" s="81">
        <v>0</v>
      </c>
      <c r="AA278" s="81">
        <v>56.05547980160231</v>
      </c>
      <c r="AB278" s="81">
        <v>5.642664231317332E-2</v>
      </c>
      <c r="AC278" s="82">
        <v>0.33070096636175078</v>
      </c>
      <c r="AD278" s="81">
        <v>0.1370453944800166</v>
      </c>
      <c r="AE278" s="81">
        <v>9.6827785940867092E-2</v>
      </c>
      <c r="AF278" s="81">
        <v>0</v>
      </c>
      <c r="AG278" s="81">
        <v>9.6827785940867092E-2</v>
      </c>
      <c r="AH278" s="81">
        <v>0</v>
      </c>
      <c r="AI278" s="83">
        <f t="shared" si="330"/>
        <v>57.511572440376185</v>
      </c>
      <c r="BA278"/>
      <c r="BR278"/>
      <c r="CG278"/>
    </row>
    <row r="279" spans="1:85" x14ac:dyDescent="0.25">
      <c r="A279" s="29" t="s">
        <v>23</v>
      </c>
      <c r="B279" s="18">
        <v>1.6423553124979657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328"/>
        <v>1.6423553124979657</v>
      </c>
      <c r="J279" s="6"/>
      <c r="K279" s="31" t="s">
        <v>23</v>
      </c>
      <c r="L279" s="18">
        <v>1.6423553124979657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329"/>
        <v>1.6423553124979657</v>
      </c>
      <c r="U279" s="84" t="s">
        <v>23</v>
      </c>
      <c r="V279" s="76">
        <v>1.6423553124979657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330"/>
        <v>1.6423553124979657</v>
      </c>
      <c r="BA279"/>
      <c r="BR279"/>
      <c r="CG279"/>
    </row>
    <row r="280" spans="1:85" x14ac:dyDescent="0.25">
      <c r="A280" s="21" t="s">
        <v>58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328"/>
        <v>0</v>
      </c>
      <c r="J280" s="6"/>
      <c r="K280" s="25" t="s">
        <v>58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329"/>
        <v>0</v>
      </c>
      <c r="U280" s="80" t="s">
        <v>58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330"/>
        <v>0</v>
      </c>
      <c r="BA280"/>
      <c r="BR280"/>
      <c r="CG280"/>
    </row>
    <row r="281" spans="1:85" x14ac:dyDescent="0.25">
      <c r="A281" s="29" t="s">
        <v>21</v>
      </c>
      <c r="B281" s="18">
        <v>1.4163901678245554</v>
      </c>
      <c r="C281" s="18">
        <v>0</v>
      </c>
      <c r="D281" s="18">
        <v>0</v>
      </c>
      <c r="E281" s="18">
        <v>0</v>
      </c>
      <c r="F281" s="214"/>
      <c r="G281" s="18">
        <v>0</v>
      </c>
      <c r="H281" s="30">
        <v>0</v>
      </c>
      <c r="I281" s="16">
        <f t="shared" si="328"/>
        <v>1.4163901678245554</v>
      </c>
      <c r="J281" s="6"/>
      <c r="K281" s="31" t="s">
        <v>21</v>
      </c>
      <c r="L281" s="18">
        <v>1.4163901678245554</v>
      </c>
      <c r="M281" s="18">
        <v>0</v>
      </c>
      <c r="N281" s="18">
        <v>0</v>
      </c>
      <c r="O281" s="18">
        <v>0</v>
      </c>
      <c r="P281" s="18">
        <v>5.6219405220379084</v>
      </c>
      <c r="Q281" s="18">
        <v>0</v>
      </c>
      <c r="R281" s="19">
        <v>0</v>
      </c>
      <c r="S281" s="20">
        <f t="shared" si="329"/>
        <v>7.0383306898624642</v>
      </c>
      <c r="U281" s="84" t="s">
        <v>21</v>
      </c>
      <c r="V281" s="76">
        <v>0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5.6219405220379084</v>
      </c>
      <c r="AC281" s="77">
        <v>1.4163901678245554</v>
      </c>
      <c r="AD281" s="76">
        <v>1.4163901678245554</v>
      </c>
      <c r="AE281" s="76">
        <v>0</v>
      </c>
      <c r="AF281" s="76">
        <v>0</v>
      </c>
      <c r="AG281" s="76">
        <v>0</v>
      </c>
      <c r="AH281" s="76">
        <v>0</v>
      </c>
      <c r="AI281" s="79">
        <f t="shared" si="330"/>
        <v>7.0383306898624642</v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328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329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330"/>
        <v>0</v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328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329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330"/>
        <v>0</v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328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329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330"/>
        <v>0</v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328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329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330"/>
        <v>0</v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328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329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330"/>
        <v>0</v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328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329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330"/>
        <v>0</v>
      </c>
      <c r="BA287"/>
      <c r="BR287"/>
      <c r="CG287"/>
    </row>
    <row r="288" spans="1:85" x14ac:dyDescent="0.25">
      <c r="A288" s="56" t="s">
        <v>25</v>
      </c>
      <c r="B288" s="57">
        <f>SUM(B267:B283)</f>
        <v>5.729652102725094</v>
      </c>
      <c r="C288" s="57">
        <f t="shared" ref="C288:H288" si="331">SUM(C267:C283)</f>
        <v>6.3861201314233931</v>
      </c>
      <c r="D288" s="57">
        <f t="shared" si="331"/>
        <v>6.3009568639137861</v>
      </c>
      <c r="E288" s="57">
        <f t="shared" si="331"/>
        <v>63.539332250854017</v>
      </c>
      <c r="F288" s="57">
        <f t="shared" si="331"/>
        <v>0</v>
      </c>
      <c r="G288" s="57">
        <f t="shared" si="331"/>
        <v>0.56072319192942255</v>
      </c>
      <c r="H288" s="58">
        <f t="shared" si="331"/>
        <v>0</v>
      </c>
      <c r="I288" s="16">
        <f t="shared" ref="I288" si="332">SUM(I267:I283)</f>
        <v>82.51678454084572</v>
      </c>
      <c r="J288" s="6"/>
      <c r="K288" s="59" t="s">
        <v>25</v>
      </c>
      <c r="L288" s="57">
        <f>SUM(L267:L283)</f>
        <v>5.729652102725094</v>
      </c>
      <c r="M288" s="57">
        <f t="shared" ref="M288:R288" si="333">SUM(M267:M283)</f>
        <v>6.3861201314233931</v>
      </c>
      <c r="N288" s="57">
        <f t="shared" si="333"/>
        <v>6.3009568639137861</v>
      </c>
      <c r="O288" s="57">
        <f t="shared" si="333"/>
        <v>63.539332250854017</v>
      </c>
      <c r="P288" s="57">
        <f t="shared" si="333"/>
        <v>106.35992200037549</v>
      </c>
      <c r="Q288" s="57">
        <f t="shared" si="333"/>
        <v>0.56072319192942255</v>
      </c>
      <c r="R288" s="58">
        <f t="shared" si="333"/>
        <v>0</v>
      </c>
      <c r="S288" s="60">
        <f t="shared" ref="S288" si="334">SUM(S267:S283)</f>
        <v>188.87670654122121</v>
      </c>
      <c r="T288" t="str">
        <f>IF(ABS(S288-AI288)&gt;0.01,S288-AI288,"")</f>
        <v/>
      </c>
      <c r="U288" s="94" t="s">
        <v>61</v>
      </c>
      <c r="V288" s="95">
        <f>SUM(V267:V283)</f>
        <v>4.0023445114451262</v>
      </c>
      <c r="W288" s="95">
        <f t="shared" ref="W288:AH288" si="335">SUM(W267:W283)</f>
        <v>0.17353207931961082</v>
      </c>
      <c r="X288" s="95">
        <f t="shared" si="335"/>
        <v>0.56072319192942255</v>
      </c>
      <c r="Y288" s="95">
        <f t="shared" si="335"/>
        <v>6.3861201314233931</v>
      </c>
      <c r="Z288" s="95">
        <f t="shared" si="335"/>
        <v>5.9655184145777218</v>
      </c>
      <c r="AA288" s="95">
        <f t="shared" si="335"/>
        <v>63.442504464913149</v>
      </c>
      <c r="AB288" s="95">
        <f t="shared" si="335"/>
        <v>106.35992200037549</v>
      </c>
      <c r="AC288" s="95">
        <f t="shared" si="335"/>
        <v>1.986041747237288</v>
      </c>
      <c r="AD288" s="96">
        <f t="shared" si="335"/>
        <v>1.5537755119603567</v>
      </c>
      <c r="AE288" s="96">
        <f t="shared" si="335"/>
        <v>9.6827785940867092E-2</v>
      </c>
      <c r="AF288" s="96">
        <f t="shared" si="335"/>
        <v>0</v>
      </c>
      <c r="AG288" s="96">
        <f t="shared" si="335"/>
        <v>0.33543844933606437</v>
      </c>
      <c r="AH288" s="96">
        <f t="shared" si="335"/>
        <v>0</v>
      </c>
      <c r="AI288" s="97">
        <f>SUM(V288:AC288)</f>
        <v>188.87670654122121</v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6.9436201793453584E-2</v>
      </c>
      <c r="C289" s="98">
        <f t="shared" ref="C289:H289" si="336">IF($I288=0,"-",C288/$I288)</f>
        <v>7.7391771467564527E-2</v>
      </c>
      <c r="D289" s="98">
        <f t="shared" si="336"/>
        <v>7.6359699411152157E-2</v>
      </c>
      <c r="E289" s="98">
        <f t="shared" si="336"/>
        <v>0.7700170650663456</v>
      </c>
      <c r="F289" s="98">
        <f t="shared" si="336"/>
        <v>0</v>
      </c>
      <c r="G289" s="98">
        <f t="shared" si="336"/>
        <v>6.7952622614840886E-3</v>
      </c>
      <c r="H289" s="99">
        <f t="shared" si="336"/>
        <v>0</v>
      </c>
      <c r="I289" s="100">
        <f>SUM(B289:H289)</f>
        <v>0.99999999999999989</v>
      </c>
      <c r="J289"/>
      <c r="K289" s="64" t="s">
        <v>86</v>
      </c>
      <c r="L289" s="65">
        <f>IF($S288=0,"-",L288/$S288)</f>
        <v>3.0335408784114053E-2</v>
      </c>
      <c r="M289" s="65">
        <f t="shared" ref="M289:R289" si="337">IF($S288=0,"-",M288/$S288)</f>
        <v>3.381105192042122E-2</v>
      </c>
      <c r="N289" s="65">
        <f t="shared" si="337"/>
        <v>3.3360158482743554E-2</v>
      </c>
      <c r="O289" s="65">
        <f t="shared" si="337"/>
        <v>0.33640639660871541</v>
      </c>
      <c r="P289" s="65">
        <f t="shared" si="337"/>
        <v>0.56311825819116068</v>
      </c>
      <c r="Q289" s="65">
        <f t="shared" si="337"/>
        <v>2.9687260128450411E-3</v>
      </c>
      <c r="R289" s="66">
        <f t="shared" si="337"/>
        <v>0</v>
      </c>
      <c r="S289" s="67">
        <f>SUM(L289:R289)</f>
        <v>1</v>
      </c>
      <c r="U289" s="101" t="s">
        <v>86</v>
      </c>
      <c r="V289" s="102">
        <f>+V288/$AI288</f>
        <v>2.119024936815932E-2</v>
      </c>
      <c r="W289" s="102">
        <f t="shared" ref="W289" si="338">+W288/$AI288</f>
        <v>9.1875849858562883E-4</v>
      </c>
      <c r="X289" s="102">
        <f t="shared" ref="X289" si="339">+X288/$AI288</f>
        <v>2.9687260128450411E-3</v>
      </c>
      <c r="Y289" s="102">
        <f t="shared" ref="Y289" si="340">+Y288/$AI288</f>
        <v>3.381105192042122E-2</v>
      </c>
      <c r="Z289" s="102">
        <f t="shared" ref="Z289" si="341">+Z288/$AI288</f>
        <v>3.158419332812637E-2</v>
      </c>
      <c r="AA289" s="102">
        <f t="shared" ref="AA289" si="342">+AA288/$AI288</f>
        <v>0.33589374585514176</v>
      </c>
      <c r="AB289" s="102">
        <f t="shared" ref="AB289" si="343">+AB288/$AI288</f>
        <v>0.56311825819116068</v>
      </c>
      <c r="AC289" s="102">
        <f t="shared" ref="AC289" si="344">+AC288/$AI288</f>
        <v>1.0515016825559938E-2</v>
      </c>
      <c r="AD289" s="102">
        <f t="shared" ref="AD289" si="345">+AD288/$AI288</f>
        <v>8.2264009173691009E-3</v>
      </c>
      <c r="AE289" s="102">
        <f t="shared" ref="AE289" si="346">+AE288/$AI288</f>
        <v>5.1265075357365467E-4</v>
      </c>
      <c r="AF289" s="102">
        <f t="shared" ref="AF289" si="347">+AF288/$AI288</f>
        <v>0</v>
      </c>
      <c r="AG289" s="102">
        <f t="shared" ref="AG289" si="348">+AG288/$AI288</f>
        <v>1.7759651546171839E-3</v>
      </c>
      <c r="AH289" s="102">
        <f t="shared" ref="AH289" si="349">+AH288/$AI288</f>
        <v>0</v>
      </c>
      <c r="AI289" s="103">
        <f>SUM(V289:AC289)</f>
        <v>0.99999999999999989</v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350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351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352">SUM(V294:AC294)</f>
        <v>0</v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350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351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352"/>
        <v>0</v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350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351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352"/>
        <v>0</v>
      </c>
      <c r="BA296"/>
      <c r="BR296"/>
      <c r="CG296"/>
    </row>
    <row r="297" spans="1:85" x14ac:dyDescent="0.25">
      <c r="A297" s="29" t="s">
        <v>15</v>
      </c>
      <c r="B297" s="18">
        <v>16.357743509609275</v>
      </c>
      <c r="C297" s="18">
        <v>39.445809062174746</v>
      </c>
      <c r="D297" s="18">
        <v>5.2037554478831538</v>
      </c>
      <c r="E297" s="18">
        <v>0</v>
      </c>
      <c r="F297" s="214"/>
      <c r="G297" s="18">
        <v>0</v>
      </c>
      <c r="H297" s="30">
        <v>0</v>
      </c>
      <c r="I297" s="16">
        <f t="shared" si="350"/>
        <v>61.007308019667178</v>
      </c>
      <c r="J297" s="6"/>
      <c r="K297" s="31" t="s">
        <v>15</v>
      </c>
      <c r="L297" s="18">
        <v>16.357743509609275</v>
      </c>
      <c r="M297" s="18">
        <v>39.445809062174746</v>
      </c>
      <c r="N297" s="18">
        <v>5.2037554478831538</v>
      </c>
      <c r="O297" s="18">
        <v>0</v>
      </c>
      <c r="P297" s="18">
        <v>0</v>
      </c>
      <c r="Q297" s="18">
        <v>0</v>
      </c>
      <c r="R297" s="19">
        <v>0</v>
      </c>
      <c r="S297" s="20">
        <f t="shared" si="351"/>
        <v>61.007308019667178</v>
      </c>
      <c r="U297" s="84" t="s">
        <v>15</v>
      </c>
      <c r="V297" s="76">
        <v>16.271594687113179</v>
      </c>
      <c r="W297" s="76">
        <v>0</v>
      </c>
      <c r="X297" s="76">
        <v>0</v>
      </c>
      <c r="Y297" s="76">
        <v>39.445809062174746</v>
      </c>
      <c r="Z297" s="76">
        <v>4.5006280559697665</v>
      </c>
      <c r="AA297" s="76">
        <v>0</v>
      </c>
      <c r="AB297" s="76">
        <v>0</v>
      </c>
      <c r="AC297" s="77">
        <v>0.78927621440948115</v>
      </c>
      <c r="AD297" s="78">
        <v>8.6148822496094263E-2</v>
      </c>
      <c r="AE297" s="78">
        <v>0</v>
      </c>
      <c r="AF297" s="78">
        <v>0</v>
      </c>
      <c r="AG297" s="78">
        <v>0.70312739191338691</v>
      </c>
      <c r="AH297" s="78">
        <v>0</v>
      </c>
      <c r="AI297" s="79">
        <f t="shared" si="352"/>
        <v>61.007308019667178</v>
      </c>
      <c r="BA297"/>
      <c r="BR297"/>
      <c r="CG297"/>
    </row>
    <row r="298" spans="1:85" x14ac:dyDescent="0.25">
      <c r="A298" s="21" t="s">
        <v>14</v>
      </c>
      <c r="B298" s="22">
        <v>15.805357513433009</v>
      </c>
      <c r="C298" s="22">
        <v>28.548421318326273</v>
      </c>
      <c r="D298" s="22">
        <v>8.2371886678053183</v>
      </c>
      <c r="E298" s="22">
        <v>0.12381897847155379</v>
      </c>
      <c r="F298" s="214"/>
      <c r="G298" s="22">
        <v>0</v>
      </c>
      <c r="H298" s="23">
        <v>0</v>
      </c>
      <c r="I298" s="24">
        <f t="shared" si="350"/>
        <v>52.71478647803616</v>
      </c>
      <c r="J298" s="6"/>
      <c r="K298" s="25" t="s">
        <v>14</v>
      </c>
      <c r="L298" s="26">
        <v>15.805357513433009</v>
      </c>
      <c r="M298" s="26">
        <v>28.548421318326273</v>
      </c>
      <c r="N298" s="26">
        <v>8.2371886678053183</v>
      </c>
      <c r="O298" s="26">
        <v>0.12381897847155379</v>
      </c>
      <c r="P298" s="26">
        <v>0</v>
      </c>
      <c r="Q298" s="26">
        <v>0</v>
      </c>
      <c r="R298" s="27">
        <v>0</v>
      </c>
      <c r="S298" s="28">
        <f t="shared" si="351"/>
        <v>52.71478647803616</v>
      </c>
      <c r="U298" s="80" t="s">
        <v>55</v>
      </c>
      <c r="V298" s="81">
        <v>15.012296956322707</v>
      </c>
      <c r="W298" s="81">
        <v>0</v>
      </c>
      <c r="X298" s="81">
        <v>0</v>
      </c>
      <c r="Y298" s="81">
        <v>28.548421318326273</v>
      </c>
      <c r="Z298" s="81">
        <v>7.6757042147905992</v>
      </c>
      <c r="AA298" s="81">
        <v>0.12381897847155379</v>
      </c>
      <c r="AB298" s="81">
        <v>0</v>
      </c>
      <c r="AC298" s="82">
        <v>1.3545450101250218</v>
      </c>
      <c r="AD298" s="81">
        <v>0.79306055711030199</v>
      </c>
      <c r="AE298" s="81">
        <v>0</v>
      </c>
      <c r="AF298" s="81">
        <v>0</v>
      </c>
      <c r="AG298" s="81">
        <v>0.56148445301471961</v>
      </c>
      <c r="AH298" s="81">
        <v>0</v>
      </c>
      <c r="AI298" s="83">
        <f t="shared" si="352"/>
        <v>52.714786478036153</v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0.22762406914994548</v>
      </c>
      <c r="F299" s="214"/>
      <c r="G299" s="18">
        <v>0</v>
      </c>
      <c r="H299" s="30">
        <v>0</v>
      </c>
      <c r="I299" s="16">
        <f t="shared" si="350"/>
        <v>0.22762406914994548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0.22762406914994548</v>
      </c>
      <c r="P299" s="18">
        <v>85.141448984049191</v>
      </c>
      <c r="Q299" s="18">
        <v>0</v>
      </c>
      <c r="R299" s="19">
        <v>0</v>
      </c>
      <c r="S299" s="20">
        <f t="shared" si="351"/>
        <v>85.369073053199131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0.22762406914994548</v>
      </c>
      <c r="AB299" s="76">
        <v>85.141448984049191</v>
      </c>
      <c r="AC299" s="77">
        <v>0</v>
      </c>
      <c r="AD299" s="76">
        <v>0</v>
      </c>
      <c r="AE299" s="76">
        <v>0</v>
      </c>
      <c r="AF299" s="76">
        <v>0</v>
      </c>
      <c r="AG299" s="76">
        <v>0</v>
      </c>
      <c r="AH299" s="76">
        <v>0</v>
      </c>
      <c r="AI299" s="79">
        <f t="shared" si="352"/>
        <v>85.369073053199131</v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350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1.5511540537899144</v>
      </c>
      <c r="Q300" s="26">
        <v>0</v>
      </c>
      <c r="R300" s="27">
        <v>0</v>
      </c>
      <c r="S300" s="28">
        <f t="shared" si="351"/>
        <v>1.5511540537899144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1.5511540537899144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352"/>
        <v>1.5511540537899144</v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350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351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352"/>
        <v>0</v>
      </c>
      <c r="BA301"/>
      <c r="BR301"/>
      <c r="CG301"/>
    </row>
    <row r="302" spans="1:85" x14ac:dyDescent="0.25">
      <c r="A302" s="21" t="s">
        <v>16</v>
      </c>
      <c r="B302" s="22">
        <v>0.61150112231391662</v>
      </c>
      <c r="C302" s="22">
        <v>0.10651253498668145</v>
      </c>
      <c r="D302" s="22">
        <v>2.6630244577724405</v>
      </c>
      <c r="E302" s="22">
        <v>5.2469229057478541</v>
      </c>
      <c r="F302" s="214"/>
      <c r="G302" s="22">
        <v>0</v>
      </c>
      <c r="H302" s="23">
        <v>0</v>
      </c>
      <c r="I302" s="24">
        <f t="shared" si="350"/>
        <v>8.6279610208208926</v>
      </c>
      <c r="J302" s="6"/>
      <c r="K302" s="25" t="s">
        <v>16</v>
      </c>
      <c r="L302" s="26">
        <v>0.61150112231391662</v>
      </c>
      <c r="M302" s="26">
        <v>0.10651253498668145</v>
      </c>
      <c r="N302" s="26">
        <v>2.6630244577724405</v>
      </c>
      <c r="O302" s="26">
        <v>5.2469229057478541</v>
      </c>
      <c r="P302" s="26">
        <v>0.40840206415713987</v>
      </c>
      <c r="Q302" s="26">
        <v>0</v>
      </c>
      <c r="R302" s="27">
        <v>0</v>
      </c>
      <c r="S302" s="28">
        <f t="shared" si="351"/>
        <v>9.0363630849780332</v>
      </c>
      <c r="U302" s="80" t="s">
        <v>16</v>
      </c>
      <c r="V302" s="81">
        <v>0.48218618409235919</v>
      </c>
      <c r="W302" s="81">
        <v>0</v>
      </c>
      <c r="X302" s="81">
        <v>0</v>
      </c>
      <c r="Y302" s="81">
        <v>0.10651253498668145</v>
      </c>
      <c r="Z302" s="81">
        <v>2.3403688537982905</v>
      </c>
      <c r="AA302" s="81">
        <v>5.2469229057478541</v>
      </c>
      <c r="AB302" s="81">
        <v>0.40840206415713987</v>
      </c>
      <c r="AC302" s="82">
        <v>0.45197054219570709</v>
      </c>
      <c r="AD302" s="81">
        <v>0.1293149382215574</v>
      </c>
      <c r="AE302" s="81">
        <v>0</v>
      </c>
      <c r="AF302" s="81">
        <v>0</v>
      </c>
      <c r="AG302" s="81">
        <v>0.32265560397414972</v>
      </c>
      <c r="AH302" s="81">
        <v>0</v>
      </c>
      <c r="AI302" s="83">
        <f t="shared" si="352"/>
        <v>9.0363630849780314</v>
      </c>
      <c r="BA302"/>
      <c r="BR302"/>
      <c r="CG302"/>
    </row>
    <row r="303" spans="1:85" x14ac:dyDescent="0.25">
      <c r="A303" s="29" t="s">
        <v>136</v>
      </c>
      <c r="B303" s="18">
        <v>14.281645160504054</v>
      </c>
      <c r="C303" s="18">
        <v>156.03206958485848</v>
      </c>
      <c r="D303" s="18">
        <v>32.407260077013284</v>
      </c>
      <c r="E303" s="18">
        <v>0</v>
      </c>
      <c r="F303" s="214"/>
      <c r="G303" s="18">
        <v>0</v>
      </c>
      <c r="H303" s="30">
        <v>0</v>
      </c>
      <c r="I303" s="16">
        <f t="shared" si="350"/>
        <v>202.72097482237581</v>
      </c>
      <c r="J303" s="6"/>
      <c r="K303" s="31" t="s">
        <v>136</v>
      </c>
      <c r="L303" s="18">
        <v>14.281645160504054</v>
      </c>
      <c r="M303" s="18">
        <v>156.03206958485848</v>
      </c>
      <c r="N303" s="18">
        <v>32.407260077013284</v>
      </c>
      <c r="O303" s="18">
        <v>0</v>
      </c>
      <c r="P303" s="18">
        <v>0.29074836789917685</v>
      </c>
      <c r="Q303" s="18">
        <v>0</v>
      </c>
      <c r="R303" s="19">
        <v>0</v>
      </c>
      <c r="S303" s="20">
        <f t="shared" si="351"/>
        <v>203.01172319027498</v>
      </c>
      <c r="U303" s="84" t="s">
        <v>136</v>
      </c>
      <c r="V303" s="76">
        <v>12.822535187961185</v>
      </c>
      <c r="W303" s="76">
        <v>0</v>
      </c>
      <c r="X303" s="76">
        <v>0</v>
      </c>
      <c r="Y303" s="76">
        <v>156.03206958485848</v>
      </c>
      <c r="Z303" s="76">
        <v>28.844455814296683</v>
      </c>
      <c r="AA303" s="76">
        <v>0</v>
      </c>
      <c r="AB303" s="76">
        <v>0.29074836789917685</v>
      </c>
      <c r="AC303" s="77">
        <v>5.0219142352594695</v>
      </c>
      <c r="AD303" s="76">
        <v>1.4591099725428684</v>
      </c>
      <c r="AE303" s="76">
        <v>0</v>
      </c>
      <c r="AF303" s="76">
        <v>0</v>
      </c>
      <c r="AG303" s="76">
        <v>3.5628042627166003</v>
      </c>
      <c r="AH303" s="76">
        <v>0</v>
      </c>
      <c r="AI303" s="79">
        <f t="shared" si="352"/>
        <v>203.01172319027498</v>
      </c>
      <c r="BA303"/>
      <c r="BR303"/>
      <c r="CG303"/>
    </row>
    <row r="304" spans="1:85" x14ac:dyDescent="0.25">
      <c r="A304" s="21" t="s">
        <v>24</v>
      </c>
      <c r="B304" s="22">
        <v>29.399165639471317</v>
      </c>
      <c r="C304" s="22">
        <v>1.0666421844539442</v>
      </c>
      <c r="D304" s="22">
        <v>3.6969639236567606</v>
      </c>
      <c r="E304" s="22">
        <v>182.32950494296159</v>
      </c>
      <c r="F304" s="214"/>
      <c r="G304" s="22">
        <v>12.269238720438414</v>
      </c>
      <c r="H304" s="23">
        <v>0</v>
      </c>
      <c r="I304" s="24">
        <f t="shared" si="350"/>
        <v>228.76151541098201</v>
      </c>
      <c r="J304" s="6"/>
      <c r="K304" s="25" t="s">
        <v>24</v>
      </c>
      <c r="L304" s="26">
        <v>29.399165639471317</v>
      </c>
      <c r="M304" s="26">
        <v>1.0666421844539442</v>
      </c>
      <c r="N304" s="26">
        <v>3.6969639236567606</v>
      </c>
      <c r="O304" s="26">
        <v>182.32950494296159</v>
      </c>
      <c r="P304" s="26">
        <v>2.8202517828101659</v>
      </c>
      <c r="Q304" s="26">
        <v>12.269238720438414</v>
      </c>
      <c r="R304" s="27">
        <v>0</v>
      </c>
      <c r="S304" s="28">
        <f t="shared" si="351"/>
        <v>231.58176719379219</v>
      </c>
      <c r="U304" s="80" t="s">
        <v>24</v>
      </c>
      <c r="V304" s="81">
        <v>0.5896463387304185</v>
      </c>
      <c r="W304" s="81">
        <v>16.696528921253474</v>
      </c>
      <c r="X304" s="81">
        <v>12.269238720438414</v>
      </c>
      <c r="Y304" s="81">
        <v>1.0666421844539442</v>
      </c>
      <c r="Z304" s="81">
        <v>1.5866153199981712</v>
      </c>
      <c r="AA304" s="81">
        <v>161.04126961342632</v>
      </c>
      <c r="AB304" s="81">
        <v>2.8202517828101659</v>
      </c>
      <c r="AC304" s="82">
        <v>35.511574312681297</v>
      </c>
      <c r="AD304" s="81">
        <v>12.112990379487425</v>
      </c>
      <c r="AE304" s="81">
        <v>21.288235329535276</v>
      </c>
      <c r="AF304" s="81">
        <v>0</v>
      </c>
      <c r="AG304" s="81">
        <v>2.1103486036585895</v>
      </c>
      <c r="AH304" s="81">
        <v>0</v>
      </c>
      <c r="AI304" s="83">
        <f t="shared" si="352"/>
        <v>231.58176719379222</v>
      </c>
      <c r="BA304"/>
      <c r="BR304"/>
      <c r="CG304"/>
    </row>
    <row r="305" spans="1:85" x14ac:dyDescent="0.25">
      <c r="A305" s="29" t="s">
        <v>23</v>
      </c>
      <c r="B305" s="18">
        <v>0.86587210493282663</v>
      </c>
      <c r="C305" s="18">
        <v>0</v>
      </c>
      <c r="D305" s="18">
        <v>5.5198318627017526</v>
      </c>
      <c r="E305" s="18">
        <v>0</v>
      </c>
      <c r="F305" s="214"/>
      <c r="G305" s="18">
        <v>0</v>
      </c>
      <c r="H305" s="30">
        <v>0</v>
      </c>
      <c r="I305" s="16">
        <f t="shared" si="350"/>
        <v>6.385703967634579</v>
      </c>
      <c r="J305" s="6"/>
      <c r="K305" s="31" t="s">
        <v>23</v>
      </c>
      <c r="L305" s="18">
        <v>0.86587210493282663</v>
      </c>
      <c r="M305" s="18">
        <v>0</v>
      </c>
      <c r="N305" s="18">
        <v>5.5198318627017526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351"/>
        <v>6.385703967634579</v>
      </c>
      <c r="U305" s="84" t="s">
        <v>23</v>
      </c>
      <c r="V305" s="76">
        <v>0.68280746842247864</v>
      </c>
      <c r="W305" s="76">
        <v>0</v>
      </c>
      <c r="X305" s="76">
        <v>0</v>
      </c>
      <c r="Y305" s="76">
        <v>0</v>
      </c>
      <c r="Z305" s="76">
        <v>0.23488646224262774</v>
      </c>
      <c r="AA305" s="76">
        <v>0</v>
      </c>
      <c r="AB305" s="76">
        <v>0</v>
      </c>
      <c r="AC305" s="77">
        <v>5.4680100369694724</v>
      </c>
      <c r="AD305" s="76">
        <v>0.18306463651034799</v>
      </c>
      <c r="AE305" s="76">
        <v>0</v>
      </c>
      <c r="AF305" s="76">
        <v>0</v>
      </c>
      <c r="AG305" s="76">
        <v>5.284945400459125</v>
      </c>
      <c r="AH305" s="76">
        <v>0</v>
      </c>
      <c r="AI305" s="79">
        <f t="shared" si="352"/>
        <v>6.385703967634579</v>
      </c>
      <c r="BA305"/>
      <c r="BR305"/>
      <c r="CG305"/>
    </row>
    <row r="306" spans="1:85" x14ac:dyDescent="0.25">
      <c r="A306" s="21" t="s">
        <v>58</v>
      </c>
      <c r="B306" s="22">
        <v>1.2883932154768758</v>
      </c>
      <c r="C306" s="22">
        <v>0</v>
      </c>
      <c r="D306" s="22">
        <v>1.036316282014009</v>
      </c>
      <c r="E306" s="22">
        <v>0</v>
      </c>
      <c r="F306" s="214"/>
      <c r="G306" s="22">
        <v>0</v>
      </c>
      <c r="H306" s="23">
        <v>0</v>
      </c>
      <c r="I306" s="24">
        <f t="shared" si="350"/>
        <v>2.3247094974908848</v>
      </c>
      <c r="J306" s="6"/>
      <c r="K306" s="25" t="s">
        <v>58</v>
      </c>
      <c r="L306" s="26">
        <v>1.2883932154768758</v>
      </c>
      <c r="M306" s="26">
        <v>0</v>
      </c>
      <c r="N306" s="26">
        <v>1.036316282014009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351"/>
        <v>2.3247094974908848</v>
      </c>
      <c r="U306" s="80" t="s">
        <v>58</v>
      </c>
      <c r="V306" s="81">
        <v>0.44813677060065243</v>
      </c>
      <c r="W306" s="81">
        <v>0</v>
      </c>
      <c r="X306" s="81">
        <v>0</v>
      </c>
      <c r="Y306" s="81">
        <v>0</v>
      </c>
      <c r="Z306" s="81">
        <v>1.036316282014009</v>
      </c>
      <c r="AA306" s="81">
        <v>0</v>
      </c>
      <c r="AB306" s="81">
        <v>0</v>
      </c>
      <c r="AC306" s="82">
        <v>0.84025644487622342</v>
      </c>
      <c r="AD306" s="81">
        <v>0.84025644487622342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352"/>
        <v>2.3247094974908848</v>
      </c>
      <c r="BA306"/>
      <c r="BR306"/>
      <c r="CG306"/>
    </row>
    <row r="307" spans="1:85" x14ac:dyDescent="0.25">
      <c r="A307" s="29" t="s">
        <v>21</v>
      </c>
      <c r="B307" s="18">
        <v>14.052880375411453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350"/>
        <v>14.052880375411453</v>
      </c>
      <c r="J307" s="6"/>
      <c r="K307" s="31" t="s">
        <v>21</v>
      </c>
      <c r="L307" s="18">
        <v>14.052880375411453</v>
      </c>
      <c r="M307" s="18">
        <v>0</v>
      </c>
      <c r="N307" s="18">
        <v>0</v>
      </c>
      <c r="O307" s="18">
        <v>0</v>
      </c>
      <c r="P307" s="18">
        <v>4.8285488716809981</v>
      </c>
      <c r="Q307" s="18">
        <v>0</v>
      </c>
      <c r="R307" s="19">
        <v>0</v>
      </c>
      <c r="S307" s="20">
        <f t="shared" si="351"/>
        <v>18.881429247092452</v>
      </c>
      <c r="U307" s="84" t="s">
        <v>21</v>
      </c>
      <c r="V307" s="76">
        <v>14.052880375411453</v>
      </c>
      <c r="W307" s="76">
        <v>0</v>
      </c>
      <c r="X307" s="76">
        <v>0</v>
      </c>
      <c r="Y307" s="76">
        <v>0</v>
      </c>
      <c r="Z307" s="76">
        <v>0</v>
      </c>
      <c r="AA307" s="76">
        <v>0</v>
      </c>
      <c r="AB307" s="76">
        <v>4.8285488716809981</v>
      </c>
      <c r="AC307" s="77">
        <v>0</v>
      </c>
      <c r="AD307" s="76">
        <v>0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352"/>
        <v>18.881429247092452</v>
      </c>
      <c r="BA307"/>
      <c r="BR307"/>
      <c r="CG307"/>
    </row>
    <row r="308" spans="1:85" x14ac:dyDescent="0.25">
      <c r="A308" s="21" t="s">
        <v>20</v>
      </c>
      <c r="B308" s="22">
        <v>4.9986645095360278E-3</v>
      </c>
      <c r="C308" s="22">
        <v>7.4979967643040418E-3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350"/>
        <v>1.249666127384007E-2</v>
      </c>
      <c r="J308" s="6"/>
      <c r="K308" s="25" t="s">
        <v>20</v>
      </c>
      <c r="L308" s="26">
        <v>4.9986645095360278E-3</v>
      </c>
      <c r="M308" s="26">
        <v>7.4979967643040418E-3</v>
      </c>
      <c r="N308" s="26">
        <v>0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351"/>
        <v>1.249666127384007E-2</v>
      </c>
      <c r="U308" s="80" t="s">
        <v>59</v>
      </c>
      <c r="V308" s="81">
        <v>4.9986645095360278E-3</v>
      </c>
      <c r="W308" s="81">
        <v>0</v>
      </c>
      <c r="X308" s="81">
        <v>0</v>
      </c>
      <c r="Y308" s="81">
        <v>7.4979967643040418E-3</v>
      </c>
      <c r="Z308" s="81">
        <v>0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352"/>
        <v>1.249666127384007E-2</v>
      </c>
      <c r="BA308"/>
      <c r="BR308"/>
      <c r="CG308"/>
    </row>
    <row r="309" spans="1:85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350"/>
        <v>0</v>
      </c>
      <c r="J309" s="6"/>
      <c r="K309" s="33" t="s">
        <v>62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351"/>
        <v>0</v>
      </c>
      <c r="U309" s="85" t="s">
        <v>60</v>
      </c>
      <c r="V309" s="76">
        <v>0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0</v>
      </c>
      <c r="AD309" s="78">
        <v>0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352"/>
        <v>0</v>
      </c>
      <c r="BA309"/>
      <c r="BR309"/>
      <c r="CG309"/>
    </row>
    <row r="310" spans="1:85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350"/>
        <v>0</v>
      </c>
      <c r="J310" s="6"/>
      <c r="K310" s="38" t="s">
        <v>22</v>
      </c>
      <c r="L310" s="39">
        <v>0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351"/>
        <v>0</v>
      </c>
      <c r="U310" s="86" t="s">
        <v>63</v>
      </c>
      <c r="V310" s="87">
        <v>0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0</v>
      </c>
      <c r="AD310" s="87">
        <v>0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352"/>
        <v>0</v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350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351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352"/>
        <v>0</v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350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351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352"/>
        <v>0</v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350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351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352"/>
        <v>0</v>
      </c>
      <c r="BA313"/>
      <c r="BR313"/>
      <c r="CG313"/>
    </row>
    <row r="314" spans="1:85" x14ac:dyDescent="0.25">
      <c r="A314" s="56" t="s">
        <v>25</v>
      </c>
      <c r="B314" s="57">
        <f>SUM(B293:B309)</f>
        <v>92.667557305662271</v>
      </c>
      <c r="C314" s="57">
        <f t="shared" ref="C314:H314" si="353">SUM(C293:C309)</f>
        <v>225.20695268156442</v>
      </c>
      <c r="D314" s="57">
        <f t="shared" si="353"/>
        <v>58.764340718846711</v>
      </c>
      <c r="E314" s="57">
        <f t="shared" si="353"/>
        <v>187.92787089633094</v>
      </c>
      <c r="F314" s="57">
        <f t="shared" si="353"/>
        <v>0</v>
      </c>
      <c r="G314" s="57">
        <f t="shared" si="353"/>
        <v>12.269238720438414</v>
      </c>
      <c r="H314" s="58">
        <f t="shared" si="353"/>
        <v>0</v>
      </c>
      <c r="I314" s="16">
        <f t="shared" ref="I314" si="354">SUM(I293:I309)</f>
        <v>576.83596032284265</v>
      </c>
      <c r="J314" s="6"/>
      <c r="K314" s="59" t="s">
        <v>25</v>
      </c>
      <c r="L314" s="57">
        <f>SUM(L293:L309)</f>
        <v>92.667557305662271</v>
      </c>
      <c r="M314" s="57">
        <f t="shared" ref="M314:R314" si="355">SUM(M293:M309)</f>
        <v>225.20695268156442</v>
      </c>
      <c r="N314" s="57">
        <f t="shared" si="355"/>
        <v>58.764340718846711</v>
      </c>
      <c r="O314" s="57">
        <f t="shared" si="355"/>
        <v>187.92787089633094</v>
      </c>
      <c r="P314" s="57">
        <f t="shared" si="355"/>
        <v>95.040554124386588</v>
      </c>
      <c r="Q314" s="57">
        <f t="shared" si="355"/>
        <v>12.269238720438414</v>
      </c>
      <c r="R314" s="58">
        <f t="shared" si="355"/>
        <v>0</v>
      </c>
      <c r="S314" s="60">
        <f t="shared" ref="S314" si="356">SUM(S293:S309)</f>
        <v>671.87651444722928</v>
      </c>
      <c r="T314" t="str">
        <f>IF(ABS(S314-AI314)&gt;0.01,S314-AI314,"")</f>
        <v/>
      </c>
      <c r="U314" s="94" t="s">
        <v>61</v>
      </c>
      <c r="V314" s="95">
        <f>SUM(V293:V309)</f>
        <v>60.367082633163974</v>
      </c>
      <c r="W314" s="95">
        <f t="shared" ref="W314:AH314" si="357">SUM(W293:W309)</f>
        <v>16.696528921253474</v>
      </c>
      <c r="X314" s="95">
        <f t="shared" si="357"/>
        <v>12.269238720438414</v>
      </c>
      <c r="Y314" s="95">
        <f t="shared" si="357"/>
        <v>225.20695268156442</v>
      </c>
      <c r="Z314" s="95">
        <f t="shared" si="357"/>
        <v>46.218975003110145</v>
      </c>
      <c r="AA314" s="95">
        <f t="shared" si="357"/>
        <v>166.63963556679568</v>
      </c>
      <c r="AB314" s="95">
        <f t="shared" si="357"/>
        <v>95.040554124386588</v>
      </c>
      <c r="AC314" s="95">
        <f t="shared" si="357"/>
        <v>49.437546796516678</v>
      </c>
      <c r="AD314" s="96">
        <f t="shared" si="357"/>
        <v>15.603945751244817</v>
      </c>
      <c r="AE314" s="96">
        <f t="shared" si="357"/>
        <v>21.288235329535276</v>
      </c>
      <c r="AF314" s="96">
        <f t="shared" si="357"/>
        <v>0</v>
      </c>
      <c r="AG314" s="96">
        <f t="shared" si="357"/>
        <v>12.545365715736573</v>
      </c>
      <c r="AH314" s="96">
        <f t="shared" si="357"/>
        <v>0</v>
      </c>
      <c r="AI314" s="97">
        <f>SUM(V314:AC314)</f>
        <v>671.8765144472294</v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0.16064802418663052</v>
      </c>
      <c r="C315" s="98">
        <f t="shared" ref="C315:H315" si="358">IF($I314=0,"-",C314/$I314)</f>
        <v>0.39041767187246951</v>
      </c>
      <c r="D315" s="98">
        <f t="shared" si="358"/>
        <v>0.10187357370361858</v>
      </c>
      <c r="E315" s="98">
        <f t="shared" si="358"/>
        <v>0.3257908379899751</v>
      </c>
      <c r="F315" s="98">
        <f t="shared" si="358"/>
        <v>0</v>
      </c>
      <c r="G315" s="98">
        <f t="shared" si="358"/>
        <v>2.1269892247306472E-2</v>
      </c>
      <c r="H315" s="99">
        <f t="shared" si="358"/>
        <v>0</v>
      </c>
      <c r="I315" s="100">
        <f>SUM(B315:H315)</f>
        <v>1.0000000000000002</v>
      </c>
      <c r="J315"/>
      <c r="K315" s="64" t="s">
        <v>86</v>
      </c>
      <c r="L315" s="65">
        <f>IF($S314=0,"-",L314/$S314)</f>
        <v>0.13792349533441028</v>
      </c>
      <c r="M315" s="65">
        <f t="shared" ref="M315:R315" si="359">IF($S314=0,"-",M314/$S314)</f>
        <v>0.33519098798511832</v>
      </c>
      <c r="N315" s="65">
        <f t="shared" si="359"/>
        <v>8.74630076438878E-2</v>
      </c>
      <c r="O315" s="65">
        <f t="shared" si="359"/>
        <v>0.27970596806906434</v>
      </c>
      <c r="P315" s="65">
        <f t="shared" si="359"/>
        <v>0.14145538961512741</v>
      </c>
      <c r="Q315" s="65">
        <f t="shared" si="359"/>
        <v>1.8261151352391956E-2</v>
      </c>
      <c r="R315" s="66">
        <f t="shared" si="359"/>
        <v>0</v>
      </c>
      <c r="S315" s="67">
        <f>SUM(L315:R315)</f>
        <v>1</v>
      </c>
      <c r="U315" s="101" t="s">
        <v>86</v>
      </c>
      <c r="V315" s="102">
        <f>+V314/$AI314</f>
        <v>8.984847860447924E-2</v>
      </c>
      <c r="W315" s="102">
        <f t="shared" ref="W315" si="360">+W314/$AI314</f>
        <v>2.4850591682000003E-2</v>
      </c>
      <c r="X315" s="102">
        <f t="shared" ref="X315" si="361">+X314/$AI314</f>
        <v>1.8261151352391952E-2</v>
      </c>
      <c r="Y315" s="102">
        <f t="shared" ref="Y315" si="362">+Y314/$AI314</f>
        <v>0.33519098798511826</v>
      </c>
      <c r="Z315" s="102">
        <f t="shared" ref="Z315" si="363">+Z314/$AI314</f>
        <v>6.8790877503934963E-2</v>
      </c>
      <c r="AA315" s="102">
        <f t="shared" ref="AA315" si="364">+AA314/$AI314</f>
        <v>0.24802122411421765</v>
      </c>
      <c r="AB315" s="102">
        <f t="shared" ref="AB315" si="365">+AB314/$AI314</f>
        <v>0.14145538961512738</v>
      </c>
      <c r="AC315" s="102">
        <f t="shared" ref="AC315" si="366">+AC314/$AI314</f>
        <v>7.3581299142730497E-2</v>
      </c>
      <c r="AD315" s="102">
        <f t="shared" ref="AD315" si="367">+AD314/$AI314</f>
        <v>2.3224425047931013E-2</v>
      </c>
      <c r="AE315" s="102">
        <f t="shared" ref="AE315" si="368">+AE314/$AI314</f>
        <v>3.1684743954846627E-2</v>
      </c>
      <c r="AF315" s="102">
        <f t="shared" ref="AF315" si="369">+AF314/$AI314</f>
        <v>0</v>
      </c>
      <c r="AG315" s="102">
        <f t="shared" ref="AG315" si="370">+AG314/$AI314</f>
        <v>1.867213013995284E-2</v>
      </c>
      <c r="AH315" s="102">
        <f t="shared" ref="AH315" si="371">+AH314/$AI314</f>
        <v>0</v>
      </c>
      <c r="AI315" s="103">
        <f>SUM(V315:AC315)</f>
        <v>1</v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372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373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374">SUM(V320:AC320)</f>
        <v>0</v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372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373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374"/>
        <v>0</v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372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373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374"/>
        <v>0</v>
      </c>
      <c r="BA322"/>
      <c r="BR322"/>
      <c r="CG322"/>
    </row>
    <row r="323" spans="1:85" x14ac:dyDescent="0.25">
      <c r="A323" s="29" t="s">
        <v>15</v>
      </c>
      <c r="B323" s="18">
        <v>7.8504089482597988E-2</v>
      </c>
      <c r="C323" s="18">
        <v>0.21260701031600832</v>
      </c>
      <c r="D323" s="18">
        <v>0.11897379090572069</v>
      </c>
      <c r="E323" s="18">
        <v>0</v>
      </c>
      <c r="F323" s="214"/>
      <c r="G323" s="18">
        <v>0</v>
      </c>
      <c r="H323" s="30">
        <v>0</v>
      </c>
      <c r="I323" s="16">
        <f t="shared" si="372"/>
        <v>0.41008489070432697</v>
      </c>
      <c r="J323" s="6"/>
      <c r="K323" s="31" t="s">
        <v>15</v>
      </c>
      <c r="L323" s="18">
        <v>7.8504089482597988E-2</v>
      </c>
      <c r="M323" s="18">
        <v>0.21260701031600832</v>
      </c>
      <c r="N323" s="18">
        <v>0.11897379090572069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373"/>
        <v>0.41008489070432697</v>
      </c>
      <c r="U323" s="84" t="s">
        <v>15</v>
      </c>
      <c r="V323" s="76">
        <v>7.8504089482597988E-2</v>
      </c>
      <c r="W323" s="76">
        <v>0</v>
      </c>
      <c r="X323" s="76">
        <v>0</v>
      </c>
      <c r="Y323" s="76">
        <v>0.21260701031600832</v>
      </c>
      <c r="Z323" s="76">
        <v>0.11897379090572069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374"/>
        <v>0.41008489070432697</v>
      </c>
      <c r="BA323"/>
      <c r="BR323"/>
      <c r="CG323"/>
    </row>
    <row r="324" spans="1:85" x14ac:dyDescent="0.25">
      <c r="A324" s="21" t="s">
        <v>14</v>
      </c>
      <c r="B324" s="22">
        <v>0.62688186809815283</v>
      </c>
      <c r="C324" s="22">
        <v>2.7831012394517079E-5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372"/>
        <v>0.62690969911054739</v>
      </c>
      <c r="J324" s="6"/>
      <c r="K324" s="25" t="s">
        <v>14</v>
      </c>
      <c r="L324" s="26">
        <v>0.62688186809815283</v>
      </c>
      <c r="M324" s="26">
        <v>2.7831012394517079E-5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373"/>
        <v>0.62690969911054739</v>
      </c>
      <c r="U324" s="80" t="s">
        <v>55</v>
      </c>
      <c r="V324" s="81">
        <v>0.62657582492697672</v>
      </c>
      <c r="W324" s="81">
        <v>0</v>
      </c>
      <c r="X324" s="81">
        <v>0</v>
      </c>
      <c r="Y324" s="81">
        <v>2.7831012394517079E-5</v>
      </c>
      <c r="Z324" s="81">
        <v>0</v>
      </c>
      <c r="AA324" s="81">
        <v>0</v>
      </c>
      <c r="AB324" s="81">
        <v>0</v>
      </c>
      <c r="AC324" s="82">
        <v>3.0604317117605915E-4</v>
      </c>
      <c r="AD324" s="81">
        <v>3.0604317117605915E-4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374"/>
        <v>0.62690969911054739</v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0.33166418206796411</v>
      </c>
      <c r="F325" s="214"/>
      <c r="G325" s="18">
        <v>0</v>
      </c>
      <c r="H325" s="30">
        <v>0</v>
      </c>
      <c r="I325" s="16">
        <f t="shared" si="372"/>
        <v>0.33166418206796411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0.33166418206796411</v>
      </c>
      <c r="P325" s="18">
        <v>5.1814003109929248</v>
      </c>
      <c r="Q325" s="18">
        <v>0</v>
      </c>
      <c r="R325" s="19">
        <v>0</v>
      </c>
      <c r="S325" s="20">
        <f t="shared" si="373"/>
        <v>5.513064493060889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0.33166418206796411</v>
      </c>
      <c r="AB325" s="76">
        <v>5.1814003109929248</v>
      </c>
      <c r="AC325" s="77">
        <v>0</v>
      </c>
      <c r="AD325" s="76">
        <v>0</v>
      </c>
      <c r="AE325" s="76">
        <v>0</v>
      </c>
      <c r="AF325" s="76">
        <v>0</v>
      </c>
      <c r="AG325" s="76">
        <v>0</v>
      </c>
      <c r="AH325" s="76">
        <v>0</v>
      </c>
      <c r="AI325" s="79">
        <f t="shared" si="374"/>
        <v>5.513064493060889</v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372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1.1320531372878162</v>
      </c>
      <c r="Q326" s="26">
        <v>0</v>
      </c>
      <c r="R326" s="27">
        <v>0</v>
      </c>
      <c r="S326" s="28">
        <f t="shared" si="373"/>
        <v>1.1320531372878162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1.1320531372878162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374"/>
        <v>1.1320531372878162</v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372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373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374"/>
        <v>0</v>
      </c>
      <c r="BA327"/>
      <c r="BR327"/>
      <c r="CG327"/>
    </row>
    <row r="328" spans="1:85" x14ac:dyDescent="0.25">
      <c r="A328" s="21" t="s">
        <v>16</v>
      </c>
      <c r="B328" s="22">
        <v>6.7229336165911244E-2</v>
      </c>
      <c r="C328" s="22">
        <v>0</v>
      </c>
      <c r="D328" s="22">
        <v>8.5618104263808211E-4</v>
      </c>
      <c r="E328" s="22">
        <v>0</v>
      </c>
      <c r="F328" s="214"/>
      <c r="G328" s="22">
        <v>0</v>
      </c>
      <c r="H328" s="23">
        <v>0</v>
      </c>
      <c r="I328" s="24">
        <f t="shared" si="372"/>
        <v>6.8085517208549329E-2</v>
      </c>
      <c r="J328" s="6"/>
      <c r="K328" s="25" t="s">
        <v>16</v>
      </c>
      <c r="L328" s="26">
        <v>6.7229336165911244E-2</v>
      </c>
      <c r="M328" s="26">
        <v>0</v>
      </c>
      <c r="N328" s="26">
        <v>8.5618104263808211E-4</v>
      </c>
      <c r="O328" s="26">
        <v>0</v>
      </c>
      <c r="P328" s="26">
        <v>7.6036756756756767E-4</v>
      </c>
      <c r="Q328" s="26">
        <v>0</v>
      </c>
      <c r="R328" s="27">
        <v>0</v>
      </c>
      <c r="S328" s="28">
        <f t="shared" si="373"/>
        <v>6.8845884776116903E-2</v>
      </c>
      <c r="U328" s="80" t="s">
        <v>16</v>
      </c>
      <c r="V328" s="81">
        <v>0</v>
      </c>
      <c r="W328" s="81">
        <v>6.7229336165911244E-2</v>
      </c>
      <c r="X328" s="81">
        <v>0</v>
      </c>
      <c r="Y328" s="81">
        <v>0</v>
      </c>
      <c r="Z328" s="81">
        <v>0</v>
      </c>
      <c r="AA328" s="81">
        <v>0</v>
      </c>
      <c r="AB328" s="81">
        <v>7.6036756756756767E-4</v>
      </c>
      <c r="AC328" s="82">
        <v>8.5618104263808211E-4</v>
      </c>
      <c r="AD328" s="81">
        <v>0</v>
      </c>
      <c r="AE328" s="81">
        <v>0</v>
      </c>
      <c r="AF328" s="81">
        <v>0</v>
      </c>
      <c r="AG328" s="81">
        <v>8.5618104263808211E-4</v>
      </c>
      <c r="AH328" s="81">
        <v>0</v>
      </c>
      <c r="AI328" s="83">
        <f t="shared" si="374"/>
        <v>6.8845884776116903E-2</v>
      </c>
      <c r="BA328"/>
      <c r="BR328"/>
      <c r="CG328"/>
    </row>
    <row r="329" spans="1:85" x14ac:dyDescent="0.25">
      <c r="A329" s="29" t="s">
        <v>136</v>
      </c>
      <c r="B329" s="18">
        <v>9.5571409345783245</v>
      </c>
      <c r="C329" s="18">
        <v>103.4710078051954</v>
      </c>
      <c r="D329" s="18">
        <v>21.382087653451542</v>
      </c>
      <c r="E329" s="18">
        <v>0</v>
      </c>
      <c r="F329" s="214"/>
      <c r="G329" s="18">
        <v>0</v>
      </c>
      <c r="H329" s="30">
        <v>0</v>
      </c>
      <c r="I329" s="16">
        <f t="shared" si="372"/>
        <v>134.41023639322526</v>
      </c>
      <c r="J329" s="6"/>
      <c r="K329" s="31" t="s">
        <v>136</v>
      </c>
      <c r="L329" s="18">
        <v>9.5571409345783245</v>
      </c>
      <c r="M329" s="18">
        <v>103.4710078051954</v>
      </c>
      <c r="N329" s="18">
        <v>21.382087653451542</v>
      </c>
      <c r="O329" s="18">
        <v>0</v>
      </c>
      <c r="P329" s="18">
        <v>8.9487721286603678E-2</v>
      </c>
      <c r="Q329" s="18">
        <v>0</v>
      </c>
      <c r="R329" s="19">
        <v>0</v>
      </c>
      <c r="S329" s="20">
        <f t="shared" si="373"/>
        <v>134.49972411451188</v>
      </c>
      <c r="U329" s="84" t="s">
        <v>136</v>
      </c>
      <c r="V329" s="76">
        <v>9.3706053768639261</v>
      </c>
      <c r="W329" s="76">
        <v>0</v>
      </c>
      <c r="X329" s="76">
        <v>0</v>
      </c>
      <c r="Y329" s="76">
        <v>103.4710078051954</v>
      </c>
      <c r="Z329" s="76">
        <v>6.1563301147358063</v>
      </c>
      <c r="AA329" s="76">
        <v>0</v>
      </c>
      <c r="AB329" s="76">
        <v>8.9487721286603678E-2</v>
      </c>
      <c r="AC329" s="77">
        <v>15.412293096430135</v>
      </c>
      <c r="AD329" s="76">
        <v>0.18653555771439806</v>
      </c>
      <c r="AE329" s="76">
        <v>0</v>
      </c>
      <c r="AF329" s="76">
        <v>0</v>
      </c>
      <c r="AG329" s="76">
        <v>15.225757538715737</v>
      </c>
      <c r="AH329" s="76">
        <v>0</v>
      </c>
      <c r="AI329" s="79">
        <f t="shared" si="374"/>
        <v>134.49972411451188</v>
      </c>
      <c r="BA329"/>
      <c r="BR329"/>
      <c r="CG329"/>
    </row>
    <row r="330" spans="1:85" x14ac:dyDescent="0.25">
      <c r="A330" s="21" t="s">
        <v>24</v>
      </c>
      <c r="B330" s="22">
        <v>8.4335764630333614</v>
      </c>
      <c r="C330" s="22">
        <v>0.48891133348957899</v>
      </c>
      <c r="D330" s="22">
        <v>1.0235806404933239</v>
      </c>
      <c r="E330" s="22">
        <v>122.9777765587292</v>
      </c>
      <c r="F330" s="214"/>
      <c r="G330" s="22">
        <v>6.0067998155310178</v>
      </c>
      <c r="H330" s="23">
        <v>0</v>
      </c>
      <c r="I330" s="24">
        <f t="shared" si="372"/>
        <v>138.93064481127649</v>
      </c>
      <c r="J330" s="6"/>
      <c r="K330" s="25" t="s">
        <v>24</v>
      </c>
      <c r="L330" s="26">
        <v>8.4335764630333614</v>
      </c>
      <c r="M330" s="26">
        <v>0.48891133348957899</v>
      </c>
      <c r="N330" s="26">
        <v>1.0235806404933239</v>
      </c>
      <c r="O330" s="26">
        <v>122.9777765587292</v>
      </c>
      <c r="P330" s="26">
        <v>1.0220199068144868</v>
      </c>
      <c r="Q330" s="26">
        <v>6.0067998155310178</v>
      </c>
      <c r="R330" s="27">
        <v>0</v>
      </c>
      <c r="S330" s="28">
        <f t="shared" si="373"/>
        <v>139.95266471809097</v>
      </c>
      <c r="U330" s="80" t="s">
        <v>24</v>
      </c>
      <c r="V330" s="81">
        <v>0.24426743950692142</v>
      </c>
      <c r="W330" s="81">
        <v>2.5266543776900292</v>
      </c>
      <c r="X330" s="81">
        <v>6.0067998155310178</v>
      </c>
      <c r="Y330" s="81">
        <v>0.48891133348957899</v>
      </c>
      <c r="Z330" s="81">
        <v>8.4624756916797574E-3</v>
      </c>
      <c r="AA330" s="81">
        <v>121.20199381328608</v>
      </c>
      <c r="AB330" s="81">
        <v>1.0220199068144868</v>
      </c>
      <c r="AC330" s="82">
        <v>8.4535555560811755</v>
      </c>
      <c r="AD330" s="81">
        <v>5.66265464583641</v>
      </c>
      <c r="AE330" s="81">
        <v>1.7757827454431225</v>
      </c>
      <c r="AF330" s="81">
        <v>0</v>
      </c>
      <c r="AG330" s="81">
        <v>1.0151181648016441</v>
      </c>
      <c r="AH330" s="81">
        <v>0</v>
      </c>
      <c r="AI330" s="83">
        <f t="shared" si="374"/>
        <v>139.95266471809094</v>
      </c>
      <c r="BA330"/>
      <c r="BR330"/>
      <c r="CG330"/>
    </row>
    <row r="331" spans="1:85" x14ac:dyDescent="0.25">
      <c r="A331" s="29" t="s">
        <v>23</v>
      </c>
      <c r="B331" s="18">
        <v>1.2535770312919075</v>
      </c>
      <c r="C331" s="18">
        <v>0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372"/>
        <v>1.2535770312919075</v>
      </c>
      <c r="J331" s="6"/>
      <c r="K331" s="31" t="s">
        <v>23</v>
      </c>
      <c r="L331" s="18">
        <v>1.2535770312919075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373"/>
        <v>1.2535770312919075</v>
      </c>
      <c r="U331" s="84" t="s">
        <v>23</v>
      </c>
      <c r="V331" s="76">
        <v>1.1629995120050809</v>
      </c>
      <c r="W331" s="76">
        <v>0</v>
      </c>
      <c r="X331" s="76">
        <v>0</v>
      </c>
      <c r="Y331" s="76">
        <v>0</v>
      </c>
      <c r="Z331" s="76">
        <v>0</v>
      </c>
      <c r="AA331" s="76">
        <v>0</v>
      </c>
      <c r="AB331" s="76">
        <v>0</v>
      </c>
      <c r="AC331" s="77">
        <v>9.0577519286826572E-2</v>
      </c>
      <c r="AD331" s="76">
        <v>9.0577519286826572E-2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374"/>
        <v>1.2535770312919075</v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372"/>
        <v>0</v>
      </c>
      <c r="J332" s="6"/>
      <c r="K332" s="25" t="s">
        <v>58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373"/>
        <v>0</v>
      </c>
      <c r="U332" s="80" t="s">
        <v>58</v>
      </c>
      <c r="V332" s="81">
        <v>0</v>
      </c>
      <c r="W332" s="81">
        <v>0</v>
      </c>
      <c r="X332" s="81">
        <v>0</v>
      </c>
      <c r="Y332" s="81">
        <v>0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374"/>
        <v>0</v>
      </c>
      <c r="BA332"/>
      <c r="BR332"/>
      <c r="CG332"/>
    </row>
    <row r="333" spans="1:85" x14ac:dyDescent="0.25">
      <c r="A333" s="29" t="s">
        <v>21</v>
      </c>
      <c r="B333" s="18">
        <v>0</v>
      </c>
      <c r="C333" s="18">
        <v>0.80725337074306391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372"/>
        <v>0.80725337074306391</v>
      </c>
      <c r="J333" s="6"/>
      <c r="K333" s="31" t="s">
        <v>21</v>
      </c>
      <c r="L333" s="18">
        <v>0</v>
      </c>
      <c r="M333" s="18">
        <v>0.80725337074306391</v>
      </c>
      <c r="N333" s="18">
        <v>0</v>
      </c>
      <c r="O333" s="18">
        <v>0</v>
      </c>
      <c r="P333" s="18">
        <v>0.29269437374613611</v>
      </c>
      <c r="Q333" s="18">
        <v>0</v>
      </c>
      <c r="R333" s="19">
        <v>0</v>
      </c>
      <c r="S333" s="20">
        <f t="shared" si="373"/>
        <v>1.0999477444892001</v>
      </c>
      <c r="U333" s="84" t="s">
        <v>21</v>
      </c>
      <c r="V333" s="76">
        <v>0</v>
      </c>
      <c r="W333" s="76">
        <v>0</v>
      </c>
      <c r="X333" s="76">
        <v>0</v>
      </c>
      <c r="Y333" s="76">
        <v>0.80725337074306391</v>
      </c>
      <c r="Z333" s="76">
        <v>0</v>
      </c>
      <c r="AA333" s="76">
        <v>0</v>
      </c>
      <c r="AB333" s="76">
        <v>0.29269437374613611</v>
      </c>
      <c r="AC333" s="77">
        <v>0</v>
      </c>
      <c r="AD333" s="76">
        <v>0</v>
      </c>
      <c r="AE333" s="76">
        <v>0</v>
      </c>
      <c r="AF333" s="76">
        <v>0</v>
      </c>
      <c r="AG333" s="76">
        <v>0</v>
      </c>
      <c r="AH333" s="76">
        <v>0</v>
      </c>
      <c r="AI333" s="79">
        <f t="shared" si="374"/>
        <v>1.0999477444892001</v>
      </c>
      <c r="BA333"/>
      <c r="BR333"/>
      <c r="CG333"/>
    </row>
    <row r="334" spans="1:85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372"/>
        <v>0</v>
      </c>
      <c r="J334" s="6"/>
      <c r="K334" s="25" t="s">
        <v>20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373"/>
        <v>0</v>
      </c>
      <c r="U334" s="80" t="s">
        <v>59</v>
      </c>
      <c r="V334" s="81">
        <v>0</v>
      </c>
      <c r="W334" s="81">
        <v>0</v>
      </c>
      <c r="X334" s="81">
        <v>0</v>
      </c>
      <c r="Y334" s="81">
        <v>0</v>
      </c>
      <c r="Z334" s="81">
        <v>0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374"/>
        <v>0</v>
      </c>
      <c r="BA334"/>
      <c r="BR334"/>
      <c r="CG334"/>
    </row>
    <row r="335" spans="1:85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372"/>
        <v>0</v>
      </c>
      <c r="J335" s="6"/>
      <c r="K335" s="33" t="s">
        <v>62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373"/>
        <v>0</v>
      </c>
      <c r="U335" s="85" t="s">
        <v>60</v>
      </c>
      <c r="V335" s="76">
        <v>0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374"/>
        <v>0</v>
      </c>
      <c r="BA335"/>
      <c r="BR335"/>
      <c r="CG335"/>
    </row>
    <row r="336" spans="1:85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372"/>
        <v>0</v>
      </c>
      <c r="J336" s="6"/>
      <c r="K336" s="38" t="s">
        <v>22</v>
      </c>
      <c r="L336" s="39">
        <v>0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373"/>
        <v>0</v>
      </c>
      <c r="U336" s="86" t="s">
        <v>63</v>
      </c>
      <c r="V336" s="87">
        <v>0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374"/>
        <v>0</v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372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373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374"/>
        <v>0</v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372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373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374"/>
        <v>0</v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372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373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374"/>
        <v>0</v>
      </c>
      <c r="BA339"/>
      <c r="BR339"/>
      <c r="CG339"/>
    </row>
    <row r="340" spans="1:85" x14ac:dyDescent="0.25">
      <c r="A340" s="56" t="s">
        <v>25</v>
      </c>
      <c r="B340" s="57">
        <f>SUM(B319:B335)</f>
        <v>20.016909722650258</v>
      </c>
      <c r="C340" s="57">
        <f t="shared" ref="C340:H340" si="375">SUM(C319:C335)</f>
        <v>104.97980735075646</v>
      </c>
      <c r="D340" s="57">
        <f t="shared" si="375"/>
        <v>22.525498265893226</v>
      </c>
      <c r="E340" s="57">
        <f t="shared" si="375"/>
        <v>123.30944074079717</v>
      </c>
      <c r="F340" s="57">
        <f t="shared" si="375"/>
        <v>0</v>
      </c>
      <c r="G340" s="57">
        <f t="shared" si="375"/>
        <v>6.0067998155310178</v>
      </c>
      <c r="H340" s="58">
        <f t="shared" si="375"/>
        <v>0</v>
      </c>
      <c r="I340" s="16">
        <f t="shared" ref="I340" si="376">SUM(I319:I335)</f>
        <v>276.83845589562816</v>
      </c>
      <c r="J340" s="6"/>
      <c r="K340" s="59" t="s">
        <v>25</v>
      </c>
      <c r="L340" s="57">
        <f>SUM(L319:L335)</f>
        <v>20.016909722650258</v>
      </c>
      <c r="M340" s="57">
        <f t="shared" ref="M340:R340" si="377">SUM(M319:M335)</f>
        <v>104.97980735075646</v>
      </c>
      <c r="N340" s="57">
        <f t="shared" si="377"/>
        <v>22.525498265893226</v>
      </c>
      <c r="O340" s="57">
        <f t="shared" si="377"/>
        <v>123.30944074079717</v>
      </c>
      <c r="P340" s="57">
        <f t="shared" si="377"/>
        <v>7.7184158176955355</v>
      </c>
      <c r="Q340" s="57">
        <f t="shared" si="377"/>
        <v>6.0067998155310178</v>
      </c>
      <c r="R340" s="58">
        <f t="shared" si="377"/>
        <v>0</v>
      </c>
      <c r="S340" s="60">
        <f t="shared" ref="S340" si="378">SUM(S319:S335)</f>
        <v>284.55687171332363</v>
      </c>
      <c r="T340" t="str">
        <f>IF(ABS(S340-AI340)&gt;0.01,S340-AI340,"")</f>
        <v/>
      </c>
      <c r="U340" s="94" t="s">
        <v>61</v>
      </c>
      <c r="V340" s="95">
        <f>SUM(V319:V335)</f>
        <v>11.482952242785505</v>
      </c>
      <c r="W340" s="95">
        <f t="shared" ref="W340:AH340" si="379">SUM(W319:W335)</f>
        <v>2.5938837138559405</v>
      </c>
      <c r="X340" s="95">
        <f t="shared" si="379"/>
        <v>6.0067998155310178</v>
      </c>
      <c r="Y340" s="95">
        <f t="shared" si="379"/>
        <v>104.97980735075646</v>
      </c>
      <c r="Z340" s="95">
        <f t="shared" si="379"/>
        <v>6.2837663813332068</v>
      </c>
      <c r="AA340" s="95">
        <f t="shared" si="379"/>
        <v>121.53365799535405</v>
      </c>
      <c r="AB340" s="95">
        <f t="shared" si="379"/>
        <v>7.7184158176955355</v>
      </c>
      <c r="AC340" s="95">
        <f t="shared" si="379"/>
        <v>23.957588396011953</v>
      </c>
      <c r="AD340" s="96">
        <f t="shared" si="379"/>
        <v>5.940073766008811</v>
      </c>
      <c r="AE340" s="96">
        <f t="shared" si="379"/>
        <v>1.7757827454431225</v>
      </c>
      <c r="AF340" s="96">
        <f t="shared" si="379"/>
        <v>0</v>
      </c>
      <c r="AG340" s="96">
        <f t="shared" si="379"/>
        <v>16.241731884560018</v>
      </c>
      <c r="AH340" s="96">
        <f t="shared" si="379"/>
        <v>0</v>
      </c>
      <c r="AI340" s="97">
        <f>SUM(V340:AC340)</f>
        <v>284.55687171332369</v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7.2305379893452745E-2</v>
      </c>
      <c r="C341" s="98">
        <f t="shared" ref="C341:H341" si="380">IF($I340=0,"-",C340/$I340)</f>
        <v>0.37920962610171205</v>
      </c>
      <c r="D341" s="98">
        <f t="shared" si="380"/>
        <v>8.1366940850102279E-2</v>
      </c>
      <c r="E341" s="98">
        <f t="shared" si="380"/>
        <v>0.44542020125732279</v>
      </c>
      <c r="F341" s="98">
        <f t="shared" si="380"/>
        <v>0</v>
      </c>
      <c r="G341" s="98">
        <f t="shared" si="380"/>
        <v>2.1697851897410029E-2</v>
      </c>
      <c r="H341" s="99">
        <f t="shared" si="380"/>
        <v>0</v>
      </c>
      <c r="I341" s="100">
        <f>SUM(B341:H341)</f>
        <v>1</v>
      </c>
      <c r="J341"/>
      <c r="K341" s="64" t="s">
        <v>86</v>
      </c>
      <c r="L341" s="65">
        <f>IF($S340=0,"-",L340/$S340)</f>
        <v>7.034414457162104E-2</v>
      </c>
      <c r="M341" s="65">
        <f t="shared" ref="M341:R341" si="381">IF($S340=0,"-",M340/$S340)</f>
        <v>0.36892381729764795</v>
      </c>
      <c r="N341" s="65">
        <f t="shared" si="381"/>
        <v>7.9159916716355055E-2</v>
      </c>
      <c r="O341" s="65">
        <f t="shared" si="381"/>
        <v>0.43333847465481373</v>
      </c>
      <c r="P341" s="65">
        <f t="shared" si="381"/>
        <v>2.7124334658385763E-2</v>
      </c>
      <c r="Q341" s="65">
        <f t="shared" si="381"/>
        <v>2.1109312101176593E-2</v>
      </c>
      <c r="R341" s="66">
        <f t="shared" si="381"/>
        <v>0</v>
      </c>
      <c r="S341" s="67">
        <f>SUM(L341:R341)</f>
        <v>1</v>
      </c>
      <c r="U341" s="101" t="s">
        <v>86</v>
      </c>
      <c r="V341" s="102">
        <f>+V340/$AI340</f>
        <v>4.0353804052056012E-2</v>
      </c>
      <c r="W341" s="102">
        <f t="shared" ref="W341" si="382">+W340/$AI340</f>
        <v>9.1155195031422196E-3</v>
      </c>
      <c r="X341" s="102">
        <f t="shared" ref="X341" si="383">+X340/$AI340</f>
        <v>2.110931210117659E-2</v>
      </c>
      <c r="Y341" s="102">
        <f t="shared" ref="Y341" si="384">+Y340/$AI340</f>
        <v>0.36892381729764789</v>
      </c>
      <c r="Z341" s="102">
        <f t="shared" ref="Z341" si="385">+Z340/$AI340</f>
        <v>2.2082637974962616E-2</v>
      </c>
      <c r="AA341" s="102">
        <f t="shared" ref="AA341" si="386">+AA340/$AI340</f>
        <v>0.42709795501896336</v>
      </c>
      <c r="AB341" s="102">
        <f t="shared" ref="AB341" si="387">+AB340/$AI340</f>
        <v>2.7124334658385759E-2</v>
      </c>
      <c r="AC341" s="102">
        <f t="shared" ref="AC341" si="388">+AC340/$AI340</f>
        <v>8.4192619393665472E-2</v>
      </c>
      <c r="AD341" s="102">
        <f t="shared" ref="AD341" si="389">+AD340/$AI340</f>
        <v>2.0874821016422782E-2</v>
      </c>
      <c r="AE341" s="102">
        <f t="shared" ref="AE341" si="390">+AE340/$AI340</f>
        <v>6.2405196358502691E-3</v>
      </c>
      <c r="AF341" s="102">
        <f t="shared" ref="AF341" si="391">+AF340/$AI340</f>
        <v>0</v>
      </c>
      <c r="AG341" s="102">
        <f t="shared" ref="AG341" si="392">+AG340/$AI340</f>
        <v>5.7077278741392415E-2</v>
      </c>
      <c r="AH341" s="102">
        <f t="shared" ref="AH341" si="393">+AH340/$AI340</f>
        <v>0</v>
      </c>
      <c r="AI341" s="103">
        <f>SUM(V341:AC341)</f>
        <v>0.99999999999999989</v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394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395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396">SUM(V346:AC346)</f>
        <v>0</v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3.0964961007926173E-2</v>
      </c>
      <c r="E347" s="18">
        <v>0</v>
      </c>
      <c r="F347" s="214"/>
      <c r="G347" s="18">
        <v>0</v>
      </c>
      <c r="H347" s="30">
        <v>0</v>
      </c>
      <c r="I347" s="16">
        <f t="shared" si="394"/>
        <v>3.0964961007926173E-2</v>
      </c>
      <c r="J347" s="6"/>
      <c r="K347" s="31" t="s">
        <v>9</v>
      </c>
      <c r="L347" s="18">
        <v>0</v>
      </c>
      <c r="M347" s="18">
        <v>0</v>
      </c>
      <c r="N347" s="18">
        <v>3.0964961007926173E-2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395"/>
        <v>3.0964961007926173E-2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3.0964961007926173E-2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396"/>
        <v>3.0964961007926173E-2</v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394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395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396"/>
        <v>0</v>
      </c>
      <c r="BA348"/>
      <c r="BR348"/>
      <c r="CG348"/>
    </row>
    <row r="349" spans="1:85" x14ac:dyDescent="0.25">
      <c r="A349" s="29" t="s">
        <v>15</v>
      </c>
      <c r="B349" s="18">
        <v>0.75881957999505623</v>
      </c>
      <c r="C349" s="18">
        <v>0</v>
      </c>
      <c r="D349" s="18">
        <v>0.69266315961248726</v>
      </c>
      <c r="E349" s="18">
        <v>0</v>
      </c>
      <c r="F349" s="214"/>
      <c r="G349" s="18">
        <v>0</v>
      </c>
      <c r="H349" s="30">
        <v>0</v>
      </c>
      <c r="I349" s="16">
        <f t="shared" si="394"/>
        <v>1.4514827396075436</v>
      </c>
      <c r="J349" s="6"/>
      <c r="K349" s="31" t="s">
        <v>15</v>
      </c>
      <c r="L349" s="18">
        <v>0.75881957999505623</v>
      </c>
      <c r="M349" s="18">
        <v>0</v>
      </c>
      <c r="N349" s="18">
        <v>0.69266315961248726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395"/>
        <v>1.4514827396075436</v>
      </c>
      <c r="U349" s="84" t="s">
        <v>15</v>
      </c>
      <c r="V349" s="76">
        <v>0.75881957999505623</v>
      </c>
      <c r="W349" s="76">
        <v>0</v>
      </c>
      <c r="X349" s="76">
        <v>0</v>
      </c>
      <c r="Y349" s="76">
        <v>0</v>
      </c>
      <c r="Z349" s="76">
        <v>0.60870398875036758</v>
      </c>
      <c r="AA349" s="76">
        <v>0</v>
      </c>
      <c r="AB349" s="76">
        <v>0</v>
      </c>
      <c r="AC349" s="77">
        <v>8.3959170862119667E-2</v>
      </c>
      <c r="AD349" s="78">
        <v>0</v>
      </c>
      <c r="AE349" s="78">
        <v>0</v>
      </c>
      <c r="AF349" s="78">
        <v>0</v>
      </c>
      <c r="AG349" s="78">
        <v>8.3959170862119667E-2</v>
      </c>
      <c r="AH349" s="78">
        <v>0</v>
      </c>
      <c r="AI349" s="79">
        <f t="shared" si="396"/>
        <v>1.4514827396075436</v>
      </c>
      <c r="BA349"/>
      <c r="BR349"/>
      <c r="CG349"/>
    </row>
    <row r="350" spans="1:85" x14ac:dyDescent="0.25">
      <c r="A350" s="21" t="s">
        <v>14</v>
      </c>
      <c r="B350" s="22">
        <v>1.1251586882651736</v>
      </c>
      <c r="C350" s="22">
        <v>0</v>
      </c>
      <c r="D350" s="22">
        <v>2.1953601126461792E-3</v>
      </c>
      <c r="E350" s="22">
        <v>0</v>
      </c>
      <c r="F350" s="214"/>
      <c r="G350" s="22">
        <v>0</v>
      </c>
      <c r="H350" s="23">
        <v>0</v>
      </c>
      <c r="I350" s="24">
        <f t="shared" si="394"/>
        <v>1.1273540483778197</v>
      </c>
      <c r="J350" s="6"/>
      <c r="K350" s="25" t="s">
        <v>14</v>
      </c>
      <c r="L350" s="26">
        <v>1.1251586882651736</v>
      </c>
      <c r="M350" s="26">
        <v>0</v>
      </c>
      <c r="N350" s="26">
        <v>2.1953601126461792E-3</v>
      </c>
      <c r="O350" s="26">
        <v>0</v>
      </c>
      <c r="P350" s="26">
        <v>0</v>
      </c>
      <c r="Q350" s="26">
        <v>0</v>
      </c>
      <c r="R350" s="27">
        <v>0</v>
      </c>
      <c r="S350" s="28">
        <f t="shared" si="395"/>
        <v>1.1273540483778197</v>
      </c>
      <c r="U350" s="80" t="s">
        <v>55</v>
      </c>
      <c r="V350" s="81">
        <v>1.1251586882651736</v>
      </c>
      <c r="W350" s="81">
        <v>0</v>
      </c>
      <c r="X350" s="81">
        <v>0</v>
      </c>
      <c r="Y350" s="81">
        <v>0</v>
      </c>
      <c r="Z350" s="81">
        <v>0</v>
      </c>
      <c r="AA350" s="81">
        <v>0</v>
      </c>
      <c r="AB350" s="81">
        <v>0</v>
      </c>
      <c r="AC350" s="82">
        <v>2.1953601126461792E-3</v>
      </c>
      <c r="AD350" s="81">
        <v>0</v>
      </c>
      <c r="AE350" s="81">
        <v>0</v>
      </c>
      <c r="AF350" s="81">
        <v>0</v>
      </c>
      <c r="AG350" s="81">
        <v>2.1953601126461792E-3</v>
      </c>
      <c r="AH350" s="81">
        <v>0</v>
      </c>
      <c r="AI350" s="83">
        <f t="shared" si="396"/>
        <v>1.1273540483778197</v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0.87337157017574962</v>
      </c>
      <c r="E351" s="18">
        <v>0</v>
      </c>
      <c r="F351" s="214"/>
      <c r="G351" s="18">
        <v>0</v>
      </c>
      <c r="H351" s="30">
        <v>0</v>
      </c>
      <c r="I351" s="16">
        <f t="shared" si="394"/>
        <v>0.87337157017574962</v>
      </c>
      <c r="J351" s="6"/>
      <c r="K351" s="31" t="s">
        <v>56</v>
      </c>
      <c r="L351" s="18">
        <v>0</v>
      </c>
      <c r="M351" s="18">
        <v>0</v>
      </c>
      <c r="N351" s="18">
        <v>0.87337157017574962</v>
      </c>
      <c r="O351" s="18">
        <v>0</v>
      </c>
      <c r="P351" s="18">
        <v>50.791904898150221</v>
      </c>
      <c r="Q351" s="18">
        <v>0</v>
      </c>
      <c r="R351" s="19">
        <v>0</v>
      </c>
      <c r="S351" s="20">
        <f t="shared" si="395"/>
        <v>51.66527646832597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</v>
      </c>
      <c r="AB351" s="76">
        <v>50.791904898150221</v>
      </c>
      <c r="AC351" s="77">
        <v>0.87337157017574962</v>
      </c>
      <c r="AD351" s="76">
        <v>0</v>
      </c>
      <c r="AE351" s="76">
        <v>0</v>
      </c>
      <c r="AF351" s="76">
        <v>0</v>
      </c>
      <c r="AG351" s="76">
        <v>0.87337157017574962</v>
      </c>
      <c r="AH351" s="76">
        <v>0</v>
      </c>
      <c r="AI351" s="79">
        <f t="shared" si="396"/>
        <v>51.66527646832597</v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394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0.64162174923182291</v>
      </c>
      <c r="Q352" s="26">
        <v>0</v>
      </c>
      <c r="R352" s="27">
        <v>0</v>
      </c>
      <c r="S352" s="28">
        <f t="shared" si="395"/>
        <v>0.64162174923182291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0.64162174923182291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396"/>
        <v>0.64162174923182291</v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394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395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396"/>
        <v>0</v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2.3734599722235065E-2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394"/>
        <v>2.3734599722235065E-2</v>
      </c>
      <c r="J354" s="6"/>
      <c r="K354" s="25" t="s">
        <v>16</v>
      </c>
      <c r="L354" s="26">
        <v>0</v>
      </c>
      <c r="M354" s="26">
        <v>2.3734599722235065E-2</v>
      </c>
      <c r="N354" s="26">
        <v>0</v>
      </c>
      <c r="O354" s="26">
        <v>0</v>
      </c>
      <c r="P354" s="26">
        <v>0.66878916888462736</v>
      </c>
      <c r="Q354" s="26">
        <v>0</v>
      </c>
      <c r="R354" s="27">
        <v>0</v>
      </c>
      <c r="S354" s="28">
        <f t="shared" si="395"/>
        <v>0.69252376860686238</v>
      </c>
      <c r="U354" s="80" t="s">
        <v>16</v>
      </c>
      <c r="V354" s="81">
        <v>0</v>
      </c>
      <c r="W354" s="81">
        <v>0</v>
      </c>
      <c r="X354" s="81">
        <v>0</v>
      </c>
      <c r="Y354" s="81">
        <v>2.3734599722235065E-2</v>
      </c>
      <c r="Z354" s="81">
        <v>0</v>
      </c>
      <c r="AA354" s="81">
        <v>0</v>
      </c>
      <c r="AB354" s="81">
        <v>0.66878916888462736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396"/>
        <v>0.69252376860686238</v>
      </c>
      <c r="BA354"/>
      <c r="BR354"/>
      <c r="CG354"/>
    </row>
    <row r="355" spans="1:85" x14ac:dyDescent="0.25">
      <c r="A355" s="29" t="s">
        <v>136</v>
      </c>
      <c r="B355" s="18">
        <v>1.2323952157118969</v>
      </c>
      <c r="C355" s="18">
        <v>42.762925917106784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16">
        <f t="shared" si="394"/>
        <v>43.995321132818681</v>
      </c>
      <c r="J355" s="6"/>
      <c r="K355" s="31" t="s">
        <v>136</v>
      </c>
      <c r="L355" s="18">
        <v>1.2323952157118969</v>
      </c>
      <c r="M355" s="18">
        <v>42.762925917106784</v>
      </c>
      <c r="N355" s="18">
        <v>0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395"/>
        <v>43.995321132818681</v>
      </c>
      <c r="U355" s="84" t="s">
        <v>136</v>
      </c>
      <c r="V355" s="76">
        <v>1.2323952157118969</v>
      </c>
      <c r="W355" s="76">
        <v>0</v>
      </c>
      <c r="X355" s="76">
        <v>0</v>
      </c>
      <c r="Y355" s="76">
        <v>42.762925917106784</v>
      </c>
      <c r="Z355" s="76">
        <v>0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396"/>
        <v>43.995321132818681</v>
      </c>
      <c r="BA355"/>
      <c r="BR355"/>
      <c r="CG355"/>
    </row>
    <row r="356" spans="1:85" x14ac:dyDescent="0.25">
      <c r="A356" s="21" t="s">
        <v>24</v>
      </c>
      <c r="B356" s="22">
        <v>2.7272550744577968</v>
      </c>
      <c r="C356" s="22">
        <v>0</v>
      </c>
      <c r="D356" s="22">
        <v>20.587202761109946</v>
      </c>
      <c r="E356" s="22">
        <v>313.31238904639929</v>
      </c>
      <c r="F356" s="214"/>
      <c r="G356" s="22">
        <v>8.9271147763976231</v>
      </c>
      <c r="H356" s="23">
        <v>0</v>
      </c>
      <c r="I356" s="24">
        <f t="shared" si="394"/>
        <v>345.55396165836464</v>
      </c>
      <c r="J356" s="6"/>
      <c r="K356" s="25" t="s">
        <v>24</v>
      </c>
      <c r="L356" s="26">
        <v>2.7272550744577968</v>
      </c>
      <c r="M356" s="26">
        <v>0</v>
      </c>
      <c r="N356" s="26">
        <v>20.587202761109946</v>
      </c>
      <c r="O356" s="26">
        <v>313.31238904639929</v>
      </c>
      <c r="P356" s="26">
        <v>0.36111827026553134</v>
      </c>
      <c r="Q356" s="26">
        <v>8.9271147763976231</v>
      </c>
      <c r="R356" s="27">
        <v>0</v>
      </c>
      <c r="S356" s="28">
        <f t="shared" si="395"/>
        <v>345.91507992863018</v>
      </c>
      <c r="U356" s="80" t="s">
        <v>24</v>
      </c>
      <c r="V356" s="81">
        <v>0.19277117963348839</v>
      </c>
      <c r="W356" s="81">
        <v>0.43170504199855581</v>
      </c>
      <c r="X356" s="81">
        <v>8.9271147763976231</v>
      </c>
      <c r="Y356" s="81">
        <v>0</v>
      </c>
      <c r="Z356" s="81">
        <v>20.218076804967549</v>
      </c>
      <c r="AA356" s="81">
        <v>313.20150662353547</v>
      </c>
      <c r="AB356" s="81">
        <v>0.36111827026553134</v>
      </c>
      <c r="AC356" s="82">
        <v>2.5827872318319844</v>
      </c>
      <c r="AD356" s="81">
        <v>2.1027788528257525</v>
      </c>
      <c r="AE356" s="81">
        <v>0.11088242286383308</v>
      </c>
      <c r="AF356" s="81">
        <v>0</v>
      </c>
      <c r="AG356" s="81">
        <v>0.36912595614239907</v>
      </c>
      <c r="AH356" s="81">
        <v>0</v>
      </c>
      <c r="AI356" s="83">
        <f t="shared" si="396"/>
        <v>345.91507992863018</v>
      </c>
      <c r="BA356"/>
      <c r="BR356"/>
      <c r="CG356"/>
    </row>
    <row r="357" spans="1:85" x14ac:dyDescent="0.25">
      <c r="A357" s="29" t="s">
        <v>23</v>
      </c>
      <c r="B357" s="18">
        <v>28.480091577917342</v>
      </c>
      <c r="C357" s="18">
        <v>0</v>
      </c>
      <c r="D357" s="18">
        <v>107.23503473949731</v>
      </c>
      <c r="E357" s="18">
        <v>0</v>
      </c>
      <c r="F357" s="214"/>
      <c r="G357" s="18">
        <v>0</v>
      </c>
      <c r="H357" s="30">
        <v>0</v>
      </c>
      <c r="I357" s="16">
        <f t="shared" si="394"/>
        <v>135.71512631741464</v>
      </c>
      <c r="J357" s="6"/>
      <c r="K357" s="31" t="s">
        <v>23</v>
      </c>
      <c r="L357" s="18">
        <v>28.480091577917342</v>
      </c>
      <c r="M357" s="18">
        <v>0</v>
      </c>
      <c r="N357" s="18">
        <v>107.23503473949731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395"/>
        <v>135.71512631741464</v>
      </c>
      <c r="U357" s="84" t="s">
        <v>23</v>
      </c>
      <c r="V357" s="76">
        <v>28.480091577917342</v>
      </c>
      <c r="W357" s="76">
        <v>0</v>
      </c>
      <c r="X357" s="76">
        <v>0</v>
      </c>
      <c r="Y357" s="76">
        <v>0</v>
      </c>
      <c r="Z357" s="76">
        <v>0</v>
      </c>
      <c r="AA357" s="76">
        <v>0</v>
      </c>
      <c r="AB357" s="76">
        <v>0</v>
      </c>
      <c r="AC357" s="77">
        <v>107.23503473949731</v>
      </c>
      <c r="AD357" s="76">
        <v>0</v>
      </c>
      <c r="AE357" s="76">
        <v>0</v>
      </c>
      <c r="AF357" s="76">
        <v>0</v>
      </c>
      <c r="AG357" s="76">
        <v>107.23503473949731</v>
      </c>
      <c r="AH357" s="76">
        <v>0</v>
      </c>
      <c r="AI357" s="79">
        <f t="shared" si="396"/>
        <v>135.71512631741464</v>
      </c>
      <c r="BA357"/>
      <c r="BR357"/>
      <c r="CG357"/>
    </row>
    <row r="358" spans="1:85" x14ac:dyDescent="0.25">
      <c r="A358" s="21" t="s">
        <v>58</v>
      </c>
      <c r="B358" s="22">
        <v>0.67242290701772389</v>
      </c>
      <c r="C358" s="22">
        <v>1.1403460639630472</v>
      </c>
      <c r="D358" s="22">
        <v>2.0796584753125478</v>
      </c>
      <c r="E358" s="22">
        <v>0</v>
      </c>
      <c r="F358" s="214"/>
      <c r="G358" s="22">
        <v>0</v>
      </c>
      <c r="H358" s="23">
        <v>0</v>
      </c>
      <c r="I358" s="24">
        <f t="shared" si="394"/>
        <v>3.8924274462933188</v>
      </c>
      <c r="J358" s="6"/>
      <c r="K358" s="25" t="s">
        <v>58</v>
      </c>
      <c r="L358" s="26">
        <v>0.67242290701772389</v>
      </c>
      <c r="M358" s="26">
        <v>1.1403460639630472</v>
      </c>
      <c r="N358" s="26">
        <v>2.0796584753125478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395"/>
        <v>3.8924274462933188</v>
      </c>
      <c r="U358" s="80" t="s">
        <v>58</v>
      </c>
      <c r="V358" s="81">
        <v>0.67242290701772389</v>
      </c>
      <c r="W358" s="81">
        <v>0</v>
      </c>
      <c r="X358" s="81">
        <v>0</v>
      </c>
      <c r="Y358" s="81">
        <v>1.1403460639630472</v>
      </c>
      <c r="Z358" s="81">
        <v>2.0796584753125478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396"/>
        <v>3.8924274462933188</v>
      </c>
      <c r="BA358"/>
      <c r="BR358"/>
      <c r="CG358"/>
    </row>
    <row r="359" spans="1:85" x14ac:dyDescent="0.25">
      <c r="A359" s="29" t="s">
        <v>21</v>
      </c>
      <c r="B359" s="18">
        <v>20.770672980830344</v>
      </c>
      <c r="C359" s="18">
        <v>971.96829900715124</v>
      </c>
      <c r="D359" s="18">
        <v>429.61850722760846</v>
      </c>
      <c r="E359" s="18">
        <v>0</v>
      </c>
      <c r="F359" s="214"/>
      <c r="G359" s="18">
        <v>0</v>
      </c>
      <c r="H359" s="30">
        <v>0</v>
      </c>
      <c r="I359" s="16">
        <f t="shared" si="394"/>
        <v>1422.35747921559</v>
      </c>
      <c r="J359" s="6"/>
      <c r="K359" s="31" t="s">
        <v>21</v>
      </c>
      <c r="L359" s="18">
        <v>20.770672980830344</v>
      </c>
      <c r="M359" s="18">
        <v>971.96829900715124</v>
      </c>
      <c r="N359" s="18">
        <v>429.61850722760846</v>
      </c>
      <c r="O359" s="18">
        <v>0</v>
      </c>
      <c r="P359" s="18">
        <v>2.8778373474850238</v>
      </c>
      <c r="Q359" s="18">
        <v>0</v>
      </c>
      <c r="R359" s="19">
        <v>0</v>
      </c>
      <c r="S359" s="20">
        <f t="shared" si="395"/>
        <v>1425.235316563075</v>
      </c>
      <c r="U359" s="84" t="s">
        <v>21</v>
      </c>
      <c r="V359" s="76">
        <v>20.770672980830344</v>
      </c>
      <c r="W359" s="76">
        <v>0</v>
      </c>
      <c r="X359" s="76">
        <v>0</v>
      </c>
      <c r="Y359" s="76">
        <v>971.96829900715124</v>
      </c>
      <c r="Z359" s="76">
        <v>131.04041626622555</v>
      </c>
      <c r="AA359" s="76">
        <v>0</v>
      </c>
      <c r="AB359" s="76">
        <v>2.8778373474850238</v>
      </c>
      <c r="AC359" s="77">
        <v>298.57809096138294</v>
      </c>
      <c r="AD359" s="76">
        <v>0</v>
      </c>
      <c r="AE359" s="76">
        <v>0</v>
      </c>
      <c r="AF359" s="76">
        <v>0</v>
      </c>
      <c r="AG359" s="76">
        <v>298.57809096138294</v>
      </c>
      <c r="AH359" s="76">
        <v>0</v>
      </c>
      <c r="AI359" s="79">
        <f t="shared" si="396"/>
        <v>1425.235316563075</v>
      </c>
      <c r="BA359"/>
      <c r="BR359"/>
      <c r="CG359"/>
    </row>
    <row r="360" spans="1:85" x14ac:dyDescent="0.25">
      <c r="A360" s="21" t="s">
        <v>20</v>
      </c>
      <c r="B360" s="22">
        <v>0.17478423216183925</v>
      </c>
      <c r="C360" s="22">
        <v>9.4094756252317584</v>
      </c>
      <c r="D360" s="22">
        <v>2.9295693426064018</v>
      </c>
      <c r="E360" s="22">
        <v>0</v>
      </c>
      <c r="F360" s="214"/>
      <c r="G360" s="22">
        <v>0</v>
      </c>
      <c r="H360" s="23">
        <v>0</v>
      </c>
      <c r="I360" s="24">
        <f t="shared" si="394"/>
        <v>12.5138292</v>
      </c>
      <c r="J360" s="6"/>
      <c r="K360" s="25" t="s">
        <v>20</v>
      </c>
      <c r="L360" s="26">
        <v>0.17478423216183925</v>
      </c>
      <c r="M360" s="26">
        <v>9.4094756252317584</v>
      </c>
      <c r="N360" s="26">
        <v>2.9295693426064018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395"/>
        <v>12.5138292</v>
      </c>
      <c r="U360" s="80" t="s">
        <v>59</v>
      </c>
      <c r="V360" s="81">
        <v>0.17478423216183925</v>
      </c>
      <c r="W360" s="81">
        <v>0</v>
      </c>
      <c r="X360" s="81">
        <v>0</v>
      </c>
      <c r="Y360" s="81">
        <v>9.4094756252317584</v>
      </c>
      <c r="Z360" s="81">
        <v>2.9295693426064018</v>
      </c>
      <c r="AA360" s="81">
        <v>0</v>
      </c>
      <c r="AB360" s="81">
        <v>0</v>
      </c>
      <c r="AC360" s="82">
        <v>0</v>
      </c>
      <c r="AD360" s="81">
        <v>0</v>
      </c>
      <c r="AE360" s="81">
        <v>0</v>
      </c>
      <c r="AF360" s="81">
        <v>0</v>
      </c>
      <c r="AG360" s="81">
        <v>0</v>
      </c>
      <c r="AH360" s="81">
        <v>0</v>
      </c>
      <c r="AI360" s="83">
        <f t="shared" si="396"/>
        <v>12.5138292</v>
      </c>
      <c r="BA360"/>
      <c r="BR360"/>
      <c r="CG360"/>
    </row>
    <row r="361" spans="1:85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394"/>
        <v>0</v>
      </c>
      <c r="J361" s="6"/>
      <c r="K361" s="33" t="s">
        <v>62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395"/>
        <v>0</v>
      </c>
      <c r="U361" s="85" t="s">
        <v>60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396"/>
        <v>0</v>
      </c>
      <c r="BA361"/>
      <c r="BR361"/>
      <c r="CG361"/>
    </row>
    <row r="362" spans="1:85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394"/>
        <v>0</v>
      </c>
      <c r="J362" s="6"/>
      <c r="K362" s="38" t="s">
        <v>22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395"/>
        <v>0</v>
      </c>
      <c r="U362" s="86" t="s">
        <v>63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396"/>
        <v>0</v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394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395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396"/>
        <v>0</v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394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395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396"/>
        <v>0</v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394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395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396"/>
        <v>0</v>
      </c>
      <c r="BA365"/>
      <c r="BR365"/>
      <c r="CG365"/>
    </row>
    <row r="366" spans="1:85" ht="18" customHeight="1" x14ac:dyDescent="0.25">
      <c r="A366" s="56" t="s">
        <v>25</v>
      </c>
      <c r="B366" s="57">
        <f>SUM(B345:B361)</f>
        <v>55.941600256357177</v>
      </c>
      <c r="C366" s="57">
        <f t="shared" ref="C366:H366" si="397">SUM(C345:C361)</f>
        <v>1025.3047812131751</v>
      </c>
      <c r="D366" s="57">
        <f t="shared" si="397"/>
        <v>564.04916759704349</v>
      </c>
      <c r="E366" s="57">
        <f t="shared" si="397"/>
        <v>313.31238904639929</v>
      </c>
      <c r="F366" s="57">
        <f t="shared" si="397"/>
        <v>0</v>
      </c>
      <c r="G366" s="57">
        <f t="shared" si="397"/>
        <v>8.9271147763976231</v>
      </c>
      <c r="H366" s="58">
        <f t="shared" si="397"/>
        <v>0</v>
      </c>
      <c r="I366" s="16">
        <f t="shared" ref="I366" si="398">SUM(I345:I361)</f>
        <v>1967.5350528893725</v>
      </c>
      <c r="J366" s="6"/>
      <c r="K366" s="59" t="s">
        <v>25</v>
      </c>
      <c r="L366" s="57">
        <f>SUM(L345:L361)</f>
        <v>55.941600256357177</v>
      </c>
      <c r="M366" s="57">
        <f t="shared" ref="M366:R366" si="399">SUM(M345:M361)</f>
        <v>1025.3047812131751</v>
      </c>
      <c r="N366" s="57">
        <f t="shared" si="399"/>
        <v>564.04916759704349</v>
      </c>
      <c r="O366" s="57">
        <f t="shared" si="399"/>
        <v>313.31238904639929</v>
      </c>
      <c r="P366" s="57">
        <f t="shared" si="399"/>
        <v>55.34127143401723</v>
      </c>
      <c r="Q366" s="57">
        <f t="shared" si="399"/>
        <v>8.9271147763976231</v>
      </c>
      <c r="R366" s="58">
        <f t="shared" si="399"/>
        <v>0</v>
      </c>
      <c r="S366" s="60">
        <f t="shared" ref="S366" si="400">SUM(S345:S361)</f>
        <v>2022.8763243233898</v>
      </c>
      <c r="T366" t="str">
        <f>IF(ABS(S366-AI366)&gt;0.01,S366-AI366,"")</f>
        <v/>
      </c>
      <c r="U366" s="94" t="s">
        <v>61</v>
      </c>
      <c r="V366" s="95">
        <f>SUM(V345:V361)</f>
        <v>53.407116361532871</v>
      </c>
      <c r="W366" s="95">
        <f t="shared" ref="W366:AH366" si="401">SUM(W345:W361)</f>
        <v>0.43170504199855581</v>
      </c>
      <c r="X366" s="95">
        <f t="shared" si="401"/>
        <v>8.9271147763976231</v>
      </c>
      <c r="Y366" s="95">
        <f t="shared" si="401"/>
        <v>1025.3047812131751</v>
      </c>
      <c r="Z366" s="95">
        <f t="shared" si="401"/>
        <v>156.90738983887036</v>
      </c>
      <c r="AA366" s="95">
        <f t="shared" si="401"/>
        <v>313.20150662353547</v>
      </c>
      <c r="AB366" s="95">
        <f t="shared" si="401"/>
        <v>55.34127143401723</v>
      </c>
      <c r="AC366" s="95">
        <f t="shared" si="401"/>
        <v>409.35543903386275</v>
      </c>
      <c r="AD366" s="96">
        <f t="shared" si="401"/>
        <v>2.1027788528257525</v>
      </c>
      <c r="AE366" s="96">
        <f t="shared" si="401"/>
        <v>0.11088242286383308</v>
      </c>
      <c r="AF366" s="96">
        <f t="shared" si="401"/>
        <v>0</v>
      </c>
      <c r="AG366" s="96">
        <f t="shared" si="401"/>
        <v>407.14177775817313</v>
      </c>
      <c r="AH366" s="96">
        <f t="shared" si="401"/>
        <v>0</v>
      </c>
      <c r="AI366" s="97">
        <f>SUM(V366:AC366)</f>
        <v>2022.87632432339</v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2.8432327126373474E-2</v>
      </c>
      <c r="C367" s="98">
        <f t="shared" ref="C367:H367" si="402">IF($I366=0,"-",C366/$I366)</f>
        <v>0.52111131626727081</v>
      </c>
      <c r="D367" s="98">
        <f t="shared" si="402"/>
        <v>0.28667807812050095</v>
      </c>
      <c r="E367" s="98">
        <f t="shared" si="402"/>
        <v>0.15924107099707957</v>
      </c>
      <c r="F367" s="98">
        <f t="shared" si="402"/>
        <v>0</v>
      </c>
      <c r="G367" s="98">
        <f t="shared" si="402"/>
        <v>4.5372074887753281E-3</v>
      </c>
      <c r="H367" s="99">
        <f t="shared" si="402"/>
        <v>0</v>
      </c>
      <c r="I367" s="100">
        <f>SUM(B367:H367)</f>
        <v>1</v>
      </c>
      <c r="J367"/>
      <c r="K367" s="64" t="s">
        <v>86</v>
      </c>
      <c r="L367" s="65">
        <f>IF($S366=0,"-",L366/$S366)</f>
        <v>2.7654483659582344E-2</v>
      </c>
      <c r="M367" s="65">
        <f t="shared" ref="M367:R367" si="403">IF($S366=0,"-",M366/$S366)</f>
        <v>0.50685490204455197</v>
      </c>
      <c r="N367" s="65">
        <f t="shared" si="403"/>
        <v>0.27883522132066391</v>
      </c>
      <c r="O367" s="65">
        <f t="shared" si="403"/>
        <v>0.15488459935937793</v>
      </c>
      <c r="P367" s="65">
        <f t="shared" si="403"/>
        <v>2.7357713750754256E-2</v>
      </c>
      <c r="Q367" s="65">
        <f t="shared" si="403"/>
        <v>4.4130798650696343E-3</v>
      </c>
      <c r="R367" s="66">
        <f t="shared" si="403"/>
        <v>0</v>
      </c>
      <c r="S367" s="67">
        <f>SUM(L367:R367)</f>
        <v>1</v>
      </c>
      <c r="U367" s="101" t="s">
        <v>86</v>
      </c>
      <c r="V367" s="102">
        <f>+V366/$AI366</f>
        <v>2.640157271077679E-2</v>
      </c>
      <c r="W367" s="102">
        <f t="shared" ref="W367" si="404">+W366/$AI366</f>
        <v>2.1341148581733099E-4</v>
      </c>
      <c r="X367" s="102">
        <f t="shared" ref="X367" si="405">+X366/$AI366</f>
        <v>4.4130798650696343E-3</v>
      </c>
      <c r="Y367" s="102">
        <f t="shared" ref="Y367" si="406">+Y366/$AI366</f>
        <v>0.50685490204455197</v>
      </c>
      <c r="Z367" s="102">
        <f t="shared" ref="Z367" si="407">+Z366/$AI366</f>
        <v>7.7566476977455653E-2</v>
      </c>
      <c r="AA367" s="102">
        <f t="shared" ref="AA367" si="408">+AA366/$AI366</f>
        <v>0.15482978512208098</v>
      </c>
      <c r="AB367" s="102">
        <f t="shared" ref="AB367" si="409">+AB366/$AI366</f>
        <v>2.7357713750754256E-2</v>
      </c>
      <c r="AC367" s="102">
        <f t="shared" ref="AC367" si="410">+AC366/$AI366</f>
        <v>0.20236305804349339</v>
      </c>
      <c r="AD367" s="102">
        <f t="shared" ref="AD367" si="411">+AD366/$AI366</f>
        <v>1.0394994629882221E-3</v>
      </c>
      <c r="AE367" s="102">
        <f t="shared" ref="AE367" si="412">+AE366/$AI366</f>
        <v>5.4814237296944458E-5</v>
      </c>
      <c r="AF367" s="102">
        <f t="shared" ref="AF367" si="413">+AF366/$AI366</f>
        <v>0</v>
      </c>
      <c r="AG367" s="102">
        <f t="shared" ref="AG367" si="414">+AG366/$AI366</f>
        <v>0.20126874434320821</v>
      </c>
      <c r="AH367" s="102">
        <f t="shared" ref="AH367" si="415">+AH366/$AI366</f>
        <v>0</v>
      </c>
      <c r="AI367" s="103">
        <f>SUM(V367:AC367)</f>
        <v>1</v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416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417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418">SUM(V372:AC372)</f>
        <v>0</v>
      </c>
      <c r="BA372"/>
      <c r="BR372"/>
      <c r="CG372"/>
    </row>
    <row r="373" spans="1:85" x14ac:dyDescent="0.25">
      <c r="A373" s="29" t="s">
        <v>9</v>
      </c>
      <c r="B373" s="18">
        <v>2.5302124679668508E-2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416"/>
        <v>2.5302124679668508E-2</v>
      </c>
      <c r="J373" s="6"/>
      <c r="K373" s="31" t="s">
        <v>9</v>
      </c>
      <c r="L373" s="18">
        <v>2.5302124679668508E-2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417"/>
        <v>2.5302124679668508E-2</v>
      </c>
      <c r="U373" s="84" t="s">
        <v>9</v>
      </c>
      <c r="V373" s="76">
        <v>2.5302124679668508E-2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418"/>
        <v>2.5302124679668508E-2</v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416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417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418"/>
        <v>0</v>
      </c>
      <c r="BA374"/>
      <c r="BR374"/>
      <c r="CG374"/>
    </row>
    <row r="375" spans="1:85" x14ac:dyDescent="0.25">
      <c r="A375" s="29" t="s">
        <v>15</v>
      </c>
      <c r="B375" s="18">
        <v>5.0075386413010667</v>
      </c>
      <c r="C375" s="18">
        <v>0.10303001044748721</v>
      </c>
      <c r="D375" s="18">
        <v>0.10303001044748721</v>
      </c>
      <c r="E375" s="18">
        <v>0</v>
      </c>
      <c r="F375" s="214"/>
      <c r="G375" s="18">
        <v>0</v>
      </c>
      <c r="H375" s="30">
        <v>0</v>
      </c>
      <c r="I375" s="16">
        <f t="shared" si="416"/>
        <v>5.2135986621960404</v>
      </c>
      <c r="J375" s="6"/>
      <c r="K375" s="31" t="s">
        <v>15</v>
      </c>
      <c r="L375" s="18">
        <v>5.0075386413010667</v>
      </c>
      <c r="M375" s="18">
        <v>0.10303001044748721</v>
      </c>
      <c r="N375" s="18">
        <v>0.10303001044748721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417"/>
        <v>5.2135986621960404</v>
      </c>
      <c r="U375" s="84" t="s">
        <v>15</v>
      </c>
      <c r="V375" s="76">
        <v>5.0075386413010667</v>
      </c>
      <c r="W375" s="76">
        <v>0</v>
      </c>
      <c r="X375" s="76">
        <v>0</v>
      </c>
      <c r="Y375" s="76">
        <v>0.10303001044748721</v>
      </c>
      <c r="Z375" s="76">
        <v>0.10303001044748721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418"/>
        <v>5.2135986621960404</v>
      </c>
      <c r="BA375"/>
      <c r="BR375"/>
      <c r="CG375"/>
    </row>
    <row r="376" spans="1:85" x14ac:dyDescent="0.25">
      <c r="A376" s="21" t="s">
        <v>14</v>
      </c>
      <c r="B376" s="22">
        <v>28.481597633635953</v>
      </c>
      <c r="C376" s="22">
        <v>0.14058648012402938</v>
      </c>
      <c r="D376" s="22">
        <v>0</v>
      </c>
      <c r="E376" s="22">
        <v>0.29578331322067997</v>
      </c>
      <c r="F376" s="214"/>
      <c r="G376" s="22">
        <v>0</v>
      </c>
      <c r="H376" s="23">
        <v>0</v>
      </c>
      <c r="I376" s="24">
        <f t="shared" si="416"/>
        <v>28.917967426980663</v>
      </c>
      <c r="J376" s="6"/>
      <c r="K376" s="25" t="s">
        <v>14</v>
      </c>
      <c r="L376" s="26">
        <v>28.481597633635953</v>
      </c>
      <c r="M376" s="26">
        <v>0.14058648012402938</v>
      </c>
      <c r="N376" s="26">
        <v>0</v>
      </c>
      <c r="O376" s="26">
        <v>0.29578331322067997</v>
      </c>
      <c r="P376" s="26">
        <v>0</v>
      </c>
      <c r="Q376" s="26">
        <v>0</v>
      </c>
      <c r="R376" s="27">
        <v>0</v>
      </c>
      <c r="S376" s="28">
        <f t="shared" si="417"/>
        <v>28.917967426980663</v>
      </c>
      <c r="U376" s="80" t="s">
        <v>55</v>
      </c>
      <c r="V376" s="81">
        <v>28.116072785313477</v>
      </c>
      <c r="W376" s="81">
        <v>0.36552484832247645</v>
      </c>
      <c r="X376" s="81">
        <v>0</v>
      </c>
      <c r="Y376" s="81">
        <v>0.14058648012402938</v>
      </c>
      <c r="Z376" s="81">
        <v>0</v>
      </c>
      <c r="AA376" s="81">
        <v>0</v>
      </c>
      <c r="AB376" s="81">
        <v>0</v>
      </c>
      <c r="AC376" s="82">
        <v>0.29578331322067997</v>
      </c>
      <c r="AD376" s="81">
        <v>0</v>
      </c>
      <c r="AE376" s="81">
        <v>0</v>
      </c>
      <c r="AF376" s="81">
        <v>0</v>
      </c>
      <c r="AG376" s="81">
        <v>0</v>
      </c>
      <c r="AH376" s="81">
        <v>0.29578331322067997</v>
      </c>
      <c r="AI376" s="83">
        <f t="shared" si="418"/>
        <v>28.917967426980663</v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396.12549007514247</v>
      </c>
      <c r="F377" s="214"/>
      <c r="G377" s="18">
        <v>0</v>
      </c>
      <c r="H377" s="30">
        <v>0</v>
      </c>
      <c r="I377" s="16">
        <f t="shared" si="416"/>
        <v>396.12549007514247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396.12549007514247</v>
      </c>
      <c r="P377" s="18">
        <v>250.42075790684646</v>
      </c>
      <c r="Q377" s="18">
        <v>0</v>
      </c>
      <c r="R377" s="19">
        <v>0</v>
      </c>
      <c r="S377" s="20">
        <f t="shared" si="417"/>
        <v>646.54624798198893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396.12549007514247</v>
      </c>
      <c r="AB377" s="76">
        <v>250.42075790684646</v>
      </c>
      <c r="AC377" s="77">
        <v>0</v>
      </c>
      <c r="AD377" s="76">
        <v>0</v>
      </c>
      <c r="AE377" s="76">
        <v>0</v>
      </c>
      <c r="AF377" s="76">
        <v>0</v>
      </c>
      <c r="AG377" s="76">
        <v>0</v>
      </c>
      <c r="AH377" s="76">
        <v>0</v>
      </c>
      <c r="AI377" s="79">
        <f t="shared" si="418"/>
        <v>646.54624798198893</v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5.324651110661109</v>
      </c>
      <c r="F378" s="214"/>
      <c r="G378" s="22">
        <v>0</v>
      </c>
      <c r="H378" s="23">
        <v>0</v>
      </c>
      <c r="I378" s="24">
        <f t="shared" si="416"/>
        <v>5.324651110661109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5.324651110661109</v>
      </c>
      <c r="P378" s="26">
        <v>26.144507213910849</v>
      </c>
      <c r="Q378" s="26">
        <v>0</v>
      </c>
      <c r="R378" s="27">
        <v>0</v>
      </c>
      <c r="S378" s="28">
        <f t="shared" si="417"/>
        <v>31.469158324571957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5.324651110661109</v>
      </c>
      <c r="AB378" s="81">
        <v>26.144507213910849</v>
      </c>
      <c r="AC378" s="82">
        <v>0</v>
      </c>
      <c r="AD378" s="81">
        <v>0</v>
      </c>
      <c r="AE378" s="81">
        <v>0</v>
      </c>
      <c r="AF378" s="81">
        <v>0</v>
      </c>
      <c r="AG378" s="81">
        <v>0</v>
      </c>
      <c r="AH378" s="81">
        <v>0</v>
      </c>
      <c r="AI378" s="83">
        <f t="shared" si="418"/>
        <v>31.469158324571957</v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8.977576922036086E-2</v>
      </c>
      <c r="F379" s="214"/>
      <c r="G379" s="18">
        <v>0</v>
      </c>
      <c r="H379" s="30">
        <v>0</v>
      </c>
      <c r="I379" s="16">
        <f t="shared" si="416"/>
        <v>8.977576922036086E-2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8.977576922036086E-2</v>
      </c>
      <c r="P379" s="18">
        <v>0</v>
      </c>
      <c r="Q379" s="18">
        <v>0</v>
      </c>
      <c r="R379" s="19">
        <v>0</v>
      </c>
      <c r="S379" s="20">
        <f t="shared" si="417"/>
        <v>8.977576922036086E-2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8.977576922036086E-2</v>
      </c>
      <c r="AD379" s="76">
        <v>0</v>
      </c>
      <c r="AE379" s="76">
        <v>0</v>
      </c>
      <c r="AF379" s="76">
        <v>0</v>
      </c>
      <c r="AG379" s="76">
        <v>0</v>
      </c>
      <c r="AH379" s="76">
        <v>8.977576922036086E-2</v>
      </c>
      <c r="AI379" s="79">
        <f t="shared" si="418"/>
        <v>8.977576922036086E-2</v>
      </c>
      <c r="BA379"/>
      <c r="BR379"/>
      <c r="CG379"/>
    </row>
    <row r="380" spans="1:85" x14ac:dyDescent="0.25">
      <c r="A380" s="21" t="s">
        <v>16</v>
      </c>
      <c r="B380" s="22">
        <v>5.2123386758341868</v>
      </c>
      <c r="C380" s="22">
        <v>0</v>
      </c>
      <c r="D380" s="22">
        <v>0</v>
      </c>
      <c r="E380" s="22">
        <v>2.7189337440475656</v>
      </c>
      <c r="F380" s="214"/>
      <c r="G380" s="22">
        <v>0</v>
      </c>
      <c r="H380" s="23">
        <v>0</v>
      </c>
      <c r="I380" s="24">
        <f t="shared" si="416"/>
        <v>7.9312724198817524</v>
      </c>
      <c r="J380" s="6"/>
      <c r="K380" s="25" t="s">
        <v>16</v>
      </c>
      <c r="L380" s="26">
        <v>5.2123386758341868</v>
      </c>
      <c r="M380" s="26">
        <v>0</v>
      </c>
      <c r="N380" s="26">
        <v>0</v>
      </c>
      <c r="O380" s="26">
        <v>2.7189337440475656</v>
      </c>
      <c r="P380" s="26">
        <v>0.72243509651522508</v>
      </c>
      <c r="Q380" s="26">
        <v>0</v>
      </c>
      <c r="R380" s="27">
        <v>0</v>
      </c>
      <c r="S380" s="28">
        <f t="shared" si="417"/>
        <v>8.6537075163969774</v>
      </c>
      <c r="U380" s="80" t="s">
        <v>16</v>
      </c>
      <c r="V380" s="81">
        <v>4.7866498886764939</v>
      </c>
      <c r="W380" s="81">
        <v>0</v>
      </c>
      <c r="X380" s="81">
        <v>0</v>
      </c>
      <c r="Y380" s="81">
        <v>0</v>
      </c>
      <c r="Z380" s="81">
        <v>0</v>
      </c>
      <c r="AA380" s="81">
        <v>0</v>
      </c>
      <c r="AB380" s="81">
        <v>0.72243509651522508</v>
      </c>
      <c r="AC380" s="82">
        <v>3.1446225312052585</v>
      </c>
      <c r="AD380" s="81">
        <v>0.42568878715769276</v>
      </c>
      <c r="AE380" s="81">
        <v>0</v>
      </c>
      <c r="AF380" s="81">
        <v>0</v>
      </c>
      <c r="AG380" s="81">
        <v>0</v>
      </c>
      <c r="AH380" s="81">
        <v>2.7189337440475656</v>
      </c>
      <c r="AI380" s="83">
        <f t="shared" si="418"/>
        <v>8.6537075163969774</v>
      </c>
      <c r="BA380"/>
      <c r="BR380"/>
      <c r="CG380"/>
    </row>
    <row r="381" spans="1:85" x14ac:dyDescent="0.25">
      <c r="A381" s="29" t="s">
        <v>136</v>
      </c>
      <c r="B381" s="18">
        <v>20.732767385490213</v>
      </c>
      <c r="C381" s="18">
        <v>0</v>
      </c>
      <c r="D381" s="18">
        <v>15.79776773488199</v>
      </c>
      <c r="E381" s="18">
        <v>8.8835245520614958E-3</v>
      </c>
      <c r="F381" s="214"/>
      <c r="G381" s="18">
        <v>0</v>
      </c>
      <c r="H381" s="30">
        <v>0</v>
      </c>
      <c r="I381" s="16">
        <f t="shared" si="416"/>
        <v>36.539418644924268</v>
      </c>
      <c r="J381" s="6"/>
      <c r="K381" s="31" t="s">
        <v>136</v>
      </c>
      <c r="L381" s="18">
        <v>20.732767385490213</v>
      </c>
      <c r="M381" s="18">
        <v>0</v>
      </c>
      <c r="N381" s="18">
        <v>15.79776773488199</v>
      </c>
      <c r="O381" s="18">
        <v>8.8835245520614958E-3</v>
      </c>
      <c r="P381" s="18">
        <v>2.4087944421670976E-2</v>
      </c>
      <c r="Q381" s="18">
        <v>0</v>
      </c>
      <c r="R381" s="19">
        <v>0</v>
      </c>
      <c r="S381" s="20">
        <f t="shared" si="417"/>
        <v>36.563506589345941</v>
      </c>
      <c r="U381" s="84" t="s">
        <v>136</v>
      </c>
      <c r="V381" s="76">
        <v>20.633748793250462</v>
      </c>
      <c r="W381" s="76">
        <v>0</v>
      </c>
      <c r="X381" s="76">
        <v>0</v>
      </c>
      <c r="Y381" s="76">
        <v>0</v>
      </c>
      <c r="Z381" s="76">
        <v>15.79776773488199</v>
      </c>
      <c r="AA381" s="76">
        <v>8.8835245520614958E-3</v>
      </c>
      <c r="AB381" s="76">
        <v>2.4087944421670976E-2</v>
      </c>
      <c r="AC381" s="77">
        <v>9.9018592239751568E-2</v>
      </c>
      <c r="AD381" s="76">
        <v>9.9018592239751568E-2</v>
      </c>
      <c r="AE381" s="76">
        <v>0</v>
      </c>
      <c r="AF381" s="76">
        <v>0</v>
      </c>
      <c r="AG381" s="76">
        <v>0</v>
      </c>
      <c r="AH381" s="76">
        <v>0</v>
      </c>
      <c r="AI381" s="79">
        <f t="shared" si="418"/>
        <v>36.563506589345934</v>
      </c>
      <c r="BA381"/>
      <c r="BR381"/>
      <c r="CG381"/>
    </row>
    <row r="382" spans="1:85" x14ac:dyDescent="0.25">
      <c r="A382" s="21" t="s">
        <v>24</v>
      </c>
      <c r="B382" s="22">
        <v>25.520413314740836</v>
      </c>
      <c r="C382" s="22">
        <v>4.3622276181758818E-3</v>
      </c>
      <c r="D382" s="22">
        <v>7.7621105543650213</v>
      </c>
      <c r="E382" s="22">
        <v>91.875853694555047</v>
      </c>
      <c r="F382" s="214"/>
      <c r="G382" s="22">
        <v>100.72862552465706</v>
      </c>
      <c r="H382" s="23">
        <v>0</v>
      </c>
      <c r="I382" s="24">
        <f t="shared" si="416"/>
        <v>225.89136531593613</v>
      </c>
      <c r="J382" s="6"/>
      <c r="K382" s="25" t="s">
        <v>24</v>
      </c>
      <c r="L382" s="26">
        <v>25.520413314740836</v>
      </c>
      <c r="M382" s="26">
        <v>4.3622276181758818E-3</v>
      </c>
      <c r="N382" s="26">
        <v>7.7621105543650213</v>
      </c>
      <c r="O382" s="26">
        <v>91.875853694555047</v>
      </c>
      <c r="P382" s="26">
        <v>2.4373718386683962</v>
      </c>
      <c r="Q382" s="26">
        <v>100.72862552465706</v>
      </c>
      <c r="R382" s="27">
        <v>0</v>
      </c>
      <c r="S382" s="28">
        <f t="shared" si="417"/>
        <v>228.32873715460454</v>
      </c>
      <c r="U382" s="80" t="s">
        <v>24</v>
      </c>
      <c r="V382" s="81">
        <v>6.8595454837379188</v>
      </c>
      <c r="W382" s="81">
        <v>12.102773731010689</v>
      </c>
      <c r="X382" s="81">
        <v>100.72862552465706</v>
      </c>
      <c r="Y382" s="81">
        <v>4.3622276181758818E-3</v>
      </c>
      <c r="Z382" s="81">
        <v>7.7621105543650213</v>
      </c>
      <c r="AA382" s="81">
        <v>86.424494566139117</v>
      </c>
      <c r="AB382" s="81">
        <v>2.4373718386683962</v>
      </c>
      <c r="AC382" s="82">
        <v>12.009453228408153</v>
      </c>
      <c r="AD382" s="81">
        <v>6.5580940999922266</v>
      </c>
      <c r="AE382" s="81">
        <v>0</v>
      </c>
      <c r="AF382" s="81">
        <v>0</v>
      </c>
      <c r="AG382" s="81">
        <v>0</v>
      </c>
      <c r="AH382" s="81">
        <v>5.4513591284159268</v>
      </c>
      <c r="AI382" s="83">
        <f t="shared" si="418"/>
        <v>228.32873715460451</v>
      </c>
      <c r="BA382"/>
      <c r="BR382"/>
      <c r="CG382"/>
    </row>
    <row r="383" spans="1:85" x14ac:dyDescent="0.25">
      <c r="A383" s="29" t="s">
        <v>23</v>
      </c>
      <c r="B383" s="18">
        <v>11.174766023666205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416"/>
        <v>11.174766023666205</v>
      </c>
      <c r="J383" s="6"/>
      <c r="K383" s="31" t="s">
        <v>23</v>
      </c>
      <c r="L383" s="18">
        <v>11.174766023666205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417"/>
        <v>11.174766023666205</v>
      </c>
      <c r="U383" s="84" t="s">
        <v>23</v>
      </c>
      <c r="V383" s="76">
        <v>11.174766023666205</v>
      </c>
      <c r="W383" s="76">
        <v>0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0</v>
      </c>
      <c r="AD383" s="76">
        <v>0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418"/>
        <v>11.174766023666205</v>
      </c>
      <c r="BA383"/>
      <c r="BR383"/>
      <c r="CG383"/>
    </row>
    <row r="384" spans="1:85" x14ac:dyDescent="0.25">
      <c r="A384" s="21" t="s">
        <v>58</v>
      </c>
      <c r="B384" s="22">
        <v>11.277455467333697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416"/>
        <v>11.277455467333697</v>
      </c>
      <c r="J384" s="6"/>
      <c r="K384" s="25" t="s">
        <v>58</v>
      </c>
      <c r="L384" s="26">
        <v>11.277455467333697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417"/>
        <v>11.277455467333697</v>
      </c>
      <c r="U384" s="80" t="s">
        <v>58</v>
      </c>
      <c r="V384" s="81">
        <v>11.277455467333697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418"/>
        <v>11.277455467333697</v>
      </c>
      <c r="BA384"/>
      <c r="BR384"/>
      <c r="CG384"/>
    </row>
    <row r="385" spans="1:85" x14ac:dyDescent="0.25">
      <c r="A385" s="29" t="s">
        <v>21</v>
      </c>
      <c r="B385" s="18">
        <v>65.724119598988267</v>
      </c>
      <c r="C385" s="18">
        <v>0</v>
      </c>
      <c r="D385" s="18">
        <v>0</v>
      </c>
      <c r="E385" s="18">
        <v>0</v>
      </c>
      <c r="F385" s="214"/>
      <c r="G385" s="18">
        <v>0</v>
      </c>
      <c r="H385" s="30">
        <v>0</v>
      </c>
      <c r="I385" s="16">
        <f t="shared" si="416"/>
        <v>65.724119598988267</v>
      </c>
      <c r="J385" s="6"/>
      <c r="K385" s="31" t="s">
        <v>21</v>
      </c>
      <c r="L385" s="18">
        <v>65.724119598988267</v>
      </c>
      <c r="M385" s="18">
        <v>0</v>
      </c>
      <c r="N385" s="18">
        <v>0</v>
      </c>
      <c r="O385" s="18">
        <v>0</v>
      </c>
      <c r="P385" s="18">
        <v>36.370138383179579</v>
      </c>
      <c r="Q385" s="18">
        <v>0</v>
      </c>
      <c r="R385" s="19">
        <v>0</v>
      </c>
      <c r="S385" s="20">
        <f t="shared" si="417"/>
        <v>102.09425798216785</v>
      </c>
      <c r="U385" s="84" t="s">
        <v>21</v>
      </c>
      <c r="V385" s="76">
        <v>65.106881048702206</v>
      </c>
      <c r="W385" s="76">
        <v>0</v>
      </c>
      <c r="X385" s="76">
        <v>0</v>
      </c>
      <c r="Y385" s="76">
        <v>0</v>
      </c>
      <c r="Z385" s="76">
        <v>0</v>
      </c>
      <c r="AA385" s="76">
        <v>0</v>
      </c>
      <c r="AB385" s="76">
        <v>36.370138383179579</v>
      </c>
      <c r="AC385" s="77">
        <v>0.61723855028606378</v>
      </c>
      <c r="AD385" s="76">
        <v>0.61723855028606378</v>
      </c>
      <c r="AE385" s="76">
        <v>0</v>
      </c>
      <c r="AF385" s="76">
        <v>0</v>
      </c>
      <c r="AG385" s="76">
        <v>0</v>
      </c>
      <c r="AH385" s="76">
        <v>0</v>
      </c>
      <c r="AI385" s="79">
        <f t="shared" si="418"/>
        <v>102.09425798216785</v>
      </c>
      <c r="BA385"/>
      <c r="BR385"/>
      <c r="CG385"/>
    </row>
    <row r="386" spans="1:85" x14ac:dyDescent="0.25">
      <c r="A386" s="21" t="s">
        <v>20</v>
      </c>
      <c r="B386" s="22">
        <v>0.10660478973800858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416"/>
        <v>0.10660478973800858</v>
      </c>
      <c r="J386" s="6"/>
      <c r="K386" s="25" t="s">
        <v>20</v>
      </c>
      <c r="L386" s="26">
        <v>0.10660478973800858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417"/>
        <v>0.10660478973800858</v>
      </c>
      <c r="U386" s="80" t="s">
        <v>59</v>
      </c>
      <c r="V386" s="81">
        <v>0.10660478973800858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418"/>
        <v>0.10660478973800858</v>
      </c>
      <c r="BA386"/>
      <c r="BR386"/>
      <c r="CG386"/>
    </row>
    <row r="387" spans="1:85" x14ac:dyDescent="0.25">
      <c r="A387" s="32" t="s">
        <v>62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416"/>
        <v>0</v>
      </c>
      <c r="J387" s="6"/>
      <c r="K387" s="33" t="s">
        <v>62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417"/>
        <v>0</v>
      </c>
      <c r="U387" s="85" t="s">
        <v>60</v>
      </c>
      <c r="V387" s="76">
        <v>0</v>
      </c>
      <c r="W387" s="76">
        <v>0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0</v>
      </c>
      <c r="AD387" s="78">
        <v>0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418"/>
        <v>0</v>
      </c>
      <c r="BA387"/>
      <c r="BR387"/>
      <c r="CG387"/>
    </row>
    <row r="388" spans="1:85" ht="14.4" x14ac:dyDescent="0.3">
      <c r="A388" s="34" t="s">
        <v>22</v>
      </c>
      <c r="B388" s="35">
        <v>0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416"/>
        <v>0</v>
      </c>
      <c r="J388" s="6"/>
      <c r="K388" s="38" t="s">
        <v>22</v>
      </c>
      <c r="L388" s="39">
        <v>0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417"/>
        <v>0</v>
      </c>
      <c r="U388" s="86" t="s">
        <v>63</v>
      </c>
      <c r="V388" s="87">
        <v>0</v>
      </c>
      <c r="W388" s="87">
        <v>0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0</v>
      </c>
      <c r="AD388" s="87">
        <v>0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418"/>
        <v>0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416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417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418"/>
        <v>0</v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416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417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418"/>
        <v>0</v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416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417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418"/>
        <v>0</v>
      </c>
      <c r="BA391"/>
      <c r="BR391"/>
      <c r="CG391"/>
    </row>
    <row r="392" spans="1:85" x14ac:dyDescent="0.25">
      <c r="A392" s="56" t="s">
        <v>25</v>
      </c>
      <c r="B392" s="57">
        <f>SUM(B371:B387)</f>
        <v>173.26290365540811</v>
      </c>
      <c r="C392" s="57">
        <f t="shared" ref="C392:H392" si="419">SUM(C371:C387)</f>
        <v>0.24797871818969247</v>
      </c>
      <c r="D392" s="57">
        <f t="shared" si="419"/>
        <v>23.6629082996945</v>
      </c>
      <c r="E392" s="57">
        <f t="shared" si="419"/>
        <v>496.43937123139926</v>
      </c>
      <c r="F392" s="57">
        <f t="shared" si="419"/>
        <v>0</v>
      </c>
      <c r="G392" s="57">
        <f t="shared" si="419"/>
        <v>100.72862552465706</v>
      </c>
      <c r="H392" s="58">
        <f t="shared" si="419"/>
        <v>0</v>
      </c>
      <c r="I392" s="16">
        <f t="shared" ref="I392" si="420">SUM(I371:I387)</f>
        <v>794.34178742934853</v>
      </c>
      <c r="J392" s="6"/>
      <c r="K392" s="59" t="s">
        <v>25</v>
      </c>
      <c r="L392" s="57">
        <f>SUM(L371:L387)</f>
        <v>173.26290365540811</v>
      </c>
      <c r="M392" s="57">
        <f t="shared" ref="M392:R392" si="421">SUM(M371:M387)</f>
        <v>0.24797871818969247</v>
      </c>
      <c r="N392" s="57">
        <f t="shared" si="421"/>
        <v>23.6629082996945</v>
      </c>
      <c r="O392" s="57">
        <f t="shared" si="421"/>
        <v>496.43937123139926</v>
      </c>
      <c r="P392" s="57">
        <f t="shared" si="421"/>
        <v>316.11929838354217</v>
      </c>
      <c r="Q392" s="57">
        <f t="shared" si="421"/>
        <v>100.72862552465706</v>
      </c>
      <c r="R392" s="58">
        <f t="shared" si="421"/>
        <v>0</v>
      </c>
      <c r="S392" s="60">
        <f t="shared" ref="S392" si="422">SUM(S371:S387)</f>
        <v>1110.4610858128906</v>
      </c>
      <c r="T392" t="str">
        <f>IF(ABS(S392-AI392)&gt;0.01,S392-AI392,"")</f>
        <v/>
      </c>
      <c r="U392" s="94" t="s">
        <v>61</v>
      </c>
      <c r="V392" s="95">
        <f>SUM(V371:V387)</f>
        <v>153.09456504639923</v>
      </c>
      <c r="W392" s="95">
        <f t="shared" ref="W392:AH392" si="423">SUM(W371:W387)</f>
        <v>12.468298579333165</v>
      </c>
      <c r="X392" s="95">
        <f t="shared" si="423"/>
        <v>100.72862552465706</v>
      </c>
      <c r="Y392" s="95">
        <f t="shared" si="423"/>
        <v>0.24797871818969247</v>
      </c>
      <c r="Z392" s="95">
        <f t="shared" si="423"/>
        <v>23.6629082996945</v>
      </c>
      <c r="AA392" s="95">
        <f t="shared" si="423"/>
        <v>487.88351927649478</v>
      </c>
      <c r="AB392" s="95">
        <f t="shared" si="423"/>
        <v>316.11929838354217</v>
      </c>
      <c r="AC392" s="95">
        <f t="shared" si="423"/>
        <v>16.255891984580266</v>
      </c>
      <c r="AD392" s="96">
        <f t="shared" si="423"/>
        <v>7.7000400296757352</v>
      </c>
      <c r="AE392" s="96">
        <f t="shared" si="423"/>
        <v>0</v>
      </c>
      <c r="AF392" s="96">
        <f t="shared" si="423"/>
        <v>0</v>
      </c>
      <c r="AG392" s="96">
        <f t="shared" si="423"/>
        <v>0</v>
      </c>
      <c r="AH392" s="96">
        <f t="shared" si="423"/>
        <v>8.5558519549045329</v>
      </c>
      <c r="AI392" s="97">
        <f>SUM(V392:AC392)</f>
        <v>1110.461085812891</v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0.21812135078040157</v>
      </c>
      <c r="C393" s="98">
        <f t="shared" ref="C393:H393" si="424">IF($I392=0,"-",C392/$I392)</f>
        <v>3.1218138352283092E-4</v>
      </c>
      <c r="D393" s="98">
        <f t="shared" si="424"/>
        <v>2.9789328314543895E-2</v>
      </c>
      <c r="E393" s="98">
        <f t="shared" si="424"/>
        <v>0.62496947672610548</v>
      </c>
      <c r="F393" s="98">
        <f t="shared" si="424"/>
        <v>0</v>
      </c>
      <c r="G393" s="98">
        <f t="shared" si="424"/>
        <v>0.12680766279542635</v>
      </c>
      <c r="H393" s="99">
        <f t="shared" si="424"/>
        <v>0</v>
      </c>
      <c r="I393" s="100">
        <f>SUM(B393:H393)</f>
        <v>1.0000000000000002</v>
      </c>
      <c r="J393"/>
      <c r="K393" s="64" t="s">
        <v>86</v>
      </c>
      <c r="L393" s="65">
        <f>IF($S392=0,"-",L392/$S392)</f>
        <v>0.15602789315987106</v>
      </c>
      <c r="M393" s="65">
        <f t="shared" ref="M393:R393" si="425">IF($S392=0,"-",M392/$S392)</f>
        <v>2.2331148867604366E-4</v>
      </c>
      <c r="N393" s="65">
        <f t="shared" si="425"/>
        <v>2.1309083768903569E-2</v>
      </c>
      <c r="O393" s="65">
        <f t="shared" si="425"/>
        <v>0.44705697261601102</v>
      </c>
      <c r="P393" s="65">
        <f t="shared" si="425"/>
        <v>0.28467390926367619</v>
      </c>
      <c r="Q393" s="65">
        <f t="shared" si="425"/>
        <v>9.0708829702862315E-2</v>
      </c>
      <c r="R393" s="66">
        <f t="shared" si="425"/>
        <v>0</v>
      </c>
      <c r="S393" s="67">
        <f>SUM(L393:R393)</f>
        <v>1.0000000000000002</v>
      </c>
      <c r="U393" s="101" t="s">
        <v>86</v>
      </c>
      <c r="V393" s="102">
        <f>+V392/$AI392</f>
        <v>0.13786576315218591</v>
      </c>
      <c r="W393" s="102">
        <f t="shared" ref="W393" si="426">+W392/$AI392</f>
        <v>1.1228037378910935E-2</v>
      </c>
      <c r="X393" s="102">
        <f t="shared" ref="X393" si="427">+X392/$AI392</f>
        <v>9.0708829702862273E-2</v>
      </c>
      <c r="Y393" s="102">
        <f t="shared" ref="Y393" si="428">+Y392/$AI392</f>
        <v>2.2331148867604358E-4</v>
      </c>
      <c r="Z393" s="102">
        <f t="shared" ref="Z393" si="429">+Z392/$AI392</f>
        <v>2.1309083768903562E-2</v>
      </c>
      <c r="AA393" s="102">
        <f t="shared" ref="AA393" si="430">+AA392/$AI392</f>
        <v>0.43935219838824818</v>
      </c>
      <c r="AB393" s="102">
        <f t="shared" ref="AB393" si="431">+AB392/$AI392</f>
        <v>0.28467390926367608</v>
      </c>
      <c r="AC393" s="102">
        <f t="shared" ref="AC393" si="432">+AC392/$AI392</f>
        <v>1.4638866856536861E-2</v>
      </c>
      <c r="AD393" s="102">
        <f t="shared" ref="AD393" si="433">+AD392/$AI392</f>
        <v>6.9340926287741762E-3</v>
      </c>
      <c r="AE393" s="102">
        <f t="shared" ref="AE393" si="434">+AE392/$AI392</f>
        <v>0</v>
      </c>
      <c r="AF393" s="102">
        <f t="shared" ref="AF393" si="435">+AF392/$AI392</f>
        <v>0</v>
      </c>
      <c r="AG393" s="102">
        <f t="shared" ref="AG393" si="436">+AG392/$AI392</f>
        <v>0</v>
      </c>
      <c r="AH393" s="102">
        <f t="shared" ref="AH393" si="437">+AH392/$AI392</f>
        <v>7.7047742277626874E-3</v>
      </c>
      <c r="AI393" s="103">
        <f>SUM(V393:AC393)</f>
        <v>0.99999999999999978</v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438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439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440">SUM(V398:AC398)</f>
        <v>0</v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1.4606370329840178E-2</v>
      </c>
      <c r="E399" s="18">
        <v>0</v>
      </c>
      <c r="F399" s="214"/>
      <c r="G399" s="18">
        <v>0</v>
      </c>
      <c r="H399" s="30">
        <v>0</v>
      </c>
      <c r="I399" s="16">
        <f t="shared" si="438"/>
        <v>1.4606370329840178E-2</v>
      </c>
      <c r="J399" s="6"/>
      <c r="K399" s="31" t="s">
        <v>9</v>
      </c>
      <c r="L399" s="18">
        <v>0</v>
      </c>
      <c r="M399" s="18">
        <v>0</v>
      </c>
      <c r="N399" s="18">
        <v>1.4606370329840178E-2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439"/>
        <v>1.4606370329840178E-2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1.4606370329840178E-2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440"/>
        <v>1.4606370329840178E-2</v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438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439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440"/>
        <v>0</v>
      </c>
      <c r="BA400"/>
      <c r="BR400"/>
      <c r="CG400"/>
    </row>
    <row r="401" spans="1:85" x14ac:dyDescent="0.25">
      <c r="A401" s="29" t="s">
        <v>15</v>
      </c>
      <c r="B401" s="18">
        <v>1.6423925163906803</v>
      </c>
      <c r="C401" s="18">
        <v>0.71609669318142533</v>
      </c>
      <c r="D401" s="18">
        <v>0</v>
      </c>
      <c r="E401" s="18">
        <v>0</v>
      </c>
      <c r="F401" s="214"/>
      <c r="G401" s="18">
        <v>0</v>
      </c>
      <c r="H401" s="30">
        <v>0</v>
      </c>
      <c r="I401" s="16">
        <f t="shared" si="438"/>
        <v>2.3584892095721055</v>
      </c>
      <c r="J401" s="6"/>
      <c r="K401" s="31" t="s">
        <v>15</v>
      </c>
      <c r="L401" s="18">
        <v>1.6423925163906803</v>
      </c>
      <c r="M401" s="18">
        <v>0.71609669318142533</v>
      </c>
      <c r="N401" s="18">
        <v>0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439"/>
        <v>2.3584892095721055</v>
      </c>
      <c r="U401" s="84" t="s">
        <v>15</v>
      </c>
      <c r="V401" s="76">
        <v>1.6423925163906803</v>
      </c>
      <c r="W401" s="76">
        <v>0</v>
      </c>
      <c r="X401" s="76">
        <v>0</v>
      </c>
      <c r="Y401" s="76">
        <v>0.71609669318142533</v>
      </c>
      <c r="Z401" s="76">
        <v>0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440"/>
        <v>2.3584892095721055</v>
      </c>
      <c r="BA401"/>
      <c r="BR401"/>
      <c r="CG401"/>
    </row>
    <row r="402" spans="1:85" x14ac:dyDescent="0.25">
      <c r="A402" s="21" t="s">
        <v>14</v>
      </c>
      <c r="B402" s="22">
        <v>0.81649814352685368</v>
      </c>
      <c r="C402" s="22">
        <v>0.51542948870062844</v>
      </c>
      <c r="D402" s="22">
        <v>0.12422210569140063</v>
      </c>
      <c r="E402" s="22">
        <v>0</v>
      </c>
      <c r="F402" s="214"/>
      <c r="G402" s="22">
        <v>0</v>
      </c>
      <c r="H402" s="23">
        <v>0</v>
      </c>
      <c r="I402" s="24">
        <f t="shared" si="438"/>
        <v>1.4561497379188828</v>
      </c>
      <c r="J402" s="6"/>
      <c r="K402" s="25" t="s">
        <v>14</v>
      </c>
      <c r="L402" s="26">
        <v>0.81649814352685368</v>
      </c>
      <c r="M402" s="26">
        <v>0.51542948870062844</v>
      </c>
      <c r="N402" s="26">
        <v>0.12422210569140063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439"/>
        <v>1.4561497379188828</v>
      </c>
      <c r="U402" s="80" t="s">
        <v>55</v>
      </c>
      <c r="V402" s="81">
        <v>0.81649814352685368</v>
      </c>
      <c r="W402" s="81">
        <v>0</v>
      </c>
      <c r="X402" s="81">
        <v>0</v>
      </c>
      <c r="Y402" s="81">
        <v>0.51542948870062844</v>
      </c>
      <c r="Z402" s="81">
        <v>0.12422210569140063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440"/>
        <v>1.4561497379188828</v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438"/>
        <v>0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0</v>
      </c>
      <c r="P403" s="18">
        <v>2.0434543319712852</v>
      </c>
      <c r="Q403" s="18">
        <v>0</v>
      </c>
      <c r="R403" s="19">
        <v>0</v>
      </c>
      <c r="S403" s="20">
        <f t="shared" si="439"/>
        <v>2.0434543319712852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</v>
      </c>
      <c r="AB403" s="76">
        <v>2.0434543319712852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440"/>
        <v>2.0434543319712852</v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1.0156235567209765E-2</v>
      </c>
      <c r="D404" s="22">
        <v>0</v>
      </c>
      <c r="E404" s="22">
        <v>0</v>
      </c>
      <c r="F404" s="214"/>
      <c r="G404" s="22">
        <v>0</v>
      </c>
      <c r="H404" s="23">
        <v>0</v>
      </c>
      <c r="I404" s="24">
        <f t="shared" si="438"/>
        <v>1.0156235567209765E-2</v>
      </c>
      <c r="J404" s="6"/>
      <c r="K404" s="25" t="s">
        <v>11</v>
      </c>
      <c r="L404" s="26">
        <v>0</v>
      </c>
      <c r="M404" s="26">
        <v>1.0156235567209765E-2</v>
      </c>
      <c r="N404" s="26">
        <v>0</v>
      </c>
      <c r="O404" s="26">
        <v>0</v>
      </c>
      <c r="P404" s="26">
        <v>0.23294814056156432</v>
      </c>
      <c r="Q404" s="26">
        <v>0</v>
      </c>
      <c r="R404" s="27">
        <v>0</v>
      </c>
      <c r="S404" s="28">
        <f t="shared" si="439"/>
        <v>0.24310437612877409</v>
      </c>
      <c r="U404" s="80" t="s">
        <v>11</v>
      </c>
      <c r="V404" s="81">
        <v>0</v>
      </c>
      <c r="W404" s="81">
        <v>0</v>
      </c>
      <c r="X404" s="81">
        <v>0</v>
      </c>
      <c r="Y404" s="81">
        <v>1.0156235567209765E-2</v>
      </c>
      <c r="Z404" s="81">
        <v>0</v>
      </c>
      <c r="AA404" s="81">
        <v>0</v>
      </c>
      <c r="AB404" s="81">
        <v>0.23294814056156432</v>
      </c>
      <c r="AC404" s="82">
        <v>0</v>
      </c>
      <c r="AD404" s="81">
        <v>0</v>
      </c>
      <c r="AE404" s="81">
        <v>0</v>
      </c>
      <c r="AF404" s="81">
        <v>0</v>
      </c>
      <c r="AG404" s="81">
        <v>0</v>
      </c>
      <c r="AH404" s="81">
        <v>0</v>
      </c>
      <c r="AI404" s="83">
        <f t="shared" si="440"/>
        <v>0.24310437612877409</v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438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439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440"/>
        <v>0</v>
      </c>
      <c r="BA405"/>
      <c r="BR405"/>
      <c r="CG405"/>
    </row>
    <row r="406" spans="1:85" x14ac:dyDescent="0.25">
      <c r="A406" s="21" t="s">
        <v>16</v>
      </c>
      <c r="B406" s="22">
        <v>0</v>
      </c>
      <c r="C406" s="22">
        <v>0</v>
      </c>
      <c r="D406" s="22">
        <v>9.4209196235243084E-2</v>
      </c>
      <c r="E406" s="22">
        <v>0</v>
      </c>
      <c r="F406" s="214"/>
      <c r="G406" s="22">
        <v>0</v>
      </c>
      <c r="H406" s="23">
        <v>0</v>
      </c>
      <c r="I406" s="24">
        <f t="shared" si="438"/>
        <v>9.4209196235243084E-2</v>
      </c>
      <c r="J406" s="6"/>
      <c r="K406" s="25" t="s">
        <v>16</v>
      </c>
      <c r="L406" s="26">
        <v>0</v>
      </c>
      <c r="M406" s="26">
        <v>0</v>
      </c>
      <c r="N406" s="26">
        <v>9.4209196235243084E-2</v>
      </c>
      <c r="O406" s="26">
        <v>0</v>
      </c>
      <c r="P406" s="26">
        <v>7.1105924596050517E-3</v>
      </c>
      <c r="Q406" s="26">
        <v>0</v>
      </c>
      <c r="R406" s="27">
        <v>0</v>
      </c>
      <c r="S406" s="28">
        <f t="shared" si="439"/>
        <v>0.10131978869484813</v>
      </c>
      <c r="U406" s="80" t="s">
        <v>16</v>
      </c>
      <c r="V406" s="81">
        <v>0</v>
      </c>
      <c r="W406" s="81">
        <v>0</v>
      </c>
      <c r="X406" s="81">
        <v>0</v>
      </c>
      <c r="Y406" s="81">
        <v>0</v>
      </c>
      <c r="Z406" s="81">
        <v>9.4209196235243084E-2</v>
      </c>
      <c r="AA406" s="81">
        <v>0</v>
      </c>
      <c r="AB406" s="81">
        <v>7.1105924596050517E-3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440"/>
        <v>0.10131978869484813</v>
      </c>
      <c r="BA406"/>
      <c r="BR406"/>
      <c r="CG406"/>
    </row>
    <row r="407" spans="1:85" x14ac:dyDescent="0.25">
      <c r="A407" s="29" t="s">
        <v>136</v>
      </c>
      <c r="B407" s="18">
        <v>9.639767825962787</v>
      </c>
      <c r="C407" s="18">
        <v>71.20149758052527</v>
      </c>
      <c r="D407" s="18">
        <v>28.134099282524623</v>
      </c>
      <c r="E407" s="18">
        <v>0</v>
      </c>
      <c r="F407" s="214"/>
      <c r="G407" s="18">
        <v>0</v>
      </c>
      <c r="H407" s="30">
        <v>0</v>
      </c>
      <c r="I407" s="16">
        <f t="shared" si="438"/>
        <v>108.97536468901268</v>
      </c>
      <c r="J407" s="6"/>
      <c r="K407" s="31" t="s">
        <v>136</v>
      </c>
      <c r="L407" s="18">
        <v>9.639767825962787</v>
      </c>
      <c r="M407" s="18">
        <v>71.20149758052527</v>
      </c>
      <c r="N407" s="18">
        <v>28.134099282524623</v>
      </c>
      <c r="O407" s="18">
        <v>0</v>
      </c>
      <c r="P407" s="18">
        <v>0</v>
      </c>
      <c r="Q407" s="18">
        <v>0</v>
      </c>
      <c r="R407" s="19">
        <v>0</v>
      </c>
      <c r="S407" s="20">
        <f t="shared" si="439"/>
        <v>108.97536468901268</v>
      </c>
      <c r="U407" s="84" t="s">
        <v>136</v>
      </c>
      <c r="V407" s="76">
        <v>9.639767825962787</v>
      </c>
      <c r="W407" s="76">
        <v>0</v>
      </c>
      <c r="X407" s="76">
        <v>0</v>
      </c>
      <c r="Y407" s="76">
        <v>71.20149758052527</v>
      </c>
      <c r="Z407" s="76">
        <v>12.19604471813358</v>
      </c>
      <c r="AA407" s="76">
        <v>0</v>
      </c>
      <c r="AB407" s="76">
        <v>0</v>
      </c>
      <c r="AC407" s="77">
        <v>15.938054564391043</v>
      </c>
      <c r="AD407" s="76">
        <v>0</v>
      </c>
      <c r="AE407" s="76">
        <v>0</v>
      </c>
      <c r="AF407" s="76">
        <v>0</v>
      </c>
      <c r="AG407" s="76">
        <v>15.938054564391043</v>
      </c>
      <c r="AH407" s="76">
        <v>0</v>
      </c>
      <c r="AI407" s="79">
        <f t="shared" si="440"/>
        <v>108.97536468901268</v>
      </c>
      <c r="BA407"/>
      <c r="BR407"/>
      <c r="CG407"/>
    </row>
    <row r="408" spans="1:85" x14ac:dyDescent="0.25">
      <c r="A408" s="21" t="s">
        <v>24</v>
      </c>
      <c r="B408" s="22">
        <v>5.5924491339012645</v>
      </c>
      <c r="C408" s="22">
        <v>0.13668588269683735</v>
      </c>
      <c r="D408" s="22">
        <v>1.1016231260209388</v>
      </c>
      <c r="E408" s="22">
        <v>40.904397719012884</v>
      </c>
      <c r="F408" s="214"/>
      <c r="G408" s="22">
        <v>5.6938457102880164</v>
      </c>
      <c r="H408" s="23">
        <v>0</v>
      </c>
      <c r="I408" s="24">
        <f t="shared" si="438"/>
        <v>53.42900157191994</v>
      </c>
      <c r="J408" s="6"/>
      <c r="K408" s="25" t="s">
        <v>24</v>
      </c>
      <c r="L408" s="26">
        <v>5.5924491339012645</v>
      </c>
      <c r="M408" s="26">
        <v>0.13668588269683735</v>
      </c>
      <c r="N408" s="26">
        <v>1.1016231260209388</v>
      </c>
      <c r="O408" s="26">
        <v>40.904397719012884</v>
      </c>
      <c r="P408" s="26">
        <v>0.5672739868199832</v>
      </c>
      <c r="Q408" s="26">
        <v>5.6938457102880164</v>
      </c>
      <c r="R408" s="27">
        <v>0</v>
      </c>
      <c r="S408" s="28">
        <f t="shared" si="439"/>
        <v>53.996275558739924</v>
      </c>
      <c r="U408" s="80" t="s">
        <v>24</v>
      </c>
      <c r="V408" s="81">
        <v>0</v>
      </c>
      <c r="W408" s="81">
        <v>4.3166532951504335</v>
      </c>
      <c r="X408" s="81">
        <v>5.6938457102880164</v>
      </c>
      <c r="Y408" s="81">
        <v>0.13668588269683735</v>
      </c>
      <c r="Z408" s="81">
        <v>1.1016231260209388</v>
      </c>
      <c r="AA408" s="81">
        <v>39.236753261804417</v>
      </c>
      <c r="AB408" s="81">
        <v>0.5672739868199832</v>
      </c>
      <c r="AC408" s="82">
        <v>2.9434402959592987</v>
      </c>
      <c r="AD408" s="81">
        <v>1.2757958387508308</v>
      </c>
      <c r="AE408" s="81">
        <v>1.6676444572084665</v>
      </c>
      <c r="AF408" s="81">
        <v>0</v>
      </c>
      <c r="AG408" s="81">
        <v>0</v>
      </c>
      <c r="AH408" s="81">
        <v>0</v>
      </c>
      <c r="AI408" s="83">
        <f t="shared" si="440"/>
        <v>53.996275558739931</v>
      </c>
      <c r="BA408"/>
      <c r="BR408"/>
      <c r="CG408"/>
    </row>
    <row r="409" spans="1:85" x14ac:dyDescent="0.25">
      <c r="A409" s="29" t="s">
        <v>23</v>
      </c>
      <c r="B409" s="18">
        <v>0.72253490991037184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438"/>
        <v>0.72253490991037184</v>
      </c>
      <c r="J409" s="6"/>
      <c r="K409" s="31" t="s">
        <v>23</v>
      </c>
      <c r="L409" s="18">
        <v>0.72253490991037184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439"/>
        <v>0.72253490991037184</v>
      </c>
      <c r="U409" s="84" t="s">
        <v>23</v>
      </c>
      <c r="V409" s="76">
        <v>0.72253490991037184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0</v>
      </c>
      <c r="AD409" s="76">
        <v>0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440"/>
        <v>0.72253490991037184</v>
      </c>
      <c r="BA409"/>
      <c r="BR409"/>
      <c r="CG409"/>
    </row>
    <row r="410" spans="1:85" x14ac:dyDescent="0.25">
      <c r="A410" s="21" t="s">
        <v>58</v>
      </c>
      <c r="B410" s="22">
        <v>9.7931155114957896E-2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438"/>
        <v>9.7931155114957896E-2</v>
      </c>
      <c r="J410" s="6"/>
      <c r="K410" s="25" t="s">
        <v>58</v>
      </c>
      <c r="L410" s="26">
        <v>9.7931155114957896E-2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439"/>
        <v>9.7931155114957896E-2</v>
      </c>
      <c r="U410" s="80" t="s">
        <v>58</v>
      </c>
      <c r="V410" s="81">
        <v>9.7931155114957896E-2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440"/>
        <v>9.7931155114957896E-2</v>
      </c>
      <c r="BA410"/>
      <c r="BR410"/>
      <c r="CG410"/>
    </row>
    <row r="411" spans="1:85" x14ac:dyDescent="0.25">
      <c r="A411" s="29" t="s">
        <v>21</v>
      </c>
      <c r="B411" s="18">
        <v>0.26159647729763524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438"/>
        <v>0.26159647729763524</v>
      </c>
      <c r="J411" s="6"/>
      <c r="K411" s="31" t="s">
        <v>21</v>
      </c>
      <c r="L411" s="18">
        <v>0.26159647729763524</v>
      </c>
      <c r="M411" s="18">
        <v>0</v>
      </c>
      <c r="N411" s="18">
        <v>0</v>
      </c>
      <c r="O411" s="18">
        <v>0</v>
      </c>
      <c r="P411" s="18">
        <v>0.11590838117118282</v>
      </c>
      <c r="Q411" s="18">
        <v>0</v>
      </c>
      <c r="R411" s="19">
        <v>0</v>
      </c>
      <c r="S411" s="20">
        <f t="shared" si="439"/>
        <v>0.37750485846881809</v>
      </c>
      <c r="U411" s="84" t="s">
        <v>21</v>
      </c>
      <c r="V411" s="76">
        <v>0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0.11590838117118282</v>
      </c>
      <c r="AC411" s="77">
        <v>0.26159647729763524</v>
      </c>
      <c r="AD411" s="76">
        <v>0.26159647729763524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440"/>
        <v>0.37750485846881809</v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438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439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440"/>
        <v>0</v>
      </c>
      <c r="BA412"/>
      <c r="BR412"/>
      <c r="CG412"/>
    </row>
    <row r="413" spans="1:85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438"/>
        <v>0</v>
      </c>
      <c r="J413" s="6"/>
      <c r="K413" s="33" t="s">
        <v>62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439"/>
        <v>0</v>
      </c>
      <c r="U413" s="85" t="s">
        <v>60</v>
      </c>
      <c r="V413" s="76">
        <v>0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440"/>
        <v>0</v>
      </c>
      <c r="BA413"/>
      <c r="BR413"/>
      <c r="CG413"/>
    </row>
    <row r="414" spans="1:85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438"/>
        <v>0</v>
      </c>
      <c r="J414" s="6"/>
      <c r="K414" s="38" t="s">
        <v>22</v>
      </c>
      <c r="L414" s="39">
        <v>0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439"/>
        <v>0</v>
      </c>
      <c r="U414" s="86" t="s">
        <v>63</v>
      </c>
      <c r="V414" s="87">
        <v>0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440"/>
        <v>0</v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438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439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440"/>
        <v>0</v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438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439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440"/>
        <v>0</v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438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439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440"/>
        <v>0</v>
      </c>
      <c r="BA417"/>
      <c r="BR417"/>
      <c r="CG417"/>
    </row>
    <row r="418" spans="1:85" x14ac:dyDescent="0.25">
      <c r="A418" s="56" t="s">
        <v>25</v>
      </c>
      <c r="B418" s="57">
        <f>SUM(B397:B413)</f>
        <v>18.773170162104552</v>
      </c>
      <c r="C418" s="57">
        <f t="shared" ref="C418:H418" si="441">SUM(C397:C413)</f>
        <v>72.579865880671377</v>
      </c>
      <c r="D418" s="57">
        <f t="shared" si="441"/>
        <v>29.468760080802046</v>
      </c>
      <c r="E418" s="57">
        <f t="shared" si="441"/>
        <v>40.904397719012884</v>
      </c>
      <c r="F418" s="57">
        <f t="shared" si="441"/>
        <v>0</v>
      </c>
      <c r="G418" s="57">
        <f t="shared" si="441"/>
        <v>5.6938457102880164</v>
      </c>
      <c r="H418" s="58">
        <f t="shared" si="441"/>
        <v>0</v>
      </c>
      <c r="I418" s="16">
        <f t="shared" ref="I418" si="442">SUM(I397:I413)</f>
        <v>167.42003955287888</v>
      </c>
      <c r="J418" s="6"/>
      <c r="K418" s="59" t="s">
        <v>25</v>
      </c>
      <c r="L418" s="57">
        <f>SUM(L397:L413)</f>
        <v>18.773170162104552</v>
      </c>
      <c r="M418" s="57">
        <f t="shared" ref="M418:R418" si="443">SUM(M397:M413)</f>
        <v>72.579865880671377</v>
      </c>
      <c r="N418" s="57">
        <f t="shared" si="443"/>
        <v>29.468760080802046</v>
      </c>
      <c r="O418" s="57">
        <f t="shared" si="443"/>
        <v>40.904397719012884</v>
      </c>
      <c r="P418" s="57">
        <f t="shared" si="443"/>
        <v>2.9666954329836202</v>
      </c>
      <c r="Q418" s="57">
        <f t="shared" si="443"/>
        <v>5.6938457102880164</v>
      </c>
      <c r="R418" s="58">
        <f t="shared" si="443"/>
        <v>0</v>
      </c>
      <c r="S418" s="60">
        <f t="shared" ref="S418" si="444">SUM(S397:S413)</f>
        <v>170.38673498586249</v>
      </c>
      <c r="T418" t="str">
        <f>IF(ABS(S418-AI418)&gt;0.01,S418-AI418,"")</f>
        <v/>
      </c>
      <c r="U418" s="94" t="s">
        <v>61</v>
      </c>
      <c r="V418" s="95">
        <f>SUM(V397:V413)</f>
        <v>12.919124550905652</v>
      </c>
      <c r="W418" s="95">
        <f t="shared" ref="W418:AH418" si="445">SUM(W397:W413)</f>
        <v>4.3166532951504335</v>
      </c>
      <c r="X418" s="95">
        <f t="shared" si="445"/>
        <v>5.6938457102880164</v>
      </c>
      <c r="Y418" s="95">
        <f t="shared" si="445"/>
        <v>72.579865880671377</v>
      </c>
      <c r="Z418" s="95">
        <f t="shared" si="445"/>
        <v>13.530705516411004</v>
      </c>
      <c r="AA418" s="95">
        <f t="shared" si="445"/>
        <v>39.236753261804417</v>
      </c>
      <c r="AB418" s="95">
        <f t="shared" si="445"/>
        <v>2.9666954329836202</v>
      </c>
      <c r="AC418" s="95">
        <f t="shared" si="445"/>
        <v>19.143091337647981</v>
      </c>
      <c r="AD418" s="96">
        <f t="shared" si="445"/>
        <v>1.5373923160484662</v>
      </c>
      <c r="AE418" s="96">
        <f t="shared" si="445"/>
        <v>1.6676444572084665</v>
      </c>
      <c r="AF418" s="96">
        <f t="shared" si="445"/>
        <v>0</v>
      </c>
      <c r="AG418" s="96">
        <f t="shared" si="445"/>
        <v>15.938054564391043</v>
      </c>
      <c r="AH418" s="96">
        <f t="shared" si="445"/>
        <v>0</v>
      </c>
      <c r="AI418" s="97">
        <f>SUM(V418:AC418)</f>
        <v>170.38673498586249</v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0.11213215701203517</v>
      </c>
      <c r="C419" s="98">
        <f t="shared" ref="C419:H419" si="446">IF($I418=0,"-",C418/$I418)</f>
        <v>0.43351958388319067</v>
      </c>
      <c r="D419" s="98">
        <f t="shared" si="446"/>
        <v>0.17601692222450149</v>
      </c>
      <c r="E419" s="98">
        <f t="shared" si="446"/>
        <v>0.24432199292423062</v>
      </c>
      <c r="F419" s="98">
        <f t="shared" si="446"/>
        <v>0</v>
      </c>
      <c r="G419" s="98">
        <f t="shared" si="446"/>
        <v>3.4009343956042014E-2</v>
      </c>
      <c r="H419" s="99">
        <f t="shared" si="446"/>
        <v>0</v>
      </c>
      <c r="I419" s="100">
        <f>SUM(B419:H419)</f>
        <v>1</v>
      </c>
      <c r="J419"/>
      <c r="K419" s="64" t="s">
        <v>86</v>
      </c>
      <c r="L419" s="65">
        <f>IF($S418=0,"-",L418/$S418)</f>
        <v>0.1101797634872352</v>
      </c>
      <c r="M419" s="65">
        <f t="shared" ref="M419:R419" si="447">IF($S418=0,"-",M418/$S418)</f>
        <v>0.42597134035518408</v>
      </c>
      <c r="N419" s="65">
        <f t="shared" si="447"/>
        <v>0.17295219656182248</v>
      </c>
      <c r="O419" s="65">
        <f t="shared" si="447"/>
        <v>0.24006797079835379</v>
      </c>
      <c r="P419" s="65">
        <f t="shared" si="447"/>
        <v>1.7411539890295896E-2</v>
      </c>
      <c r="Q419" s="65">
        <f t="shared" si="447"/>
        <v>3.3417188907108597E-2</v>
      </c>
      <c r="R419" s="66">
        <f t="shared" si="447"/>
        <v>0</v>
      </c>
      <c r="S419" s="67">
        <f>SUM(L419:R419)</f>
        <v>1</v>
      </c>
      <c r="U419" s="101" t="s">
        <v>86</v>
      </c>
      <c r="V419" s="102">
        <f>+V418/$AI418</f>
        <v>7.5822361124400856E-2</v>
      </c>
      <c r="W419" s="102">
        <f t="shared" ref="W419" si="448">+W418/$AI418</f>
        <v>2.5334444582840322E-2</v>
      </c>
      <c r="X419" s="102">
        <f t="shared" ref="X419" si="449">+X418/$AI418</f>
        <v>3.3417188907108597E-2</v>
      </c>
      <c r="Y419" s="102">
        <f t="shared" ref="Y419" si="450">+Y418/$AI418</f>
        <v>0.42597134035518408</v>
      </c>
      <c r="Z419" s="102">
        <f t="shared" ref="Z419" si="451">+Z418/$AI418</f>
        <v>7.9411730716793694E-2</v>
      </c>
      <c r="AA419" s="102">
        <f t="shared" ref="AA419" si="452">+AA418/$AI418</f>
        <v>0.23028056300896904</v>
      </c>
      <c r="AB419" s="102">
        <f t="shared" ref="AB419" si="453">+AB418/$AI418</f>
        <v>1.7411539890295896E-2</v>
      </c>
      <c r="AC419" s="102">
        <f t="shared" ref="AC419" si="454">+AC418/$AI418</f>
        <v>0.11235083141440759</v>
      </c>
      <c r="AD419" s="102">
        <f t="shared" ref="AD419" si="455">+AD418/$AI418</f>
        <v>9.0229577799940137E-3</v>
      </c>
      <c r="AE419" s="102">
        <f t="shared" ref="AE419" si="456">+AE418/$AI418</f>
        <v>9.7874077893847552E-3</v>
      </c>
      <c r="AF419" s="102">
        <f t="shared" ref="AF419" si="457">+AF418/$AI418</f>
        <v>0</v>
      </c>
      <c r="AG419" s="102">
        <f t="shared" ref="AG419" si="458">+AG418/$AI418</f>
        <v>9.35404658450288E-2</v>
      </c>
      <c r="AH419" s="102">
        <f t="shared" ref="AH419" si="459">+AH418/$AI418</f>
        <v>0</v>
      </c>
      <c r="AI419" s="103">
        <f>SUM(V419:AC419)</f>
        <v>1</v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460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461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462">SUM(V424:AC424)</f>
        <v>0</v>
      </c>
      <c r="BA424"/>
      <c r="BR424"/>
      <c r="CG424"/>
    </row>
    <row r="425" spans="1:85" x14ac:dyDescent="0.25">
      <c r="A425" s="29" t="s">
        <v>9</v>
      </c>
      <c r="B425" s="18">
        <v>1.5648061865651236E-2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460"/>
        <v>1.5648061865651236E-2</v>
      </c>
      <c r="J425" s="6"/>
      <c r="K425" s="31" t="s">
        <v>9</v>
      </c>
      <c r="L425" s="18">
        <v>1.5648061865651236E-2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461"/>
        <v>1.5648061865651236E-2</v>
      </c>
      <c r="U425" s="84" t="s">
        <v>9</v>
      </c>
      <c r="V425" s="76">
        <v>1.5648061865651236E-2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462"/>
        <v>1.5648061865651236E-2</v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460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461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462"/>
        <v>0</v>
      </c>
      <c r="BA426"/>
      <c r="BR426"/>
      <c r="CG426"/>
    </row>
    <row r="427" spans="1:85" x14ac:dyDescent="0.25">
      <c r="A427" s="29" t="s">
        <v>15</v>
      </c>
      <c r="B427" s="18">
        <v>5.7194274804589842</v>
      </c>
      <c r="C427" s="18">
        <v>0</v>
      </c>
      <c r="D427" s="18">
        <v>0.20447152500718069</v>
      </c>
      <c r="E427" s="18">
        <v>0</v>
      </c>
      <c r="F427" s="214"/>
      <c r="G427" s="18">
        <v>0</v>
      </c>
      <c r="H427" s="30">
        <v>0</v>
      </c>
      <c r="I427" s="16">
        <f t="shared" si="460"/>
        <v>5.9238990054661649</v>
      </c>
      <c r="J427" s="6"/>
      <c r="K427" s="31" t="s">
        <v>15</v>
      </c>
      <c r="L427" s="18">
        <v>5.7194274804589842</v>
      </c>
      <c r="M427" s="18">
        <v>0</v>
      </c>
      <c r="N427" s="18">
        <v>0.20447152500718069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461"/>
        <v>5.9238990054661649</v>
      </c>
      <c r="U427" s="84" t="s">
        <v>15</v>
      </c>
      <c r="V427" s="76">
        <v>3.8626788347959962</v>
      </c>
      <c r="W427" s="76">
        <v>0</v>
      </c>
      <c r="X427" s="76">
        <v>0</v>
      </c>
      <c r="Y427" s="76">
        <v>0</v>
      </c>
      <c r="Z427" s="76">
        <v>0.19161992927380919</v>
      </c>
      <c r="AA427" s="76">
        <v>0</v>
      </c>
      <c r="AB427" s="76">
        <v>0</v>
      </c>
      <c r="AC427" s="77">
        <v>1.8696002413963593</v>
      </c>
      <c r="AD427" s="78">
        <v>1.8567486456629876</v>
      </c>
      <c r="AE427" s="78">
        <v>0</v>
      </c>
      <c r="AF427" s="78">
        <v>0</v>
      </c>
      <c r="AG427" s="78">
        <v>1.2851595733371508E-2</v>
      </c>
      <c r="AH427" s="78">
        <v>0</v>
      </c>
      <c r="AI427" s="79">
        <f t="shared" si="462"/>
        <v>5.923899005466164</v>
      </c>
      <c r="BA427"/>
      <c r="BR427"/>
      <c r="CG427"/>
    </row>
    <row r="428" spans="1:85" x14ac:dyDescent="0.25">
      <c r="A428" s="21" t="s">
        <v>14</v>
      </c>
      <c r="B428" s="22">
        <v>2.7231954005464942</v>
      </c>
      <c r="C428" s="22">
        <v>1.2777703310272517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24">
        <f t="shared" si="460"/>
        <v>4.0009657315737464</v>
      </c>
      <c r="J428" s="6"/>
      <c r="K428" s="25" t="s">
        <v>14</v>
      </c>
      <c r="L428" s="26">
        <v>2.7231954005464942</v>
      </c>
      <c r="M428" s="26">
        <v>1.2777703310272517</v>
      </c>
      <c r="N428" s="26">
        <v>0</v>
      </c>
      <c r="O428" s="26">
        <v>0</v>
      </c>
      <c r="P428" s="26">
        <v>0</v>
      </c>
      <c r="Q428" s="26">
        <v>0</v>
      </c>
      <c r="R428" s="27">
        <v>0</v>
      </c>
      <c r="S428" s="28">
        <f t="shared" si="461"/>
        <v>4.0009657315737464</v>
      </c>
      <c r="U428" s="80" t="s">
        <v>55</v>
      </c>
      <c r="V428" s="81">
        <v>2.704484051261514</v>
      </c>
      <c r="W428" s="81">
        <v>0</v>
      </c>
      <c r="X428" s="81">
        <v>0</v>
      </c>
      <c r="Y428" s="81">
        <v>1.2777703310272517</v>
      </c>
      <c r="Z428" s="81">
        <v>0</v>
      </c>
      <c r="AA428" s="81">
        <v>0</v>
      </c>
      <c r="AB428" s="81">
        <v>0</v>
      </c>
      <c r="AC428" s="82">
        <v>1.8711349284980312E-2</v>
      </c>
      <c r="AD428" s="81">
        <v>1.8711349284980312E-2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462"/>
        <v>4.0009657315737464</v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3.1287784524090824E-3</v>
      </c>
      <c r="F429" s="214"/>
      <c r="G429" s="18">
        <v>0</v>
      </c>
      <c r="H429" s="30">
        <v>0</v>
      </c>
      <c r="I429" s="16">
        <f t="shared" si="460"/>
        <v>3.1287784524090824E-3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3.1287784524090824E-3</v>
      </c>
      <c r="P429" s="18">
        <v>36.209941615161462</v>
      </c>
      <c r="Q429" s="18">
        <v>0</v>
      </c>
      <c r="R429" s="19">
        <v>0</v>
      </c>
      <c r="S429" s="20">
        <f t="shared" si="461"/>
        <v>36.213070393613869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3.1287784524090824E-3</v>
      </c>
      <c r="AB429" s="76">
        <v>36.209941615161462</v>
      </c>
      <c r="AC429" s="77">
        <v>0</v>
      </c>
      <c r="AD429" s="76">
        <v>0</v>
      </c>
      <c r="AE429" s="76">
        <v>0</v>
      </c>
      <c r="AF429" s="76">
        <v>0</v>
      </c>
      <c r="AG429" s="76">
        <v>0</v>
      </c>
      <c r="AH429" s="76">
        <v>0</v>
      </c>
      <c r="AI429" s="79">
        <f t="shared" si="462"/>
        <v>36.213070393613869</v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460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1.5763542618073128</v>
      </c>
      <c r="Q430" s="26">
        <v>0</v>
      </c>
      <c r="R430" s="27">
        <v>0</v>
      </c>
      <c r="S430" s="28">
        <f t="shared" si="461"/>
        <v>1.5763542618073128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1.5763542618073128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462"/>
        <v>1.5763542618073128</v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460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461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462"/>
        <v>0</v>
      </c>
      <c r="BA431"/>
      <c r="BR431"/>
      <c r="CG431"/>
    </row>
    <row r="432" spans="1:85" x14ac:dyDescent="0.25">
      <c r="A432" s="21" t="s">
        <v>16</v>
      </c>
      <c r="B432" s="22">
        <v>0</v>
      </c>
      <c r="C432" s="22">
        <v>0</v>
      </c>
      <c r="D432" s="22">
        <v>0</v>
      </c>
      <c r="E432" s="22">
        <v>1.991973864726122</v>
      </c>
      <c r="F432" s="214"/>
      <c r="G432" s="22">
        <v>0</v>
      </c>
      <c r="H432" s="23">
        <v>0</v>
      </c>
      <c r="I432" s="24">
        <f t="shared" si="460"/>
        <v>1.991973864726122</v>
      </c>
      <c r="J432" s="6"/>
      <c r="K432" s="25" t="s">
        <v>16</v>
      </c>
      <c r="L432" s="26">
        <v>0</v>
      </c>
      <c r="M432" s="26">
        <v>0</v>
      </c>
      <c r="N432" s="26">
        <v>0</v>
      </c>
      <c r="O432" s="26">
        <v>1.991973864726122</v>
      </c>
      <c r="P432" s="26">
        <v>1.8388620733174512</v>
      </c>
      <c r="Q432" s="26">
        <v>0</v>
      </c>
      <c r="R432" s="27">
        <v>0</v>
      </c>
      <c r="S432" s="28">
        <f t="shared" si="461"/>
        <v>3.830835938043573</v>
      </c>
      <c r="U432" s="80" t="s">
        <v>16</v>
      </c>
      <c r="V432" s="81">
        <v>0</v>
      </c>
      <c r="W432" s="81">
        <v>0</v>
      </c>
      <c r="X432" s="81">
        <v>0</v>
      </c>
      <c r="Y432" s="81">
        <v>0</v>
      </c>
      <c r="Z432" s="81">
        <v>0</v>
      </c>
      <c r="AA432" s="81">
        <v>1.991973864726122</v>
      </c>
      <c r="AB432" s="81">
        <v>1.8388620733174512</v>
      </c>
      <c r="AC432" s="82">
        <v>0</v>
      </c>
      <c r="AD432" s="81">
        <v>0</v>
      </c>
      <c r="AE432" s="81">
        <v>0</v>
      </c>
      <c r="AF432" s="81">
        <v>0</v>
      </c>
      <c r="AG432" s="81">
        <v>0</v>
      </c>
      <c r="AH432" s="81">
        <v>0</v>
      </c>
      <c r="AI432" s="83">
        <f t="shared" si="462"/>
        <v>3.830835938043573</v>
      </c>
      <c r="BA432"/>
      <c r="BR432"/>
      <c r="CG432"/>
    </row>
    <row r="433" spans="1:85" x14ac:dyDescent="0.25">
      <c r="A433" s="29" t="s">
        <v>136</v>
      </c>
      <c r="B433" s="18">
        <v>19.558091526211182</v>
      </c>
      <c r="C433" s="18">
        <v>38.843021984280632</v>
      </c>
      <c r="D433" s="18">
        <v>15.920844706763271</v>
      </c>
      <c r="E433" s="18">
        <v>0</v>
      </c>
      <c r="F433" s="214"/>
      <c r="G433" s="18">
        <v>0</v>
      </c>
      <c r="H433" s="30">
        <v>0</v>
      </c>
      <c r="I433" s="16">
        <f t="shared" si="460"/>
        <v>74.321958217255087</v>
      </c>
      <c r="J433" s="6"/>
      <c r="K433" s="31" t="s">
        <v>136</v>
      </c>
      <c r="L433" s="18">
        <v>19.558091526211182</v>
      </c>
      <c r="M433" s="18">
        <v>38.843021984280632</v>
      </c>
      <c r="N433" s="18">
        <v>15.920844706763271</v>
      </c>
      <c r="O433" s="18">
        <v>0</v>
      </c>
      <c r="P433" s="18">
        <v>1.0085752217595339E-2</v>
      </c>
      <c r="Q433" s="18">
        <v>0</v>
      </c>
      <c r="R433" s="19">
        <v>0</v>
      </c>
      <c r="S433" s="20">
        <f t="shared" si="461"/>
        <v>74.332043969472679</v>
      </c>
      <c r="U433" s="84" t="s">
        <v>136</v>
      </c>
      <c r="V433" s="76">
        <v>18.762156110051649</v>
      </c>
      <c r="W433" s="76">
        <v>0</v>
      </c>
      <c r="X433" s="76">
        <v>0</v>
      </c>
      <c r="Y433" s="76">
        <v>38.843021984280632</v>
      </c>
      <c r="Z433" s="76">
        <v>15.920844706763271</v>
      </c>
      <c r="AA433" s="76">
        <v>0</v>
      </c>
      <c r="AB433" s="76">
        <v>1.0085752217595339E-2</v>
      </c>
      <c r="AC433" s="77">
        <v>0.79593541615953423</v>
      </c>
      <c r="AD433" s="76">
        <v>0.79593541615953423</v>
      </c>
      <c r="AE433" s="76">
        <v>0</v>
      </c>
      <c r="AF433" s="76">
        <v>0</v>
      </c>
      <c r="AG433" s="76">
        <v>0</v>
      </c>
      <c r="AH433" s="76">
        <v>0</v>
      </c>
      <c r="AI433" s="79">
        <f t="shared" si="462"/>
        <v>74.332043969472679</v>
      </c>
      <c r="BA433"/>
      <c r="BR433"/>
      <c r="CG433"/>
    </row>
    <row r="434" spans="1:85" x14ac:dyDescent="0.25">
      <c r="A434" s="21" t="s">
        <v>24</v>
      </c>
      <c r="B434" s="22">
        <v>80.94020950609783</v>
      </c>
      <c r="C434" s="22">
        <v>1.6310906785636195E-4</v>
      </c>
      <c r="D434" s="22">
        <v>2.3127338104911406</v>
      </c>
      <c r="E434" s="22">
        <v>153.76663969166944</v>
      </c>
      <c r="F434" s="214"/>
      <c r="G434" s="22">
        <v>43.047661551523653</v>
      </c>
      <c r="H434" s="23">
        <v>0</v>
      </c>
      <c r="I434" s="24">
        <f t="shared" si="460"/>
        <v>280.06740766884991</v>
      </c>
      <c r="J434" s="6"/>
      <c r="K434" s="25" t="s">
        <v>24</v>
      </c>
      <c r="L434" s="26">
        <v>80.94020950609783</v>
      </c>
      <c r="M434" s="26">
        <v>1.6310906785636195E-4</v>
      </c>
      <c r="N434" s="26">
        <v>2.3127338104911406</v>
      </c>
      <c r="O434" s="26">
        <v>153.76663969166944</v>
      </c>
      <c r="P434" s="26">
        <v>0.32049088131320708</v>
      </c>
      <c r="Q434" s="26">
        <v>43.047661551523653</v>
      </c>
      <c r="R434" s="27">
        <v>0</v>
      </c>
      <c r="S434" s="28">
        <f t="shared" si="461"/>
        <v>280.38789855016313</v>
      </c>
      <c r="U434" s="80" t="s">
        <v>24</v>
      </c>
      <c r="V434" s="81">
        <v>0.11028249738890945</v>
      </c>
      <c r="W434" s="81">
        <v>76.880553891092632</v>
      </c>
      <c r="X434" s="81">
        <v>43.047661551523653</v>
      </c>
      <c r="Y434" s="81">
        <v>1.6310906785636195E-4</v>
      </c>
      <c r="Z434" s="81">
        <v>1.2398136438184557</v>
      </c>
      <c r="AA434" s="81">
        <v>152.9477225242494</v>
      </c>
      <c r="AB434" s="81">
        <v>0.32049088131320708</v>
      </c>
      <c r="AC434" s="82">
        <v>5.8412104517090002</v>
      </c>
      <c r="AD434" s="81">
        <v>3.9493731176162865</v>
      </c>
      <c r="AE434" s="81">
        <v>0.81891716742002929</v>
      </c>
      <c r="AF434" s="81">
        <v>0</v>
      </c>
      <c r="AG434" s="81">
        <v>1.0729201666726846</v>
      </c>
      <c r="AH434" s="81">
        <v>0</v>
      </c>
      <c r="AI434" s="83">
        <f t="shared" si="462"/>
        <v>280.38789855016313</v>
      </c>
      <c r="BA434"/>
      <c r="BR434"/>
      <c r="CG434"/>
    </row>
    <row r="435" spans="1:85" x14ac:dyDescent="0.25">
      <c r="A435" s="29" t="s">
        <v>23</v>
      </c>
      <c r="B435" s="18">
        <v>43.436363560336417</v>
      </c>
      <c r="C435" s="18">
        <v>0</v>
      </c>
      <c r="D435" s="18">
        <v>0</v>
      </c>
      <c r="E435" s="18">
        <v>0</v>
      </c>
      <c r="F435" s="214"/>
      <c r="G435" s="18">
        <v>0</v>
      </c>
      <c r="H435" s="30">
        <v>0</v>
      </c>
      <c r="I435" s="16">
        <f t="shared" si="460"/>
        <v>43.436363560336417</v>
      </c>
      <c r="J435" s="6"/>
      <c r="K435" s="31" t="s">
        <v>23</v>
      </c>
      <c r="L435" s="18">
        <v>43.436363560336417</v>
      </c>
      <c r="M435" s="18">
        <v>0</v>
      </c>
      <c r="N435" s="18">
        <v>0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461"/>
        <v>43.436363560336417</v>
      </c>
      <c r="U435" s="84" t="s">
        <v>23</v>
      </c>
      <c r="V435" s="76">
        <v>36.632658791017953</v>
      </c>
      <c r="W435" s="76">
        <v>0</v>
      </c>
      <c r="X435" s="76">
        <v>0</v>
      </c>
      <c r="Y435" s="76">
        <v>0</v>
      </c>
      <c r="Z435" s="76">
        <v>0</v>
      </c>
      <c r="AA435" s="76">
        <v>0</v>
      </c>
      <c r="AB435" s="76">
        <v>0</v>
      </c>
      <c r="AC435" s="77">
        <v>6.803704769318462</v>
      </c>
      <c r="AD435" s="76">
        <v>6.803704769318462</v>
      </c>
      <c r="AE435" s="76">
        <v>0</v>
      </c>
      <c r="AF435" s="76">
        <v>0</v>
      </c>
      <c r="AG435" s="76">
        <v>0</v>
      </c>
      <c r="AH435" s="76">
        <v>0</v>
      </c>
      <c r="AI435" s="79">
        <f t="shared" si="462"/>
        <v>43.436363560336417</v>
      </c>
      <c r="BA435"/>
      <c r="BR435"/>
      <c r="CG435"/>
    </row>
    <row r="436" spans="1:85" x14ac:dyDescent="0.25">
      <c r="A436" s="21" t="s">
        <v>58</v>
      </c>
      <c r="B436" s="22">
        <v>0.47916528979808365</v>
      </c>
      <c r="C436" s="22">
        <v>3.1767009248191043E-2</v>
      </c>
      <c r="D436" s="22">
        <v>0.36353091789963848</v>
      </c>
      <c r="E436" s="22">
        <v>0</v>
      </c>
      <c r="F436" s="214"/>
      <c r="G436" s="22">
        <v>0</v>
      </c>
      <c r="H436" s="23">
        <v>0</v>
      </c>
      <c r="I436" s="24">
        <f t="shared" si="460"/>
        <v>0.87446321694591322</v>
      </c>
      <c r="J436" s="6"/>
      <c r="K436" s="25" t="s">
        <v>58</v>
      </c>
      <c r="L436" s="26">
        <v>0.47916528979808365</v>
      </c>
      <c r="M436" s="26">
        <v>3.1767009248191043E-2</v>
      </c>
      <c r="N436" s="26">
        <v>0.36353091789963848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461"/>
        <v>0.87446321694591322</v>
      </c>
      <c r="U436" s="80" t="s">
        <v>58</v>
      </c>
      <c r="V436" s="81">
        <v>0.47916528979808365</v>
      </c>
      <c r="W436" s="81">
        <v>0</v>
      </c>
      <c r="X436" s="81">
        <v>0</v>
      </c>
      <c r="Y436" s="81">
        <v>3.1767009248191043E-2</v>
      </c>
      <c r="Z436" s="81">
        <v>0.36353091789963848</v>
      </c>
      <c r="AA436" s="81">
        <v>0</v>
      </c>
      <c r="AB436" s="81">
        <v>0</v>
      </c>
      <c r="AC436" s="82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462"/>
        <v>0.87446321694591322</v>
      </c>
      <c r="BA436"/>
      <c r="BR436"/>
      <c r="CG436"/>
    </row>
    <row r="437" spans="1:85" x14ac:dyDescent="0.25">
      <c r="A437" s="29" t="s">
        <v>21</v>
      </c>
      <c r="B437" s="18">
        <v>7.2367878264918435</v>
      </c>
      <c r="C437" s="18">
        <v>0</v>
      </c>
      <c r="D437" s="18">
        <v>38.531684081777591</v>
      </c>
      <c r="E437" s="18">
        <v>0</v>
      </c>
      <c r="F437" s="214"/>
      <c r="G437" s="18">
        <v>0</v>
      </c>
      <c r="H437" s="30">
        <v>0</v>
      </c>
      <c r="I437" s="16">
        <f t="shared" si="460"/>
        <v>45.768471908269433</v>
      </c>
      <c r="J437" s="6"/>
      <c r="K437" s="31" t="s">
        <v>21</v>
      </c>
      <c r="L437" s="18">
        <v>7.2367878264918435</v>
      </c>
      <c r="M437" s="18">
        <v>0</v>
      </c>
      <c r="N437" s="18">
        <v>38.531684081777591</v>
      </c>
      <c r="O437" s="18">
        <v>0</v>
      </c>
      <c r="P437" s="18">
        <v>2.0538812350120801</v>
      </c>
      <c r="Q437" s="18">
        <v>0</v>
      </c>
      <c r="R437" s="19">
        <v>0</v>
      </c>
      <c r="S437" s="20">
        <f t="shared" si="461"/>
        <v>47.822353143281511</v>
      </c>
      <c r="U437" s="84" t="s">
        <v>21</v>
      </c>
      <c r="V437" s="76">
        <v>7.2147683947652617</v>
      </c>
      <c r="W437" s="76">
        <v>0</v>
      </c>
      <c r="X437" s="76">
        <v>0</v>
      </c>
      <c r="Y437" s="76">
        <v>0</v>
      </c>
      <c r="Z437" s="76">
        <v>35.828986975506631</v>
      </c>
      <c r="AA437" s="76">
        <v>0</v>
      </c>
      <c r="AB437" s="76">
        <v>2.0538812350120801</v>
      </c>
      <c r="AC437" s="77">
        <v>2.7247165379975433</v>
      </c>
      <c r="AD437" s="76">
        <v>2.201943172658204E-2</v>
      </c>
      <c r="AE437" s="76">
        <v>0</v>
      </c>
      <c r="AF437" s="76">
        <v>0</v>
      </c>
      <c r="AG437" s="76">
        <v>2.702697106270961</v>
      </c>
      <c r="AH437" s="76">
        <v>0</v>
      </c>
      <c r="AI437" s="79">
        <f t="shared" si="462"/>
        <v>47.822353143281518</v>
      </c>
      <c r="BA437"/>
      <c r="BR437"/>
      <c r="CG437"/>
    </row>
    <row r="438" spans="1:85" x14ac:dyDescent="0.25">
      <c r="A438" s="21" t="s">
        <v>20</v>
      </c>
      <c r="B438" s="22">
        <v>4.8669181969652281E-2</v>
      </c>
      <c r="C438" s="22">
        <v>5.6881134375414745E-4</v>
      </c>
      <c r="D438" s="22">
        <v>2.9130272266316062E-2</v>
      </c>
      <c r="E438" s="22">
        <v>0</v>
      </c>
      <c r="F438" s="214"/>
      <c r="G438" s="22">
        <v>0</v>
      </c>
      <c r="H438" s="23">
        <v>0</v>
      </c>
      <c r="I438" s="24">
        <f t="shared" si="460"/>
        <v>7.8368265579722485E-2</v>
      </c>
      <c r="J438" s="6"/>
      <c r="K438" s="25" t="s">
        <v>20</v>
      </c>
      <c r="L438" s="26">
        <v>4.8669181969652281E-2</v>
      </c>
      <c r="M438" s="26">
        <v>5.6881134375414745E-4</v>
      </c>
      <c r="N438" s="26">
        <v>2.9130272266316062E-2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461"/>
        <v>7.8368265579722485E-2</v>
      </c>
      <c r="U438" s="80" t="s">
        <v>59</v>
      </c>
      <c r="V438" s="81">
        <v>4.8669181969652281E-2</v>
      </c>
      <c r="W438" s="81">
        <v>0</v>
      </c>
      <c r="X438" s="81">
        <v>0</v>
      </c>
      <c r="Y438" s="81">
        <v>5.6881134375414745E-4</v>
      </c>
      <c r="Z438" s="81">
        <v>2.9130272266316062E-2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462"/>
        <v>7.8368265579722485E-2</v>
      </c>
      <c r="BA438"/>
      <c r="BR438"/>
      <c r="CG438"/>
    </row>
    <row r="439" spans="1:85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460"/>
        <v>0</v>
      </c>
      <c r="J439" s="6"/>
      <c r="K439" s="33" t="s">
        <v>62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461"/>
        <v>0</v>
      </c>
      <c r="U439" s="85" t="s">
        <v>60</v>
      </c>
      <c r="V439" s="76">
        <v>0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462"/>
        <v>0</v>
      </c>
      <c r="BA439"/>
      <c r="BR439"/>
      <c r="CG439"/>
    </row>
    <row r="440" spans="1:85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460"/>
        <v>0</v>
      </c>
      <c r="J440" s="6"/>
      <c r="K440" s="38" t="s">
        <v>22</v>
      </c>
      <c r="L440" s="39">
        <v>0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461"/>
        <v>0</v>
      </c>
      <c r="U440" s="86" t="s">
        <v>63</v>
      </c>
      <c r="V440" s="87">
        <v>0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462"/>
        <v>0</v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460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461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462"/>
        <v>0</v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460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461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462"/>
        <v>0</v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460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461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462"/>
        <v>0</v>
      </c>
      <c r="AJ443" s="12"/>
    </row>
    <row r="444" spans="1:85" x14ac:dyDescent="0.25">
      <c r="A444" s="56" t="s">
        <v>25</v>
      </c>
      <c r="B444" s="57">
        <f>SUM(B423:B439)</f>
        <v>160.15755783377614</v>
      </c>
      <c r="C444" s="57">
        <f t="shared" ref="C444:H444" si="463">SUM(C423:C439)</f>
        <v>40.153291244967683</v>
      </c>
      <c r="D444" s="57">
        <f t="shared" si="463"/>
        <v>57.362395314205138</v>
      </c>
      <c r="E444" s="57">
        <f t="shared" si="463"/>
        <v>155.76174233484798</v>
      </c>
      <c r="F444" s="57">
        <f t="shared" si="463"/>
        <v>0</v>
      </c>
      <c r="G444" s="57">
        <f t="shared" si="463"/>
        <v>43.047661551523653</v>
      </c>
      <c r="H444" s="58">
        <f t="shared" si="463"/>
        <v>0</v>
      </c>
      <c r="I444" s="16">
        <f t="shared" ref="I444" si="464">SUM(I423:I439)</f>
        <v>456.48264827932059</v>
      </c>
      <c r="J444" s="6"/>
      <c r="K444" s="59" t="s">
        <v>25</v>
      </c>
      <c r="L444" s="57">
        <f>SUM(L423:L439)</f>
        <v>160.15755783377614</v>
      </c>
      <c r="M444" s="57">
        <f t="shared" ref="M444:R444" si="465">SUM(M423:M439)</f>
        <v>40.153291244967683</v>
      </c>
      <c r="N444" s="57">
        <f t="shared" si="465"/>
        <v>57.362395314205138</v>
      </c>
      <c r="O444" s="57">
        <f t="shared" si="465"/>
        <v>155.76174233484798</v>
      </c>
      <c r="P444" s="57">
        <f t="shared" si="465"/>
        <v>42.009615818829104</v>
      </c>
      <c r="Q444" s="57">
        <f t="shared" si="465"/>
        <v>43.047661551523653</v>
      </c>
      <c r="R444" s="58">
        <f t="shared" si="465"/>
        <v>0</v>
      </c>
      <c r="S444" s="60">
        <f t="shared" ref="S444" si="466">SUM(S423:S439)</f>
        <v>498.49226409814975</v>
      </c>
      <c r="T444" t="str">
        <f>IF(ABS(S444-AI444)&gt;0.01,S444-AI444,"")</f>
        <v/>
      </c>
      <c r="U444" s="94" t="s">
        <v>61</v>
      </c>
      <c r="V444" s="95">
        <f>SUM(V423:V439)</f>
        <v>69.830511212914672</v>
      </c>
      <c r="W444" s="95">
        <f t="shared" ref="W444:AH444" si="467">SUM(W423:W439)</f>
        <v>76.880553891092632</v>
      </c>
      <c r="X444" s="95">
        <f t="shared" si="467"/>
        <v>43.047661551523653</v>
      </c>
      <c r="Y444" s="95">
        <f t="shared" si="467"/>
        <v>40.153291244967683</v>
      </c>
      <c r="Z444" s="95">
        <f t="shared" si="467"/>
        <v>53.573926445528116</v>
      </c>
      <c r="AA444" s="95">
        <f t="shared" si="467"/>
        <v>154.94282516742794</v>
      </c>
      <c r="AB444" s="95">
        <f t="shared" si="467"/>
        <v>42.009615818829104</v>
      </c>
      <c r="AC444" s="95">
        <f t="shared" si="467"/>
        <v>18.053878765865878</v>
      </c>
      <c r="AD444" s="96">
        <f t="shared" si="467"/>
        <v>13.446492729768833</v>
      </c>
      <c r="AE444" s="96">
        <f t="shared" si="467"/>
        <v>0.81891716742002929</v>
      </c>
      <c r="AF444" s="96">
        <f t="shared" si="467"/>
        <v>0</v>
      </c>
      <c r="AG444" s="96">
        <f t="shared" si="467"/>
        <v>3.7884688686770174</v>
      </c>
      <c r="AH444" s="96">
        <f t="shared" si="467"/>
        <v>0</v>
      </c>
      <c r="AI444" s="97">
        <f>SUM(V444:AC444)</f>
        <v>498.49226409814963</v>
      </c>
      <c r="AJ444" t="str">
        <f>IF(ABS(S444-AI444)&gt;0.001,S444-AI444,"")</f>
        <v/>
      </c>
    </row>
    <row r="445" spans="1:85" s="1" customFormat="1" ht="15" thickBot="1" x14ac:dyDescent="0.35">
      <c r="A445" s="61" t="s">
        <v>86</v>
      </c>
      <c r="B445" s="98">
        <f>IF($I444=0,"-",B444/$I444)</f>
        <v>0.35085135971209169</v>
      </c>
      <c r="C445" s="98">
        <f t="shared" ref="C445:H445" si="468">IF($I444=0,"-",C444/$I444)</f>
        <v>8.7962360445293389E-2</v>
      </c>
      <c r="D445" s="98">
        <f t="shared" si="468"/>
        <v>0.12566172127336861</v>
      </c>
      <c r="E445" s="98">
        <f t="shared" si="468"/>
        <v>0.341221605951466</v>
      </c>
      <c r="F445" s="98">
        <f t="shared" si="468"/>
        <v>0</v>
      </c>
      <c r="G445" s="98">
        <f t="shared" si="468"/>
        <v>9.4302952617780336E-2</v>
      </c>
      <c r="H445" s="99">
        <f t="shared" si="468"/>
        <v>0</v>
      </c>
      <c r="I445" s="100">
        <f>SUM(B445:H445)</f>
        <v>1</v>
      </c>
      <c r="J445"/>
      <c r="K445" s="64" t="s">
        <v>86</v>
      </c>
      <c r="L445" s="65">
        <f>IF($S444=0,"-",L444/$S444)</f>
        <v>0.32128393832455182</v>
      </c>
      <c r="M445" s="65">
        <f t="shared" ref="M445:R445" si="469">IF($S444=0,"-",M444/$S444)</f>
        <v>8.0549477167135675E-2</v>
      </c>
      <c r="N445" s="65">
        <f t="shared" si="469"/>
        <v>0.11507178635556693</v>
      </c>
      <c r="O445" s="65">
        <f t="shared" si="469"/>
        <v>0.31246571622660035</v>
      </c>
      <c r="P445" s="65">
        <f t="shared" si="469"/>
        <v>8.4273355565168198E-2</v>
      </c>
      <c r="Q445" s="65">
        <f t="shared" si="469"/>
        <v>8.6355726360976909E-2</v>
      </c>
      <c r="R445" s="66">
        <f t="shared" si="469"/>
        <v>0</v>
      </c>
      <c r="S445" s="67">
        <f>SUM(L445:R445)</f>
        <v>0.99999999999999989</v>
      </c>
      <c r="U445" s="101" t="s">
        <v>86</v>
      </c>
      <c r="V445" s="102">
        <f>+V444/$AI444</f>
        <v>0.1400834400895849</v>
      </c>
      <c r="W445" s="102">
        <f t="shared" ref="W445:AH445" si="470">+W444/$AI444</f>
        <v>0.1542261724566209</v>
      </c>
      <c r="X445" s="102">
        <f t="shared" si="470"/>
        <v>8.6355726360976923E-2</v>
      </c>
      <c r="Y445" s="102">
        <f t="shared" si="470"/>
        <v>8.0549477167135702E-2</v>
      </c>
      <c r="Z445" s="102">
        <f t="shared" si="470"/>
        <v>0.10747193147009355</v>
      </c>
      <c r="AA445" s="102">
        <f t="shared" si="470"/>
        <v>0.31082292811051687</v>
      </c>
      <c r="AB445" s="102">
        <f t="shared" si="470"/>
        <v>8.4273355565168226E-2</v>
      </c>
      <c r="AC445" s="102">
        <f t="shared" si="470"/>
        <v>3.6216968779903061E-2</v>
      </c>
      <c r="AD445" s="102">
        <f t="shared" si="470"/>
        <v>2.6974325778346107E-2</v>
      </c>
      <c r="AE445" s="102">
        <f t="shared" si="470"/>
        <v>1.6427881160835632E-3</v>
      </c>
      <c r="AF445" s="102">
        <f t="shared" si="470"/>
        <v>0</v>
      </c>
      <c r="AG445" s="102">
        <f t="shared" si="470"/>
        <v>7.5998548854733974E-3</v>
      </c>
      <c r="AH445" s="102">
        <f t="shared" si="470"/>
        <v>0</v>
      </c>
      <c r="AI445" s="103">
        <f>SUM(V445:AC445)</f>
        <v>1.0000000000000002</v>
      </c>
      <c r="AJ445"/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6.8402370682894096E-3</v>
      </c>
      <c r="G449" s="224"/>
      <c r="H449" s="226"/>
      <c r="I449" s="16">
        <f>SUM(B449:H449)</f>
        <v>6.8402370682894096E-3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471">SUM(B450:H450)</f>
        <v>0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472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471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472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471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472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471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472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471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472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14.450147608423777</v>
      </c>
      <c r="G455" s="227"/>
      <c r="H455" s="229"/>
      <c r="I455" s="16">
        <f t="shared" si="471"/>
        <v>14.450147608423777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472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471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472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471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472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471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472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471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472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44.645972353969491</v>
      </c>
      <c r="G460" s="227"/>
      <c r="H460" s="229"/>
      <c r="I460" s="24">
        <f t="shared" si="471"/>
        <v>44.645972353969491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472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471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472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471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472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0.90332958320384249</v>
      </c>
      <c r="G463" s="227"/>
      <c r="H463" s="229"/>
      <c r="I463" s="16">
        <f t="shared" si="471"/>
        <v>0.90332958320384249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472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471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472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471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472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471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472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471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472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471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472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471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472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H470" si="473">SUM(C449:C465)</f>
        <v>0</v>
      </c>
      <c r="D470" s="57">
        <f t="shared" si="473"/>
        <v>0</v>
      </c>
      <c r="E470" s="57">
        <f t="shared" si="473"/>
        <v>0</v>
      </c>
      <c r="F470" s="57">
        <f t="shared" si="473"/>
        <v>60.006289782665398</v>
      </c>
      <c r="G470" s="57">
        <f t="shared" si="473"/>
        <v>0</v>
      </c>
      <c r="H470" s="58">
        <f t="shared" si="473"/>
        <v>0</v>
      </c>
      <c r="I470" s="16">
        <f t="shared" ref="I470" si="474">SUM(I449:I465)</f>
        <v>60.006289782665398</v>
      </c>
      <c r="J470" s="6"/>
      <c r="K470" s="59" t="s">
        <v>25</v>
      </c>
      <c r="L470" s="57">
        <f>SUM(L449:L465)</f>
        <v>0</v>
      </c>
      <c r="M470" s="57">
        <f t="shared" ref="M470:R470" si="475">SUM(M449:M465)</f>
        <v>0</v>
      </c>
      <c r="N470" s="57">
        <f t="shared" si="475"/>
        <v>0</v>
      </c>
      <c r="O470" s="57">
        <f t="shared" si="475"/>
        <v>0</v>
      </c>
      <c r="P470" s="57">
        <f t="shared" si="475"/>
        <v>0</v>
      </c>
      <c r="Q470" s="57">
        <f t="shared" si="475"/>
        <v>0</v>
      </c>
      <c r="R470" s="58">
        <f t="shared" si="475"/>
        <v>0</v>
      </c>
      <c r="S470" s="60">
        <f t="shared" ref="S470" si="476">SUM(S449:S465)</f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477">IF($I470=0,"-",C470/$I470)</f>
        <v>0</v>
      </c>
      <c r="D471" s="98">
        <f t="shared" si="477"/>
        <v>0</v>
      </c>
      <c r="E471" s="98">
        <f t="shared" si="477"/>
        <v>0</v>
      </c>
      <c r="F471" s="98">
        <f t="shared" si="477"/>
        <v>1</v>
      </c>
      <c r="G471" s="98">
        <f t="shared" si="477"/>
        <v>0</v>
      </c>
      <c r="H471" s="99">
        <f t="shared" si="477"/>
        <v>0</v>
      </c>
      <c r="I471" s="100">
        <f>SUM(B471:H471)</f>
        <v>1</v>
      </c>
      <c r="J471" s="1"/>
      <c r="K471" s="64" t="s">
        <v>86</v>
      </c>
      <c r="L471" s="65" t="str">
        <f>IF($S470=0,"-",L470/$S470)</f>
        <v>-</v>
      </c>
      <c r="M471" s="65" t="str">
        <f t="shared" ref="M471:R471" si="478">IF($S470=0,"-",M470/$S470)</f>
        <v>-</v>
      </c>
      <c r="N471" s="65" t="str">
        <f t="shared" si="478"/>
        <v>-</v>
      </c>
      <c r="O471" s="65" t="str">
        <f t="shared" si="478"/>
        <v>-</v>
      </c>
      <c r="P471" s="65" t="str">
        <f t="shared" si="478"/>
        <v>-</v>
      </c>
      <c r="Q471" s="65" t="str">
        <f t="shared" si="478"/>
        <v>-</v>
      </c>
      <c r="R471" s="66" t="str">
        <f t="shared" si="478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479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480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479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480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479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480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479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480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479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480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8499.5515718197203</v>
      </c>
      <c r="G481" s="227"/>
      <c r="H481" s="229"/>
      <c r="I481" s="16">
        <f t="shared" si="479"/>
        <v>8499.5515718197203</v>
      </c>
      <c r="J481" s="6"/>
      <c r="K481" s="31" t="s">
        <v>56</v>
      </c>
      <c r="L481" s="227"/>
      <c r="M481" s="228"/>
      <c r="N481" s="228"/>
      <c r="O481" s="229"/>
      <c r="P481" s="18">
        <v>1663.0402904952716</v>
      </c>
      <c r="Q481" s="227"/>
      <c r="R481" s="234"/>
      <c r="S481" s="20">
        <f t="shared" si="480"/>
        <v>1663.0402904952716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2754.9788783832219</v>
      </c>
      <c r="G482" s="227"/>
      <c r="H482" s="229"/>
      <c r="I482" s="24">
        <f t="shared" si="479"/>
        <v>2754.9788783832219</v>
      </c>
      <c r="J482" s="6"/>
      <c r="K482" s="25" t="s">
        <v>11</v>
      </c>
      <c r="L482" s="227"/>
      <c r="M482" s="228"/>
      <c r="N482" s="228"/>
      <c r="O482" s="229"/>
      <c r="P482" s="26">
        <v>817.69618271074341</v>
      </c>
      <c r="Q482" s="227"/>
      <c r="R482" s="234"/>
      <c r="S482" s="28">
        <f t="shared" si="480"/>
        <v>817.69618271074341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479"/>
        <v>0</v>
      </c>
      <c r="J483" s="6"/>
      <c r="K483" s="31" t="s">
        <v>57</v>
      </c>
      <c r="L483" s="227"/>
      <c r="M483" s="228"/>
      <c r="N483" s="228"/>
      <c r="O483" s="229"/>
      <c r="P483" s="18">
        <v>4.8849813083506888E-15</v>
      </c>
      <c r="Q483" s="227"/>
      <c r="R483" s="234"/>
      <c r="S483" s="20">
        <f t="shared" si="480"/>
        <v>4.8849813083506888E-15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4.918900079462408</v>
      </c>
      <c r="G484" s="227"/>
      <c r="H484" s="229"/>
      <c r="I484" s="24">
        <f t="shared" si="479"/>
        <v>4.918900079462408</v>
      </c>
      <c r="J484" s="6"/>
      <c r="K484" s="25" t="s">
        <v>16</v>
      </c>
      <c r="L484" s="227"/>
      <c r="M484" s="228"/>
      <c r="N484" s="228"/>
      <c r="O484" s="229"/>
      <c r="P484" s="26">
        <v>0.25261107029410168</v>
      </c>
      <c r="Q484" s="227"/>
      <c r="R484" s="234"/>
      <c r="S484" s="28">
        <f t="shared" si="480"/>
        <v>0.25261107029410168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13.371463331578163</v>
      </c>
      <c r="G485" s="227"/>
      <c r="H485" s="229"/>
      <c r="I485" s="16">
        <f t="shared" si="479"/>
        <v>13.371463331578163</v>
      </c>
      <c r="J485" s="6"/>
      <c r="K485" s="31" t="s">
        <v>136</v>
      </c>
      <c r="L485" s="227"/>
      <c r="M485" s="228"/>
      <c r="N485" s="228"/>
      <c r="O485" s="229"/>
      <c r="P485" s="18">
        <v>8.749816137626226</v>
      </c>
      <c r="Q485" s="227"/>
      <c r="R485" s="234"/>
      <c r="S485" s="20">
        <f t="shared" si="480"/>
        <v>8.749816137626226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10.950509278156691</v>
      </c>
      <c r="G486" s="227"/>
      <c r="H486" s="229"/>
      <c r="I486" s="24">
        <f t="shared" si="479"/>
        <v>10.950509278156691</v>
      </c>
      <c r="J486" s="6"/>
      <c r="K486" s="25" t="s">
        <v>24</v>
      </c>
      <c r="L486" s="227"/>
      <c r="M486" s="228"/>
      <c r="N486" s="228"/>
      <c r="O486" s="229"/>
      <c r="P486" s="26">
        <v>8.9528384705772623E-13</v>
      </c>
      <c r="Q486" s="227"/>
      <c r="R486" s="234"/>
      <c r="S486" s="28">
        <f t="shared" si="480"/>
        <v>8.9528384705772623E-13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479"/>
        <v>0</v>
      </c>
      <c r="J487" s="6"/>
      <c r="K487" s="31" t="s">
        <v>23</v>
      </c>
      <c r="L487" s="227"/>
      <c r="M487" s="228"/>
      <c r="N487" s="228"/>
      <c r="O487" s="229"/>
      <c r="P487" s="18">
        <v>-8.5265128291212022E-14</v>
      </c>
      <c r="Q487" s="227"/>
      <c r="R487" s="234"/>
      <c r="S487" s="20">
        <f t="shared" si="480"/>
        <v>-8.5265128291212022E-14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479"/>
        <v>0</v>
      </c>
      <c r="J488" s="6"/>
      <c r="K488" s="25" t="s">
        <v>58</v>
      </c>
      <c r="L488" s="227"/>
      <c r="M488" s="228"/>
      <c r="N488" s="228"/>
      <c r="O488" s="229"/>
      <c r="P488" s="26">
        <v>-1.2621848011207248E-13</v>
      </c>
      <c r="Q488" s="227"/>
      <c r="R488" s="234"/>
      <c r="S488" s="28">
        <f t="shared" si="480"/>
        <v>-1.2621848011207248E-13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825.71526590928431</v>
      </c>
      <c r="G489" s="227"/>
      <c r="H489" s="229"/>
      <c r="I489" s="16">
        <f t="shared" si="479"/>
        <v>825.71526590928431</v>
      </c>
      <c r="J489" s="6"/>
      <c r="K489" s="31" t="s">
        <v>21</v>
      </c>
      <c r="L489" s="227"/>
      <c r="M489" s="228"/>
      <c r="N489" s="228"/>
      <c r="O489" s="229"/>
      <c r="P489" s="18">
        <v>295.70696515017931</v>
      </c>
      <c r="Q489" s="227"/>
      <c r="R489" s="234"/>
      <c r="S489" s="20">
        <f t="shared" si="480"/>
        <v>295.70696515017931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479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480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479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480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479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480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479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480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479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480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479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480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H496" si="481">SUM(C475:C491)</f>
        <v>0</v>
      </c>
      <c r="D496" s="57">
        <f t="shared" si="481"/>
        <v>0</v>
      </c>
      <c r="E496" s="57">
        <f t="shared" si="481"/>
        <v>0</v>
      </c>
      <c r="F496" s="57">
        <f t="shared" si="481"/>
        <v>12109.486588801425</v>
      </c>
      <c r="G496" s="57">
        <f t="shared" si="481"/>
        <v>0</v>
      </c>
      <c r="H496" s="58">
        <f t="shared" si="481"/>
        <v>0</v>
      </c>
      <c r="I496" s="16">
        <f t="shared" ref="I496" si="482">SUM(I475:I491)</f>
        <v>12109.486588801425</v>
      </c>
      <c r="J496" s="6"/>
      <c r="K496" s="59" t="s">
        <v>25</v>
      </c>
      <c r="L496" s="57">
        <f>SUM(L475:L491)</f>
        <v>0</v>
      </c>
      <c r="M496" s="57">
        <f t="shared" ref="M496:R496" si="483">SUM(M475:M491)</f>
        <v>0</v>
      </c>
      <c r="N496" s="57">
        <f t="shared" si="483"/>
        <v>0</v>
      </c>
      <c r="O496" s="57">
        <f t="shared" si="483"/>
        <v>0</v>
      </c>
      <c r="P496" s="57">
        <f t="shared" si="483"/>
        <v>2785.4458655641156</v>
      </c>
      <c r="Q496" s="57">
        <f t="shared" si="483"/>
        <v>0</v>
      </c>
      <c r="R496" s="58">
        <f t="shared" si="483"/>
        <v>0</v>
      </c>
      <c r="S496" s="60">
        <f t="shared" ref="S496" si="484">SUM(S475:S491)</f>
        <v>2785.4458655641156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485">IF($I496=0,"-",C496/$I496)</f>
        <v>0</v>
      </c>
      <c r="D497" s="98">
        <f t="shared" si="485"/>
        <v>0</v>
      </c>
      <c r="E497" s="98">
        <f t="shared" si="485"/>
        <v>0</v>
      </c>
      <c r="F497" s="98">
        <f t="shared" si="485"/>
        <v>1</v>
      </c>
      <c r="G497" s="98">
        <f t="shared" si="485"/>
        <v>0</v>
      </c>
      <c r="H497" s="99">
        <f t="shared" si="485"/>
        <v>0</v>
      </c>
      <c r="I497" s="100">
        <f>SUM(B497:H497)</f>
        <v>1</v>
      </c>
      <c r="J497" s="1"/>
      <c r="K497" s="64" t="s">
        <v>86</v>
      </c>
      <c r="L497" s="65">
        <f>IF($S496=0,"-",L496/$S496)</f>
        <v>0</v>
      </c>
      <c r="M497" s="65">
        <f t="shared" ref="M497:R497" si="486">IF($S496=0,"-",M496/$S496)</f>
        <v>0</v>
      </c>
      <c r="N497" s="65">
        <f t="shared" si="486"/>
        <v>0</v>
      </c>
      <c r="O497" s="65">
        <f t="shared" si="486"/>
        <v>0</v>
      </c>
      <c r="P497" s="65">
        <f t="shared" si="486"/>
        <v>1</v>
      </c>
      <c r="Q497" s="65">
        <f t="shared" si="486"/>
        <v>0</v>
      </c>
      <c r="R497" s="66">
        <f t="shared" si="486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487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488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487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488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487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488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487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488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487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488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487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488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487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488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487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488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487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488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487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488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487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488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487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488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487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488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487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488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487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488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487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488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487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488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487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488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487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488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487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488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H522" si="489">SUM(C501:C517)</f>
        <v>0</v>
      </c>
      <c r="D522" s="57">
        <f t="shared" si="489"/>
        <v>0</v>
      </c>
      <c r="E522" s="57">
        <f t="shared" si="489"/>
        <v>0</v>
      </c>
      <c r="F522" s="57">
        <f t="shared" si="489"/>
        <v>0</v>
      </c>
      <c r="G522" s="57">
        <f t="shared" si="489"/>
        <v>0</v>
      </c>
      <c r="H522" s="58">
        <f t="shared" si="489"/>
        <v>0</v>
      </c>
      <c r="I522" s="16">
        <f t="shared" ref="I522" si="490">SUM(I501:I517)</f>
        <v>0</v>
      </c>
      <c r="J522" s="6"/>
      <c r="K522" s="59" t="s">
        <v>25</v>
      </c>
      <c r="L522" s="57">
        <f>SUM(L501:L517)</f>
        <v>0</v>
      </c>
      <c r="M522" s="57">
        <f t="shared" ref="M522:R522" si="491">SUM(M501:M517)</f>
        <v>0</v>
      </c>
      <c r="N522" s="57">
        <f t="shared" si="491"/>
        <v>0</v>
      </c>
      <c r="O522" s="57">
        <f t="shared" si="491"/>
        <v>0</v>
      </c>
      <c r="P522" s="57">
        <f t="shared" si="491"/>
        <v>0</v>
      </c>
      <c r="Q522" s="57">
        <f t="shared" si="491"/>
        <v>0</v>
      </c>
      <c r="R522" s="58">
        <f t="shared" si="491"/>
        <v>0</v>
      </c>
      <c r="S522" s="60">
        <f t="shared" ref="S522" si="492">SUM(S501:S517)</f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493">IF($I522=0,"-",C522/$I522)</f>
        <v>-</v>
      </c>
      <c r="D523" s="98" t="str">
        <f t="shared" si="493"/>
        <v>-</v>
      </c>
      <c r="E523" s="98" t="str">
        <f t="shared" si="493"/>
        <v>-</v>
      </c>
      <c r="F523" s="98" t="str">
        <f t="shared" si="493"/>
        <v>-</v>
      </c>
      <c r="G523" s="98" t="str">
        <f t="shared" si="493"/>
        <v>-</v>
      </c>
      <c r="H523" s="99" t="str">
        <f t="shared" si="493"/>
        <v>-</v>
      </c>
      <c r="I523" s="100">
        <f>SUM(B523:H523)</f>
        <v>0</v>
      </c>
      <c r="J523" s="1"/>
      <c r="K523" s="64" t="s">
        <v>86</v>
      </c>
      <c r="L523" s="65" t="str">
        <f>IF($S522=0,"-",L522/$S522)</f>
        <v>-</v>
      </c>
      <c r="M523" s="65" t="str">
        <f t="shared" ref="M523:R523" si="494">IF($S522=0,"-",M522/$S522)</f>
        <v>-</v>
      </c>
      <c r="N523" s="65" t="str">
        <f t="shared" si="494"/>
        <v>-</v>
      </c>
      <c r="O523" s="65" t="str">
        <f t="shared" si="494"/>
        <v>-</v>
      </c>
      <c r="P523" s="65" t="str">
        <f t="shared" si="494"/>
        <v>-</v>
      </c>
      <c r="Q523" s="65" t="str">
        <f t="shared" si="494"/>
        <v>-</v>
      </c>
      <c r="R523" s="66" t="str">
        <f t="shared" si="494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495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496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495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496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495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496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495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496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495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496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4.1301851681383877</v>
      </c>
      <c r="G533" s="227"/>
      <c r="H533" s="229"/>
      <c r="I533" s="16">
        <f t="shared" si="495"/>
        <v>4.1301851681383877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496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0.5104592755275007</v>
      </c>
      <c r="G534" s="227"/>
      <c r="H534" s="229"/>
      <c r="I534" s="24">
        <f t="shared" si="495"/>
        <v>0.5104592755275007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496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495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496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495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496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495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496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495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496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495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496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495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496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495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496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495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496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495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496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495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496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495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496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495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496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495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496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H548" si="497">SUM(C527:C543)</f>
        <v>0</v>
      </c>
      <c r="D548" s="57">
        <f t="shared" si="497"/>
        <v>0</v>
      </c>
      <c r="E548" s="57">
        <f t="shared" si="497"/>
        <v>0</v>
      </c>
      <c r="F548" s="57">
        <f t="shared" si="497"/>
        <v>4.640644443665888</v>
      </c>
      <c r="G548" s="57">
        <f t="shared" si="497"/>
        <v>0</v>
      </c>
      <c r="H548" s="58">
        <f t="shared" si="497"/>
        <v>0</v>
      </c>
      <c r="I548" s="16">
        <f t="shared" ref="I548" si="498">SUM(I527:I543)</f>
        <v>4.640644443665888</v>
      </c>
      <c r="J548" s="6"/>
      <c r="K548" s="59" t="s">
        <v>25</v>
      </c>
      <c r="L548" s="57">
        <f>SUM(L527:L543)</f>
        <v>0</v>
      </c>
      <c r="M548" s="57">
        <f t="shared" ref="M548:R548" si="499">SUM(M527:M543)</f>
        <v>0</v>
      </c>
      <c r="N548" s="57">
        <f t="shared" si="499"/>
        <v>0</v>
      </c>
      <c r="O548" s="57">
        <f t="shared" si="499"/>
        <v>0</v>
      </c>
      <c r="P548" s="57">
        <f t="shared" si="499"/>
        <v>0</v>
      </c>
      <c r="Q548" s="57">
        <f t="shared" si="499"/>
        <v>0</v>
      </c>
      <c r="R548" s="58">
        <f t="shared" si="499"/>
        <v>0</v>
      </c>
      <c r="S548" s="60">
        <f t="shared" ref="S548" si="500">SUM(S527:S543)</f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501">IF($I548=0,"-",C548/$I548)</f>
        <v>0</v>
      </c>
      <c r="D549" s="98">
        <f t="shared" si="501"/>
        <v>0</v>
      </c>
      <c r="E549" s="98">
        <f t="shared" si="501"/>
        <v>0</v>
      </c>
      <c r="F549" s="98">
        <f t="shared" si="501"/>
        <v>1</v>
      </c>
      <c r="G549" s="98">
        <f t="shared" si="501"/>
        <v>0</v>
      </c>
      <c r="H549" s="99">
        <f t="shared" si="501"/>
        <v>0</v>
      </c>
      <c r="I549" s="100">
        <f>SUM(B549:H549)</f>
        <v>1</v>
      </c>
      <c r="J549" s="1"/>
      <c r="K549" s="64" t="s">
        <v>86</v>
      </c>
      <c r="L549" s="65" t="str">
        <f>IF($S548=0,"-",L548/$S548)</f>
        <v>-</v>
      </c>
      <c r="M549" s="65" t="str">
        <f t="shared" ref="M549:R549" si="502">IF($S548=0,"-",M548/$S548)</f>
        <v>-</v>
      </c>
      <c r="N549" s="65" t="str">
        <f t="shared" si="502"/>
        <v>-</v>
      </c>
      <c r="O549" s="65" t="str">
        <f t="shared" si="502"/>
        <v>-</v>
      </c>
      <c r="P549" s="65" t="str">
        <f t="shared" si="502"/>
        <v>-</v>
      </c>
      <c r="Q549" s="65" t="str">
        <f t="shared" si="502"/>
        <v>-</v>
      </c>
      <c r="R549" s="66" t="str">
        <f t="shared" si="502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503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504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503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504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503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504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503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504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503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504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503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504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13.527245150680816</v>
      </c>
      <c r="G560" s="227"/>
      <c r="H560" s="229"/>
      <c r="I560" s="24">
        <f t="shared" si="503"/>
        <v>13.527245150680816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504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118.85940044245548</v>
      </c>
      <c r="G561" s="227"/>
      <c r="H561" s="229"/>
      <c r="I561" s="16">
        <f t="shared" si="503"/>
        <v>118.85940044245548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504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503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504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503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504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503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504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503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504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503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504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503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504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503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504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503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504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503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504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503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504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503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504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503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504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H574" si="505">SUM(C553:C569)</f>
        <v>0</v>
      </c>
      <c r="D574" s="57">
        <f t="shared" si="505"/>
        <v>0</v>
      </c>
      <c r="E574" s="57">
        <f t="shared" si="505"/>
        <v>0</v>
      </c>
      <c r="F574" s="57">
        <f t="shared" si="505"/>
        <v>132.38664559313631</v>
      </c>
      <c r="G574" s="57">
        <f t="shared" si="505"/>
        <v>0</v>
      </c>
      <c r="H574" s="58">
        <f t="shared" si="505"/>
        <v>0</v>
      </c>
      <c r="I574" s="16">
        <f t="shared" ref="I574" si="506">SUM(I553:I569)</f>
        <v>132.38664559313631</v>
      </c>
      <c r="J574" s="6"/>
      <c r="K574" s="59" t="s">
        <v>25</v>
      </c>
      <c r="L574" s="57">
        <f>SUM(L553:L569)</f>
        <v>0</v>
      </c>
      <c r="M574" s="57">
        <f t="shared" ref="M574:R574" si="507">SUM(M553:M569)</f>
        <v>0</v>
      </c>
      <c r="N574" s="57">
        <f t="shared" si="507"/>
        <v>0</v>
      </c>
      <c r="O574" s="57">
        <f t="shared" si="507"/>
        <v>0</v>
      </c>
      <c r="P574" s="57">
        <f t="shared" si="507"/>
        <v>0</v>
      </c>
      <c r="Q574" s="57">
        <f t="shared" si="507"/>
        <v>0</v>
      </c>
      <c r="R574" s="58">
        <f t="shared" si="507"/>
        <v>0</v>
      </c>
      <c r="S574" s="60">
        <f t="shared" ref="S574" si="508">SUM(S553:S569)</f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509">IF($I574=0,"-",C574/$I574)</f>
        <v>0</v>
      </c>
      <c r="D575" s="98">
        <f t="shared" si="509"/>
        <v>0</v>
      </c>
      <c r="E575" s="98">
        <f t="shared" si="509"/>
        <v>0</v>
      </c>
      <c r="F575" s="98">
        <f t="shared" si="509"/>
        <v>1</v>
      </c>
      <c r="G575" s="98">
        <f t="shared" si="509"/>
        <v>0</v>
      </c>
      <c r="H575" s="99">
        <f t="shared" si="509"/>
        <v>0</v>
      </c>
      <c r="I575" s="100">
        <f>SUM(B575:H575)</f>
        <v>1</v>
      </c>
      <c r="J575" s="1"/>
      <c r="K575" s="64" t="s">
        <v>86</v>
      </c>
      <c r="L575" s="65" t="str">
        <f>IF($S574=0,"-",L574/$S574)</f>
        <v>-</v>
      </c>
      <c r="M575" s="65" t="str">
        <f t="shared" ref="M575:R575" si="510">IF($S574=0,"-",M574/$S574)</f>
        <v>-</v>
      </c>
      <c r="N575" s="65" t="str">
        <f t="shared" si="510"/>
        <v>-</v>
      </c>
      <c r="O575" s="65" t="str">
        <f t="shared" si="510"/>
        <v>-</v>
      </c>
      <c r="P575" s="65" t="str">
        <f t="shared" si="510"/>
        <v>-</v>
      </c>
      <c r="Q575" s="65" t="str">
        <f t="shared" si="510"/>
        <v>-</v>
      </c>
      <c r="R575" s="66" t="str">
        <f t="shared" si="510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0.23597470143171759</v>
      </c>
      <c r="C579" s="14">
        <v>0</v>
      </c>
      <c r="D579" s="14">
        <v>4.4992300223846149E-2</v>
      </c>
      <c r="E579" s="14">
        <v>0</v>
      </c>
      <c r="F579" s="213"/>
      <c r="G579" s="14">
        <v>0</v>
      </c>
      <c r="H579" s="15">
        <v>0</v>
      </c>
      <c r="I579" s="16">
        <f>SUM(B579:H579)</f>
        <v>0.28096700165556376</v>
      </c>
      <c r="J579" s="6"/>
      <c r="K579" s="72" t="s">
        <v>6</v>
      </c>
      <c r="L579" s="14">
        <v>0.23597470143171759</v>
      </c>
      <c r="M579" s="14">
        <v>0</v>
      </c>
      <c r="N579" s="14">
        <v>4.4992300223846149E-2</v>
      </c>
      <c r="O579" s="14">
        <v>0</v>
      </c>
      <c r="P579" s="14">
        <v>6.8402370682894096E-3</v>
      </c>
      <c r="Q579" s="14">
        <v>0</v>
      </c>
      <c r="R579" s="73">
        <v>0</v>
      </c>
      <c r="S579" s="74">
        <f>SUM(L579:R579)</f>
        <v>0.28780723872385316</v>
      </c>
    </row>
    <row r="580" spans="1:19" x14ac:dyDescent="0.25">
      <c r="A580" s="21" t="s">
        <v>7</v>
      </c>
      <c r="B580" s="22">
        <v>2.6030984659493184</v>
      </c>
      <c r="C580" s="22">
        <v>0</v>
      </c>
      <c r="D580" s="22">
        <v>0.63572611466911566</v>
      </c>
      <c r="E580" s="22">
        <v>0</v>
      </c>
      <c r="F580" s="214"/>
      <c r="G580" s="22">
        <v>0</v>
      </c>
      <c r="H580" s="23">
        <v>0</v>
      </c>
      <c r="I580" s="24">
        <f t="shared" ref="I580:I599" si="511">SUM(B580:H580)</f>
        <v>3.2388245806184339</v>
      </c>
      <c r="J580" s="6"/>
      <c r="K580" s="25" t="s">
        <v>7</v>
      </c>
      <c r="L580" s="26">
        <v>2.6030984659493184</v>
      </c>
      <c r="M580" s="26">
        <v>0</v>
      </c>
      <c r="N580" s="26">
        <v>0.63572611466911566</v>
      </c>
      <c r="O580" s="26">
        <v>0</v>
      </c>
      <c r="P580" s="26">
        <v>0</v>
      </c>
      <c r="Q580" s="26">
        <v>0</v>
      </c>
      <c r="R580" s="27">
        <v>0</v>
      </c>
      <c r="S580" s="28">
        <f t="shared" ref="S580:S599" si="512">SUM(L580:R580)</f>
        <v>3.2388245806184339</v>
      </c>
    </row>
    <row r="581" spans="1:19" x14ac:dyDescent="0.25">
      <c r="A581" s="29" t="s">
        <v>9</v>
      </c>
      <c r="B581" s="18">
        <v>0.88956091434058293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511"/>
        <v>0.88956091434058293</v>
      </c>
      <c r="J581" s="6"/>
      <c r="K581" s="31" t="s">
        <v>9</v>
      </c>
      <c r="L581" s="18">
        <v>0.88956091434058293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512"/>
        <v>0.88956091434058293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511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512"/>
        <v>0</v>
      </c>
    </row>
    <row r="583" spans="1:19" x14ac:dyDescent="0.25">
      <c r="A583" s="29" t="s">
        <v>15</v>
      </c>
      <c r="B583" s="18">
        <v>47.17773797319655</v>
      </c>
      <c r="C583" s="18">
        <v>5.7143940296487843</v>
      </c>
      <c r="D583" s="18">
        <v>1.2321486140202438</v>
      </c>
      <c r="E583" s="18">
        <v>2.7480412733833322</v>
      </c>
      <c r="F583" s="214"/>
      <c r="G583" s="18">
        <v>0</v>
      </c>
      <c r="H583" s="30">
        <v>0</v>
      </c>
      <c r="I583" s="16">
        <f t="shared" si="511"/>
        <v>56.872321890248912</v>
      </c>
      <c r="J583" s="6"/>
      <c r="K583" s="31" t="s">
        <v>15</v>
      </c>
      <c r="L583" s="18">
        <v>47.17773797319655</v>
      </c>
      <c r="M583" s="18">
        <v>5.7143940296487843</v>
      </c>
      <c r="N583" s="18">
        <v>1.2321486140202438</v>
      </c>
      <c r="O583" s="18">
        <v>2.7480412733833322</v>
      </c>
      <c r="P583" s="18">
        <v>0</v>
      </c>
      <c r="Q583" s="18">
        <v>0</v>
      </c>
      <c r="R583" s="19">
        <v>0</v>
      </c>
      <c r="S583" s="20">
        <f t="shared" si="512"/>
        <v>56.872321890248912</v>
      </c>
    </row>
    <row r="584" spans="1:19" x14ac:dyDescent="0.25">
      <c r="A584" s="21" t="s">
        <v>14</v>
      </c>
      <c r="B584" s="22">
        <v>289.48991104153794</v>
      </c>
      <c r="C584" s="22">
        <v>4.393253993698746</v>
      </c>
      <c r="D584" s="22">
        <v>5.1945727478922441</v>
      </c>
      <c r="E584" s="22">
        <v>0</v>
      </c>
      <c r="F584" s="214"/>
      <c r="G584" s="22">
        <v>0</v>
      </c>
      <c r="H584" s="23">
        <v>0</v>
      </c>
      <c r="I584" s="24">
        <f t="shared" si="511"/>
        <v>299.07773778312895</v>
      </c>
      <c r="J584" s="6"/>
      <c r="K584" s="25" t="s">
        <v>14</v>
      </c>
      <c r="L584" s="26">
        <v>289.48991104153794</v>
      </c>
      <c r="M584" s="26">
        <v>4.393253993698746</v>
      </c>
      <c r="N584" s="26">
        <v>5.1945727478922441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512"/>
        <v>299.07773778312895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8.6757922732373857E-2</v>
      </c>
      <c r="E585" s="18">
        <v>40.471239638324178</v>
      </c>
      <c r="F585" s="214"/>
      <c r="G585" s="18">
        <v>0</v>
      </c>
      <c r="H585" s="30">
        <v>0</v>
      </c>
      <c r="I585" s="16">
        <f t="shared" si="511"/>
        <v>40.557997561056553</v>
      </c>
      <c r="J585" s="6"/>
      <c r="K585" s="31" t="s">
        <v>56</v>
      </c>
      <c r="L585" s="18">
        <v>0</v>
      </c>
      <c r="M585" s="18">
        <v>0</v>
      </c>
      <c r="N585" s="18">
        <v>8.6757922732373857E-2</v>
      </c>
      <c r="O585" s="18">
        <v>40.471239638324178</v>
      </c>
      <c r="P585" s="18">
        <v>3120.3518529476742</v>
      </c>
      <c r="Q585" s="18">
        <v>0</v>
      </c>
      <c r="R585" s="19">
        <v>0</v>
      </c>
      <c r="S585" s="20">
        <f t="shared" si="512"/>
        <v>3160.9098505087309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2.0472649318412198E-2</v>
      </c>
      <c r="E586" s="22">
        <v>0.59856926947373934</v>
      </c>
      <c r="F586" s="214"/>
      <c r="G586" s="22">
        <v>0</v>
      </c>
      <c r="H586" s="23">
        <v>0</v>
      </c>
      <c r="I586" s="24">
        <f t="shared" si="511"/>
        <v>0.61904191879215154</v>
      </c>
      <c r="J586" s="6"/>
      <c r="K586" s="25" t="s">
        <v>11</v>
      </c>
      <c r="L586" s="26">
        <v>0</v>
      </c>
      <c r="M586" s="26">
        <v>0</v>
      </c>
      <c r="N586" s="26">
        <v>2.0472649318412198E-2</v>
      </c>
      <c r="O586" s="26">
        <v>0.59856926947373934</v>
      </c>
      <c r="P586" s="26">
        <v>352.00976619859233</v>
      </c>
      <c r="Q586" s="26">
        <v>0</v>
      </c>
      <c r="R586" s="27">
        <v>0</v>
      </c>
      <c r="S586" s="28">
        <f t="shared" si="512"/>
        <v>352.62880811738449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511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118.85940044245548</v>
      </c>
      <c r="Q587" s="18">
        <v>0</v>
      </c>
      <c r="R587" s="19">
        <v>0</v>
      </c>
      <c r="S587" s="20">
        <f t="shared" si="512"/>
        <v>118.85940044245548</v>
      </c>
    </row>
    <row r="588" spans="1:19" x14ac:dyDescent="0.25">
      <c r="A588" s="21" t="s">
        <v>16</v>
      </c>
      <c r="B588" s="22">
        <v>104.08456847475576</v>
      </c>
      <c r="C588" s="22">
        <v>0.56396086613740448</v>
      </c>
      <c r="D588" s="22">
        <v>13.210039769485203</v>
      </c>
      <c r="E588" s="22">
        <v>1.8007572361411406</v>
      </c>
      <c r="F588" s="214"/>
      <c r="G588" s="22">
        <v>0</v>
      </c>
      <c r="H588" s="23">
        <v>0</v>
      </c>
      <c r="I588" s="24">
        <f t="shared" si="511"/>
        <v>119.65932634651951</v>
      </c>
      <c r="J588" s="6"/>
      <c r="K588" s="25" t="s">
        <v>16</v>
      </c>
      <c r="L588" s="26">
        <v>104.08456847475576</v>
      </c>
      <c r="M588" s="26">
        <v>0.56396086613740448</v>
      </c>
      <c r="N588" s="26">
        <v>13.210039769485203</v>
      </c>
      <c r="O588" s="26">
        <v>1.8007572361411406</v>
      </c>
      <c r="P588" s="26">
        <v>0</v>
      </c>
      <c r="Q588" s="26">
        <v>0</v>
      </c>
      <c r="R588" s="27">
        <v>0</v>
      </c>
      <c r="S588" s="28">
        <f t="shared" si="512"/>
        <v>119.65932634651951</v>
      </c>
    </row>
    <row r="589" spans="1:19" x14ac:dyDescent="0.25">
      <c r="A589" s="29" t="s">
        <v>136</v>
      </c>
      <c r="B589" s="18">
        <v>554.98818788710309</v>
      </c>
      <c r="C589" s="18">
        <v>87.458803459537137</v>
      </c>
      <c r="D589" s="18">
        <v>17.057195149708708</v>
      </c>
      <c r="E589" s="18">
        <v>13.431166837267604</v>
      </c>
      <c r="F589" s="214"/>
      <c r="G589" s="18">
        <v>0</v>
      </c>
      <c r="H589" s="30">
        <v>0</v>
      </c>
      <c r="I589" s="16">
        <f t="shared" si="511"/>
        <v>672.9353533336166</v>
      </c>
      <c r="J589" s="6"/>
      <c r="K589" s="31" t="s">
        <v>136</v>
      </c>
      <c r="L589" s="18">
        <v>554.98818788710309</v>
      </c>
      <c r="M589" s="18">
        <v>87.458803459537137</v>
      </c>
      <c r="N589" s="18">
        <v>17.057195149708708</v>
      </c>
      <c r="O589" s="18">
        <v>13.431166837267604</v>
      </c>
      <c r="P589" s="18">
        <v>0</v>
      </c>
      <c r="Q589" s="18">
        <v>0</v>
      </c>
      <c r="R589" s="19">
        <v>0</v>
      </c>
      <c r="S589" s="20">
        <f t="shared" si="512"/>
        <v>672.9353533336166</v>
      </c>
    </row>
    <row r="590" spans="1:19" x14ac:dyDescent="0.25">
      <c r="A590" s="21" t="s">
        <v>24</v>
      </c>
      <c r="B590" s="22">
        <v>210.87013993458825</v>
      </c>
      <c r="C590" s="22">
        <v>0</v>
      </c>
      <c r="D590" s="22">
        <v>465.08032996647637</v>
      </c>
      <c r="E590" s="22">
        <v>102.48668914568417</v>
      </c>
      <c r="F590" s="214"/>
      <c r="G590" s="22">
        <v>318.63272675898367</v>
      </c>
      <c r="H590" s="23">
        <v>8.2950628956753938E-2</v>
      </c>
      <c r="I590" s="24">
        <f t="shared" si="511"/>
        <v>1097.1528364346891</v>
      </c>
      <c r="J590" s="6"/>
      <c r="K590" s="25" t="s">
        <v>24</v>
      </c>
      <c r="L590" s="26">
        <v>210.87013993458825</v>
      </c>
      <c r="M590" s="26">
        <v>0</v>
      </c>
      <c r="N590" s="26">
        <v>465.08032996647637</v>
      </c>
      <c r="O590" s="26">
        <v>102.48668914568417</v>
      </c>
      <c r="P590" s="26">
        <v>41.969958378940873</v>
      </c>
      <c r="Q590" s="26">
        <v>318.63272675898367</v>
      </c>
      <c r="R590" s="27">
        <v>8.2950628956753938E-2</v>
      </c>
      <c r="S590" s="28">
        <f t="shared" si="512"/>
        <v>1139.12279481363</v>
      </c>
    </row>
    <row r="591" spans="1:19" x14ac:dyDescent="0.25">
      <c r="A591" s="29" t="s">
        <v>23</v>
      </c>
      <c r="B591" s="18">
        <v>540.72782626751541</v>
      </c>
      <c r="C591" s="18">
        <v>3.428117923383748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511"/>
        <v>544.15594419089916</v>
      </c>
      <c r="J591" s="6"/>
      <c r="K591" s="31" t="s">
        <v>23</v>
      </c>
      <c r="L591" s="18">
        <v>540.72782626751541</v>
      </c>
      <c r="M591" s="18">
        <v>3.428117923383748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512"/>
        <v>544.15594419089916</v>
      </c>
    </row>
    <row r="592" spans="1:19" x14ac:dyDescent="0.25">
      <c r="A592" s="21" t="s">
        <v>58</v>
      </c>
      <c r="B592" s="22">
        <v>14.255163617887714</v>
      </c>
      <c r="C592" s="22">
        <v>0</v>
      </c>
      <c r="D592" s="22">
        <v>2.5341483073008138</v>
      </c>
      <c r="E592" s="22">
        <v>0</v>
      </c>
      <c r="F592" s="214"/>
      <c r="G592" s="22">
        <v>0</v>
      </c>
      <c r="H592" s="23">
        <v>0</v>
      </c>
      <c r="I592" s="24">
        <f t="shared" si="511"/>
        <v>16.789311925188528</v>
      </c>
      <c r="J592" s="6"/>
      <c r="K592" s="25" t="s">
        <v>58</v>
      </c>
      <c r="L592" s="26">
        <v>14.255163617887714</v>
      </c>
      <c r="M592" s="26">
        <v>0</v>
      </c>
      <c r="N592" s="26">
        <v>2.5341483073008138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512"/>
        <v>16.789311925188528</v>
      </c>
    </row>
    <row r="593" spans="1:85" x14ac:dyDescent="0.25">
      <c r="A593" s="29" t="s">
        <v>21</v>
      </c>
      <c r="B593" s="18">
        <v>58.093180372048181</v>
      </c>
      <c r="C593" s="18">
        <v>0</v>
      </c>
      <c r="D593" s="18">
        <v>3.5831419467096426</v>
      </c>
      <c r="E593" s="18">
        <v>0</v>
      </c>
      <c r="F593" s="214"/>
      <c r="G593" s="18">
        <v>0</v>
      </c>
      <c r="H593" s="30">
        <v>0</v>
      </c>
      <c r="I593" s="16">
        <f t="shared" si="511"/>
        <v>61.676322318757826</v>
      </c>
      <c r="J593" s="6"/>
      <c r="K593" s="31" t="s">
        <v>21</v>
      </c>
      <c r="L593" s="18">
        <v>58.093180372048181</v>
      </c>
      <c r="M593" s="18">
        <v>0</v>
      </c>
      <c r="N593" s="18">
        <v>3.5831419467096426</v>
      </c>
      <c r="O593" s="18">
        <v>0</v>
      </c>
      <c r="P593" s="18">
        <v>210.7359103106333</v>
      </c>
      <c r="Q593" s="18">
        <v>0</v>
      </c>
      <c r="R593" s="19">
        <v>0</v>
      </c>
      <c r="S593" s="20">
        <f t="shared" si="512"/>
        <v>272.41223262939116</v>
      </c>
    </row>
    <row r="594" spans="1:85" x14ac:dyDescent="0.25">
      <c r="A594" s="21" t="s">
        <v>20</v>
      </c>
      <c r="B594" s="22">
        <v>0.79430838588739672</v>
      </c>
      <c r="C594" s="22">
        <v>0</v>
      </c>
      <c r="D594" s="22">
        <v>1.4675846305506298E-2</v>
      </c>
      <c r="E594" s="22">
        <v>0</v>
      </c>
      <c r="F594" s="214"/>
      <c r="G594" s="22">
        <v>0</v>
      </c>
      <c r="H594" s="23">
        <v>0</v>
      </c>
      <c r="I594" s="24">
        <f t="shared" si="511"/>
        <v>0.80898423219290305</v>
      </c>
      <c r="J594" s="6"/>
      <c r="K594" s="25" t="s">
        <v>20</v>
      </c>
      <c r="L594" s="26">
        <v>0.79430838588739672</v>
      </c>
      <c r="M594" s="26">
        <v>0</v>
      </c>
      <c r="N594" s="26">
        <v>1.4675846305506298E-2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512"/>
        <v>0.80898423219290305</v>
      </c>
      <c r="V594"/>
    </row>
    <row r="595" spans="1:85" x14ac:dyDescent="0.25">
      <c r="A595" s="32" t="s">
        <v>62</v>
      </c>
      <c r="B595" s="18">
        <v>160.32492687765034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511"/>
        <v>160.32492687765034</v>
      </c>
      <c r="J595" s="6"/>
      <c r="K595" s="33" t="s">
        <v>62</v>
      </c>
      <c r="L595" s="18">
        <v>160.32492687765034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512"/>
        <v>160.32492687765034</v>
      </c>
    </row>
    <row r="596" spans="1:85" ht="14.4" x14ac:dyDescent="0.3">
      <c r="A596" s="34" t="s">
        <v>22</v>
      </c>
      <c r="B596" s="35">
        <v>160.32492687765034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511"/>
        <v>160.32492687765034</v>
      </c>
      <c r="J596" s="6"/>
      <c r="K596" s="38" t="s">
        <v>22</v>
      </c>
      <c r="L596" s="39">
        <v>160.32492687765034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512"/>
        <v>160.32492687765034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511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512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511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512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511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512"/>
        <v>0</v>
      </c>
    </row>
    <row r="600" spans="1:85" x14ac:dyDescent="0.25">
      <c r="A600" s="56" t="s">
        <v>25</v>
      </c>
      <c r="B600" s="57">
        <f>SUM(B579:B595)</f>
        <v>1984.5345849138923</v>
      </c>
      <c r="C600" s="57">
        <f t="shared" ref="C600:H600" si="513">SUM(C579:C595)</f>
        <v>101.55853027240582</v>
      </c>
      <c r="D600" s="57">
        <f t="shared" si="513"/>
        <v>508.69420133484249</v>
      </c>
      <c r="E600" s="57">
        <f t="shared" si="513"/>
        <v>161.53646340027416</v>
      </c>
      <c r="F600" s="57">
        <f t="shared" si="513"/>
        <v>0</v>
      </c>
      <c r="G600" s="57">
        <f t="shared" si="513"/>
        <v>318.63272675898367</v>
      </c>
      <c r="H600" s="58">
        <f t="shared" si="513"/>
        <v>8.2950628956753938E-2</v>
      </c>
      <c r="I600" s="16">
        <f t="shared" ref="I600" si="514">SUM(I579:I595)</f>
        <v>3075.0394573093549</v>
      </c>
      <c r="J600" s="6"/>
      <c r="K600" s="59" t="s">
        <v>25</v>
      </c>
      <c r="L600" s="57">
        <f>SUM(L579:L595)</f>
        <v>1984.5345849138923</v>
      </c>
      <c r="M600" s="57">
        <f t="shared" ref="M600:R600" si="515">SUM(M579:M595)</f>
        <v>101.55853027240582</v>
      </c>
      <c r="N600" s="57">
        <f t="shared" si="515"/>
        <v>508.69420133484249</v>
      </c>
      <c r="O600" s="57">
        <f t="shared" si="515"/>
        <v>161.53646340027416</v>
      </c>
      <c r="P600" s="57">
        <f t="shared" si="515"/>
        <v>3843.9337285153647</v>
      </c>
      <c r="Q600" s="57">
        <f t="shared" si="515"/>
        <v>318.63272675898367</v>
      </c>
      <c r="R600" s="58">
        <f t="shared" si="515"/>
        <v>8.2950628956753938E-2</v>
      </c>
      <c r="S600" s="60">
        <f t="shared" ref="S600" si="516">SUM(S579:S595)</f>
        <v>6918.9731858247214</v>
      </c>
    </row>
    <row r="601" spans="1:85" s="1" customFormat="1" ht="15" thickBot="1" x14ac:dyDescent="0.35">
      <c r="A601" s="110" t="s">
        <v>86</v>
      </c>
      <c r="B601" s="98">
        <f>IF($I600=0,"-",B600/$I600)</f>
        <v>0.64536881964121229</v>
      </c>
      <c r="C601" s="98">
        <f t="shared" ref="C601:H601" si="517">IF($I600=0,"-",C600/$I600)</f>
        <v>3.3026740528809037E-2</v>
      </c>
      <c r="D601" s="98">
        <f t="shared" si="517"/>
        <v>0.16542688586505083</v>
      </c>
      <c r="E601" s="98">
        <f t="shared" si="517"/>
        <v>5.2531509153907835E-2</v>
      </c>
      <c r="F601" s="98">
        <f t="shared" si="517"/>
        <v>0</v>
      </c>
      <c r="G601" s="98">
        <f t="shared" si="517"/>
        <v>0.10361906934286488</v>
      </c>
      <c r="H601" s="99">
        <f t="shared" si="517"/>
        <v>2.6975468155239657E-5</v>
      </c>
      <c r="I601" s="100">
        <f>SUM(B601:H601)</f>
        <v>1.0000000000000002</v>
      </c>
      <c r="K601" s="64" t="s">
        <v>86</v>
      </c>
      <c r="L601" s="65">
        <f>IF($S600=0,"-",L600/$S600)</f>
        <v>0.28682501458160248</v>
      </c>
      <c r="M601" s="65">
        <f t="shared" ref="M601:R601" si="518">IF($S600=0,"-",M600/$S600)</f>
        <v>1.4678266202920735E-2</v>
      </c>
      <c r="N601" s="65">
        <f t="shared" si="518"/>
        <v>7.35216321371258E-2</v>
      </c>
      <c r="O601" s="65">
        <f t="shared" si="518"/>
        <v>2.3346883860053503E-2</v>
      </c>
      <c r="P601" s="65">
        <f t="shared" si="518"/>
        <v>0.55556418926303142</v>
      </c>
      <c r="Q601" s="65">
        <f t="shared" si="518"/>
        <v>4.6052025091206303E-2</v>
      </c>
      <c r="R601" s="66">
        <f t="shared" si="518"/>
        <v>1.1988864059583209E-5</v>
      </c>
      <c r="S601" s="67">
        <f>SUM(L601:R601)</f>
        <v>0.99999999999999989</v>
      </c>
      <c r="BA601" s="68"/>
      <c r="BR601" s="68"/>
    </row>
    <row r="602" spans="1:85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27</v>
      </c>
      <c r="D603" s="8" t="s">
        <v>28</v>
      </c>
      <c r="E603" s="8" t="s">
        <v>29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29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70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ht="15" customHeight="1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35.010592912628525</v>
      </c>
      <c r="C605" s="14">
        <v>0</v>
      </c>
      <c r="D605" s="14">
        <v>5.8451654350424329</v>
      </c>
      <c r="E605" s="14">
        <v>0</v>
      </c>
      <c r="F605" s="213"/>
      <c r="G605" s="14">
        <v>0</v>
      </c>
      <c r="H605" s="15">
        <v>0</v>
      </c>
      <c r="I605" s="16">
        <f>SUM(B605:H605)</f>
        <v>40.855758347670957</v>
      </c>
      <c r="J605" s="6"/>
      <c r="K605" s="72" t="s">
        <v>6</v>
      </c>
      <c r="L605" s="14">
        <v>35.010592912628525</v>
      </c>
      <c r="M605" s="14">
        <v>0</v>
      </c>
      <c r="N605" s="14">
        <v>5.8451654350424329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40.855758347670957</v>
      </c>
      <c r="T605" s="160"/>
      <c r="U605" s="75" t="s">
        <v>6</v>
      </c>
      <c r="V605" s="76">
        <v>35.010592912628525</v>
      </c>
      <c r="W605" s="76">
        <v>5.7428095638946726</v>
      </c>
      <c r="X605" s="76">
        <v>0.10235587114776032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519">+P605</f>
        <v>0</v>
      </c>
      <c r="AF605" s="79">
        <f t="shared" ref="AF605:AF625" si="520">SUM(V605:AE605)</f>
        <v>40.855758347670957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7.5524858540510582</v>
      </c>
      <c r="C606" s="22">
        <v>0</v>
      </c>
      <c r="D606" s="22">
        <v>0.55378923377588929</v>
      </c>
      <c r="E606" s="22">
        <v>0</v>
      </c>
      <c r="F606" s="214"/>
      <c r="G606" s="22">
        <v>0</v>
      </c>
      <c r="H606" s="23">
        <v>0</v>
      </c>
      <c r="I606" s="24">
        <f t="shared" ref="I606:I625" si="521">SUM(B606:H606)</f>
        <v>8.1062750878269476</v>
      </c>
      <c r="J606" s="6"/>
      <c r="K606" s="25" t="s">
        <v>7</v>
      </c>
      <c r="L606" s="26">
        <v>7.5524858540510582</v>
      </c>
      <c r="M606" s="26">
        <v>0</v>
      </c>
      <c r="N606" s="26">
        <v>0.55378923377588929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522">SUM(L606:R606)</f>
        <v>8.1062750878269476</v>
      </c>
      <c r="T606" s="160"/>
      <c r="U606" s="80" t="s">
        <v>7</v>
      </c>
      <c r="V606" s="81">
        <v>7.5524858540510582</v>
      </c>
      <c r="W606" s="81">
        <v>0.5439149515924645</v>
      </c>
      <c r="X606" s="81">
        <v>9.8742821834248411E-3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519"/>
        <v>0</v>
      </c>
      <c r="AF606" s="83">
        <f t="shared" si="520"/>
        <v>8.1062750878269476</v>
      </c>
      <c r="AG606" s="121" t="str">
        <f t="shared" ref="AG606:AG626" si="523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14.36470427063963</v>
      </c>
      <c r="C607" s="18">
        <v>0</v>
      </c>
      <c r="D607" s="18">
        <v>1.3459093276324474</v>
      </c>
      <c r="E607" s="18">
        <v>0</v>
      </c>
      <c r="F607" s="214"/>
      <c r="G607" s="18">
        <v>0</v>
      </c>
      <c r="H607" s="30">
        <v>0</v>
      </c>
      <c r="I607" s="16">
        <f t="shared" si="521"/>
        <v>15.710613598272078</v>
      </c>
      <c r="J607" s="6"/>
      <c r="K607" s="31" t="s">
        <v>9</v>
      </c>
      <c r="L607" s="18">
        <v>14.36470427063963</v>
      </c>
      <c r="M607" s="18">
        <v>0</v>
      </c>
      <c r="N607" s="18">
        <v>1.3459093276324474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522"/>
        <v>15.710613598272078</v>
      </c>
      <c r="T607" s="160"/>
      <c r="U607" s="162" t="s">
        <v>9</v>
      </c>
      <c r="V607" s="76">
        <v>14.36470427063963</v>
      </c>
      <c r="W607" s="76">
        <v>1.3328760540291034</v>
      </c>
      <c r="X607" s="76">
        <v>1.3033273603344032E-2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519"/>
        <v>0</v>
      </c>
      <c r="AF607" s="79">
        <f t="shared" si="520"/>
        <v>15.710613598272078</v>
      </c>
      <c r="AG607" s="121" t="str">
        <f t="shared" si="523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521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522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519"/>
        <v>0</v>
      </c>
      <c r="AF608" s="83">
        <f t="shared" si="520"/>
        <v>0</v>
      </c>
      <c r="AG608" s="121" t="str">
        <f t="shared" si="523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48.898843176099625</v>
      </c>
      <c r="C609" s="18">
        <v>0</v>
      </c>
      <c r="D609" s="18">
        <v>6.5369970507398225</v>
      </c>
      <c r="E609" s="18">
        <v>0</v>
      </c>
      <c r="F609" s="214"/>
      <c r="G609" s="18">
        <v>0</v>
      </c>
      <c r="H609" s="30">
        <v>0</v>
      </c>
      <c r="I609" s="16">
        <f t="shared" si="521"/>
        <v>55.435840226839446</v>
      </c>
      <c r="J609" s="6"/>
      <c r="K609" s="31" t="s">
        <v>15</v>
      </c>
      <c r="L609" s="18">
        <v>48.898843176099625</v>
      </c>
      <c r="M609" s="18">
        <v>0</v>
      </c>
      <c r="N609" s="18">
        <v>6.5369970507398225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522"/>
        <v>55.435840226839446</v>
      </c>
      <c r="T609" s="160"/>
      <c r="U609" s="162" t="s">
        <v>15</v>
      </c>
      <c r="V609" s="76">
        <v>48.898843176099625</v>
      </c>
      <c r="W609" s="76">
        <v>6.5369970507398225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519"/>
        <v>0</v>
      </c>
      <c r="AF609" s="79">
        <f t="shared" si="520"/>
        <v>55.435840226839446</v>
      </c>
      <c r="AG609" s="121" t="str">
        <f t="shared" si="523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1454.6561979797225</v>
      </c>
      <c r="C610" s="22">
        <v>0</v>
      </c>
      <c r="D610" s="22">
        <v>194.46438112633351</v>
      </c>
      <c r="E610" s="22">
        <v>0</v>
      </c>
      <c r="F610" s="214"/>
      <c r="G610" s="22">
        <v>0</v>
      </c>
      <c r="H610" s="23">
        <v>0</v>
      </c>
      <c r="I610" s="24">
        <f t="shared" si="521"/>
        <v>1649.1205791060561</v>
      </c>
      <c r="J610" s="6"/>
      <c r="K610" s="25" t="s">
        <v>14</v>
      </c>
      <c r="L610" s="26">
        <v>1454.6561979797225</v>
      </c>
      <c r="M610" s="26">
        <v>0</v>
      </c>
      <c r="N610" s="26">
        <v>194.46438112633351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522"/>
        <v>1649.1205791060561</v>
      </c>
      <c r="T610" s="160"/>
      <c r="U610" s="80" t="s">
        <v>14</v>
      </c>
      <c r="V610" s="81">
        <v>1454.6561979797225</v>
      </c>
      <c r="W610" s="81">
        <v>194.46438112633351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519"/>
        <v>0</v>
      </c>
      <c r="AF610" s="83">
        <f t="shared" si="520"/>
        <v>1649.1205791060561</v>
      </c>
      <c r="AG610" s="121" t="str">
        <f t="shared" si="523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521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2992.0827650309948</v>
      </c>
      <c r="Q611" s="18">
        <v>0</v>
      </c>
      <c r="R611" s="19">
        <v>0</v>
      </c>
      <c r="S611" s="20">
        <f t="shared" si="522"/>
        <v>2992.0827650309948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2992.0827650309948</v>
      </c>
      <c r="AF611" s="124">
        <f t="shared" ref="AF611" si="524">SUM(V611:AE611)</f>
        <v>2992.0827650309948</v>
      </c>
      <c r="AG611" s="121" t="str">
        <f t="shared" si="523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521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1563.2494577088719</v>
      </c>
      <c r="Q612" s="26">
        <v>0</v>
      </c>
      <c r="R612" s="27">
        <v>0</v>
      </c>
      <c r="S612" s="28">
        <f t="shared" si="522"/>
        <v>1563.2494577088719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525">+P612</f>
        <v>1563.2494577088719</v>
      </c>
      <c r="AF612" s="83">
        <f t="shared" si="520"/>
        <v>1563.2494577088719</v>
      </c>
      <c r="AG612" s="121" t="str">
        <f t="shared" si="523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521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522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525"/>
        <v>0</v>
      </c>
      <c r="AF613" s="124">
        <f t="shared" si="520"/>
        <v>0</v>
      </c>
      <c r="AG613" s="121" t="str">
        <f t="shared" si="523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43.197465972798362</v>
      </c>
      <c r="C614" s="22">
        <v>0</v>
      </c>
      <c r="D614" s="22">
        <v>5.3322349261313562</v>
      </c>
      <c r="E614" s="22">
        <v>0</v>
      </c>
      <c r="F614" s="214"/>
      <c r="G614" s="22">
        <v>0</v>
      </c>
      <c r="H614" s="23">
        <v>0</v>
      </c>
      <c r="I614" s="24">
        <f t="shared" si="521"/>
        <v>48.529700898929718</v>
      </c>
      <c r="J614" s="6"/>
      <c r="K614" s="25" t="s">
        <v>16</v>
      </c>
      <c r="L614" s="26">
        <v>43.197465972798362</v>
      </c>
      <c r="M614" s="26">
        <v>0</v>
      </c>
      <c r="N614" s="26">
        <v>5.3322349261313562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522"/>
        <v>48.529700898929718</v>
      </c>
      <c r="T614" s="160"/>
      <c r="U614" s="80" t="s">
        <v>16</v>
      </c>
      <c r="V614" s="81">
        <v>43.197465972798362</v>
      </c>
      <c r="W614" s="81">
        <v>4.9634986141572099</v>
      </c>
      <c r="X614" s="81">
        <v>0.36873631197414586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525"/>
        <v>0</v>
      </c>
      <c r="AF614" s="83">
        <f t="shared" si="520"/>
        <v>48.529700898929718</v>
      </c>
      <c r="AG614" s="121" t="str">
        <f t="shared" si="523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1993.0548922221556</v>
      </c>
      <c r="C615" s="18">
        <v>0</v>
      </c>
      <c r="D615" s="18">
        <v>343.44649859652748</v>
      </c>
      <c r="E615" s="18">
        <v>0</v>
      </c>
      <c r="F615" s="214"/>
      <c r="G615" s="18">
        <v>0</v>
      </c>
      <c r="H615" s="30">
        <v>0</v>
      </c>
      <c r="I615" s="16">
        <f t="shared" si="521"/>
        <v>2336.5013908186829</v>
      </c>
      <c r="J615" s="6"/>
      <c r="K615" s="31" t="s">
        <v>136</v>
      </c>
      <c r="L615" s="18">
        <v>1993.0548922221556</v>
      </c>
      <c r="M615" s="18">
        <v>0</v>
      </c>
      <c r="N615" s="18">
        <v>343.44649859652748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522"/>
        <v>2336.5013908186829</v>
      </c>
      <c r="T615" s="160"/>
      <c r="U615" s="84" t="s">
        <v>136</v>
      </c>
      <c r="V615" s="76">
        <v>1993.0548922221556</v>
      </c>
      <c r="W615" s="76">
        <v>339.59149036622222</v>
      </c>
      <c r="X615" s="76">
        <v>3.8550082303052449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525"/>
        <v>0</v>
      </c>
      <c r="AF615" s="124">
        <f t="shared" si="520"/>
        <v>2336.5013908186834</v>
      </c>
      <c r="AG615" s="121" t="str">
        <f t="shared" si="523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503.12243772518042</v>
      </c>
      <c r="C616" s="22">
        <v>0</v>
      </c>
      <c r="D616" s="22">
        <v>556.02099455671737</v>
      </c>
      <c r="E616" s="22">
        <v>847.5198698896246</v>
      </c>
      <c r="F616" s="214"/>
      <c r="G616" s="22">
        <v>391.21554921257803</v>
      </c>
      <c r="H616" s="23">
        <v>0</v>
      </c>
      <c r="I616" s="24">
        <f t="shared" si="521"/>
        <v>2297.8788513841005</v>
      </c>
      <c r="J616" s="6"/>
      <c r="K616" s="25" t="s">
        <v>24</v>
      </c>
      <c r="L616" s="26">
        <v>503.12243772518042</v>
      </c>
      <c r="M616" s="26">
        <v>0</v>
      </c>
      <c r="N616" s="26">
        <v>556.02099455671737</v>
      </c>
      <c r="O616" s="26">
        <v>847.5198698896246</v>
      </c>
      <c r="P616" s="26">
        <v>0</v>
      </c>
      <c r="Q616" s="26">
        <v>391.21554921257803</v>
      </c>
      <c r="R616" s="27">
        <v>0</v>
      </c>
      <c r="S616" s="28">
        <f t="shared" si="522"/>
        <v>2297.8788513841005</v>
      </c>
      <c r="T616" s="160"/>
      <c r="U616" s="80" t="s">
        <v>24</v>
      </c>
      <c r="V616" s="81">
        <v>503.12243772518042</v>
      </c>
      <c r="W616" s="81">
        <v>354.79844131488687</v>
      </c>
      <c r="X616" s="81">
        <v>201.22255324183052</v>
      </c>
      <c r="Y616" s="81">
        <v>271.57945685757238</v>
      </c>
      <c r="Z616" s="81">
        <v>270.17053586996121</v>
      </c>
      <c r="AA616" s="81">
        <v>80.565327402954182</v>
      </c>
      <c r="AB616" s="81">
        <v>218.62335333062688</v>
      </c>
      <c r="AC616" s="81">
        <v>172.59219588195117</v>
      </c>
      <c r="AD616" s="81">
        <v>225.20454975913688</v>
      </c>
      <c r="AE616" s="122">
        <f t="shared" si="525"/>
        <v>0</v>
      </c>
      <c r="AF616" s="83">
        <f t="shared" si="520"/>
        <v>2297.8788513841009</v>
      </c>
      <c r="AG616" s="121" t="str">
        <f t="shared" si="523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198.11352963711479</v>
      </c>
      <c r="C617" s="18">
        <v>0</v>
      </c>
      <c r="D617" s="18">
        <v>34.778162934342454</v>
      </c>
      <c r="E617" s="18">
        <v>0</v>
      </c>
      <c r="F617" s="214"/>
      <c r="G617" s="18">
        <v>0</v>
      </c>
      <c r="H617" s="30">
        <v>0</v>
      </c>
      <c r="I617" s="16">
        <f t="shared" si="521"/>
        <v>232.89169257145724</v>
      </c>
      <c r="J617" s="6"/>
      <c r="K617" s="31" t="s">
        <v>23</v>
      </c>
      <c r="L617" s="18">
        <v>198.11352963711479</v>
      </c>
      <c r="M617" s="18">
        <v>0</v>
      </c>
      <c r="N617" s="18">
        <v>34.778162934342454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522"/>
        <v>232.89169257145724</v>
      </c>
      <c r="T617" s="160"/>
      <c r="U617" s="164" t="s">
        <v>23</v>
      </c>
      <c r="V617" s="76">
        <v>198.11352963711479</v>
      </c>
      <c r="W617" s="76">
        <v>34.778162934342454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525"/>
        <v>0</v>
      </c>
      <c r="AF617" s="124">
        <f t="shared" si="520"/>
        <v>232.89169257145724</v>
      </c>
      <c r="AG617" s="121" t="str">
        <f t="shared" si="523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3031.7118125494894</v>
      </c>
      <c r="C618" s="22">
        <v>0</v>
      </c>
      <c r="D618" s="22">
        <v>271.48722059768892</v>
      </c>
      <c r="E618" s="22">
        <v>0</v>
      </c>
      <c r="F618" s="214"/>
      <c r="G618" s="22">
        <v>0</v>
      </c>
      <c r="H618" s="23">
        <v>0</v>
      </c>
      <c r="I618" s="24">
        <f t="shared" si="521"/>
        <v>3303.1990331471784</v>
      </c>
      <c r="J618" s="6"/>
      <c r="K618" s="25" t="s">
        <v>58</v>
      </c>
      <c r="L618" s="26">
        <v>3031.7118125494894</v>
      </c>
      <c r="M618" s="26">
        <v>0</v>
      </c>
      <c r="N618" s="26">
        <v>271.48722059768892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522"/>
        <v>3303.1990331471784</v>
      </c>
      <c r="T618" s="160"/>
      <c r="U618" s="80" t="s">
        <v>58</v>
      </c>
      <c r="V618" s="81">
        <v>3031.7118125494894</v>
      </c>
      <c r="W618" s="81">
        <v>254.12736735147178</v>
      </c>
      <c r="X618" s="81">
        <v>17.35985324621716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525"/>
        <v>0</v>
      </c>
      <c r="AF618" s="83">
        <f t="shared" si="520"/>
        <v>3303.1990331471784</v>
      </c>
      <c r="AG618" s="121" t="str">
        <f t="shared" si="523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214.9855158217153</v>
      </c>
      <c r="C619" s="18">
        <v>0</v>
      </c>
      <c r="D619" s="18">
        <v>46.714447521162548</v>
      </c>
      <c r="E619" s="18">
        <v>0</v>
      </c>
      <c r="F619" s="214"/>
      <c r="G619" s="18">
        <v>0</v>
      </c>
      <c r="H619" s="30">
        <v>0</v>
      </c>
      <c r="I619" s="16">
        <f t="shared" si="521"/>
        <v>261.69996334287782</v>
      </c>
      <c r="J619" s="6"/>
      <c r="K619" s="31" t="s">
        <v>21</v>
      </c>
      <c r="L619" s="18">
        <v>214.9855158217153</v>
      </c>
      <c r="M619" s="18">
        <v>0</v>
      </c>
      <c r="N619" s="18">
        <v>46.714447521162548</v>
      </c>
      <c r="O619" s="18">
        <v>0</v>
      </c>
      <c r="P619" s="18">
        <v>255.92134166806576</v>
      </c>
      <c r="Q619" s="18">
        <v>0</v>
      </c>
      <c r="R619" s="19">
        <v>0</v>
      </c>
      <c r="S619" s="20">
        <f t="shared" si="522"/>
        <v>517.62130501094362</v>
      </c>
      <c r="T619" s="160"/>
      <c r="U619" s="164" t="s">
        <v>21</v>
      </c>
      <c r="V619" s="76">
        <v>214.9855158217153</v>
      </c>
      <c r="W619" s="76">
        <v>46.35200881018455</v>
      </c>
      <c r="X619" s="76">
        <v>0.3624387109779954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525"/>
        <v>255.92134166806576</v>
      </c>
      <c r="AF619" s="124">
        <f t="shared" si="520"/>
        <v>517.62130501094362</v>
      </c>
      <c r="AG619" s="121" t="str">
        <f t="shared" si="523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521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522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525"/>
        <v>0</v>
      </c>
      <c r="AF620" s="83">
        <f t="shared" si="520"/>
        <v>0</v>
      </c>
      <c r="AG620" s="121" t="str">
        <f t="shared" si="523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87.246655105155526</v>
      </c>
      <c r="C621" s="18">
        <v>0</v>
      </c>
      <c r="D621" s="18">
        <v>154.6021977324001</v>
      </c>
      <c r="E621" s="18">
        <v>0</v>
      </c>
      <c r="F621" s="214"/>
      <c r="G621" s="18">
        <v>0</v>
      </c>
      <c r="H621" s="30">
        <v>0</v>
      </c>
      <c r="I621" s="16">
        <f t="shared" si="521"/>
        <v>241.84885283755563</v>
      </c>
      <c r="J621" s="6"/>
      <c r="K621" s="33" t="s">
        <v>62</v>
      </c>
      <c r="L621" s="18">
        <v>87.246655105155526</v>
      </c>
      <c r="M621" s="18">
        <v>0</v>
      </c>
      <c r="N621" s="18">
        <v>154.6021977324001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522"/>
        <v>241.84885283755563</v>
      </c>
      <c r="T621" s="160"/>
      <c r="U621" s="165" t="s">
        <v>62</v>
      </c>
      <c r="V621" s="76">
        <v>87.246655105155526</v>
      </c>
      <c r="W621" s="76">
        <v>154.6021977324001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525"/>
        <v>0</v>
      </c>
      <c r="AF621" s="79">
        <f t="shared" si="520"/>
        <v>241.84885283755563</v>
      </c>
      <c r="AG621" s="121" t="str">
        <f t="shared" si="523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87.246655105155526</v>
      </c>
      <c r="C622" s="35">
        <v>0</v>
      </c>
      <c r="D622" s="35">
        <v>154.6021977324001</v>
      </c>
      <c r="E622" s="35">
        <v>0</v>
      </c>
      <c r="F622" s="214"/>
      <c r="G622" s="35">
        <v>0</v>
      </c>
      <c r="H622" s="36">
        <v>0</v>
      </c>
      <c r="I622" s="37">
        <f t="shared" si="521"/>
        <v>241.84885283755563</v>
      </c>
      <c r="J622" s="6"/>
      <c r="K622" s="38" t="s">
        <v>22</v>
      </c>
      <c r="L622" s="39">
        <v>87.246655105155526</v>
      </c>
      <c r="M622" s="39">
        <v>0</v>
      </c>
      <c r="N622" s="39">
        <v>154.6021977324001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522"/>
        <v>241.84885283755563</v>
      </c>
      <c r="T622" s="160"/>
      <c r="U622" s="166" t="s">
        <v>131</v>
      </c>
      <c r="V622" s="81">
        <v>87.246655105155526</v>
      </c>
      <c r="W622" s="81">
        <v>154.6021977324001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525"/>
        <v>0</v>
      </c>
      <c r="AF622" s="83">
        <f t="shared" si="520"/>
        <v>241.84885283755563</v>
      </c>
      <c r="AG622" s="125" t="str">
        <f t="shared" si="523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521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522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525"/>
        <v>0</v>
      </c>
      <c r="AF623" s="124">
        <f t="shared" si="520"/>
        <v>0</v>
      </c>
      <c r="AG623" s="125" t="str">
        <f t="shared" si="523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521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522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525"/>
        <v>0</v>
      </c>
      <c r="AF624" s="83">
        <f t="shared" si="520"/>
        <v>0</v>
      </c>
      <c r="AG624" s="125" t="str">
        <f t="shared" si="523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521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522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520"/>
        <v>0</v>
      </c>
      <c r="AG625" s="125" t="str">
        <f t="shared" si="523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7631.9151332267502</v>
      </c>
      <c r="C626" s="57">
        <f t="shared" ref="C626:H626" si="526">SUM(C605:C621)</f>
        <v>0</v>
      </c>
      <c r="D626" s="57">
        <f t="shared" si="526"/>
        <v>1621.1279990384944</v>
      </c>
      <c r="E626" s="57">
        <f t="shared" si="526"/>
        <v>847.5198698896246</v>
      </c>
      <c r="F626" s="57">
        <f t="shared" si="526"/>
        <v>0</v>
      </c>
      <c r="G626" s="57">
        <f t="shared" si="526"/>
        <v>391.21554921257803</v>
      </c>
      <c r="H626" s="58">
        <f t="shared" si="526"/>
        <v>0</v>
      </c>
      <c r="I626" s="16">
        <f t="shared" ref="I626" si="527">SUM(I605:I621)</f>
        <v>10491.77855136745</v>
      </c>
      <c r="J626" s="6"/>
      <c r="K626" s="59" t="s">
        <v>25</v>
      </c>
      <c r="L626" s="57">
        <f>SUM(L605:L621)</f>
        <v>7631.9151332267502</v>
      </c>
      <c r="M626" s="57">
        <f t="shared" ref="M626:R626" si="528">SUM(M605:M621)</f>
        <v>0</v>
      </c>
      <c r="N626" s="57">
        <f t="shared" si="528"/>
        <v>1621.1279990384944</v>
      </c>
      <c r="O626" s="57">
        <f t="shared" si="528"/>
        <v>847.5198698896246</v>
      </c>
      <c r="P626" s="57">
        <f t="shared" si="528"/>
        <v>4811.2535644079326</v>
      </c>
      <c r="Q626" s="57">
        <f t="shared" si="528"/>
        <v>391.21554921257803</v>
      </c>
      <c r="R626" s="58">
        <f t="shared" si="528"/>
        <v>0</v>
      </c>
      <c r="S626" s="60">
        <f t="shared" ref="S626" si="529">SUM(S605:S621)</f>
        <v>15303.032115775382</v>
      </c>
      <c r="T626" s="160"/>
      <c r="U626" s="158" t="s">
        <v>61</v>
      </c>
      <c r="V626" s="95">
        <f>SUM(V605:V621)</f>
        <v>7631.9151332267502</v>
      </c>
      <c r="W626" s="95">
        <f t="shared" ref="W626:AE626" si="530">SUM(W605:W621)</f>
        <v>1397.8341458702548</v>
      </c>
      <c r="X626" s="95">
        <f t="shared" si="530"/>
        <v>223.29385316823959</v>
      </c>
      <c r="Y626" s="95">
        <f t="shared" si="530"/>
        <v>271.57945685757238</v>
      </c>
      <c r="Z626" s="95">
        <f t="shared" si="530"/>
        <v>270.17053586996121</v>
      </c>
      <c r="AA626" s="95">
        <f t="shared" si="530"/>
        <v>80.565327402954182</v>
      </c>
      <c r="AB626" s="95">
        <f t="shared" si="530"/>
        <v>218.62335333062688</v>
      </c>
      <c r="AC626" s="95">
        <f t="shared" si="530"/>
        <v>172.59219588195117</v>
      </c>
      <c r="AD626" s="95">
        <f t="shared" si="530"/>
        <v>225.20454975913688</v>
      </c>
      <c r="AE626" s="95">
        <f t="shared" si="530"/>
        <v>4811.2535644079326</v>
      </c>
      <c r="AF626" s="136">
        <f>SUM(AF605:AF621)</f>
        <v>15303.032115775382</v>
      </c>
      <c r="AG626" s="126" t="str">
        <f t="shared" si="523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0.72741862553246905</v>
      </c>
      <c r="C627" s="98">
        <f t="shared" ref="C627:H627" si="531">IF($I626=0,"-",C626/$I626)</f>
        <v>0</v>
      </c>
      <c r="D627" s="98">
        <f t="shared" si="531"/>
        <v>0.15451412657077138</v>
      </c>
      <c r="E627" s="98">
        <f t="shared" si="531"/>
        <v>8.0779427981651664E-2</v>
      </c>
      <c r="F627" s="98">
        <f t="shared" si="531"/>
        <v>0</v>
      </c>
      <c r="G627" s="98">
        <f t="shared" si="531"/>
        <v>3.7287819915107608E-2</v>
      </c>
      <c r="H627" s="99">
        <f t="shared" si="531"/>
        <v>0</v>
      </c>
      <c r="I627" s="100">
        <f>SUM(B627:H627)</f>
        <v>0.99999999999999978</v>
      </c>
      <c r="K627" s="64" t="s">
        <v>86</v>
      </c>
      <c r="L627" s="65">
        <f>IF($S626=0,"-",L626/$S626)</f>
        <v>0.49871914764912928</v>
      </c>
      <c r="M627" s="65">
        <f t="shared" ref="M627:R627" si="532">IF($S626=0,"-",M626/$S626)</f>
        <v>0</v>
      </c>
      <c r="N627" s="65">
        <f t="shared" si="532"/>
        <v>0.10593508441816102</v>
      </c>
      <c r="O627" s="65">
        <f t="shared" si="532"/>
        <v>5.5382479986822011E-2</v>
      </c>
      <c r="P627" s="65">
        <f t="shared" si="532"/>
        <v>0.31439871053058649</v>
      </c>
      <c r="Q627" s="65">
        <f t="shared" si="532"/>
        <v>2.5564577415301052E-2</v>
      </c>
      <c r="R627" s="66">
        <f t="shared" si="532"/>
        <v>0</v>
      </c>
      <c r="S627" s="67">
        <f>SUM(L627:R627)</f>
        <v>0.99999999999999978</v>
      </c>
      <c r="T627" s="161"/>
      <c r="U627" s="159" t="s">
        <v>86</v>
      </c>
      <c r="V627" s="102">
        <f>V626/$AF626</f>
        <v>0.49871914764912928</v>
      </c>
      <c r="W627" s="102">
        <f t="shared" ref="W627:AF627" si="533">W626/$AF626</f>
        <v>9.1343606632653826E-2</v>
      </c>
      <c r="X627" s="102">
        <f t="shared" si="533"/>
        <v>1.4591477785507191E-2</v>
      </c>
      <c r="Y627" s="102">
        <f t="shared" si="533"/>
        <v>1.7746774286489946E-2</v>
      </c>
      <c r="Z627" s="102">
        <f t="shared" si="533"/>
        <v>1.7654706193255092E-2</v>
      </c>
      <c r="AA627" s="102">
        <f t="shared" si="533"/>
        <v>5.2646643353706415E-3</v>
      </c>
      <c r="AB627" s="102">
        <f t="shared" si="533"/>
        <v>1.4286276842172697E-2</v>
      </c>
      <c r="AC627" s="102">
        <f t="shared" si="533"/>
        <v>1.1278300573128359E-2</v>
      </c>
      <c r="AD627" s="137">
        <f t="shared" si="533"/>
        <v>1.4716335171706335E-2</v>
      </c>
      <c r="AE627" s="137">
        <f t="shared" si="533"/>
        <v>0.31439871053058649</v>
      </c>
      <c r="AF627" s="138">
        <f t="shared" si="533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0.11427633090917891</v>
      </c>
      <c r="C631" s="14">
        <v>0</v>
      </c>
      <c r="D631" s="14">
        <v>0.17159358895375387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0.28586991986293275</v>
      </c>
      <c r="J631" s="6"/>
      <c r="K631" s="72" t="s">
        <v>6</v>
      </c>
      <c r="L631" s="14">
        <v>0.11427633090917891</v>
      </c>
      <c r="M631" s="14">
        <v>0</v>
      </c>
      <c r="N631" s="14">
        <v>0.17159358895375387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0.28586991986293275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0.41121907098726423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534">SUM(B632:H632)</f>
        <v>0.41121907098726423</v>
      </c>
      <c r="J632" s="6"/>
      <c r="K632" s="25" t="s">
        <v>7</v>
      </c>
      <c r="L632" s="26">
        <v>0.41121907098726423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535">SUM(L632:R632)</f>
        <v>0.41121907098726423</v>
      </c>
    </row>
    <row r="633" spans="1:85" x14ac:dyDescent="0.25">
      <c r="A633" s="29" t="s">
        <v>9</v>
      </c>
      <c r="B633" s="18">
        <v>0.36177127411635751</v>
      </c>
      <c r="C633" s="18">
        <v>0</v>
      </c>
      <c r="D633" s="18">
        <v>1.1589145381180421E-3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534"/>
        <v>0.36293018865447557</v>
      </c>
      <c r="J633" s="6"/>
      <c r="K633" s="31" t="s">
        <v>9</v>
      </c>
      <c r="L633" s="18">
        <v>0.36177127411635751</v>
      </c>
      <c r="M633" s="18">
        <v>0</v>
      </c>
      <c r="N633" s="18">
        <v>1.1589145381180421E-3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535"/>
        <v>0.36293018865447557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534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535"/>
        <v>0</v>
      </c>
    </row>
    <row r="635" spans="1:85" x14ac:dyDescent="0.25">
      <c r="A635" s="29" t="s">
        <v>15</v>
      </c>
      <c r="B635" s="18">
        <v>13.745240017315375</v>
      </c>
      <c r="C635" s="18">
        <v>5.9407788875889975E-2</v>
      </c>
      <c r="D635" s="18">
        <v>1.1075877269353473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534"/>
        <v>14.912235533126612</v>
      </c>
      <c r="J635" s="6"/>
      <c r="K635" s="31" t="s">
        <v>15</v>
      </c>
      <c r="L635" s="18">
        <v>13.745240017315375</v>
      </c>
      <c r="M635" s="18">
        <v>5.9407788875889975E-2</v>
      </c>
      <c r="N635" s="18">
        <v>1.1075877269353473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535"/>
        <v>14.912235533126612</v>
      </c>
    </row>
    <row r="636" spans="1:85" x14ac:dyDescent="0.25">
      <c r="A636" s="21" t="s">
        <v>14</v>
      </c>
      <c r="B636" s="22">
        <v>1.5824592736480496</v>
      </c>
      <c r="C636" s="22">
        <v>3.57126344943288E-2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534"/>
        <v>1.6181719081423784</v>
      </c>
      <c r="J636" s="6"/>
      <c r="K636" s="25" t="s">
        <v>14</v>
      </c>
      <c r="L636" s="26">
        <v>1.5824592736480496</v>
      </c>
      <c r="M636" s="26">
        <v>3.57126344943288E-2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535"/>
        <v>1.6181719081423784</v>
      </c>
    </row>
    <row r="637" spans="1:85" x14ac:dyDescent="0.25">
      <c r="A637" s="29" t="s">
        <v>56</v>
      </c>
      <c r="B637" s="18">
        <v>0</v>
      </c>
      <c r="C637" s="18">
        <v>0.32896932225968389</v>
      </c>
      <c r="D637" s="18">
        <v>0</v>
      </c>
      <c r="E637" s="18">
        <v>15.966743413326986</v>
      </c>
      <c r="F637" s="18">
        <v>630.57107934988176</v>
      </c>
      <c r="G637" s="18">
        <v>0</v>
      </c>
      <c r="H637" s="30">
        <v>0</v>
      </c>
      <c r="I637" s="16">
        <f t="shared" si="534"/>
        <v>646.86679208546843</v>
      </c>
      <c r="J637" s="6"/>
      <c r="K637" s="31" t="s">
        <v>56</v>
      </c>
      <c r="L637" s="18">
        <v>0</v>
      </c>
      <c r="M637" s="18">
        <v>0.32896932225968389</v>
      </c>
      <c r="N637" s="18">
        <v>0</v>
      </c>
      <c r="O637" s="18">
        <v>15.966743413326986</v>
      </c>
      <c r="P637" s="18">
        <v>630.57107934988176</v>
      </c>
      <c r="Q637" s="18">
        <v>0</v>
      </c>
      <c r="R637" s="19">
        <v>0</v>
      </c>
      <c r="S637" s="20">
        <f t="shared" si="535"/>
        <v>646.86679208546843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8.5096691649519638</v>
      </c>
      <c r="F638" s="22">
        <v>0</v>
      </c>
      <c r="G638" s="22">
        <v>0</v>
      </c>
      <c r="H638" s="23">
        <v>0</v>
      </c>
      <c r="I638" s="24">
        <f t="shared" si="534"/>
        <v>8.5096691649519638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8.5096691649519638</v>
      </c>
      <c r="P638" s="26">
        <v>0</v>
      </c>
      <c r="Q638" s="26">
        <v>0</v>
      </c>
      <c r="R638" s="27">
        <v>0</v>
      </c>
      <c r="S638" s="28">
        <f t="shared" si="535"/>
        <v>8.5096691649519638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534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535"/>
        <v>0</v>
      </c>
    </row>
    <row r="640" spans="1:85" x14ac:dyDescent="0.25">
      <c r="A640" s="21" t="s">
        <v>16</v>
      </c>
      <c r="B640" s="22">
        <v>4.80082256014905</v>
      </c>
      <c r="C640" s="22">
        <v>0</v>
      </c>
      <c r="D640" s="22">
        <v>2.3241894848638592E-2</v>
      </c>
      <c r="E640" s="22">
        <v>0.14142026508156166</v>
      </c>
      <c r="F640" s="22">
        <v>0</v>
      </c>
      <c r="G640" s="22">
        <v>0</v>
      </c>
      <c r="H640" s="23">
        <v>0</v>
      </c>
      <c r="I640" s="24">
        <f t="shared" si="534"/>
        <v>4.9654847200792496</v>
      </c>
      <c r="J640" s="6"/>
      <c r="K640" s="25" t="s">
        <v>16</v>
      </c>
      <c r="L640" s="26">
        <v>4.80082256014905</v>
      </c>
      <c r="M640" s="26">
        <v>0</v>
      </c>
      <c r="N640" s="26">
        <v>2.3241894848638592E-2</v>
      </c>
      <c r="O640" s="26">
        <v>0.14142026508156166</v>
      </c>
      <c r="P640" s="26">
        <v>0</v>
      </c>
      <c r="Q640" s="26">
        <v>0</v>
      </c>
      <c r="R640" s="27">
        <v>0</v>
      </c>
      <c r="S640" s="28">
        <f t="shared" si="535"/>
        <v>4.9654847200792496</v>
      </c>
    </row>
    <row r="641" spans="1:70" x14ac:dyDescent="0.25">
      <c r="A641" s="29" t="s">
        <v>136</v>
      </c>
      <c r="B641" s="18">
        <v>23.492117594025821</v>
      </c>
      <c r="C641" s="18">
        <v>0</v>
      </c>
      <c r="D641" s="18">
        <v>6.0716866603658257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534"/>
        <v>29.563804254391648</v>
      </c>
      <c r="J641" s="6"/>
      <c r="K641" s="31" t="s">
        <v>136</v>
      </c>
      <c r="L641" s="18">
        <v>23.492117594025821</v>
      </c>
      <c r="M641" s="18">
        <v>0</v>
      </c>
      <c r="N641" s="18">
        <v>6.0716866603658257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535"/>
        <v>29.563804254391648</v>
      </c>
    </row>
    <row r="642" spans="1:70" x14ac:dyDescent="0.25">
      <c r="A642" s="21" t="s">
        <v>24</v>
      </c>
      <c r="B642" s="22">
        <v>57.203836029420913</v>
      </c>
      <c r="C642" s="22">
        <v>7.4326286596251609E-2</v>
      </c>
      <c r="D642" s="22">
        <v>1.18322137520222</v>
      </c>
      <c r="E642" s="22">
        <v>95.05486344827797</v>
      </c>
      <c r="F642" s="22">
        <v>0</v>
      </c>
      <c r="G642" s="22">
        <v>32.054425142240056</v>
      </c>
      <c r="H642" s="23">
        <v>0.44972330190912291</v>
      </c>
      <c r="I642" s="24">
        <f t="shared" si="534"/>
        <v>186.02039558364655</v>
      </c>
      <c r="J642" s="6"/>
      <c r="K642" s="25" t="s">
        <v>24</v>
      </c>
      <c r="L642" s="26">
        <v>57.203836029420913</v>
      </c>
      <c r="M642" s="26">
        <v>7.4326286596251609E-2</v>
      </c>
      <c r="N642" s="26">
        <v>1.18322137520222</v>
      </c>
      <c r="O642" s="26">
        <v>95.05486344827797</v>
      </c>
      <c r="P642" s="26">
        <v>0</v>
      </c>
      <c r="Q642" s="26">
        <v>32.054425142240056</v>
      </c>
      <c r="R642" s="27">
        <v>0.44972330190912291</v>
      </c>
      <c r="S642" s="28">
        <f t="shared" si="535"/>
        <v>186.02039558364655</v>
      </c>
    </row>
    <row r="643" spans="1:70" x14ac:dyDescent="0.25">
      <c r="A643" s="29" t="s">
        <v>23</v>
      </c>
      <c r="B643" s="18">
        <v>3.2921904844888936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534"/>
        <v>3.2921904844888936</v>
      </c>
      <c r="J643" s="6"/>
      <c r="K643" s="31" t="s">
        <v>23</v>
      </c>
      <c r="L643" s="18">
        <v>3.2921904844888936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535"/>
        <v>3.2921904844888936</v>
      </c>
    </row>
    <row r="644" spans="1:70" x14ac:dyDescent="0.25">
      <c r="A644" s="21" t="s">
        <v>58</v>
      </c>
      <c r="B644" s="22">
        <v>128.96016090108159</v>
      </c>
      <c r="C644" s="22">
        <v>5.841457601732122</v>
      </c>
      <c r="D644" s="22">
        <v>73.430895315968357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534"/>
        <v>208.23251381878208</v>
      </c>
      <c r="J644" s="6"/>
      <c r="K644" s="25" t="s">
        <v>58</v>
      </c>
      <c r="L644" s="26">
        <v>128.96016090108159</v>
      </c>
      <c r="M644" s="26">
        <v>5.841457601732122</v>
      </c>
      <c r="N644" s="26">
        <v>73.430895315968357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535"/>
        <v>208.23251381878208</v>
      </c>
    </row>
    <row r="645" spans="1:70" x14ac:dyDescent="0.25">
      <c r="A645" s="29" t="s">
        <v>21</v>
      </c>
      <c r="B645" s="18">
        <v>19.648333584738722</v>
      </c>
      <c r="C645" s="18">
        <v>0</v>
      </c>
      <c r="D645" s="18">
        <v>15.629809437948124</v>
      </c>
      <c r="E645" s="18">
        <v>5.0611177187229828</v>
      </c>
      <c r="F645" s="18">
        <v>42.167759177786053</v>
      </c>
      <c r="G645" s="18">
        <v>0</v>
      </c>
      <c r="H645" s="30">
        <v>0</v>
      </c>
      <c r="I645" s="16">
        <f t="shared" si="534"/>
        <v>82.507019919195884</v>
      </c>
      <c r="J645" s="6"/>
      <c r="K645" s="31" t="s">
        <v>21</v>
      </c>
      <c r="L645" s="18">
        <v>19.648333584738722</v>
      </c>
      <c r="M645" s="18">
        <v>0</v>
      </c>
      <c r="N645" s="18">
        <v>15.629809437948124</v>
      </c>
      <c r="O645" s="18">
        <v>5.0611177187229828</v>
      </c>
      <c r="P645" s="18">
        <v>42.167759177786053</v>
      </c>
      <c r="Q645" s="18">
        <v>0</v>
      </c>
      <c r="R645" s="19">
        <v>0</v>
      </c>
      <c r="S645" s="20">
        <f t="shared" si="535"/>
        <v>82.507019919195884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534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535"/>
        <v>0</v>
      </c>
    </row>
    <row r="647" spans="1:70" x14ac:dyDescent="0.25">
      <c r="A647" s="32" t="s">
        <v>62</v>
      </c>
      <c r="B647" s="18">
        <v>3.2656337889727727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534"/>
        <v>3.2656337889727727</v>
      </c>
      <c r="J647" s="6"/>
      <c r="K647" s="33" t="s">
        <v>62</v>
      </c>
      <c r="L647" s="18">
        <v>3.2656337889727727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535"/>
        <v>3.2656337889727727</v>
      </c>
    </row>
    <row r="648" spans="1:70" ht="14.4" x14ac:dyDescent="0.3">
      <c r="A648" s="34" t="s">
        <v>22</v>
      </c>
      <c r="B648" s="35">
        <v>3.2656337889727727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534"/>
        <v>3.2656337889727727</v>
      </c>
      <c r="J648" s="6"/>
      <c r="K648" s="38" t="s">
        <v>22</v>
      </c>
      <c r="L648" s="39">
        <v>3.2656337889727727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535"/>
        <v>3.2656337889727727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534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535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534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535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534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535"/>
        <v>0</v>
      </c>
    </row>
    <row r="652" spans="1:70" x14ac:dyDescent="0.25">
      <c r="A652" s="56" t="s">
        <v>25</v>
      </c>
      <c r="B652" s="57">
        <f>SUM(B631:B647)</f>
        <v>256.87806090985401</v>
      </c>
      <c r="C652" s="57">
        <f t="shared" ref="C652:H652" si="536">SUM(C631:C647)</f>
        <v>6.339873633958276</v>
      </c>
      <c r="D652" s="57">
        <f t="shared" si="536"/>
        <v>97.619194914760385</v>
      </c>
      <c r="E652" s="57">
        <f t="shared" si="536"/>
        <v>124.73381401036147</v>
      </c>
      <c r="F652" s="57">
        <f t="shared" si="536"/>
        <v>672.73883852766778</v>
      </c>
      <c r="G652" s="57">
        <f t="shared" si="536"/>
        <v>32.054425142240056</v>
      </c>
      <c r="H652" s="58">
        <f t="shared" si="536"/>
        <v>0.44972330190912291</v>
      </c>
      <c r="I652" s="16">
        <f t="shared" ref="I652" si="537">SUM(I631:I647)</f>
        <v>1190.8139304407512</v>
      </c>
      <c r="J652" s="6"/>
      <c r="K652" s="59" t="s">
        <v>25</v>
      </c>
      <c r="L652" s="57">
        <f>SUM(L631:L647)</f>
        <v>256.87806090985401</v>
      </c>
      <c r="M652" s="57">
        <f t="shared" ref="M652:R652" si="538">SUM(M631:M647)</f>
        <v>6.339873633958276</v>
      </c>
      <c r="N652" s="57">
        <f t="shared" si="538"/>
        <v>97.619194914760385</v>
      </c>
      <c r="O652" s="57">
        <f t="shared" si="538"/>
        <v>124.73381401036147</v>
      </c>
      <c r="P652" s="57">
        <f t="shared" si="538"/>
        <v>672.73883852766778</v>
      </c>
      <c r="Q652" s="57">
        <f t="shared" si="538"/>
        <v>32.054425142240056</v>
      </c>
      <c r="R652" s="58">
        <f t="shared" si="538"/>
        <v>0.44972330190912291</v>
      </c>
      <c r="S652" s="60">
        <f t="shared" ref="S652" si="539">SUM(S631:S647)</f>
        <v>1190.8139304407512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0.2157163720907907</v>
      </c>
      <c r="C653" s="98">
        <f t="shared" ref="C653:H653" si="540">IF($I652=0,"-",C652/$I652)</f>
        <v>5.3239834300659586E-3</v>
      </c>
      <c r="D653" s="98">
        <f t="shared" si="540"/>
        <v>8.1976866762575568E-2</v>
      </c>
      <c r="E653" s="98">
        <f t="shared" si="540"/>
        <v>0.104746686969134</v>
      </c>
      <c r="F653" s="98">
        <f t="shared" si="540"/>
        <v>0.56494034989888775</v>
      </c>
      <c r="G653" s="98">
        <f t="shared" si="540"/>
        <v>2.6918080417799514E-2</v>
      </c>
      <c r="H653" s="99">
        <f t="shared" si="540"/>
        <v>3.7766043074644636E-4</v>
      </c>
      <c r="I653" s="100">
        <f>SUM(B653:H653)</f>
        <v>1</v>
      </c>
      <c r="K653" s="64" t="s">
        <v>86</v>
      </c>
      <c r="L653" s="65">
        <f>IF($S652=0,"-",L652/$S652)</f>
        <v>0.2157163720907907</v>
      </c>
      <c r="M653" s="65">
        <f t="shared" ref="M653:R653" si="541">IF($S652=0,"-",M652/$S652)</f>
        <v>5.3239834300659586E-3</v>
      </c>
      <c r="N653" s="65">
        <f t="shared" si="541"/>
        <v>8.1976866762575568E-2</v>
      </c>
      <c r="O653" s="65">
        <f t="shared" si="541"/>
        <v>0.104746686969134</v>
      </c>
      <c r="P653" s="65">
        <f t="shared" si="541"/>
        <v>0.56494034989888775</v>
      </c>
      <c r="Q653" s="65">
        <f t="shared" si="541"/>
        <v>2.6918080417799514E-2</v>
      </c>
      <c r="R653" s="66">
        <f t="shared" si="541"/>
        <v>3.7766043074644636E-4</v>
      </c>
      <c r="S653" s="67">
        <f>SUM(L653:R653)</f>
        <v>1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</sheetData>
  <mergeCells count="173">
    <mergeCell ref="V370:AI370"/>
    <mergeCell ref="B396:I396"/>
    <mergeCell ref="L396:S396"/>
    <mergeCell ref="V396:AI396"/>
    <mergeCell ref="B422:I422"/>
    <mergeCell ref="L422:S422"/>
    <mergeCell ref="V422:AI422"/>
    <mergeCell ref="B448:I448"/>
    <mergeCell ref="L448:S448"/>
    <mergeCell ref="F371:F391"/>
    <mergeCell ref="F423:F443"/>
    <mergeCell ref="V266:AI266"/>
    <mergeCell ref="B292:I292"/>
    <mergeCell ref="L292:S292"/>
    <mergeCell ref="V292:AI292"/>
    <mergeCell ref="F267:F287"/>
    <mergeCell ref="B318:I318"/>
    <mergeCell ref="L318:S318"/>
    <mergeCell ref="V318:AI318"/>
    <mergeCell ref="B344:I344"/>
    <mergeCell ref="L344:S344"/>
    <mergeCell ref="V344:AI344"/>
    <mergeCell ref="F319:F339"/>
    <mergeCell ref="V162:AI162"/>
    <mergeCell ref="B188:I188"/>
    <mergeCell ref="L188:S188"/>
    <mergeCell ref="V188:AI188"/>
    <mergeCell ref="B214:I214"/>
    <mergeCell ref="L214:S214"/>
    <mergeCell ref="V214:AI214"/>
    <mergeCell ref="B240:I240"/>
    <mergeCell ref="L240:S240"/>
    <mergeCell ref="V240:AI240"/>
    <mergeCell ref="F215:F235"/>
    <mergeCell ref="A1:I3"/>
    <mergeCell ref="K1:S3"/>
    <mergeCell ref="U1:AI3"/>
    <mergeCell ref="A5:A6"/>
    <mergeCell ref="K5:K6"/>
    <mergeCell ref="B136:I136"/>
    <mergeCell ref="L136:S136"/>
    <mergeCell ref="V136:AI136"/>
    <mergeCell ref="B6:I6"/>
    <mergeCell ref="L6:S6"/>
    <mergeCell ref="B32:I32"/>
    <mergeCell ref="L32:S32"/>
    <mergeCell ref="V32:AI32"/>
    <mergeCell ref="B58:I58"/>
    <mergeCell ref="L58:S58"/>
    <mergeCell ref="B84:I84"/>
    <mergeCell ref="L84:S84"/>
    <mergeCell ref="B110:I110"/>
    <mergeCell ref="L110:S110"/>
    <mergeCell ref="V110:AI110"/>
    <mergeCell ref="B59:E79"/>
    <mergeCell ref="G59:H79"/>
    <mergeCell ref="L59:O79"/>
    <mergeCell ref="Q59:R79"/>
    <mergeCell ref="A83:A84"/>
    <mergeCell ref="K83:K84"/>
    <mergeCell ref="A31:A32"/>
    <mergeCell ref="K31:K32"/>
    <mergeCell ref="U31:U32"/>
    <mergeCell ref="F33:F53"/>
    <mergeCell ref="A57:A58"/>
    <mergeCell ref="K57:K58"/>
    <mergeCell ref="F137:F157"/>
    <mergeCell ref="A161:A162"/>
    <mergeCell ref="K161:K162"/>
    <mergeCell ref="U161:U162"/>
    <mergeCell ref="F163:F183"/>
    <mergeCell ref="A109:A110"/>
    <mergeCell ref="K109:K110"/>
    <mergeCell ref="U109:U110"/>
    <mergeCell ref="F111:F131"/>
    <mergeCell ref="A135:A136"/>
    <mergeCell ref="K135:K136"/>
    <mergeCell ref="U135:U136"/>
    <mergeCell ref="B162:I162"/>
    <mergeCell ref="L162:S162"/>
    <mergeCell ref="A239:A240"/>
    <mergeCell ref="K239:K240"/>
    <mergeCell ref="U239:U240"/>
    <mergeCell ref="F241:F261"/>
    <mergeCell ref="A265:A266"/>
    <mergeCell ref="K265:K266"/>
    <mergeCell ref="U265:U266"/>
    <mergeCell ref="A187:A188"/>
    <mergeCell ref="K187:K188"/>
    <mergeCell ref="U187:U188"/>
    <mergeCell ref="F189:F209"/>
    <mergeCell ref="A213:A214"/>
    <mergeCell ref="K213:K214"/>
    <mergeCell ref="U213:U214"/>
    <mergeCell ref="B266:I266"/>
    <mergeCell ref="L266:S266"/>
    <mergeCell ref="A343:A344"/>
    <mergeCell ref="K343:K344"/>
    <mergeCell ref="U343:U344"/>
    <mergeCell ref="F345:F365"/>
    <mergeCell ref="A369:A370"/>
    <mergeCell ref="K369:K370"/>
    <mergeCell ref="U369:U370"/>
    <mergeCell ref="A291:A292"/>
    <mergeCell ref="K291:K292"/>
    <mergeCell ref="U291:U292"/>
    <mergeCell ref="F293:F313"/>
    <mergeCell ref="A317:A318"/>
    <mergeCell ref="K317:K318"/>
    <mergeCell ref="U317:U318"/>
    <mergeCell ref="B370:I370"/>
    <mergeCell ref="L370:S370"/>
    <mergeCell ref="A447:A448"/>
    <mergeCell ref="K447:K448"/>
    <mergeCell ref="B449:E469"/>
    <mergeCell ref="G449:H469"/>
    <mergeCell ref="L449:O469"/>
    <mergeCell ref="A395:A396"/>
    <mergeCell ref="K395:K396"/>
    <mergeCell ref="U395:U396"/>
    <mergeCell ref="F397:F417"/>
    <mergeCell ref="A421:A422"/>
    <mergeCell ref="K421:K422"/>
    <mergeCell ref="U421:U422"/>
    <mergeCell ref="Q449:R469"/>
    <mergeCell ref="Q475:R495"/>
    <mergeCell ref="A499:A500"/>
    <mergeCell ref="K499:K500"/>
    <mergeCell ref="B501:E521"/>
    <mergeCell ref="G501:H521"/>
    <mergeCell ref="L501:O521"/>
    <mergeCell ref="Q501:R521"/>
    <mergeCell ref="A473:A474"/>
    <mergeCell ref="K473:K474"/>
    <mergeCell ref="B475:E495"/>
    <mergeCell ref="G475:H495"/>
    <mergeCell ref="L475:O495"/>
    <mergeCell ref="B474:I474"/>
    <mergeCell ref="L474:S474"/>
    <mergeCell ref="B500:I500"/>
    <mergeCell ref="L500:S500"/>
    <mergeCell ref="A551:A552"/>
    <mergeCell ref="K551:K552"/>
    <mergeCell ref="B553:E573"/>
    <mergeCell ref="G553:H573"/>
    <mergeCell ref="L553:O573"/>
    <mergeCell ref="A525:A526"/>
    <mergeCell ref="K525:K526"/>
    <mergeCell ref="B527:E547"/>
    <mergeCell ref="G527:H547"/>
    <mergeCell ref="L527:O547"/>
    <mergeCell ref="B526:I526"/>
    <mergeCell ref="L526:S526"/>
    <mergeCell ref="B552:I552"/>
    <mergeCell ref="L552:S552"/>
    <mergeCell ref="Q527:R547"/>
    <mergeCell ref="U603:U604"/>
    <mergeCell ref="V604:AF604"/>
    <mergeCell ref="F605:F625"/>
    <mergeCell ref="A629:A630"/>
    <mergeCell ref="K629:K630"/>
    <mergeCell ref="Q553:R573"/>
    <mergeCell ref="A577:A578"/>
    <mergeCell ref="K577:K578"/>
    <mergeCell ref="F579:F599"/>
    <mergeCell ref="A603:A604"/>
    <mergeCell ref="K603:K604"/>
    <mergeCell ref="B578:I578"/>
    <mergeCell ref="L578:S578"/>
    <mergeCell ref="B604:I604"/>
    <mergeCell ref="L604:S604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CG655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1.59765625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99</v>
      </c>
      <c r="B1" s="249"/>
      <c r="C1" s="249"/>
      <c r="D1" s="249"/>
      <c r="E1" s="249"/>
      <c r="F1" s="249"/>
      <c r="G1" s="249"/>
      <c r="H1" s="249"/>
      <c r="I1" s="250"/>
      <c r="K1" s="257" t="s">
        <v>111</v>
      </c>
      <c r="L1" s="258"/>
      <c r="M1" s="258"/>
      <c r="N1" s="258"/>
      <c r="O1" s="258"/>
      <c r="P1" s="258"/>
      <c r="Q1" s="258"/>
      <c r="R1" s="258"/>
      <c r="S1" s="259"/>
      <c r="U1" s="266" t="s">
        <v>101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80.099999999999994" customHeight="1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ht="14.25" customHeight="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63.986459795091619</v>
      </c>
      <c r="C7" s="14">
        <f>C33+C85</f>
        <v>0</v>
      </c>
      <c r="D7" s="14">
        <f>D33+D85</f>
        <v>11.329344238702236</v>
      </c>
      <c r="E7" s="14">
        <f>E33+E85</f>
        <v>0</v>
      </c>
      <c r="F7" s="14">
        <f>F59+F85</f>
        <v>6.3568363739832622E-3</v>
      </c>
      <c r="G7" s="14">
        <f>G33+G85</f>
        <v>0</v>
      </c>
      <c r="H7" s="14">
        <f>H33+H85</f>
        <v>0</v>
      </c>
      <c r="I7" s="16">
        <f>SUM(B7:H7)</f>
        <v>75.322160870167835</v>
      </c>
      <c r="J7" s="6"/>
      <c r="K7" s="17" t="s">
        <v>6</v>
      </c>
      <c r="L7" s="18">
        <f>L33+L85</f>
        <v>63.986459795091619</v>
      </c>
      <c r="M7" s="18">
        <f t="shared" ref="M7:N7" si="0">M33+M85</f>
        <v>0</v>
      </c>
      <c r="N7" s="18">
        <f t="shared" si="0"/>
        <v>11.329344238702236</v>
      </c>
      <c r="O7" s="18">
        <f>O33+O85</f>
        <v>0</v>
      </c>
      <c r="P7" s="18">
        <f>P33+P59+P85</f>
        <v>6.3568363739832622E-3</v>
      </c>
      <c r="Q7" s="18">
        <f t="shared" ref="Q7:R7" si="1">Q33+Q85</f>
        <v>0</v>
      </c>
      <c r="R7" s="18">
        <f t="shared" si="1"/>
        <v>0</v>
      </c>
      <c r="S7" s="20">
        <f>SUM(L7:R7)</f>
        <v>75.322160870167835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C27" si="2">B34+B86</f>
        <v>9.279109807778152</v>
      </c>
      <c r="C8" s="22">
        <f t="shared" si="2"/>
        <v>0</v>
      </c>
      <c r="D8" s="22">
        <f t="shared" ref="D8:E8" si="3">D34+D86</f>
        <v>1.5060867074304092</v>
      </c>
      <c r="E8" s="22">
        <f t="shared" si="3"/>
        <v>0</v>
      </c>
      <c r="F8" s="22">
        <f t="shared" ref="F8:F27" si="4">F60+F86</f>
        <v>0</v>
      </c>
      <c r="G8" s="22">
        <f t="shared" ref="G8:H8" si="5">G34+G86</f>
        <v>0</v>
      </c>
      <c r="H8" s="22">
        <f t="shared" si="5"/>
        <v>0</v>
      </c>
      <c r="I8" s="24">
        <f t="shared" ref="I8:I27" si="6">SUM(B8:H8)</f>
        <v>10.785196515208561</v>
      </c>
      <c r="J8" s="6"/>
      <c r="K8" s="25" t="s">
        <v>7</v>
      </c>
      <c r="L8" s="26">
        <f t="shared" ref="L8:N8" si="7">L34+L86</f>
        <v>9.279109807778152</v>
      </c>
      <c r="M8" s="26">
        <f t="shared" si="7"/>
        <v>0</v>
      </c>
      <c r="N8" s="26">
        <f t="shared" si="7"/>
        <v>1.5060867074304092</v>
      </c>
      <c r="O8" s="26">
        <f t="shared" ref="O8:R8" si="8">O34+O86</f>
        <v>0</v>
      </c>
      <c r="P8" s="26">
        <f t="shared" ref="P8:P27" si="9">P34+P60+P86</f>
        <v>0</v>
      </c>
      <c r="Q8" s="26">
        <f t="shared" si="8"/>
        <v>0</v>
      </c>
      <c r="R8" s="26">
        <f t="shared" si="8"/>
        <v>0</v>
      </c>
      <c r="S8" s="28">
        <f t="shared" ref="S8:S27" si="10">SUM(L8:R8)</f>
        <v>10.785196515208561</v>
      </c>
      <c r="T8" s="6" t="str">
        <f t="shared" ref="T8:T24" si="11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2"/>
        <v>53.804328977319088</v>
      </c>
      <c r="C9" s="18">
        <f t="shared" si="2"/>
        <v>0</v>
      </c>
      <c r="D9" s="18">
        <f t="shared" ref="D9:E9" si="12">D35+D87</f>
        <v>2.5934777301224159</v>
      </c>
      <c r="E9" s="18">
        <f t="shared" si="12"/>
        <v>0</v>
      </c>
      <c r="F9" s="18">
        <f t="shared" si="4"/>
        <v>0</v>
      </c>
      <c r="G9" s="18">
        <f t="shared" ref="G9:H9" si="13">G35+G87</f>
        <v>0</v>
      </c>
      <c r="H9" s="18">
        <f t="shared" si="13"/>
        <v>0</v>
      </c>
      <c r="I9" s="16">
        <f t="shared" si="6"/>
        <v>56.397806707441504</v>
      </c>
      <c r="J9" s="6"/>
      <c r="K9" s="17" t="s">
        <v>9</v>
      </c>
      <c r="L9" s="18">
        <f t="shared" ref="L9:N9" si="14">L35+L87</f>
        <v>53.804328977319088</v>
      </c>
      <c r="M9" s="18">
        <f t="shared" si="14"/>
        <v>0</v>
      </c>
      <c r="N9" s="18">
        <f t="shared" si="14"/>
        <v>2.5934777301224159</v>
      </c>
      <c r="O9" s="18">
        <f t="shared" ref="O9:R9" si="15">O35+O87</f>
        <v>0</v>
      </c>
      <c r="P9" s="18">
        <f t="shared" si="9"/>
        <v>0</v>
      </c>
      <c r="Q9" s="18">
        <f t="shared" si="15"/>
        <v>0</v>
      </c>
      <c r="R9" s="18">
        <f t="shared" si="15"/>
        <v>0</v>
      </c>
      <c r="S9" s="20">
        <f t="shared" si="10"/>
        <v>56.397806707441504</v>
      </c>
      <c r="T9" s="6" t="str">
        <f t="shared" si="11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2"/>
        <v>0</v>
      </c>
      <c r="C10" s="22">
        <f t="shared" si="2"/>
        <v>0</v>
      </c>
      <c r="D10" s="22">
        <f t="shared" ref="D10:E10" si="16">D36+D88</f>
        <v>0</v>
      </c>
      <c r="E10" s="22">
        <f t="shared" si="16"/>
        <v>0</v>
      </c>
      <c r="F10" s="22">
        <f t="shared" si="4"/>
        <v>0</v>
      </c>
      <c r="G10" s="22">
        <f t="shared" ref="G10:H10" si="17">G36+G88</f>
        <v>0</v>
      </c>
      <c r="H10" s="22">
        <f t="shared" si="17"/>
        <v>0</v>
      </c>
      <c r="I10" s="24">
        <f t="shared" si="6"/>
        <v>0</v>
      </c>
      <c r="J10" s="6"/>
      <c r="K10" s="25" t="s">
        <v>54</v>
      </c>
      <c r="L10" s="26">
        <f t="shared" ref="L10:N10" si="18">L36+L88</f>
        <v>0</v>
      </c>
      <c r="M10" s="26">
        <f t="shared" si="18"/>
        <v>0</v>
      </c>
      <c r="N10" s="26">
        <f t="shared" si="18"/>
        <v>0</v>
      </c>
      <c r="O10" s="26">
        <f t="shared" ref="O10:R10" si="19">O36+O88</f>
        <v>0</v>
      </c>
      <c r="P10" s="26">
        <f t="shared" si="9"/>
        <v>0</v>
      </c>
      <c r="Q10" s="26">
        <f t="shared" si="19"/>
        <v>0</v>
      </c>
      <c r="R10" s="26">
        <f t="shared" si="19"/>
        <v>0</v>
      </c>
      <c r="S10" s="28">
        <f t="shared" si="10"/>
        <v>0</v>
      </c>
      <c r="T10" s="6" t="str">
        <f t="shared" si="11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2"/>
        <v>218.0331667664372</v>
      </c>
      <c r="C11" s="18">
        <f t="shared" si="2"/>
        <v>53.309729553524512</v>
      </c>
      <c r="D11" s="18">
        <f t="shared" ref="D11:E11" si="20">D37+D89</f>
        <v>37.651150491099337</v>
      </c>
      <c r="E11" s="18">
        <f t="shared" si="20"/>
        <v>2.5908508192950821</v>
      </c>
      <c r="F11" s="18">
        <f t="shared" si="4"/>
        <v>0</v>
      </c>
      <c r="G11" s="18">
        <f t="shared" ref="G11:H11" si="21">G37+G89</f>
        <v>0</v>
      </c>
      <c r="H11" s="18">
        <f t="shared" si="21"/>
        <v>0</v>
      </c>
      <c r="I11" s="16">
        <f t="shared" si="6"/>
        <v>311.58489763035612</v>
      </c>
      <c r="J11" s="6"/>
      <c r="K11" s="17" t="s">
        <v>15</v>
      </c>
      <c r="L11" s="18">
        <f t="shared" ref="L11:N11" si="22">L37+L89</f>
        <v>218.0331667664372</v>
      </c>
      <c r="M11" s="18">
        <f t="shared" si="22"/>
        <v>53.309729553524512</v>
      </c>
      <c r="N11" s="18">
        <f t="shared" si="22"/>
        <v>37.651150491099337</v>
      </c>
      <c r="O11" s="18">
        <f t="shared" ref="O11:R11" si="23">O37+O89</f>
        <v>2.5908508192950821</v>
      </c>
      <c r="P11" s="18">
        <f t="shared" si="9"/>
        <v>0</v>
      </c>
      <c r="Q11" s="18">
        <f t="shared" si="23"/>
        <v>0</v>
      </c>
      <c r="R11" s="18">
        <f t="shared" si="23"/>
        <v>0</v>
      </c>
      <c r="S11" s="20">
        <f t="shared" si="10"/>
        <v>311.58489763035612</v>
      </c>
      <c r="T11" s="6" t="str">
        <f t="shared" si="11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2"/>
        <v>1978.7186584724889</v>
      </c>
      <c r="C12" s="22">
        <f t="shared" si="2"/>
        <v>36.020246472637226</v>
      </c>
      <c r="D12" s="22">
        <f t="shared" ref="D12:E12" si="24">D38+D90</f>
        <v>229.35180386935525</v>
      </c>
      <c r="E12" s="22">
        <f t="shared" si="24"/>
        <v>0.50908196153446728</v>
      </c>
      <c r="F12" s="22">
        <f t="shared" si="4"/>
        <v>0</v>
      </c>
      <c r="G12" s="22">
        <f t="shared" ref="G12:H12" si="25">G38+G90</f>
        <v>0</v>
      </c>
      <c r="H12" s="22">
        <f t="shared" si="25"/>
        <v>0</v>
      </c>
      <c r="I12" s="24">
        <f t="shared" si="6"/>
        <v>2244.5997907760157</v>
      </c>
      <c r="J12" s="6"/>
      <c r="K12" s="25" t="s">
        <v>14</v>
      </c>
      <c r="L12" s="26">
        <f t="shared" ref="L12:N12" si="26">L38+L90</f>
        <v>1978.7186584724889</v>
      </c>
      <c r="M12" s="26">
        <f t="shared" si="26"/>
        <v>36.020246472637226</v>
      </c>
      <c r="N12" s="26">
        <f t="shared" si="26"/>
        <v>229.35180386935525</v>
      </c>
      <c r="O12" s="26">
        <f t="shared" ref="O12:R12" si="27">O38+O90</f>
        <v>0.50908196153446728</v>
      </c>
      <c r="P12" s="26">
        <f t="shared" si="9"/>
        <v>0</v>
      </c>
      <c r="Q12" s="26">
        <f t="shared" si="27"/>
        <v>0</v>
      </c>
      <c r="R12" s="26">
        <f t="shared" si="27"/>
        <v>0</v>
      </c>
      <c r="S12" s="28">
        <f t="shared" si="10"/>
        <v>2244.5997907760157</v>
      </c>
      <c r="T12" s="6" t="str">
        <f t="shared" si="11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2"/>
        <v>0</v>
      </c>
      <c r="C13" s="18">
        <f t="shared" si="2"/>
        <v>0.3352906992443368</v>
      </c>
      <c r="D13" s="18">
        <f t="shared" ref="D13:E13" si="28">D39+D91</f>
        <v>0.87959100230243059</v>
      </c>
      <c r="E13" s="18">
        <f t="shared" si="28"/>
        <v>505.54364376996728</v>
      </c>
      <c r="F13" s="18">
        <f t="shared" si="4"/>
        <v>9496.8376870845914</v>
      </c>
      <c r="G13" s="18">
        <f t="shared" ref="G13:H13" si="29">G39+G91</f>
        <v>0</v>
      </c>
      <c r="H13" s="18">
        <f t="shared" si="29"/>
        <v>0</v>
      </c>
      <c r="I13" s="16">
        <f t="shared" si="6"/>
        <v>10003.596212556105</v>
      </c>
      <c r="J13" s="6"/>
      <c r="K13" s="31" t="s">
        <v>56</v>
      </c>
      <c r="L13" s="18">
        <f t="shared" ref="L13:N13" si="30">L39+L91</f>
        <v>0</v>
      </c>
      <c r="M13" s="18">
        <f t="shared" si="30"/>
        <v>0.3352906992443368</v>
      </c>
      <c r="N13" s="18">
        <f t="shared" si="30"/>
        <v>0.87959100230243059</v>
      </c>
      <c r="O13" s="18">
        <f t="shared" ref="O13:R13" si="31">O39+O91</f>
        <v>505.54364376996728</v>
      </c>
      <c r="P13" s="18">
        <f t="shared" si="9"/>
        <v>9496.8376870845914</v>
      </c>
      <c r="Q13" s="18">
        <f t="shared" si="31"/>
        <v>0</v>
      </c>
      <c r="R13" s="18">
        <f t="shared" si="31"/>
        <v>0</v>
      </c>
      <c r="S13" s="20">
        <f t="shared" si="10"/>
        <v>10003.596212556105</v>
      </c>
      <c r="T13" s="6" t="str">
        <f t="shared" si="11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2"/>
        <v>0</v>
      </c>
      <c r="C14" s="22">
        <f t="shared" si="2"/>
        <v>1.2809584134247416E-2</v>
      </c>
      <c r="D14" s="22">
        <f t="shared" ref="D14:E14" si="32">D40+D92</f>
        <v>9.3497240673007607E-3</v>
      </c>
      <c r="E14" s="22">
        <f t="shared" si="32"/>
        <v>15.415733835852354</v>
      </c>
      <c r="F14" s="22">
        <f t="shared" si="4"/>
        <v>2926.2423570711344</v>
      </c>
      <c r="G14" s="22">
        <f t="shared" ref="G14:H14" si="33">G40+G92</f>
        <v>0</v>
      </c>
      <c r="H14" s="22">
        <f t="shared" si="33"/>
        <v>0</v>
      </c>
      <c r="I14" s="24">
        <f t="shared" si="6"/>
        <v>2941.6802502151882</v>
      </c>
      <c r="J14" s="6"/>
      <c r="K14" s="25" t="s">
        <v>11</v>
      </c>
      <c r="L14" s="26">
        <f t="shared" ref="L14:N14" si="34">L40+L92</f>
        <v>0</v>
      </c>
      <c r="M14" s="26">
        <f t="shared" si="34"/>
        <v>1.2809584134247416E-2</v>
      </c>
      <c r="N14" s="26">
        <f t="shared" si="34"/>
        <v>9.3497240673007607E-3</v>
      </c>
      <c r="O14" s="26">
        <f t="shared" ref="O14:R14" si="35">O40+O92</f>
        <v>15.415733835852354</v>
      </c>
      <c r="P14" s="26">
        <f t="shared" si="9"/>
        <v>2926.2423570711344</v>
      </c>
      <c r="Q14" s="26">
        <f t="shared" si="35"/>
        <v>0</v>
      </c>
      <c r="R14" s="26">
        <f t="shared" si="35"/>
        <v>0</v>
      </c>
      <c r="S14" s="28">
        <f t="shared" si="10"/>
        <v>2941.6802502151882</v>
      </c>
      <c r="T14" s="6" t="str">
        <f t="shared" si="11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2"/>
        <v>0</v>
      </c>
      <c r="C15" s="18">
        <f t="shared" si="2"/>
        <v>0</v>
      </c>
      <c r="D15" s="18">
        <f t="shared" ref="D15:E15" si="36">D41+D93</f>
        <v>0.7950117694325608</v>
      </c>
      <c r="E15" s="18">
        <f t="shared" si="36"/>
        <v>0.38154701918653372</v>
      </c>
      <c r="F15" s="18">
        <f t="shared" si="4"/>
        <v>135.15191935301459</v>
      </c>
      <c r="G15" s="18">
        <f t="shared" ref="G15:H15" si="37">G41+G93</f>
        <v>0</v>
      </c>
      <c r="H15" s="18">
        <f t="shared" si="37"/>
        <v>0</v>
      </c>
      <c r="I15" s="16">
        <f t="shared" si="6"/>
        <v>136.3284781416337</v>
      </c>
      <c r="J15" s="6"/>
      <c r="K15" s="31" t="s">
        <v>57</v>
      </c>
      <c r="L15" s="18">
        <f t="shared" ref="L15:N15" si="38">L41+L93</f>
        <v>0</v>
      </c>
      <c r="M15" s="18">
        <f t="shared" si="38"/>
        <v>0</v>
      </c>
      <c r="N15" s="18">
        <f t="shared" si="38"/>
        <v>0.7950117694325608</v>
      </c>
      <c r="O15" s="18">
        <f t="shared" ref="O15:R15" si="39">O41+O93</f>
        <v>0.38154701918653372</v>
      </c>
      <c r="P15" s="18">
        <f t="shared" si="9"/>
        <v>135.15191935301459</v>
      </c>
      <c r="Q15" s="18">
        <f t="shared" si="39"/>
        <v>0</v>
      </c>
      <c r="R15" s="18">
        <f t="shared" si="39"/>
        <v>0</v>
      </c>
      <c r="S15" s="20">
        <f t="shared" si="10"/>
        <v>136.3284781416337</v>
      </c>
      <c r="T15" s="6" t="str">
        <f t="shared" si="11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2"/>
        <v>160.85678583766514</v>
      </c>
      <c r="C16" s="22">
        <f t="shared" si="2"/>
        <v>0.66073431869010146</v>
      </c>
      <c r="D16" s="22">
        <f t="shared" ref="D16:E16" si="40">D42+D94</f>
        <v>25.819665917830207</v>
      </c>
      <c r="E16" s="22">
        <f t="shared" si="40"/>
        <v>7.674011374057697</v>
      </c>
      <c r="F16" s="22">
        <f t="shared" si="4"/>
        <v>8.3109105408319142</v>
      </c>
      <c r="G16" s="22">
        <f t="shared" ref="G16:H16" si="41">G42+G94</f>
        <v>0</v>
      </c>
      <c r="H16" s="22">
        <f t="shared" si="41"/>
        <v>0</v>
      </c>
      <c r="I16" s="24">
        <f t="shared" si="6"/>
        <v>203.32210798907505</v>
      </c>
      <c r="J16" s="6"/>
      <c r="K16" s="25" t="s">
        <v>16</v>
      </c>
      <c r="L16" s="26">
        <f t="shared" ref="L16:N16" si="42">L42+L94</f>
        <v>160.85678583766514</v>
      </c>
      <c r="M16" s="26">
        <f t="shared" si="42"/>
        <v>0.66073431869010146</v>
      </c>
      <c r="N16" s="26">
        <f t="shared" si="42"/>
        <v>25.819665917830207</v>
      </c>
      <c r="O16" s="26">
        <f t="shared" ref="O16:R16" si="43">O42+O94</f>
        <v>7.674011374057697</v>
      </c>
      <c r="P16" s="26">
        <f t="shared" si="9"/>
        <v>8.310910540831884</v>
      </c>
      <c r="Q16" s="26">
        <f t="shared" si="43"/>
        <v>0</v>
      </c>
      <c r="R16" s="26">
        <f t="shared" si="43"/>
        <v>0</v>
      </c>
      <c r="S16" s="28">
        <f t="shared" si="10"/>
        <v>203.32210798907502</v>
      </c>
      <c r="T16" s="6" t="str">
        <f t="shared" si="11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2"/>
        <v>2985.6695366110603</v>
      </c>
      <c r="C17" s="18">
        <f t="shared" si="2"/>
        <v>1040.9366236424094</v>
      </c>
      <c r="D17" s="18">
        <f t="shared" ref="D17:E17" si="44">D43+D95</f>
        <v>722.06406297659964</v>
      </c>
      <c r="E17" s="18">
        <f t="shared" si="44"/>
        <v>18.795001084660917</v>
      </c>
      <c r="F17" s="18">
        <f t="shared" si="4"/>
        <v>5.1899873116115787</v>
      </c>
      <c r="G17" s="18">
        <f t="shared" ref="G17:H17" si="45">G43+G95</f>
        <v>0</v>
      </c>
      <c r="H17" s="18">
        <f t="shared" si="45"/>
        <v>0</v>
      </c>
      <c r="I17" s="16">
        <f t="shared" si="6"/>
        <v>4772.655211626342</v>
      </c>
      <c r="J17" s="6"/>
      <c r="K17" s="31" t="s">
        <v>136</v>
      </c>
      <c r="L17" s="18">
        <f t="shared" ref="L17:N17" si="46">L43+L95</f>
        <v>2985.6695366110603</v>
      </c>
      <c r="M17" s="18">
        <f t="shared" si="46"/>
        <v>1040.9366236424094</v>
      </c>
      <c r="N17" s="18">
        <f t="shared" si="46"/>
        <v>722.06406297659964</v>
      </c>
      <c r="O17" s="18">
        <f t="shared" ref="O17:R17" si="47">O43+O95</f>
        <v>18.795001084660917</v>
      </c>
      <c r="P17" s="18">
        <f t="shared" si="9"/>
        <v>5.1899873116125752</v>
      </c>
      <c r="Q17" s="18">
        <f t="shared" si="47"/>
        <v>0</v>
      </c>
      <c r="R17" s="18">
        <f t="shared" si="47"/>
        <v>0</v>
      </c>
      <c r="S17" s="20">
        <f t="shared" si="10"/>
        <v>4772.6552116263429</v>
      </c>
      <c r="T17" s="6" t="str">
        <f t="shared" si="11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2"/>
        <v>906.92598930255053</v>
      </c>
      <c r="C18" s="22">
        <f t="shared" si="2"/>
        <v>3.5779994856050363</v>
      </c>
      <c r="D18" s="22">
        <f t="shared" ref="D18:E18" si="48">D44+D96</f>
        <v>1230.1548547742377</v>
      </c>
      <c r="E18" s="22">
        <f t="shared" si="48"/>
        <v>1998.4779715769346</v>
      </c>
      <c r="F18" s="22">
        <f t="shared" si="4"/>
        <v>58.38108600243018</v>
      </c>
      <c r="G18" s="22">
        <f t="shared" ref="G18:H18" si="49">G44+G96</f>
        <v>950.39964511342191</v>
      </c>
      <c r="H18" s="22">
        <f t="shared" si="49"/>
        <v>3.7966800089198887</v>
      </c>
      <c r="I18" s="24">
        <f t="shared" si="6"/>
        <v>5151.7142262641</v>
      </c>
      <c r="J18" s="6"/>
      <c r="K18" s="25" t="s">
        <v>24</v>
      </c>
      <c r="L18" s="26">
        <f t="shared" ref="L18:N18" si="50">L44+L96</f>
        <v>906.92598930255053</v>
      </c>
      <c r="M18" s="26">
        <f t="shared" si="50"/>
        <v>3.5779994856050363</v>
      </c>
      <c r="N18" s="26">
        <f t="shared" si="50"/>
        <v>1230.1548547742377</v>
      </c>
      <c r="O18" s="26">
        <f t="shared" ref="O18:R18" si="51">O44+O96</f>
        <v>1998.4779715769346</v>
      </c>
      <c r="P18" s="26">
        <f t="shared" si="9"/>
        <v>58.381086002430706</v>
      </c>
      <c r="Q18" s="26">
        <f t="shared" si="51"/>
        <v>950.39964511342191</v>
      </c>
      <c r="R18" s="26">
        <f t="shared" si="51"/>
        <v>3.7966800089198887</v>
      </c>
      <c r="S18" s="28">
        <f t="shared" si="10"/>
        <v>5151.7142262641</v>
      </c>
      <c r="T18" s="6" t="str">
        <f t="shared" si="11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2"/>
        <v>901.29989773243483</v>
      </c>
      <c r="C19" s="18">
        <f t="shared" si="2"/>
        <v>3.1307750305321136</v>
      </c>
      <c r="D19" s="18">
        <f t="shared" ref="D19:E19" si="52">D45+D97</f>
        <v>142.03716245260929</v>
      </c>
      <c r="E19" s="18">
        <f t="shared" si="52"/>
        <v>0</v>
      </c>
      <c r="F19" s="18">
        <f t="shared" si="4"/>
        <v>0</v>
      </c>
      <c r="G19" s="18">
        <f t="shared" ref="G19:H19" si="53">G45+G97</f>
        <v>0</v>
      </c>
      <c r="H19" s="18">
        <f t="shared" si="53"/>
        <v>0</v>
      </c>
      <c r="I19" s="16">
        <f t="shared" si="6"/>
        <v>1046.4678352155763</v>
      </c>
      <c r="J19" s="6"/>
      <c r="K19" s="31" t="s">
        <v>23</v>
      </c>
      <c r="L19" s="18">
        <f t="shared" ref="L19:N19" si="54">L45+L97</f>
        <v>901.29989773243483</v>
      </c>
      <c r="M19" s="18">
        <f t="shared" si="54"/>
        <v>3.1307750305321136</v>
      </c>
      <c r="N19" s="18">
        <f t="shared" si="54"/>
        <v>142.03716245260929</v>
      </c>
      <c r="O19" s="18">
        <f t="shared" ref="O19:R19" si="55">O45+O97</f>
        <v>0</v>
      </c>
      <c r="P19" s="18">
        <f t="shared" si="9"/>
        <v>4.2632564145606011E-14</v>
      </c>
      <c r="Q19" s="18">
        <f t="shared" si="55"/>
        <v>0</v>
      </c>
      <c r="R19" s="18">
        <f t="shared" si="55"/>
        <v>0</v>
      </c>
      <c r="S19" s="20">
        <f t="shared" si="10"/>
        <v>1046.4678352155763</v>
      </c>
      <c r="T19" s="6" t="str">
        <f t="shared" si="11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2"/>
        <v>3263.5244617182152</v>
      </c>
      <c r="C20" s="22">
        <f t="shared" si="2"/>
        <v>8.972613522145787</v>
      </c>
      <c r="D20" s="22">
        <f t="shared" ref="D20:E20" si="56">D46+D98</f>
        <v>354.4053352918599</v>
      </c>
      <c r="E20" s="22">
        <f t="shared" si="56"/>
        <v>0</v>
      </c>
      <c r="F20" s="22">
        <f t="shared" si="4"/>
        <v>0</v>
      </c>
      <c r="G20" s="22">
        <f t="shared" ref="G20:H20" si="57">G46+G98</f>
        <v>0</v>
      </c>
      <c r="H20" s="22">
        <f t="shared" si="57"/>
        <v>0</v>
      </c>
      <c r="I20" s="24">
        <f t="shared" si="6"/>
        <v>3626.902410532221</v>
      </c>
      <c r="J20" s="6"/>
      <c r="K20" s="25" t="s">
        <v>58</v>
      </c>
      <c r="L20" s="26">
        <f t="shared" ref="L20:N20" si="58">L46+L98</f>
        <v>3263.5244617182152</v>
      </c>
      <c r="M20" s="26">
        <f t="shared" si="58"/>
        <v>8.972613522145787</v>
      </c>
      <c r="N20" s="26">
        <f t="shared" si="58"/>
        <v>354.4053352918599</v>
      </c>
      <c r="O20" s="26">
        <f t="shared" ref="O20:R20" si="59">O46+O98</f>
        <v>0</v>
      </c>
      <c r="P20" s="26">
        <f t="shared" si="9"/>
        <v>-9.7921670771938807E-14</v>
      </c>
      <c r="Q20" s="26">
        <f t="shared" si="59"/>
        <v>0</v>
      </c>
      <c r="R20" s="26">
        <f t="shared" si="59"/>
        <v>0</v>
      </c>
      <c r="S20" s="28">
        <f t="shared" si="10"/>
        <v>3626.902410532221</v>
      </c>
      <c r="T20" s="6" t="str">
        <f t="shared" si="11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2"/>
        <v>297.20967568568562</v>
      </c>
      <c r="C21" s="18">
        <f t="shared" si="2"/>
        <v>887.11129514408037</v>
      </c>
      <c r="D21" s="18">
        <f t="shared" ref="D21:E21" si="60">D47+D99</f>
        <v>527.72350374681866</v>
      </c>
      <c r="E21" s="18">
        <f t="shared" si="60"/>
        <v>3.8452549871379476</v>
      </c>
      <c r="F21" s="18">
        <f t="shared" si="4"/>
        <v>674.23203360416585</v>
      </c>
      <c r="G21" s="18">
        <f t="shared" ref="G21:H21" si="61">G47+G99</f>
        <v>0</v>
      </c>
      <c r="H21" s="18">
        <f t="shared" si="61"/>
        <v>0</v>
      </c>
      <c r="I21" s="16">
        <f t="shared" si="6"/>
        <v>2390.1217631678883</v>
      </c>
      <c r="J21" s="6"/>
      <c r="K21" s="31" t="s">
        <v>21</v>
      </c>
      <c r="L21" s="18">
        <f t="shared" ref="L21:N21" si="62">L47+L99</f>
        <v>297.20967568568562</v>
      </c>
      <c r="M21" s="18">
        <f t="shared" si="62"/>
        <v>887.11129514408037</v>
      </c>
      <c r="N21" s="18">
        <f t="shared" si="62"/>
        <v>527.72350374681866</v>
      </c>
      <c r="O21" s="18">
        <f t="shared" ref="O21:R21" si="63">O47+O99</f>
        <v>3.8452549871379476</v>
      </c>
      <c r="P21" s="18">
        <f t="shared" si="9"/>
        <v>674.23203360416574</v>
      </c>
      <c r="Q21" s="18">
        <f t="shared" si="63"/>
        <v>0</v>
      </c>
      <c r="R21" s="18">
        <f t="shared" si="63"/>
        <v>0</v>
      </c>
      <c r="S21" s="20">
        <f t="shared" si="10"/>
        <v>2390.1217631678883</v>
      </c>
      <c r="T21" s="6" t="str">
        <f t="shared" si="11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2"/>
        <v>1.061158145320295</v>
      </c>
      <c r="C22" s="22">
        <f t="shared" si="2"/>
        <v>16.07218609142598</v>
      </c>
      <c r="D22" s="22">
        <f t="shared" ref="D22:E22" si="64">D48+D100</f>
        <v>5.0180442594875005</v>
      </c>
      <c r="E22" s="22">
        <f t="shared" si="64"/>
        <v>0</v>
      </c>
      <c r="F22" s="22">
        <f t="shared" si="4"/>
        <v>0</v>
      </c>
      <c r="G22" s="22">
        <f t="shared" ref="G22:H22" si="65">G48+G100</f>
        <v>0</v>
      </c>
      <c r="H22" s="22">
        <f t="shared" si="65"/>
        <v>0</v>
      </c>
      <c r="I22" s="24">
        <f t="shared" si="6"/>
        <v>22.151388496233775</v>
      </c>
      <c r="J22" s="6"/>
      <c r="K22" s="25" t="s">
        <v>20</v>
      </c>
      <c r="L22" s="26">
        <f t="shared" ref="L22:N22" si="66">L48+L100</f>
        <v>1.061158145320295</v>
      </c>
      <c r="M22" s="26">
        <f t="shared" si="66"/>
        <v>16.07218609142598</v>
      </c>
      <c r="N22" s="26">
        <f t="shared" si="66"/>
        <v>5.0180442594875005</v>
      </c>
      <c r="O22" s="26">
        <f t="shared" ref="O22:R22" si="67">O48+O100</f>
        <v>0</v>
      </c>
      <c r="P22" s="26">
        <f t="shared" si="9"/>
        <v>0</v>
      </c>
      <c r="Q22" s="26">
        <f t="shared" si="67"/>
        <v>0</v>
      </c>
      <c r="R22" s="26">
        <f t="shared" si="67"/>
        <v>0</v>
      </c>
      <c r="S22" s="28">
        <f t="shared" si="10"/>
        <v>22.151388496233775</v>
      </c>
      <c r="T22" s="6" t="str">
        <f t="shared" si="11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2"/>
        <v>298.93345625372348</v>
      </c>
      <c r="C23" s="18">
        <f t="shared" si="2"/>
        <v>0</v>
      </c>
      <c r="D23" s="18">
        <f t="shared" ref="D23:E23" si="68">D49+D101</f>
        <v>144.35778481315464</v>
      </c>
      <c r="E23" s="18">
        <f t="shared" si="68"/>
        <v>0</v>
      </c>
      <c r="F23" s="18">
        <f t="shared" si="4"/>
        <v>0</v>
      </c>
      <c r="G23" s="18">
        <f t="shared" ref="G23:H23" si="69">G49+G101</f>
        <v>0</v>
      </c>
      <c r="H23" s="18">
        <f t="shared" si="69"/>
        <v>0</v>
      </c>
      <c r="I23" s="16">
        <f t="shared" si="6"/>
        <v>443.29124106687811</v>
      </c>
      <c r="J23" s="6"/>
      <c r="K23" s="33" t="s">
        <v>62</v>
      </c>
      <c r="L23" s="18">
        <f t="shared" ref="L23:N23" si="70">L49+L101</f>
        <v>298.93345625372348</v>
      </c>
      <c r="M23" s="18">
        <f t="shared" si="70"/>
        <v>0</v>
      </c>
      <c r="N23" s="18">
        <f t="shared" si="70"/>
        <v>144.35778481315464</v>
      </c>
      <c r="O23" s="18">
        <f t="shared" ref="O23:R23" si="71">O49+O101</f>
        <v>0</v>
      </c>
      <c r="P23" s="18">
        <f t="shared" si="9"/>
        <v>0</v>
      </c>
      <c r="Q23" s="18">
        <f t="shared" si="71"/>
        <v>0</v>
      </c>
      <c r="R23" s="18">
        <f t="shared" si="71"/>
        <v>0</v>
      </c>
      <c r="S23" s="20">
        <f t="shared" si="10"/>
        <v>443.29124106687811</v>
      </c>
      <c r="T23" s="6" t="str">
        <f t="shared" si="11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">
        <v>22</v>
      </c>
      <c r="B24" s="35">
        <f t="shared" si="2"/>
        <v>298.93345625372348</v>
      </c>
      <c r="C24" s="35">
        <f t="shared" si="2"/>
        <v>0</v>
      </c>
      <c r="D24" s="35">
        <f t="shared" ref="D24:E24" si="72">D50+D102</f>
        <v>144.35778481315464</v>
      </c>
      <c r="E24" s="35">
        <f t="shared" si="72"/>
        <v>0</v>
      </c>
      <c r="F24" s="35">
        <f t="shared" si="4"/>
        <v>0</v>
      </c>
      <c r="G24" s="35">
        <f t="shared" ref="G24:H24" si="73">G50+G102</f>
        <v>0</v>
      </c>
      <c r="H24" s="35">
        <f t="shared" si="73"/>
        <v>0</v>
      </c>
      <c r="I24" s="37">
        <f t="shared" si="6"/>
        <v>443.29124106687811</v>
      </c>
      <c r="J24" s="6"/>
      <c r="K24" s="38" t="s">
        <v>22</v>
      </c>
      <c r="L24" s="39">
        <f t="shared" ref="L24:N24" si="74">L50+L102</f>
        <v>298.93345625372348</v>
      </c>
      <c r="M24" s="39">
        <f t="shared" si="74"/>
        <v>0</v>
      </c>
      <c r="N24" s="39">
        <f t="shared" si="74"/>
        <v>144.35778481315464</v>
      </c>
      <c r="O24" s="39">
        <f t="shared" ref="O24:R24" si="75">O50+O102</f>
        <v>0</v>
      </c>
      <c r="P24" s="39">
        <f t="shared" si="9"/>
        <v>0</v>
      </c>
      <c r="Q24" s="39">
        <f t="shared" si="75"/>
        <v>0</v>
      </c>
      <c r="R24" s="39">
        <f t="shared" si="75"/>
        <v>0</v>
      </c>
      <c r="S24" s="41">
        <f t="shared" si="10"/>
        <v>443.29124106687811</v>
      </c>
      <c r="T24" s="6" t="str">
        <f t="shared" si="11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">
        <v>18</v>
      </c>
      <c r="B25" s="43">
        <f t="shared" si="2"/>
        <v>0</v>
      </c>
      <c r="C25" s="43">
        <f t="shared" si="2"/>
        <v>0</v>
      </c>
      <c r="D25" s="43">
        <f t="shared" ref="D25:E25" si="76">D51+D103</f>
        <v>0</v>
      </c>
      <c r="E25" s="43">
        <f t="shared" si="76"/>
        <v>0</v>
      </c>
      <c r="F25" s="43">
        <f t="shared" si="4"/>
        <v>0</v>
      </c>
      <c r="G25" s="43">
        <f t="shared" ref="G25:H25" si="77">G51+G103</f>
        <v>0</v>
      </c>
      <c r="H25" s="43">
        <f t="shared" si="77"/>
        <v>0</v>
      </c>
      <c r="I25" s="45">
        <f t="shared" si="6"/>
        <v>0</v>
      </c>
      <c r="J25" s="6"/>
      <c r="K25" s="46" t="s">
        <v>18</v>
      </c>
      <c r="L25" s="43">
        <f t="shared" ref="L25:N25" si="78">L51+L103</f>
        <v>0</v>
      </c>
      <c r="M25" s="43">
        <f t="shared" si="78"/>
        <v>0</v>
      </c>
      <c r="N25" s="43">
        <f t="shared" si="78"/>
        <v>0</v>
      </c>
      <c r="O25" s="43">
        <f t="shared" ref="O25:R25" si="79">O51+O103</f>
        <v>0</v>
      </c>
      <c r="P25" s="43">
        <f t="shared" si="9"/>
        <v>0</v>
      </c>
      <c r="Q25" s="43">
        <f t="shared" si="79"/>
        <v>0</v>
      </c>
      <c r="R25" s="43">
        <f t="shared" si="79"/>
        <v>0</v>
      </c>
      <c r="S25" s="48">
        <f t="shared" si="10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">
        <v>19</v>
      </c>
      <c r="B26" s="35">
        <f t="shared" si="2"/>
        <v>0</v>
      </c>
      <c r="C26" s="35">
        <f t="shared" si="2"/>
        <v>0</v>
      </c>
      <c r="D26" s="35">
        <f t="shared" ref="D26:E26" si="80">D52+D104</f>
        <v>0</v>
      </c>
      <c r="E26" s="35">
        <f t="shared" si="80"/>
        <v>0</v>
      </c>
      <c r="F26" s="35">
        <f t="shared" si="4"/>
        <v>0</v>
      </c>
      <c r="G26" s="35">
        <f t="shared" ref="G26:H26" si="81">G52+G104</f>
        <v>0</v>
      </c>
      <c r="H26" s="35">
        <f t="shared" si="81"/>
        <v>0</v>
      </c>
      <c r="I26" s="37">
        <f t="shared" si="6"/>
        <v>0</v>
      </c>
      <c r="J26" s="6"/>
      <c r="K26" s="38" t="s">
        <v>19</v>
      </c>
      <c r="L26" s="39">
        <f t="shared" ref="L26:N26" si="82">L52+L104</f>
        <v>0</v>
      </c>
      <c r="M26" s="39">
        <f t="shared" si="82"/>
        <v>0</v>
      </c>
      <c r="N26" s="39">
        <f t="shared" si="82"/>
        <v>0</v>
      </c>
      <c r="O26" s="39">
        <f t="shared" ref="O26:R26" si="83">O52+O104</f>
        <v>0</v>
      </c>
      <c r="P26" s="39">
        <f t="shared" si="9"/>
        <v>0</v>
      </c>
      <c r="Q26" s="39">
        <f t="shared" si="83"/>
        <v>0</v>
      </c>
      <c r="R26" s="39">
        <f t="shared" si="83"/>
        <v>0</v>
      </c>
      <c r="S26" s="41">
        <f t="shared" si="10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">
        <v>10</v>
      </c>
      <c r="B27" s="50">
        <f t="shared" si="2"/>
        <v>0</v>
      </c>
      <c r="C27" s="50">
        <f t="shared" si="2"/>
        <v>0</v>
      </c>
      <c r="D27" s="50">
        <f t="shared" ref="D27:E27" si="84">D53+D105</f>
        <v>0</v>
      </c>
      <c r="E27" s="50">
        <f t="shared" si="84"/>
        <v>0</v>
      </c>
      <c r="F27" s="50">
        <f t="shared" si="4"/>
        <v>0</v>
      </c>
      <c r="G27" s="50">
        <f t="shared" ref="G27:H27" si="85">G53+G105</f>
        <v>0</v>
      </c>
      <c r="H27" s="50">
        <f t="shared" si="85"/>
        <v>0</v>
      </c>
      <c r="I27" s="52">
        <f t="shared" si="6"/>
        <v>0</v>
      </c>
      <c r="J27" s="6"/>
      <c r="K27" s="53" t="s">
        <v>64</v>
      </c>
      <c r="L27" s="50">
        <f t="shared" ref="L27:N27" si="86">L53+L105</f>
        <v>0</v>
      </c>
      <c r="M27" s="50">
        <f t="shared" si="86"/>
        <v>0</v>
      </c>
      <c r="N27" s="50">
        <f t="shared" si="86"/>
        <v>0</v>
      </c>
      <c r="O27" s="50">
        <f t="shared" ref="O27:R27" si="87">O53+O105</f>
        <v>0</v>
      </c>
      <c r="P27" s="50">
        <f t="shared" si="9"/>
        <v>0</v>
      </c>
      <c r="Q27" s="50">
        <f t="shared" si="87"/>
        <v>0</v>
      </c>
      <c r="R27" s="50">
        <f t="shared" si="87"/>
        <v>0</v>
      </c>
      <c r="S27" s="55">
        <f t="shared" si="10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11139.302685105769</v>
      </c>
      <c r="C28" s="57">
        <f t="shared" ref="C28:I28" si="88">SUM(C7:C23)</f>
        <v>2050.1403035444291</v>
      </c>
      <c r="D28" s="57">
        <f t="shared" si="88"/>
        <v>3435.6962297651089</v>
      </c>
      <c r="E28" s="57">
        <f t="shared" si="88"/>
        <v>2553.2330964286271</v>
      </c>
      <c r="F28" s="57">
        <f t="shared" si="88"/>
        <v>13304.352337804154</v>
      </c>
      <c r="G28" s="57">
        <f t="shared" si="88"/>
        <v>950.39964511342191</v>
      </c>
      <c r="H28" s="58">
        <f t="shared" si="88"/>
        <v>3.7966800089198887</v>
      </c>
      <c r="I28" s="16">
        <f t="shared" si="88"/>
        <v>33436.920977770431</v>
      </c>
      <c r="J28" s="201"/>
      <c r="K28" s="59" t="s">
        <v>25</v>
      </c>
      <c r="L28" s="57">
        <f>SUM(L7:L23)</f>
        <v>11139.302685105769</v>
      </c>
      <c r="M28" s="57">
        <f t="shared" ref="M28:S28" si="89">SUM(M7:M23)</f>
        <v>2050.1403035444291</v>
      </c>
      <c r="N28" s="57">
        <f t="shared" si="89"/>
        <v>3435.6962297651089</v>
      </c>
      <c r="O28" s="57">
        <f t="shared" si="89"/>
        <v>2553.2330964286271</v>
      </c>
      <c r="P28" s="57">
        <f t="shared" si="89"/>
        <v>13304.352337804157</v>
      </c>
      <c r="Q28" s="57">
        <f t="shared" si="89"/>
        <v>950.39964511342191</v>
      </c>
      <c r="R28" s="58">
        <f t="shared" si="89"/>
        <v>3.7966800089198887</v>
      </c>
      <c r="S28" s="60">
        <f t="shared" si="89"/>
        <v>33436.920977770431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0.33314379312949932</v>
      </c>
      <c r="C29" s="62">
        <f t="shared" ref="C29:H29" si="90">IF($I28=0,"-",C28/$I28)</f>
        <v>6.1313668950182511E-2</v>
      </c>
      <c r="D29" s="62">
        <f t="shared" si="90"/>
        <v>0.10275157309039407</v>
      </c>
      <c r="E29" s="62">
        <f t="shared" si="90"/>
        <v>7.6359695263988878E-2</v>
      </c>
      <c r="F29" s="62">
        <f t="shared" si="90"/>
        <v>0.39789406287286938</v>
      </c>
      <c r="G29" s="62">
        <f t="shared" si="90"/>
        <v>2.8423659156453659E-2</v>
      </c>
      <c r="H29" s="62">
        <f t="shared" si="90"/>
        <v>1.1354753661211813E-4</v>
      </c>
      <c r="I29" s="63">
        <f>SUM(B29:H29)</f>
        <v>0.99999999999999989</v>
      </c>
      <c r="K29" s="64" t="s">
        <v>86</v>
      </c>
      <c r="L29" s="65">
        <f>IF($S28=0,"-",L28/$S28)</f>
        <v>0.33314379312949932</v>
      </c>
      <c r="M29" s="65">
        <f t="shared" ref="M29:R29" si="91">IF($S28=0,"-",M28/$S28)</f>
        <v>6.1313668950182511E-2</v>
      </c>
      <c r="N29" s="65">
        <f t="shared" si="91"/>
        <v>0.10275157309039407</v>
      </c>
      <c r="O29" s="65">
        <f t="shared" si="91"/>
        <v>7.6359695263988878E-2</v>
      </c>
      <c r="P29" s="65">
        <f t="shared" si="91"/>
        <v>0.39789406287286949</v>
      </c>
      <c r="Q29" s="65">
        <f t="shared" si="91"/>
        <v>2.8423659156453659E-2</v>
      </c>
      <c r="R29" s="66">
        <f t="shared" si="91"/>
        <v>1.1354753661211813E-4</v>
      </c>
      <c r="S29" s="67">
        <f>SUM(L29:R29)</f>
        <v>0.99999999999999989</v>
      </c>
      <c r="BA29" s="68"/>
      <c r="BR29" s="68"/>
    </row>
    <row r="30" spans="1:85" ht="14.4" thickBot="1" x14ac:dyDescent="0.3"/>
    <row r="31" spans="1:85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92">C111+C137+C163+C189+C215+C241+C267+C293+C319+C345+C371+C397+C423</f>
        <v>0</v>
      </c>
      <c r="D33" s="14">
        <f t="shared" si="92"/>
        <v>0</v>
      </c>
      <c r="E33" s="14">
        <f t="shared" si="92"/>
        <v>0</v>
      </c>
      <c r="F33" s="213">
        <v>0</v>
      </c>
      <c r="G33" s="14">
        <f t="shared" ref="G33:H48" si="93">G111+G137+G163+G189+G215+G241+G267+G293+G319+G345+G371+G397+G423</f>
        <v>0</v>
      </c>
      <c r="H33" s="14">
        <f t="shared" si="93"/>
        <v>0</v>
      </c>
      <c r="I33" s="16">
        <f>SUM(B33:H33)</f>
        <v>0</v>
      </c>
      <c r="J33" s="6"/>
      <c r="K33" s="72" t="s">
        <v>6</v>
      </c>
      <c r="L33" s="14">
        <f t="shared" ref="L33:R48" si="94">L111+L137+L163+L189+L215+L241+L267+L293+L319+L345+L371+L397+L423</f>
        <v>0</v>
      </c>
      <c r="M33" s="14">
        <f t="shared" si="94"/>
        <v>0</v>
      </c>
      <c r="N33" s="14">
        <f t="shared" si="94"/>
        <v>0</v>
      </c>
      <c r="O33" s="14">
        <f t="shared" si="94"/>
        <v>0</v>
      </c>
      <c r="P33" s="14">
        <f t="shared" si="94"/>
        <v>0</v>
      </c>
      <c r="Q33" s="14">
        <f t="shared" si="94"/>
        <v>0</v>
      </c>
      <c r="R33" s="14">
        <f t="shared" si="94"/>
        <v>0</v>
      </c>
      <c r="S33" s="74">
        <f>SUM(L33:R33)</f>
        <v>0</v>
      </c>
      <c r="T33" s="6"/>
      <c r="U33" s="75" t="s">
        <v>6</v>
      </c>
      <c r="V33" s="76">
        <f t="shared" ref="V33:AH48" si="95">V111+V137+V163+V189+V215+V241+V267+V293+V319+V345+V371+V397+V423</f>
        <v>0</v>
      </c>
      <c r="W33" s="76">
        <f t="shared" si="95"/>
        <v>0</v>
      </c>
      <c r="X33" s="76">
        <f t="shared" si="95"/>
        <v>0</v>
      </c>
      <c r="Y33" s="76">
        <f t="shared" si="95"/>
        <v>0</v>
      </c>
      <c r="Z33" s="76">
        <f t="shared" si="95"/>
        <v>0</v>
      </c>
      <c r="AA33" s="76">
        <f t="shared" si="95"/>
        <v>0</v>
      </c>
      <c r="AB33" s="76">
        <f t="shared" si="95"/>
        <v>0</v>
      </c>
      <c r="AC33" s="77">
        <f t="shared" si="95"/>
        <v>0</v>
      </c>
      <c r="AD33" s="76">
        <f t="shared" si="95"/>
        <v>0</v>
      </c>
      <c r="AE33" s="76">
        <f t="shared" si="95"/>
        <v>0</v>
      </c>
      <c r="AF33" s="76">
        <f t="shared" si="95"/>
        <v>0</v>
      </c>
      <c r="AG33" s="76">
        <f t="shared" si="95"/>
        <v>0</v>
      </c>
      <c r="AH33" s="76">
        <f t="shared" si="95"/>
        <v>0</v>
      </c>
      <c r="AI33" s="79">
        <f>SUM(V33:AC33)</f>
        <v>0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49" si="96">B112+B138+B164+B190+B216+B242+B268+B294+B320+B346+B372+B398+B424</f>
        <v>0</v>
      </c>
      <c r="C34" s="22">
        <f t="shared" si="96"/>
        <v>0</v>
      </c>
      <c r="D34" s="22">
        <f t="shared" si="96"/>
        <v>0</v>
      </c>
      <c r="E34" s="22">
        <f t="shared" si="96"/>
        <v>0</v>
      </c>
      <c r="F34" s="214">
        <v>0</v>
      </c>
      <c r="G34" s="22">
        <f t="shared" si="93"/>
        <v>0</v>
      </c>
      <c r="H34" s="22">
        <f t="shared" si="93"/>
        <v>0</v>
      </c>
      <c r="I34" s="24">
        <f t="shared" ref="I34:I53" si="97">SUM(B34:H34)</f>
        <v>0</v>
      </c>
      <c r="J34" s="6"/>
      <c r="K34" s="25" t="s">
        <v>7</v>
      </c>
      <c r="L34" s="26">
        <f t="shared" si="94"/>
        <v>0</v>
      </c>
      <c r="M34" s="26">
        <f t="shared" si="94"/>
        <v>0</v>
      </c>
      <c r="N34" s="26">
        <f t="shared" si="94"/>
        <v>0</v>
      </c>
      <c r="O34" s="26">
        <f t="shared" si="94"/>
        <v>0</v>
      </c>
      <c r="P34" s="26">
        <f t="shared" si="94"/>
        <v>0</v>
      </c>
      <c r="Q34" s="26">
        <f t="shared" si="94"/>
        <v>0</v>
      </c>
      <c r="R34" s="26">
        <f t="shared" si="94"/>
        <v>0</v>
      </c>
      <c r="S34" s="28">
        <f t="shared" ref="S34:S53" si="98">SUM(L34:R34)</f>
        <v>0</v>
      </c>
      <c r="T34" s="6"/>
      <c r="U34" s="80" t="s">
        <v>7</v>
      </c>
      <c r="V34" s="81">
        <f t="shared" si="95"/>
        <v>0</v>
      </c>
      <c r="W34" s="81">
        <f t="shared" si="95"/>
        <v>0</v>
      </c>
      <c r="X34" s="81">
        <f t="shared" si="95"/>
        <v>0</v>
      </c>
      <c r="Y34" s="81">
        <f t="shared" si="95"/>
        <v>0</v>
      </c>
      <c r="Z34" s="81">
        <f t="shared" si="95"/>
        <v>0</v>
      </c>
      <c r="AA34" s="81">
        <f t="shared" si="95"/>
        <v>0</v>
      </c>
      <c r="AB34" s="81">
        <f t="shared" si="95"/>
        <v>0</v>
      </c>
      <c r="AC34" s="82">
        <f t="shared" si="95"/>
        <v>0</v>
      </c>
      <c r="AD34" s="81">
        <f t="shared" si="95"/>
        <v>0</v>
      </c>
      <c r="AE34" s="81">
        <f t="shared" si="95"/>
        <v>0</v>
      </c>
      <c r="AF34" s="81">
        <f t="shared" si="95"/>
        <v>0</v>
      </c>
      <c r="AG34" s="81">
        <f t="shared" si="95"/>
        <v>0</v>
      </c>
      <c r="AH34" s="81">
        <f t="shared" si="95"/>
        <v>0</v>
      </c>
      <c r="AI34" s="83">
        <f t="shared" ref="AI34:AI53" si="99">SUM(V34:AC34)</f>
        <v>0</v>
      </c>
      <c r="AJ34" t="str">
        <f t="shared" ref="AJ34:AJ55" si="100">IF(ABS(S34-AI34)&gt;0.001,S34-AI34,"")</f>
        <v/>
      </c>
    </row>
    <row r="35" spans="1:36" x14ac:dyDescent="0.25">
      <c r="A35" s="29" t="s">
        <v>9</v>
      </c>
      <c r="B35" s="18">
        <f t="shared" si="96"/>
        <v>0</v>
      </c>
      <c r="C35" s="18">
        <f t="shared" si="96"/>
        <v>0</v>
      </c>
      <c r="D35" s="18">
        <f t="shared" si="96"/>
        <v>0</v>
      </c>
      <c r="E35" s="18">
        <f t="shared" si="96"/>
        <v>0</v>
      </c>
      <c r="F35" s="214">
        <v>0</v>
      </c>
      <c r="G35" s="18">
        <f t="shared" si="93"/>
        <v>0</v>
      </c>
      <c r="H35" s="18">
        <f t="shared" si="93"/>
        <v>0</v>
      </c>
      <c r="I35" s="16">
        <f t="shared" si="97"/>
        <v>0</v>
      </c>
      <c r="J35" s="6"/>
      <c r="K35" s="31" t="s">
        <v>9</v>
      </c>
      <c r="L35" s="18">
        <f t="shared" si="94"/>
        <v>0</v>
      </c>
      <c r="M35" s="18">
        <f t="shared" si="94"/>
        <v>0</v>
      </c>
      <c r="N35" s="18">
        <f t="shared" si="94"/>
        <v>0</v>
      </c>
      <c r="O35" s="18">
        <f t="shared" si="94"/>
        <v>0</v>
      </c>
      <c r="P35" s="18">
        <f t="shared" si="94"/>
        <v>0</v>
      </c>
      <c r="Q35" s="18">
        <f t="shared" si="94"/>
        <v>0</v>
      </c>
      <c r="R35" s="18">
        <f t="shared" si="94"/>
        <v>0</v>
      </c>
      <c r="S35" s="20">
        <f t="shared" si="98"/>
        <v>0</v>
      </c>
      <c r="T35" s="6"/>
      <c r="U35" s="84" t="s">
        <v>9</v>
      </c>
      <c r="V35" s="76">
        <f t="shared" si="95"/>
        <v>0</v>
      </c>
      <c r="W35" s="76">
        <f t="shared" si="95"/>
        <v>0</v>
      </c>
      <c r="X35" s="76">
        <f t="shared" si="95"/>
        <v>0</v>
      </c>
      <c r="Y35" s="76">
        <f t="shared" si="95"/>
        <v>0</v>
      </c>
      <c r="Z35" s="76">
        <f t="shared" si="95"/>
        <v>0</v>
      </c>
      <c r="AA35" s="76">
        <f t="shared" si="95"/>
        <v>0</v>
      </c>
      <c r="AB35" s="76">
        <f t="shared" si="95"/>
        <v>0</v>
      </c>
      <c r="AC35" s="77">
        <f t="shared" si="95"/>
        <v>0</v>
      </c>
      <c r="AD35" s="76">
        <f t="shared" si="95"/>
        <v>0</v>
      </c>
      <c r="AE35" s="76">
        <f t="shared" si="95"/>
        <v>0</v>
      </c>
      <c r="AF35" s="76">
        <f t="shared" si="95"/>
        <v>0</v>
      </c>
      <c r="AG35" s="76">
        <f t="shared" si="95"/>
        <v>0</v>
      </c>
      <c r="AH35" s="76">
        <f t="shared" si="95"/>
        <v>0</v>
      </c>
      <c r="AI35" s="79">
        <f t="shared" si="99"/>
        <v>0</v>
      </c>
      <c r="AJ35" t="str">
        <f t="shared" si="100"/>
        <v/>
      </c>
    </row>
    <row r="36" spans="1:36" x14ac:dyDescent="0.25">
      <c r="A36" s="21" t="s">
        <v>54</v>
      </c>
      <c r="B36" s="22">
        <f t="shared" si="96"/>
        <v>0</v>
      </c>
      <c r="C36" s="22">
        <f t="shared" si="96"/>
        <v>0</v>
      </c>
      <c r="D36" s="22">
        <f t="shared" si="96"/>
        <v>0</v>
      </c>
      <c r="E36" s="22">
        <f t="shared" si="96"/>
        <v>0</v>
      </c>
      <c r="F36" s="214">
        <v>0</v>
      </c>
      <c r="G36" s="22">
        <f t="shared" si="93"/>
        <v>0</v>
      </c>
      <c r="H36" s="22">
        <f t="shared" si="93"/>
        <v>0</v>
      </c>
      <c r="I36" s="24">
        <f t="shared" si="97"/>
        <v>0</v>
      </c>
      <c r="J36" s="6"/>
      <c r="K36" s="25" t="s">
        <v>54</v>
      </c>
      <c r="L36" s="26">
        <f t="shared" si="94"/>
        <v>0</v>
      </c>
      <c r="M36" s="26">
        <f t="shared" si="94"/>
        <v>0</v>
      </c>
      <c r="N36" s="26">
        <f t="shared" si="94"/>
        <v>0</v>
      </c>
      <c r="O36" s="26">
        <f t="shared" si="94"/>
        <v>0</v>
      </c>
      <c r="P36" s="26">
        <f t="shared" si="94"/>
        <v>0</v>
      </c>
      <c r="Q36" s="26">
        <f t="shared" si="94"/>
        <v>0</v>
      </c>
      <c r="R36" s="26">
        <f t="shared" si="94"/>
        <v>0</v>
      </c>
      <c r="S36" s="28">
        <f t="shared" si="98"/>
        <v>0</v>
      </c>
      <c r="T36" s="6"/>
      <c r="U36" s="80" t="s">
        <v>54</v>
      </c>
      <c r="V36" s="81">
        <f t="shared" si="95"/>
        <v>0</v>
      </c>
      <c r="W36" s="81">
        <f t="shared" si="95"/>
        <v>0</v>
      </c>
      <c r="X36" s="81">
        <f t="shared" si="95"/>
        <v>0</v>
      </c>
      <c r="Y36" s="81">
        <f t="shared" si="95"/>
        <v>0</v>
      </c>
      <c r="Z36" s="81">
        <f t="shared" si="95"/>
        <v>0</v>
      </c>
      <c r="AA36" s="81">
        <f t="shared" si="95"/>
        <v>0</v>
      </c>
      <c r="AB36" s="81">
        <f t="shared" si="95"/>
        <v>0</v>
      </c>
      <c r="AC36" s="82">
        <f t="shared" si="95"/>
        <v>0</v>
      </c>
      <c r="AD36" s="81">
        <f t="shared" si="95"/>
        <v>0</v>
      </c>
      <c r="AE36" s="81">
        <f t="shared" si="95"/>
        <v>0</v>
      </c>
      <c r="AF36" s="81">
        <f t="shared" si="95"/>
        <v>0</v>
      </c>
      <c r="AG36" s="81">
        <f t="shared" si="95"/>
        <v>0</v>
      </c>
      <c r="AH36" s="81">
        <f t="shared" si="95"/>
        <v>0</v>
      </c>
      <c r="AI36" s="83">
        <f t="shared" si="99"/>
        <v>0</v>
      </c>
      <c r="AJ36" t="str">
        <f t="shared" si="100"/>
        <v/>
      </c>
    </row>
    <row r="37" spans="1:36" x14ac:dyDescent="0.25">
      <c r="A37" s="29" t="s">
        <v>15</v>
      </c>
      <c r="B37" s="18">
        <f t="shared" si="96"/>
        <v>58.355801628036595</v>
      </c>
      <c r="C37" s="18">
        <f t="shared" si="96"/>
        <v>47.813523678291808</v>
      </c>
      <c r="D37" s="18">
        <f t="shared" si="96"/>
        <v>22.335273736262341</v>
      </c>
      <c r="E37" s="18">
        <f t="shared" si="96"/>
        <v>0</v>
      </c>
      <c r="F37" s="214">
        <v>0</v>
      </c>
      <c r="G37" s="18">
        <f t="shared" si="93"/>
        <v>0</v>
      </c>
      <c r="H37" s="18">
        <f t="shared" si="93"/>
        <v>0</v>
      </c>
      <c r="I37" s="16">
        <f t="shared" si="97"/>
        <v>128.50459904259074</v>
      </c>
      <c r="J37" s="6"/>
      <c r="K37" s="31" t="s">
        <v>15</v>
      </c>
      <c r="L37" s="18">
        <f t="shared" si="94"/>
        <v>58.355801628036595</v>
      </c>
      <c r="M37" s="18">
        <f t="shared" si="94"/>
        <v>47.813523678291808</v>
      </c>
      <c r="N37" s="18">
        <f t="shared" si="94"/>
        <v>22.335273736262341</v>
      </c>
      <c r="O37" s="18">
        <f t="shared" si="94"/>
        <v>0</v>
      </c>
      <c r="P37" s="18">
        <f t="shared" si="94"/>
        <v>0</v>
      </c>
      <c r="Q37" s="18">
        <f t="shared" si="94"/>
        <v>0</v>
      </c>
      <c r="R37" s="18">
        <f t="shared" si="94"/>
        <v>0</v>
      </c>
      <c r="S37" s="20">
        <f t="shared" si="98"/>
        <v>128.50459904259074</v>
      </c>
      <c r="T37" s="6"/>
      <c r="U37" s="84" t="s">
        <v>15</v>
      </c>
      <c r="V37" s="76">
        <f t="shared" si="95"/>
        <v>56.898676390279263</v>
      </c>
      <c r="W37" s="76">
        <f t="shared" si="95"/>
        <v>0</v>
      </c>
      <c r="X37" s="76">
        <f t="shared" si="95"/>
        <v>0</v>
      </c>
      <c r="Y37" s="76">
        <f t="shared" si="95"/>
        <v>47.813523678291808</v>
      </c>
      <c r="Z37" s="76">
        <f t="shared" si="95"/>
        <v>21.249902214108786</v>
      </c>
      <c r="AA37" s="76">
        <f t="shared" si="95"/>
        <v>0</v>
      </c>
      <c r="AB37" s="76">
        <f t="shared" si="95"/>
        <v>0</v>
      </c>
      <c r="AC37" s="77">
        <f t="shared" si="95"/>
        <v>2.5424967599108932</v>
      </c>
      <c r="AD37" s="76">
        <f t="shared" si="95"/>
        <v>1.4571252377573369</v>
      </c>
      <c r="AE37" s="76">
        <f t="shared" si="95"/>
        <v>0</v>
      </c>
      <c r="AF37" s="76">
        <f t="shared" si="95"/>
        <v>0</v>
      </c>
      <c r="AG37" s="76">
        <f t="shared" si="95"/>
        <v>1.0853715221535558</v>
      </c>
      <c r="AH37" s="76">
        <f t="shared" si="95"/>
        <v>0</v>
      </c>
      <c r="AI37" s="79">
        <f t="shared" si="99"/>
        <v>128.50459904259074</v>
      </c>
      <c r="AJ37" t="str">
        <f t="shared" si="100"/>
        <v/>
      </c>
    </row>
    <row r="38" spans="1:36" x14ac:dyDescent="0.25">
      <c r="A38" s="21" t="s">
        <v>14</v>
      </c>
      <c r="B38" s="22">
        <f t="shared" si="96"/>
        <v>57.983989386072913</v>
      </c>
      <c r="C38" s="22">
        <f t="shared" si="96"/>
        <v>29.999844765980257</v>
      </c>
      <c r="D38" s="22">
        <f t="shared" si="96"/>
        <v>16.916624180882256</v>
      </c>
      <c r="E38" s="22">
        <f t="shared" si="96"/>
        <v>0.50908196153446728</v>
      </c>
      <c r="F38" s="214">
        <v>0</v>
      </c>
      <c r="G38" s="22">
        <f t="shared" si="93"/>
        <v>0</v>
      </c>
      <c r="H38" s="22">
        <f t="shared" si="93"/>
        <v>0</v>
      </c>
      <c r="I38" s="24">
        <f t="shared" si="97"/>
        <v>105.40954029446988</v>
      </c>
      <c r="J38" s="6"/>
      <c r="K38" s="25" t="s">
        <v>14</v>
      </c>
      <c r="L38" s="26">
        <f t="shared" si="94"/>
        <v>57.983989386072913</v>
      </c>
      <c r="M38" s="26">
        <f t="shared" si="94"/>
        <v>29.999844765980257</v>
      </c>
      <c r="N38" s="26">
        <f t="shared" si="94"/>
        <v>16.916624180882256</v>
      </c>
      <c r="O38" s="26">
        <f t="shared" si="94"/>
        <v>0.50908196153446728</v>
      </c>
      <c r="P38" s="26">
        <f t="shared" si="94"/>
        <v>0</v>
      </c>
      <c r="Q38" s="26">
        <f t="shared" si="94"/>
        <v>0</v>
      </c>
      <c r="R38" s="26">
        <f t="shared" si="94"/>
        <v>0</v>
      </c>
      <c r="S38" s="28">
        <f t="shared" si="98"/>
        <v>105.40954029446988</v>
      </c>
      <c r="T38" s="6"/>
      <c r="U38" s="80" t="s">
        <v>55</v>
      </c>
      <c r="V38" s="81">
        <f t="shared" si="95"/>
        <v>56.830312155440517</v>
      </c>
      <c r="W38" s="81">
        <f t="shared" si="95"/>
        <v>0.34727483264210957</v>
      </c>
      <c r="X38" s="81">
        <f t="shared" si="95"/>
        <v>0</v>
      </c>
      <c r="Y38" s="81">
        <f t="shared" si="95"/>
        <v>29.999844765980257</v>
      </c>
      <c r="Z38" s="81">
        <f t="shared" si="95"/>
        <v>14.373842384242439</v>
      </c>
      <c r="AA38" s="81">
        <f t="shared" si="95"/>
        <v>0.22806659125676879</v>
      </c>
      <c r="AB38" s="81">
        <f t="shared" si="95"/>
        <v>0</v>
      </c>
      <c r="AC38" s="82">
        <f t="shared" si="95"/>
        <v>3.6301995649078038</v>
      </c>
      <c r="AD38" s="81">
        <f t="shared" si="95"/>
        <v>0.80640239799028623</v>
      </c>
      <c r="AE38" s="81">
        <f t="shared" si="95"/>
        <v>0</v>
      </c>
      <c r="AF38" s="81">
        <f t="shared" si="95"/>
        <v>0</v>
      </c>
      <c r="AG38" s="81">
        <f t="shared" si="95"/>
        <v>2.5427817966398183</v>
      </c>
      <c r="AH38" s="81">
        <f t="shared" si="95"/>
        <v>0.28101537027769852</v>
      </c>
      <c r="AI38" s="83">
        <f t="shared" si="99"/>
        <v>105.40954029446988</v>
      </c>
      <c r="AJ38" t="str">
        <f t="shared" si="100"/>
        <v/>
      </c>
    </row>
    <row r="39" spans="1:36" x14ac:dyDescent="0.25">
      <c r="A39" s="29" t="s">
        <v>56</v>
      </c>
      <c r="B39" s="18">
        <f t="shared" si="96"/>
        <v>0</v>
      </c>
      <c r="C39" s="18">
        <f t="shared" si="96"/>
        <v>0</v>
      </c>
      <c r="D39" s="18">
        <f t="shared" si="96"/>
        <v>0.8095440504020599</v>
      </c>
      <c r="E39" s="18">
        <f t="shared" si="96"/>
        <v>456.59425996988904</v>
      </c>
      <c r="F39" s="214">
        <v>0</v>
      </c>
      <c r="G39" s="18">
        <f t="shared" si="93"/>
        <v>0</v>
      </c>
      <c r="H39" s="18">
        <f t="shared" si="93"/>
        <v>0</v>
      </c>
      <c r="I39" s="16">
        <f t="shared" si="97"/>
        <v>457.40380402029109</v>
      </c>
      <c r="J39" s="6"/>
      <c r="K39" s="31" t="s">
        <v>56</v>
      </c>
      <c r="L39" s="18">
        <f t="shared" si="94"/>
        <v>0</v>
      </c>
      <c r="M39" s="18">
        <f t="shared" si="94"/>
        <v>0</v>
      </c>
      <c r="N39" s="18">
        <f t="shared" si="94"/>
        <v>0.8095440504020599</v>
      </c>
      <c r="O39" s="18">
        <f t="shared" si="94"/>
        <v>456.59425996988904</v>
      </c>
      <c r="P39" s="18">
        <f t="shared" si="94"/>
        <v>773.43710119651905</v>
      </c>
      <c r="Q39" s="18">
        <f t="shared" si="94"/>
        <v>0</v>
      </c>
      <c r="R39" s="18">
        <f t="shared" si="94"/>
        <v>0</v>
      </c>
      <c r="S39" s="20">
        <f t="shared" si="98"/>
        <v>1230.8409052168101</v>
      </c>
      <c r="T39" s="6"/>
      <c r="U39" s="84" t="s">
        <v>56</v>
      </c>
      <c r="V39" s="76">
        <f t="shared" si="95"/>
        <v>0</v>
      </c>
      <c r="W39" s="76">
        <f t="shared" si="95"/>
        <v>0</v>
      </c>
      <c r="X39" s="76">
        <f t="shared" si="95"/>
        <v>0</v>
      </c>
      <c r="Y39" s="76">
        <f t="shared" si="95"/>
        <v>0</v>
      </c>
      <c r="Z39" s="76">
        <f t="shared" si="95"/>
        <v>0</v>
      </c>
      <c r="AA39" s="76">
        <f t="shared" si="95"/>
        <v>455.88564760160745</v>
      </c>
      <c r="AB39" s="76">
        <f t="shared" si="95"/>
        <v>773.43710119651905</v>
      </c>
      <c r="AC39" s="77">
        <f t="shared" si="95"/>
        <v>1.518156418683642</v>
      </c>
      <c r="AD39" s="76">
        <f t="shared" si="95"/>
        <v>0</v>
      </c>
      <c r="AE39" s="76">
        <f t="shared" si="95"/>
        <v>0.70861236828158225</v>
      </c>
      <c r="AF39" s="76">
        <f t="shared" si="95"/>
        <v>0</v>
      </c>
      <c r="AG39" s="76">
        <f t="shared" si="95"/>
        <v>0.8095440504020599</v>
      </c>
      <c r="AH39" s="76">
        <f t="shared" si="95"/>
        <v>0</v>
      </c>
      <c r="AI39" s="79">
        <f t="shared" si="99"/>
        <v>1230.8409052168101</v>
      </c>
      <c r="AJ39" t="str">
        <f t="shared" si="100"/>
        <v/>
      </c>
    </row>
    <row r="40" spans="1:36" x14ac:dyDescent="0.25">
      <c r="A40" s="21" t="s">
        <v>11</v>
      </c>
      <c r="B40" s="22">
        <f t="shared" si="96"/>
        <v>0</v>
      </c>
      <c r="C40" s="22">
        <f t="shared" si="96"/>
        <v>1.2809584134247416E-2</v>
      </c>
      <c r="D40" s="22">
        <f t="shared" si="96"/>
        <v>0</v>
      </c>
      <c r="E40" s="22">
        <f t="shared" si="96"/>
        <v>5.0299988901392334</v>
      </c>
      <c r="F40" s="214">
        <v>0</v>
      </c>
      <c r="G40" s="22">
        <f t="shared" si="93"/>
        <v>0</v>
      </c>
      <c r="H40" s="22">
        <f t="shared" si="93"/>
        <v>0</v>
      </c>
      <c r="I40" s="24">
        <f t="shared" si="97"/>
        <v>5.0428084742734809</v>
      </c>
      <c r="J40" s="6"/>
      <c r="K40" s="25" t="s">
        <v>11</v>
      </c>
      <c r="L40" s="26">
        <f t="shared" si="94"/>
        <v>0</v>
      </c>
      <c r="M40" s="26">
        <f t="shared" si="94"/>
        <v>1.2809584134247416E-2</v>
      </c>
      <c r="N40" s="26">
        <f t="shared" si="94"/>
        <v>0</v>
      </c>
      <c r="O40" s="26">
        <f t="shared" si="94"/>
        <v>5.0299988901392334</v>
      </c>
      <c r="P40" s="26">
        <f t="shared" si="94"/>
        <v>34.045588021018993</v>
      </c>
      <c r="Q40" s="26">
        <f t="shared" si="94"/>
        <v>0</v>
      </c>
      <c r="R40" s="26">
        <f t="shared" si="94"/>
        <v>0</v>
      </c>
      <c r="S40" s="28">
        <f t="shared" si="98"/>
        <v>39.088396495292471</v>
      </c>
      <c r="T40" s="6"/>
      <c r="U40" s="80" t="s">
        <v>11</v>
      </c>
      <c r="V40" s="81">
        <f t="shared" si="95"/>
        <v>0</v>
      </c>
      <c r="W40" s="81">
        <f t="shared" si="95"/>
        <v>0</v>
      </c>
      <c r="X40" s="81">
        <f t="shared" si="95"/>
        <v>0</v>
      </c>
      <c r="Y40" s="81">
        <f t="shared" si="95"/>
        <v>1.2809584134247416E-2</v>
      </c>
      <c r="Z40" s="81">
        <f t="shared" si="95"/>
        <v>0</v>
      </c>
      <c r="AA40" s="81">
        <f t="shared" si="95"/>
        <v>5.0299988901392334</v>
      </c>
      <c r="AB40" s="81">
        <f t="shared" si="95"/>
        <v>34.045588021018993</v>
      </c>
      <c r="AC40" s="82">
        <f t="shared" si="95"/>
        <v>0</v>
      </c>
      <c r="AD40" s="81">
        <f t="shared" si="95"/>
        <v>0</v>
      </c>
      <c r="AE40" s="81">
        <f t="shared" si="95"/>
        <v>0</v>
      </c>
      <c r="AF40" s="81">
        <f t="shared" si="95"/>
        <v>0</v>
      </c>
      <c r="AG40" s="81">
        <f t="shared" si="95"/>
        <v>0</v>
      </c>
      <c r="AH40" s="81">
        <f t="shared" si="95"/>
        <v>0</v>
      </c>
      <c r="AI40" s="83">
        <f t="shared" si="99"/>
        <v>39.088396495292471</v>
      </c>
      <c r="AJ40" t="str">
        <f t="shared" si="100"/>
        <v/>
      </c>
    </row>
    <row r="41" spans="1:36" x14ac:dyDescent="0.25">
      <c r="A41" s="29" t="s">
        <v>57</v>
      </c>
      <c r="B41" s="18">
        <f t="shared" si="96"/>
        <v>0</v>
      </c>
      <c r="C41" s="18">
        <f t="shared" si="96"/>
        <v>0</v>
      </c>
      <c r="D41" s="18">
        <f t="shared" si="96"/>
        <v>0.7950117694325608</v>
      </c>
      <c r="E41" s="18">
        <f t="shared" si="96"/>
        <v>0.38154701918653372</v>
      </c>
      <c r="F41" s="214">
        <v>0</v>
      </c>
      <c r="G41" s="18">
        <f t="shared" si="93"/>
        <v>0</v>
      </c>
      <c r="H41" s="18">
        <f t="shared" si="93"/>
        <v>0</v>
      </c>
      <c r="I41" s="16">
        <f t="shared" si="97"/>
        <v>1.1765587886190945</v>
      </c>
      <c r="J41" s="6"/>
      <c r="K41" s="31" t="s">
        <v>57</v>
      </c>
      <c r="L41" s="18">
        <f t="shared" si="94"/>
        <v>0</v>
      </c>
      <c r="M41" s="18">
        <f t="shared" si="94"/>
        <v>0</v>
      </c>
      <c r="N41" s="18">
        <f t="shared" si="94"/>
        <v>0.7950117694325608</v>
      </c>
      <c r="O41" s="18">
        <f t="shared" si="94"/>
        <v>0.38154701918653372</v>
      </c>
      <c r="P41" s="18">
        <f t="shared" si="94"/>
        <v>0</v>
      </c>
      <c r="Q41" s="18">
        <f t="shared" si="94"/>
        <v>0</v>
      </c>
      <c r="R41" s="18">
        <f t="shared" si="94"/>
        <v>0</v>
      </c>
      <c r="S41" s="20">
        <f t="shared" si="98"/>
        <v>1.1765587886190945</v>
      </c>
      <c r="T41" s="6"/>
      <c r="U41" s="84" t="s">
        <v>57</v>
      </c>
      <c r="V41" s="76">
        <f t="shared" si="95"/>
        <v>0</v>
      </c>
      <c r="W41" s="76">
        <f t="shared" si="95"/>
        <v>0</v>
      </c>
      <c r="X41" s="76">
        <f t="shared" si="95"/>
        <v>0</v>
      </c>
      <c r="Y41" s="76">
        <f t="shared" si="95"/>
        <v>0</v>
      </c>
      <c r="Z41" s="76">
        <f t="shared" si="95"/>
        <v>0.7950117694325608</v>
      </c>
      <c r="AA41" s="76">
        <f t="shared" si="95"/>
        <v>0</v>
      </c>
      <c r="AB41" s="76">
        <f t="shared" si="95"/>
        <v>0</v>
      </c>
      <c r="AC41" s="77">
        <f t="shared" si="95"/>
        <v>0.38154701918653372</v>
      </c>
      <c r="AD41" s="76">
        <f t="shared" si="95"/>
        <v>0</v>
      </c>
      <c r="AE41" s="76">
        <f t="shared" si="95"/>
        <v>0</v>
      </c>
      <c r="AF41" s="76">
        <f t="shared" si="95"/>
        <v>0</v>
      </c>
      <c r="AG41" s="76">
        <f t="shared" si="95"/>
        <v>0</v>
      </c>
      <c r="AH41" s="76">
        <f t="shared" si="95"/>
        <v>0.38154701918653372</v>
      </c>
      <c r="AI41" s="79">
        <f t="shared" si="99"/>
        <v>1.1765587886190945</v>
      </c>
      <c r="AJ41" t="str">
        <f t="shared" si="100"/>
        <v/>
      </c>
    </row>
    <row r="42" spans="1:36" x14ac:dyDescent="0.25">
      <c r="A42" s="21" t="s">
        <v>16</v>
      </c>
      <c r="B42" s="22">
        <f t="shared" si="96"/>
        <v>13.512399304976727</v>
      </c>
      <c r="C42" s="22">
        <f t="shared" si="96"/>
        <v>0.14747499802630715</v>
      </c>
      <c r="D42" s="22">
        <f t="shared" si="96"/>
        <v>7.6581902588949653</v>
      </c>
      <c r="E42" s="22">
        <f t="shared" si="96"/>
        <v>5.8794064693114745</v>
      </c>
      <c r="F42" s="214">
        <v>0</v>
      </c>
      <c r="G42" s="22">
        <f t="shared" si="93"/>
        <v>0</v>
      </c>
      <c r="H42" s="22">
        <f t="shared" si="93"/>
        <v>0</v>
      </c>
      <c r="I42" s="24">
        <f t="shared" si="97"/>
        <v>27.197471031209474</v>
      </c>
      <c r="J42" s="6"/>
      <c r="K42" s="25" t="s">
        <v>16</v>
      </c>
      <c r="L42" s="26">
        <f t="shared" si="94"/>
        <v>13.512399304976727</v>
      </c>
      <c r="M42" s="26">
        <f t="shared" si="94"/>
        <v>0.14747499802630715</v>
      </c>
      <c r="N42" s="26">
        <f t="shared" si="94"/>
        <v>7.6581902588949653</v>
      </c>
      <c r="O42" s="26">
        <f t="shared" si="94"/>
        <v>5.8794064693114745</v>
      </c>
      <c r="P42" s="26">
        <f t="shared" si="94"/>
        <v>7.1360248106828488</v>
      </c>
      <c r="Q42" s="26">
        <f t="shared" si="94"/>
        <v>0</v>
      </c>
      <c r="R42" s="26">
        <f t="shared" si="94"/>
        <v>0</v>
      </c>
      <c r="S42" s="28">
        <f t="shared" si="98"/>
        <v>34.333495841892322</v>
      </c>
      <c r="T42" s="6"/>
      <c r="U42" s="80" t="s">
        <v>16</v>
      </c>
      <c r="V42" s="81">
        <f t="shared" si="95"/>
        <v>13.009438416152836</v>
      </c>
      <c r="W42" s="81">
        <f t="shared" si="95"/>
        <v>4.0902517968871246E-2</v>
      </c>
      <c r="X42" s="81">
        <f t="shared" si="95"/>
        <v>0</v>
      </c>
      <c r="Y42" s="81">
        <f t="shared" si="95"/>
        <v>0.14747499802630715</v>
      </c>
      <c r="Z42" s="81">
        <f t="shared" si="95"/>
        <v>4.5953844224244529</v>
      </c>
      <c r="AA42" s="81">
        <f t="shared" si="95"/>
        <v>3.4776921417269242</v>
      </c>
      <c r="AB42" s="81">
        <f t="shared" si="95"/>
        <v>7.1360248106828488</v>
      </c>
      <c r="AC42" s="82">
        <f t="shared" si="95"/>
        <v>5.9265785349100817</v>
      </c>
      <c r="AD42" s="81">
        <f t="shared" si="95"/>
        <v>0.46205837085502033</v>
      </c>
      <c r="AE42" s="81">
        <f t="shared" si="95"/>
        <v>0</v>
      </c>
      <c r="AF42" s="81">
        <f t="shared" si="95"/>
        <v>0</v>
      </c>
      <c r="AG42" s="81">
        <f t="shared" si="95"/>
        <v>3.0628058364705115</v>
      </c>
      <c r="AH42" s="81">
        <f t="shared" si="95"/>
        <v>2.4017143275845503</v>
      </c>
      <c r="AI42" s="83">
        <f t="shared" si="99"/>
        <v>34.333495841892315</v>
      </c>
      <c r="AJ42" s="135" t="str">
        <f>IF(ABS(S42-AI42)&gt;0.1,S42-AI42,"")</f>
        <v/>
      </c>
    </row>
    <row r="43" spans="1:36" x14ac:dyDescent="0.25">
      <c r="A43" s="29" t="s">
        <v>136</v>
      </c>
      <c r="B43" s="18">
        <f t="shared" si="96"/>
        <v>283.48151084690227</v>
      </c>
      <c r="C43" s="18">
        <f t="shared" si="96"/>
        <v>920.68611322734796</v>
      </c>
      <c r="D43" s="18">
        <f t="shared" si="96"/>
        <v>367.42072606892737</v>
      </c>
      <c r="E43" s="18">
        <f t="shared" si="96"/>
        <v>0.32796742122298672</v>
      </c>
      <c r="F43" s="214">
        <v>0</v>
      </c>
      <c r="G43" s="18">
        <f t="shared" si="93"/>
        <v>0</v>
      </c>
      <c r="H43" s="18">
        <f t="shared" si="93"/>
        <v>0</v>
      </c>
      <c r="I43" s="16">
        <f t="shared" si="97"/>
        <v>1571.9163175644007</v>
      </c>
      <c r="J43" s="6"/>
      <c r="K43" s="31" t="s">
        <v>136</v>
      </c>
      <c r="L43" s="18">
        <f t="shared" si="94"/>
        <v>283.48151084690227</v>
      </c>
      <c r="M43" s="18">
        <f t="shared" si="94"/>
        <v>920.68611322734796</v>
      </c>
      <c r="N43" s="18">
        <f t="shared" si="94"/>
        <v>367.42072606892737</v>
      </c>
      <c r="O43" s="18">
        <f t="shared" si="94"/>
        <v>0.32796742122298672</v>
      </c>
      <c r="P43" s="18">
        <f t="shared" si="94"/>
        <v>5.1305809519837373</v>
      </c>
      <c r="Q43" s="18">
        <f t="shared" si="94"/>
        <v>0</v>
      </c>
      <c r="R43" s="18">
        <f t="shared" si="94"/>
        <v>0</v>
      </c>
      <c r="S43" s="20">
        <f t="shared" si="98"/>
        <v>1577.0468985163845</v>
      </c>
      <c r="T43" s="6"/>
      <c r="U43" s="84" t="s">
        <v>136</v>
      </c>
      <c r="V43" s="76">
        <f t="shared" si="95"/>
        <v>274.73004878758758</v>
      </c>
      <c r="W43" s="76">
        <f t="shared" si="95"/>
        <v>0</v>
      </c>
      <c r="X43" s="76">
        <f t="shared" si="95"/>
        <v>0</v>
      </c>
      <c r="Y43" s="76">
        <f t="shared" si="95"/>
        <v>920.68611322734796</v>
      </c>
      <c r="Z43" s="76">
        <f t="shared" si="95"/>
        <v>323.5450775588846</v>
      </c>
      <c r="AA43" s="76">
        <f t="shared" si="95"/>
        <v>0.32796742122298672</v>
      </c>
      <c r="AB43" s="76">
        <f t="shared" si="95"/>
        <v>5.1305809519837373</v>
      </c>
      <c r="AC43" s="77">
        <f t="shared" si="95"/>
        <v>52.627110569357434</v>
      </c>
      <c r="AD43" s="76">
        <f t="shared" si="95"/>
        <v>8.7514620593146564</v>
      </c>
      <c r="AE43" s="76">
        <f t="shared" si="95"/>
        <v>0</v>
      </c>
      <c r="AF43" s="76">
        <f t="shared" si="95"/>
        <v>0</v>
      </c>
      <c r="AG43" s="76">
        <f t="shared" si="95"/>
        <v>43.87564851004278</v>
      </c>
      <c r="AH43" s="76">
        <f t="shared" si="95"/>
        <v>0</v>
      </c>
      <c r="AI43" s="79">
        <f t="shared" si="99"/>
        <v>1577.0468985163843</v>
      </c>
      <c r="AJ43" t="str">
        <f t="shared" si="100"/>
        <v/>
      </c>
    </row>
    <row r="44" spans="1:36" x14ac:dyDescent="0.25">
      <c r="A44" s="21" t="s">
        <v>24</v>
      </c>
      <c r="B44" s="22">
        <f t="shared" si="96"/>
        <v>195.3207515814567</v>
      </c>
      <c r="C44" s="22">
        <f t="shared" si="96"/>
        <v>3.5069809886731953</v>
      </c>
      <c r="D44" s="22">
        <f t="shared" si="96"/>
        <v>58.889295775085998</v>
      </c>
      <c r="E44" s="22">
        <f t="shared" si="96"/>
        <v>883.77752742172697</v>
      </c>
      <c r="F44" s="214">
        <v>0</v>
      </c>
      <c r="G44" s="22">
        <f t="shared" si="93"/>
        <v>132.06505507071034</v>
      </c>
      <c r="H44" s="22">
        <f t="shared" si="93"/>
        <v>3.2554904644523535</v>
      </c>
      <c r="I44" s="24">
        <f t="shared" si="97"/>
        <v>1276.8151013021056</v>
      </c>
      <c r="J44" s="6"/>
      <c r="K44" s="25" t="s">
        <v>24</v>
      </c>
      <c r="L44" s="26">
        <f t="shared" si="94"/>
        <v>195.3207515814567</v>
      </c>
      <c r="M44" s="26">
        <f t="shared" si="94"/>
        <v>3.5069809886731953</v>
      </c>
      <c r="N44" s="26">
        <f t="shared" si="94"/>
        <v>58.889295775085998</v>
      </c>
      <c r="O44" s="26">
        <f t="shared" si="94"/>
        <v>883.77752742172697</v>
      </c>
      <c r="P44" s="26">
        <f t="shared" si="94"/>
        <v>10.481263682043624</v>
      </c>
      <c r="Q44" s="26">
        <f t="shared" si="94"/>
        <v>132.06505507071034</v>
      </c>
      <c r="R44" s="26">
        <f t="shared" si="94"/>
        <v>3.2554904644523535</v>
      </c>
      <c r="S44" s="28">
        <f t="shared" si="98"/>
        <v>1287.2963649841492</v>
      </c>
      <c r="T44" s="6"/>
      <c r="U44" s="80" t="s">
        <v>24</v>
      </c>
      <c r="V44" s="81">
        <f t="shared" si="95"/>
        <v>4.3006841404155853</v>
      </c>
      <c r="W44" s="81">
        <f t="shared" si="95"/>
        <v>142.92557083807424</v>
      </c>
      <c r="X44" s="81">
        <f t="shared" si="95"/>
        <v>132.06505507071034</v>
      </c>
      <c r="Y44" s="81">
        <f t="shared" si="95"/>
        <v>3.5069809886731953</v>
      </c>
      <c r="Z44" s="81">
        <f t="shared" si="95"/>
        <v>53.719500745062639</v>
      </c>
      <c r="AA44" s="81">
        <f t="shared" si="95"/>
        <v>837.71267973856413</v>
      </c>
      <c r="AB44" s="81">
        <f t="shared" si="95"/>
        <v>10.481263682043624</v>
      </c>
      <c r="AC44" s="82">
        <f t="shared" si="95"/>
        <v>102.5846297806054</v>
      </c>
      <c r="AD44" s="81">
        <f t="shared" si="95"/>
        <v>48.094496602966849</v>
      </c>
      <c r="AE44" s="81">
        <f t="shared" si="95"/>
        <v>44.445860141611938</v>
      </c>
      <c r="AF44" s="81">
        <f t="shared" si="95"/>
        <v>3.2554904644523535</v>
      </c>
      <c r="AG44" s="81">
        <f t="shared" si="95"/>
        <v>5.1697950300233577</v>
      </c>
      <c r="AH44" s="81">
        <f t="shared" si="95"/>
        <v>1.618987541550867</v>
      </c>
      <c r="AI44" s="83">
        <f t="shared" si="99"/>
        <v>1287.2963649841492</v>
      </c>
      <c r="AJ44" t="str">
        <f t="shared" si="100"/>
        <v/>
      </c>
    </row>
    <row r="45" spans="1:36" x14ac:dyDescent="0.25">
      <c r="A45" s="29" t="s">
        <v>23</v>
      </c>
      <c r="B45" s="18">
        <f t="shared" si="96"/>
        <v>194.37877227646749</v>
      </c>
      <c r="C45" s="18">
        <f t="shared" si="96"/>
        <v>0</v>
      </c>
      <c r="D45" s="18">
        <f t="shared" si="96"/>
        <v>108.1110424346785</v>
      </c>
      <c r="E45" s="18">
        <f t="shared" si="96"/>
        <v>0</v>
      </c>
      <c r="F45" s="214">
        <v>0</v>
      </c>
      <c r="G45" s="18">
        <f t="shared" si="93"/>
        <v>0</v>
      </c>
      <c r="H45" s="18">
        <f t="shared" si="93"/>
        <v>0</v>
      </c>
      <c r="I45" s="16">
        <f t="shared" si="97"/>
        <v>302.48981471114598</v>
      </c>
      <c r="J45" s="6"/>
      <c r="K45" s="31" t="s">
        <v>23</v>
      </c>
      <c r="L45" s="18">
        <f t="shared" si="94"/>
        <v>194.37877227646749</v>
      </c>
      <c r="M45" s="18">
        <f t="shared" si="94"/>
        <v>0</v>
      </c>
      <c r="N45" s="18">
        <f t="shared" si="94"/>
        <v>108.1110424346785</v>
      </c>
      <c r="O45" s="18">
        <f t="shared" si="94"/>
        <v>0</v>
      </c>
      <c r="P45" s="18">
        <f t="shared" si="94"/>
        <v>0</v>
      </c>
      <c r="Q45" s="18">
        <f t="shared" si="94"/>
        <v>0</v>
      </c>
      <c r="R45" s="18">
        <f t="shared" si="94"/>
        <v>0</v>
      </c>
      <c r="S45" s="20">
        <f t="shared" si="98"/>
        <v>302.48981471114598</v>
      </c>
      <c r="T45" s="6"/>
      <c r="U45" s="84" t="s">
        <v>23</v>
      </c>
      <c r="V45" s="76">
        <f t="shared" si="95"/>
        <v>111.44827439894698</v>
      </c>
      <c r="W45" s="76">
        <f t="shared" si="95"/>
        <v>0</v>
      </c>
      <c r="X45" s="76">
        <f t="shared" si="95"/>
        <v>0</v>
      </c>
      <c r="Y45" s="76">
        <f t="shared" si="95"/>
        <v>0</v>
      </c>
      <c r="Z45" s="76">
        <f t="shared" si="95"/>
        <v>0.58065058199745634</v>
      </c>
      <c r="AA45" s="76">
        <f t="shared" si="95"/>
        <v>0</v>
      </c>
      <c r="AB45" s="76">
        <f t="shared" si="95"/>
        <v>0</v>
      </c>
      <c r="AC45" s="77">
        <f t="shared" si="95"/>
        <v>190.46088973020161</v>
      </c>
      <c r="AD45" s="76">
        <f t="shared" si="95"/>
        <v>82.930497877520565</v>
      </c>
      <c r="AE45" s="76">
        <f t="shared" si="95"/>
        <v>0</v>
      </c>
      <c r="AF45" s="76">
        <f t="shared" si="95"/>
        <v>0</v>
      </c>
      <c r="AG45" s="76">
        <f t="shared" si="95"/>
        <v>107.53039185268103</v>
      </c>
      <c r="AH45" s="76">
        <f t="shared" si="95"/>
        <v>0</v>
      </c>
      <c r="AI45" s="79">
        <f t="shared" si="99"/>
        <v>302.48981471114604</v>
      </c>
      <c r="AJ45" t="str">
        <f t="shared" si="100"/>
        <v/>
      </c>
    </row>
    <row r="46" spans="1:36" x14ac:dyDescent="0.25">
      <c r="A46" s="21" t="s">
        <v>58</v>
      </c>
      <c r="B46" s="22">
        <f t="shared" si="96"/>
        <v>22.742706880124238</v>
      </c>
      <c r="C46" s="22">
        <f t="shared" si="96"/>
        <v>3.0201462349620827</v>
      </c>
      <c r="D46" s="22">
        <f t="shared" si="96"/>
        <v>6.5879583964410449</v>
      </c>
      <c r="E46" s="22">
        <f t="shared" si="96"/>
        <v>0</v>
      </c>
      <c r="F46" s="214">
        <v>0</v>
      </c>
      <c r="G46" s="22">
        <f t="shared" si="93"/>
        <v>0</v>
      </c>
      <c r="H46" s="22">
        <f t="shared" si="93"/>
        <v>0</v>
      </c>
      <c r="I46" s="24">
        <f t="shared" si="97"/>
        <v>32.350811511527368</v>
      </c>
      <c r="J46" s="6"/>
      <c r="K46" s="25" t="s">
        <v>58</v>
      </c>
      <c r="L46" s="26">
        <f t="shared" si="94"/>
        <v>22.742706880124238</v>
      </c>
      <c r="M46" s="26">
        <f t="shared" si="94"/>
        <v>3.0201462349620827</v>
      </c>
      <c r="N46" s="26">
        <f t="shared" si="94"/>
        <v>6.5879583964410449</v>
      </c>
      <c r="O46" s="26">
        <f t="shared" si="94"/>
        <v>0</v>
      </c>
      <c r="P46" s="26">
        <f t="shared" si="94"/>
        <v>0</v>
      </c>
      <c r="Q46" s="26">
        <f t="shared" si="94"/>
        <v>0</v>
      </c>
      <c r="R46" s="26">
        <f t="shared" si="94"/>
        <v>0</v>
      </c>
      <c r="S46" s="28">
        <f t="shared" si="98"/>
        <v>32.350811511527368</v>
      </c>
      <c r="T46" s="6"/>
      <c r="U46" s="80" t="s">
        <v>58</v>
      </c>
      <c r="V46" s="81">
        <f t="shared" si="95"/>
        <v>22.192274480281249</v>
      </c>
      <c r="W46" s="81">
        <f t="shared" si="95"/>
        <v>0</v>
      </c>
      <c r="X46" s="81">
        <f t="shared" si="95"/>
        <v>0</v>
      </c>
      <c r="Y46" s="81">
        <f t="shared" si="95"/>
        <v>3.0201462349620827</v>
      </c>
      <c r="Z46" s="81">
        <f t="shared" si="95"/>
        <v>6.5879583964410449</v>
      </c>
      <c r="AA46" s="81">
        <f t="shared" si="95"/>
        <v>0</v>
      </c>
      <c r="AB46" s="81">
        <f t="shared" si="95"/>
        <v>0</v>
      </c>
      <c r="AC46" s="82">
        <f t="shared" si="95"/>
        <v>0.55043239984298875</v>
      </c>
      <c r="AD46" s="81">
        <f t="shared" si="95"/>
        <v>0.55043239984298875</v>
      </c>
      <c r="AE46" s="81">
        <f t="shared" si="95"/>
        <v>0</v>
      </c>
      <c r="AF46" s="81">
        <f t="shared" si="95"/>
        <v>0</v>
      </c>
      <c r="AG46" s="81">
        <f t="shared" si="95"/>
        <v>0</v>
      </c>
      <c r="AH46" s="81">
        <f t="shared" si="95"/>
        <v>0</v>
      </c>
      <c r="AI46" s="83">
        <f t="shared" si="99"/>
        <v>32.350811511527368</v>
      </c>
      <c r="AJ46" t="str">
        <f t="shared" si="100"/>
        <v/>
      </c>
    </row>
    <row r="47" spans="1:36" x14ac:dyDescent="0.25">
      <c r="A47" s="29" t="s">
        <v>21</v>
      </c>
      <c r="B47" s="18">
        <f t="shared" si="96"/>
        <v>92.777161033005854</v>
      </c>
      <c r="C47" s="18">
        <f t="shared" si="96"/>
        <v>887.11129514408037</v>
      </c>
      <c r="D47" s="18">
        <f t="shared" si="96"/>
        <v>478.9855707417592</v>
      </c>
      <c r="E47" s="18">
        <f t="shared" si="96"/>
        <v>0</v>
      </c>
      <c r="F47" s="214">
        <v>0</v>
      </c>
      <c r="G47" s="18">
        <f t="shared" si="93"/>
        <v>0</v>
      </c>
      <c r="H47" s="18">
        <f t="shared" si="93"/>
        <v>0</v>
      </c>
      <c r="I47" s="16">
        <f t="shared" si="97"/>
        <v>1458.8740269188454</v>
      </c>
      <c r="J47" s="6"/>
      <c r="K47" s="31" t="s">
        <v>21</v>
      </c>
      <c r="L47" s="18">
        <f t="shared" si="94"/>
        <v>92.777161033005854</v>
      </c>
      <c r="M47" s="18">
        <f t="shared" si="94"/>
        <v>887.11129514408037</v>
      </c>
      <c r="N47" s="18">
        <f t="shared" si="94"/>
        <v>478.9855707417592</v>
      </c>
      <c r="O47" s="18">
        <f t="shared" si="94"/>
        <v>0</v>
      </c>
      <c r="P47" s="18">
        <f t="shared" si="94"/>
        <v>50.316623459865163</v>
      </c>
      <c r="Q47" s="18">
        <f t="shared" si="94"/>
        <v>0</v>
      </c>
      <c r="R47" s="18">
        <f t="shared" si="94"/>
        <v>0</v>
      </c>
      <c r="S47" s="20">
        <f t="shared" si="98"/>
        <v>1509.1906503787106</v>
      </c>
      <c r="T47" s="6"/>
      <c r="U47" s="84" t="s">
        <v>21</v>
      </c>
      <c r="V47" s="76">
        <f t="shared" si="95"/>
        <v>91.541725062260454</v>
      </c>
      <c r="W47" s="76">
        <f t="shared" si="95"/>
        <v>0</v>
      </c>
      <c r="X47" s="76">
        <f t="shared" si="95"/>
        <v>0</v>
      </c>
      <c r="Y47" s="76">
        <f t="shared" si="95"/>
        <v>887.11129514408037</v>
      </c>
      <c r="Z47" s="76">
        <f t="shared" si="95"/>
        <v>204.04752403874761</v>
      </c>
      <c r="AA47" s="76">
        <f t="shared" si="95"/>
        <v>0</v>
      </c>
      <c r="AB47" s="76">
        <f t="shared" si="95"/>
        <v>50.316623459865163</v>
      </c>
      <c r="AC47" s="77">
        <f t="shared" si="95"/>
        <v>276.17348267375701</v>
      </c>
      <c r="AD47" s="76">
        <f t="shared" si="95"/>
        <v>1.235435970745397</v>
      </c>
      <c r="AE47" s="76">
        <f t="shared" si="95"/>
        <v>0</v>
      </c>
      <c r="AF47" s="76">
        <f t="shared" si="95"/>
        <v>0</v>
      </c>
      <c r="AG47" s="76">
        <f t="shared" si="95"/>
        <v>274.93804670301165</v>
      </c>
      <c r="AH47" s="76">
        <f t="shared" si="95"/>
        <v>0</v>
      </c>
      <c r="AI47" s="79">
        <f t="shared" si="99"/>
        <v>1509.1906503787106</v>
      </c>
      <c r="AJ47" t="str">
        <f t="shared" si="100"/>
        <v/>
      </c>
    </row>
    <row r="48" spans="1:36" x14ac:dyDescent="0.25">
      <c r="A48" s="21" t="s">
        <v>20</v>
      </c>
      <c r="B48" s="22">
        <f t="shared" si="96"/>
        <v>0.29854636082155656</v>
      </c>
      <c r="C48" s="22">
        <f t="shared" si="96"/>
        <v>16.07218609142598</v>
      </c>
      <c r="D48" s="22">
        <f t="shared" si="96"/>
        <v>5.00395404775246</v>
      </c>
      <c r="E48" s="22">
        <f t="shared" si="96"/>
        <v>0</v>
      </c>
      <c r="F48" s="214">
        <v>0</v>
      </c>
      <c r="G48" s="22">
        <f t="shared" si="93"/>
        <v>0</v>
      </c>
      <c r="H48" s="22">
        <f t="shared" si="93"/>
        <v>0</v>
      </c>
      <c r="I48" s="24">
        <f t="shared" si="97"/>
        <v>21.374686499999996</v>
      </c>
      <c r="J48" s="6"/>
      <c r="K48" s="25" t="s">
        <v>20</v>
      </c>
      <c r="L48" s="26">
        <f t="shared" si="94"/>
        <v>0.29854636082155656</v>
      </c>
      <c r="M48" s="26">
        <f t="shared" si="94"/>
        <v>16.07218609142598</v>
      </c>
      <c r="N48" s="26">
        <f t="shared" si="94"/>
        <v>5.00395404775246</v>
      </c>
      <c r="O48" s="26">
        <f t="shared" si="94"/>
        <v>0</v>
      </c>
      <c r="P48" s="26">
        <f t="shared" si="94"/>
        <v>0</v>
      </c>
      <c r="Q48" s="26">
        <f t="shared" si="94"/>
        <v>0</v>
      </c>
      <c r="R48" s="26">
        <f t="shared" si="94"/>
        <v>0</v>
      </c>
      <c r="S48" s="28">
        <f t="shared" si="98"/>
        <v>21.374686499999996</v>
      </c>
      <c r="T48" s="6"/>
      <c r="U48" s="80" t="s">
        <v>59</v>
      </c>
      <c r="V48" s="81">
        <f t="shared" si="95"/>
        <v>0.29854636082155656</v>
      </c>
      <c r="W48" s="81">
        <f t="shared" si="95"/>
        <v>0</v>
      </c>
      <c r="X48" s="81">
        <f t="shared" si="95"/>
        <v>0</v>
      </c>
      <c r="Y48" s="81">
        <f t="shared" si="95"/>
        <v>16.07218609142598</v>
      </c>
      <c r="Z48" s="81">
        <f t="shared" si="95"/>
        <v>5.00395404775246</v>
      </c>
      <c r="AA48" s="81">
        <f t="shared" si="95"/>
        <v>0</v>
      </c>
      <c r="AB48" s="81">
        <f t="shared" si="95"/>
        <v>0</v>
      </c>
      <c r="AC48" s="82">
        <f t="shared" si="95"/>
        <v>0</v>
      </c>
      <c r="AD48" s="81">
        <f t="shared" si="95"/>
        <v>0</v>
      </c>
      <c r="AE48" s="81">
        <f t="shared" si="95"/>
        <v>0</v>
      </c>
      <c r="AF48" s="81">
        <f t="shared" si="95"/>
        <v>0</v>
      </c>
      <c r="AG48" s="81">
        <f t="shared" si="95"/>
        <v>0</v>
      </c>
      <c r="AH48" s="81">
        <f t="shared" si="95"/>
        <v>0</v>
      </c>
      <c r="AI48" s="83">
        <f t="shared" si="99"/>
        <v>21.374686499999996</v>
      </c>
      <c r="AJ48" t="str">
        <f t="shared" si="100"/>
        <v/>
      </c>
    </row>
    <row r="49" spans="1:36" x14ac:dyDescent="0.25">
      <c r="A49" s="32" t="s">
        <v>62</v>
      </c>
      <c r="B49" s="18">
        <f t="shared" si="96"/>
        <v>0</v>
      </c>
      <c r="C49" s="18">
        <f t="shared" si="96"/>
        <v>0</v>
      </c>
      <c r="D49" s="18">
        <f t="shared" si="96"/>
        <v>0</v>
      </c>
      <c r="E49" s="18">
        <f t="shared" si="96"/>
        <v>0</v>
      </c>
      <c r="F49" s="214">
        <v>0</v>
      </c>
      <c r="G49" s="18">
        <f t="shared" ref="G49:H53" si="101">G127+G153+G179+G205+G231+G257+G283+G309+G335+G361+G387+G413+G439</f>
        <v>0</v>
      </c>
      <c r="H49" s="18">
        <f t="shared" si="101"/>
        <v>0</v>
      </c>
      <c r="I49" s="16">
        <f t="shared" si="97"/>
        <v>0</v>
      </c>
      <c r="J49" s="6"/>
      <c r="K49" s="33" t="s">
        <v>62</v>
      </c>
      <c r="L49" s="18">
        <f t="shared" ref="L49:R53" si="102">L127+L153+L179+L205+L231+L257+L283+L309+L335+L361+L387+L413+L439</f>
        <v>0</v>
      </c>
      <c r="M49" s="18">
        <f t="shared" si="102"/>
        <v>0</v>
      </c>
      <c r="N49" s="18">
        <f t="shared" si="102"/>
        <v>0</v>
      </c>
      <c r="O49" s="18">
        <f t="shared" si="102"/>
        <v>0</v>
      </c>
      <c r="P49" s="18">
        <f t="shared" si="102"/>
        <v>0</v>
      </c>
      <c r="Q49" s="18">
        <f t="shared" si="102"/>
        <v>0</v>
      </c>
      <c r="R49" s="18">
        <f t="shared" si="102"/>
        <v>0</v>
      </c>
      <c r="S49" s="20">
        <f t="shared" si="98"/>
        <v>0</v>
      </c>
      <c r="T49" s="6"/>
      <c r="U49" s="85" t="s">
        <v>60</v>
      </c>
      <c r="V49" s="76">
        <f t="shared" ref="V49:AH53" si="103">V127+V153+V179+V205+V231+V257+V283+V309+V335+V361+V387+V413+V439</f>
        <v>0</v>
      </c>
      <c r="W49" s="76">
        <f t="shared" si="103"/>
        <v>0</v>
      </c>
      <c r="X49" s="76">
        <f t="shared" si="103"/>
        <v>0</v>
      </c>
      <c r="Y49" s="76">
        <f t="shared" si="103"/>
        <v>0</v>
      </c>
      <c r="Z49" s="76">
        <f t="shared" si="103"/>
        <v>0</v>
      </c>
      <c r="AA49" s="76">
        <f t="shared" si="103"/>
        <v>0</v>
      </c>
      <c r="AB49" s="76">
        <f t="shared" si="103"/>
        <v>0</v>
      </c>
      <c r="AC49" s="77">
        <f t="shared" si="103"/>
        <v>0</v>
      </c>
      <c r="AD49" s="76">
        <f t="shared" si="103"/>
        <v>0</v>
      </c>
      <c r="AE49" s="76">
        <f t="shared" si="103"/>
        <v>0</v>
      </c>
      <c r="AF49" s="76">
        <f t="shared" si="103"/>
        <v>0</v>
      </c>
      <c r="AG49" s="76">
        <f t="shared" si="103"/>
        <v>0</v>
      </c>
      <c r="AH49" s="76">
        <f t="shared" si="103"/>
        <v>0</v>
      </c>
      <c r="AI49" s="79">
        <f t="shared" si="99"/>
        <v>0</v>
      </c>
      <c r="AJ49" t="str">
        <f t="shared" si="100"/>
        <v/>
      </c>
    </row>
    <row r="50" spans="1:36" ht="14.4" x14ac:dyDescent="0.3">
      <c r="A50" s="34" t="s">
        <v>22</v>
      </c>
      <c r="B50" s="35">
        <f t="shared" ref="B50:E53" si="104">B128+B154+B180+B206+B232+B258+B284+B310+B336+B362+B388+B414+B440</f>
        <v>0</v>
      </c>
      <c r="C50" s="35">
        <f t="shared" si="104"/>
        <v>0</v>
      </c>
      <c r="D50" s="35">
        <f t="shared" si="104"/>
        <v>0</v>
      </c>
      <c r="E50" s="35">
        <f t="shared" si="104"/>
        <v>0</v>
      </c>
      <c r="F50" s="214">
        <v>0</v>
      </c>
      <c r="G50" s="35">
        <f t="shared" si="101"/>
        <v>0</v>
      </c>
      <c r="H50" s="35">
        <f t="shared" si="101"/>
        <v>0</v>
      </c>
      <c r="I50" s="37">
        <f t="shared" si="97"/>
        <v>0</v>
      </c>
      <c r="J50" s="6"/>
      <c r="K50" s="38" t="s">
        <v>22</v>
      </c>
      <c r="L50" s="39">
        <f t="shared" si="102"/>
        <v>0</v>
      </c>
      <c r="M50" s="39">
        <f t="shared" si="102"/>
        <v>0</v>
      </c>
      <c r="N50" s="39">
        <f t="shared" si="102"/>
        <v>0</v>
      </c>
      <c r="O50" s="39">
        <f t="shared" si="102"/>
        <v>0</v>
      </c>
      <c r="P50" s="39">
        <f t="shared" si="102"/>
        <v>0</v>
      </c>
      <c r="Q50" s="39">
        <f t="shared" si="102"/>
        <v>0</v>
      </c>
      <c r="R50" s="39">
        <f t="shared" si="102"/>
        <v>0</v>
      </c>
      <c r="S50" s="41">
        <f t="shared" si="98"/>
        <v>0</v>
      </c>
      <c r="T50" s="6"/>
      <c r="U50" s="86" t="s">
        <v>63</v>
      </c>
      <c r="V50" s="87">
        <f t="shared" si="103"/>
        <v>0</v>
      </c>
      <c r="W50" s="87">
        <f t="shared" si="103"/>
        <v>0</v>
      </c>
      <c r="X50" s="87">
        <f t="shared" si="103"/>
        <v>0</v>
      </c>
      <c r="Y50" s="87">
        <f t="shared" si="103"/>
        <v>0</v>
      </c>
      <c r="Z50" s="87">
        <f t="shared" si="103"/>
        <v>0</v>
      </c>
      <c r="AA50" s="87">
        <f t="shared" si="103"/>
        <v>0</v>
      </c>
      <c r="AB50" s="87">
        <f t="shared" si="103"/>
        <v>0</v>
      </c>
      <c r="AC50" s="171">
        <f t="shared" si="103"/>
        <v>0</v>
      </c>
      <c r="AD50" s="87">
        <f t="shared" si="103"/>
        <v>0</v>
      </c>
      <c r="AE50" s="87">
        <f t="shared" si="103"/>
        <v>0</v>
      </c>
      <c r="AF50" s="87">
        <f t="shared" si="103"/>
        <v>0</v>
      </c>
      <c r="AG50" s="87">
        <f t="shared" si="103"/>
        <v>0</v>
      </c>
      <c r="AH50" s="87">
        <f t="shared" si="103"/>
        <v>0</v>
      </c>
      <c r="AI50" s="89">
        <f t="shared" si="99"/>
        <v>0</v>
      </c>
      <c r="AJ50" t="str">
        <f t="shared" si="100"/>
        <v/>
      </c>
    </row>
    <row r="51" spans="1:36" ht="14.4" x14ac:dyDescent="0.3">
      <c r="A51" s="42" t="s">
        <v>18</v>
      </c>
      <c r="B51" s="43">
        <f t="shared" si="104"/>
        <v>0</v>
      </c>
      <c r="C51" s="43">
        <f t="shared" si="104"/>
        <v>0</v>
      </c>
      <c r="D51" s="43">
        <f t="shared" si="104"/>
        <v>0</v>
      </c>
      <c r="E51" s="43">
        <f t="shared" si="104"/>
        <v>0</v>
      </c>
      <c r="F51" s="214">
        <v>0</v>
      </c>
      <c r="G51" s="43">
        <f t="shared" si="101"/>
        <v>0</v>
      </c>
      <c r="H51" s="43">
        <f t="shared" si="101"/>
        <v>0</v>
      </c>
      <c r="I51" s="45">
        <f t="shared" si="97"/>
        <v>0</v>
      </c>
      <c r="J51" s="6"/>
      <c r="K51" s="46" t="s">
        <v>18</v>
      </c>
      <c r="L51" s="43">
        <f t="shared" si="102"/>
        <v>0</v>
      </c>
      <c r="M51" s="43">
        <f t="shared" si="102"/>
        <v>0</v>
      </c>
      <c r="N51" s="43">
        <f t="shared" si="102"/>
        <v>0</v>
      </c>
      <c r="O51" s="43">
        <f t="shared" si="102"/>
        <v>0</v>
      </c>
      <c r="P51" s="43">
        <f t="shared" si="102"/>
        <v>0</v>
      </c>
      <c r="Q51" s="43">
        <f t="shared" si="102"/>
        <v>0</v>
      </c>
      <c r="R51" s="43">
        <f t="shared" si="102"/>
        <v>0</v>
      </c>
      <c r="S51" s="48">
        <f t="shared" si="98"/>
        <v>0</v>
      </c>
      <c r="T51" s="6"/>
      <c r="U51" s="90" t="s">
        <v>18</v>
      </c>
      <c r="V51" s="91">
        <f t="shared" si="103"/>
        <v>0</v>
      </c>
      <c r="W51" s="91">
        <f t="shared" si="103"/>
        <v>0</v>
      </c>
      <c r="X51" s="91">
        <f t="shared" si="103"/>
        <v>0</v>
      </c>
      <c r="Y51" s="91">
        <f t="shared" si="103"/>
        <v>0</v>
      </c>
      <c r="Z51" s="91">
        <f t="shared" si="103"/>
        <v>0</v>
      </c>
      <c r="AA51" s="91">
        <f t="shared" si="103"/>
        <v>0</v>
      </c>
      <c r="AB51" s="91">
        <f t="shared" si="103"/>
        <v>0</v>
      </c>
      <c r="AC51" s="172">
        <f t="shared" si="103"/>
        <v>0</v>
      </c>
      <c r="AD51" s="91">
        <f t="shared" si="103"/>
        <v>0</v>
      </c>
      <c r="AE51" s="91">
        <f t="shared" si="103"/>
        <v>0</v>
      </c>
      <c r="AF51" s="91">
        <f t="shared" si="103"/>
        <v>0</v>
      </c>
      <c r="AG51" s="91">
        <f t="shared" si="103"/>
        <v>0</v>
      </c>
      <c r="AH51" s="91">
        <f t="shared" si="103"/>
        <v>0</v>
      </c>
      <c r="AI51" s="93">
        <f t="shared" si="99"/>
        <v>0</v>
      </c>
      <c r="AJ51" t="str">
        <f t="shared" si="100"/>
        <v/>
      </c>
    </row>
    <row r="52" spans="1:36" ht="14.4" x14ac:dyDescent="0.3">
      <c r="A52" s="34" t="s">
        <v>19</v>
      </c>
      <c r="B52" s="35">
        <f t="shared" si="104"/>
        <v>0</v>
      </c>
      <c r="C52" s="35">
        <f t="shared" si="104"/>
        <v>0</v>
      </c>
      <c r="D52" s="35">
        <f t="shared" si="104"/>
        <v>0</v>
      </c>
      <c r="E52" s="35">
        <f t="shared" si="104"/>
        <v>0</v>
      </c>
      <c r="F52" s="214">
        <v>0</v>
      </c>
      <c r="G52" s="35">
        <f t="shared" si="101"/>
        <v>0</v>
      </c>
      <c r="H52" s="35">
        <f t="shared" si="101"/>
        <v>0</v>
      </c>
      <c r="I52" s="37">
        <f t="shared" si="97"/>
        <v>0</v>
      </c>
      <c r="J52" s="6"/>
      <c r="K52" s="38" t="s">
        <v>19</v>
      </c>
      <c r="L52" s="39">
        <f t="shared" si="102"/>
        <v>0</v>
      </c>
      <c r="M52" s="39">
        <f t="shared" si="102"/>
        <v>0</v>
      </c>
      <c r="N52" s="39">
        <f t="shared" si="102"/>
        <v>0</v>
      </c>
      <c r="O52" s="39">
        <f t="shared" si="102"/>
        <v>0</v>
      </c>
      <c r="P52" s="39">
        <f t="shared" si="102"/>
        <v>0</v>
      </c>
      <c r="Q52" s="39">
        <f t="shared" si="102"/>
        <v>0</v>
      </c>
      <c r="R52" s="39">
        <f t="shared" si="102"/>
        <v>0</v>
      </c>
      <c r="S52" s="41">
        <f t="shared" si="98"/>
        <v>0</v>
      </c>
      <c r="T52" s="6"/>
      <c r="U52" s="86" t="s">
        <v>19</v>
      </c>
      <c r="V52" s="87">
        <f t="shared" si="103"/>
        <v>0</v>
      </c>
      <c r="W52" s="87">
        <f t="shared" si="103"/>
        <v>0</v>
      </c>
      <c r="X52" s="87">
        <f t="shared" si="103"/>
        <v>0</v>
      </c>
      <c r="Y52" s="87">
        <f t="shared" si="103"/>
        <v>0</v>
      </c>
      <c r="Z52" s="87">
        <f t="shared" si="103"/>
        <v>0</v>
      </c>
      <c r="AA52" s="87">
        <f t="shared" si="103"/>
        <v>0</v>
      </c>
      <c r="AB52" s="87">
        <f t="shared" si="103"/>
        <v>0</v>
      </c>
      <c r="AC52" s="171">
        <f t="shared" si="103"/>
        <v>0</v>
      </c>
      <c r="AD52" s="87">
        <f t="shared" si="103"/>
        <v>0</v>
      </c>
      <c r="AE52" s="87">
        <f t="shared" si="103"/>
        <v>0</v>
      </c>
      <c r="AF52" s="87">
        <f t="shared" si="103"/>
        <v>0</v>
      </c>
      <c r="AG52" s="87">
        <f t="shared" si="103"/>
        <v>0</v>
      </c>
      <c r="AH52" s="87">
        <f t="shared" si="103"/>
        <v>0</v>
      </c>
      <c r="AI52" s="89">
        <f t="shared" si="99"/>
        <v>0</v>
      </c>
      <c r="AJ52" t="str">
        <f t="shared" si="100"/>
        <v/>
      </c>
    </row>
    <row r="53" spans="1:36" ht="15" thickBot="1" x14ac:dyDescent="0.35">
      <c r="A53" s="49" t="s">
        <v>10</v>
      </c>
      <c r="B53" s="50">
        <f t="shared" si="104"/>
        <v>0</v>
      </c>
      <c r="C53" s="50">
        <f t="shared" si="104"/>
        <v>0</v>
      </c>
      <c r="D53" s="50">
        <f t="shared" si="104"/>
        <v>0</v>
      </c>
      <c r="E53" s="50">
        <f t="shared" si="104"/>
        <v>0</v>
      </c>
      <c r="F53" s="215">
        <v>0</v>
      </c>
      <c r="G53" s="50">
        <f t="shared" si="101"/>
        <v>0</v>
      </c>
      <c r="H53" s="50">
        <f t="shared" si="101"/>
        <v>0</v>
      </c>
      <c r="I53" s="52">
        <f t="shared" si="97"/>
        <v>0</v>
      </c>
      <c r="J53" s="6"/>
      <c r="K53" s="53" t="s">
        <v>10</v>
      </c>
      <c r="L53" s="50">
        <f t="shared" si="102"/>
        <v>0</v>
      </c>
      <c r="M53" s="50">
        <f t="shared" si="102"/>
        <v>0</v>
      </c>
      <c r="N53" s="50">
        <f t="shared" si="102"/>
        <v>0</v>
      </c>
      <c r="O53" s="50">
        <f t="shared" si="102"/>
        <v>0</v>
      </c>
      <c r="P53" s="50">
        <f t="shared" si="102"/>
        <v>0</v>
      </c>
      <c r="Q53" s="50">
        <f t="shared" si="102"/>
        <v>0</v>
      </c>
      <c r="R53" s="50">
        <f t="shared" si="102"/>
        <v>0</v>
      </c>
      <c r="S53" s="55">
        <f t="shared" si="98"/>
        <v>0</v>
      </c>
      <c r="T53" s="6"/>
      <c r="U53" s="90" t="s">
        <v>10</v>
      </c>
      <c r="V53" s="91">
        <f t="shared" si="103"/>
        <v>0</v>
      </c>
      <c r="W53" s="91">
        <f t="shared" si="103"/>
        <v>0</v>
      </c>
      <c r="X53" s="91">
        <f t="shared" si="103"/>
        <v>0</v>
      </c>
      <c r="Y53" s="91">
        <f t="shared" si="103"/>
        <v>0</v>
      </c>
      <c r="Z53" s="91">
        <f t="shared" si="103"/>
        <v>0</v>
      </c>
      <c r="AA53" s="91">
        <f t="shared" si="103"/>
        <v>0</v>
      </c>
      <c r="AB53" s="91">
        <f t="shared" si="103"/>
        <v>0</v>
      </c>
      <c r="AC53" s="172">
        <f t="shared" si="103"/>
        <v>0</v>
      </c>
      <c r="AD53" s="91">
        <f t="shared" si="103"/>
        <v>0</v>
      </c>
      <c r="AE53" s="91">
        <f t="shared" si="103"/>
        <v>0</v>
      </c>
      <c r="AF53" s="91">
        <f t="shared" si="103"/>
        <v>0</v>
      </c>
      <c r="AG53" s="91">
        <f t="shared" si="103"/>
        <v>0</v>
      </c>
      <c r="AH53" s="91">
        <f t="shared" si="103"/>
        <v>0</v>
      </c>
      <c r="AI53" s="93">
        <f t="shared" si="99"/>
        <v>0</v>
      </c>
      <c r="AJ53" t="str">
        <f t="shared" si="100"/>
        <v/>
      </c>
    </row>
    <row r="54" spans="1:36" x14ac:dyDescent="0.25">
      <c r="A54" s="56" t="s">
        <v>25</v>
      </c>
      <c r="B54" s="57">
        <f>SUM(B33:B49)</f>
        <v>918.85163929786449</v>
      </c>
      <c r="C54" s="57">
        <f t="shared" ref="C54:I54" si="105">SUM(C33:C49)</f>
        <v>1908.3703747129221</v>
      </c>
      <c r="D54" s="57">
        <f t="shared" si="105"/>
        <v>1073.5131914605186</v>
      </c>
      <c r="E54" s="57">
        <f t="shared" si="105"/>
        <v>1352.4997891530106</v>
      </c>
      <c r="F54" s="57">
        <f t="shared" si="105"/>
        <v>0</v>
      </c>
      <c r="G54" s="57">
        <f t="shared" si="105"/>
        <v>132.06505507071034</v>
      </c>
      <c r="H54" s="58">
        <f t="shared" si="105"/>
        <v>3.2554904644523535</v>
      </c>
      <c r="I54" s="16">
        <f t="shared" si="105"/>
        <v>5388.5555401594793</v>
      </c>
      <c r="J54" s="6"/>
      <c r="K54" s="59" t="s">
        <v>25</v>
      </c>
      <c r="L54" s="57">
        <f>SUM(L33:L49)</f>
        <v>918.85163929786449</v>
      </c>
      <c r="M54" s="57">
        <f t="shared" ref="M54:S54" si="106">SUM(M33:M49)</f>
        <v>1908.3703747129221</v>
      </c>
      <c r="N54" s="57">
        <f t="shared" si="106"/>
        <v>1073.5131914605186</v>
      </c>
      <c r="O54" s="57">
        <f t="shared" si="106"/>
        <v>1352.4997891530106</v>
      </c>
      <c r="P54" s="57">
        <f t="shared" si="106"/>
        <v>880.54718212211333</v>
      </c>
      <c r="Q54" s="57">
        <f t="shared" si="106"/>
        <v>132.06505507071034</v>
      </c>
      <c r="R54" s="58">
        <f t="shared" si="106"/>
        <v>3.2554904644523535</v>
      </c>
      <c r="S54" s="60">
        <f t="shared" si="106"/>
        <v>6269.1027222815928</v>
      </c>
      <c r="T54" s="6"/>
      <c r="U54" s="94" t="s">
        <v>61</v>
      </c>
      <c r="V54" s="95">
        <f>SUM(V33:V49)</f>
        <v>631.24998019218594</v>
      </c>
      <c r="W54" s="95">
        <f t="shared" ref="W54:AH54" si="107">SUM(W33:W49)</f>
        <v>143.31374818868522</v>
      </c>
      <c r="X54" s="95">
        <f t="shared" si="107"/>
        <v>132.06505507071034</v>
      </c>
      <c r="Y54" s="95">
        <f t="shared" si="107"/>
        <v>1908.3703747129221</v>
      </c>
      <c r="Z54" s="95">
        <f t="shared" si="107"/>
        <v>634.49880615909399</v>
      </c>
      <c r="AA54" s="95">
        <f t="shared" si="107"/>
        <v>1302.6620523845174</v>
      </c>
      <c r="AB54" s="95">
        <f t="shared" si="107"/>
        <v>880.54718212211333</v>
      </c>
      <c r="AC54" s="95">
        <f t="shared" si="107"/>
        <v>636.39552345136337</v>
      </c>
      <c r="AD54" s="96">
        <f t="shared" si="107"/>
        <v>144.28791091699307</v>
      </c>
      <c r="AE54" s="96">
        <f t="shared" si="107"/>
        <v>45.154472509893523</v>
      </c>
      <c r="AF54" s="96">
        <f t="shared" si="107"/>
        <v>3.2554904644523535</v>
      </c>
      <c r="AG54" s="96">
        <f t="shared" si="107"/>
        <v>439.0143853014248</v>
      </c>
      <c r="AH54" s="96">
        <f t="shared" si="107"/>
        <v>4.6832642585996496</v>
      </c>
      <c r="AI54" s="97">
        <f>SUM(V54:AC54)</f>
        <v>6269.1027222815919</v>
      </c>
      <c r="AJ54" t="str">
        <f t="shared" si="100"/>
        <v/>
      </c>
    </row>
    <row r="55" spans="1:36" ht="15" thickBot="1" x14ac:dyDescent="0.35">
      <c r="A55" s="61" t="s">
        <v>86</v>
      </c>
      <c r="B55" s="98">
        <f>IF($I54=0,"-",B54/$I54)</f>
        <v>0.1705190996826341</v>
      </c>
      <c r="C55" s="98">
        <f t="shared" ref="C55:H55" si="108">IF($I54=0,"-",C54/$I54)</f>
        <v>0.35415249234982221</v>
      </c>
      <c r="D55" s="98">
        <f t="shared" si="108"/>
        <v>0.19922095698186809</v>
      </c>
      <c r="E55" s="98">
        <f t="shared" si="108"/>
        <v>0.25099486848992969</v>
      </c>
      <c r="F55" s="98">
        <f t="shared" si="108"/>
        <v>0</v>
      </c>
      <c r="G55" s="98">
        <f t="shared" si="108"/>
        <v>2.4508433491399396E-2</v>
      </c>
      <c r="H55" s="99">
        <f t="shared" si="108"/>
        <v>6.0414900434634924E-4</v>
      </c>
      <c r="I55" s="100">
        <f>SUM(B55:H55)</f>
        <v>0.99999999999999989</v>
      </c>
      <c r="K55" s="64" t="s">
        <v>86</v>
      </c>
      <c r="L55" s="65">
        <f>IF($S54=0,"-",L54/$S54)</f>
        <v>0.14656828576633299</v>
      </c>
      <c r="M55" s="65">
        <f t="shared" ref="M55:R55" si="109">IF($S54=0,"-",M54/$S54)</f>
        <v>0.30440885390666961</v>
      </c>
      <c r="N55" s="65">
        <f t="shared" si="109"/>
        <v>0.17123873048770549</v>
      </c>
      <c r="O55" s="65">
        <f t="shared" si="109"/>
        <v>0.21574056911620973</v>
      </c>
      <c r="P55" s="65">
        <f t="shared" si="109"/>
        <v>0.14045824755630176</v>
      </c>
      <c r="Q55" s="65">
        <f t="shared" si="109"/>
        <v>2.106602187284726E-2</v>
      </c>
      <c r="R55" s="66">
        <f t="shared" si="109"/>
        <v>5.1929129393297644E-4</v>
      </c>
      <c r="S55" s="67">
        <f>SUM(L55:R55)</f>
        <v>0.99999999999999989</v>
      </c>
      <c r="U55" s="101" t="s">
        <v>86</v>
      </c>
      <c r="V55" s="102">
        <f>+V54/$AI54</f>
        <v>0.10069223749494527</v>
      </c>
      <c r="W55" s="102">
        <f t="shared" ref="W55:AH55" si="110">+W54/$AI54</f>
        <v>2.2860328588861802E-2</v>
      </c>
      <c r="X55" s="102">
        <f t="shared" si="110"/>
        <v>2.1066021872847264E-2</v>
      </c>
      <c r="Y55" s="102">
        <f t="shared" si="110"/>
        <v>0.30440885390666966</v>
      </c>
      <c r="Z55" s="102">
        <f t="shared" si="110"/>
        <v>0.10121046571847733</v>
      </c>
      <c r="AA55" s="102">
        <f t="shared" si="110"/>
        <v>0.20779082910136518</v>
      </c>
      <c r="AB55" s="102">
        <f t="shared" si="110"/>
        <v>0.14045824755630179</v>
      </c>
      <c r="AC55" s="102">
        <f t="shared" si="110"/>
        <v>0.10151301576053169</v>
      </c>
      <c r="AD55" s="102">
        <f t="shared" si="110"/>
        <v>2.301571968252589E-2</v>
      </c>
      <c r="AE55" s="102">
        <f t="shared" si="110"/>
        <v>7.2027010100513874E-3</v>
      </c>
      <c r="AF55" s="102">
        <f t="shared" si="110"/>
        <v>5.1929129393297655E-4</v>
      </c>
      <c r="AG55" s="102">
        <f t="shared" si="110"/>
        <v>7.002826476922823E-2</v>
      </c>
      <c r="AH55" s="102">
        <f t="shared" si="110"/>
        <v>7.4703900479321087E-4</v>
      </c>
      <c r="AI55" s="103">
        <f>SUM(V55:AC55)</f>
        <v>1</v>
      </c>
      <c r="AJ55" t="str">
        <f t="shared" si="100"/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6.3568363739832622E-3</v>
      </c>
      <c r="G59" s="224"/>
      <c r="H59" s="226"/>
      <c r="I59" s="16">
        <f>SUM(B59:H59)</f>
        <v>6.3568363739832622E-3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111">F450+F476+F502+F528+F554</f>
        <v>0</v>
      </c>
      <c r="G60" s="227"/>
      <c r="H60" s="229"/>
      <c r="I60" s="24">
        <f t="shared" ref="I60:I79" si="112">SUM(B60:H60)</f>
        <v>0</v>
      </c>
      <c r="J60" s="6"/>
      <c r="K60" s="25" t="s">
        <v>7</v>
      </c>
      <c r="L60" s="227"/>
      <c r="M60" s="228"/>
      <c r="N60" s="228"/>
      <c r="O60" s="229"/>
      <c r="P60" s="26">
        <f t="shared" ref="P60:P79" si="113">P450+P476+P502+P528+P554</f>
        <v>0</v>
      </c>
      <c r="Q60" s="227"/>
      <c r="R60" s="234"/>
      <c r="S60" s="28">
        <f t="shared" ref="S60:S79" si="114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111"/>
        <v>0</v>
      </c>
      <c r="G61" s="227"/>
      <c r="H61" s="229"/>
      <c r="I61" s="16">
        <f t="shared" si="112"/>
        <v>0</v>
      </c>
      <c r="J61" s="6"/>
      <c r="K61" s="31" t="s">
        <v>9</v>
      </c>
      <c r="L61" s="227"/>
      <c r="M61" s="228"/>
      <c r="N61" s="228"/>
      <c r="O61" s="229"/>
      <c r="P61" s="18">
        <f t="shared" si="113"/>
        <v>0</v>
      </c>
      <c r="Q61" s="227"/>
      <c r="R61" s="234"/>
      <c r="S61" s="20">
        <f t="shared" si="114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111"/>
        <v>0</v>
      </c>
      <c r="G62" s="227"/>
      <c r="H62" s="229"/>
      <c r="I62" s="24">
        <f t="shared" si="112"/>
        <v>0</v>
      </c>
      <c r="J62" s="6"/>
      <c r="K62" s="25" t="s">
        <v>54</v>
      </c>
      <c r="L62" s="227"/>
      <c r="M62" s="228"/>
      <c r="N62" s="228"/>
      <c r="O62" s="229"/>
      <c r="P62" s="26">
        <f t="shared" si="113"/>
        <v>0</v>
      </c>
      <c r="Q62" s="227"/>
      <c r="R62" s="234"/>
      <c r="S62" s="28">
        <f t="shared" si="114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111"/>
        <v>0</v>
      </c>
      <c r="G63" s="227"/>
      <c r="H63" s="229"/>
      <c r="I63" s="16">
        <f t="shared" si="112"/>
        <v>0</v>
      </c>
      <c r="J63" s="6"/>
      <c r="K63" s="31" t="s">
        <v>15</v>
      </c>
      <c r="L63" s="227"/>
      <c r="M63" s="228"/>
      <c r="N63" s="228"/>
      <c r="O63" s="229"/>
      <c r="P63" s="18">
        <f t="shared" si="113"/>
        <v>0</v>
      </c>
      <c r="Q63" s="227"/>
      <c r="R63" s="234"/>
      <c r="S63" s="20">
        <f t="shared" si="114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111"/>
        <v>0</v>
      </c>
      <c r="G64" s="227"/>
      <c r="H64" s="229"/>
      <c r="I64" s="24">
        <f t="shared" si="112"/>
        <v>0</v>
      </c>
      <c r="J64" s="6"/>
      <c r="K64" s="25" t="s">
        <v>14</v>
      </c>
      <c r="L64" s="227"/>
      <c r="M64" s="228"/>
      <c r="N64" s="228"/>
      <c r="O64" s="229"/>
      <c r="P64" s="26">
        <f t="shared" si="113"/>
        <v>0</v>
      </c>
      <c r="Q64" s="227"/>
      <c r="R64" s="234"/>
      <c r="S64" s="28">
        <f t="shared" si="114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111"/>
        <v>8854.1497407855059</v>
      </c>
      <c r="G65" s="227"/>
      <c r="H65" s="229"/>
      <c r="I65" s="16">
        <f t="shared" si="112"/>
        <v>8854.1497407855059</v>
      </c>
      <c r="J65" s="6"/>
      <c r="K65" s="31" t="s">
        <v>56</v>
      </c>
      <c r="L65" s="227"/>
      <c r="M65" s="228"/>
      <c r="N65" s="228"/>
      <c r="O65" s="229"/>
      <c r="P65" s="18">
        <f t="shared" si="113"/>
        <v>2265.6887550562233</v>
      </c>
      <c r="Q65" s="227"/>
      <c r="R65" s="234"/>
      <c r="S65" s="20">
        <f t="shared" si="114"/>
        <v>2265.6887550562233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111"/>
        <v>2926.2423570711344</v>
      </c>
      <c r="G66" s="227"/>
      <c r="H66" s="229"/>
      <c r="I66" s="24">
        <f t="shared" si="112"/>
        <v>2926.2423570711344</v>
      </c>
      <c r="J66" s="6"/>
      <c r="K66" s="25" t="s">
        <v>11</v>
      </c>
      <c r="L66" s="227"/>
      <c r="M66" s="228"/>
      <c r="N66" s="228"/>
      <c r="O66" s="229"/>
      <c r="P66" s="26">
        <f t="shared" si="113"/>
        <v>1044.8370855743126</v>
      </c>
      <c r="Q66" s="227"/>
      <c r="R66" s="234"/>
      <c r="S66" s="28">
        <f t="shared" si="114"/>
        <v>1044.8370855743126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111"/>
        <v>135.15191935301459</v>
      </c>
      <c r="G67" s="227"/>
      <c r="H67" s="229"/>
      <c r="I67" s="16">
        <f t="shared" si="112"/>
        <v>135.15191935301459</v>
      </c>
      <c r="J67" s="6"/>
      <c r="K67" s="31" t="s">
        <v>57</v>
      </c>
      <c r="L67" s="227"/>
      <c r="M67" s="228"/>
      <c r="N67" s="228"/>
      <c r="O67" s="229"/>
      <c r="P67" s="18">
        <f t="shared" si="113"/>
        <v>9.6589403142388619E-15</v>
      </c>
      <c r="Q67" s="227"/>
      <c r="R67" s="234"/>
      <c r="S67" s="20">
        <f t="shared" si="114"/>
        <v>9.6589403142388619E-15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111"/>
        <v>8.3109105408319142</v>
      </c>
      <c r="G68" s="227"/>
      <c r="H68" s="229"/>
      <c r="I68" s="24">
        <f t="shared" si="112"/>
        <v>8.3109105408319142</v>
      </c>
      <c r="J68" s="6"/>
      <c r="K68" s="25" t="s">
        <v>16</v>
      </c>
      <c r="L68" s="227"/>
      <c r="M68" s="228"/>
      <c r="N68" s="228"/>
      <c r="O68" s="229"/>
      <c r="P68" s="26">
        <f t="shared" si="113"/>
        <v>1.1748857301490354</v>
      </c>
      <c r="Q68" s="227"/>
      <c r="R68" s="234"/>
      <c r="S68" s="28">
        <f t="shared" si="114"/>
        <v>1.1748857301490354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111"/>
        <v>5.1899873116115787</v>
      </c>
      <c r="G69" s="227"/>
      <c r="H69" s="229"/>
      <c r="I69" s="16">
        <f t="shared" si="112"/>
        <v>5.1899873116115787</v>
      </c>
      <c r="J69" s="6"/>
      <c r="K69" s="31" t="s">
        <v>136</v>
      </c>
      <c r="L69" s="227"/>
      <c r="M69" s="228"/>
      <c r="N69" s="228"/>
      <c r="O69" s="229"/>
      <c r="P69" s="18">
        <f t="shared" si="113"/>
        <v>5.940635962883789E-2</v>
      </c>
      <c r="Q69" s="227"/>
      <c r="R69" s="234"/>
      <c r="S69" s="20">
        <f t="shared" si="114"/>
        <v>5.940635962883789E-2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111"/>
        <v>58.38108600243018</v>
      </c>
      <c r="G70" s="227"/>
      <c r="H70" s="229"/>
      <c r="I70" s="24">
        <f t="shared" si="112"/>
        <v>58.38108600243018</v>
      </c>
      <c r="J70" s="6"/>
      <c r="K70" s="25" t="s">
        <v>24</v>
      </c>
      <c r="L70" s="227"/>
      <c r="M70" s="228"/>
      <c r="N70" s="228"/>
      <c r="O70" s="229"/>
      <c r="P70" s="26">
        <f t="shared" si="113"/>
        <v>5.2580162446247414E-13</v>
      </c>
      <c r="Q70" s="227"/>
      <c r="R70" s="234"/>
      <c r="S70" s="28">
        <f t="shared" si="114"/>
        <v>5.2580162446247414E-13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111"/>
        <v>0</v>
      </c>
      <c r="G71" s="227"/>
      <c r="H71" s="229"/>
      <c r="I71" s="16">
        <f t="shared" si="112"/>
        <v>0</v>
      </c>
      <c r="J71" s="6"/>
      <c r="K71" s="31" t="s">
        <v>23</v>
      </c>
      <c r="L71" s="227"/>
      <c r="M71" s="228"/>
      <c r="N71" s="228"/>
      <c r="O71" s="229"/>
      <c r="P71" s="18">
        <f t="shared" si="113"/>
        <v>4.2632564145606011E-14</v>
      </c>
      <c r="Q71" s="227"/>
      <c r="R71" s="234"/>
      <c r="S71" s="20">
        <f t="shared" si="114"/>
        <v>4.2632564145606011E-14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111"/>
        <v>0</v>
      </c>
      <c r="G72" s="227"/>
      <c r="H72" s="229"/>
      <c r="I72" s="24">
        <f t="shared" si="112"/>
        <v>0</v>
      </c>
      <c r="J72" s="6"/>
      <c r="K72" s="25" t="s">
        <v>58</v>
      </c>
      <c r="L72" s="227"/>
      <c r="M72" s="228"/>
      <c r="N72" s="228"/>
      <c r="O72" s="229"/>
      <c r="P72" s="26">
        <f t="shared" si="113"/>
        <v>-9.7921670771938807E-14</v>
      </c>
      <c r="Q72" s="227"/>
      <c r="R72" s="234"/>
      <c r="S72" s="28">
        <f t="shared" si="114"/>
        <v>-9.7921670771938807E-14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111"/>
        <v>638.75295944592131</v>
      </c>
      <c r="G73" s="227"/>
      <c r="H73" s="229"/>
      <c r="I73" s="16">
        <f t="shared" si="112"/>
        <v>638.75295944592131</v>
      </c>
      <c r="J73" s="6"/>
      <c r="K73" s="31" t="s">
        <v>21</v>
      </c>
      <c r="L73" s="227"/>
      <c r="M73" s="228"/>
      <c r="N73" s="228"/>
      <c r="O73" s="229"/>
      <c r="P73" s="18">
        <f t="shared" si="113"/>
        <v>264.74712562957251</v>
      </c>
      <c r="Q73" s="227"/>
      <c r="R73" s="234"/>
      <c r="S73" s="20">
        <f t="shared" si="114"/>
        <v>264.74712562957251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111"/>
        <v>0</v>
      </c>
      <c r="G74" s="227"/>
      <c r="H74" s="229"/>
      <c r="I74" s="24">
        <f t="shared" si="112"/>
        <v>0</v>
      </c>
      <c r="J74" s="6"/>
      <c r="K74" s="25" t="s">
        <v>20</v>
      </c>
      <c r="L74" s="227"/>
      <c r="M74" s="228"/>
      <c r="N74" s="228"/>
      <c r="O74" s="229"/>
      <c r="P74" s="26">
        <f t="shared" si="113"/>
        <v>0</v>
      </c>
      <c r="Q74" s="227"/>
      <c r="R74" s="234"/>
      <c r="S74" s="28">
        <f t="shared" si="114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111"/>
        <v>0</v>
      </c>
      <c r="G75" s="227"/>
      <c r="H75" s="229"/>
      <c r="I75" s="16">
        <f t="shared" si="112"/>
        <v>0</v>
      </c>
      <c r="J75" s="6"/>
      <c r="K75" s="33" t="s">
        <v>62</v>
      </c>
      <c r="L75" s="227"/>
      <c r="M75" s="228"/>
      <c r="N75" s="228"/>
      <c r="O75" s="229"/>
      <c r="P75" s="18">
        <f t="shared" si="113"/>
        <v>0</v>
      </c>
      <c r="Q75" s="227"/>
      <c r="R75" s="234"/>
      <c r="S75" s="20">
        <f t="shared" si="114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111"/>
        <v>0</v>
      </c>
      <c r="G76" s="227"/>
      <c r="H76" s="229"/>
      <c r="I76" s="37">
        <f t="shared" si="112"/>
        <v>0</v>
      </c>
      <c r="J76" s="6"/>
      <c r="K76" s="38" t="s">
        <v>22</v>
      </c>
      <c r="L76" s="227"/>
      <c r="M76" s="228"/>
      <c r="N76" s="228"/>
      <c r="O76" s="229"/>
      <c r="P76" s="39">
        <f t="shared" si="113"/>
        <v>0</v>
      </c>
      <c r="Q76" s="227"/>
      <c r="R76" s="234"/>
      <c r="S76" s="41">
        <f t="shared" si="114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111"/>
        <v>0</v>
      </c>
      <c r="G77" s="227"/>
      <c r="H77" s="229"/>
      <c r="I77" s="45">
        <f t="shared" si="112"/>
        <v>0</v>
      </c>
      <c r="J77" s="6"/>
      <c r="K77" s="46" t="s">
        <v>18</v>
      </c>
      <c r="L77" s="227"/>
      <c r="M77" s="228"/>
      <c r="N77" s="228"/>
      <c r="O77" s="229"/>
      <c r="P77" s="43">
        <f t="shared" si="113"/>
        <v>0</v>
      </c>
      <c r="Q77" s="227"/>
      <c r="R77" s="234"/>
      <c r="S77" s="48">
        <f t="shared" si="114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111"/>
        <v>0</v>
      </c>
      <c r="G78" s="227"/>
      <c r="H78" s="229"/>
      <c r="I78" s="37">
        <f t="shared" si="112"/>
        <v>0</v>
      </c>
      <c r="J78" s="6"/>
      <c r="K78" s="38" t="s">
        <v>19</v>
      </c>
      <c r="L78" s="227"/>
      <c r="M78" s="228"/>
      <c r="N78" s="228"/>
      <c r="O78" s="229"/>
      <c r="P78" s="39">
        <f t="shared" si="113"/>
        <v>0</v>
      </c>
      <c r="Q78" s="227"/>
      <c r="R78" s="234"/>
      <c r="S78" s="41">
        <f t="shared" si="114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111"/>
        <v>0</v>
      </c>
      <c r="G79" s="230"/>
      <c r="H79" s="232"/>
      <c r="I79" s="52">
        <f t="shared" si="112"/>
        <v>0</v>
      </c>
      <c r="J79" s="6"/>
      <c r="K79" s="53" t="s">
        <v>10</v>
      </c>
      <c r="L79" s="230"/>
      <c r="M79" s="231"/>
      <c r="N79" s="231"/>
      <c r="O79" s="232"/>
      <c r="P79" s="50">
        <f t="shared" si="113"/>
        <v>0</v>
      </c>
      <c r="Q79" s="230"/>
      <c r="R79" s="235"/>
      <c r="S79" s="55">
        <f t="shared" si="114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I80" si="115">SUM(C59:C75)</f>
        <v>0</v>
      </c>
      <c r="D80" s="57">
        <f t="shared" si="115"/>
        <v>0</v>
      </c>
      <c r="E80" s="57">
        <f t="shared" si="115"/>
        <v>0</v>
      </c>
      <c r="F80" s="57">
        <f t="shared" si="115"/>
        <v>12626.185317346823</v>
      </c>
      <c r="G80" s="57">
        <f t="shared" si="115"/>
        <v>0</v>
      </c>
      <c r="H80" s="58">
        <f t="shared" si="115"/>
        <v>0</v>
      </c>
      <c r="I80" s="16">
        <f t="shared" si="115"/>
        <v>12626.185317346823</v>
      </c>
      <c r="J80" s="6"/>
      <c r="K80" s="59" t="s">
        <v>25</v>
      </c>
      <c r="L80" s="57">
        <f>SUM(L59:L75)</f>
        <v>0</v>
      </c>
      <c r="M80" s="57">
        <f t="shared" ref="M80:S80" si="116">SUM(M59:M75)</f>
        <v>0</v>
      </c>
      <c r="N80" s="57">
        <f t="shared" si="116"/>
        <v>0</v>
      </c>
      <c r="O80" s="57">
        <f t="shared" si="116"/>
        <v>0</v>
      </c>
      <c r="P80" s="57">
        <f t="shared" si="116"/>
        <v>3576.5072583498868</v>
      </c>
      <c r="Q80" s="57">
        <f t="shared" si="116"/>
        <v>0</v>
      </c>
      <c r="R80" s="58">
        <f t="shared" si="116"/>
        <v>0</v>
      </c>
      <c r="S80" s="60">
        <f t="shared" si="116"/>
        <v>3576.5072583498868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117">IF($I80=0,"-",C80/$I80)</f>
        <v>0</v>
      </c>
      <c r="D81" s="98">
        <f t="shared" si="117"/>
        <v>0</v>
      </c>
      <c r="E81" s="98">
        <f t="shared" si="117"/>
        <v>0</v>
      </c>
      <c r="F81" s="98">
        <f t="shared" si="117"/>
        <v>1</v>
      </c>
      <c r="G81" s="98">
        <f t="shared" si="117"/>
        <v>0</v>
      </c>
      <c r="H81" s="98">
        <f t="shared" si="117"/>
        <v>0</v>
      </c>
      <c r="I81" s="100">
        <f>SUM(B81:H81)</f>
        <v>1</v>
      </c>
      <c r="K81" s="64" t="s">
        <v>86</v>
      </c>
      <c r="L81" s="65">
        <f>IF($S80=0,"-",L80/$S80)</f>
        <v>0</v>
      </c>
      <c r="M81" s="65">
        <f t="shared" ref="M81:R81" si="118">IF($S80=0,"-",M80/$S80)</f>
        <v>0</v>
      </c>
      <c r="N81" s="65">
        <f t="shared" si="118"/>
        <v>0</v>
      </c>
      <c r="O81" s="65">
        <f t="shared" si="118"/>
        <v>0</v>
      </c>
      <c r="P81" s="65">
        <f t="shared" si="118"/>
        <v>1</v>
      </c>
      <c r="Q81" s="65">
        <f t="shared" si="118"/>
        <v>0</v>
      </c>
      <c r="R81" s="66">
        <f t="shared" si="118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>B579+B605+B631</f>
        <v>63.986459795091619</v>
      </c>
      <c r="C85" s="14">
        <f>C579+C605+C631</f>
        <v>0</v>
      </c>
      <c r="D85" s="14">
        <f t="shared" ref="D85:F85" si="119">D579+D605+D631</f>
        <v>11.329344238702236</v>
      </c>
      <c r="E85" s="14">
        <f t="shared" si="119"/>
        <v>0</v>
      </c>
      <c r="F85" s="14">
        <f t="shared" si="119"/>
        <v>0</v>
      </c>
      <c r="G85" s="14">
        <f>G579+G605+G631</f>
        <v>0</v>
      </c>
      <c r="H85" s="14">
        <f>H579+H605+H631</f>
        <v>0</v>
      </c>
      <c r="I85" s="16">
        <f>SUM(B85:H85)</f>
        <v>75.315804033793853</v>
      </c>
      <c r="J85" s="6"/>
      <c r="K85" s="72" t="s">
        <v>6</v>
      </c>
      <c r="L85" s="14">
        <f>L579+L605+L631</f>
        <v>63.986459795091619</v>
      </c>
      <c r="M85" s="14">
        <f t="shared" ref="M85:O85" si="120">M579+M605+M631</f>
        <v>0</v>
      </c>
      <c r="N85" s="14">
        <f t="shared" si="120"/>
        <v>11.329344238702236</v>
      </c>
      <c r="O85" s="14">
        <f t="shared" si="120"/>
        <v>0</v>
      </c>
      <c r="P85" s="14">
        <f>P579+P605+P631</f>
        <v>6.3568363739832622E-3</v>
      </c>
      <c r="Q85" s="14">
        <f t="shared" ref="Q85:R85" si="121">Q579+Q605+Q631</f>
        <v>0</v>
      </c>
      <c r="R85" s="14">
        <f t="shared" si="121"/>
        <v>0</v>
      </c>
      <c r="S85" s="74">
        <f>SUM(L85:R85)</f>
        <v>75.322160870167835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C105" si="122">B580+B606+B632</f>
        <v>9.279109807778152</v>
      </c>
      <c r="C86" s="22">
        <f t="shared" si="122"/>
        <v>0</v>
      </c>
      <c r="D86" s="22">
        <f t="shared" ref="D86:H86" si="123">D580+D606+D632</f>
        <v>1.5060867074304092</v>
      </c>
      <c r="E86" s="22">
        <f t="shared" si="123"/>
        <v>0</v>
      </c>
      <c r="F86" s="22">
        <f t="shared" si="123"/>
        <v>0</v>
      </c>
      <c r="G86" s="22">
        <f t="shared" si="123"/>
        <v>0</v>
      </c>
      <c r="H86" s="22">
        <f t="shared" si="123"/>
        <v>0</v>
      </c>
      <c r="I86" s="24">
        <f t="shared" ref="I86:I105" si="124">SUM(B86:H86)</f>
        <v>10.785196515208561</v>
      </c>
      <c r="J86" s="6"/>
      <c r="K86" s="25" t="s">
        <v>7</v>
      </c>
      <c r="L86" s="26">
        <f t="shared" ref="L86:O86" si="125">L580+L606+L632</f>
        <v>9.279109807778152</v>
      </c>
      <c r="M86" s="26">
        <f t="shared" si="125"/>
        <v>0</v>
      </c>
      <c r="N86" s="26">
        <f t="shared" si="125"/>
        <v>1.5060867074304092</v>
      </c>
      <c r="O86" s="26">
        <f t="shared" si="125"/>
        <v>0</v>
      </c>
      <c r="P86" s="26">
        <f t="shared" ref="P86:R86" si="126">P580+P606+P632</f>
        <v>0</v>
      </c>
      <c r="Q86" s="26">
        <f t="shared" si="126"/>
        <v>0</v>
      </c>
      <c r="R86" s="26">
        <f t="shared" si="126"/>
        <v>0</v>
      </c>
      <c r="S86" s="28">
        <f t="shared" ref="S86:S105" si="127">SUM(L86:R86)</f>
        <v>10.785196515208561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122"/>
        <v>53.804328977319088</v>
      </c>
      <c r="C87" s="18">
        <f t="shared" si="122"/>
        <v>0</v>
      </c>
      <c r="D87" s="18">
        <f t="shared" ref="D87:H87" si="128">D581+D607+D633</f>
        <v>2.5934777301224159</v>
      </c>
      <c r="E87" s="18">
        <f t="shared" si="128"/>
        <v>0</v>
      </c>
      <c r="F87" s="18">
        <f t="shared" si="128"/>
        <v>0</v>
      </c>
      <c r="G87" s="18">
        <f t="shared" si="128"/>
        <v>0</v>
      </c>
      <c r="H87" s="18">
        <f t="shared" si="128"/>
        <v>0</v>
      </c>
      <c r="I87" s="16">
        <f t="shared" si="124"/>
        <v>56.397806707441504</v>
      </c>
      <c r="J87" s="6"/>
      <c r="K87" s="31" t="s">
        <v>9</v>
      </c>
      <c r="L87" s="18">
        <f t="shared" ref="L87:O87" si="129">L581+L607+L633</f>
        <v>53.804328977319088</v>
      </c>
      <c r="M87" s="18">
        <f t="shared" si="129"/>
        <v>0</v>
      </c>
      <c r="N87" s="18">
        <f t="shared" si="129"/>
        <v>2.5934777301224159</v>
      </c>
      <c r="O87" s="18">
        <f t="shared" si="129"/>
        <v>0</v>
      </c>
      <c r="P87" s="18">
        <f t="shared" ref="P87:R87" si="130">P581+P607+P633</f>
        <v>0</v>
      </c>
      <c r="Q87" s="18">
        <f t="shared" si="130"/>
        <v>0</v>
      </c>
      <c r="R87" s="18">
        <f t="shared" si="130"/>
        <v>0</v>
      </c>
      <c r="S87" s="20">
        <f t="shared" si="127"/>
        <v>56.397806707441504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122"/>
        <v>0</v>
      </c>
      <c r="C88" s="22">
        <f t="shared" si="122"/>
        <v>0</v>
      </c>
      <c r="D88" s="22">
        <f t="shared" ref="D88:H88" si="131">D582+D608+D634</f>
        <v>0</v>
      </c>
      <c r="E88" s="22">
        <f t="shared" si="131"/>
        <v>0</v>
      </c>
      <c r="F88" s="22">
        <f t="shared" si="131"/>
        <v>0</v>
      </c>
      <c r="G88" s="22">
        <f t="shared" si="131"/>
        <v>0</v>
      </c>
      <c r="H88" s="22">
        <f t="shared" si="131"/>
        <v>0</v>
      </c>
      <c r="I88" s="24">
        <f t="shared" si="124"/>
        <v>0</v>
      </c>
      <c r="J88" s="6"/>
      <c r="K88" s="25" t="s">
        <v>54</v>
      </c>
      <c r="L88" s="26">
        <f t="shared" ref="L88:O88" si="132">L582+L608+L634</f>
        <v>0</v>
      </c>
      <c r="M88" s="26">
        <f t="shared" si="132"/>
        <v>0</v>
      </c>
      <c r="N88" s="26">
        <f t="shared" si="132"/>
        <v>0</v>
      </c>
      <c r="O88" s="26">
        <f t="shared" si="132"/>
        <v>0</v>
      </c>
      <c r="P88" s="26">
        <f t="shared" ref="P88:R88" si="133">P582+P608+P634</f>
        <v>0</v>
      </c>
      <c r="Q88" s="26">
        <f t="shared" si="133"/>
        <v>0</v>
      </c>
      <c r="R88" s="26">
        <f t="shared" si="133"/>
        <v>0</v>
      </c>
      <c r="S88" s="28">
        <f t="shared" si="127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122"/>
        <v>159.6773651384006</v>
      </c>
      <c r="C89" s="18">
        <f t="shared" si="122"/>
        <v>5.4962058752327039</v>
      </c>
      <c r="D89" s="18">
        <f t="shared" ref="D89:H89" si="134">D583+D609+D635</f>
        <v>15.315876754836998</v>
      </c>
      <c r="E89" s="18">
        <f t="shared" si="134"/>
        <v>2.5908508192950821</v>
      </c>
      <c r="F89" s="18">
        <f t="shared" si="134"/>
        <v>0</v>
      </c>
      <c r="G89" s="18">
        <f t="shared" si="134"/>
        <v>0</v>
      </c>
      <c r="H89" s="18">
        <f t="shared" si="134"/>
        <v>0</v>
      </c>
      <c r="I89" s="16">
        <f t="shared" si="124"/>
        <v>183.08029858776538</v>
      </c>
      <c r="J89" s="6"/>
      <c r="K89" s="31" t="s">
        <v>15</v>
      </c>
      <c r="L89" s="18">
        <f t="shared" ref="L89:O89" si="135">L583+L609+L635</f>
        <v>159.6773651384006</v>
      </c>
      <c r="M89" s="18">
        <f t="shared" si="135"/>
        <v>5.4962058752327039</v>
      </c>
      <c r="N89" s="18">
        <f t="shared" si="135"/>
        <v>15.315876754836998</v>
      </c>
      <c r="O89" s="18">
        <f t="shared" si="135"/>
        <v>2.5908508192950821</v>
      </c>
      <c r="P89" s="18">
        <f t="shared" ref="P89:R89" si="136">P583+P609+P635</f>
        <v>0</v>
      </c>
      <c r="Q89" s="18">
        <f t="shared" si="136"/>
        <v>0</v>
      </c>
      <c r="R89" s="18">
        <f t="shared" si="136"/>
        <v>0</v>
      </c>
      <c r="S89" s="20">
        <f t="shared" si="127"/>
        <v>183.08029858776538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122"/>
        <v>1920.734669086416</v>
      </c>
      <c r="C90" s="22">
        <f t="shared" si="122"/>
        <v>6.0204017066569682</v>
      </c>
      <c r="D90" s="22">
        <f t="shared" ref="D90:H90" si="137">D584+D610+D636</f>
        <v>212.435179688473</v>
      </c>
      <c r="E90" s="22">
        <f t="shared" si="137"/>
        <v>0</v>
      </c>
      <c r="F90" s="22">
        <f t="shared" si="137"/>
        <v>0</v>
      </c>
      <c r="G90" s="22">
        <f t="shared" si="137"/>
        <v>0</v>
      </c>
      <c r="H90" s="22">
        <f t="shared" si="137"/>
        <v>0</v>
      </c>
      <c r="I90" s="24">
        <f t="shared" si="124"/>
        <v>2139.1902504815462</v>
      </c>
      <c r="J90" s="6"/>
      <c r="K90" s="25" t="s">
        <v>14</v>
      </c>
      <c r="L90" s="26">
        <f t="shared" ref="L90:O90" si="138">L584+L610+L636</f>
        <v>1920.734669086416</v>
      </c>
      <c r="M90" s="26">
        <f t="shared" si="138"/>
        <v>6.0204017066569682</v>
      </c>
      <c r="N90" s="26">
        <f t="shared" si="138"/>
        <v>212.435179688473</v>
      </c>
      <c r="O90" s="26">
        <f t="shared" si="138"/>
        <v>0</v>
      </c>
      <c r="P90" s="26">
        <f t="shared" ref="P90:R90" si="139">P584+P610+P636</f>
        <v>0</v>
      </c>
      <c r="Q90" s="26">
        <f t="shared" si="139"/>
        <v>0</v>
      </c>
      <c r="R90" s="26">
        <f t="shared" si="139"/>
        <v>0</v>
      </c>
      <c r="S90" s="28">
        <f t="shared" si="127"/>
        <v>2139.1902504815462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122"/>
        <v>0</v>
      </c>
      <c r="C91" s="18">
        <f t="shared" si="122"/>
        <v>0.3352906992443368</v>
      </c>
      <c r="D91" s="18">
        <f t="shared" ref="D91:H91" si="140">D585+D611+D637</f>
        <v>7.0046951900370649E-2</v>
      </c>
      <c r="E91" s="18">
        <f t="shared" si="140"/>
        <v>48.949383800078209</v>
      </c>
      <c r="F91" s="18">
        <f t="shared" si="140"/>
        <v>642.68794629908484</v>
      </c>
      <c r="G91" s="18">
        <f t="shared" si="140"/>
        <v>0</v>
      </c>
      <c r="H91" s="18">
        <f t="shared" si="140"/>
        <v>0</v>
      </c>
      <c r="I91" s="16">
        <f t="shared" si="124"/>
        <v>692.04266775030771</v>
      </c>
      <c r="J91" s="6"/>
      <c r="K91" s="31" t="s">
        <v>56</v>
      </c>
      <c r="L91" s="18">
        <f t="shared" ref="L91:O91" si="141">L585+L611+L637</f>
        <v>0</v>
      </c>
      <c r="M91" s="18">
        <f t="shared" si="141"/>
        <v>0.3352906992443368</v>
      </c>
      <c r="N91" s="18">
        <f t="shared" si="141"/>
        <v>7.0046951900370649E-2</v>
      </c>
      <c r="O91" s="18">
        <f t="shared" si="141"/>
        <v>48.949383800078209</v>
      </c>
      <c r="P91" s="18">
        <f t="shared" ref="P91:R91" si="142">P585+P611+P637</f>
        <v>6457.7118308318486</v>
      </c>
      <c r="Q91" s="18">
        <f t="shared" si="142"/>
        <v>0</v>
      </c>
      <c r="R91" s="18">
        <f t="shared" si="142"/>
        <v>0</v>
      </c>
      <c r="S91" s="20">
        <f t="shared" si="127"/>
        <v>6507.0665522830714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122"/>
        <v>0</v>
      </c>
      <c r="C92" s="22">
        <f t="shared" si="122"/>
        <v>0</v>
      </c>
      <c r="D92" s="22">
        <f t="shared" ref="D92:H92" si="143">D586+D612+D638</f>
        <v>9.3497240673007607E-3</v>
      </c>
      <c r="E92" s="22">
        <f t="shared" si="143"/>
        <v>10.385734945713121</v>
      </c>
      <c r="F92" s="22">
        <f t="shared" si="143"/>
        <v>0</v>
      </c>
      <c r="G92" s="22">
        <f t="shared" si="143"/>
        <v>0</v>
      </c>
      <c r="H92" s="22">
        <f t="shared" si="143"/>
        <v>0</v>
      </c>
      <c r="I92" s="24">
        <f t="shared" si="124"/>
        <v>10.395084669780422</v>
      </c>
      <c r="J92" s="6"/>
      <c r="K92" s="25" t="s">
        <v>11</v>
      </c>
      <c r="L92" s="26">
        <f t="shared" ref="L92:O92" si="144">L586+L612+L638</f>
        <v>0</v>
      </c>
      <c r="M92" s="26">
        <f t="shared" si="144"/>
        <v>0</v>
      </c>
      <c r="N92" s="26">
        <f t="shared" si="144"/>
        <v>9.3497240673007607E-3</v>
      </c>
      <c r="O92" s="26">
        <f t="shared" si="144"/>
        <v>10.385734945713121</v>
      </c>
      <c r="P92" s="26">
        <f t="shared" ref="P92:R92" si="145">P586+P612+P638</f>
        <v>1847.3596834758027</v>
      </c>
      <c r="Q92" s="26">
        <f t="shared" si="145"/>
        <v>0</v>
      </c>
      <c r="R92" s="26">
        <f t="shared" si="145"/>
        <v>0</v>
      </c>
      <c r="S92" s="28">
        <f t="shared" si="127"/>
        <v>1857.7547681455831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122"/>
        <v>0</v>
      </c>
      <c r="C93" s="18">
        <f t="shared" si="122"/>
        <v>0</v>
      </c>
      <c r="D93" s="18">
        <f t="shared" ref="D93:H93" si="146">D587+D613+D639</f>
        <v>0</v>
      </c>
      <c r="E93" s="18">
        <f t="shared" si="146"/>
        <v>0</v>
      </c>
      <c r="F93" s="18">
        <f t="shared" si="146"/>
        <v>0</v>
      </c>
      <c r="G93" s="18">
        <f t="shared" si="146"/>
        <v>0</v>
      </c>
      <c r="H93" s="18">
        <f t="shared" si="146"/>
        <v>0</v>
      </c>
      <c r="I93" s="16">
        <f t="shared" si="124"/>
        <v>0</v>
      </c>
      <c r="J93" s="6"/>
      <c r="K93" s="31" t="s">
        <v>57</v>
      </c>
      <c r="L93" s="18">
        <f t="shared" ref="L93:O93" si="147">L587+L613+L639</f>
        <v>0</v>
      </c>
      <c r="M93" s="18">
        <f t="shared" si="147"/>
        <v>0</v>
      </c>
      <c r="N93" s="18">
        <f t="shared" si="147"/>
        <v>0</v>
      </c>
      <c r="O93" s="18">
        <f t="shared" si="147"/>
        <v>0</v>
      </c>
      <c r="P93" s="18">
        <f t="shared" ref="P93:R93" si="148">P587+P613+P639</f>
        <v>135.15191935301459</v>
      </c>
      <c r="Q93" s="18">
        <f t="shared" si="148"/>
        <v>0</v>
      </c>
      <c r="R93" s="18">
        <f t="shared" si="148"/>
        <v>0</v>
      </c>
      <c r="S93" s="20">
        <f t="shared" si="127"/>
        <v>135.15191935301459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122"/>
        <v>147.34438653268842</v>
      </c>
      <c r="C94" s="22">
        <f t="shared" si="122"/>
        <v>0.51325932066379432</v>
      </c>
      <c r="D94" s="22">
        <f t="shared" ref="D94:H94" si="149">D588+D614+D640</f>
        <v>18.161475658935242</v>
      </c>
      <c r="E94" s="22">
        <f t="shared" si="149"/>
        <v>1.7946049047462229</v>
      </c>
      <c r="F94" s="22">
        <f t="shared" si="149"/>
        <v>0</v>
      </c>
      <c r="G94" s="22">
        <f t="shared" si="149"/>
        <v>0</v>
      </c>
      <c r="H94" s="22">
        <f t="shared" si="149"/>
        <v>0</v>
      </c>
      <c r="I94" s="24">
        <f t="shared" si="124"/>
        <v>167.81372641703368</v>
      </c>
      <c r="J94" s="6"/>
      <c r="K94" s="25" t="s">
        <v>16</v>
      </c>
      <c r="L94" s="26">
        <f t="shared" ref="L94:O94" si="150">L588+L614+L640</f>
        <v>147.34438653268842</v>
      </c>
      <c r="M94" s="26">
        <f t="shared" si="150"/>
        <v>0.51325932066379432</v>
      </c>
      <c r="N94" s="26">
        <f t="shared" si="150"/>
        <v>18.161475658935242</v>
      </c>
      <c r="O94" s="26">
        <f t="shared" si="150"/>
        <v>1.7946049047462229</v>
      </c>
      <c r="P94" s="26">
        <f t="shared" ref="P94:R94" si="151">P588+P614+P640</f>
        <v>0</v>
      </c>
      <c r="Q94" s="26">
        <f t="shared" si="151"/>
        <v>0</v>
      </c>
      <c r="R94" s="26">
        <f t="shared" si="151"/>
        <v>0</v>
      </c>
      <c r="S94" s="28">
        <f t="shared" si="127"/>
        <v>167.81372641703368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122"/>
        <v>2702.1880257641578</v>
      </c>
      <c r="C95" s="18">
        <f t="shared" si="122"/>
        <v>120.2505104150613</v>
      </c>
      <c r="D95" s="18">
        <f t="shared" ref="D95:H95" si="152">D589+D615+D641</f>
        <v>354.64333690767234</v>
      </c>
      <c r="E95" s="18">
        <f t="shared" si="152"/>
        <v>18.467033663437931</v>
      </c>
      <c r="F95" s="18">
        <f t="shared" si="152"/>
        <v>0</v>
      </c>
      <c r="G95" s="18">
        <f t="shared" si="152"/>
        <v>0</v>
      </c>
      <c r="H95" s="18">
        <f t="shared" si="152"/>
        <v>0</v>
      </c>
      <c r="I95" s="16">
        <f t="shared" si="124"/>
        <v>3195.5489067503295</v>
      </c>
      <c r="J95" s="6"/>
      <c r="K95" s="31" t="s">
        <v>136</v>
      </c>
      <c r="L95" s="18">
        <f t="shared" ref="L95:O95" si="153">L589+L615+L641</f>
        <v>2702.1880257641578</v>
      </c>
      <c r="M95" s="18">
        <f t="shared" si="153"/>
        <v>120.2505104150613</v>
      </c>
      <c r="N95" s="18">
        <f t="shared" si="153"/>
        <v>354.64333690767234</v>
      </c>
      <c r="O95" s="18">
        <f t="shared" si="153"/>
        <v>18.467033663437931</v>
      </c>
      <c r="P95" s="18">
        <f t="shared" ref="P95:R95" si="154">P589+P615+P641</f>
        <v>0</v>
      </c>
      <c r="Q95" s="18">
        <f t="shared" si="154"/>
        <v>0</v>
      </c>
      <c r="R95" s="18">
        <f t="shared" si="154"/>
        <v>0</v>
      </c>
      <c r="S95" s="20">
        <f t="shared" si="127"/>
        <v>3195.5489067503295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122"/>
        <v>711.60523772109389</v>
      </c>
      <c r="C96" s="22">
        <f t="shared" si="122"/>
        <v>7.1018496931840855E-2</v>
      </c>
      <c r="D96" s="22">
        <f t="shared" ref="D96:H96" si="155">D590+D616+D642</f>
        <v>1171.2655589991518</v>
      </c>
      <c r="E96" s="22">
        <f t="shared" si="155"/>
        <v>1114.7004441552076</v>
      </c>
      <c r="F96" s="22">
        <f t="shared" si="155"/>
        <v>0</v>
      </c>
      <c r="G96" s="22">
        <f t="shared" si="155"/>
        <v>818.33459004271151</v>
      </c>
      <c r="H96" s="22">
        <f t="shared" si="155"/>
        <v>0.5411895444675352</v>
      </c>
      <c r="I96" s="24">
        <f t="shared" si="124"/>
        <v>3816.5180389595644</v>
      </c>
      <c r="J96" s="6"/>
      <c r="K96" s="25" t="s">
        <v>24</v>
      </c>
      <c r="L96" s="26">
        <f t="shared" ref="L96:O96" si="156">L590+L616+L642</f>
        <v>711.60523772109389</v>
      </c>
      <c r="M96" s="26">
        <f t="shared" si="156"/>
        <v>7.1018496931840855E-2</v>
      </c>
      <c r="N96" s="26">
        <f t="shared" si="156"/>
        <v>1171.2655589991518</v>
      </c>
      <c r="O96" s="26">
        <f t="shared" si="156"/>
        <v>1114.7004441552076</v>
      </c>
      <c r="P96" s="26">
        <f t="shared" ref="P96:R96" si="157">P590+P616+P642</f>
        <v>47.899822320386555</v>
      </c>
      <c r="Q96" s="26">
        <f t="shared" si="157"/>
        <v>818.33459004271151</v>
      </c>
      <c r="R96" s="26">
        <f t="shared" si="157"/>
        <v>0.5411895444675352</v>
      </c>
      <c r="S96" s="28">
        <f t="shared" si="127"/>
        <v>3864.417861279951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122"/>
        <v>706.92112545596729</v>
      </c>
      <c r="C97" s="18">
        <f t="shared" si="122"/>
        <v>3.1307750305321136</v>
      </c>
      <c r="D97" s="18">
        <f t="shared" ref="D97:H97" si="158">D591+D617+D643</f>
        <v>33.926120017930799</v>
      </c>
      <c r="E97" s="18">
        <f t="shared" si="158"/>
        <v>0</v>
      </c>
      <c r="F97" s="18">
        <f t="shared" si="158"/>
        <v>0</v>
      </c>
      <c r="G97" s="18">
        <f t="shared" si="158"/>
        <v>0</v>
      </c>
      <c r="H97" s="18">
        <f t="shared" si="158"/>
        <v>0</v>
      </c>
      <c r="I97" s="16">
        <f t="shared" si="124"/>
        <v>743.97802050443022</v>
      </c>
      <c r="J97" s="6"/>
      <c r="K97" s="31" t="s">
        <v>23</v>
      </c>
      <c r="L97" s="18">
        <f t="shared" ref="L97:O97" si="159">L591+L617+L643</f>
        <v>706.92112545596729</v>
      </c>
      <c r="M97" s="18">
        <f t="shared" si="159"/>
        <v>3.1307750305321136</v>
      </c>
      <c r="N97" s="18">
        <f t="shared" si="159"/>
        <v>33.926120017930799</v>
      </c>
      <c r="O97" s="18">
        <f t="shared" si="159"/>
        <v>0</v>
      </c>
      <c r="P97" s="18">
        <f t="shared" ref="P97:R97" si="160">P591+P617+P643</f>
        <v>0</v>
      </c>
      <c r="Q97" s="18">
        <f t="shared" si="160"/>
        <v>0</v>
      </c>
      <c r="R97" s="18">
        <f t="shared" si="160"/>
        <v>0</v>
      </c>
      <c r="S97" s="20">
        <f t="shared" si="127"/>
        <v>743.97802050443022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122"/>
        <v>3240.7817548380908</v>
      </c>
      <c r="C98" s="22">
        <f t="shared" si="122"/>
        <v>5.9524672871837048</v>
      </c>
      <c r="D98" s="22">
        <f t="shared" ref="D98:H98" si="161">D592+D618+D644</f>
        <v>347.81737689541887</v>
      </c>
      <c r="E98" s="22">
        <f t="shared" si="161"/>
        <v>0</v>
      </c>
      <c r="F98" s="22">
        <f t="shared" si="161"/>
        <v>0</v>
      </c>
      <c r="G98" s="22">
        <f t="shared" si="161"/>
        <v>0</v>
      </c>
      <c r="H98" s="22">
        <f t="shared" si="161"/>
        <v>0</v>
      </c>
      <c r="I98" s="24">
        <f t="shared" si="124"/>
        <v>3594.5515990206932</v>
      </c>
      <c r="J98" s="6"/>
      <c r="K98" s="25" t="s">
        <v>58</v>
      </c>
      <c r="L98" s="26">
        <f t="shared" ref="L98:O98" si="162">L592+L618+L644</f>
        <v>3240.7817548380908</v>
      </c>
      <c r="M98" s="26">
        <f t="shared" si="162"/>
        <v>5.9524672871837048</v>
      </c>
      <c r="N98" s="26">
        <f t="shared" si="162"/>
        <v>347.81737689541887</v>
      </c>
      <c r="O98" s="26">
        <f t="shared" si="162"/>
        <v>0</v>
      </c>
      <c r="P98" s="26">
        <f t="shared" ref="P98:R98" si="163">P592+P618+P644</f>
        <v>0</v>
      </c>
      <c r="Q98" s="26">
        <f t="shared" si="163"/>
        <v>0</v>
      </c>
      <c r="R98" s="26">
        <f t="shared" si="163"/>
        <v>0</v>
      </c>
      <c r="S98" s="28">
        <f t="shared" si="127"/>
        <v>3594.5515990206932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122"/>
        <v>204.4325146526798</v>
      </c>
      <c r="C99" s="18">
        <f t="shared" si="122"/>
        <v>0</v>
      </c>
      <c r="D99" s="18">
        <f t="shared" ref="D99:H99" si="164">D593+D619+D645</f>
        <v>48.737933005059439</v>
      </c>
      <c r="E99" s="18">
        <f t="shared" si="164"/>
        <v>3.8452549871379476</v>
      </c>
      <c r="F99" s="18">
        <f t="shared" si="164"/>
        <v>35.479074158244529</v>
      </c>
      <c r="G99" s="18">
        <f t="shared" si="164"/>
        <v>0</v>
      </c>
      <c r="H99" s="18">
        <f t="shared" si="164"/>
        <v>0</v>
      </c>
      <c r="I99" s="16">
        <f t="shared" si="124"/>
        <v>292.49477680312174</v>
      </c>
      <c r="J99" s="6"/>
      <c r="K99" s="31" t="s">
        <v>21</v>
      </c>
      <c r="L99" s="18">
        <f t="shared" ref="L99:O99" si="165">L593+L619+L645</f>
        <v>204.4325146526798</v>
      </c>
      <c r="M99" s="18">
        <f t="shared" si="165"/>
        <v>0</v>
      </c>
      <c r="N99" s="18">
        <f t="shared" si="165"/>
        <v>48.737933005059439</v>
      </c>
      <c r="O99" s="18">
        <f t="shared" si="165"/>
        <v>3.8452549871379476</v>
      </c>
      <c r="P99" s="18">
        <f t="shared" ref="P99:R99" si="166">P593+P619+P645</f>
        <v>359.1682845147281</v>
      </c>
      <c r="Q99" s="18">
        <f t="shared" si="166"/>
        <v>0</v>
      </c>
      <c r="R99" s="18">
        <f t="shared" si="166"/>
        <v>0</v>
      </c>
      <c r="S99" s="20">
        <f t="shared" si="127"/>
        <v>616.18398715960529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122"/>
        <v>0.76261178449873834</v>
      </c>
      <c r="C100" s="22">
        <f t="shared" si="122"/>
        <v>0</v>
      </c>
      <c r="D100" s="22">
        <f t="shared" ref="D100:H100" si="167">D594+D620+D646</f>
        <v>1.4090211735040121E-2</v>
      </c>
      <c r="E100" s="22">
        <f t="shared" si="167"/>
        <v>0</v>
      </c>
      <c r="F100" s="22">
        <f t="shared" si="167"/>
        <v>0</v>
      </c>
      <c r="G100" s="22">
        <f t="shared" si="167"/>
        <v>0</v>
      </c>
      <c r="H100" s="22">
        <f t="shared" si="167"/>
        <v>0</v>
      </c>
      <c r="I100" s="24">
        <f t="shared" si="124"/>
        <v>0.77670199623377845</v>
      </c>
      <c r="J100" s="6"/>
      <c r="K100" s="25" t="s">
        <v>20</v>
      </c>
      <c r="L100" s="26">
        <f t="shared" ref="L100:O100" si="168">L594+L620+L646</f>
        <v>0.76261178449873834</v>
      </c>
      <c r="M100" s="26">
        <f t="shared" si="168"/>
        <v>0</v>
      </c>
      <c r="N100" s="26">
        <f t="shared" si="168"/>
        <v>1.4090211735040121E-2</v>
      </c>
      <c r="O100" s="26">
        <f t="shared" si="168"/>
        <v>0</v>
      </c>
      <c r="P100" s="26">
        <f t="shared" ref="P100:R100" si="169">P594+P620+P646</f>
        <v>0</v>
      </c>
      <c r="Q100" s="26">
        <f t="shared" si="169"/>
        <v>0</v>
      </c>
      <c r="R100" s="26">
        <f t="shared" si="169"/>
        <v>0</v>
      </c>
      <c r="S100" s="28">
        <f t="shared" si="127"/>
        <v>0.77670199623377845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122"/>
        <v>298.93345625372348</v>
      </c>
      <c r="C101" s="18">
        <f t="shared" si="122"/>
        <v>0</v>
      </c>
      <c r="D101" s="18">
        <f t="shared" ref="D101:H101" si="170">D595+D621+D647</f>
        <v>144.35778481315464</v>
      </c>
      <c r="E101" s="18">
        <f t="shared" si="170"/>
        <v>0</v>
      </c>
      <c r="F101" s="18">
        <f t="shared" si="170"/>
        <v>0</v>
      </c>
      <c r="G101" s="18">
        <f t="shared" si="170"/>
        <v>0</v>
      </c>
      <c r="H101" s="18">
        <f t="shared" si="170"/>
        <v>0</v>
      </c>
      <c r="I101" s="16">
        <f t="shared" si="124"/>
        <v>443.29124106687811</v>
      </c>
      <c r="J101" s="6"/>
      <c r="K101" s="33" t="s">
        <v>62</v>
      </c>
      <c r="L101" s="18">
        <f t="shared" ref="L101:O101" si="171">L595+L621+L647</f>
        <v>298.93345625372348</v>
      </c>
      <c r="M101" s="18">
        <f t="shared" si="171"/>
        <v>0</v>
      </c>
      <c r="N101" s="18">
        <f t="shared" si="171"/>
        <v>144.35778481315464</v>
      </c>
      <c r="O101" s="18">
        <f t="shared" si="171"/>
        <v>0</v>
      </c>
      <c r="P101" s="18">
        <f t="shared" ref="P101:R101" si="172">P595+P621+P647</f>
        <v>0</v>
      </c>
      <c r="Q101" s="18">
        <f t="shared" si="172"/>
        <v>0</v>
      </c>
      <c r="R101" s="18">
        <f t="shared" si="172"/>
        <v>0</v>
      </c>
      <c r="S101" s="20">
        <f t="shared" si="127"/>
        <v>443.29124106687811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si="122"/>
        <v>298.93345625372348</v>
      </c>
      <c r="C102" s="35">
        <f t="shared" si="122"/>
        <v>0</v>
      </c>
      <c r="D102" s="35">
        <f t="shared" ref="D102:H102" si="173">D596+D622+D648</f>
        <v>144.35778481315464</v>
      </c>
      <c r="E102" s="35">
        <f t="shared" si="173"/>
        <v>0</v>
      </c>
      <c r="F102" s="35">
        <f t="shared" si="173"/>
        <v>0</v>
      </c>
      <c r="G102" s="35">
        <f t="shared" si="173"/>
        <v>0</v>
      </c>
      <c r="H102" s="35">
        <f t="shared" si="173"/>
        <v>0</v>
      </c>
      <c r="I102" s="37">
        <f t="shared" si="124"/>
        <v>443.29124106687811</v>
      </c>
      <c r="J102" s="6"/>
      <c r="K102" s="38" t="s">
        <v>22</v>
      </c>
      <c r="L102" s="39">
        <f t="shared" ref="L102:O102" si="174">L596+L622+L648</f>
        <v>298.93345625372348</v>
      </c>
      <c r="M102" s="39">
        <f t="shared" si="174"/>
        <v>0</v>
      </c>
      <c r="N102" s="39">
        <f t="shared" si="174"/>
        <v>144.35778481315464</v>
      </c>
      <c r="O102" s="39">
        <f t="shared" si="174"/>
        <v>0</v>
      </c>
      <c r="P102" s="39">
        <f t="shared" ref="P102:R102" si="175">P596+P622+P648</f>
        <v>0</v>
      </c>
      <c r="Q102" s="39">
        <f t="shared" si="175"/>
        <v>0</v>
      </c>
      <c r="R102" s="39">
        <f t="shared" si="175"/>
        <v>0</v>
      </c>
      <c r="S102" s="41">
        <f t="shared" si="127"/>
        <v>443.29124106687811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122"/>
        <v>0</v>
      </c>
      <c r="C103" s="43">
        <f t="shared" si="122"/>
        <v>0</v>
      </c>
      <c r="D103" s="43">
        <f t="shared" ref="D103:H103" si="176">D597+D623+D649</f>
        <v>0</v>
      </c>
      <c r="E103" s="43">
        <f t="shared" si="176"/>
        <v>0</v>
      </c>
      <c r="F103" s="43">
        <f t="shared" si="176"/>
        <v>0</v>
      </c>
      <c r="G103" s="43">
        <f t="shared" si="176"/>
        <v>0</v>
      </c>
      <c r="H103" s="43">
        <f t="shared" si="176"/>
        <v>0</v>
      </c>
      <c r="I103" s="45">
        <f t="shared" si="124"/>
        <v>0</v>
      </c>
      <c r="J103" s="6"/>
      <c r="K103" s="46" t="s">
        <v>18</v>
      </c>
      <c r="L103" s="43">
        <f t="shared" ref="L103:O103" si="177">L597+L623+L649</f>
        <v>0</v>
      </c>
      <c r="M103" s="43">
        <f t="shared" si="177"/>
        <v>0</v>
      </c>
      <c r="N103" s="43">
        <f t="shared" si="177"/>
        <v>0</v>
      </c>
      <c r="O103" s="43">
        <f t="shared" si="177"/>
        <v>0</v>
      </c>
      <c r="P103" s="43">
        <f t="shared" ref="P103:R103" si="178">P597+P623+P649</f>
        <v>0</v>
      </c>
      <c r="Q103" s="43">
        <f t="shared" si="178"/>
        <v>0</v>
      </c>
      <c r="R103" s="43">
        <f t="shared" si="178"/>
        <v>0</v>
      </c>
      <c r="S103" s="48">
        <f t="shared" si="127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122"/>
        <v>0</v>
      </c>
      <c r="C104" s="35">
        <f t="shared" si="122"/>
        <v>0</v>
      </c>
      <c r="D104" s="35">
        <f t="shared" ref="D104:H104" si="179">D598+D624+D650</f>
        <v>0</v>
      </c>
      <c r="E104" s="35">
        <f t="shared" si="179"/>
        <v>0</v>
      </c>
      <c r="F104" s="35">
        <f t="shared" si="179"/>
        <v>0</v>
      </c>
      <c r="G104" s="35">
        <f t="shared" si="179"/>
        <v>0</v>
      </c>
      <c r="H104" s="35">
        <f t="shared" si="179"/>
        <v>0</v>
      </c>
      <c r="I104" s="37">
        <f t="shared" si="124"/>
        <v>0</v>
      </c>
      <c r="J104" s="6"/>
      <c r="K104" s="38" t="s">
        <v>19</v>
      </c>
      <c r="L104" s="39">
        <f t="shared" ref="L104:O104" si="180">L598+L624+L650</f>
        <v>0</v>
      </c>
      <c r="M104" s="39">
        <f t="shared" si="180"/>
        <v>0</v>
      </c>
      <c r="N104" s="39">
        <f t="shared" si="180"/>
        <v>0</v>
      </c>
      <c r="O104" s="39">
        <f t="shared" si="180"/>
        <v>0</v>
      </c>
      <c r="P104" s="39">
        <f t="shared" ref="P104:R104" si="181">P598+P624+P650</f>
        <v>0</v>
      </c>
      <c r="Q104" s="39">
        <f t="shared" si="181"/>
        <v>0</v>
      </c>
      <c r="R104" s="39">
        <f t="shared" si="181"/>
        <v>0</v>
      </c>
      <c r="S104" s="41">
        <f t="shared" si="127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122"/>
        <v>0</v>
      </c>
      <c r="C105" s="50">
        <f t="shared" si="122"/>
        <v>0</v>
      </c>
      <c r="D105" s="50">
        <f t="shared" ref="D105:H105" si="182">D599+D625+D651</f>
        <v>0</v>
      </c>
      <c r="E105" s="50">
        <f t="shared" si="182"/>
        <v>0</v>
      </c>
      <c r="F105" s="50">
        <f t="shared" si="182"/>
        <v>0</v>
      </c>
      <c r="G105" s="50">
        <f t="shared" si="182"/>
        <v>0</v>
      </c>
      <c r="H105" s="50">
        <f t="shared" si="182"/>
        <v>0</v>
      </c>
      <c r="I105" s="52">
        <f t="shared" si="124"/>
        <v>0</v>
      </c>
      <c r="J105" s="6"/>
      <c r="K105" s="53" t="s">
        <v>10</v>
      </c>
      <c r="L105" s="50">
        <f t="shared" ref="L105:O105" si="183">L599+L625+L651</f>
        <v>0</v>
      </c>
      <c r="M105" s="50">
        <f t="shared" si="183"/>
        <v>0</v>
      </c>
      <c r="N105" s="50">
        <f t="shared" si="183"/>
        <v>0</v>
      </c>
      <c r="O105" s="50">
        <f t="shared" si="183"/>
        <v>0</v>
      </c>
      <c r="P105" s="50">
        <f t="shared" ref="P105:R105" si="184">P599+P625+P651</f>
        <v>0</v>
      </c>
      <c r="Q105" s="50">
        <f t="shared" si="184"/>
        <v>0</v>
      </c>
      <c r="R105" s="50">
        <f t="shared" si="184"/>
        <v>0</v>
      </c>
      <c r="S105" s="55">
        <f t="shared" si="127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10220.451045807908</v>
      </c>
      <c r="C106" s="57">
        <f t="shared" ref="C106:I106" si="185">SUM(C85:C101)</f>
        <v>141.76992883150675</v>
      </c>
      <c r="D106" s="57">
        <f t="shared" si="185"/>
        <v>2362.1830383045908</v>
      </c>
      <c r="E106" s="57">
        <f t="shared" si="185"/>
        <v>1200.733307275616</v>
      </c>
      <c r="F106" s="57">
        <f t="shared" si="185"/>
        <v>678.16702045732939</v>
      </c>
      <c r="G106" s="57">
        <f t="shared" si="185"/>
        <v>818.33459004271151</v>
      </c>
      <c r="H106" s="58">
        <f t="shared" si="185"/>
        <v>0.5411895444675352</v>
      </c>
      <c r="I106" s="16">
        <f t="shared" si="185"/>
        <v>15422.180120264127</v>
      </c>
      <c r="J106" s="6"/>
      <c r="K106" s="59" t="s">
        <v>25</v>
      </c>
      <c r="L106" s="57">
        <f>SUM(L85:L101)</f>
        <v>10220.451045807908</v>
      </c>
      <c r="M106" s="57">
        <f t="shared" ref="M106:S106" si="186">SUM(M85:M101)</f>
        <v>141.76992883150675</v>
      </c>
      <c r="N106" s="57">
        <f t="shared" si="186"/>
        <v>2362.1830383045908</v>
      </c>
      <c r="O106" s="57">
        <f t="shared" si="186"/>
        <v>1200.733307275616</v>
      </c>
      <c r="P106" s="57">
        <f t="shared" si="186"/>
        <v>8847.2978973321551</v>
      </c>
      <c r="Q106" s="57">
        <f t="shared" si="186"/>
        <v>818.33459004271151</v>
      </c>
      <c r="R106" s="58">
        <f t="shared" si="186"/>
        <v>0.5411895444675352</v>
      </c>
      <c r="S106" s="60">
        <f t="shared" si="186"/>
        <v>23591.310997138953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0.66271117093092724</v>
      </c>
      <c r="C107" s="98">
        <f t="shared" ref="C107:H107" si="187">IF($I106=0,"-",C106/$I106)</f>
        <v>9.1925997314236223E-3</v>
      </c>
      <c r="D107" s="98">
        <f t="shared" si="187"/>
        <v>0.15316790621585186</v>
      </c>
      <c r="E107" s="98">
        <f t="shared" si="187"/>
        <v>7.7857559561109027E-2</v>
      </c>
      <c r="F107" s="98">
        <f t="shared" si="187"/>
        <v>4.3973485925394233E-2</v>
      </c>
      <c r="G107" s="98">
        <f t="shared" si="187"/>
        <v>5.3062185998427852E-2</v>
      </c>
      <c r="H107" s="99">
        <f t="shared" si="187"/>
        <v>3.5091636866336028E-5</v>
      </c>
      <c r="I107" s="100">
        <f>SUM(B107:H107)</f>
        <v>1.0000000000000002</v>
      </c>
      <c r="K107" s="64" t="s">
        <v>86</v>
      </c>
      <c r="L107" s="65">
        <f>IF($S106=0,"-",L106/$S106)</f>
        <v>0.43322946516399186</v>
      </c>
      <c r="M107" s="65">
        <f t="shared" ref="M107:R107" si="188">IF($S106=0,"-",M106/$S106)</f>
        <v>6.009412908366981E-3</v>
      </c>
      <c r="N107" s="65">
        <f t="shared" si="188"/>
        <v>0.10012936706192656</v>
      </c>
      <c r="O107" s="65">
        <f t="shared" si="188"/>
        <v>5.0897269228540772E-2</v>
      </c>
      <c r="P107" s="65">
        <f t="shared" si="188"/>
        <v>0.37502357958848132</v>
      </c>
      <c r="Q107" s="65">
        <f t="shared" si="188"/>
        <v>3.4687965842252491E-2</v>
      </c>
      <c r="R107" s="66">
        <f t="shared" si="188"/>
        <v>2.2940206440124002E-5</v>
      </c>
      <c r="S107" s="67">
        <f>SUM(L107:R107)</f>
        <v>1.0000000000000002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189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190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191">SUM(V112:AC112)</f>
        <v>0</v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189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190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191"/>
        <v>0</v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189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190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191"/>
        <v>0</v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189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190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191"/>
        <v>0</v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189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190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191"/>
        <v>0</v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189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190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191"/>
        <v>0</v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189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190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191"/>
        <v>0</v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189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190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191"/>
        <v>0</v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189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190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191"/>
        <v>0</v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189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190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191"/>
        <v>0</v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189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190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191"/>
        <v>0</v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189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190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191"/>
        <v>0</v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189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190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191"/>
        <v>0</v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189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190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191"/>
        <v>0</v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189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190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191"/>
        <v>0</v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189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190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191"/>
        <v>0</v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189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190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191"/>
        <v>0</v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189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190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191"/>
        <v>0</v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189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190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191"/>
        <v>0</v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189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190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191"/>
        <v>0</v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I132" si="192">SUM(C111:C127)</f>
        <v>0</v>
      </c>
      <c r="D132" s="57">
        <f t="shared" si="192"/>
        <v>0</v>
      </c>
      <c r="E132" s="57">
        <f t="shared" si="192"/>
        <v>0</v>
      </c>
      <c r="F132" s="57">
        <f t="shared" si="192"/>
        <v>0</v>
      </c>
      <c r="G132" s="57">
        <f t="shared" si="192"/>
        <v>0</v>
      </c>
      <c r="H132" s="58">
        <f t="shared" si="192"/>
        <v>0</v>
      </c>
      <c r="I132" s="16">
        <f t="shared" si="192"/>
        <v>0</v>
      </c>
      <c r="J132" s="6"/>
      <c r="K132" s="59" t="s">
        <v>25</v>
      </c>
      <c r="L132" s="57">
        <f>SUM(L111:L127)</f>
        <v>0</v>
      </c>
      <c r="M132" s="57">
        <f t="shared" ref="M132:S132" si="193">SUM(M111:M127)</f>
        <v>0</v>
      </c>
      <c r="N132" s="57">
        <f t="shared" si="193"/>
        <v>0</v>
      </c>
      <c r="O132" s="57">
        <f t="shared" si="193"/>
        <v>0</v>
      </c>
      <c r="P132" s="57">
        <f t="shared" si="193"/>
        <v>0</v>
      </c>
      <c r="Q132" s="57">
        <f t="shared" si="193"/>
        <v>0</v>
      </c>
      <c r="R132" s="58">
        <f t="shared" si="193"/>
        <v>0</v>
      </c>
      <c r="S132" s="60">
        <f t="shared" si="193"/>
        <v>0</v>
      </c>
      <c r="U132" s="94" t="s">
        <v>61</v>
      </c>
      <c r="V132" s="95">
        <f>SUM(V111:V127)</f>
        <v>0</v>
      </c>
      <c r="W132" s="95">
        <f t="shared" ref="W132:AH132" si="194">SUM(W111:W127)</f>
        <v>0</v>
      </c>
      <c r="X132" s="95">
        <f t="shared" si="194"/>
        <v>0</v>
      </c>
      <c r="Y132" s="95">
        <f t="shared" si="194"/>
        <v>0</v>
      </c>
      <c r="Z132" s="95">
        <f t="shared" si="194"/>
        <v>0</v>
      </c>
      <c r="AA132" s="95">
        <f t="shared" si="194"/>
        <v>0</v>
      </c>
      <c r="AB132" s="95">
        <f t="shared" si="194"/>
        <v>0</v>
      </c>
      <c r="AC132" s="95">
        <f t="shared" si="194"/>
        <v>0</v>
      </c>
      <c r="AD132" s="96">
        <f t="shared" si="194"/>
        <v>0</v>
      </c>
      <c r="AE132" s="96">
        <f t="shared" si="194"/>
        <v>0</v>
      </c>
      <c r="AF132" s="96">
        <f t="shared" si="194"/>
        <v>0</v>
      </c>
      <c r="AG132" s="96">
        <f t="shared" si="194"/>
        <v>0</v>
      </c>
      <c r="AH132" s="96">
        <f t="shared" si="194"/>
        <v>0</v>
      </c>
      <c r="AI132" s="97">
        <f>SUM(V132:AC132)</f>
        <v>0</v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195">IF($I132=0,"-",C132/$I132)</f>
        <v>-</v>
      </c>
      <c r="D133" s="98" t="str">
        <f t="shared" si="195"/>
        <v>-</v>
      </c>
      <c r="E133" s="98" t="str">
        <f t="shared" si="195"/>
        <v>-</v>
      </c>
      <c r="F133" s="98" t="str">
        <f t="shared" si="195"/>
        <v>-</v>
      </c>
      <c r="G133" s="98" t="str">
        <f t="shared" si="195"/>
        <v>-</v>
      </c>
      <c r="H133" s="99" t="str">
        <f t="shared" si="195"/>
        <v>-</v>
      </c>
      <c r="I133" s="100">
        <f>SUM(B133:H133)</f>
        <v>0</v>
      </c>
      <c r="J133"/>
      <c r="K133" s="64" t="s">
        <v>86</v>
      </c>
      <c r="L133" s="65" t="str">
        <f>IF($S132=0,"-",L132/$S132)</f>
        <v>-</v>
      </c>
      <c r="M133" s="65" t="str">
        <f t="shared" ref="M133:R133" si="196">IF($S132=0,"-",M132/$S132)</f>
        <v>-</v>
      </c>
      <c r="N133" s="65" t="str">
        <f t="shared" si="196"/>
        <v>-</v>
      </c>
      <c r="O133" s="65" t="str">
        <f t="shared" si="196"/>
        <v>-</v>
      </c>
      <c r="P133" s="65" t="str">
        <f t="shared" si="196"/>
        <v>-</v>
      </c>
      <c r="Q133" s="65" t="str">
        <f t="shared" si="196"/>
        <v>-</v>
      </c>
      <c r="R133" s="66" t="str">
        <f t="shared" si="196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197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198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199">SUM(V138:AC138)</f>
        <v>0</v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197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198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199"/>
        <v>0</v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197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198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199"/>
        <v>0</v>
      </c>
      <c r="BA140"/>
      <c r="BR140"/>
      <c r="CG140"/>
    </row>
    <row r="141" spans="1:85" x14ac:dyDescent="0.25">
      <c r="A141" s="29" t="s">
        <v>15</v>
      </c>
      <c r="B141" s="18">
        <v>0.36497914424026001</v>
      </c>
      <c r="C141" s="18">
        <v>4.5398846753585884</v>
      </c>
      <c r="D141" s="18">
        <v>0.46290668840665278</v>
      </c>
      <c r="E141" s="18">
        <v>0</v>
      </c>
      <c r="F141" s="214"/>
      <c r="G141" s="18">
        <v>0</v>
      </c>
      <c r="H141" s="30">
        <v>0</v>
      </c>
      <c r="I141" s="16">
        <f t="shared" si="197"/>
        <v>5.3677705080055009</v>
      </c>
      <c r="J141" s="6"/>
      <c r="K141" s="31" t="s">
        <v>15</v>
      </c>
      <c r="L141" s="18">
        <v>0.36497914424026001</v>
      </c>
      <c r="M141" s="18">
        <v>4.5398846753585884</v>
      </c>
      <c r="N141" s="18">
        <v>0.46290668840665278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198"/>
        <v>5.3677705080055009</v>
      </c>
      <c r="U141" s="84" t="s">
        <v>15</v>
      </c>
      <c r="V141" s="76">
        <v>0.36497914424026001</v>
      </c>
      <c r="W141" s="76">
        <v>0</v>
      </c>
      <c r="X141" s="76">
        <v>0</v>
      </c>
      <c r="Y141" s="76">
        <v>4.5398846753585884</v>
      </c>
      <c r="Z141" s="76">
        <v>2.835395616848296E-2</v>
      </c>
      <c r="AA141" s="76">
        <v>0</v>
      </c>
      <c r="AB141" s="76">
        <v>0</v>
      </c>
      <c r="AC141" s="77">
        <v>0.43455273223816981</v>
      </c>
      <c r="AD141" s="78">
        <v>0</v>
      </c>
      <c r="AE141" s="78">
        <v>0</v>
      </c>
      <c r="AF141" s="78">
        <v>0</v>
      </c>
      <c r="AG141" s="78">
        <v>0.43455273223816981</v>
      </c>
      <c r="AH141" s="78">
        <v>0</v>
      </c>
      <c r="AI141" s="79">
        <f t="shared" si="199"/>
        <v>5.3677705080055009</v>
      </c>
      <c r="BA141"/>
      <c r="BR141"/>
      <c r="CG141"/>
    </row>
    <row r="142" spans="1:85" x14ac:dyDescent="0.25">
      <c r="A142" s="21" t="s">
        <v>14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197"/>
        <v>0</v>
      </c>
      <c r="J142" s="6"/>
      <c r="K142" s="25" t="s">
        <v>14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198"/>
        <v>0</v>
      </c>
      <c r="U142" s="80" t="s">
        <v>55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2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3">
        <f t="shared" si="199"/>
        <v>0</v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197"/>
        <v>0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0</v>
      </c>
      <c r="P143" s="18">
        <v>2.7873656268184206</v>
      </c>
      <c r="Q143" s="18">
        <v>0</v>
      </c>
      <c r="R143" s="19">
        <v>0</v>
      </c>
      <c r="S143" s="20">
        <f t="shared" si="198"/>
        <v>2.7873656268184206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0</v>
      </c>
      <c r="AB143" s="76">
        <v>2.7873656268184206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199"/>
        <v>2.7873656268184206</v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197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0.30975630996461245</v>
      </c>
      <c r="Q144" s="26">
        <v>0</v>
      </c>
      <c r="R144" s="27">
        <v>0</v>
      </c>
      <c r="S144" s="28">
        <f t="shared" si="198"/>
        <v>0.30975630996461245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0.30975630996461245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199"/>
        <v>0.30975630996461245</v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197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198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199"/>
        <v>0</v>
      </c>
      <c r="BA145"/>
      <c r="BR145"/>
      <c r="CG145"/>
    </row>
    <row r="146" spans="1:85" x14ac:dyDescent="0.25">
      <c r="A146" s="21" t="s">
        <v>16</v>
      </c>
      <c r="B146" s="22">
        <v>0</v>
      </c>
      <c r="C146" s="22">
        <v>0</v>
      </c>
      <c r="D146" s="22">
        <v>0.29765190809022551</v>
      </c>
      <c r="E146" s="22">
        <v>0</v>
      </c>
      <c r="F146" s="214"/>
      <c r="G146" s="22">
        <v>0</v>
      </c>
      <c r="H146" s="23">
        <v>0</v>
      </c>
      <c r="I146" s="24">
        <f t="shared" si="197"/>
        <v>0.29765190809022551</v>
      </c>
      <c r="J146" s="6"/>
      <c r="K146" s="25" t="s">
        <v>16</v>
      </c>
      <c r="L146" s="26">
        <v>0</v>
      </c>
      <c r="M146" s="26">
        <v>0</v>
      </c>
      <c r="N146" s="26">
        <v>0.29765190809022551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198"/>
        <v>0.29765190809022551</v>
      </c>
      <c r="U146" s="80" t="s">
        <v>16</v>
      </c>
      <c r="V146" s="81">
        <v>0</v>
      </c>
      <c r="W146" s="81">
        <v>0</v>
      </c>
      <c r="X146" s="81">
        <v>0</v>
      </c>
      <c r="Y146" s="81">
        <v>0</v>
      </c>
      <c r="Z146" s="81">
        <v>0.29765190809022551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199"/>
        <v>0.29765190809022551</v>
      </c>
      <c r="BA146"/>
      <c r="BR146"/>
      <c r="CG146"/>
    </row>
    <row r="147" spans="1:85" x14ac:dyDescent="0.25">
      <c r="A147" s="29" t="s">
        <v>136</v>
      </c>
      <c r="B147" s="18">
        <v>123.15335798423139</v>
      </c>
      <c r="C147" s="18">
        <v>499.45292419251456</v>
      </c>
      <c r="D147" s="18">
        <v>112.09512024256415</v>
      </c>
      <c r="E147" s="18">
        <v>0</v>
      </c>
      <c r="F147" s="214"/>
      <c r="G147" s="18">
        <v>0</v>
      </c>
      <c r="H147" s="30">
        <v>0</v>
      </c>
      <c r="I147" s="16">
        <f t="shared" si="197"/>
        <v>734.70140241931006</v>
      </c>
      <c r="J147" s="6"/>
      <c r="K147" s="31" t="s">
        <v>136</v>
      </c>
      <c r="L147" s="18">
        <v>123.15335798423139</v>
      </c>
      <c r="M147" s="18">
        <v>499.45292419251456</v>
      </c>
      <c r="N147" s="18">
        <v>112.09512024256415</v>
      </c>
      <c r="O147" s="18">
        <v>0</v>
      </c>
      <c r="P147" s="18">
        <v>0.20711191905265933</v>
      </c>
      <c r="Q147" s="18">
        <v>0</v>
      </c>
      <c r="R147" s="19">
        <v>0</v>
      </c>
      <c r="S147" s="20">
        <f t="shared" si="198"/>
        <v>734.90851433836269</v>
      </c>
      <c r="U147" s="84" t="s">
        <v>136</v>
      </c>
      <c r="V147" s="76">
        <v>120.99019472212093</v>
      </c>
      <c r="W147" s="76">
        <v>0</v>
      </c>
      <c r="X147" s="76">
        <v>0</v>
      </c>
      <c r="Y147" s="76">
        <v>499.45292419251456</v>
      </c>
      <c r="Z147" s="76">
        <v>112.09512024256415</v>
      </c>
      <c r="AA147" s="76">
        <v>0</v>
      </c>
      <c r="AB147" s="76">
        <v>0.20711191905265933</v>
      </c>
      <c r="AC147" s="77">
        <v>2.1631632621104626</v>
      </c>
      <c r="AD147" s="76">
        <v>2.1631632621104626</v>
      </c>
      <c r="AE147" s="76">
        <v>0</v>
      </c>
      <c r="AF147" s="76">
        <v>0</v>
      </c>
      <c r="AG147" s="76">
        <v>0</v>
      </c>
      <c r="AH147" s="76">
        <v>0</v>
      </c>
      <c r="AI147" s="79">
        <f t="shared" si="199"/>
        <v>734.90851433836281</v>
      </c>
      <c r="BA147"/>
      <c r="BR147"/>
      <c r="CG147"/>
    </row>
    <row r="148" spans="1:85" x14ac:dyDescent="0.25">
      <c r="A148" s="21" t="s">
        <v>24</v>
      </c>
      <c r="B148" s="22">
        <v>12.398411944581282</v>
      </c>
      <c r="C148" s="22">
        <v>0.52412318851750306</v>
      </c>
      <c r="D148" s="22">
        <v>0.16804749481718692</v>
      </c>
      <c r="E148" s="22">
        <v>24.750540370422915</v>
      </c>
      <c r="F148" s="214"/>
      <c r="G148" s="22">
        <v>4.6518028199654493</v>
      </c>
      <c r="H148" s="23">
        <v>0</v>
      </c>
      <c r="I148" s="24">
        <f t="shared" si="197"/>
        <v>42.492925818304336</v>
      </c>
      <c r="J148" s="6"/>
      <c r="K148" s="25" t="s">
        <v>24</v>
      </c>
      <c r="L148" s="26">
        <v>12.398411944581282</v>
      </c>
      <c r="M148" s="26">
        <v>0.52412318851750306</v>
      </c>
      <c r="N148" s="26">
        <v>0.16804749481718692</v>
      </c>
      <c r="O148" s="26">
        <v>24.750540370422915</v>
      </c>
      <c r="P148" s="26">
        <v>0.51489046958243834</v>
      </c>
      <c r="Q148" s="26">
        <v>4.6518028199654493</v>
      </c>
      <c r="R148" s="27">
        <v>0</v>
      </c>
      <c r="S148" s="28">
        <f t="shared" si="198"/>
        <v>43.007816287886776</v>
      </c>
      <c r="U148" s="80" t="s">
        <v>24</v>
      </c>
      <c r="V148" s="81">
        <v>0.34675670423848082</v>
      </c>
      <c r="W148" s="81">
        <v>8.5818194668617682</v>
      </c>
      <c r="X148" s="81">
        <v>4.6518028199654493</v>
      </c>
      <c r="Y148" s="81">
        <v>0.52412318851750306</v>
      </c>
      <c r="Z148" s="81">
        <v>0.16623585081281375</v>
      </c>
      <c r="AA148" s="81">
        <v>14.129436009554802</v>
      </c>
      <c r="AB148" s="81">
        <v>0.51489046958243834</v>
      </c>
      <c r="AC148" s="82">
        <v>14.092751778353522</v>
      </c>
      <c r="AD148" s="81">
        <v>3.4698357734810332</v>
      </c>
      <c r="AE148" s="81">
        <v>10.621104360868113</v>
      </c>
      <c r="AF148" s="81">
        <v>0</v>
      </c>
      <c r="AG148" s="81">
        <v>1.8116440043731798E-3</v>
      </c>
      <c r="AH148" s="81">
        <v>0</v>
      </c>
      <c r="AI148" s="83">
        <f t="shared" si="199"/>
        <v>43.007816287886776</v>
      </c>
      <c r="BA148"/>
      <c r="BR148"/>
      <c r="CG148"/>
    </row>
    <row r="149" spans="1:85" x14ac:dyDescent="0.25">
      <c r="A149" s="29" t="s">
        <v>23</v>
      </c>
      <c r="B149" s="18">
        <v>96.454629779007519</v>
      </c>
      <c r="C149" s="18">
        <v>0</v>
      </c>
      <c r="D149" s="18">
        <v>0</v>
      </c>
      <c r="E149" s="18">
        <v>0</v>
      </c>
      <c r="F149" s="214"/>
      <c r="G149" s="18">
        <v>0</v>
      </c>
      <c r="H149" s="30">
        <v>0</v>
      </c>
      <c r="I149" s="16">
        <f t="shared" si="197"/>
        <v>96.454629779007519</v>
      </c>
      <c r="J149" s="6"/>
      <c r="K149" s="31" t="s">
        <v>23</v>
      </c>
      <c r="L149" s="18">
        <v>96.454629779007519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198"/>
        <v>96.454629779007519</v>
      </c>
      <c r="U149" s="84" t="s">
        <v>23</v>
      </c>
      <c r="V149" s="76">
        <v>19.290925955801505</v>
      </c>
      <c r="W149" s="76">
        <v>0</v>
      </c>
      <c r="X149" s="76">
        <v>0</v>
      </c>
      <c r="Y149" s="76">
        <v>0</v>
      </c>
      <c r="Z149" s="76">
        <v>0</v>
      </c>
      <c r="AA149" s="76">
        <v>0</v>
      </c>
      <c r="AB149" s="76">
        <v>0</v>
      </c>
      <c r="AC149" s="77">
        <v>77.163703823206021</v>
      </c>
      <c r="AD149" s="76">
        <v>77.163703823206021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199"/>
        <v>96.454629779007519</v>
      </c>
      <c r="BA149"/>
      <c r="BR149"/>
      <c r="CG149"/>
    </row>
    <row r="150" spans="1:85" x14ac:dyDescent="0.25">
      <c r="A150" s="21" t="s">
        <v>58</v>
      </c>
      <c r="B150" s="22">
        <v>8.8276135954285712E-2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197"/>
        <v>8.8276135954285712E-2</v>
      </c>
      <c r="J150" s="6"/>
      <c r="K150" s="25" t="s">
        <v>58</v>
      </c>
      <c r="L150" s="26">
        <v>8.8276135954285712E-2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198"/>
        <v>8.8276135954285712E-2</v>
      </c>
      <c r="U150" s="80" t="s">
        <v>58</v>
      </c>
      <c r="V150" s="81">
        <v>8.8276135954285712E-2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199"/>
        <v>8.8276135954285712E-2</v>
      </c>
      <c r="BA150"/>
      <c r="BR150"/>
      <c r="CG150"/>
    </row>
    <row r="151" spans="1:85" x14ac:dyDescent="0.25">
      <c r="A151" s="29" t="s">
        <v>21</v>
      </c>
      <c r="B151" s="18">
        <v>0</v>
      </c>
      <c r="C151" s="18">
        <v>1.9318573714285713E-2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197"/>
        <v>1.9318573714285713E-2</v>
      </c>
      <c r="J151" s="6"/>
      <c r="K151" s="31" t="s">
        <v>21</v>
      </c>
      <c r="L151" s="18">
        <v>0</v>
      </c>
      <c r="M151" s="18">
        <v>1.9318573714285713E-2</v>
      </c>
      <c r="N151" s="18">
        <v>0</v>
      </c>
      <c r="O151" s="18">
        <v>0</v>
      </c>
      <c r="P151" s="18">
        <v>0.11639164902100771</v>
      </c>
      <c r="Q151" s="18">
        <v>0</v>
      </c>
      <c r="R151" s="19">
        <v>0</v>
      </c>
      <c r="S151" s="20">
        <f t="shared" si="198"/>
        <v>0.13571022273529343</v>
      </c>
      <c r="U151" s="84" t="s">
        <v>21</v>
      </c>
      <c r="V151" s="76">
        <v>0</v>
      </c>
      <c r="W151" s="76">
        <v>0</v>
      </c>
      <c r="X151" s="76">
        <v>0</v>
      </c>
      <c r="Y151" s="76">
        <v>1.9318573714285713E-2</v>
      </c>
      <c r="Z151" s="76">
        <v>0</v>
      </c>
      <c r="AA151" s="76">
        <v>0</v>
      </c>
      <c r="AB151" s="76">
        <v>0.11639164902100771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199"/>
        <v>0.13571022273529343</v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197"/>
        <v>0</v>
      </c>
      <c r="J152" s="6"/>
      <c r="K152" s="25" t="s">
        <v>20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198"/>
        <v>0</v>
      </c>
      <c r="U152" s="80" t="s">
        <v>59</v>
      </c>
      <c r="V152" s="81">
        <v>0</v>
      </c>
      <c r="W152" s="81">
        <v>0</v>
      </c>
      <c r="X152" s="81">
        <v>0</v>
      </c>
      <c r="Y152" s="81">
        <v>0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199"/>
        <v>0</v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197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198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199"/>
        <v>0</v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197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198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199"/>
        <v>0</v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197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198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199"/>
        <v>0</v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197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198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199"/>
        <v>0</v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197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198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199"/>
        <v>0</v>
      </c>
      <c r="BA157"/>
      <c r="BR157"/>
      <c r="CG157"/>
    </row>
    <row r="158" spans="1:85" x14ac:dyDescent="0.25">
      <c r="A158" s="56" t="s">
        <v>25</v>
      </c>
      <c r="B158" s="57">
        <f>SUM(B137:B153)</f>
        <v>232.45965498801473</v>
      </c>
      <c r="C158" s="57">
        <f t="shared" ref="C158:I158" si="200">SUM(C137:C153)</f>
        <v>504.53625063010486</v>
      </c>
      <c r="D158" s="57">
        <f t="shared" si="200"/>
        <v>113.02372633387822</v>
      </c>
      <c r="E158" s="57">
        <f t="shared" si="200"/>
        <v>24.750540370422915</v>
      </c>
      <c r="F158" s="57">
        <f t="shared" si="200"/>
        <v>0</v>
      </c>
      <c r="G158" s="57">
        <f t="shared" si="200"/>
        <v>4.6518028199654493</v>
      </c>
      <c r="H158" s="58">
        <f t="shared" si="200"/>
        <v>0</v>
      </c>
      <c r="I158" s="16">
        <f t="shared" si="200"/>
        <v>879.42197514238615</v>
      </c>
      <c r="J158" s="6"/>
      <c r="K158" s="59" t="s">
        <v>25</v>
      </c>
      <c r="L158" s="57">
        <f>SUM(L137:L153)</f>
        <v>232.45965498801473</v>
      </c>
      <c r="M158" s="57">
        <f t="shared" ref="M158:S158" si="201">SUM(M137:M153)</f>
        <v>504.53625063010486</v>
      </c>
      <c r="N158" s="57">
        <f t="shared" si="201"/>
        <v>113.02372633387822</v>
      </c>
      <c r="O158" s="57">
        <f t="shared" si="201"/>
        <v>24.750540370422915</v>
      </c>
      <c r="P158" s="57">
        <f t="shared" si="201"/>
        <v>3.9355159744391379</v>
      </c>
      <c r="Q158" s="57">
        <f t="shared" si="201"/>
        <v>4.6518028199654493</v>
      </c>
      <c r="R158" s="58">
        <f t="shared" si="201"/>
        <v>0</v>
      </c>
      <c r="S158" s="60">
        <f t="shared" si="201"/>
        <v>883.35749111682526</v>
      </c>
      <c r="U158" s="94" t="s">
        <v>61</v>
      </c>
      <c r="V158" s="95">
        <f>SUM(V137:V153)</f>
        <v>141.08113266235549</v>
      </c>
      <c r="W158" s="95">
        <f t="shared" ref="W158:AH158" si="202">SUM(W137:W153)</f>
        <v>8.5818194668617682</v>
      </c>
      <c r="X158" s="95">
        <f t="shared" si="202"/>
        <v>4.6518028199654493</v>
      </c>
      <c r="Y158" s="95">
        <f t="shared" si="202"/>
        <v>504.53625063010486</v>
      </c>
      <c r="Z158" s="95">
        <f t="shared" si="202"/>
        <v>112.58736195763566</v>
      </c>
      <c r="AA158" s="95">
        <f t="shared" si="202"/>
        <v>14.129436009554802</v>
      </c>
      <c r="AB158" s="95">
        <f t="shared" si="202"/>
        <v>3.9355159744391379</v>
      </c>
      <c r="AC158" s="95">
        <f t="shared" si="202"/>
        <v>93.85417159590817</v>
      </c>
      <c r="AD158" s="96">
        <f t="shared" si="202"/>
        <v>82.796702858797516</v>
      </c>
      <c r="AE158" s="96">
        <f t="shared" si="202"/>
        <v>10.621104360868113</v>
      </c>
      <c r="AF158" s="96">
        <f t="shared" si="202"/>
        <v>0</v>
      </c>
      <c r="AG158" s="96">
        <f t="shared" si="202"/>
        <v>0.43636437624254298</v>
      </c>
      <c r="AH158" s="96">
        <f t="shared" si="202"/>
        <v>0</v>
      </c>
      <c r="AI158" s="97">
        <f>SUM(V158:AC158)</f>
        <v>883.35749111682514</v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0.26433232459352346</v>
      </c>
      <c r="C159" s="98">
        <f t="shared" ref="C159:H159" si="203">IF($I158=0,"-",C158/$I158)</f>
        <v>0.57371349010060391</v>
      </c>
      <c r="D159" s="98">
        <f t="shared" si="203"/>
        <v>0.12852047086448878</v>
      </c>
      <c r="E159" s="98">
        <f t="shared" si="203"/>
        <v>2.8144100409152939E-2</v>
      </c>
      <c r="F159" s="98">
        <f t="shared" si="203"/>
        <v>0</v>
      </c>
      <c r="G159" s="98">
        <f t="shared" si="203"/>
        <v>5.2896140322309798E-3</v>
      </c>
      <c r="H159" s="99">
        <f t="shared" si="203"/>
        <v>0</v>
      </c>
      <c r="I159" s="100">
        <f>SUM(B159:H159)</f>
        <v>1.0000000000000002</v>
      </c>
      <c r="J159"/>
      <c r="K159" s="64" t="s">
        <v>86</v>
      </c>
      <c r="L159" s="65">
        <f>IF($S158=0,"-",L158/$S158)</f>
        <v>0.26315467670299253</v>
      </c>
      <c r="M159" s="65">
        <f t="shared" ref="M159:R159" si="204">IF($S158=0,"-",M158/$S158)</f>
        <v>0.57115749365777357</v>
      </c>
      <c r="N159" s="65">
        <f t="shared" si="204"/>
        <v>0.12794788912808425</v>
      </c>
      <c r="O159" s="65">
        <f t="shared" si="204"/>
        <v>2.8018713396691645E-2</v>
      </c>
      <c r="P159" s="65">
        <f t="shared" si="204"/>
        <v>4.4551792609620385E-3</v>
      </c>
      <c r="Q159" s="65">
        <f t="shared" si="204"/>
        <v>5.26604785349609E-3</v>
      </c>
      <c r="R159" s="66">
        <f t="shared" si="204"/>
        <v>0</v>
      </c>
      <c r="S159" s="67">
        <f>SUM(L159:R159)</f>
        <v>1.0000000000000002</v>
      </c>
      <c r="U159" s="101" t="s">
        <v>86</v>
      </c>
      <c r="V159" s="102">
        <f>+V158/$AI158</f>
        <v>0.15971012198468731</v>
      </c>
      <c r="W159" s="102">
        <f t="shared" ref="W159:AH159" si="205">+W158/$AI158</f>
        <v>9.7150016308932986E-3</v>
      </c>
      <c r="X159" s="102">
        <f t="shared" si="205"/>
        <v>5.2660478534960909E-3</v>
      </c>
      <c r="Y159" s="102">
        <f t="shared" si="205"/>
        <v>0.57115749365777357</v>
      </c>
      <c r="Z159" s="102">
        <f t="shared" si="205"/>
        <v>0.1274539052307033</v>
      </c>
      <c r="AA159" s="102">
        <f t="shared" si="205"/>
        <v>1.5995150493025214E-2</v>
      </c>
      <c r="AB159" s="102">
        <f t="shared" si="205"/>
        <v>4.4551792609620385E-3</v>
      </c>
      <c r="AC159" s="102">
        <f t="shared" si="205"/>
        <v>0.10624709988845936</v>
      </c>
      <c r="AD159" s="102">
        <f t="shared" si="205"/>
        <v>9.3729553087411974E-2</v>
      </c>
      <c r="AE159" s="102">
        <f t="shared" si="205"/>
        <v>1.2023562903666437E-2</v>
      </c>
      <c r="AF159" s="102">
        <f t="shared" si="205"/>
        <v>0</v>
      </c>
      <c r="AG159" s="102">
        <f t="shared" si="205"/>
        <v>4.9398389738094519E-4</v>
      </c>
      <c r="AH159" s="102">
        <f t="shared" si="205"/>
        <v>0</v>
      </c>
      <c r="AI159" s="103">
        <f>SUM(V159:AC159)</f>
        <v>1.0000000000000002</v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206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207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208">SUM(V164:AC164)</f>
        <v>0</v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206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207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208"/>
        <v>0</v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206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207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208"/>
        <v>0</v>
      </c>
      <c r="BA166"/>
      <c r="BR166"/>
      <c r="CG166"/>
    </row>
    <row r="167" spans="1:85" x14ac:dyDescent="0.25">
      <c r="A167" s="29" t="s">
        <v>15</v>
      </c>
      <c r="B167" s="18">
        <v>5.5966625305934305E-2</v>
      </c>
      <c r="C167" s="18">
        <v>0</v>
      </c>
      <c r="D167" s="18">
        <v>0.34568641036106068</v>
      </c>
      <c r="E167" s="18">
        <v>0</v>
      </c>
      <c r="F167" s="214"/>
      <c r="G167" s="18">
        <v>0</v>
      </c>
      <c r="H167" s="30">
        <v>0</v>
      </c>
      <c r="I167" s="16">
        <f t="shared" si="206"/>
        <v>0.40165303566699501</v>
      </c>
      <c r="J167" s="6"/>
      <c r="K167" s="31" t="s">
        <v>15</v>
      </c>
      <c r="L167" s="18">
        <v>5.5966625305934305E-2</v>
      </c>
      <c r="M167" s="18">
        <v>0</v>
      </c>
      <c r="N167" s="18">
        <v>0.34568641036106068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207"/>
        <v>0.40165303566699501</v>
      </c>
      <c r="U167" s="84" t="s">
        <v>15</v>
      </c>
      <c r="V167" s="76">
        <v>5.5966625305934305E-2</v>
      </c>
      <c r="W167" s="76">
        <v>0</v>
      </c>
      <c r="X167" s="76">
        <v>0</v>
      </c>
      <c r="Y167" s="76">
        <v>0</v>
      </c>
      <c r="Z167" s="76">
        <v>0.34568641036106068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208"/>
        <v>0.40165303566699501</v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206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207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208"/>
        <v>0</v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1.3017720270944342E-2</v>
      </c>
      <c r="F169" s="214"/>
      <c r="G169" s="18">
        <v>0</v>
      </c>
      <c r="H169" s="30">
        <v>0</v>
      </c>
      <c r="I169" s="16">
        <f t="shared" si="206"/>
        <v>1.3017720270944342E-2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1.3017720270944342E-2</v>
      </c>
      <c r="P169" s="18">
        <v>0.19142178992192069</v>
      </c>
      <c r="Q169" s="18">
        <v>0</v>
      </c>
      <c r="R169" s="19">
        <v>0</v>
      </c>
      <c r="S169" s="20">
        <f t="shared" si="207"/>
        <v>0.20443951019286502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1.3017720270944342E-2</v>
      </c>
      <c r="AB169" s="76">
        <v>0.19142178992192069</v>
      </c>
      <c r="AC169" s="77">
        <v>0</v>
      </c>
      <c r="AD169" s="76">
        <v>0</v>
      </c>
      <c r="AE169" s="76">
        <v>0</v>
      </c>
      <c r="AF169" s="76">
        <v>0</v>
      </c>
      <c r="AG169" s="76">
        <v>0</v>
      </c>
      <c r="AH169" s="76">
        <v>0</v>
      </c>
      <c r="AI169" s="79">
        <f t="shared" si="208"/>
        <v>0.20443951019286502</v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206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1.6270718729800838E-2</v>
      </c>
      <c r="Q170" s="26">
        <v>0</v>
      </c>
      <c r="R170" s="27">
        <v>0</v>
      </c>
      <c r="S170" s="28">
        <f t="shared" si="207"/>
        <v>1.6270718729800838E-2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1.6270718729800838E-2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208"/>
        <v>1.6270718729800838E-2</v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206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207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208"/>
        <v>0</v>
      </c>
      <c r="BA171"/>
      <c r="BR171"/>
      <c r="CG171"/>
    </row>
    <row r="172" spans="1:85" x14ac:dyDescent="0.25">
      <c r="A172" s="21" t="s">
        <v>16</v>
      </c>
      <c r="B172" s="22">
        <v>4.6083293974955118E-4</v>
      </c>
      <c r="C172" s="22">
        <v>0</v>
      </c>
      <c r="D172" s="22">
        <v>2.584351126115483E-2</v>
      </c>
      <c r="E172" s="22">
        <v>1.7640684933612819E-4</v>
      </c>
      <c r="F172" s="214"/>
      <c r="G172" s="22">
        <v>0</v>
      </c>
      <c r="H172" s="23">
        <v>0</v>
      </c>
      <c r="I172" s="24">
        <f t="shared" si="206"/>
        <v>2.648075105024051E-2</v>
      </c>
      <c r="J172" s="6"/>
      <c r="K172" s="25" t="s">
        <v>16</v>
      </c>
      <c r="L172" s="26">
        <v>4.6083293974955118E-4</v>
      </c>
      <c r="M172" s="26">
        <v>0</v>
      </c>
      <c r="N172" s="26">
        <v>2.584351126115483E-2</v>
      </c>
      <c r="O172" s="26">
        <v>1.7640684933612819E-4</v>
      </c>
      <c r="P172" s="26">
        <v>0</v>
      </c>
      <c r="Q172" s="26">
        <v>0</v>
      </c>
      <c r="R172" s="27">
        <v>0</v>
      </c>
      <c r="S172" s="28">
        <f t="shared" si="207"/>
        <v>2.648075105024051E-2</v>
      </c>
      <c r="U172" s="80" t="s">
        <v>16</v>
      </c>
      <c r="V172" s="81">
        <v>4.6083293974955118E-4</v>
      </c>
      <c r="W172" s="81">
        <v>0</v>
      </c>
      <c r="X172" s="81">
        <v>0</v>
      </c>
      <c r="Y172" s="81">
        <v>0</v>
      </c>
      <c r="Z172" s="81">
        <v>2.584351126115483E-2</v>
      </c>
      <c r="AA172" s="81">
        <v>0</v>
      </c>
      <c r="AB172" s="81">
        <v>0</v>
      </c>
      <c r="AC172" s="82">
        <v>1.7640684933612819E-4</v>
      </c>
      <c r="AD172" s="81">
        <v>0</v>
      </c>
      <c r="AE172" s="81">
        <v>0</v>
      </c>
      <c r="AF172" s="81">
        <v>0</v>
      </c>
      <c r="AG172" s="81">
        <v>0</v>
      </c>
      <c r="AH172" s="81">
        <v>1.7640684933612819E-4</v>
      </c>
      <c r="AI172" s="83">
        <f t="shared" si="208"/>
        <v>2.648075105024051E-2</v>
      </c>
      <c r="BA172"/>
      <c r="BR172"/>
      <c r="CG172"/>
    </row>
    <row r="173" spans="1:85" x14ac:dyDescent="0.25">
      <c r="A173" s="29" t="s">
        <v>136</v>
      </c>
      <c r="B173" s="18">
        <v>1.6964854123675117E-2</v>
      </c>
      <c r="C173" s="18">
        <v>4.3234434986936562E-2</v>
      </c>
      <c r="D173" s="18">
        <v>0.53612867967428257</v>
      </c>
      <c r="E173" s="18">
        <v>0</v>
      </c>
      <c r="F173" s="214"/>
      <c r="G173" s="18">
        <v>0</v>
      </c>
      <c r="H173" s="30">
        <v>0</v>
      </c>
      <c r="I173" s="16">
        <f t="shared" si="206"/>
        <v>0.59632796878489425</v>
      </c>
      <c r="J173" s="6"/>
      <c r="K173" s="31" t="s">
        <v>136</v>
      </c>
      <c r="L173" s="18">
        <v>1.6964854123675117E-2</v>
      </c>
      <c r="M173" s="18">
        <v>4.3234434986936562E-2</v>
      </c>
      <c r="N173" s="18">
        <v>0.53612867967428257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207"/>
        <v>0.59632796878489425</v>
      </c>
      <c r="U173" s="84" t="s">
        <v>136</v>
      </c>
      <c r="V173" s="76">
        <v>1.6964854123675117E-2</v>
      </c>
      <c r="W173" s="76">
        <v>0</v>
      </c>
      <c r="X173" s="76">
        <v>0</v>
      </c>
      <c r="Y173" s="76">
        <v>4.3234434986936562E-2</v>
      </c>
      <c r="Z173" s="76">
        <v>0.53612867967428257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208"/>
        <v>0.59632796878489425</v>
      </c>
      <c r="BA173"/>
      <c r="BR173"/>
      <c r="CG173"/>
    </row>
    <row r="174" spans="1:85" x14ac:dyDescent="0.25">
      <c r="A174" s="21" t="s">
        <v>24</v>
      </c>
      <c r="B174" s="22">
        <v>2.117539302497618E-3</v>
      </c>
      <c r="C174" s="22">
        <v>9.7751791427237939E-4</v>
      </c>
      <c r="D174" s="22">
        <v>0.1846978727576013</v>
      </c>
      <c r="E174" s="22">
        <v>1.8191668953862948E-2</v>
      </c>
      <c r="F174" s="214"/>
      <c r="G174" s="22">
        <v>3.0256785934054402E-3</v>
      </c>
      <c r="H174" s="23">
        <v>1.9832254987173707E-3</v>
      </c>
      <c r="I174" s="24">
        <f t="shared" si="206"/>
        <v>0.21099350302035708</v>
      </c>
      <c r="J174" s="6"/>
      <c r="K174" s="25" t="s">
        <v>24</v>
      </c>
      <c r="L174" s="26">
        <v>2.117539302497618E-3</v>
      </c>
      <c r="M174" s="26">
        <v>9.7751791427237939E-4</v>
      </c>
      <c r="N174" s="26">
        <v>0.1846978727576013</v>
      </c>
      <c r="O174" s="26">
        <v>1.8191668953862948E-2</v>
      </c>
      <c r="P174" s="26">
        <v>1.0997334327925964E-4</v>
      </c>
      <c r="Q174" s="26">
        <v>3.0256785934054402E-3</v>
      </c>
      <c r="R174" s="27">
        <v>1.9832254987173707E-3</v>
      </c>
      <c r="S174" s="28">
        <f t="shared" si="207"/>
        <v>0.21110347636363633</v>
      </c>
      <c r="U174" s="80" t="s">
        <v>24</v>
      </c>
      <c r="V174" s="81">
        <v>5.2560864811098318E-4</v>
      </c>
      <c r="W174" s="81">
        <v>7.9180950967899929E-4</v>
      </c>
      <c r="X174" s="81">
        <v>3.0256785934054402E-3</v>
      </c>
      <c r="Y174" s="81">
        <v>9.7751791427237939E-4</v>
      </c>
      <c r="Z174" s="81">
        <v>0.18384568985900959</v>
      </c>
      <c r="AA174" s="81">
        <v>1.8187997554266786E-2</v>
      </c>
      <c r="AB174" s="81">
        <v>1.0997334327925964E-4</v>
      </c>
      <c r="AC174" s="82">
        <v>3.6392009416128766E-3</v>
      </c>
      <c r="AD174" s="81">
        <v>8.0012114470763541E-4</v>
      </c>
      <c r="AE174" s="81">
        <v>3.6713995961604225E-6</v>
      </c>
      <c r="AF174" s="81">
        <v>1.9832254987173707E-3</v>
      </c>
      <c r="AG174" s="81">
        <v>8.521828985917101E-4</v>
      </c>
      <c r="AH174" s="81">
        <v>0</v>
      </c>
      <c r="AI174" s="83">
        <f t="shared" si="208"/>
        <v>0.2111034763636363</v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206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207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208"/>
        <v>0</v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206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207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208"/>
        <v>0</v>
      </c>
      <c r="BA176"/>
      <c r="BR176"/>
      <c r="CG176"/>
    </row>
    <row r="177" spans="1:85" x14ac:dyDescent="0.25">
      <c r="A177" s="29" t="s">
        <v>21</v>
      </c>
      <c r="B177" s="18">
        <v>6.0675760952443394E-4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206"/>
        <v>6.0675760952443394E-4</v>
      </c>
      <c r="J177" s="6"/>
      <c r="K177" s="31" t="s">
        <v>21</v>
      </c>
      <c r="L177" s="18">
        <v>6.0675760952443394E-4</v>
      </c>
      <c r="M177" s="18">
        <v>0</v>
      </c>
      <c r="N177" s="18">
        <v>0</v>
      </c>
      <c r="O177" s="18">
        <v>0</v>
      </c>
      <c r="P177" s="18">
        <v>7.9667372027420798E-3</v>
      </c>
      <c r="Q177" s="18">
        <v>0</v>
      </c>
      <c r="R177" s="19">
        <v>0</v>
      </c>
      <c r="S177" s="20">
        <f t="shared" si="207"/>
        <v>8.5734948122665137E-3</v>
      </c>
      <c r="U177" s="84" t="s">
        <v>21</v>
      </c>
      <c r="V177" s="76">
        <v>6.0675760952443394E-4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7.9667372027420798E-3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208"/>
        <v>8.5734948122665137E-3</v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206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207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208"/>
        <v>0</v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206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207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208"/>
        <v>0</v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206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207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208"/>
        <v>0</v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206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207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208"/>
        <v>0</v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206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207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208"/>
        <v>0</v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206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207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208"/>
        <v>0</v>
      </c>
      <c r="BA183"/>
      <c r="BR183"/>
      <c r="CG183"/>
    </row>
    <row r="184" spans="1:85" x14ac:dyDescent="0.25">
      <c r="A184" s="56" t="s">
        <v>25</v>
      </c>
      <c r="B184" s="57">
        <f>SUM(B163:B179)</f>
        <v>7.6116609281381017E-2</v>
      </c>
      <c r="C184" s="57">
        <f t="shared" ref="C184:I184" si="209">SUM(C163:C179)</f>
        <v>4.421195290120894E-2</v>
      </c>
      <c r="D184" s="57">
        <f t="shared" si="209"/>
        <v>1.0923564740540992</v>
      </c>
      <c r="E184" s="57">
        <f t="shared" si="209"/>
        <v>3.1385796074143421E-2</v>
      </c>
      <c r="F184" s="57">
        <f t="shared" si="209"/>
        <v>0</v>
      </c>
      <c r="G184" s="57">
        <f t="shared" si="209"/>
        <v>3.0256785934054402E-3</v>
      </c>
      <c r="H184" s="58">
        <f t="shared" si="209"/>
        <v>1.9832254987173707E-3</v>
      </c>
      <c r="I184" s="16">
        <f t="shared" si="209"/>
        <v>1.2490797364029556</v>
      </c>
      <c r="J184" s="6"/>
      <c r="K184" s="59" t="s">
        <v>25</v>
      </c>
      <c r="L184" s="57">
        <f>SUM(L163:L179)</f>
        <v>7.6116609281381017E-2</v>
      </c>
      <c r="M184" s="57">
        <f t="shared" ref="M184:S184" si="210">SUM(M163:M179)</f>
        <v>4.421195290120894E-2</v>
      </c>
      <c r="N184" s="57">
        <f t="shared" si="210"/>
        <v>1.0923564740540992</v>
      </c>
      <c r="O184" s="57">
        <f t="shared" si="210"/>
        <v>3.1385796074143421E-2</v>
      </c>
      <c r="P184" s="57">
        <f t="shared" si="210"/>
        <v>0.21576921919774286</v>
      </c>
      <c r="Q184" s="57">
        <f t="shared" si="210"/>
        <v>3.0256785934054402E-3</v>
      </c>
      <c r="R184" s="58">
        <f t="shared" si="210"/>
        <v>1.9832254987173707E-3</v>
      </c>
      <c r="S184" s="60">
        <f t="shared" si="210"/>
        <v>1.4648489556006983</v>
      </c>
      <c r="U184" s="94" t="s">
        <v>61</v>
      </c>
      <c r="V184" s="95">
        <f>SUM(V163:V179)</f>
        <v>7.4524678626994384E-2</v>
      </c>
      <c r="W184" s="95">
        <f t="shared" ref="W184:AH184" si="211">SUM(W163:W179)</f>
        <v>7.9180950967899929E-4</v>
      </c>
      <c r="X184" s="95">
        <f t="shared" si="211"/>
        <v>3.0256785934054402E-3</v>
      </c>
      <c r="Y184" s="95">
        <f t="shared" si="211"/>
        <v>4.421195290120894E-2</v>
      </c>
      <c r="Z184" s="95">
        <f t="shared" si="211"/>
        <v>1.0915042911555075</v>
      </c>
      <c r="AA184" s="95">
        <f t="shared" si="211"/>
        <v>3.1205717825211129E-2</v>
      </c>
      <c r="AB184" s="95">
        <f t="shared" si="211"/>
        <v>0.21576921919774286</v>
      </c>
      <c r="AC184" s="95">
        <f t="shared" si="211"/>
        <v>3.815607790949005E-3</v>
      </c>
      <c r="AD184" s="96">
        <f t="shared" si="211"/>
        <v>8.0012114470763541E-4</v>
      </c>
      <c r="AE184" s="96">
        <f t="shared" si="211"/>
        <v>3.6713995961604225E-6</v>
      </c>
      <c r="AF184" s="96">
        <f t="shared" si="211"/>
        <v>1.9832254987173707E-3</v>
      </c>
      <c r="AG184" s="96">
        <f t="shared" si="211"/>
        <v>8.521828985917101E-4</v>
      </c>
      <c r="AH184" s="96">
        <f t="shared" si="211"/>
        <v>1.7640684933612819E-4</v>
      </c>
      <c r="AI184" s="97">
        <f>SUM(V184:AC184)</f>
        <v>1.4648489556006985</v>
      </c>
      <c r="BA184"/>
      <c r="BR184"/>
      <c r="CG184"/>
    </row>
    <row r="185" spans="1:85" s="1" customFormat="1" ht="15" thickBot="1" x14ac:dyDescent="0.35">
      <c r="A185" s="61" t="s">
        <v>86</v>
      </c>
      <c r="B185" s="98">
        <f>IF($I184=0,"-",B184/$I184)</f>
        <v>6.0938150754553312E-2</v>
      </c>
      <c r="C185" s="98">
        <f t="shared" ref="C185:H185" si="212">IF($I184=0,"-",C184/$I184)</f>
        <v>3.5395620962140141E-2</v>
      </c>
      <c r="D185" s="98">
        <f t="shared" si="212"/>
        <v>0.87452901701841623</v>
      </c>
      <c r="E185" s="98">
        <f t="shared" si="212"/>
        <v>2.512713572996296E-2</v>
      </c>
      <c r="F185" s="98">
        <f t="shared" si="212"/>
        <v>0</v>
      </c>
      <c r="G185" s="98">
        <f t="shared" si="212"/>
        <v>2.4223262176349568E-3</v>
      </c>
      <c r="H185" s="99">
        <f t="shared" si="212"/>
        <v>1.5877493172922455E-3</v>
      </c>
      <c r="I185" s="100">
        <f>SUM(B185:H185)</f>
        <v>0.99999999999999978</v>
      </c>
      <c r="J185"/>
      <c r="K185" s="64" t="s">
        <v>86</v>
      </c>
      <c r="L185" s="65">
        <f>IF($S184=0,"-",L184/$S184)</f>
        <v>5.1962087278935511E-2</v>
      </c>
      <c r="M185" s="65">
        <f t="shared" ref="M185:R185" si="213">IF($S184=0,"-",M184/$S184)</f>
        <v>3.0181919256705013E-2</v>
      </c>
      <c r="N185" s="65">
        <f t="shared" si="213"/>
        <v>0.74571270292243264</v>
      </c>
      <c r="O185" s="65">
        <f t="shared" si="213"/>
        <v>2.1425960645391512E-2</v>
      </c>
      <c r="P185" s="65">
        <f t="shared" si="213"/>
        <v>0.14729793018779963</v>
      </c>
      <c r="Q185" s="65">
        <f t="shared" si="213"/>
        <v>2.0655225795376863E-3</v>
      </c>
      <c r="R185" s="66">
        <f t="shared" si="213"/>
        <v>1.3538771291980059E-3</v>
      </c>
      <c r="S185" s="67">
        <f>SUM(L185:R185)</f>
        <v>1</v>
      </c>
      <c r="U185" s="101" t="s">
        <v>86</v>
      </c>
      <c r="V185" s="102">
        <f>+V184/$AI184</f>
        <v>5.0875333147528269E-2</v>
      </c>
      <c r="W185" s="102">
        <f t="shared" ref="W185:AH185" si="214">+W184/$AI184</f>
        <v>5.4054003769576204E-4</v>
      </c>
      <c r="X185" s="102">
        <f t="shared" si="214"/>
        <v>2.0655225795376863E-3</v>
      </c>
      <c r="Y185" s="102">
        <f t="shared" si="214"/>
        <v>3.0181919256705006E-2</v>
      </c>
      <c r="Z185" s="102">
        <f t="shared" si="214"/>
        <v>0.74513094813103675</v>
      </c>
      <c r="AA185" s="102">
        <f t="shared" si="214"/>
        <v>2.1303027664319445E-2</v>
      </c>
      <c r="AB185" s="102">
        <f t="shared" si="214"/>
        <v>0.1472979301877996</v>
      </c>
      <c r="AC185" s="102">
        <f t="shared" si="214"/>
        <v>2.6047789953772527E-3</v>
      </c>
      <c r="AD185" s="102">
        <f t="shared" si="214"/>
        <v>5.462140937114744E-4</v>
      </c>
      <c r="AE185" s="102">
        <f t="shared" si="214"/>
        <v>2.5063332175806971E-6</v>
      </c>
      <c r="AF185" s="102">
        <f t="shared" si="214"/>
        <v>1.3538771291980057E-3</v>
      </c>
      <c r="AG185" s="102">
        <f t="shared" si="214"/>
        <v>5.8175479139571142E-4</v>
      </c>
      <c r="AH185" s="102">
        <f t="shared" si="214"/>
        <v>1.2042664785448004E-4</v>
      </c>
      <c r="AI185" s="103">
        <f>SUM(V185:AC185)</f>
        <v>0.99999999999999978</v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  <c r="J189" s="6"/>
      <c r="K189" s="72" t="s">
        <v>6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0</v>
      </c>
      <c r="U189" s="75" t="s">
        <v>6</v>
      </c>
      <c r="V189" s="76">
        <v>0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0</v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215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216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217">SUM(V190:AC190)</f>
        <v>0</v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si="215"/>
        <v>0</v>
      </c>
      <c r="J191" s="6"/>
      <c r="K191" s="31" t="s">
        <v>9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216"/>
        <v>0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0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217"/>
        <v>0</v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215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216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217"/>
        <v>0</v>
      </c>
      <c r="BA192"/>
      <c r="BR192"/>
      <c r="CG192"/>
    </row>
    <row r="193" spans="1:85" x14ac:dyDescent="0.25">
      <c r="A193" s="29" t="s">
        <v>15</v>
      </c>
      <c r="B193" s="18">
        <v>10.727112936769373</v>
      </c>
      <c r="C193" s="18">
        <v>0</v>
      </c>
      <c r="D193" s="18">
        <v>13.283937076534979</v>
      </c>
      <c r="E193" s="18">
        <v>0</v>
      </c>
      <c r="F193" s="214"/>
      <c r="G193" s="18">
        <v>0</v>
      </c>
      <c r="H193" s="30">
        <v>0</v>
      </c>
      <c r="I193" s="16">
        <f t="shared" si="215"/>
        <v>24.011050013304352</v>
      </c>
      <c r="J193" s="6"/>
      <c r="K193" s="31" t="s">
        <v>15</v>
      </c>
      <c r="L193" s="18">
        <v>10.727112936769373</v>
      </c>
      <c r="M193" s="18">
        <v>0</v>
      </c>
      <c r="N193" s="18">
        <v>13.283937076534979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216"/>
        <v>24.011050013304352</v>
      </c>
      <c r="U193" s="84" t="s">
        <v>15</v>
      </c>
      <c r="V193" s="76">
        <v>10.727112936769373</v>
      </c>
      <c r="W193" s="76">
        <v>0</v>
      </c>
      <c r="X193" s="76">
        <v>0</v>
      </c>
      <c r="Y193" s="76">
        <v>0</v>
      </c>
      <c r="Z193" s="76">
        <v>13.283937076534979</v>
      </c>
      <c r="AA193" s="76">
        <v>0</v>
      </c>
      <c r="AB193" s="76">
        <v>0</v>
      </c>
      <c r="AC193" s="77">
        <v>0</v>
      </c>
      <c r="AD193" s="78">
        <v>0</v>
      </c>
      <c r="AE193" s="78">
        <v>0</v>
      </c>
      <c r="AF193" s="78">
        <v>0</v>
      </c>
      <c r="AG193" s="78">
        <v>0</v>
      </c>
      <c r="AH193" s="78">
        <v>0</v>
      </c>
      <c r="AI193" s="79">
        <f t="shared" si="217"/>
        <v>24.011050013304352</v>
      </c>
      <c r="BA193"/>
      <c r="BR193"/>
      <c r="CG193"/>
    </row>
    <row r="194" spans="1:85" x14ac:dyDescent="0.25">
      <c r="A194" s="21" t="s">
        <v>14</v>
      </c>
      <c r="B194" s="22">
        <v>2.2203594465439584</v>
      </c>
      <c r="C194" s="22">
        <v>1.4025959816595055</v>
      </c>
      <c r="D194" s="22">
        <v>6.4052811719726659</v>
      </c>
      <c r="E194" s="22">
        <v>0</v>
      </c>
      <c r="F194" s="214"/>
      <c r="G194" s="22">
        <v>0</v>
      </c>
      <c r="H194" s="23">
        <v>0</v>
      </c>
      <c r="I194" s="24">
        <f t="shared" si="215"/>
        <v>10.028236600176129</v>
      </c>
      <c r="J194" s="6"/>
      <c r="K194" s="25" t="s">
        <v>14</v>
      </c>
      <c r="L194" s="26">
        <v>2.2203594465439584</v>
      </c>
      <c r="M194" s="26">
        <v>1.4025959816595055</v>
      </c>
      <c r="N194" s="26">
        <v>6.4052811719726659</v>
      </c>
      <c r="O194" s="26">
        <v>0</v>
      </c>
      <c r="P194" s="26">
        <v>0</v>
      </c>
      <c r="Q194" s="26">
        <v>0</v>
      </c>
      <c r="R194" s="27">
        <v>0</v>
      </c>
      <c r="S194" s="28">
        <f t="shared" si="216"/>
        <v>10.028236600176129</v>
      </c>
      <c r="U194" s="80" t="s">
        <v>55</v>
      </c>
      <c r="V194" s="81">
        <v>2.1641074354178906</v>
      </c>
      <c r="W194" s="81">
        <v>0</v>
      </c>
      <c r="X194" s="81">
        <v>0</v>
      </c>
      <c r="Y194" s="81">
        <v>1.4025959816595055</v>
      </c>
      <c r="Z194" s="81">
        <v>4.3832852701251444</v>
      </c>
      <c r="AA194" s="81">
        <v>0</v>
      </c>
      <c r="AB194" s="81">
        <v>0</v>
      </c>
      <c r="AC194" s="82">
        <v>2.0782479129735894</v>
      </c>
      <c r="AD194" s="81">
        <v>5.6252011126067612E-2</v>
      </c>
      <c r="AE194" s="81">
        <v>0</v>
      </c>
      <c r="AF194" s="81">
        <v>0</v>
      </c>
      <c r="AG194" s="81">
        <v>2.0219959018475215</v>
      </c>
      <c r="AH194" s="81">
        <v>0</v>
      </c>
      <c r="AI194" s="83">
        <f t="shared" si="217"/>
        <v>10.028236600176129</v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5.7989170136951554E-2</v>
      </c>
      <c r="E195" s="18">
        <v>0.81286776804837491</v>
      </c>
      <c r="F195" s="214"/>
      <c r="G195" s="18">
        <v>0</v>
      </c>
      <c r="H195" s="30">
        <v>0</v>
      </c>
      <c r="I195" s="16">
        <f t="shared" si="215"/>
        <v>0.8708569381853265</v>
      </c>
      <c r="J195" s="6"/>
      <c r="K195" s="31" t="s">
        <v>56</v>
      </c>
      <c r="L195" s="18">
        <v>0</v>
      </c>
      <c r="M195" s="18">
        <v>0</v>
      </c>
      <c r="N195" s="18">
        <v>5.7989170136951554E-2</v>
      </c>
      <c r="O195" s="18">
        <v>0.81286776804837491</v>
      </c>
      <c r="P195" s="18">
        <v>132.66032027345921</v>
      </c>
      <c r="Q195" s="18">
        <v>0</v>
      </c>
      <c r="R195" s="19">
        <v>0</v>
      </c>
      <c r="S195" s="20">
        <f t="shared" si="216"/>
        <v>133.53117721164452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0.10425539976679261</v>
      </c>
      <c r="AB195" s="76">
        <v>132.66032027345921</v>
      </c>
      <c r="AC195" s="77">
        <v>0.76660153841853373</v>
      </c>
      <c r="AD195" s="76">
        <v>0</v>
      </c>
      <c r="AE195" s="76">
        <v>0.70861236828158225</v>
      </c>
      <c r="AF195" s="76">
        <v>0</v>
      </c>
      <c r="AG195" s="76">
        <v>5.7989170136951554E-2</v>
      </c>
      <c r="AH195" s="76">
        <v>0</v>
      </c>
      <c r="AI195" s="79">
        <f t="shared" si="217"/>
        <v>133.53117721164455</v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215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0.91519759546899726</v>
      </c>
      <c r="Q196" s="26">
        <v>0</v>
      </c>
      <c r="R196" s="27">
        <v>0</v>
      </c>
      <c r="S196" s="28">
        <f t="shared" si="216"/>
        <v>0.91519759546899726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0.91519759546899726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217"/>
        <v>0.91519759546899726</v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215"/>
        <v>0</v>
      </c>
      <c r="J197" s="6"/>
      <c r="K197" s="31" t="s">
        <v>57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216"/>
        <v>0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217"/>
        <v>0</v>
      </c>
      <c r="BA197"/>
      <c r="BR197"/>
      <c r="CG197"/>
    </row>
    <row r="198" spans="1:85" x14ac:dyDescent="0.25">
      <c r="A198" s="21" t="s">
        <v>16</v>
      </c>
      <c r="B198" s="22">
        <v>7.6361289693909411</v>
      </c>
      <c r="C198" s="22">
        <v>0</v>
      </c>
      <c r="D198" s="22">
        <v>4.5467497962140326</v>
      </c>
      <c r="E198" s="22">
        <v>0</v>
      </c>
      <c r="F198" s="214"/>
      <c r="G198" s="22">
        <v>0</v>
      </c>
      <c r="H198" s="23">
        <v>0</v>
      </c>
      <c r="I198" s="24">
        <f t="shared" si="215"/>
        <v>12.182878765604974</v>
      </c>
      <c r="J198" s="6"/>
      <c r="K198" s="25" t="s">
        <v>16</v>
      </c>
      <c r="L198" s="26">
        <v>7.6361289693909411</v>
      </c>
      <c r="M198" s="26">
        <v>0</v>
      </c>
      <c r="N198" s="26">
        <v>4.5467497962140326</v>
      </c>
      <c r="O198" s="26">
        <v>0</v>
      </c>
      <c r="P198" s="26">
        <v>4.1049294411320457E-2</v>
      </c>
      <c r="Q198" s="26">
        <v>0</v>
      </c>
      <c r="R198" s="27">
        <v>0</v>
      </c>
      <c r="S198" s="28">
        <f t="shared" si="216"/>
        <v>12.223928060016295</v>
      </c>
      <c r="U198" s="80" t="s">
        <v>16</v>
      </c>
      <c r="V198" s="81">
        <v>7.6361289693909411</v>
      </c>
      <c r="W198" s="81">
        <v>0</v>
      </c>
      <c r="X198" s="81">
        <v>0</v>
      </c>
      <c r="Y198" s="81">
        <v>0</v>
      </c>
      <c r="Z198" s="81">
        <v>1.6980970205923624</v>
      </c>
      <c r="AA198" s="81">
        <v>0</v>
      </c>
      <c r="AB198" s="81">
        <v>4.1049294411320457E-2</v>
      </c>
      <c r="AC198" s="82">
        <v>2.84865277562167</v>
      </c>
      <c r="AD198" s="81">
        <v>0</v>
      </c>
      <c r="AE198" s="81">
        <v>0</v>
      </c>
      <c r="AF198" s="81">
        <v>0</v>
      </c>
      <c r="AG198" s="81">
        <v>2.84865277562167</v>
      </c>
      <c r="AH198" s="81">
        <v>0</v>
      </c>
      <c r="AI198" s="83">
        <f t="shared" si="217"/>
        <v>12.223928060016295</v>
      </c>
      <c r="BA198"/>
      <c r="BR198"/>
      <c r="CG198"/>
    </row>
    <row r="199" spans="1:85" x14ac:dyDescent="0.25">
      <c r="A199" s="29" t="s">
        <v>136</v>
      </c>
      <c r="B199" s="18">
        <v>7.332487552776934</v>
      </c>
      <c r="C199" s="18">
        <v>10.379054328995934</v>
      </c>
      <c r="D199" s="18">
        <v>81.214283958154311</v>
      </c>
      <c r="E199" s="18">
        <v>0</v>
      </c>
      <c r="F199" s="214"/>
      <c r="G199" s="18">
        <v>0</v>
      </c>
      <c r="H199" s="30">
        <v>0</v>
      </c>
      <c r="I199" s="16">
        <f t="shared" si="215"/>
        <v>98.925825839927171</v>
      </c>
      <c r="J199" s="6"/>
      <c r="K199" s="31" t="s">
        <v>136</v>
      </c>
      <c r="L199" s="18">
        <v>7.332487552776934</v>
      </c>
      <c r="M199" s="18">
        <v>10.379054328995934</v>
      </c>
      <c r="N199" s="18">
        <v>81.214283958154311</v>
      </c>
      <c r="O199" s="18">
        <v>0</v>
      </c>
      <c r="P199" s="18">
        <v>4.4076599055568808</v>
      </c>
      <c r="Q199" s="18">
        <v>0</v>
      </c>
      <c r="R199" s="19">
        <v>0</v>
      </c>
      <c r="S199" s="20">
        <f t="shared" si="216"/>
        <v>103.33348574548405</v>
      </c>
      <c r="U199" s="84" t="s">
        <v>136</v>
      </c>
      <c r="V199" s="76">
        <v>5.4679595109769537</v>
      </c>
      <c r="W199" s="76">
        <v>0</v>
      </c>
      <c r="X199" s="76">
        <v>0</v>
      </c>
      <c r="Y199" s="76">
        <v>10.379054328995934</v>
      </c>
      <c r="Z199" s="76">
        <v>79.066827926262334</v>
      </c>
      <c r="AA199" s="76">
        <v>0</v>
      </c>
      <c r="AB199" s="76">
        <v>4.4076599055568808</v>
      </c>
      <c r="AC199" s="77">
        <v>4.0119840736919636</v>
      </c>
      <c r="AD199" s="76">
        <v>1.8645280417999808</v>
      </c>
      <c r="AE199" s="76">
        <v>0</v>
      </c>
      <c r="AF199" s="76">
        <v>0</v>
      </c>
      <c r="AG199" s="76">
        <v>2.1474560318919833</v>
      </c>
      <c r="AH199" s="76">
        <v>0</v>
      </c>
      <c r="AI199" s="79">
        <f t="shared" si="217"/>
        <v>103.33348574548407</v>
      </c>
      <c r="BA199"/>
      <c r="BR199"/>
      <c r="CG199"/>
    </row>
    <row r="200" spans="1:85" x14ac:dyDescent="0.25">
      <c r="A200" s="21" t="s">
        <v>24</v>
      </c>
      <c r="B200" s="22">
        <v>2.0149121907255148</v>
      </c>
      <c r="C200" s="22">
        <v>2.0034841576122106E-2</v>
      </c>
      <c r="D200" s="22">
        <v>20.914495933044371</v>
      </c>
      <c r="E200" s="22">
        <v>15.45907022048892</v>
      </c>
      <c r="F200" s="214"/>
      <c r="G200" s="22">
        <v>1.7442255031029061</v>
      </c>
      <c r="H200" s="23">
        <v>0</v>
      </c>
      <c r="I200" s="24">
        <f t="shared" si="215"/>
        <v>40.152738688937831</v>
      </c>
      <c r="J200" s="6"/>
      <c r="K200" s="25" t="s">
        <v>24</v>
      </c>
      <c r="L200" s="26">
        <v>2.0149121907255148</v>
      </c>
      <c r="M200" s="26">
        <v>2.0034841576122106E-2</v>
      </c>
      <c r="N200" s="26">
        <v>20.914495933044371</v>
      </c>
      <c r="O200" s="26">
        <v>15.45907022048892</v>
      </c>
      <c r="P200" s="26">
        <v>0.5370269325406013</v>
      </c>
      <c r="Q200" s="26">
        <v>1.7442255031029061</v>
      </c>
      <c r="R200" s="27">
        <v>0</v>
      </c>
      <c r="S200" s="28">
        <f t="shared" si="216"/>
        <v>40.689765621478429</v>
      </c>
      <c r="U200" s="80" t="s">
        <v>24</v>
      </c>
      <c r="V200" s="81">
        <v>0.1906246020893699</v>
      </c>
      <c r="W200" s="81">
        <v>0.35329102643609389</v>
      </c>
      <c r="X200" s="81">
        <v>1.7442255031029061</v>
      </c>
      <c r="Y200" s="81">
        <v>2.0034841576122106E-2</v>
      </c>
      <c r="Z200" s="81">
        <v>20.580960233371762</v>
      </c>
      <c r="AA200" s="81">
        <v>15.438310067609565</v>
      </c>
      <c r="AB200" s="81">
        <v>0.5370269325406013</v>
      </c>
      <c r="AC200" s="82">
        <v>1.8252924147520151</v>
      </c>
      <c r="AD200" s="81">
        <v>1.4709965622000509</v>
      </c>
      <c r="AE200" s="81">
        <v>1.610437400078852E-2</v>
      </c>
      <c r="AF200" s="81">
        <v>0</v>
      </c>
      <c r="AG200" s="81">
        <v>0.33353569967260888</v>
      </c>
      <c r="AH200" s="81">
        <v>4.6557788785665487E-3</v>
      </c>
      <c r="AI200" s="83">
        <f t="shared" si="217"/>
        <v>40.689765621478429</v>
      </c>
      <c r="BA200"/>
      <c r="BR200"/>
      <c r="CG200"/>
    </row>
    <row r="201" spans="1:85" x14ac:dyDescent="0.25">
      <c r="A201" s="29" t="s">
        <v>23</v>
      </c>
      <c r="B201" s="18">
        <v>0</v>
      </c>
      <c r="C201" s="18">
        <v>0</v>
      </c>
      <c r="D201" s="18">
        <v>0</v>
      </c>
      <c r="E201" s="18">
        <v>0</v>
      </c>
      <c r="F201" s="214"/>
      <c r="G201" s="18">
        <v>0</v>
      </c>
      <c r="H201" s="30">
        <v>0</v>
      </c>
      <c r="I201" s="16">
        <f t="shared" si="215"/>
        <v>0</v>
      </c>
      <c r="J201" s="6"/>
      <c r="K201" s="31" t="s">
        <v>23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216"/>
        <v>0</v>
      </c>
      <c r="U201" s="84" t="s">
        <v>23</v>
      </c>
      <c r="V201" s="76">
        <v>0</v>
      </c>
      <c r="W201" s="76">
        <v>0</v>
      </c>
      <c r="X201" s="76">
        <v>0</v>
      </c>
      <c r="Y201" s="76">
        <v>0</v>
      </c>
      <c r="Z201" s="76">
        <v>0</v>
      </c>
      <c r="AA201" s="76">
        <v>0</v>
      </c>
      <c r="AB201" s="76">
        <v>0</v>
      </c>
      <c r="AC201" s="77">
        <v>0</v>
      </c>
      <c r="AD201" s="76">
        <v>0</v>
      </c>
      <c r="AE201" s="76">
        <v>0</v>
      </c>
      <c r="AF201" s="76">
        <v>0</v>
      </c>
      <c r="AG201" s="76">
        <v>0</v>
      </c>
      <c r="AH201" s="76">
        <v>0</v>
      </c>
      <c r="AI201" s="79">
        <f t="shared" si="217"/>
        <v>0</v>
      </c>
      <c r="BA201"/>
      <c r="BR201"/>
      <c r="CG201"/>
    </row>
    <row r="202" spans="1:85" x14ac:dyDescent="0.25">
      <c r="A202" s="21" t="s">
        <v>58</v>
      </c>
      <c r="B202" s="22">
        <v>2.2764931858819955E-2</v>
      </c>
      <c r="C202" s="22">
        <v>3.8606508152328689E-2</v>
      </c>
      <c r="D202" s="22">
        <v>7.0407005748927692E-2</v>
      </c>
      <c r="E202" s="22">
        <v>0</v>
      </c>
      <c r="F202" s="214"/>
      <c r="G202" s="22">
        <v>0</v>
      </c>
      <c r="H202" s="23">
        <v>0</v>
      </c>
      <c r="I202" s="24">
        <f t="shared" si="215"/>
        <v>0.13177844576007633</v>
      </c>
      <c r="J202" s="6"/>
      <c r="K202" s="25" t="s">
        <v>58</v>
      </c>
      <c r="L202" s="26">
        <v>2.2764931858819955E-2</v>
      </c>
      <c r="M202" s="26">
        <v>3.8606508152328689E-2</v>
      </c>
      <c r="N202" s="26">
        <v>7.0407005748927692E-2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216"/>
        <v>0.13177844576007633</v>
      </c>
      <c r="U202" s="80" t="s">
        <v>58</v>
      </c>
      <c r="V202" s="81">
        <v>2.2764931858819955E-2</v>
      </c>
      <c r="W202" s="81">
        <v>0</v>
      </c>
      <c r="X202" s="81">
        <v>0</v>
      </c>
      <c r="Y202" s="81">
        <v>3.8606508152328689E-2</v>
      </c>
      <c r="Z202" s="81">
        <v>7.0407005748927692E-2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217"/>
        <v>0.13177844576007633</v>
      </c>
      <c r="BA202"/>
      <c r="BR202"/>
      <c r="CG202"/>
    </row>
    <row r="203" spans="1:85" x14ac:dyDescent="0.25">
      <c r="A203" s="29" t="s">
        <v>21</v>
      </c>
      <c r="B203" s="18">
        <v>0</v>
      </c>
      <c r="C203" s="18">
        <v>0</v>
      </c>
      <c r="D203" s="18">
        <v>38.182839090465727</v>
      </c>
      <c r="E203" s="18">
        <v>0</v>
      </c>
      <c r="F203" s="214"/>
      <c r="G203" s="18">
        <v>0</v>
      </c>
      <c r="H203" s="30">
        <v>0</v>
      </c>
      <c r="I203" s="16">
        <f t="shared" si="215"/>
        <v>38.182839090465727</v>
      </c>
      <c r="J203" s="6"/>
      <c r="K203" s="31" t="s">
        <v>21</v>
      </c>
      <c r="L203" s="18">
        <v>0</v>
      </c>
      <c r="M203" s="18">
        <v>0</v>
      </c>
      <c r="N203" s="18">
        <v>38.182839090465727</v>
      </c>
      <c r="O203" s="18">
        <v>0</v>
      </c>
      <c r="P203" s="18">
        <v>5.5377104814324891</v>
      </c>
      <c r="Q203" s="18">
        <v>0</v>
      </c>
      <c r="R203" s="19">
        <v>0</v>
      </c>
      <c r="S203" s="20">
        <f t="shared" si="216"/>
        <v>43.720549571898218</v>
      </c>
      <c r="U203" s="84" t="s">
        <v>21</v>
      </c>
      <c r="V203" s="76">
        <v>0</v>
      </c>
      <c r="W203" s="76">
        <v>0</v>
      </c>
      <c r="X203" s="76">
        <v>0</v>
      </c>
      <c r="Y203" s="76">
        <v>0</v>
      </c>
      <c r="Z203" s="76">
        <v>38.182839090465727</v>
      </c>
      <c r="AA203" s="76">
        <v>0</v>
      </c>
      <c r="AB203" s="76">
        <v>5.5377104814324891</v>
      </c>
      <c r="AC203" s="77">
        <v>0</v>
      </c>
      <c r="AD203" s="76">
        <v>0</v>
      </c>
      <c r="AE203" s="76">
        <v>0</v>
      </c>
      <c r="AF203" s="76">
        <v>0</v>
      </c>
      <c r="AG203" s="76">
        <v>0</v>
      </c>
      <c r="AH203" s="76">
        <v>0</v>
      </c>
      <c r="AI203" s="79">
        <f t="shared" si="217"/>
        <v>43.720549571898218</v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215"/>
        <v>0</v>
      </c>
      <c r="J204" s="6"/>
      <c r="K204" s="25" t="s">
        <v>20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216"/>
        <v>0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0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217"/>
        <v>0</v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215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216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217"/>
        <v>0</v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215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216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217"/>
        <v>0</v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215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216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217"/>
        <v>0</v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215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216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217"/>
        <v>0</v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215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216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217"/>
        <v>0</v>
      </c>
      <c r="BA209"/>
      <c r="BR209"/>
      <c r="CG209"/>
    </row>
    <row r="210" spans="1:85" x14ac:dyDescent="0.25">
      <c r="A210" s="56" t="s">
        <v>25</v>
      </c>
      <c r="B210" s="57">
        <f>SUM(B189:B205)</f>
        <v>29.953766028065544</v>
      </c>
      <c r="C210" s="57">
        <f t="shared" ref="C210:I210" si="218">SUM(C189:C205)</f>
        <v>11.84029166038389</v>
      </c>
      <c r="D210" s="57">
        <f t="shared" si="218"/>
        <v>164.67598320227199</v>
      </c>
      <c r="E210" s="57">
        <f t="shared" si="218"/>
        <v>16.271937988537296</v>
      </c>
      <c r="F210" s="57">
        <f t="shared" si="218"/>
        <v>0</v>
      </c>
      <c r="G210" s="57">
        <f t="shared" si="218"/>
        <v>1.7442255031029061</v>
      </c>
      <c r="H210" s="58">
        <f t="shared" si="218"/>
        <v>0</v>
      </c>
      <c r="I210" s="16">
        <f t="shared" si="218"/>
        <v>224.48620438236159</v>
      </c>
      <c r="J210" s="6"/>
      <c r="K210" s="59" t="s">
        <v>25</v>
      </c>
      <c r="L210" s="57">
        <f>SUM(L189:L205)</f>
        <v>29.953766028065544</v>
      </c>
      <c r="M210" s="57">
        <f t="shared" ref="M210:S210" si="219">SUM(M189:M205)</f>
        <v>11.84029166038389</v>
      </c>
      <c r="N210" s="57">
        <f t="shared" si="219"/>
        <v>164.67598320227199</v>
      </c>
      <c r="O210" s="57">
        <f t="shared" si="219"/>
        <v>16.271937988537296</v>
      </c>
      <c r="P210" s="57">
        <f t="shared" si="219"/>
        <v>144.09896448286952</v>
      </c>
      <c r="Q210" s="57">
        <f t="shared" si="219"/>
        <v>1.7442255031029061</v>
      </c>
      <c r="R210" s="58">
        <f t="shared" si="219"/>
        <v>0</v>
      </c>
      <c r="S210" s="60">
        <f t="shared" si="219"/>
        <v>368.58516886523108</v>
      </c>
      <c r="U210" s="94" t="s">
        <v>61</v>
      </c>
      <c r="V210" s="95">
        <f>SUM(V189:V205)</f>
        <v>26.208698386503347</v>
      </c>
      <c r="W210" s="95">
        <f t="shared" ref="W210:AH210" si="220">SUM(W189:W205)</f>
        <v>0.35329102643609389</v>
      </c>
      <c r="X210" s="95">
        <f t="shared" si="220"/>
        <v>1.7442255031029061</v>
      </c>
      <c r="Y210" s="95">
        <f t="shared" si="220"/>
        <v>11.84029166038389</v>
      </c>
      <c r="Z210" s="95">
        <f t="shared" si="220"/>
        <v>157.26635362310125</v>
      </c>
      <c r="AA210" s="95">
        <f t="shared" si="220"/>
        <v>15.542565467376358</v>
      </c>
      <c r="AB210" s="95">
        <f t="shared" si="220"/>
        <v>144.09896448286952</v>
      </c>
      <c r="AC210" s="95">
        <f t="shared" si="220"/>
        <v>11.530778715457773</v>
      </c>
      <c r="AD210" s="96">
        <f t="shared" si="220"/>
        <v>3.3917766151260995</v>
      </c>
      <c r="AE210" s="96">
        <f t="shared" si="220"/>
        <v>0.72471674228237082</v>
      </c>
      <c r="AF210" s="96">
        <f t="shared" si="220"/>
        <v>0</v>
      </c>
      <c r="AG210" s="96">
        <f t="shared" si="220"/>
        <v>7.4096295791707361</v>
      </c>
      <c r="AH210" s="96">
        <f t="shared" si="220"/>
        <v>4.6557788785665487E-3</v>
      </c>
      <c r="AI210" s="97">
        <f>SUM(V210:AC210)</f>
        <v>368.58516886523108</v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0.13343254704884253</v>
      </c>
      <c r="C211" s="98">
        <f t="shared" ref="C211:H211" si="221">IF($I210=0,"-",C210/$I210)</f>
        <v>5.27439612289788E-2</v>
      </c>
      <c r="D211" s="98">
        <f t="shared" si="221"/>
        <v>0.73356838855800521</v>
      </c>
      <c r="E211" s="98">
        <f t="shared" si="221"/>
        <v>7.2485247070335435E-2</v>
      </c>
      <c r="F211" s="98">
        <f t="shared" si="221"/>
        <v>0</v>
      </c>
      <c r="G211" s="98">
        <f t="shared" si="221"/>
        <v>7.7698560938382283E-3</v>
      </c>
      <c r="H211" s="99">
        <f t="shared" si="221"/>
        <v>0</v>
      </c>
      <c r="I211" s="100">
        <f>SUM(B211:H211)</f>
        <v>1.0000000000000002</v>
      </c>
      <c r="J211"/>
      <c r="K211" s="64" t="s">
        <v>86</v>
      </c>
      <c r="L211" s="65">
        <f>IF($S210=0,"-",L210/$S210)</f>
        <v>8.1266878209681287E-2</v>
      </c>
      <c r="M211" s="65">
        <f t="shared" ref="M211:R211" si="222">IF($S210=0,"-",M210/$S210)</f>
        <v>3.2123624769918938E-2</v>
      </c>
      <c r="N211" s="65">
        <f t="shared" si="222"/>
        <v>0.44677864741346623</v>
      </c>
      <c r="O211" s="65">
        <f t="shared" si="222"/>
        <v>4.4147023165999777E-2</v>
      </c>
      <c r="P211" s="65">
        <f t="shared" si="222"/>
        <v>0.39095160808154394</v>
      </c>
      <c r="Q211" s="65">
        <f t="shared" si="222"/>
        <v>4.7322183593899898E-3</v>
      </c>
      <c r="R211" s="66">
        <f t="shared" si="222"/>
        <v>0</v>
      </c>
      <c r="S211" s="67">
        <f>SUM(L211:R211)</f>
        <v>1.0000000000000002</v>
      </c>
      <c r="U211" s="101" t="s">
        <v>86</v>
      </c>
      <c r="V211" s="102">
        <f>+V210/$AI210</f>
        <v>7.1106220760841998E-2</v>
      </c>
      <c r="W211" s="102">
        <f t="shared" ref="W211:AH211" si="223">+W210/$AI210</f>
        <v>9.5850581162496712E-4</v>
      </c>
      <c r="X211" s="102">
        <f t="shared" si="223"/>
        <v>4.7322183593899898E-3</v>
      </c>
      <c r="Y211" s="102">
        <f t="shared" si="223"/>
        <v>3.2123624769918938E-2</v>
      </c>
      <c r="Z211" s="102">
        <f t="shared" si="223"/>
        <v>0.42667575070174318</v>
      </c>
      <c r="AA211" s="102">
        <f t="shared" si="223"/>
        <v>4.2168179243965508E-2</v>
      </c>
      <c r="AB211" s="102">
        <f t="shared" si="223"/>
        <v>0.39095160808154394</v>
      </c>
      <c r="AC211" s="102">
        <f t="shared" si="223"/>
        <v>3.1283892270971621E-2</v>
      </c>
      <c r="AD211" s="102">
        <f t="shared" si="223"/>
        <v>9.2021516372143113E-3</v>
      </c>
      <c r="AE211" s="102">
        <f t="shared" si="223"/>
        <v>1.9662124347367737E-3</v>
      </c>
      <c r="AF211" s="102">
        <f t="shared" si="223"/>
        <v>0</v>
      </c>
      <c r="AG211" s="102">
        <f t="shared" si="223"/>
        <v>2.010289671172304E-2</v>
      </c>
      <c r="AH211" s="102">
        <f t="shared" si="223"/>
        <v>1.2631487297495903E-5</v>
      </c>
      <c r="AI211" s="103">
        <f>SUM(V211:AC211)</f>
        <v>1.0000000000000002</v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224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225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226">SUM(V216:AC216)</f>
        <v>0</v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224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225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226"/>
        <v>0</v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224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225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226"/>
        <v>0</v>
      </c>
      <c r="BA218"/>
      <c r="BR218"/>
      <c r="CG218"/>
    </row>
    <row r="219" spans="1:85" x14ac:dyDescent="0.25">
      <c r="A219" s="29" t="s">
        <v>15</v>
      </c>
      <c r="B219" s="18">
        <v>0.48978251225858771</v>
      </c>
      <c r="C219" s="18">
        <v>0.25097775771056907</v>
      </c>
      <c r="D219" s="18">
        <v>6.6306694229086305E-2</v>
      </c>
      <c r="E219" s="18">
        <v>0</v>
      </c>
      <c r="F219" s="214"/>
      <c r="G219" s="18">
        <v>0</v>
      </c>
      <c r="H219" s="30">
        <v>0</v>
      </c>
      <c r="I219" s="16">
        <f t="shared" si="224"/>
        <v>0.80706696419824309</v>
      </c>
      <c r="J219" s="6"/>
      <c r="K219" s="31" t="s">
        <v>15</v>
      </c>
      <c r="L219" s="18">
        <v>0.48978251225858771</v>
      </c>
      <c r="M219" s="18">
        <v>0.25097775771056907</v>
      </c>
      <c r="N219" s="18">
        <v>6.6306694229086305E-2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225"/>
        <v>0.80706696419824309</v>
      </c>
      <c r="U219" s="84" t="s">
        <v>15</v>
      </c>
      <c r="V219" s="76">
        <v>0.48978251225858771</v>
      </c>
      <c r="W219" s="76">
        <v>0</v>
      </c>
      <c r="X219" s="76">
        <v>0</v>
      </c>
      <c r="Y219" s="76">
        <v>0.25097775771056907</v>
      </c>
      <c r="Z219" s="76">
        <v>4.6804725338178567E-2</v>
      </c>
      <c r="AA219" s="76">
        <v>0</v>
      </c>
      <c r="AB219" s="76">
        <v>0</v>
      </c>
      <c r="AC219" s="77">
        <v>1.9501968890907741E-2</v>
      </c>
      <c r="AD219" s="78">
        <v>0</v>
      </c>
      <c r="AE219" s="78">
        <v>0</v>
      </c>
      <c r="AF219" s="78">
        <v>0</v>
      </c>
      <c r="AG219" s="78">
        <v>1.9501968890907741E-2</v>
      </c>
      <c r="AH219" s="78">
        <v>0</v>
      </c>
      <c r="AI219" s="79">
        <f t="shared" si="226"/>
        <v>0.80706696419824309</v>
      </c>
      <c r="BA219"/>
      <c r="BR219"/>
      <c r="CG219"/>
    </row>
    <row r="220" spans="1:85" x14ac:dyDescent="0.25">
      <c r="A220" s="21" t="s">
        <v>14</v>
      </c>
      <c r="B220" s="22">
        <v>0.37526904553532037</v>
      </c>
      <c r="C220" s="22">
        <v>0</v>
      </c>
      <c r="D220" s="22">
        <v>0.36945485754353213</v>
      </c>
      <c r="E220" s="22">
        <v>0</v>
      </c>
      <c r="F220" s="214"/>
      <c r="G220" s="22">
        <v>0</v>
      </c>
      <c r="H220" s="23">
        <v>0</v>
      </c>
      <c r="I220" s="24">
        <f t="shared" si="224"/>
        <v>0.7447239030788525</v>
      </c>
      <c r="J220" s="6"/>
      <c r="K220" s="25" t="s">
        <v>14</v>
      </c>
      <c r="L220" s="26">
        <v>0.37526904553532037</v>
      </c>
      <c r="M220" s="26">
        <v>0</v>
      </c>
      <c r="N220" s="26">
        <v>0.36945485754353213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225"/>
        <v>0.7447239030788525</v>
      </c>
      <c r="U220" s="80" t="s">
        <v>55</v>
      </c>
      <c r="V220" s="81">
        <v>0.37526904553532037</v>
      </c>
      <c r="W220" s="81">
        <v>0</v>
      </c>
      <c r="X220" s="81">
        <v>0</v>
      </c>
      <c r="Y220" s="81">
        <v>0</v>
      </c>
      <c r="Z220" s="81">
        <v>0.36945485754353213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226"/>
        <v>0.7447239030788525</v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3.3638849348729841E-4</v>
      </c>
      <c r="F221" s="214"/>
      <c r="G221" s="18">
        <v>0</v>
      </c>
      <c r="H221" s="30">
        <v>0</v>
      </c>
      <c r="I221" s="16">
        <f t="shared" si="224"/>
        <v>3.3638849348729841E-4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3.3638849348729841E-4</v>
      </c>
      <c r="P221" s="18">
        <v>0.50302484772676326</v>
      </c>
      <c r="Q221" s="18">
        <v>0</v>
      </c>
      <c r="R221" s="19">
        <v>0</v>
      </c>
      <c r="S221" s="20">
        <f t="shared" si="225"/>
        <v>0.50336123622025053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3.3638849348729841E-4</v>
      </c>
      <c r="AB221" s="76">
        <v>0.50302484772676326</v>
      </c>
      <c r="AC221" s="77">
        <v>0</v>
      </c>
      <c r="AD221" s="76">
        <v>0</v>
      </c>
      <c r="AE221" s="76">
        <v>0</v>
      </c>
      <c r="AF221" s="76">
        <v>0</v>
      </c>
      <c r="AG221" s="76">
        <v>0</v>
      </c>
      <c r="AH221" s="76">
        <v>0</v>
      </c>
      <c r="AI221" s="79">
        <f t="shared" si="226"/>
        <v>0.50336123622025053</v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224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8.9498398970180443E-2</v>
      </c>
      <c r="Q222" s="26">
        <v>0</v>
      </c>
      <c r="R222" s="27">
        <v>0</v>
      </c>
      <c r="S222" s="28">
        <f t="shared" si="225"/>
        <v>8.9498398970180443E-2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8.9498398970180443E-2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226"/>
        <v>8.9498398970180443E-2</v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224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225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226"/>
        <v>0</v>
      </c>
      <c r="BA223"/>
      <c r="BR223"/>
      <c r="CG223"/>
    </row>
    <row r="224" spans="1:85" x14ac:dyDescent="0.25">
      <c r="A224" s="21" t="s">
        <v>16</v>
      </c>
      <c r="B224" s="22">
        <v>1.7549823209070597E-2</v>
      </c>
      <c r="C224" s="22">
        <v>0</v>
      </c>
      <c r="D224" s="22">
        <v>6.9514233430452849E-2</v>
      </c>
      <c r="E224" s="22">
        <v>3.6738733203159207E-3</v>
      </c>
      <c r="F224" s="214"/>
      <c r="G224" s="22">
        <v>0</v>
      </c>
      <c r="H224" s="23">
        <v>0</v>
      </c>
      <c r="I224" s="24">
        <f t="shared" si="224"/>
        <v>9.073792995983937E-2</v>
      </c>
      <c r="J224" s="6"/>
      <c r="K224" s="25" t="s">
        <v>16</v>
      </c>
      <c r="L224" s="26">
        <v>1.7549823209070597E-2</v>
      </c>
      <c r="M224" s="26">
        <v>0</v>
      </c>
      <c r="N224" s="26">
        <v>6.9514233430452849E-2</v>
      </c>
      <c r="O224" s="26">
        <v>3.6738733203159207E-3</v>
      </c>
      <c r="P224" s="26">
        <v>0</v>
      </c>
      <c r="Q224" s="26">
        <v>0</v>
      </c>
      <c r="R224" s="27">
        <v>0</v>
      </c>
      <c r="S224" s="28">
        <f t="shared" si="225"/>
        <v>9.073792995983937E-2</v>
      </c>
      <c r="U224" s="80" t="s">
        <v>16</v>
      </c>
      <c r="V224" s="81">
        <v>1.7549823209070597E-2</v>
      </c>
      <c r="W224" s="81">
        <v>0</v>
      </c>
      <c r="X224" s="81">
        <v>0</v>
      </c>
      <c r="Y224" s="81">
        <v>0</v>
      </c>
      <c r="Z224" s="81">
        <v>6.9514233430452849E-2</v>
      </c>
      <c r="AA224" s="81">
        <v>3.6738733203159207E-3</v>
      </c>
      <c r="AB224" s="81">
        <v>0</v>
      </c>
      <c r="AC224" s="82">
        <v>0</v>
      </c>
      <c r="AD224" s="81">
        <v>0</v>
      </c>
      <c r="AE224" s="81">
        <v>0</v>
      </c>
      <c r="AF224" s="81">
        <v>0</v>
      </c>
      <c r="AG224" s="81">
        <v>0</v>
      </c>
      <c r="AH224" s="81">
        <v>0</v>
      </c>
      <c r="AI224" s="83">
        <f t="shared" si="226"/>
        <v>9.073792995983937E-2</v>
      </c>
      <c r="BA224"/>
      <c r="BR224"/>
      <c r="CG224"/>
    </row>
    <row r="225" spans="1:85" x14ac:dyDescent="0.25">
      <c r="A225" s="29" t="s">
        <v>136</v>
      </c>
      <c r="B225" s="18">
        <v>4.8714909268305774E-2</v>
      </c>
      <c r="C225" s="18">
        <v>1.922357539916645E-3</v>
      </c>
      <c r="D225" s="18">
        <v>0.41822992227388928</v>
      </c>
      <c r="E225" s="18">
        <v>5.3234516489999398E-4</v>
      </c>
      <c r="F225" s="214"/>
      <c r="G225" s="18">
        <v>0</v>
      </c>
      <c r="H225" s="30">
        <v>0</v>
      </c>
      <c r="I225" s="16">
        <f t="shared" si="224"/>
        <v>0.46939953424701164</v>
      </c>
      <c r="J225" s="6"/>
      <c r="K225" s="31" t="s">
        <v>136</v>
      </c>
      <c r="L225" s="18">
        <v>4.8714909268305774E-2</v>
      </c>
      <c r="M225" s="18">
        <v>1.922357539916645E-3</v>
      </c>
      <c r="N225" s="18">
        <v>0.41822992227388928</v>
      </c>
      <c r="O225" s="18">
        <v>5.3234516489999398E-4</v>
      </c>
      <c r="P225" s="18">
        <v>0</v>
      </c>
      <c r="Q225" s="18">
        <v>0</v>
      </c>
      <c r="R225" s="19">
        <v>0</v>
      </c>
      <c r="S225" s="20">
        <f t="shared" si="225"/>
        <v>0.46939953424701164</v>
      </c>
      <c r="U225" s="84" t="s">
        <v>136</v>
      </c>
      <c r="V225" s="76">
        <v>4.4750934842308097E-2</v>
      </c>
      <c r="W225" s="76">
        <v>0</v>
      </c>
      <c r="X225" s="76">
        <v>0</v>
      </c>
      <c r="Y225" s="76">
        <v>1.922357539916645E-3</v>
      </c>
      <c r="Z225" s="76">
        <v>0.1398929156528726</v>
      </c>
      <c r="AA225" s="76">
        <v>5.3234516489999398E-4</v>
      </c>
      <c r="AB225" s="76">
        <v>0</v>
      </c>
      <c r="AC225" s="77">
        <v>0.2823009810470144</v>
      </c>
      <c r="AD225" s="76">
        <v>3.963974425997675E-3</v>
      </c>
      <c r="AE225" s="76">
        <v>0</v>
      </c>
      <c r="AF225" s="76">
        <v>0</v>
      </c>
      <c r="AG225" s="76">
        <v>0.27833700662101668</v>
      </c>
      <c r="AH225" s="76">
        <v>0</v>
      </c>
      <c r="AI225" s="79">
        <f t="shared" si="226"/>
        <v>0.46939953424701175</v>
      </c>
      <c r="BA225"/>
      <c r="BR225"/>
      <c r="CG225"/>
    </row>
    <row r="226" spans="1:85" x14ac:dyDescent="0.25">
      <c r="A226" s="21" t="s">
        <v>24</v>
      </c>
      <c r="B226" s="22">
        <v>5.8773667323811486E-2</v>
      </c>
      <c r="C226" s="22">
        <v>2.4725489928713131E-3</v>
      </c>
      <c r="D226" s="22">
        <v>7.4935186388795871E-2</v>
      </c>
      <c r="E226" s="22">
        <v>0.72395697188699071</v>
      </c>
      <c r="F226" s="214"/>
      <c r="G226" s="22">
        <v>0.13857405756189778</v>
      </c>
      <c r="H226" s="23">
        <v>1.5262648104143904E-2</v>
      </c>
      <c r="I226" s="24">
        <f t="shared" si="224"/>
        <v>1.013975080258511</v>
      </c>
      <c r="J226" s="6"/>
      <c r="K226" s="25" t="s">
        <v>24</v>
      </c>
      <c r="L226" s="26">
        <v>5.8773667323811486E-2</v>
      </c>
      <c r="M226" s="26">
        <v>2.4725489928713131E-3</v>
      </c>
      <c r="N226" s="26">
        <v>7.4935186388795871E-2</v>
      </c>
      <c r="O226" s="26">
        <v>0.72395697188699071</v>
      </c>
      <c r="P226" s="26">
        <v>2.2890255774697343E-2</v>
      </c>
      <c r="Q226" s="26">
        <v>0.13857405756189778</v>
      </c>
      <c r="R226" s="27">
        <v>1.5262648104143904E-2</v>
      </c>
      <c r="S226" s="28">
        <f t="shared" si="225"/>
        <v>1.0368653360332083</v>
      </c>
      <c r="U226" s="80" t="s">
        <v>24</v>
      </c>
      <c r="V226" s="81">
        <v>0</v>
      </c>
      <c r="W226" s="81">
        <v>5.2721730076828642E-2</v>
      </c>
      <c r="X226" s="81">
        <v>0.13857405756189778</v>
      </c>
      <c r="Y226" s="81">
        <v>2.4725489928713131E-3</v>
      </c>
      <c r="Z226" s="81">
        <v>7.3996098213434697E-2</v>
      </c>
      <c r="AA226" s="81">
        <v>0.71686669603615216</v>
      </c>
      <c r="AB226" s="81">
        <v>2.2890255774697343E-2</v>
      </c>
      <c r="AC226" s="82">
        <v>2.9343949377326522E-2</v>
      </c>
      <c r="AD226" s="81">
        <v>6.0519372469828442E-3</v>
      </c>
      <c r="AE226" s="81">
        <v>3.9339602229016418E-3</v>
      </c>
      <c r="AF226" s="81">
        <v>1.5262648104143904E-2</v>
      </c>
      <c r="AG226" s="81">
        <v>9.3908817536117733E-4</v>
      </c>
      <c r="AH226" s="81">
        <v>3.1563156279369601E-3</v>
      </c>
      <c r="AI226" s="83">
        <f t="shared" si="226"/>
        <v>1.0368653360332083</v>
      </c>
      <c r="BA226"/>
      <c r="BR226"/>
      <c r="CG226"/>
    </row>
    <row r="227" spans="1:85" x14ac:dyDescent="0.25">
      <c r="A227" s="29" t="s">
        <v>23</v>
      </c>
      <c r="B227" s="18">
        <v>0.30720255709539723</v>
      </c>
      <c r="C227" s="18">
        <v>0</v>
      </c>
      <c r="D227" s="18">
        <v>8.45775737135529E-2</v>
      </c>
      <c r="E227" s="18">
        <v>0</v>
      </c>
      <c r="F227" s="214"/>
      <c r="G227" s="18">
        <v>0</v>
      </c>
      <c r="H227" s="30">
        <v>0</v>
      </c>
      <c r="I227" s="16">
        <f t="shared" si="224"/>
        <v>0.39178013080895013</v>
      </c>
      <c r="J227" s="6"/>
      <c r="K227" s="31" t="s">
        <v>23</v>
      </c>
      <c r="L227" s="18">
        <v>0.30720255709539723</v>
      </c>
      <c r="M227" s="18">
        <v>0</v>
      </c>
      <c r="N227" s="18">
        <v>8.45775737135529E-2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225"/>
        <v>0.39178013080895013</v>
      </c>
      <c r="U227" s="84" t="s">
        <v>23</v>
      </c>
      <c r="V227" s="76">
        <v>0.30720255709539723</v>
      </c>
      <c r="W227" s="76">
        <v>0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8.45775737135529E-2</v>
      </c>
      <c r="AD227" s="76">
        <v>0</v>
      </c>
      <c r="AE227" s="76">
        <v>0</v>
      </c>
      <c r="AF227" s="76">
        <v>0</v>
      </c>
      <c r="AG227" s="76">
        <v>8.45775737135529E-2</v>
      </c>
      <c r="AH227" s="76">
        <v>0</v>
      </c>
      <c r="AI227" s="79">
        <f t="shared" si="226"/>
        <v>0.39178013080895013</v>
      </c>
      <c r="BA227"/>
      <c r="BR227"/>
      <c r="CG227"/>
    </row>
    <row r="228" spans="1:85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224"/>
        <v>0</v>
      </c>
      <c r="J228" s="6"/>
      <c r="K228" s="25" t="s">
        <v>58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225"/>
        <v>0</v>
      </c>
      <c r="U228" s="80" t="s">
        <v>58</v>
      </c>
      <c r="V228" s="81">
        <v>0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226"/>
        <v>0</v>
      </c>
      <c r="BA228"/>
      <c r="BR228"/>
      <c r="CG228"/>
    </row>
    <row r="229" spans="1:85" x14ac:dyDescent="0.25">
      <c r="A229" s="29" t="s">
        <v>21</v>
      </c>
      <c r="B229" s="18">
        <v>9.7023860751417737E-2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224"/>
        <v>9.7023860751417737E-2</v>
      </c>
      <c r="J229" s="6"/>
      <c r="K229" s="31" t="s">
        <v>21</v>
      </c>
      <c r="L229" s="18">
        <v>9.7023860751417737E-2</v>
      </c>
      <c r="M229" s="18">
        <v>0</v>
      </c>
      <c r="N229" s="18">
        <v>0</v>
      </c>
      <c r="O229" s="18">
        <v>0</v>
      </c>
      <c r="P229" s="18">
        <v>2.1004057305998268E-2</v>
      </c>
      <c r="Q229" s="18">
        <v>0</v>
      </c>
      <c r="R229" s="19">
        <v>0</v>
      </c>
      <c r="S229" s="20">
        <f t="shared" si="225"/>
        <v>0.118027918057416</v>
      </c>
      <c r="U229" s="84" t="s">
        <v>21</v>
      </c>
      <c r="V229" s="76">
        <v>9.7023860751417737E-2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2.1004057305998268E-2</v>
      </c>
      <c r="AC229" s="77">
        <v>0</v>
      </c>
      <c r="AD229" s="76">
        <v>0</v>
      </c>
      <c r="AE229" s="76">
        <v>0</v>
      </c>
      <c r="AF229" s="76">
        <v>0</v>
      </c>
      <c r="AG229" s="76">
        <v>0</v>
      </c>
      <c r="AH229" s="76">
        <v>0</v>
      </c>
      <c r="AI229" s="79">
        <f t="shared" si="226"/>
        <v>0.118027918057416</v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224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225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226"/>
        <v>0</v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224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225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226"/>
        <v>0</v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224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225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226"/>
        <v>0</v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224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225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226"/>
        <v>0</v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224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225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226"/>
        <v>0</v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224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225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226"/>
        <v>0</v>
      </c>
      <c r="BA235"/>
      <c r="BR235"/>
      <c r="CG235"/>
    </row>
    <row r="236" spans="1:85" x14ac:dyDescent="0.25">
      <c r="A236" s="56" t="s">
        <v>25</v>
      </c>
      <c r="B236" s="57">
        <f>SUM(B215:B231)</f>
        <v>1.394316375441911</v>
      </c>
      <c r="C236" s="57">
        <f t="shared" ref="C236:I236" si="227">SUM(C215:C231)</f>
        <v>0.25537266424335703</v>
      </c>
      <c r="D236" s="57">
        <f t="shared" si="227"/>
        <v>1.0830184675793095</v>
      </c>
      <c r="E236" s="57">
        <f t="shared" si="227"/>
        <v>0.72849957886569394</v>
      </c>
      <c r="F236" s="57">
        <f t="shared" si="227"/>
        <v>0</v>
      </c>
      <c r="G236" s="57">
        <f t="shared" si="227"/>
        <v>0.13857405756189778</v>
      </c>
      <c r="H236" s="58">
        <f t="shared" si="227"/>
        <v>1.5262648104143904E-2</v>
      </c>
      <c r="I236" s="16">
        <f t="shared" si="227"/>
        <v>3.615043791796313</v>
      </c>
      <c r="J236" s="6"/>
      <c r="K236" s="59" t="s">
        <v>25</v>
      </c>
      <c r="L236" s="57">
        <f>SUM(L215:L231)</f>
        <v>1.394316375441911</v>
      </c>
      <c r="M236" s="57">
        <f t="shared" ref="M236:S236" si="228">SUM(M215:M231)</f>
        <v>0.25537266424335703</v>
      </c>
      <c r="N236" s="57">
        <f t="shared" si="228"/>
        <v>1.0830184675793095</v>
      </c>
      <c r="O236" s="57">
        <f t="shared" si="228"/>
        <v>0.72849957886569394</v>
      </c>
      <c r="P236" s="57">
        <f t="shared" si="228"/>
        <v>0.63641755977763936</v>
      </c>
      <c r="Q236" s="57">
        <f t="shared" si="228"/>
        <v>0.13857405756189778</v>
      </c>
      <c r="R236" s="58">
        <f t="shared" si="228"/>
        <v>1.5262648104143904E-2</v>
      </c>
      <c r="S236" s="60">
        <f t="shared" si="228"/>
        <v>4.2514613515739521</v>
      </c>
      <c r="U236" s="94" t="s">
        <v>61</v>
      </c>
      <c r="V236" s="95">
        <f>SUM(V215:V231)</f>
        <v>1.3315787336921017</v>
      </c>
      <c r="W236" s="95">
        <f t="shared" ref="W236:AH236" si="229">SUM(W215:W231)</f>
        <v>5.2721730076828642E-2</v>
      </c>
      <c r="X236" s="95">
        <f t="shared" si="229"/>
        <v>0.13857405756189778</v>
      </c>
      <c r="Y236" s="95">
        <f t="shared" si="229"/>
        <v>0.25537266424335703</v>
      </c>
      <c r="Z236" s="95">
        <f t="shared" si="229"/>
        <v>0.69966283017847086</v>
      </c>
      <c r="AA236" s="95">
        <f t="shared" si="229"/>
        <v>0.7214093030148554</v>
      </c>
      <c r="AB236" s="95">
        <f t="shared" si="229"/>
        <v>0.63641755977763936</v>
      </c>
      <c r="AC236" s="95">
        <f t="shared" si="229"/>
        <v>0.41572447302880156</v>
      </c>
      <c r="AD236" s="96">
        <f t="shared" si="229"/>
        <v>1.0015911672980519E-2</v>
      </c>
      <c r="AE236" s="96">
        <f t="shared" si="229"/>
        <v>3.9339602229016418E-3</v>
      </c>
      <c r="AF236" s="96">
        <f t="shared" si="229"/>
        <v>1.5262648104143904E-2</v>
      </c>
      <c r="AG236" s="96">
        <f t="shared" si="229"/>
        <v>0.3833556374008385</v>
      </c>
      <c r="AH236" s="96">
        <f t="shared" si="229"/>
        <v>3.1563156279369601E-3</v>
      </c>
      <c r="AI236" s="97">
        <f>SUM(V236:AC236)</f>
        <v>4.251461351573953</v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0.38569833610482379</v>
      </c>
      <c r="C237" s="98">
        <f t="shared" ref="C237:H237" si="230">IF($I236=0,"-",C236/$I236)</f>
        <v>7.0641651651047507E-2</v>
      </c>
      <c r="D237" s="98">
        <f t="shared" si="230"/>
        <v>0.29958654167261367</v>
      </c>
      <c r="E237" s="98">
        <f t="shared" si="230"/>
        <v>0.20151888077231367</v>
      </c>
      <c r="F237" s="98">
        <f t="shared" si="230"/>
        <v>0</v>
      </c>
      <c r="G237" s="98">
        <f t="shared" si="230"/>
        <v>3.8332608273340008E-2</v>
      </c>
      <c r="H237" s="99">
        <f t="shared" si="230"/>
        <v>4.2219815258613793E-3</v>
      </c>
      <c r="I237" s="100">
        <f>SUM(B237:H237)</f>
        <v>0.99999999999999989</v>
      </c>
      <c r="J237"/>
      <c r="K237" s="64" t="s">
        <v>86</v>
      </c>
      <c r="L237" s="65">
        <f>IF($S236=0,"-",L236/$S236)</f>
        <v>0.32796167250249497</v>
      </c>
      <c r="M237" s="65">
        <f t="shared" ref="M237:R237" si="231">IF($S236=0,"-",M236/$S236)</f>
        <v>6.0067031809853899E-2</v>
      </c>
      <c r="N237" s="65">
        <f t="shared" si="231"/>
        <v>0.25474028293315204</v>
      </c>
      <c r="O237" s="65">
        <f t="shared" si="231"/>
        <v>0.17135274641412251</v>
      </c>
      <c r="P237" s="65">
        <f t="shared" si="231"/>
        <v>0.14969383634218583</v>
      </c>
      <c r="Q237" s="65">
        <f t="shared" si="231"/>
        <v>3.2594453083901534E-2</v>
      </c>
      <c r="R237" s="66">
        <f t="shared" si="231"/>
        <v>3.5899769142893542E-3</v>
      </c>
      <c r="S237" s="67">
        <f>SUM(L237:R237)</f>
        <v>1</v>
      </c>
      <c r="U237" s="101" t="s">
        <v>86</v>
      </c>
      <c r="V237" s="102">
        <f>+V236/$AI236</f>
        <v>0.31320494850532554</v>
      </c>
      <c r="W237" s="102">
        <f t="shared" ref="W237:AH237" si="232">+W236/$AI236</f>
        <v>1.2400848959219703E-2</v>
      </c>
      <c r="X237" s="102">
        <f t="shared" si="232"/>
        <v>3.2594453083901527E-2</v>
      </c>
      <c r="Y237" s="102">
        <f t="shared" si="232"/>
        <v>6.0067031809853885E-2</v>
      </c>
      <c r="Z237" s="102">
        <f t="shared" si="232"/>
        <v>0.16456996131916982</v>
      </c>
      <c r="AA237" s="102">
        <f t="shared" si="232"/>
        <v>0.16968501965748298</v>
      </c>
      <c r="AB237" s="102">
        <f t="shared" si="232"/>
        <v>0.1496938363421858</v>
      </c>
      <c r="AC237" s="102">
        <f t="shared" si="232"/>
        <v>9.7783900322860579E-2</v>
      </c>
      <c r="AD237" s="102">
        <f t="shared" si="232"/>
        <v>2.3558750379495939E-3</v>
      </c>
      <c r="AE237" s="102">
        <f t="shared" si="232"/>
        <v>9.2531953076445872E-4</v>
      </c>
      <c r="AF237" s="102">
        <f t="shared" si="232"/>
        <v>3.5899769142893534E-3</v>
      </c>
      <c r="AG237" s="102">
        <f t="shared" si="232"/>
        <v>9.0170321613982127E-2</v>
      </c>
      <c r="AH237" s="102">
        <f t="shared" si="232"/>
        <v>7.4240722587503845E-4</v>
      </c>
      <c r="AI237" s="103">
        <f>SUM(V237:AC237)</f>
        <v>0.99999999999999978</v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233">SUM(B242:H242)</f>
        <v>0</v>
      </c>
      <c r="J242" s="6"/>
      <c r="K242" s="25" t="s">
        <v>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234">SUM(L242:R242)</f>
        <v>0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235">SUM(V242:AC242)</f>
        <v>0</v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233"/>
        <v>0</v>
      </c>
      <c r="J243" s="6"/>
      <c r="K243" s="31" t="s">
        <v>9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234"/>
        <v>0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0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235"/>
        <v>0</v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233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234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235"/>
        <v>0</v>
      </c>
      <c r="BA244"/>
      <c r="BR244"/>
      <c r="CG244"/>
    </row>
    <row r="245" spans="1:85" x14ac:dyDescent="0.25">
      <c r="A245" s="29" t="s">
        <v>15</v>
      </c>
      <c r="B245" s="18">
        <v>14.513392712029166</v>
      </c>
      <c r="C245" s="18">
        <v>8.5639984338627698E-2</v>
      </c>
      <c r="D245" s="18">
        <v>0.30997527449923418</v>
      </c>
      <c r="E245" s="18">
        <v>0</v>
      </c>
      <c r="F245" s="214"/>
      <c r="G245" s="18">
        <v>0</v>
      </c>
      <c r="H245" s="30">
        <v>0</v>
      </c>
      <c r="I245" s="16">
        <f t="shared" si="233"/>
        <v>14.909007970867027</v>
      </c>
      <c r="J245" s="6"/>
      <c r="K245" s="31" t="s">
        <v>15</v>
      </c>
      <c r="L245" s="18">
        <v>14.513392712029166</v>
      </c>
      <c r="M245" s="18">
        <v>8.5639984338627698E-2</v>
      </c>
      <c r="N245" s="18">
        <v>0.30997527449923418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234"/>
        <v>14.909007970867027</v>
      </c>
      <c r="U245" s="84" t="s">
        <v>15</v>
      </c>
      <c r="V245" s="76">
        <v>14.489001995072019</v>
      </c>
      <c r="W245" s="76">
        <v>0</v>
      </c>
      <c r="X245" s="76">
        <v>0</v>
      </c>
      <c r="Y245" s="76">
        <v>8.5639984338627698E-2</v>
      </c>
      <c r="Z245" s="76">
        <v>0.29749481489525531</v>
      </c>
      <c r="AA245" s="76">
        <v>0</v>
      </c>
      <c r="AB245" s="76">
        <v>0</v>
      </c>
      <c r="AC245" s="77">
        <v>3.6871176561125145E-2</v>
      </c>
      <c r="AD245" s="78">
        <v>2.4390716957146268E-2</v>
      </c>
      <c r="AE245" s="78">
        <v>0</v>
      </c>
      <c r="AF245" s="78">
        <v>0</v>
      </c>
      <c r="AG245" s="78">
        <v>1.2480459603978882E-2</v>
      </c>
      <c r="AH245" s="78">
        <v>0</v>
      </c>
      <c r="AI245" s="79">
        <f t="shared" si="235"/>
        <v>14.909007970867027</v>
      </c>
      <c r="BA245"/>
      <c r="BR245"/>
      <c r="CG245"/>
    </row>
    <row r="246" spans="1:85" x14ac:dyDescent="0.25">
      <c r="A246" s="21" t="s">
        <v>14</v>
      </c>
      <c r="B246" s="22">
        <v>7.5858922350495357</v>
      </c>
      <c r="C246" s="22">
        <v>3.6933508027326881E-2</v>
      </c>
      <c r="D246" s="22">
        <v>0.12720216383107294</v>
      </c>
      <c r="E246" s="22">
        <v>0</v>
      </c>
      <c r="F246" s="214"/>
      <c r="G246" s="22">
        <v>0</v>
      </c>
      <c r="H246" s="23">
        <v>0</v>
      </c>
      <c r="I246" s="24">
        <f t="shared" si="233"/>
        <v>7.7500279069079356</v>
      </c>
      <c r="J246" s="6"/>
      <c r="K246" s="25" t="s">
        <v>14</v>
      </c>
      <c r="L246" s="26">
        <v>7.5858922350495357</v>
      </c>
      <c r="M246" s="26">
        <v>3.6933508027326881E-2</v>
      </c>
      <c r="N246" s="26">
        <v>0.12720216383107294</v>
      </c>
      <c r="O246" s="26">
        <v>0</v>
      </c>
      <c r="P246" s="26">
        <v>0</v>
      </c>
      <c r="Q246" s="26">
        <v>0</v>
      </c>
      <c r="R246" s="27">
        <v>0</v>
      </c>
      <c r="S246" s="28">
        <f t="shared" si="234"/>
        <v>7.7500279069079356</v>
      </c>
      <c r="U246" s="80" t="s">
        <v>55</v>
      </c>
      <c r="V246" s="81">
        <v>7.5850926539273917</v>
      </c>
      <c r="W246" s="81">
        <v>0</v>
      </c>
      <c r="X246" s="81">
        <v>0</v>
      </c>
      <c r="Y246" s="81">
        <v>3.6933508027326881E-2</v>
      </c>
      <c r="Z246" s="81">
        <v>0.12655589648837678</v>
      </c>
      <c r="AA246" s="81">
        <v>0</v>
      </c>
      <c r="AB246" s="81">
        <v>0</v>
      </c>
      <c r="AC246" s="82">
        <v>1.4458484648404368E-3</v>
      </c>
      <c r="AD246" s="81">
        <v>7.9958112214428086E-4</v>
      </c>
      <c r="AE246" s="81">
        <v>0</v>
      </c>
      <c r="AF246" s="81">
        <v>0</v>
      </c>
      <c r="AG246" s="81">
        <v>6.4626734269615591E-4</v>
      </c>
      <c r="AH246" s="81">
        <v>0</v>
      </c>
      <c r="AI246" s="83">
        <f t="shared" si="235"/>
        <v>7.7500279069079356</v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0.29237209590385604</v>
      </c>
      <c r="F247" s="214"/>
      <c r="G247" s="18">
        <v>0</v>
      </c>
      <c r="H247" s="30">
        <v>0</v>
      </c>
      <c r="I247" s="16">
        <f t="shared" si="233"/>
        <v>0.29237209590385604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0.29237209590385604</v>
      </c>
      <c r="P247" s="18">
        <v>54.503551173380686</v>
      </c>
      <c r="Q247" s="18">
        <v>0</v>
      </c>
      <c r="R247" s="19">
        <v>0</v>
      </c>
      <c r="S247" s="20">
        <f t="shared" si="234"/>
        <v>54.795923269284543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0.29237209590385604</v>
      </c>
      <c r="AB247" s="76">
        <v>54.503551173380686</v>
      </c>
      <c r="AC247" s="77">
        <v>0</v>
      </c>
      <c r="AD247" s="76">
        <v>0</v>
      </c>
      <c r="AE247" s="76">
        <v>0</v>
      </c>
      <c r="AF247" s="76">
        <v>0</v>
      </c>
      <c r="AG247" s="76">
        <v>0</v>
      </c>
      <c r="AH247" s="76">
        <v>0</v>
      </c>
      <c r="AI247" s="79">
        <f t="shared" si="235"/>
        <v>54.795923269284543</v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1.6878460375039928E-3</v>
      </c>
      <c r="F248" s="214"/>
      <c r="G248" s="22">
        <v>0</v>
      </c>
      <c r="H248" s="23">
        <v>0</v>
      </c>
      <c r="I248" s="24">
        <f t="shared" si="233"/>
        <v>1.6878460375039928E-3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1.6878460375039928E-3</v>
      </c>
      <c r="P248" s="26">
        <v>2.5327480148812973</v>
      </c>
      <c r="Q248" s="26">
        <v>0</v>
      </c>
      <c r="R248" s="27">
        <v>0</v>
      </c>
      <c r="S248" s="28">
        <f t="shared" si="234"/>
        <v>2.5344358609188014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1.6878460375039928E-3</v>
      </c>
      <c r="AB248" s="81">
        <v>2.5327480148812973</v>
      </c>
      <c r="AC248" s="82">
        <v>0</v>
      </c>
      <c r="AD248" s="81">
        <v>0</v>
      </c>
      <c r="AE248" s="81">
        <v>0</v>
      </c>
      <c r="AF248" s="81">
        <v>0</v>
      </c>
      <c r="AG248" s="81">
        <v>0</v>
      </c>
      <c r="AH248" s="81">
        <v>0</v>
      </c>
      <c r="AI248" s="83">
        <f t="shared" si="235"/>
        <v>2.5344358609188014</v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0.7950117694325608</v>
      </c>
      <c r="E249" s="18">
        <v>0</v>
      </c>
      <c r="F249" s="214"/>
      <c r="G249" s="18">
        <v>0</v>
      </c>
      <c r="H249" s="30">
        <v>0</v>
      </c>
      <c r="I249" s="16">
        <f t="shared" si="233"/>
        <v>0.7950117694325608</v>
      </c>
      <c r="J249" s="6"/>
      <c r="K249" s="31" t="s">
        <v>57</v>
      </c>
      <c r="L249" s="18">
        <v>0</v>
      </c>
      <c r="M249" s="18">
        <v>0</v>
      </c>
      <c r="N249" s="18">
        <v>0.7950117694325608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234"/>
        <v>0.7950117694325608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0.7950117694325608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235"/>
        <v>0.7950117694325608</v>
      </c>
      <c r="BA249"/>
      <c r="BR249"/>
      <c r="CG249"/>
    </row>
    <row r="250" spans="1:85" x14ac:dyDescent="0.25">
      <c r="A250" s="21" t="s">
        <v>16</v>
      </c>
      <c r="B250" s="22">
        <v>0.76993294010121638</v>
      </c>
      <c r="C250" s="22">
        <v>3.6878336567634402E-2</v>
      </c>
      <c r="D250" s="22">
        <v>0.37798744747819674</v>
      </c>
      <c r="E250" s="22">
        <v>1.4348525262132374E-3</v>
      </c>
      <c r="F250" s="214"/>
      <c r="G250" s="22">
        <v>0</v>
      </c>
      <c r="H250" s="23">
        <v>0</v>
      </c>
      <c r="I250" s="24">
        <f t="shared" si="233"/>
        <v>1.1862335766732608</v>
      </c>
      <c r="J250" s="6"/>
      <c r="K250" s="25" t="s">
        <v>16</v>
      </c>
      <c r="L250" s="26">
        <v>0.76993294010121638</v>
      </c>
      <c r="M250" s="26">
        <v>3.6878336567634402E-2</v>
      </c>
      <c r="N250" s="26">
        <v>0.37798744747819674</v>
      </c>
      <c r="O250" s="26">
        <v>1.4348525262132374E-3</v>
      </c>
      <c r="P250" s="26">
        <v>4.3803074858894071E-2</v>
      </c>
      <c r="Q250" s="26">
        <v>0</v>
      </c>
      <c r="R250" s="27">
        <v>0</v>
      </c>
      <c r="S250" s="28">
        <f t="shared" si="234"/>
        <v>1.2300366515321548</v>
      </c>
      <c r="U250" s="80" t="s">
        <v>16</v>
      </c>
      <c r="V250" s="81">
        <v>0.76926593270622168</v>
      </c>
      <c r="W250" s="81">
        <v>0</v>
      </c>
      <c r="X250" s="81">
        <v>0</v>
      </c>
      <c r="Y250" s="81">
        <v>3.6878336567634402E-2</v>
      </c>
      <c r="Z250" s="81">
        <v>0.37798744747819674</v>
      </c>
      <c r="AA250" s="81">
        <v>0</v>
      </c>
      <c r="AB250" s="81">
        <v>4.3803074858894071E-2</v>
      </c>
      <c r="AC250" s="82">
        <v>2.101859921207976E-3</v>
      </c>
      <c r="AD250" s="81">
        <v>6.6700739499473815E-4</v>
      </c>
      <c r="AE250" s="81">
        <v>0</v>
      </c>
      <c r="AF250" s="81">
        <v>0</v>
      </c>
      <c r="AG250" s="81">
        <v>0</v>
      </c>
      <c r="AH250" s="81">
        <v>1.4348525262132374E-3</v>
      </c>
      <c r="AI250" s="83">
        <f t="shared" si="235"/>
        <v>1.2300366515321548</v>
      </c>
      <c r="BA250"/>
      <c r="BR250"/>
      <c r="CG250"/>
    </row>
    <row r="251" spans="1:85" x14ac:dyDescent="0.25">
      <c r="A251" s="29" t="s">
        <v>136</v>
      </c>
      <c r="B251" s="18">
        <v>79.408179927683918</v>
      </c>
      <c r="C251" s="18">
        <v>2.3288984116162772</v>
      </c>
      <c r="D251" s="18">
        <v>54.749754021453427</v>
      </c>
      <c r="E251" s="18">
        <v>0.32104045092243405</v>
      </c>
      <c r="F251" s="214"/>
      <c r="G251" s="18">
        <v>0</v>
      </c>
      <c r="H251" s="30">
        <v>0</v>
      </c>
      <c r="I251" s="16">
        <f t="shared" si="233"/>
        <v>136.80787281167605</v>
      </c>
      <c r="J251" s="6"/>
      <c r="K251" s="31" t="s">
        <v>136</v>
      </c>
      <c r="L251" s="18">
        <v>79.408179927683918</v>
      </c>
      <c r="M251" s="18">
        <v>2.3288984116162772</v>
      </c>
      <c r="N251" s="18">
        <v>54.749754021453427</v>
      </c>
      <c r="O251" s="18">
        <v>0.32104045092243405</v>
      </c>
      <c r="P251" s="18">
        <v>3.6769637520344636E-2</v>
      </c>
      <c r="Q251" s="18">
        <v>0</v>
      </c>
      <c r="R251" s="19">
        <v>0</v>
      </c>
      <c r="S251" s="20">
        <f t="shared" si="234"/>
        <v>136.84464244919639</v>
      </c>
      <c r="U251" s="84" t="s">
        <v>136</v>
      </c>
      <c r="V251" s="76">
        <v>77.195632731722469</v>
      </c>
      <c r="W251" s="76">
        <v>0</v>
      </c>
      <c r="X251" s="76">
        <v>0</v>
      </c>
      <c r="Y251" s="76">
        <v>2.3288984116162772</v>
      </c>
      <c r="Z251" s="76">
        <v>54.693337190372603</v>
      </c>
      <c r="AA251" s="76">
        <v>0.32104045092243405</v>
      </c>
      <c r="AB251" s="76">
        <v>3.6769637520344636E-2</v>
      </c>
      <c r="AC251" s="77">
        <v>2.2689640270422724</v>
      </c>
      <c r="AD251" s="76">
        <v>2.2125471959614491</v>
      </c>
      <c r="AE251" s="76">
        <v>0</v>
      </c>
      <c r="AF251" s="76">
        <v>0</v>
      </c>
      <c r="AG251" s="76">
        <v>5.6416831080823092E-2</v>
      </c>
      <c r="AH251" s="76">
        <v>0</v>
      </c>
      <c r="AI251" s="79">
        <f t="shared" si="235"/>
        <v>136.84464244919639</v>
      </c>
      <c r="BA251"/>
      <c r="BR251"/>
      <c r="CG251"/>
    </row>
    <row r="252" spans="1:85" x14ac:dyDescent="0.25">
      <c r="A252" s="21" t="s">
        <v>24</v>
      </c>
      <c r="B252" s="22">
        <v>28.87054597422302</v>
      </c>
      <c r="C252" s="22">
        <v>1.2696930525950909</v>
      </c>
      <c r="D252" s="22">
        <v>20.73872196815649</v>
      </c>
      <c r="E252" s="22">
        <v>138.16002316079496</v>
      </c>
      <c r="F252" s="214"/>
      <c r="G252" s="22">
        <v>21.598158098801008</v>
      </c>
      <c r="H252" s="23">
        <v>3.2382445908494923</v>
      </c>
      <c r="I252" s="24">
        <f t="shared" si="233"/>
        <v>213.87538684542008</v>
      </c>
      <c r="J252" s="6"/>
      <c r="K252" s="25" t="s">
        <v>24</v>
      </c>
      <c r="L252" s="26">
        <v>28.87054597422302</v>
      </c>
      <c r="M252" s="26">
        <v>1.2696930525950909</v>
      </c>
      <c r="N252" s="26">
        <v>20.73872196815649</v>
      </c>
      <c r="O252" s="26">
        <v>138.16002316079496</v>
      </c>
      <c r="P252" s="26">
        <v>3.9283591869133629</v>
      </c>
      <c r="Q252" s="26">
        <v>21.598158098801008</v>
      </c>
      <c r="R252" s="27">
        <v>3.2382445908494923</v>
      </c>
      <c r="S252" s="28">
        <f t="shared" si="234"/>
        <v>217.80374603233344</v>
      </c>
      <c r="U252" s="80" t="s">
        <v>24</v>
      </c>
      <c r="V252" s="81">
        <v>1.0690158039427227</v>
      </c>
      <c r="W252" s="81">
        <v>10.740179496543361</v>
      </c>
      <c r="X252" s="81">
        <v>21.598158098801008</v>
      </c>
      <c r="Y252" s="81">
        <v>1.2696930525950909</v>
      </c>
      <c r="Z252" s="81">
        <v>20.502421543125969</v>
      </c>
      <c r="AA252" s="81">
        <v>128.14348151664018</v>
      </c>
      <c r="AB252" s="81">
        <v>3.9283591869133629</v>
      </c>
      <c r="AC252" s="82">
        <v>30.552437333771742</v>
      </c>
      <c r="AD252" s="81">
        <v>17.061350673736936</v>
      </c>
      <c r="AE252" s="81">
        <v>9.5632642656153699</v>
      </c>
      <c r="AF252" s="81">
        <v>3.2382445908494923</v>
      </c>
      <c r="AG252" s="81">
        <v>0.23630042503052101</v>
      </c>
      <c r="AH252" s="81">
        <v>0.45327737853940897</v>
      </c>
      <c r="AI252" s="83">
        <f t="shared" si="235"/>
        <v>217.80374603233341</v>
      </c>
      <c r="BA252"/>
      <c r="BR252"/>
      <c r="CG252"/>
    </row>
    <row r="253" spans="1:85" x14ac:dyDescent="0.25">
      <c r="A253" s="29" t="s">
        <v>23</v>
      </c>
      <c r="B253" s="18">
        <v>20.366223686407583</v>
      </c>
      <c r="C253" s="18">
        <v>0</v>
      </c>
      <c r="D253" s="18">
        <v>0.37424869944256534</v>
      </c>
      <c r="E253" s="18">
        <v>0</v>
      </c>
      <c r="F253" s="214"/>
      <c r="G253" s="18">
        <v>0</v>
      </c>
      <c r="H253" s="30">
        <v>0</v>
      </c>
      <c r="I253" s="16">
        <f t="shared" si="233"/>
        <v>20.740472385850147</v>
      </c>
      <c r="J253" s="6"/>
      <c r="K253" s="31" t="s">
        <v>23</v>
      </c>
      <c r="L253" s="18">
        <v>20.366223686407583</v>
      </c>
      <c r="M253" s="18">
        <v>0</v>
      </c>
      <c r="N253" s="18">
        <v>0.37424869944256534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234"/>
        <v>20.740472385850147</v>
      </c>
      <c r="U253" s="84" t="s">
        <v>23</v>
      </c>
      <c r="V253" s="76">
        <v>20.202847800367504</v>
      </c>
      <c r="W253" s="76">
        <v>0</v>
      </c>
      <c r="X253" s="76">
        <v>0</v>
      </c>
      <c r="Y253" s="76">
        <v>0</v>
      </c>
      <c r="Z253" s="76">
        <v>0.37424869944256534</v>
      </c>
      <c r="AA253" s="76">
        <v>0</v>
      </c>
      <c r="AB253" s="76">
        <v>0</v>
      </c>
      <c r="AC253" s="77">
        <v>0.16337588604008063</v>
      </c>
      <c r="AD253" s="76">
        <v>0.16337588604008063</v>
      </c>
      <c r="AE253" s="76">
        <v>0</v>
      </c>
      <c r="AF253" s="76">
        <v>0</v>
      </c>
      <c r="AG253" s="76">
        <v>0</v>
      </c>
      <c r="AH253" s="76">
        <v>0</v>
      </c>
      <c r="AI253" s="79">
        <f t="shared" si="235"/>
        <v>20.740472385850147</v>
      </c>
      <c r="BA253"/>
      <c r="BR253"/>
      <c r="CG253"/>
    </row>
    <row r="254" spans="1:85" x14ac:dyDescent="0.25">
      <c r="A254" s="21" t="s">
        <v>58</v>
      </c>
      <c r="B254" s="22">
        <v>5.4014932208922777E-2</v>
      </c>
      <c r="C254" s="22">
        <v>9.160264276667833E-2</v>
      </c>
      <c r="D254" s="22">
        <v>0.1670564913678024</v>
      </c>
      <c r="E254" s="22">
        <v>0</v>
      </c>
      <c r="F254" s="214"/>
      <c r="G254" s="22">
        <v>0</v>
      </c>
      <c r="H254" s="23">
        <v>0</v>
      </c>
      <c r="I254" s="24">
        <f t="shared" si="233"/>
        <v>0.3126740663434035</v>
      </c>
      <c r="J254" s="6"/>
      <c r="K254" s="25" t="s">
        <v>58</v>
      </c>
      <c r="L254" s="26">
        <v>5.4014932208922777E-2</v>
      </c>
      <c r="M254" s="26">
        <v>9.160264276667833E-2</v>
      </c>
      <c r="N254" s="26">
        <v>0.1670564913678024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234"/>
        <v>0.3126740663434035</v>
      </c>
      <c r="U254" s="80" t="s">
        <v>58</v>
      </c>
      <c r="V254" s="81">
        <v>5.4014932208922777E-2</v>
      </c>
      <c r="W254" s="81">
        <v>0</v>
      </c>
      <c r="X254" s="81">
        <v>0</v>
      </c>
      <c r="Y254" s="81">
        <v>9.160264276667833E-2</v>
      </c>
      <c r="Z254" s="81">
        <v>0.1670564913678024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235"/>
        <v>0.3126740663434035</v>
      </c>
      <c r="BA254"/>
      <c r="BR254"/>
      <c r="CG254"/>
    </row>
    <row r="255" spans="1:85" x14ac:dyDescent="0.25">
      <c r="A255" s="29" t="s">
        <v>21</v>
      </c>
      <c r="B255" s="18">
        <v>0.26597223620422317</v>
      </c>
      <c r="C255" s="18">
        <v>0</v>
      </c>
      <c r="D255" s="18">
        <v>10.010945928027059</v>
      </c>
      <c r="E255" s="18">
        <v>0</v>
      </c>
      <c r="F255" s="214"/>
      <c r="G255" s="18">
        <v>0</v>
      </c>
      <c r="H255" s="30">
        <v>0</v>
      </c>
      <c r="I255" s="16">
        <f t="shared" si="233"/>
        <v>10.276918164231283</v>
      </c>
      <c r="J255" s="6"/>
      <c r="K255" s="31" t="s">
        <v>21</v>
      </c>
      <c r="L255" s="18">
        <v>0.26597223620422317</v>
      </c>
      <c r="M255" s="18">
        <v>0</v>
      </c>
      <c r="N255" s="18">
        <v>10.010945928027059</v>
      </c>
      <c r="O255" s="18">
        <v>0</v>
      </c>
      <c r="P255" s="18">
        <v>2.2753036525234838</v>
      </c>
      <c r="Q255" s="18">
        <v>0</v>
      </c>
      <c r="R255" s="19">
        <v>0</v>
      </c>
      <c r="S255" s="20">
        <f t="shared" si="234"/>
        <v>12.552221816754766</v>
      </c>
      <c r="U255" s="84" t="s">
        <v>21</v>
      </c>
      <c r="V255" s="76">
        <v>0.26597223620422317</v>
      </c>
      <c r="W255" s="76">
        <v>0</v>
      </c>
      <c r="X255" s="76">
        <v>0</v>
      </c>
      <c r="Y255" s="76">
        <v>0</v>
      </c>
      <c r="Z255" s="76">
        <v>10.007526814370511</v>
      </c>
      <c r="AA255" s="76">
        <v>0</v>
      </c>
      <c r="AB255" s="76">
        <v>2.2753036525234838</v>
      </c>
      <c r="AC255" s="77">
        <v>3.4191136565487625E-3</v>
      </c>
      <c r="AD255" s="76">
        <v>0</v>
      </c>
      <c r="AE255" s="76">
        <v>0</v>
      </c>
      <c r="AF255" s="76">
        <v>0</v>
      </c>
      <c r="AG255" s="76">
        <v>3.4191136565487625E-3</v>
      </c>
      <c r="AH255" s="76">
        <v>0</v>
      </c>
      <c r="AI255" s="79">
        <f t="shared" si="235"/>
        <v>12.552221816754766</v>
      </c>
      <c r="BA255"/>
      <c r="BR255"/>
      <c r="CG255"/>
    </row>
    <row r="256" spans="1:85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233"/>
        <v>0</v>
      </c>
      <c r="J256" s="6"/>
      <c r="K256" s="25" t="s">
        <v>20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234"/>
        <v>0</v>
      </c>
      <c r="U256" s="80" t="s">
        <v>59</v>
      </c>
      <c r="V256" s="81">
        <v>0</v>
      </c>
      <c r="W256" s="81">
        <v>0</v>
      </c>
      <c r="X256" s="81">
        <v>0</v>
      </c>
      <c r="Y256" s="81">
        <v>0</v>
      </c>
      <c r="Z256" s="81">
        <v>0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235"/>
        <v>0</v>
      </c>
      <c r="BA256"/>
      <c r="BR256"/>
      <c r="CG256"/>
    </row>
    <row r="257" spans="1:85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233"/>
        <v>0</v>
      </c>
      <c r="J257" s="6"/>
      <c r="K257" s="33" t="s">
        <v>62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234"/>
        <v>0</v>
      </c>
      <c r="U257" s="85" t="s">
        <v>60</v>
      </c>
      <c r="V257" s="76">
        <v>0</v>
      </c>
      <c r="W257" s="76">
        <v>0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0</v>
      </c>
      <c r="AD257" s="78">
        <v>0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235"/>
        <v>0</v>
      </c>
      <c r="BA257"/>
      <c r="BR257"/>
      <c r="CG257"/>
    </row>
    <row r="258" spans="1:85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233"/>
        <v>0</v>
      </c>
      <c r="J258" s="6"/>
      <c r="K258" s="38" t="s">
        <v>22</v>
      </c>
      <c r="L258" s="39">
        <v>0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234"/>
        <v>0</v>
      </c>
      <c r="U258" s="86" t="s">
        <v>63</v>
      </c>
      <c r="V258" s="87">
        <v>0</v>
      </c>
      <c r="W258" s="87">
        <v>0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0</v>
      </c>
      <c r="AD258" s="87">
        <v>0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235"/>
        <v>0</v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233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234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235"/>
        <v>0</v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233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234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235"/>
        <v>0</v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233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234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235"/>
        <v>0</v>
      </c>
      <c r="BA261"/>
      <c r="BR261"/>
      <c r="CG261"/>
    </row>
    <row r="262" spans="1:85" x14ac:dyDescent="0.25">
      <c r="A262" s="56" t="s">
        <v>25</v>
      </c>
      <c r="B262" s="57">
        <f>SUM(B241:B257)</f>
        <v>151.8341546439076</v>
      </c>
      <c r="C262" s="57">
        <f t="shared" ref="C262:I262" si="236">SUM(C241:C257)</f>
        <v>3.8496459359116355</v>
      </c>
      <c r="D262" s="57">
        <f t="shared" si="236"/>
        <v>87.65090376368839</v>
      </c>
      <c r="E262" s="57">
        <f t="shared" si="236"/>
        <v>138.77655840618496</v>
      </c>
      <c r="F262" s="57">
        <f t="shared" si="236"/>
        <v>0</v>
      </c>
      <c r="G262" s="57">
        <f t="shared" si="236"/>
        <v>21.598158098801008</v>
      </c>
      <c r="H262" s="58">
        <f t="shared" si="236"/>
        <v>3.2382445908494923</v>
      </c>
      <c r="I262" s="16">
        <f t="shared" si="236"/>
        <v>406.94766543934304</v>
      </c>
      <c r="J262" s="6"/>
      <c r="K262" s="59" t="s">
        <v>25</v>
      </c>
      <c r="L262" s="57">
        <f>SUM(L241:L257)</f>
        <v>151.8341546439076</v>
      </c>
      <c r="M262" s="57">
        <f t="shared" ref="M262:S262" si="237">SUM(M241:M257)</f>
        <v>3.8496459359116355</v>
      </c>
      <c r="N262" s="57">
        <f t="shared" si="237"/>
        <v>87.65090376368839</v>
      </c>
      <c r="O262" s="57">
        <f t="shared" si="237"/>
        <v>138.77655840618496</v>
      </c>
      <c r="P262" s="57">
        <f t="shared" si="237"/>
        <v>63.320534740078067</v>
      </c>
      <c r="Q262" s="57">
        <f t="shared" si="237"/>
        <v>21.598158098801008</v>
      </c>
      <c r="R262" s="58">
        <f t="shared" si="237"/>
        <v>3.2382445908494923</v>
      </c>
      <c r="S262" s="60">
        <f t="shared" si="237"/>
        <v>470.26820017942111</v>
      </c>
      <c r="U262" s="94" t="s">
        <v>61</v>
      </c>
      <c r="V262" s="95">
        <f>SUM(V241:V257)</f>
        <v>121.63084408615148</v>
      </c>
      <c r="W262" s="95">
        <f t="shared" ref="W262:AH262" si="238">SUM(W241:W257)</f>
        <v>10.740179496543361</v>
      </c>
      <c r="X262" s="95">
        <f t="shared" si="238"/>
        <v>21.598158098801008</v>
      </c>
      <c r="Y262" s="95">
        <f t="shared" si="238"/>
        <v>3.8496459359116355</v>
      </c>
      <c r="Z262" s="95">
        <f t="shared" si="238"/>
        <v>87.341640666973831</v>
      </c>
      <c r="AA262" s="95">
        <f t="shared" si="238"/>
        <v>128.75858190950396</v>
      </c>
      <c r="AB262" s="95">
        <f t="shared" si="238"/>
        <v>63.320534740078067</v>
      </c>
      <c r="AC262" s="95">
        <f t="shared" si="238"/>
        <v>33.028615245457814</v>
      </c>
      <c r="AD262" s="96">
        <f t="shared" si="238"/>
        <v>19.463131061212749</v>
      </c>
      <c r="AE262" s="96">
        <f t="shared" si="238"/>
        <v>9.5632642656153699</v>
      </c>
      <c r="AF262" s="96">
        <f t="shared" si="238"/>
        <v>3.2382445908494923</v>
      </c>
      <c r="AG262" s="96">
        <f t="shared" si="238"/>
        <v>0.30926309671456792</v>
      </c>
      <c r="AH262" s="96">
        <f t="shared" si="238"/>
        <v>0.4547122310656222</v>
      </c>
      <c r="AI262" s="97">
        <f>SUM(V262:AC262)</f>
        <v>470.26820017942111</v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0.37310486713318913</v>
      </c>
      <c r="C263" s="98">
        <f t="shared" ref="C263:H263" si="239">IF($I262=0,"-",C262/$I262)</f>
        <v>9.4598059230921877E-3</v>
      </c>
      <c r="D263" s="98">
        <f t="shared" si="239"/>
        <v>0.21538618158445502</v>
      </c>
      <c r="E263" s="98">
        <f t="shared" si="239"/>
        <v>0.3410181951931362</v>
      </c>
      <c r="F263" s="98">
        <f t="shared" si="239"/>
        <v>0</v>
      </c>
      <c r="G263" s="98">
        <f t="shared" si="239"/>
        <v>5.3073552038893045E-2</v>
      </c>
      <c r="H263" s="99">
        <f t="shared" si="239"/>
        <v>7.9573981272345294E-3</v>
      </c>
      <c r="I263" s="100">
        <f>SUM(B263:H263)</f>
        <v>1.0000000000000002</v>
      </c>
      <c r="J263"/>
      <c r="K263" s="64" t="s">
        <v>86</v>
      </c>
      <c r="L263" s="65">
        <f>IF($S262=0,"-",L262/$S262)</f>
        <v>0.32286715237385477</v>
      </c>
      <c r="M263" s="65">
        <f t="shared" ref="M263:R263" si="240">IF($S262=0,"-",M262/$S262)</f>
        <v>8.1860647486750801E-3</v>
      </c>
      <c r="N263" s="65">
        <f t="shared" si="240"/>
        <v>0.18638492615543004</v>
      </c>
      <c r="O263" s="65">
        <f t="shared" si="240"/>
        <v>0.29510087722971196</v>
      </c>
      <c r="P263" s="65">
        <f t="shared" si="240"/>
        <v>0.13464770681053795</v>
      </c>
      <c r="Q263" s="65">
        <f t="shared" si="240"/>
        <v>4.5927319964566345E-2</v>
      </c>
      <c r="R263" s="66">
        <f t="shared" si="240"/>
        <v>6.8859527172239312E-3</v>
      </c>
      <c r="S263" s="67">
        <f>SUM(L263:R263)</f>
        <v>1.0000000000000002</v>
      </c>
      <c r="U263" s="101" t="s">
        <v>86</v>
      </c>
      <c r="V263" s="102">
        <f>+V262/$AI262</f>
        <v>0.25864143916119725</v>
      </c>
      <c r="W263" s="102">
        <f t="shared" ref="W263:AH263" si="241">+W262/$AI262</f>
        <v>2.283841325534167E-2</v>
      </c>
      <c r="X263" s="102">
        <f t="shared" si="241"/>
        <v>4.5927319964566345E-2</v>
      </c>
      <c r="Y263" s="102">
        <f t="shared" si="241"/>
        <v>8.1860647486750801E-3</v>
      </c>
      <c r="Z263" s="102">
        <f t="shared" si="241"/>
        <v>0.18572729483654313</v>
      </c>
      <c r="AA263" s="102">
        <f t="shared" si="241"/>
        <v>0.27379818975720405</v>
      </c>
      <c r="AB263" s="102">
        <f t="shared" si="241"/>
        <v>0.13464770681053795</v>
      </c>
      <c r="AC263" s="102">
        <f t="shared" si="241"/>
        <v>7.0233571465934605E-2</v>
      </c>
      <c r="AD263" s="102">
        <f t="shared" si="241"/>
        <v>4.1387299957315833E-2</v>
      </c>
      <c r="AE263" s="102">
        <f t="shared" si="241"/>
        <v>2.0335766403015779E-2</v>
      </c>
      <c r="AF263" s="102">
        <f t="shared" si="241"/>
        <v>6.8859527172239312E-3</v>
      </c>
      <c r="AG263" s="102">
        <f t="shared" si="241"/>
        <v>6.5763131888691383E-4</v>
      </c>
      <c r="AH263" s="102">
        <f t="shared" si="241"/>
        <v>9.6692106949212411E-4</v>
      </c>
      <c r="AI263" s="103">
        <f>SUM(V263:AC263)</f>
        <v>1</v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0</v>
      </c>
      <c r="J267" s="6"/>
      <c r="K267" s="72" t="s">
        <v>6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0</v>
      </c>
      <c r="U267" s="75" t="s">
        <v>6</v>
      </c>
      <c r="V267" s="76">
        <v>0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0</v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242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243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244">SUM(V268:AC268)</f>
        <v>0</v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242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243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244"/>
        <v>0</v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242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243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244"/>
        <v>0</v>
      </c>
      <c r="BA270"/>
      <c r="BR270"/>
      <c r="CG270"/>
    </row>
    <row r="271" spans="1:85" x14ac:dyDescent="0.25">
      <c r="A271" s="29" t="s">
        <v>15</v>
      </c>
      <c r="B271" s="18">
        <v>1.4223192702667966</v>
      </c>
      <c r="C271" s="18">
        <v>7.7057727203865287</v>
      </c>
      <c r="D271" s="18">
        <v>2.7677127895290599</v>
      </c>
      <c r="E271" s="18">
        <v>0</v>
      </c>
      <c r="F271" s="214"/>
      <c r="G271" s="18">
        <v>0</v>
      </c>
      <c r="H271" s="30">
        <v>0</v>
      </c>
      <c r="I271" s="16">
        <f t="shared" si="242"/>
        <v>11.895804780182386</v>
      </c>
      <c r="J271" s="6"/>
      <c r="K271" s="31" t="s">
        <v>15</v>
      </c>
      <c r="L271" s="18">
        <v>1.4223192702667966</v>
      </c>
      <c r="M271" s="18">
        <v>7.7057727203865287</v>
      </c>
      <c r="N271" s="18">
        <v>2.7677127895290599</v>
      </c>
      <c r="O271" s="18">
        <v>0</v>
      </c>
      <c r="P271" s="18">
        <v>0</v>
      </c>
      <c r="Q271" s="18">
        <v>0</v>
      </c>
      <c r="R271" s="19">
        <v>0</v>
      </c>
      <c r="S271" s="20">
        <f t="shared" si="243"/>
        <v>11.895804780182386</v>
      </c>
      <c r="U271" s="84" t="s">
        <v>15</v>
      </c>
      <c r="V271" s="76">
        <v>1.4223192702667966</v>
      </c>
      <c r="W271" s="76">
        <v>0</v>
      </c>
      <c r="X271" s="76">
        <v>0</v>
      </c>
      <c r="Y271" s="76">
        <v>7.7057727203865287</v>
      </c>
      <c r="Z271" s="76">
        <v>2.7677127895290599</v>
      </c>
      <c r="AA271" s="76">
        <v>0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244"/>
        <v>11.895804780182386</v>
      </c>
      <c r="BA271"/>
      <c r="BR271"/>
      <c r="CG271"/>
    </row>
    <row r="272" spans="1:85" x14ac:dyDescent="0.25">
      <c r="A272" s="21" t="s">
        <v>14</v>
      </c>
      <c r="B272" s="22">
        <v>0.79543357414835525</v>
      </c>
      <c r="C272" s="22">
        <v>0.12577576926520412</v>
      </c>
      <c r="D272" s="22">
        <v>2.2240837248115355</v>
      </c>
      <c r="E272" s="22">
        <v>0.11381173267656275</v>
      </c>
      <c r="F272" s="214"/>
      <c r="G272" s="22">
        <v>0</v>
      </c>
      <c r="H272" s="23">
        <v>0</v>
      </c>
      <c r="I272" s="24">
        <f t="shared" si="242"/>
        <v>3.2591048009016572</v>
      </c>
      <c r="J272" s="6"/>
      <c r="K272" s="25" t="s">
        <v>14</v>
      </c>
      <c r="L272" s="26">
        <v>0.79543357414835525</v>
      </c>
      <c r="M272" s="26">
        <v>0.12577576926520412</v>
      </c>
      <c r="N272" s="26">
        <v>2.2240837248115355</v>
      </c>
      <c r="O272" s="26">
        <v>0.11381173267656275</v>
      </c>
      <c r="P272" s="26">
        <v>0</v>
      </c>
      <c r="Q272" s="26">
        <v>0</v>
      </c>
      <c r="R272" s="27">
        <v>0</v>
      </c>
      <c r="S272" s="28">
        <f t="shared" si="243"/>
        <v>3.2591048009016572</v>
      </c>
      <c r="U272" s="80" t="s">
        <v>55</v>
      </c>
      <c r="V272" s="81">
        <v>0.79543357414835525</v>
      </c>
      <c r="W272" s="81">
        <v>0</v>
      </c>
      <c r="X272" s="81">
        <v>0</v>
      </c>
      <c r="Y272" s="81">
        <v>0.12577576926520412</v>
      </c>
      <c r="Z272" s="81">
        <v>2.2240837248115355</v>
      </c>
      <c r="AA272" s="81">
        <v>0.11381173267656275</v>
      </c>
      <c r="AB272" s="81">
        <v>0</v>
      </c>
      <c r="AC272" s="82">
        <v>0</v>
      </c>
      <c r="AD272" s="81">
        <v>0</v>
      </c>
      <c r="AE272" s="81">
        <v>0</v>
      </c>
      <c r="AF272" s="81">
        <v>0</v>
      </c>
      <c r="AG272" s="81">
        <v>0</v>
      </c>
      <c r="AH272" s="81">
        <v>0</v>
      </c>
      <c r="AI272" s="83">
        <f t="shared" si="244"/>
        <v>3.2591048009016572</v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9.3654495157853148</v>
      </c>
      <c r="F273" s="214"/>
      <c r="G273" s="18">
        <v>0</v>
      </c>
      <c r="H273" s="30">
        <v>0</v>
      </c>
      <c r="I273" s="16">
        <f t="shared" si="242"/>
        <v>9.3654495157853148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9.3654495157853148</v>
      </c>
      <c r="P273" s="18">
        <v>133.55158248684597</v>
      </c>
      <c r="Q273" s="18">
        <v>0</v>
      </c>
      <c r="R273" s="19">
        <v>0</v>
      </c>
      <c r="S273" s="20">
        <f t="shared" si="243"/>
        <v>142.91703200263129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9.3654495157853148</v>
      </c>
      <c r="AB273" s="76">
        <v>133.55158248684597</v>
      </c>
      <c r="AC273" s="77">
        <v>0</v>
      </c>
      <c r="AD273" s="76">
        <v>0</v>
      </c>
      <c r="AE273" s="76">
        <v>0</v>
      </c>
      <c r="AF273" s="76">
        <v>0</v>
      </c>
      <c r="AG273" s="76">
        <v>0</v>
      </c>
      <c r="AH273" s="76">
        <v>0</v>
      </c>
      <c r="AI273" s="79">
        <f t="shared" si="244"/>
        <v>142.91703200263129</v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3.4670096547507106E-4</v>
      </c>
      <c r="F274" s="214"/>
      <c r="G274" s="22">
        <v>0</v>
      </c>
      <c r="H274" s="23">
        <v>0</v>
      </c>
      <c r="I274" s="24">
        <f t="shared" si="242"/>
        <v>3.4670096547507106E-4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3.4670096547507106E-4</v>
      </c>
      <c r="P274" s="26">
        <v>0.16524225522788555</v>
      </c>
      <c r="Q274" s="26">
        <v>0</v>
      </c>
      <c r="R274" s="27">
        <v>0</v>
      </c>
      <c r="S274" s="28">
        <f t="shared" si="243"/>
        <v>0.16558895619336061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3.4670096547507106E-4</v>
      </c>
      <c r="AB274" s="81">
        <v>0.16524225522788555</v>
      </c>
      <c r="AC274" s="82">
        <v>0</v>
      </c>
      <c r="AD274" s="81">
        <v>0</v>
      </c>
      <c r="AE274" s="81">
        <v>0</v>
      </c>
      <c r="AF274" s="81">
        <v>0</v>
      </c>
      <c r="AG274" s="81">
        <v>0</v>
      </c>
      <c r="AH274" s="81">
        <v>0</v>
      </c>
      <c r="AI274" s="83">
        <f t="shared" si="244"/>
        <v>0.16558895619336061</v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242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243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244"/>
        <v>0</v>
      </c>
      <c r="BA275"/>
      <c r="BR275"/>
      <c r="CG275"/>
    </row>
    <row r="276" spans="1:85" x14ac:dyDescent="0.25">
      <c r="A276" s="21" t="s">
        <v>16</v>
      </c>
      <c r="B276" s="22">
        <v>4.1422222404145954E-2</v>
      </c>
      <c r="C276" s="22">
        <v>0</v>
      </c>
      <c r="D276" s="22">
        <v>0.55975976221818846</v>
      </c>
      <c r="E276" s="22">
        <v>0</v>
      </c>
      <c r="F276" s="214"/>
      <c r="G276" s="22">
        <v>0</v>
      </c>
      <c r="H276" s="23">
        <v>0</v>
      </c>
      <c r="I276" s="24">
        <f t="shared" si="242"/>
        <v>0.60118198462233441</v>
      </c>
      <c r="J276" s="6"/>
      <c r="K276" s="25" t="s">
        <v>16</v>
      </c>
      <c r="L276" s="26">
        <v>4.1422222404145954E-2</v>
      </c>
      <c r="M276" s="26">
        <v>0</v>
      </c>
      <c r="N276" s="26">
        <v>0.55975976221818846</v>
      </c>
      <c r="O276" s="26">
        <v>0</v>
      </c>
      <c r="P276" s="26">
        <v>1.5622544642857141</v>
      </c>
      <c r="Q276" s="26">
        <v>0</v>
      </c>
      <c r="R276" s="27">
        <v>0</v>
      </c>
      <c r="S276" s="28">
        <f t="shared" si="243"/>
        <v>2.1634364489080484</v>
      </c>
      <c r="U276" s="80" t="s">
        <v>16</v>
      </c>
      <c r="V276" s="81">
        <v>4.1422222404145954E-2</v>
      </c>
      <c r="W276" s="81">
        <v>0</v>
      </c>
      <c r="X276" s="81">
        <v>0</v>
      </c>
      <c r="Y276" s="81">
        <v>0</v>
      </c>
      <c r="Z276" s="81">
        <v>0.55975976221818846</v>
      </c>
      <c r="AA276" s="81">
        <v>0</v>
      </c>
      <c r="AB276" s="81">
        <v>1.5622544642857141</v>
      </c>
      <c r="AC276" s="82">
        <v>0</v>
      </c>
      <c r="AD276" s="81">
        <v>0</v>
      </c>
      <c r="AE276" s="81">
        <v>0</v>
      </c>
      <c r="AF276" s="81">
        <v>0</v>
      </c>
      <c r="AG276" s="81">
        <v>0</v>
      </c>
      <c r="AH276" s="81">
        <v>0</v>
      </c>
      <c r="AI276" s="83">
        <f t="shared" si="244"/>
        <v>2.1634364489080484</v>
      </c>
      <c r="BA276"/>
      <c r="BR276"/>
      <c r="CG276"/>
    </row>
    <row r="277" spans="1:85" x14ac:dyDescent="0.25">
      <c r="A277" s="29" t="s">
        <v>136</v>
      </c>
      <c r="B277" s="18">
        <v>1.7355691408848219E-2</v>
      </c>
      <c r="C277" s="18">
        <v>0.20156600637387981</v>
      </c>
      <c r="D277" s="18">
        <v>0.75663484250235102</v>
      </c>
      <c r="E277" s="18">
        <v>0</v>
      </c>
      <c r="F277" s="214"/>
      <c r="G277" s="18">
        <v>0</v>
      </c>
      <c r="H277" s="30">
        <v>0</v>
      </c>
      <c r="I277" s="16">
        <f t="shared" si="242"/>
        <v>0.97555654028507899</v>
      </c>
      <c r="J277" s="6"/>
      <c r="K277" s="31" t="s">
        <v>136</v>
      </c>
      <c r="L277" s="18">
        <v>1.7355691408848219E-2</v>
      </c>
      <c r="M277" s="18">
        <v>0.20156600637387981</v>
      </c>
      <c r="N277" s="18">
        <v>0.75663484250235102</v>
      </c>
      <c r="O277" s="18">
        <v>0</v>
      </c>
      <c r="P277" s="18">
        <v>0</v>
      </c>
      <c r="Q277" s="18">
        <v>0</v>
      </c>
      <c r="R277" s="19">
        <v>0</v>
      </c>
      <c r="S277" s="20">
        <f t="shared" si="243"/>
        <v>0.97555654028507899</v>
      </c>
      <c r="U277" s="84" t="s">
        <v>136</v>
      </c>
      <c r="V277" s="76">
        <v>1.713148005581832E-2</v>
      </c>
      <c r="W277" s="76">
        <v>0</v>
      </c>
      <c r="X277" s="76">
        <v>0</v>
      </c>
      <c r="Y277" s="76">
        <v>0.20156600637387981</v>
      </c>
      <c r="Z277" s="76">
        <v>0.5992608938106645</v>
      </c>
      <c r="AA277" s="76">
        <v>0</v>
      </c>
      <c r="AB277" s="76">
        <v>0</v>
      </c>
      <c r="AC277" s="77">
        <v>0.15759816004471647</v>
      </c>
      <c r="AD277" s="76">
        <v>2.2421135302989968E-4</v>
      </c>
      <c r="AE277" s="76">
        <v>0</v>
      </c>
      <c r="AF277" s="76">
        <v>0</v>
      </c>
      <c r="AG277" s="76">
        <v>0.15737394869168658</v>
      </c>
      <c r="AH277" s="76">
        <v>0</v>
      </c>
      <c r="AI277" s="79">
        <f t="shared" si="244"/>
        <v>0.9755565402850791</v>
      </c>
      <c r="BA277"/>
      <c r="BR277"/>
      <c r="CG277"/>
    </row>
    <row r="278" spans="1:85" x14ac:dyDescent="0.25">
      <c r="A278" s="21" t="s">
        <v>24</v>
      </c>
      <c r="B278" s="22">
        <v>0.44114952579287342</v>
      </c>
      <c r="C278" s="22">
        <v>0</v>
      </c>
      <c r="D278" s="22">
        <v>6.6196152178616394E-2</v>
      </c>
      <c r="E278" s="22">
        <v>38.388430161105859</v>
      </c>
      <c r="F278" s="214"/>
      <c r="G278" s="22">
        <v>0.38333746230351107</v>
      </c>
      <c r="H278" s="23">
        <v>0</v>
      </c>
      <c r="I278" s="24">
        <f t="shared" si="242"/>
        <v>39.27911330138086</v>
      </c>
      <c r="J278" s="6"/>
      <c r="K278" s="25" t="s">
        <v>24</v>
      </c>
      <c r="L278" s="26">
        <v>0.44114952579287342</v>
      </c>
      <c r="M278" s="26">
        <v>0</v>
      </c>
      <c r="N278" s="26">
        <v>6.6196152178616394E-2</v>
      </c>
      <c r="O278" s="26">
        <v>38.388430161105859</v>
      </c>
      <c r="P278" s="26">
        <v>3.8575978632541329E-2</v>
      </c>
      <c r="Q278" s="26">
        <v>0.38333746230351107</v>
      </c>
      <c r="R278" s="27">
        <v>0</v>
      </c>
      <c r="S278" s="28">
        <f t="shared" si="243"/>
        <v>39.317689280013404</v>
      </c>
      <c r="U278" s="80" t="s">
        <v>24</v>
      </c>
      <c r="V278" s="81">
        <v>0.22882376083687389</v>
      </c>
      <c r="W278" s="81">
        <v>0.11863491268433955</v>
      </c>
      <c r="X278" s="81">
        <v>0.38333746230351107</v>
      </c>
      <c r="Y278" s="81">
        <v>0</v>
      </c>
      <c r="Z278" s="81">
        <v>0</v>
      </c>
      <c r="AA278" s="81">
        <v>38.322234008927239</v>
      </c>
      <c r="AB278" s="81">
        <v>3.8575978632541329E-2</v>
      </c>
      <c r="AC278" s="82">
        <v>0.22608315662889272</v>
      </c>
      <c r="AD278" s="81">
        <v>9.3690852271659963E-2</v>
      </c>
      <c r="AE278" s="81">
        <v>6.6196152178616394E-2</v>
      </c>
      <c r="AF278" s="81">
        <v>0</v>
      </c>
      <c r="AG278" s="81">
        <v>6.6196152178616394E-2</v>
      </c>
      <c r="AH278" s="81">
        <v>0</v>
      </c>
      <c r="AI278" s="83">
        <f t="shared" si="244"/>
        <v>39.317689280013404</v>
      </c>
      <c r="BA278"/>
      <c r="BR278"/>
      <c r="CG278"/>
    </row>
    <row r="279" spans="1:85" x14ac:dyDescent="0.25">
      <c r="A279" s="29" t="s">
        <v>23</v>
      </c>
      <c r="B279" s="18">
        <v>1.6701334875000002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242"/>
        <v>1.6701334875000002</v>
      </c>
      <c r="J279" s="6"/>
      <c r="K279" s="31" t="s">
        <v>23</v>
      </c>
      <c r="L279" s="18">
        <v>1.6701334875000002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243"/>
        <v>1.6701334875000002</v>
      </c>
      <c r="U279" s="84" t="s">
        <v>23</v>
      </c>
      <c r="V279" s="76">
        <v>1.6701334875000002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244"/>
        <v>1.6701334875000002</v>
      </c>
      <c r="BA279"/>
      <c r="BR279"/>
      <c r="CG279"/>
    </row>
    <row r="280" spans="1:85" x14ac:dyDescent="0.25">
      <c r="A280" s="21" t="s">
        <v>58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242"/>
        <v>0</v>
      </c>
      <c r="J280" s="6"/>
      <c r="K280" s="25" t="s">
        <v>58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243"/>
        <v>0</v>
      </c>
      <c r="U280" s="80" t="s">
        <v>58</v>
      </c>
      <c r="V280" s="81">
        <v>0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244"/>
        <v>0</v>
      </c>
      <c r="BA280"/>
      <c r="BR280"/>
      <c r="CG280"/>
    </row>
    <row r="281" spans="1:85" x14ac:dyDescent="0.25">
      <c r="A281" s="29" t="s">
        <v>21</v>
      </c>
      <c r="B281" s="18">
        <v>0.59802161122981756</v>
      </c>
      <c r="C281" s="18">
        <v>0</v>
      </c>
      <c r="D281" s="18">
        <v>0</v>
      </c>
      <c r="E281" s="18">
        <v>0</v>
      </c>
      <c r="F281" s="214"/>
      <c r="G281" s="18">
        <v>0</v>
      </c>
      <c r="H281" s="30">
        <v>0</v>
      </c>
      <c r="I281" s="16">
        <f t="shared" si="242"/>
        <v>0.59802161122981756</v>
      </c>
      <c r="J281" s="6"/>
      <c r="K281" s="31" t="s">
        <v>21</v>
      </c>
      <c r="L281" s="18">
        <v>0.59802161122981756</v>
      </c>
      <c r="M281" s="18">
        <v>0</v>
      </c>
      <c r="N281" s="18">
        <v>0</v>
      </c>
      <c r="O281" s="18">
        <v>0</v>
      </c>
      <c r="P281" s="18">
        <v>5.33490688263685</v>
      </c>
      <c r="Q281" s="18">
        <v>0</v>
      </c>
      <c r="R281" s="19">
        <v>0</v>
      </c>
      <c r="S281" s="20">
        <f t="shared" si="243"/>
        <v>5.9329284938666671</v>
      </c>
      <c r="U281" s="84" t="s">
        <v>21</v>
      </c>
      <c r="V281" s="76">
        <v>0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5.33490688263685</v>
      </c>
      <c r="AC281" s="77">
        <v>0.59802161122981756</v>
      </c>
      <c r="AD281" s="76">
        <v>0.59802161122981756</v>
      </c>
      <c r="AE281" s="76">
        <v>0</v>
      </c>
      <c r="AF281" s="76">
        <v>0</v>
      </c>
      <c r="AG281" s="76">
        <v>0</v>
      </c>
      <c r="AH281" s="76">
        <v>0</v>
      </c>
      <c r="AI281" s="79">
        <f t="shared" si="244"/>
        <v>5.9329284938666671</v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242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243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244"/>
        <v>0</v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242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243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244"/>
        <v>0</v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242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243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244"/>
        <v>0</v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242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243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244"/>
        <v>0</v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242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243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244"/>
        <v>0</v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242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243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244"/>
        <v>0</v>
      </c>
      <c r="BA287"/>
      <c r="BR287"/>
      <c r="CG287"/>
    </row>
    <row r="288" spans="1:85" ht="15" thickBot="1" x14ac:dyDescent="0.35">
      <c r="A288" s="56" t="s">
        <v>25</v>
      </c>
      <c r="B288" s="57">
        <f>SUM(B267:B283)</f>
        <v>4.985835382750837</v>
      </c>
      <c r="C288" s="57">
        <f t="shared" ref="C288:I288" si="245">SUM(C267:C283)</f>
        <v>8.0331144960256129</v>
      </c>
      <c r="D288" s="57">
        <f t="shared" si="245"/>
        <v>6.3743872712397511</v>
      </c>
      <c r="E288" s="57">
        <f t="shared" si="245"/>
        <v>47.868038110533213</v>
      </c>
      <c r="F288" s="57">
        <f t="shared" si="245"/>
        <v>0</v>
      </c>
      <c r="G288" s="57">
        <f t="shared" si="245"/>
        <v>0.38333746230351107</v>
      </c>
      <c r="H288" s="58">
        <f t="shared" si="245"/>
        <v>0</v>
      </c>
      <c r="I288" s="16">
        <f t="shared" si="245"/>
        <v>67.644712722852915</v>
      </c>
      <c r="J288" s="6"/>
      <c r="K288" s="59" t="s">
        <v>25</v>
      </c>
      <c r="L288" s="57">
        <f>SUM(L267:L283)</f>
        <v>4.985835382750837</v>
      </c>
      <c r="M288" s="57">
        <f t="shared" ref="M288:S288" si="246">SUM(M267:M283)</f>
        <v>8.0331144960256129</v>
      </c>
      <c r="N288" s="57">
        <f t="shared" si="246"/>
        <v>6.3743872712397511</v>
      </c>
      <c r="O288" s="57">
        <f t="shared" si="246"/>
        <v>47.868038110533213</v>
      </c>
      <c r="P288" s="57">
        <f t="shared" si="246"/>
        <v>140.65256206762896</v>
      </c>
      <c r="Q288" s="57">
        <f t="shared" si="246"/>
        <v>0.38333746230351107</v>
      </c>
      <c r="R288" s="58">
        <f t="shared" si="246"/>
        <v>0</v>
      </c>
      <c r="S288" s="60">
        <f t="shared" si="246"/>
        <v>208.29727479048191</v>
      </c>
      <c r="U288" s="101" t="s">
        <v>86</v>
      </c>
      <c r="V288" s="95">
        <f>SUM(V267:V283)</f>
        <v>4.1752637952119898</v>
      </c>
      <c r="W288" s="95">
        <f t="shared" ref="W288:AH288" si="247">SUM(W267:W283)</f>
        <v>0.11863491268433955</v>
      </c>
      <c r="X288" s="95">
        <f t="shared" si="247"/>
        <v>0.38333746230351107</v>
      </c>
      <c r="Y288" s="95">
        <f t="shared" si="247"/>
        <v>8.0331144960256129</v>
      </c>
      <c r="Z288" s="95">
        <f t="shared" si="247"/>
        <v>6.1508171703694492</v>
      </c>
      <c r="AA288" s="95">
        <f t="shared" si="247"/>
        <v>47.801841958354593</v>
      </c>
      <c r="AB288" s="95">
        <f t="shared" si="247"/>
        <v>140.65256206762896</v>
      </c>
      <c r="AC288" s="95">
        <f t="shared" si="247"/>
        <v>0.98170292790342673</v>
      </c>
      <c r="AD288" s="96">
        <f t="shared" si="247"/>
        <v>0.69193667485450738</v>
      </c>
      <c r="AE288" s="96">
        <f t="shared" si="247"/>
        <v>6.6196152178616394E-2</v>
      </c>
      <c r="AF288" s="96">
        <f t="shared" si="247"/>
        <v>0</v>
      </c>
      <c r="AG288" s="96">
        <f t="shared" si="247"/>
        <v>0.22357010087030299</v>
      </c>
      <c r="AH288" s="96">
        <f t="shared" si="247"/>
        <v>0</v>
      </c>
      <c r="AI288" s="97">
        <f>SUM(V288:AC288)</f>
        <v>208.29727479048188</v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7.370620972519018E-2</v>
      </c>
      <c r="C289" s="98">
        <f t="shared" ref="C289:H289" si="248">IF($I288=0,"-",C288/$I288)</f>
        <v>0.1187545067851508</v>
      </c>
      <c r="D289" s="98">
        <f t="shared" si="248"/>
        <v>9.4233340857788062E-2</v>
      </c>
      <c r="E289" s="98">
        <f t="shared" si="248"/>
        <v>0.7076390183908875</v>
      </c>
      <c r="F289" s="98">
        <f t="shared" si="248"/>
        <v>0</v>
      </c>
      <c r="G289" s="98">
        <f t="shared" si="248"/>
        <v>5.6669242409836612E-3</v>
      </c>
      <c r="H289" s="99">
        <f t="shared" si="248"/>
        <v>0</v>
      </c>
      <c r="I289" s="100">
        <f>SUM(B289:H289)</f>
        <v>1.0000000000000002</v>
      </c>
      <c r="J289"/>
      <c r="K289" s="64" t="s">
        <v>86</v>
      </c>
      <c r="L289" s="65">
        <f>IF($S288=0,"-",L288/$S288)</f>
        <v>2.3936152730590902E-2</v>
      </c>
      <c r="M289" s="65">
        <f t="shared" ref="M289:R289" si="249">IF($S288=0,"-",M288/$S288)</f>
        <v>3.8565624558006384E-2</v>
      </c>
      <c r="N289" s="65">
        <f t="shared" si="249"/>
        <v>3.0602355588432439E-2</v>
      </c>
      <c r="O289" s="65">
        <f t="shared" si="249"/>
        <v>0.22980635804612329</v>
      </c>
      <c r="P289" s="65">
        <f t="shared" si="249"/>
        <v>0.67524917073017821</v>
      </c>
      <c r="Q289" s="65">
        <f t="shared" si="249"/>
        <v>1.8403383466686987E-3</v>
      </c>
      <c r="R289" s="66">
        <f t="shared" si="249"/>
        <v>0</v>
      </c>
      <c r="S289" s="67">
        <f>SUM(L289:R289)</f>
        <v>1</v>
      </c>
      <c r="U289" s="101"/>
      <c r="V289" s="102">
        <f>+V288/$AI288</f>
        <v>2.0044735580010468E-2</v>
      </c>
      <c r="W289" s="102">
        <f t="shared" ref="W289:AH289" si="250">+W288/$AI288</f>
        <v>5.6954615850672932E-4</v>
      </c>
      <c r="X289" s="102">
        <f t="shared" si="250"/>
        <v>1.8403383466686989E-3</v>
      </c>
      <c r="Y289" s="102">
        <f t="shared" si="250"/>
        <v>3.8565624558006391E-2</v>
      </c>
      <c r="Z289" s="102">
        <f t="shared" si="250"/>
        <v>2.9529033332559521E-2</v>
      </c>
      <c r="AA289" s="102">
        <f t="shared" si="250"/>
        <v>0.22948856151112204</v>
      </c>
      <c r="AB289" s="102">
        <f t="shared" si="250"/>
        <v>0.67524917073017832</v>
      </c>
      <c r="AC289" s="102">
        <f t="shared" si="250"/>
        <v>4.7129897829478731E-3</v>
      </c>
      <c r="AD289" s="102">
        <f t="shared" si="250"/>
        <v>3.3218709920737059E-3</v>
      </c>
      <c r="AE289" s="102">
        <f t="shared" si="250"/>
        <v>3.1779653500124054E-4</v>
      </c>
      <c r="AF289" s="102">
        <f t="shared" si="250"/>
        <v>0</v>
      </c>
      <c r="AG289" s="102">
        <f t="shared" si="250"/>
        <v>1.073322255872927E-3</v>
      </c>
      <c r="AH289" s="102">
        <f t="shared" si="250"/>
        <v>0</v>
      </c>
      <c r="AI289" s="103">
        <f>SUM(V289:AC289)</f>
        <v>1</v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251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252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253">SUM(V294:AC294)</f>
        <v>0</v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251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252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253"/>
        <v>0</v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251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252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253"/>
        <v>0</v>
      </c>
      <c r="BA296"/>
      <c r="BR296"/>
      <c r="CG296"/>
    </row>
    <row r="297" spans="1:85" x14ac:dyDescent="0.25">
      <c r="A297" s="29" t="s">
        <v>15</v>
      </c>
      <c r="B297" s="18">
        <v>14.037395161051926</v>
      </c>
      <c r="C297" s="18">
        <v>33.850415182746453</v>
      </c>
      <c r="D297" s="18">
        <v>4.4656019640179219</v>
      </c>
      <c r="E297" s="18">
        <v>0</v>
      </c>
      <c r="F297" s="214"/>
      <c r="G297" s="18">
        <v>0</v>
      </c>
      <c r="H297" s="30">
        <v>0</v>
      </c>
      <c r="I297" s="16">
        <f t="shared" si="251"/>
        <v>52.353412307816299</v>
      </c>
      <c r="J297" s="6"/>
      <c r="K297" s="31" t="s">
        <v>15</v>
      </c>
      <c r="L297" s="18">
        <v>14.037395161051926</v>
      </c>
      <c r="M297" s="18">
        <v>33.850415182746453</v>
      </c>
      <c r="N297" s="18">
        <v>4.4656019640179219</v>
      </c>
      <c r="O297" s="18">
        <v>0</v>
      </c>
      <c r="P297" s="18">
        <v>0</v>
      </c>
      <c r="Q297" s="18">
        <v>0</v>
      </c>
      <c r="R297" s="19">
        <v>0</v>
      </c>
      <c r="S297" s="20">
        <f t="shared" si="252"/>
        <v>52.353412307816299</v>
      </c>
      <c r="U297" s="84" t="s">
        <v>15</v>
      </c>
      <c r="V297" s="76">
        <v>13.963466561833666</v>
      </c>
      <c r="W297" s="76">
        <v>0</v>
      </c>
      <c r="X297" s="76">
        <v>0</v>
      </c>
      <c r="Y297" s="76">
        <v>33.850415182746453</v>
      </c>
      <c r="Z297" s="76">
        <v>3.8622132971733834</v>
      </c>
      <c r="AA297" s="76">
        <v>0</v>
      </c>
      <c r="AB297" s="76">
        <v>0</v>
      </c>
      <c r="AC297" s="77">
        <v>0.67731726606279818</v>
      </c>
      <c r="AD297" s="78">
        <v>7.3928599218259838E-2</v>
      </c>
      <c r="AE297" s="78">
        <v>0</v>
      </c>
      <c r="AF297" s="78">
        <v>0</v>
      </c>
      <c r="AG297" s="78">
        <v>0.6033886668445384</v>
      </c>
      <c r="AH297" s="78">
        <v>0</v>
      </c>
      <c r="AI297" s="79">
        <f t="shared" si="253"/>
        <v>52.353412307816299</v>
      </c>
      <c r="BA297"/>
      <c r="BR297"/>
      <c r="CG297"/>
    </row>
    <row r="298" spans="1:85" x14ac:dyDescent="0.25">
      <c r="A298" s="21" t="s">
        <v>14</v>
      </c>
      <c r="B298" s="22">
        <v>14.584508043908304</v>
      </c>
      <c r="C298" s="22">
        <v>26.343262403532698</v>
      </c>
      <c r="D298" s="22">
        <v>7.6009254635773793</v>
      </c>
      <c r="E298" s="22">
        <v>0.11425485858020604</v>
      </c>
      <c r="F298" s="214"/>
      <c r="G298" s="22">
        <v>0</v>
      </c>
      <c r="H298" s="23">
        <v>0</v>
      </c>
      <c r="I298" s="24">
        <f t="shared" si="251"/>
        <v>48.642950769598592</v>
      </c>
      <c r="J298" s="6"/>
      <c r="K298" s="25" t="s">
        <v>14</v>
      </c>
      <c r="L298" s="26">
        <v>14.584508043908304</v>
      </c>
      <c r="M298" s="26">
        <v>26.343262403532698</v>
      </c>
      <c r="N298" s="26">
        <v>7.6009254635773793</v>
      </c>
      <c r="O298" s="26">
        <v>0.11425485858020604</v>
      </c>
      <c r="P298" s="26">
        <v>0</v>
      </c>
      <c r="Q298" s="26">
        <v>0</v>
      </c>
      <c r="R298" s="27">
        <v>0</v>
      </c>
      <c r="S298" s="28">
        <f t="shared" si="252"/>
        <v>48.642950769598592</v>
      </c>
      <c r="U298" s="80" t="s">
        <v>55</v>
      </c>
      <c r="V298" s="81">
        <v>13.852705674702085</v>
      </c>
      <c r="W298" s="81">
        <v>0</v>
      </c>
      <c r="X298" s="81">
        <v>0</v>
      </c>
      <c r="Y298" s="81">
        <v>26.343262403532698</v>
      </c>
      <c r="Z298" s="81">
        <v>7.0828116205616292</v>
      </c>
      <c r="AA298" s="81">
        <v>0.11425485858020604</v>
      </c>
      <c r="AB298" s="81">
        <v>0</v>
      </c>
      <c r="AC298" s="82">
        <v>1.2499162122219696</v>
      </c>
      <c r="AD298" s="81">
        <v>0.73180236920621966</v>
      </c>
      <c r="AE298" s="81">
        <v>0</v>
      </c>
      <c r="AF298" s="81">
        <v>0</v>
      </c>
      <c r="AG298" s="81">
        <v>0.51811384301574981</v>
      </c>
      <c r="AH298" s="81">
        <v>0</v>
      </c>
      <c r="AI298" s="83">
        <f t="shared" si="253"/>
        <v>48.642950769598585</v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0.21425094810166531</v>
      </c>
      <c r="F299" s="214"/>
      <c r="G299" s="18">
        <v>0</v>
      </c>
      <c r="H299" s="30">
        <v>0</v>
      </c>
      <c r="I299" s="16">
        <f t="shared" si="251"/>
        <v>0.21425094810166531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0.21425094810166531</v>
      </c>
      <c r="P299" s="18">
        <v>80.113489762182155</v>
      </c>
      <c r="Q299" s="18">
        <v>0</v>
      </c>
      <c r="R299" s="19">
        <v>0</v>
      </c>
      <c r="S299" s="20">
        <f t="shared" si="252"/>
        <v>80.32774071028382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0.21425094810166531</v>
      </c>
      <c r="AB299" s="76">
        <v>80.113489762182155</v>
      </c>
      <c r="AC299" s="77">
        <v>0</v>
      </c>
      <c r="AD299" s="76">
        <v>0</v>
      </c>
      <c r="AE299" s="76">
        <v>0</v>
      </c>
      <c r="AF299" s="76">
        <v>0</v>
      </c>
      <c r="AG299" s="76">
        <v>0</v>
      </c>
      <c r="AH299" s="76">
        <v>0</v>
      </c>
      <c r="AI299" s="79">
        <f t="shared" si="253"/>
        <v>80.32774071028382</v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251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1.5785488139505262</v>
      </c>
      <c r="Q300" s="26">
        <v>0</v>
      </c>
      <c r="R300" s="27">
        <v>0</v>
      </c>
      <c r="S300" s="28">
        <f t="shared" si="252"/>
        <v>1.5785488139505262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1.5785488139505262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253"/>
        <v>1.5785488139505262</v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251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252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253"/>
        <v>0</v>
      </c>
      <c r="BA301"/>
      <c r="BR301"/>
      <c r="CG301"/>
    </row>
    <row r="302" spans="1:85" x14ac:dyDescent="0.25">
      <c r="A302" s="21" t="s">
        <v>16</v>
      </c>
      <c r="B302" s="22">
        <v>0.40487846081033663</v>
      </c>
      <c r="C302" s="22">
        <v>7.0522570848654154E-2</v>
      </c>
      <c r="D302" s="22">
        <v>1.7632040305719794</v>
      </c>
      <c r="E302" s="22">
        <v>3.4740182684066081</v>
      </c>
      <c r="F302" s="214"/>
      <c r="G302" s="22">
        <v>0</v>
      </c>
      <c r="H302" s="23">
        <v>0</v>
      </c>
      <c r="I302" s="24">
        <f t="shared" si="251"/>
        <v>5.7126233306375784</v>
      </c>
      <c r="J302" s="6"/>
      <c r="K302" s="25" t="s">
        <v>16</v>
      </c>
      <c r="L302" s="26">
        <v>0.40487846081033663</v>
      </c>
      <c r="M302" s="26">
        <v>7.0522570848654154E-2</v>
      </c>
      <c r="N302" s="26">
        <v>1.7632040305719794</v>
      </c>
      <c r="O302" s="26">
        <v>3.4740182684066081</v>
      </c>
      <c r="P302" s="26">
        <v>0.46491230666162492</v>
      </c>
      <c r="Q302" s="26">
        <v>0</v>
      </c>
      <c r="R302" s="27">
        <v>0</v>
      </c>
      <c r="S302" s="28">
        <f t="shared" si="252"/>
        <v>6.1775356372992034</v>
      </c>
      <c r="U302" s="80" t="s">
        <v>16</v>
      </c>
      <c r="V302" s="81">
        <v>0.3192582857421209</v>
      </c>
      <c r="W302" s="81">
        <v>0</v>
      </c>
      <c r="X302" s="81">
        <v>0</v>
      </c>
      <c r="Y302" s="81">
        <v>7.0522570848654154E-2</v>
      </c>
      <c r="Z302" s="81">
        <v>1.5495718726872052</v>
      </c>
      <c r="AA302" s="81">
        <v>3.4740182684066081</v>
      </c>
      <c r="AB302" s="81">
        <v>0.46491230666162492</v>
      </c>
      <c r="AC302" s="82">
        <v>0.29925233295298992</v>
      </c>
      <c r="AD302" s="81">
        <v>8.5620175068215704E-2</v>
      </c>
      <c r="AE302" s="81">
        <v>0</v>
      </c>
      <c r="AF302" s="81">
        <v>0</v>
      </c>
      <c r="AG302" s="81">
        <v>0.21363215788477422</v>
      </c>
      <c r="AH302" s="81">
        <v>0</v>
      </c>
      <c r="AI302" s="83">
        <f t="shared" si="253"/>
        <v>6.1775356372992025</v>
      </c>
      <c r="BA302"/>
      <c r="BR302"/>
      <c r="CG302"/>
    </row>
    <row r="303" spans="1:85" x14ac:dyDescent="0.25">
      <c r="A303" s="29" t="s">
        <v>136</v>
      </c>
      <c r="B303" s="18">
        <v>12.467743548252876</v>
      </c>
      <c r="C303" s="18">
        <v>136.21454720546384</v>
      </c>
      <c r="D303" s="18">
        <v>28.29123698291599</v>
      </c>
      <c r="E303" s="18">
        <v>0</v>
      </c>
      <c r="F303" s="214"/>
      <c r="G303" s="18">
        <v>0</v>
      </c>
      <c r="H303" s="30">
        <v>0</v>
      </c>
      <c r="I303" s="16">
        <f t="shared" si="251"/>
        <v>176.97352773663272</v>
      </c>
      <c r="J303" s="6"/>
      <c r="K303" s="31" t="s">
        <v>136</v>
      </c>
      <c r="L303" s="18">
        <v>12.467743548252876</v>
      </c>
      <c r="M303" s="18">
        <v>136.21454720546384</v>
      </c>
      <c r="N303" s="18">
        <v>28.29123698291599</v>
      </c>
      <c r="O303" s="18">
        <v>0</v>
      </c>
      <c r="P303" s="18">
        <v>0.26830867157089233</v>
      </c>
      <c r="Q303" s="18">
        <v>0</v>
      </c>
      <c r="R303" s="19">
        <v>0</v>
      </c>
      <c r="S303" s="20">
        <f t="shared" si="252"/>
        <v>177.2418364082036</v>
      </c>
      <c r="U303" s="84" t="s">
        <v>136</v>
      </c>
      <c r="V303" s="76">
        <v>11.193954097393791</v>
      </c>
      <c r="W303" s="76">
        <v>0</v>
      </c>
      <c r="X303" s="76">
        <v>0</v>
      </c>
      <c r="Y303" s="76">
        <v>136.21454720546384</v>
      </c>
      <c r="Z303" s="76">
        <v>25.180941960111699</v>
      </c>
      <c r="AA303" s="76">
        <v>0</v>
      </c>
      <c r="AB303" s="76">
        <v>0.26830867157089233</v>
      </c>
      <c r="AC303" s="77">
        <v>4.3840844736633775</v>
      </c>
      <c r="AD303" s="76">
        <v>1.2737894508590861</v>
      </c>
      <c r="AE303" s="76">
        <v>0</v>
      </c>
      <c r="AF303" s="76">
        <v>0</v>
      </c>
      <c r="AG303" s="76">
        <v>3.1102950228042912</v>
      </c>
      <c r="AH303" s="76">
        <v>0</v>
      </c>
      <c r="AI303" s="79">
        <f t="shared" si="253"/>
        <v>177.2418364082036</v>
      </c>
      <c r="BA303"/>
      <c r="BR303"/>
      <c r="CG303"/>
    </row>
    <row r="304" spans="1:85" x14ac:dyDescent="0.25">
      <c r="A304" s="21" t="s">
        <v>24</v>
      </c>
      <c r="B304" s="22">
        <v>26.198346119810104</v>
      </c>
      <c r="C304" s="22">
        <v>0.95051204775678388</v>
      </c>
      <c r="D304" s="22">
        <v>3.2944588173745442</v>
      </c>
      <c r="E304" s="22">
        <v>162.47847088340816</v>
      </c>
      <c r="F304" s="214"/>
      <c r="G304" s="22">
        <v>10.933431464227155</v>
      </c>
      <c r="H304" s="23">
        <v>0</v>
      </c>
      <c r="I304" s="24">
        <f t="shared" si="251"/>
        <v>203.85521933257678</v>
      </c>
      <c r="J304" s="6"/>
      <c r="K304" s="25" t="s">
        <v>24</v>
      </c>
      <c r="L304" s="26">
        <v>26.198346119810104</v>
      </c>
      <c r="M304" s="26">
        <v>0.95051204775678388</v>
      </c>
      <c r="N304" s="26">
        <v>3.2944588173745442</v>
      </c>
      <c r="O304" s="26">
        <v>162.47847088340816</v>
      </c>
      <c r="P304" s="26">
        <v>2.5131982743031656</v>
      </c>
      <c r="Q304" s="26">
        <v>10.933431464227155</v>
      </c>
      <c r="R304" s="27">
        <v>0</v>
      </c>
      <c r="S304" s="28">
        <f t="shared" si="252"/>
        <v>206.36841760687992</v>
      </c>
      <c r="U304" s="80" t="s">
        <v>24</v>
      </c>
      <c r="V304" s="81">
        <v>0.52544888721597371</v>
      </c>
      <c r="W304" s="81">
        <v>14.878702649000898</v>
      </c>
      <c r="X304" s="81">
        <v>10.933431464227155</v>
      </c>
      <c r="Y304" s="81">
        <v>0.95051204775678388</v>
      </c>
      <c r="Z304" s="81">
        <v>1.4138733670896395</v>
      </c>
      <c r="AA304" s="81">
        <v>143.50798157488356</v>
      </c>
      <c r="AB304" s="81">
        <v>2.5131982743031656</v>
      </c>
      <c r="AC304" s="82">
        <v>31.645269342402752</v>
      </c>
      <c r="AD304" s="81">
        <v>10.79419458359323</v>
      </c>
      <c r="AE304" s="81">
        <v>18.970489308524613</v>
      </c>
      <c r="AF304" s="81">
        <v>0</v>
      </c>
      <c r="AG304" s="81">
        <v>1.8805854502849046</v>
      </c>
      <c r="AH304" s="81">
        <v>0</v>
      </c>
      <c r="AI304" s="83">
        <f t="shared" si="253"/>
        <v>206.36841760687992</v>
      </c>
      <c r="BA304"/>
      <c r="BR304"/>
      <c r="CG304"/>
    </row>
    <row r="305" spans="1:85" x14ac:dyDescent="0.25">
      <c r="A305" s="29" t="s">
        <v>23</v>
      </c>
      <c r="B305" s="18">
        <v>0.76086816925742529</v>
      </c>
      <c r="C305" s="18">
        <v>0</v>
      </c>
      <c r="D305" s="18">
        <v>4.8504442400399377</v>
      </c>
      <c r="E305" s="18">
        <v>0</v>
      </c>
      <c r="F305" s="214"/>
      <c r="G305" s="18">
        <v>0</v>
      </c>
      <c r="H305" s="30">
        <v>0</v>
      </c>
      <c r="I305" s="16">
        <f t="shared" si="251"/>
        <v>5.611312409297363</v>
      </c>
      <c r="J305" s="6"/>
      <c r="K305" s="31" t="s">
        <v>23</v>
      </c>
      <c r="L305" s="18">
        <v>0.76086816925742529</v>
      </c>
      <c r="M305" s="18">
        <v>0</v>
      </c>
      <c r="N305" s="18">
        <v>4.8504442400399377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252"/>
        <v>5.611312409297363</v>
      </c>
      <c r="U305" s="84" t="s">
        <v>23</v>
      </c>
      <c r="V305" s="76">
        <v>0.60000370204120712</v>
      </c>
      <c r="W305" s="76">
        <v>0</v>
      </c>
      <c r="X305" s="76">
        <v>0</v>
      </c>
      <c r="Y305" s="76">
        <v>0</v>
      </c>
      <c r="Z305" s="76">
        <v>0.20640188255489095</v>
      </c>
      <c r="AA305" s="76">
        <v>0</v>
      </c>
      <c r="AB305" s="76">
        <v>0</v>
      </c>
      <c r="AC305" s="77">
        <v>4.8049068247012645</v>
      </c>
      <c r="AD305" s="76">
        <v>0.16086446721621814</v>
      </c>
      <c r="AE305" s="76">
        <v>0</v>
      </c>
      <c r="AF305" s="76">
        <v>0</v>
      </c>
      <c r="AG305" s="76">
        <v>4.6440423574850467</v>
      </c>
      <c r="AH305" s="76">
        <v>0</v>
      </c>
      <c r="AI305" s="79">
        <f t="shared" si="253"/>
        <v>5.6113124092973621</v>
      </c>
      <c r="BA305"/>
      <c r="BR305"/>
      <c r="CG305"/>
    </row>
    <row r="306" spans="1:85" x14ac:dyDescent="0.25">
      <c r="A306" s="21" t="s">
        <v>58</v>
      </c>
      <c r="B306" s="22">
        <v>0.84399634642591614</v>
      </c>
      <c r="C306" s="22">
        <v>0</v>
      </c>
      <c r="D306" s="22">
        <v>0.67886662647301954</v>
      </c>
      <c r="E306" s="22">
        <v>0</v>
      </c>
      <c r="F306" s="214"/>
      <c r="G306" s="22">
        <v>0</v>
      </c>
      <c r="H306" s="23">
        <v>0</v>
      </c>
      <c r="I306" s="24">
        <f t="shared" si="251"/>
        <v>1.5228629728989356</v>
      </c>
      <c r="J306" s="6"/>
      <c r="K306" s="25" t="s">
        <v>58</v>
      </c>
      <c r="L306" s="26">
        <v>0.84399634642591614</v>
      </c>
      <c r="M306" s="26">
        <v>0</v>
      </c>
      <c r="N306" s="26">
        <v>0.67886662647301954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252"/>
        <v>1.5228629728989356</v>
      </c>
      <c r="U306" s="80" t="s">
        <v>58</v>
      </c>
      <c r="V306" s="81">
        <v>0.29356394658292734</v>
      </c>
      <c r="W306" s="81">
        <v>0</v>
      </c>
      <c r="X306" s="81">
        <v>0</v>
      </c>
      <c r="Y306" s="81">
        <v>0</v>
      </c>
      <c r="Z306" s="81">
        <v>0.67886662647301954</v>
      </c>
      <c r="AA306" s="81">
        <v>0</v>
      </c>
      <c r="AB306" s="81">
        <v>0</v>
      </c>
      <c r="AC306" s="82">
        <v>0.55043239984298875</v>
      </c>
      <c r="AD306" s="81">
        <v>0.55043239984298875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253"/>
        <v>1.5228629728989356</v>
      </c>
      <c r="BA306"/>
      <c r="BR306"/>
      <c r="CG306"/>
    </row>
    <row r="307" spans="1:85" x14ac:dyDescent="0.25">
      <c r="A307" s="29" t="s">
        <v>21</v>
      </c>
      <c r="B307" s="18">
        <v>11.098432855410794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251"/>
        <v>11.098432855410794</v>
      </c>
      <c r="J307" s="6"/>
      <c r="K307" s="31" t="s">
        <v>21</v>
      </c>
      <c r="L307" s="18">
        <v>11.098432855410794</v>
      </c>
      <c r="M307" s="18">
        <v>0</v>
      </c>
      <c r="N307" s="18">
        <v>0</v>
      </c>
      <c r="O307" s="18">
        <v>0</v>
      </c>
      <c r="P307" s="18">
        <v>3.3448530395947489</v>
      </c>
      <c r="Q307" s="18">
        <v>0</v>
      </c>
      <c r="R307" s="19">
        <v>0</v>
      </c>
      <c r="S307" s="20">
        <f t="shared" si="252"/>
        <v>14.443285895005543</v>
      </c>
      <c r="U307" s="84" t="s">
        <v>21</v>
      </c>
      <c r="V307" s="76">
        <v>11.098432855410794</v>
      </c>
      <c r="W307" s="76">
        <v>0</v>
      </c>
      <c r="X307" s="76">
        <v>0</v>
      </c>
      <c r="Y307" s="76">
        <v>0</v>
      </c>
      <c r="Z307" s="76">
        <v>0</v>
      </c>
      <c r="AA307" s="76">
        <v>0</v>
      </c>
      <c r="AB307" s="76">
        <v>3.3448530395947489</v>
      </c>
      <c r="AC307" s="77">
        <v>0</v>
      </c>
      <c r="AD307" s="76">
        <v>0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253"/>
        <v>14.443285895005543</v>
      </c>
      <c r="BA307"/>
      <c r="BR307"/>
      <c r="CG307"/>
    </row>
    <row r="308" spans="1:85" x14ac:dyDescent="0.25">
      <c r="A308" s="21" t="s">
        <v>20</v>
      </c>
      <c r="B308" s="22">
        <v>0</v>
      </c>
      <c r="C308" s="22">
        <v>0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251"/>
        <v>0</v>
      </c>
      <c r="J308" s="6"/>
      <c r="K308" s="25" t="s">
        <v>20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252"/>
        <v>0</v>
      </c>
      <c r="U308" s="80" t="s">
        <v>59</v>
      </c>
      <c r="V308" s="81">
        <v>0</v>
      </c>
      <c r="W308" s="81">
        <v>0</v>
      </c>
      <c r="X308" s="81">
        <v>0</v>
      </c>
      <c r="Y308" s="81">
        <v>0</v>
      </c>
      <c r="Z308" s="81">
        <v>0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253"/>
        <v>0</v>
      </c>
      <c r="BA308"/>
      <c r="BR308"/>
      <c r="CG308"/>
    </row>
    <row r="309" spans="1:85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251"/>
        <v>0</v>
      </c>
      <c r="J309" s="6"/>
      <c r="K309" s="33" t="s">
        <v>62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252"/>
        <v>0</v>
      </c>
      <c r="U309" s="85" t="s">
        <v>60</v>
      </c>
      <c r="V309" s="76">
        <v>0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0</v>
      </c>
      <c r="AD309" s="78">
        <v>0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253"/>
        <v>0</v>
      </c>
      <c r="BA309"/>
      <c r="BR309"/>
      <c r="CG309"/>
    </row>
    <row r="310" spans="1:85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251"/>
        <v>0</v>
      </c>
      <c r="J310" s="6"/>
      <c r="K310" s="38" t="s">
        <v>22</v>
      </c>
      <c r="L310" s="39">
        <v>0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252"/>
        <v>0</v>
      </c>
      <c r="U310" s="86" t="s">
        <v>63</v>
      </c>
      <c r="V310" s="87">
        <v>0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0</v>
      </c>
      <c r="AD310" s="87">
        <v>0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253"/>
        <v>0</v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251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252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253"/>
        <v>0</v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251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252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253"/>
        <v>0</v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251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252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253"/>
        <v>0</v>
      </c>
      <c r="BA313"/>
      <c r="BR313"/>
      <c r="CG313"/>
    </row>
    <row r="314" spans="1:85" x14ac:dyDescent="0.25">
      <c r="A314" s="56" t="s">
        <v>25</v>
      </c>
      <c r="B314" s="57">
        <f>SUM(B293:B309)</f>
        <v>80.396168704927675</v>
      </c>
      <c r="C314" s="57">
        <f t="shared" ref="C314:I314" si="254">SUM(C293:C309)</f>
        <v>197.42925941034844</v>
      </c>
      <c r="D314" s="57">
        <f t="shared" si="254"/>
        <v>50.944738124970776</v>
      </c>
      <c r="E314" s="57">
        <f t="shared" si="254"/>
        <v>166.28099495849665</v>
      </c>
      <c r="F314" s="57">
        <f t="shared" si="254"/>
        <v>0</v>
      </c>
      <c r="G314" s="57">
        <f t="shared" si="254"/>
        <v>10.933431464227155</v>
      </c>
      <c r="H314" s="58">
        <f t="shared" si="254"/>
        <v>0</v>
      </c>
      <c r="I314" s="16">
        <f t="shared" si="254"/>
        <v>505.98459266297073</v>
      </c>
      <c r="J314" s="6"/>
      <c r="K314" s="59" t="s">
        <v>25</v>
      </c>
      <c r="L314" s="57">
        <f>SUM(L293:L309)</f>
        <v>80.396168704927675</v>
      </c>
      <c r="M314" s="57">
        <f t="shared" ref="M314:S314" si="255">SUM(M293:M309)</f>
        <v>197.42925941034844</v>
      </c>
      <c r="N314" s="57">
        <f t="shared" si="255"/>
        <v>50.944738124970776</v>
      </c>
      <c r="O314" s="57">
        <f t="shared" si="255"/>
        <v>166.28099495849665</v>
      </c>
      <c r="P314" s="57">
        <f t="shared" si="255"/>
        <v>88.283310868263129</v>
      </c>
      <c r="Q314" s="57">
        <f t="shared" si="255"/>
        <v>10.933431464227155</v>
      </c>
      <c r="R314" s="58">
        <f t="shared" si="255"/>
        <v>0</v>
      </c>
      <c r="S314" s="60">
        <f t="shared" si="255"/>
        <v>594.26790353123374</v>
      </c>
      <c r="U314" s="94" t="s">
        <v>61</v>
      </c>
      <c r="V314" s="95">
        <f>SUM(V293:V309)</f>
        <v>51.846834010922557</v>
      </c>
      <c r="W314" s="95">
        <f t="shared" ref="W314:AH314" si="256">SUM(W293:W309)</f>
        <v>14.878702649000898</v>
      </c>
      <c r="X314" s="95">
        <f t="shared" si="256"/>
        <v>10.933431464227155</v>
      </c>
      <c r="Y314" s="95">
        <f t="shared" si="256"/>
        <v>197.42925941034844</v>
      </c>
      <c r="Z314" s="95">
        <f t="shared" si="256"/>
        <v>39.97468062665147</v>
      </c>
      <c r="AA314" s="95">
        <f t="shared" si="256"/>
        <v>147.31050564997204</v>
      </c>
      <c r="AB314" s="95">
        <f t="shared" si="256"/>
        <v>88.283310868263129</v>
      </c>
      <c r="AC314" s="95">
        <f t="shared" si="256"/>
        <v>43.611178851848138</v>
      </c>
      <c r="AD314" s="96">
        <f t="shared" si="256"/>
        <v>13.670632045004218</v>
      </c>
      <c r="AE314" s="96">
        <f t="shared" si="256"/>
        <v>18.970489308524613</v>
      </c>
      <c r="AF314" s="96">
        <f t="shared" si="256"/>
        <v>0</v>
      </c>
      <c r="AG314" s="96">
        <f t="shared" si="256"/>
        <v>10.970057498319305</v>
      </c>
      <c r="AH314" s="96">
        <f t="shared" si="256"/>
        <v>0</v>
      </c>
      <c r="AI314" s="97">
        <f>SUM(V314:AC314)</f>
        <v>594.26790353123374</v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0.15889054700619795</v>
      </c>
      <c r="C315" s="98">
        <f t="shared" ref="C315:H315" si="257">IF($I314=0,"-",C314/$I314)</f>
        <v>0.39018828295005675</v>
      </c>
      <c r="D315" s="98">
        <f t="shared" si="257"/>
        <v>0.10068436640896762</v>
      </c>
      <c r="E315" s="98">
        <f t="shared" si="257"/>
        <v>0.3286285736159838</v>
      </c>
      <c r="F315" s="98">
        <f t="shared" si="257"/>
        <v>0</v>
      </c>
      <c r="G315" s="98">
        <f t="shared" si="257"/>
        <v>2.1608230018793795E-2</v>
      </c>
      <c r="H315" s="99">
        <f t="shared" si="257"/>
        <v>0</v>
      </c>
      <c r="I315" s="100">
        <f>SUM(B315:H315)</f>
        <v>0.99999999999999989</v>
      </c>
      <c r="J315"/>
      <c r="K315" s="64" t="s">
        <v>86</v>
      </c>
      <c r="L315" s="65">
        <f>IF($S314=0,"-",L314/$S314)</f>
        <v>0.135286069173854</v>
      </c>
      <c r="M315" s="65">
        <f t="shared" ref="M315:R315" si="258">IF($S314=0,"-",M314/$S314)</f>
        <v>0.33222265284258595</v>
      </c>
      <c r="N315" s="65">
        <f t="shared" si="258"/>
        <v>8.5726888196803325E-2</v>
      </c>
      <c r="O315" s="65">
        <f t="shared" si="258"/>
        <v>0.27980813698742391</v>
      </c>
      <c r="P315" s="65">
        <f t="shared" si="258"/>
        <v>0.14855810038480918</v>
      </c>
      <c r="Q315" s="65">
        <f t="shared" si="258"/>
        <v>1.8398152414523784E-2</v>
      </c>
      <c r="R315" s="66">
        <f t="shared" si="258"/>
        <v>0</v>
      </c>
      <c r="S315" s="67">
        <f>SUM(L315:R315)</f>
        <v>1.0000000000000002</v>
      </c>
      <c r="U315" s="101" t="s">
        <v>86</v>
      </c>
      <c r="V315" s="102">
        <f>+V314/$AI314</f>
        <v>8.7244883499244169E-2</v>
      </c>
      <c r="W315" s="102">
        <f t="shared" ref="W315:AH315" si="259">+W314/$AI314</f>
        <v>2.5037028856159479E-2</v>
      </c>
      <c r="X315" s="102">
        <f t="shared" si="259"/>
        <v>1.8398152414523784E-2</v>
      </c>
      <c r="Y315" s="102">
        <f t="shared" si="259"/>
        <v>0.33222265284258595</v>
      </c>
      <c r="Z315" s="102">
        <f t="shared" si="259"/>
        <v>6.7267103589333369E-2</v>
      </c>
      <c r="AA315" s="102">
        <f t="shared" si="259"/>
        <v>0.24788568383826512</v>
      </c>
      <c r="AB315" s="102">
        <f t="shared" si="259"/>
        <v>0.14855810038480918</v>
      </c>
      <c r="AC315" s="102">
        <f t="shared" si="259"/>
        <v>7.3386394575079061E-2</v>
      </c>
      <c r="AD315" s="102">
        <f t="shared" si="259"/>
        <v>2.3004156818450337E-2</v>
      </c>
      <c r="AE315" s="102">
        <f t="shared" si="259"/>
        <v>3.1922453149158772E-2</v>
      </c>
      <c r="AF315" s="102">
        <f t="shared" si="259"/>
        <v>0</v>
      </c>
      <c r="AG315" s="102">
        <f t="shared" si="259"/>
        <v>1.8459784607469949E-2</v>
      </c>
      <c r="AH315" s="102">
        <f t="shared" si="259"/>
        <v>0</v>
      </c>
      <c r="AI315" s="103">
        <f>SUM(V315:AC315)</f>
        <v>1.0000000000000002</v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260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261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262">SUM(V320:AC320)</f>
        <v>0</v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260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261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262"/>
        <v>0</v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260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261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262"/>
        <v>0</v>
      </c>
      <c r="BA322"/>
      <c r="BR322"/>
      <c r="CG322"/>
    </row>
    <row r="323" spans="1:85" x14ac:dyDescent="0.25">
      <c r="A323" s="29" t="s">
        <v>15</v>
      </c>
      <c r="B323" s="18">
        <v>0.14251525757559982</v>
      </c>
      <c r="C323" s="18">
        <v>0.38596387828026057</v>
      </c>
      <c r="D323" s="18">
        <v>0.21598340376182421</v>
      </c>
      <c r="E323" s="18">
        <v>0</v>
      </c>
      <c r="F323" s="214"/>
      <c r="G323" s="18">
        <v>0</v>
      </c>
      <c r="H323" s="30">
        <v>0</v>
      </c>
      <c r="I323" s="16">
        <f t="shared" si="260"/>
        <v>0.7444625396176846</v>
      </c>
      <c r="J323" s="6"/>
      <c r="K323" s="31" t="s">
        <v>15</v>
      </c>
      <c r="L323" s="18">
        <v>0.14251525757559982</v>
      </c>
      <c r="M323" s="18">
        <v>0.38596387828026057</v>
      </c>
      <c r="N323" s="18">
        <v>0.21598340376182421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261"/>
        <v>0.7444625396176846</v>
      </c>
      <c r="U323" s="84" t="s">
        <v>15</v>
      </c>
      <c r="V323" s="76">
        <v>0.14251525757559982</v>
      </c>
      <c r="W323" s="76">
        <v>0</v>
      </c>
      <c r="X323" s="76">
        <v>0</v>
      </c>
      <c r="Y323" s="76">
        <v>0.38596387828026057</v>
      </c>
      <c r="Z323" s="76">
        <v>0.21598340376182421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262"/>
        <v>0.7444625396176846</v>
      </c>
      <c r="BA323"/>
      <c r="BR323"/>
      <c r="CG323"/>
    </row>
    <row r="324" spans="1:85" x14ac:dyDescent="0.25">
      <c r="A324" s="21" t="s">
        <v>14</v>
      </c>
      <c r="B324" s="22">
        <v>0.57845978112721075</v>
      </c>
      <c r="C324" s="22">
        <v>2.5681268126517822E-5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260"/>
        <v>0.57848546239533727</v>
      </c>
      <c r="J324" s="6"/>
      <c r="K324" s="25" t="s">
        <v>14</v>
      </c>
      <c r="L324" s="26">
        <v>0.57845978112721075</v>
      </c>
      <c r="M324" s="26">
        <v>2.5681268126517822E-5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261"/>
        <v>0.57848546239533727</v>
      </c>
      <c r="U324" s="80" t="s">
        <v>55</v>
      </c>
      <c r="V324" s="81">
        <v>0.57817737757588283</v>
      </c>
      <c r="W324" s="81">
        <v>0</v>
      </c>
      <c r="X324" s="81">
        <v>0</v>
      </c>
      <c r="Y324" s="81">
        <v>2.5681268126517822E-5</v>
      </c>
      <c r="Z324" s="81">
        <v>0</v>
      </c>
      <c r="AA324" s="81">
        <v>0</v>
      </c>
      <c r="AB324" s="81">
        <v>0</v>
      </c>
      <c r="AC324" s="82">
        <v>2.824035513278907E-4</v>
      </c>
      <c r="AD324" s="81">
        <v>2.824035513278907E-4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262"/>
        <v>0.57848546239533727</v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0.24016063357613451</v>
      </c>
      <c r="F325" s="214"/>
      <c r="G325" s="18">
        <v>0</v>
      </c>
      <c r="H325" s="30">
        <v>0</v>
      </c>
      <c r="I325" s="16">
        <f t="shared" si="260"/>
        <v>0.24016063357613451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0.24016063357613451</v>
      </c>
      <c r="P325" s="18">
        <v>3.7471528543034802</v>
      </c>
      <c r="Q325" s="18">
        <v>0</v>
      </c>
      <c r="R325" s="19">
        <v>0</v>
      </c>
      <c r="S325" s="20">
        <f t="shared" si="261"/>
        <v>3.9873134878796148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0.24016063357613451</v>
      </c>
      <c r="AB325" s="76">
        <v>3.7471528543034802</v>
      </c>
      <c r="AC325" s="77">
        <v>0</v>
      </c>
      <c r="AD325" s="76">
        <v>0</v>
      </c>
      <c r="AE325" s="76">
        <v>0</v>
      </c>
      <c r="AF325" s="76">
        <v>0</v>
      </c>
      <c r="AG325" s="76">
        <v>0</v>
      </c>
      <c r="AH325" s="76">
        <v>0</v>
      </c>
      <c r="AI325" s="79">
        <f t="shared" si="262"/>
        <v>3.9873134878796148</v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260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1.1320173907993742</v>
      </c>
      <c r="Q326" s="26">
        <v>0</v>
      </c>
      <c r="R326" s="27">
        <v>0</v>
      </c>
      <c r="S326" s="28">
        <f t="shared" si="261"/>
        <v>1.1320173907993742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1.1320173907993742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262"/>
        <v>1.1320173907993742</v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260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261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262"/>
        <v>0</v>
      </c>
      <c r="BA327"/>
      <c r="BR327"/>
      <c r="CG327"/>
    </row>
    <row r="328" spans="1:85" x14ac:dyDescent="0.25">
      <c r="A328" s="21" t="s">
        <v>16</v>
      </c>
      <c r="B328" s="22">
        <v>4.0902517968871246E-2</v>
      </c>
      <c r="C328" s="22">
        <v>0</v>
      </c>
      <c r="D328" s="22">
        <v>5.2090296406746329E-4</v>
      </c>
      <c r="E328" s="22">
        <v>0</v>
      </c>
      <c r="F328" s="214"/>
      <c r="G328" s="22">
        <v>0</v>
      </c>
      <c r="H328" s="23">
        <v>0</v>
      </c>
      <c r="I328" s="24">
        <f t="shared" si="260"/>
        <v>4.1423420932938708E-2</v>
      </c>
      <c r="J328" s="6"/>
      <c r="K328" s="25" t="s">
        <v>16</v>
      </c>
      <c r="L328" s="26">
        <v>4.0902517968871246E-2</v>
      </c>
      <c r="M328" s="26">
        <v>0</v>
      </c>
      <c r="N328" s="26">
        <v>5.2090296406746329E-4</v>
      </c>
      <c r="O328" s="26">
        <v>0</v>
      </c>
      <c r="P328" s="26">
        <v>1.5207351351351353E-3</v>
      </c>
      <c r="Q328" s="26">
        <v>0</v>
      </c>
      <c r="R328" s="27">
        <v>0</v>
      </c>
      <c r="S328" s="28">
        <f t="shared" si="261"/>
        <v>4.2944156068073842E-2</v>
      </c>
      <c r="U328" s="80" t="s">
        <v>16</v>
      </c>
      <c r="V328" s="81">
        <v>0</v>
      </c>
      <c r="W328" s="81">
        <v>4.0902517968871246E-2</v>
      </c>
      <c r="X328" s="81">
        <v>0</v>
      </c>
      <c r="Y328" s="81">
        <v>0</v>
      </c>
      <c r="Z328" s="81">
        <v>0</v>
      </c>
      <c r="AA328" s="81">
        <v>0</v>
      </c>
      <c r="AB328" s="81">
        <v>1.5207351351351353E-3</v>
      </c>
      <c r="AC328" s="82">
        <v>5.2090296406746329E-4</v>
      </c>
      <c r="AD328" s="81">
        <v>0</v>
      </c>
      <c r="AE328" s="81">
        <v>0</v>
      </c>
      <c r="AF328" s="81">
        <v>0</v>
      </c>
      <c r="AG328" s="81">
        <v>5.2090296406746329E-4</v>
      </c>
      <c r="AH328" s="81">
        <v>0</v>
      </c>
      <c r="AI328" s="83">
        <f t="shared" si="262"/>
        <v>4.2944156068073842E-2</v>
      </c>
      <c r="BA328"/>
      <c r="BR328"/>
      <c r="CG328"/>
    </row>
    <row r="329" spans="1:85" x14ac:dyDescent="0.25">
      <c r="A329" s="29" t="s">
        <v>136</v>
      </c>
      <c r="B329" s="18">
        <v>13.005885420119048</v>
      </c>
      <c r="C329" s="18">
        <v>140.80906424113448</v>
      </c>
      <c r="D329" s="18">
        <v>29.097926248798473</v>
      </c>
      <c r="E329" s="18">
        <v>0</v>
      </c>
      <c r="F329" s="214"/>
      <c r="G329" s="18">
        <v>0</v>
      </c>
      <c r="H329" s="30">
        <v>0</v>
      </c>
      <c r="I329" s="16">
        <f t="shared" si="260"/>
        <v>182.91287591005201</v>
      </c>
      <c r="J329" s="6"/>
      <c r="K329" s="31" t="s">
        <v>136</v>
      </c>
      <c r="L329" s="18">
        <v>13.005885420119048</v>
      </c>
      <c r="M329" s="18">
        <v>140.80906424113448</v>
      </c>
      <c r="N329" s="18">
        <v>29.097926248798473</v>
      </c>
      <c r="O329" s="18">
        <v>0</v>
      </c>
      <c r="P329" s="18">
        <v>0.17176210590115565</v>
      </c>
      <c r="Q329" s="18">
        <v>0</v>
      </c>
      <c r="R329" s="19">
        <v>0</v>
      </c>
      <c r="S329" s="20">
        <f t="shared" si="261"/>
        <v>183.08463801595317</v>
      </c>
      <c r="U329" s="84" t="s">
        <v>136</v>
      </c>
      <c r="V329" s="76">
        <v>12.752037527007644</v>
      </c>
      <c r="W329" s="76">
        <v>0</v>
      </c>
      <c r="X329" s="76">
        <v>0</v>
      </c>
      <c r="Y329" s="76">
        <v>140.80906424113448</v>
      </c>
      <c r="Z329" s="76">
        <v>8.3778741601465168</v>
      </c>
      <c r="AA329" s="76">
        <v>0</v>
      </c>
      <c r="AB329" s="76">
        <v>0.17176210590115565</v>
      </c>
      <c r="AC329" s="77">
        <v>20.973899981763363</v>
      </c>
      <c r="AD329" s="76">
        <v>0.25384789311140432</v>
      </c>
      <c r="AE329" s="76">
        <v>0</v>
      </c>
      <c r="AF329" s="76">
        <v>0</v>
      </c>
      <c r="AG329" s="76">
        <v>20.720052088651958</v>
      </c>
      <c r="AH329" s="76">
        <v>0</v>
      </c>
      <c r="AI329" s="79">
        <f t="shared" si="262"/>
        <v>183.08463801595317</v>
      </c>
      <c r="BA329"/>
      <c r="BR329"/>
      <c r="CG329"/>
    </row>
    <row r="330" spans="1:85" x14ac:dyDescent="0.25">
      <c r="A330" s="21" t="s">
        <v>24</v>
      </c>
      <c r="B330" s="22">
        <v>9.8021721307306073</v>
      </c>
      <c r="C330" s="22">
        <v>0.56825156782964381</v>
      </c>
      <c r="D330" s="22">
        <v>1.1896866853318708</v>
      </c>
      <c r="E330" s="22">
        <v>142.93453546867104</v>
      </c>
      <c r="F330" s="214"/>
      <c r="G330" s="22">
        <v>6.9815796423689802</v>
      </c>
      <c r="H330" s="23">
        <v>0</v>
      </c>
      <c r="I330" s="24">
        <f t="shared" si="260"/>
        <v>161.47622549493215</v>
      </c>
      <c r="J330" s="6"/>
      <c r="K330" s="25" t="s">
        <v>24</v>
      </c>
      <c r="L330" s="26">
        <v>9.8021721307306073</v>
      </c>
      <c r="M330" s="26">
        <v>0.56825156782964381</v>
      </c>
      <c r="N330" s="26">
        <v>1.1896866853318708</v>
      </c>
      <c r="O330" s="26">
        <v>142.93453546867104</v>
      </c>
      <c r="P330" s="26">
        <v>1.1878726767392833</v>
      </c>
      <c r="Q330" s="26">
        <v>6.9815796423689802</v>
      </c>
      <c r="R330" s="27">
        <v>0</v>
      </c>
      <c r="S330" s="28">
        <f t="shared" si="261"/>
        <v>162.66409817167144</v>
      </c>
      <c r="U330" s="80" t="s">
        <v>24</v>
      </c>
      <c r="V330" s="81">
        <v>0.28390701127508094</v>
      </c>
      <c r="W330" s="81">
        <v>2.9366783159601173</v>
      </c>
      <c r="X330" s="81">
        <v>6.9815796423689802</v>
      </c>
      <c r="Y330" s="81">
        <v>0.56825156782964381</v>
      </c>
      <c r="Z330" s="81">
        <v>9.8357611086546236E-3</v>
      </c>
      <c r="AA330" s="81">
        <v>140.87057977752241</v>
      </c>
      <c r="AB330" s="81">
        <v>1.1878726767392833</v>
      </c>
      <c r="AC330" s="82">
        <v>9.8253934188672574</v>
      </c>
      <c r="AD330" s="81">
        <v>6.5815868034954095</v>
      </c>
      <c r="AE330" s="81">
        <v>2.0639556911486325</v>
      </c>
      <c r="AF330" s="81">
        <v>0</v>
      </c>
      <c r="AG330" s="81">
        <v>1.1798509242232162</v>
      </c>
      <c r="AH330" s="81">
        <v>0</v>
      </c>
      <c r="AI330" s="83">
        <f t="shared" si="262"/>
        <v>162.66409817167144</v>
      </c>
      <c r="BA330"/>
      <c r="BR330"/>
      <c r="CG330"/>
    </row>
    <row r="331" spans="1:85" x14ac:dyDescent="0.25">
      <c r="A331" s="29" t="s">
        <v>23</v>
      </c>
      <c r="B331" s="18">
        <v>0.81529038727959291</v>
      </c>
      <c r="C331" s="18">
        <v>0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260"/>
        <v>0.81529038727959291</v>
      </c>
      <c r="J331" s="6"/>
      <c r="K331" s="31" t="s">
        <v>23</v>
      </c>
      <c r="L331" s="18">
        <v>0.81529038727959291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261"/>
        <v>0.81529038727959291</v>
      </c>
      <c r="U331" s="84" t="s">
        <v>23</v>
      </c>
      <c r="V331" s="76">
        <v>0.75638137815226658</v>
      </c>
      <c r="W331" s="76">
        <v>0</v>
      </c>
      <c r="X331" s="76">
        <v>0</v>
      </c>
      <c r="Y331" s="76">
        <v>0</v>
      </c>
      <c r="Z331" s="76">
        <v>0</v>
      </c>
      <c r="AA331" s="76">
        <v>0</v>
      </c>
      <c r="AB331" s="76">
        <v>0</v>
      </c>
      <c r="AC331" s="77">
        <v>5.8909009127326328E-2</v>
      </c>
      <c r="AD331" s="76">
        <v>5.8909009127326328E-2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262"/>
        <v>0.81529038727959291</v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260"/>
        <v>0</v>
      </c>
      <c r="J332" s="6"/>
      <c r="K332" s="25" t="s">
        <v>58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261"/>
        <v>0</v>
      </c>
      <c r="U332" s="80" t="s">
        <v>58</v>
      </c>
      <c r="V332" s="81">
        <v>0</v>
      </c>
      <c r="W332" s="81">
        <v>0</v>
      </c>
      <c r="X332" s="81">
        <v>0</v>
      </c>
      <c r="Y332" s="81">
        <v>0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262"/>
        <v>0</v>
      </c>
      <c r="BA332"/>
      <c r="BR332"/>
      <c r="CG332"/>
    </row>
    <row r="333" spans="1:85" x14ac:dyDescent="0.25">
      <c r="A333" s="29" t="s">
        <v>21</v>
      </c>
      <c r="B333" s="18">
        <v>0</v>
      </c>
      <c r="C333" s="18">
        <v>1.0287891441720229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260"/>
        <v>1.0287891441720229</v>
      </c>
      <c r="J333" s="6"/>
      <c r="K333" s="31" t="s">
        <v>21</v>
      </c>
      <c r="L333" s="18">
        <v>0</v>
      </c>
      <c r="M333" s="18">
        <v>1.0287891441720229</v>
      </c>
      <c r="N333" s="18">
        <v>0</v>
      </c>
      <c r="O333" s="18">
        <v>0</v>
      </c>
      <c r="P333" s="18">
        <v>0.15598163294061093</v>
      </c>
      <c r="Q333" s="18">
        <v>0</v>
      </c>
      <c r="R333" s="19">
        <v>0</v>
      </c>
      <c r="S333" s="20">
        <f t="shared" si="261"/>
        <v>1.1847707771126339</v>
      </c>
      <c r="U333" s="84" t="s">
        <v>21</v>
      </c>
      <c r="V333" s="76">
        <v>0</v>
      </c>
      <c r="W333" s="76">
        <v>0</v>
      </c>
      <c r="X333" s="76">
        <v>0</v>
      </c>
      <c r="Y333" s="76">
        <v>1.0287891441720229</v>
      </c>
      <c r="Z333" s="76">
        <v>0</v>
      </c>
      <c r="AA333" s="76">
        <v>0</v>
      </c>
      <c r="AB333" s="76">
        <v>0.15598163294061093</v>
      </c>
      <c r="AC333" s="77">
        <v>0</v>
      </c>
      <c r="AD333" s="76">
        <v>0</v>
      </c>
      <c r="AE333" s="76">
        <v>0</v>
      </c>
      <c r="AF333" s="76">
        <v>0</v>
      </c>
      <c r="AG333" s="76">
        <v>0</v>
      </c>
      <c r="AH333" s="76">
        <v>0</v>
      </c>
      <c r="AI333" s="79">
        <f t="shared" si="262"/>
        <v>1.1847707771126339</v>
      </c>
      <c r="BA333"/>
      <c r="BR333"/>
      <c r="CG333"/>
    </row>
    <row r="334" spans="1:85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260"/>
        <v>0</v>
      </c>
      <c r="J334" s="6"/>
      <c r="K334" s="25" t="s">
        <v>20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261"/>
        <v>0</v>
      </c>
      <c r="U334" s="80" t="s">
        <v>59</v>
      </c>
      <c r="V334" s="81">
        <v>0</v>
      </c>
      <c r="W334" s="81">
        <v>0</v>
      </c>
      <c r="X334" s="81">
        <v>0</v>
      </c>
      <c r="Y334" s="81">
        <v>0</v>
      </c>
      <c r="Z334" s="81">
        <v>0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262"/>
        <v>0</v>
      </c>
      <c r="BA334"/>
      <c r="BR334"/>
      <c r="CG334"/>
    </row>
    <row r="335" spans="1:85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260"/>
        <v>0</v>
      </c>
      <c r="J335" s="6"/>
      <c r="K335" s="33" t="s">
        <v>62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261"/>
        <v>0</v>
      </c>
      <c r="U335" s="85" t="s">
        <v>60</v>
      </c>
      <c r="V335" s="76">
        <v>0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262"/>
        <v>0</v>
      </c>
      <c r="BA335"/>
      <c r="BR335"/>
      <c r="CG335"/>
    </row>
    <row r="336" spans="1:85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260"/>
        <v>0</v>
      </c>
      <c r="J336" s="6"/>
      <c r="K336" s="38" t="s">
        <v>22</v>
      </c>
      <c r="L336" s="39">
        <v>0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261"/>
        <v>0</v>
      </c>
      <c r="U336" s="86" t="s">
        <v>63</v>
      </c>
      <c r="V336" s="87">
        <v>0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262"/>
        <v>0</v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260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261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262"/>
        <v>0</v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260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261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262"/>
        <v>0</v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260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261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262"/>
        <v>0</v>
      </c>
      <c r="BA339"/>
      <c r="BR339"/>
      <c r="CG339"/>
    </row>
    <row r="340" spans="1:85" x14ac:dyDescent="0.25">
      <c r="A340" s="56" t="s">
        <v>25</v>
      </c>
      <c r="B340" s="57">
        <f>SUM(B319:B335)</f>
        <v>24.385225494800931</v>
      </c>
      <c r="C340" s="57">
        <f t="shared" ref="C340:I340" si="263">SUM(C319:C335)</f>
        <v>142.79209451268451</v>
      </c>
      <c r="D340" s="57">
        <f t="shared" si="263"/>
        <v>30.504117240856235</v>
      </c>
      <c r="E340" s="57">
        <f t="shared" si="263"/>
        <v>143.17469610224717</v>
      </c>
      <c r="F340" s="57">
        <f t="shared" si="263"/>
        <v>0</v>
      </c>
      <c r="G340" s="57">
        <f t="shared" si="263"/>
        <v>6.9815796423689802</v>
      </c>
      <c r="H340" s="58">
        <f t="shared" si="263"/>
        <v>0</v>
      </c>
      <c r="I340" s="16">
        <f t="shared" si="263"/>
        <v>347.8377129929579</v>
      </c>
      <c r="J340" s="6"/>
      <c r="K340" s="59" t="s">
        <v>25</v>
      </c>
      <c r="L340" s="57">
        <f>SUM(L319:L335)</f>
        <v>24.385225494800931</v>
      </c>
      <c r="M340" s="57">
        <f t="shared" ref="M340:S340" si="264">SUM(M319:M335)</f>
        <v>142.79209451268451</v>
      </c>
      <c r="N340" s="57">
        <f t="shared" si="264"/>
        <v>30.504117240856235</v>
      </c>
      <c r="O340" s="57">
        <f t="shared" si="264"/>
        <v>143.17469610224717</v>
      </c>
      <c r="P340" s="57">
        <f t="shared" si="264"/>
        <v>6.39630739581904</v>
      </c>
      <c r="Q340" s="57">
        <f t="shared" si="264"/>
        <v>6.9815796423689802</v>
      </c>
      <c r="R340" s="58">
        <f t="shared" si="264"/>
        <v>0</v>
      </c>
      <c r="S340" s="60">
        <f t="shared" si="264"/>
        <v>354.23402038877697</v>
      </c>
      <c r="U340" s="94" t="s">
        <v>61</v>
      </c>
      <c r="V340" s="95">
        <f>SUM(V319:V335)</f>
        <v>14.513018551586475</v>
      </c>
      <c r="W340" s="95">
        <f t="shared" ref="W340:AH340" si="265">SUM(W319:W335)</f>
        <v>2.9775808339289886</v>
      </c>
      <c r="X340" s="95">
        <f t="shared" si="265"/>
        <v>6.9815796423689802</v>
      </c>
      <c r="Y340" s="95">
        <f t="shared" si="265"/>
        <v>142.79209451268451</v>
      </c>
      <c r="Z340" s="95">
        <f t="shared" si="265"/>
        <v>8.6036933250169945</v>
      </c>
      <c r="AA340" s="95">
        <f t="shared" si="265"/>
        <v>141.11074041109853</v>
      </c>
      <c r="AB340" s="95">
        <f t="shared" si="265"/>
        <v>6.39630739581904</v>
      </c>
      <c r="AC340" s="95">
        <f t="shared" si="265"/>
        <v>30.859005716273341</v>
      </c>
      <c r="AD340" s="96">
        <f t="shared" si="265"/>
        <v>6.8946261092854684</v>
      </c>
      <c r="AE340" s="96">
        <f t="shared" si="265"/>
        <v>2.0639556911486325</v>
      </c>
      <c r="AF340" s="96">
        <f t="shared" si="265"/>
        <v>0</v>
      </c>
      <c r="AG340" s="96">
        <f t="shared" si="265"/>
        <v>21.900423915839241</v>
      </c>
      <c r="AH340" s="96">
        <f t="shared" si="265"/>
        <v>0</v>
      </c>
      <c r="AI340" s="97">
        <f>SUM(V340:AC340)</f>
        <v>354.23402038877686</v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7.0105180042092263E-2</v>
      </c>
      <c r="C341" s="98">
        <f t="shared" ref="C341:H341" si="266">IF($I340=0,"-",C340/$I340)</f>
        <v>0.41051355036817239</v>
      </c>
      <c r="D341" s="98">
        <f t="shared" si="266"/>
        <v>8.7696405827834431E-2</v>
      </c>
      <c r="E341" s="98">
        <f t="shared" si="266"/>
        <v>0.41161349317273654</v>
      </c>
      <c r="F341" s="98">
        <f t="shared" si="266"/>
        <v>0</v>
      </c>
      <c r="G341" s="98">
        <f t="shared" si="266"/>
        <v>2.0071370589164163E-2</v>
      </c>
      <c r="H341" s="99">
        <f t="shared" si="266"/>
        <v>0</v>
      </c>
      <c r="I341" s="100">
        <f>SUM(B341:H341)</f>
        <v>0.99999999999999978</v>
      </c>
      <c r="J341"/>
      <c r="K341" s="64" t="s">
        <v>86</v>
      </c>
      <c r="L341" s="65">
        <f>IF($S340=0,"-",L340/$S340)</f>
        <v>6.8839309866505174E-2</v>
      </c>
      <c r="M341" s="65">
        <f t="shared" ref="M341:R341" si="267">IF($S340=0,"-",M340/$S340)</f>
        <v>0.40310101880098392</v>
      </c>
      <c r="N341" s="65">
        <f t="shared" si="267"/>
        <v>8.6112895670996045E-2</v>
      </c>
      <c r="O341" s="65">
        <f t="shared" si="267"/>
        <v>0.40418110023738224</v>
      </c>
      <c r="P341" s="65">
        <f t="shared" si="267"/>
        <v>1.8056728116624711E-2</v>
      </c>
      <c r="Q341" s="65">
        <f t="shared" si="267"/>
        <v>1.9708947307507607E-2</v>
      </c>
      <c r="R341" s="66">
        <f t="shared" si="267"/>
        <v>0</v>
      </c>
      <c r="S341" s="67">
        <f>SUM(L341:R341)</f>
        <v>0.99999999999999967</v>
      </c>
      <c r="U341" s="101" t="s">
        <v>86</v>
      </c>
      <c r="V341" s="102">
        <f>+V340/$AI340</f>
        <v>4.0970143228079084E-2</v>
      </c>
      <c r="W341" s="102">
        <f t="shared" ref="W341:AH341" si="268">+W340/$AI340</f>
        <v>8.4056885068832504E-3</v>
      </c>
      <c r="X341" s="102">
        <f t="shared" si="268"/>
        <v>1.9708947307507611E-2</v>
      </c>
      <c r="Y341" s="102">
        <f t="shared" si="268"/>
        <v>0.40310101880098409</v>
      </c>
      <c r="Z341" s="102">
        <f t="shared" si="268"/>
        <v>2.4288162146522005E-2</v>
      </c>
      <c r="AA341" s="102">
        <f t="shared" si="268"/>
        <v>0.39835456870073488</v>
      </c>
      <c r="AB341" s="102">
        <f t="shared" si="268"/>
        <v>1.8056728116624714E-2</v>
      </c>
      <c r="AC341" s="102">
        <f t="shared" si="268"/>
        <v>8.7114743192664407E-2</v>
      </c>
      <c r="AD341" s="102">
        <f t="shared" si="268"/>
        <v>1.9463478131542866E-2</v>
      </c>
      <c r="AE341" s="102">
        <f t="shared" si="268"/>
        <v>5.8265315366474741E-3</v>
      </c>
      <c r="AF341" s="102">
        <f t="shared" si="268"/>
        <v>0</v>
      </c>
      <c r="AG341" s="102">
        <f t="shared" si="268"/>
        <v>6.1824733524474061E-2</v>
      </c>
      <c r="AH341" s="102">
        <f t="shared" si="268"/>
        <v>0</v>
      </c>
      <c r="AI341" s="103">
        <f>SUM(V341:AC341)</f>
        <v>1</v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269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270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271">SUM(V346:AC346)</f>
        <v>0</v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269"/>
        <v>0</v>
      </c>
      <c r="J347" s="6"/>
      <c r="K347" s="31" t="s">
        <v>9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270"/>
        <v>0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271"/>
        <v>0</v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269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270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271"/>
        <v>0</v>
      </c>
      <c r="BA348"/>
      <c r="BR348"/>
      <c r="CG348"/>
    </row>
    <row r="349" spans="1:85" x14ac:dyDescent="0.25">
      <c r="A349" s="29" t="s">
        <v>15</v>
      </c>
      <c r="B349" s="18">
        <v>5.461312524757693E-2</v>
      </c>
      <c r="C349" s="18">
        <v>0</v>
      </c>
      <c r="D349" s="18">
        <v>4.985177094474235E-2</v>
      </c>
      <c r="E349" s="18">
        <v>0</v>
      </c>
      <c r="F349" s="214"/>
      <c r="G349" s="18">
        <v>0</v>
      </c>
      <c r="H349" s="30">
        <v>0</v>
      </c>
      <c r="I349" s="16">
        <f t="shared" si="269"/>
        <v>0.10446489619231927</v>
      </c>
      <c r="J349" s="6"/>
      <c r="K349" s="31" t="s">
        <v>15</v>
      </c>
      <c r="L349" s="18">
        <v>5.461312524757693E-2</v>
      </c>
      <c r="M349" s="18">
        <v>0</v>
      </c>
      <c r="N349" s="18">
        <v>4.985177094474235E-2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270"/>
        <v>0.10446489619231927</v>
      </c>
      <c r="U349" s="84" t="s">
        <v>15</v>
      </c>
      <c r="V349" s="76">
        <v>5.461312524757693E-2</v>
      </c>
      <c r="W349" s="76">
        <v>0</v>
      </c>
      <c r="X349" s="76">
        <v>0</v>
      </c>
      <c r="Y349" s="76">
        <v>0</v>
      </c>
      <c r="Z349" s="76">
        <v>4.380913204234934E-2</v>
      </c>
      <c r="AA349" s="76">
        <v>0</v>
      </c>
      <c r="AB349" s="76">
        <v>0</v>
      </c>
      <c r="AC349" s="77">
        <v>6.0426389023930122E-3</v>
      </c>
      <c r="AD349" s="78">
        <v>0</v>
      </c>
      <c r="AE349" s="78">
        <v>0</v>
      </c>
      <c r="AF349" s="78">
        <v>0</v>
      </c>
      <c r="AG349" s="78">
        <v>6.0426389023930122E-3</v>
      </c>
      <c r="AH349" s="78">
        <v>0</v>
      </c>
      <c r="AI349" s="79">
        <f t="shared" si="271"/>
        <v>0.10446489619231927</v>
      </c>
      <c r="BA349"/>
      <c r="BR349"/>
      <c r="CG349"/>
    </row>
    <row r="350" spans="1:85" x14ac:dyDescent="0.25">
      <c r="A350" s="21" t="s">
        <v>14</v>
      </c>
      <c r="B350" s="22">
        <v>1.0382483234390583</v>
      </c>
      <c r="C350" s="22">
        <v>0</v>
      </c>
      <c r="D350" s="22">
        <v>2.0257844338510702E-3</v>
      </c>
      <c r="E350" s="22">
        <v>0</v>
      </c>
      <c r="F350" s="214"/>
      <c r="G350" s="22">
        <v>0</v>
      </c>
      <c r="H350" s="23">
        <v>0</v>
      </c>
      <c r="I350" s="24">
        <f t="shared" si="269"/>
        <v>1.0402741078729094</v>
      </c>
      <c r="J350" s="6"/>
      <c r="K350" s="25" t="s">
        <v>14</v>
      </c>
      <c r="L350" s="26">
        <v>1.0382483234390583</v>
      </c>
      <c r="M350" s="26">
        <v>0</v>
      </c>
      <c r="N350" s="26">
        <v>2.0257844338510702E-3</v>
      </c>
      <c r="O350" s="26">
        <v>0</v>
      </c>
      <c r="P350" s="26">
        <v>0</v>
      </c>
      <c r="Q350" s="26">
        <v>0</v>
      </c>
      <c r="R350" s="27">
        <v>0</v>
      </c>
      <c r="S350" s="28">
        <f t="shared" si="270"/>
        <v>1.0402741078729094</v>
      </c>
      <c r="U350" s="80" t="s">
        <v>55</v>
      </c>
      <c r="V350" s="81">
        <v>1.0382483234390583</v>
      </c>
      <c r="W350" s="81">
        <v>0</v>
      </c>
      <c r="X350" s="81">
        <v>0</v>
      </c>
      <c r="Y350" s="81">
        <v>0</v>
      </c>
      <c r="Z350" s="81">
        <v>0</v>
      </c>
      <c r="AA350" s="81">
        <v>0</v>
      </c>
      <c r="AB350" s="81">
        <v>0</v>
      </c>
      <c r="AC350" s="82">
        <v>2.0257844338510702E-3</v>
      </c>
      <c r="AD350" s="81">
        <v>0</v>
      </c>
      <c r="AE350" s="81">
        <v>0</v>
      </c>
      <c r="AF350" s="81">
        <v>0</v>
      </c>
      <c r="AG350" s="81">
        <v>2.0257844338510702E-3</v>
      </c>
      <c r="AH350" s="81">
        <v>0</v>
      </c>
      <c r="AI350" s="83">
        <f t="shared" si="271"/>
        <v>1.0402741078729094</v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0.7515548802651083</v>
      </c>
      <c r="E351" s="18">
        <v>0</v>
      </c>
      <c r="F351" s="214"/>
      <c r="G351" s="18">
        <v>0</v>
      </c>
      <c r="H351" s="30">
        <v>0</v>
      </c>
      <c r="I351" s="16">
        <f t="shared" si="269"/>
        <v>0.7515548802651083</v>
      </c>
      <c r="J351" s="6"/>
      <c r="K351" s="31" t="s">
        <v>56</v>
      </c>
      <c r="L351" s="18">
        <v>0</v>
      </c>
      <c r="M351" s="18">
        <v>0</v>
      </c>
      <c r="N351" s="18">
        <v>0.7515548802651083</v>
      </c>
      <c r="O351" s="18">
        <v>0</v>
      </c>
      <c r="P351" s="18">
        <v>43.683697358428333</v>
      </c>
      <c r="Q351" s="18">
        <v>0</v>
      </c>
      <c r="R351" s="19">
        <v>0</v>
      </c>
      <c r="S351" s="20">
        <f t="shared" si="270"/>
        <v>44.435252238693444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</v>
      </c>
      <c r="AB351" s="76">
        <v>43.683697358428333</v>
      </c>
      <c r="AC351" s="77">
        <v>0.7515548802651083</v>
      </c>
      <c r="AD351" s="76">
        <v>0</v>
      </c>
      <c r="AE351" s="76">
        <v>0</v>
      </c>
      <c r="AF351" s="76">
        <v>0</v>
      </c>
      <c r="AG351" s="76">
        <v>0.7515548802651083</v>
      </c>
      <c r="AH351" s="76">
        <v>0</v>
      </c>
      <c r="AI351" s="79">
        <f t="shared" si="271"/>
        <v>44.435252238693444</v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269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0.45072401626777109</v>
      </c>
      <c r="Q352" s="26">
        <v>0</v>
      </c>
      <c r="R352" s="27">
        <v>0</v>
      </c>
      <c r="S352" s="28">
        <f t="shared" si="270"/>
        <v>0.45072401626777109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0.45072401626777109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271"/>
        <v>0.45072401626777109</v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269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270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271"/>
        <v>0</v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4.0074090610018591E-2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269"/>
        <v>4.0074090610018591E-2</v>
      </c>
      <c r="J354" s="6"/>
      <c r="K354" s="25" t="s">
        <v>16</v>
      </c>
      <c r="L354" s="26">
        <v>0</v>
      </c>
      <c r="M354" s="26">
        <v>4.0074090610018591E-2</v>
      </c>
      <c r="N354" s="26">
        <v>0</v>
      </c>
      <c r="O354" s="26">
        <v>0</v>
      </c>
      <c r="P354" s="26">
        <v>0.73018944939169705</v>
      </c>
      <c r="Q354" s="26">
        <v>0</v>
      </c>
      <c r="R354" s="27">
        <v>0</v>
      </c>
      <c r="S354" s="28">
        <f t="shared" si="270"/>
        <v>0.7702635400017156</v>
      </c>
      <c r="U354" s="80" t="s">
        <v>16</v>
      </c>
      <c r="V354" s="81">
        <v>0</v>
      </c>
      <c r="W354" s="81">
        <v>0</v>
      </c>
      <c r="X354" s="81">
        <v>0</v>
      </c>
      <c r="Y354" s="81">
        <v>4.0074090610018591E-2</v>
      </c>
      <c r="Z354" s="81">
        <v>0</v>
      </c>
      <c r="AA354" s="81">
        <v>0</v>
      </c>
      <c r="AB354" s="81">
        <v>0.73018944939169705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271"/>
        <v>0.7702635400017156</v>
      </c>
      <c r="BA354"/>
      <c r="BR354"/>
      <c r="CG354"/>
    </row>
    <row r="355" spans="1:85" x14ac:dyDescent="0.25">
      <c r="A355" s="29" t="s">
        <v>136</v>
      </c>
      <c r="B355" s="18">
        <v>0.26452854524477631</v>
      </c>
      <c r="C355" s="18">
        <v>9.1788855060817305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16">
        <f t="shared" si="269"/>
        <v>9.4434140513265064</v>
      </c>
      <c r="J355" s="6"/>
      <c r="K355" s="31" t="s">
        <v>136</v>
      </c>
      <c r="L355" s="18">
        <v>0.26452854524477631</v>
      </c>
      <c r="M355" s="18">
        <v>9.1788855060817305</v>
      </c>
      <c r="N355" s="18">
        <v>0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270"/>
        <v>9.4434140513265064</v>
      </c>
      <c r="U355" s="84" t="s">
        <v>136</v>
      </c>
      <c r="V355" s="76">
        <v>0.26452854524477631</v>
      </c>
      <c r="W355" s="76">
        <v>0</v>
      </c>
      <c r="X355" s="76">
        <v>0</v>
      </c>
      <c r="Y355" s="76">
        <v>9.1788855060817305</v>
      </c>
      <c r="Z355" s="76">
        <v>0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271"/>
        <v>9.4434140513265064</v>
      </c>
      <c r="BA355"/>
      <c r="BR355"/>
      <c r="CG355"/>
    </row>
    <row r="356" spans="1:85" x14ac:dyDescent="0.25">
      <c r="A356" s="21" t="s">
        <v>24</v>
      </c>
      <c r="B356" s="22">
        <v>0.83684064141681336</v>
      </c>
      <c r="C356" s="22">
        <v>0</v>
      </c>
      <c r="D356" s="22">
        <v>6.3170504750129997</v>
      </c>
      <c r="E356" s="22">
        <v>96.13788716317606</v>
      </c>
      <c r="F356" s="214"/>
      <c r="G356" s="22">
        <v>2.739227630538855</v>
      </c>
      <c r="H356" s="23">
        <v>0</v>
      </c>
      <c r="I356" s="24">
        <f t="shared" si="269"/>
        <v>106.03100591014473</v>
      </c>
      <c r="J356" s="6"/>
      <c r="K356" s="25" t="s">
        <v>24</v>
      </c>
      <c r="L356" s="26">
        <v>0.83684064141681336</v>
      </c>
      <c r="M356" s="26">
        <v>0</v>
      </c>
      <c r="N356" s="26">
        <v>6.3170504750129997</v>
      </c>
      <c r="O356" s="26">
        <v>96.13788716317606</v>
      </c>
      <c r="P356" s="26">
        <v>0.11080681368845459</v>
      </c>
      <c r="Q356" s="26">
        <v>2.739227630538855</v>
      </c>
      <c r="R356" s="27">
        <v>0</v>
      </c>
      <c r="S356" s="28">
        <f t="shared" si="270"/>
        <v>106.14181272383318</v>
      </c>
      <c r="U356" s="80" t="s">
        <v>24</v>
      </c>
      <c r="V356" s="81">
        <v>5.9150593988072715E-2</v>
      </c>
      <c r="W356" s="81">
        <v>0.13246590963654811</v>
      </c>
      <c r="X356" s="81">
        <v>2.739227630538855</v>
      </c>
      <c r="Y356" s="81">
        <v>0</v>
      </c>
      <c r="Z356" s="81">
        <v>6.2037865545257631</v>
      </c>
      <c r="AA356" s="81">
        <v>96.103863606399045</v>
      </c>
      <c r="AB356" s="81">
        <v>0.11080681368845459</v>
      </c>
      <c r="AC356" s="82">
        <v>0.79251161505644507</v>
      </c>
      <c r="AD356" s="81">
        <v>0.64522413779219256</v>
      </c>
      <c r="AE356" s="81">
        <v>3.4023556777016205E-2</v>
      </c>
      <c r="AF356" s="81">
        <v>0</v>
      </c>
      <c r="AG356" s="81">
        <v>0.11326392048723635</v>
      </c>
      <c r="AH356" s="81">
        <v>0</v>
      </c>
      <c r="AI356" s="83">
        <f t="shared" si="271"/>
        <v>106.14181272383318</v>
      </c>
      <c r="BA356"/>
      <c r="BR356"/>
      <c r="CG356"/>
    </row>
    <row r="357" spans="1:85" x14ac:dyDescent="0.25">
      <c r="A357" s="29" t="s">
        <v>23</v>
      </c>
      <c r="B357" s="18">
        <v>27.302680376878818</v>
      </c>
      <c r="C357" s="18">
        <v>0</v>
      </c>
      <c r="D357" s="18">
        <v>102.80177192148244</v>
      </c>
      <c r="E357" s="18">
        <v>0</v>
      </c>
      <c r="F357" s="214"/>
      <c r="G357" s="18">
        <v>0</v>
      </c>
      <c r="H357" s="30">
        <v>0</v>
      </c>
      <c r="I357" s="16">
        <f t="shared" si="269"/>
        <v>130.10445229836125</v>
      </c>
      <c r="J357" s="6"/>
      <c r="K357" s="31" t="s">
        <v>23</v>
      </c>
      <c r="L357" s="18">
        <v>27.302680376878818</v>
      </c>
      <c r="M357" s="18">
        <v>0</v>
      </c>
      <c r="N357" s="18">
        <v>102.80177192148244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270"/>
        <v>130.10445229836125</v>
      </c>
      <c r="U357" s="84" t="s">
        <v>23</v>
      </c>
      <c r="V357" s="76">
        <v>27.302680376878818</v>
      </c>
      <c r="W357" s="76">
        <v>0</v>
      </c>
      <c r="X357" s="76">
        <v>0</v>
      </c>
      <c r="Y357" s="76">
        <v>0</v>
      </c>
      <c r="Z357" s="76">
        <v>0</v>
      </c>
      <c r="AA357" s="76">
        <v>0</v>
      </c>
      <c r="AB357" s="76">
        <v>0</v>
      </c>
      <c r="AC357" s="77">
        <v>102.80177192148244</v>
      </c>
      <c r="AD357" s="76">
        <v>0</v>
      </c>
      <c r="AE357" s="76">
        <v>0</v>
      </c>
      <c r="AF357" s="76">
        <v>0</v>
      </c>
      <c r="AG357" s="76">
        <v>102.80177192148244</v>
      </c>
      <c r="AH357" s="76">
        <v>0</v>
      </c>
      <c r="AI357" s="79">
        <f t="shared" si="271"/>
        <v>130.10445229836125</v>
      </c>
      <c r="BA357"/>
      <c r="BR357"/>
      <c r="CG357"/>
    </row>
    <row r="358" spans="1:85" x14ac:dyDescent="0.25">
      <c r="A358" s="21" t="s">
        <v>58</v>
      </c>
      <c r="B358" s="22">
        <v>1.6795030320162589</v>
      </c>
      <c r="C358" s="22">
        <v>2.8482293687286044</v>
      </c>
      <c r="D358" s="22">
        <v>5.1943392742770893</v>
      </c>
      <c r="E358" s="22">
        <v>0</v>
      </c>
      <c r="F358" s="214"/>
      <c r="G358" s="22">
        <v>0</v>
      </c>
      <c r="H358" s="23">
        <v>0</v>
      </c>
      <c r="I358" s="24">
        <f t="shared" si="269"/>
        <v>9.7220716750219527</v>
      </c>
      <c r="J358" s="6"/>
      <c r="K358" s="25" t="s">
        <v>58</v>
      </c>
      <c r="L358" s="26">
        <v>1.6795030320162589</v>
      </c>
      <c r="M358" s="26">
        <v>2.8482293687286044</v>
      </c>
      <c r="N358" s="26">
        <v>5.1943392742770893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270"/>
        <v>9.7220716750219527</v>
      </c>
      <c r="U358" s="80" t="s">
        <v>58</v>
      </c>
      <c r="V358" s="81">
        <v>1.6795030320162589</v>
      </c>
      <c r="W358" s="81">
        <v>0</v>
      </c>
      <c r="X358" s="81">
        <v>0</v>
      </c>
      <c r="Y358" s="81">
        <v>2.8482293687286044</v>
      </c>
      <c r="Z358" s="81">
        <v>5.1943392742770893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271"/>
        <v>9.7220716750219527</v>
      </c>
      <c r="BA358"/>
      <c r="BR358"/>
      <c r="CG358"/>
    </row>
    <row r="359" spans="1:85" x14ac:dyDescent="0.25">
      <c r="A359" s="29" t="s">
        <v>21</v>
      </c>
      <c r="B359" s="18">
        <v>18.934906339209995</v>
      </c>
      <c r="C359" s="18">
        <v>886.06318742619408</v>
      </c>
      <c r="D359" s="18">
        <v>391.64769497135353</v>
      </c>
      <c r="E359" s="18">
        <v>0</v>
      </c>
      <c r="F359" s="214"/>
      <c r="G359" s="18">
        <v>0</v>
      </c>
      <c r="H359" s="30">
        <v>0</v>
      </c>
      <c r="I359" s="16">
        <f t="shared" si="269"/>
        <v>1296.6457887367576</v>
      </c>
      <c r="J359" s="6"/>
      <c r="K359" s="31" t="s">
        <v>21</v>
      </c>
      <c r="L359" s="18">
        <v>18.934906339209995</v>
      </c>
      <c r="M359" s="18">
        <v>886.06318742619408</v>
      </c>
      <c r="N359" s="18">
        <v>391.64769497135353</v>
      </c>
      <c r="O359" s="18">
        <v>0</v>
      </c>
      <c r="P359" s="18">
        <v>1.8225679675451745</v>
      </c>
      <c r="Q359" s="18">
        <v>0</v>
      </c>
      <c r="R359" s="19">
        <v>0</v>
      </c>
      <c r="S359" s="20">
        <f t="shared" si="270"/>
        <v>1298.4683567043028</v>
      </c>
      <c r="U359" s="84" t="s">
        <v>21</v>
      </c>
      <c r="V359" s="76">
        <v>18.934906339209995</v>
      </c>
      <c r="W359" s="76">
        <v>0</v>
      </c>
      <c r="X359" s="76">
        <v>0</v>
      </c>
      <c r="Y359" s="76">
        <v>886.06318742619408</v>
      </c>
      <c r="Z359" s="76">
        <v>119.45872003964692</v>
      </c>
      <c r="AA359" s="76">
        <v>0</v>
      </c>
      <c r="AB359" s="76">
        <v>1.8225679675451745</v>
      </c>
      <c r="AC359" s="77">
        <v>272.18897493170664</v>
      </c>
      <c r="AD359" s="76">
        <v>0</v>
      </c>
      <c r="AE359" s="76">
        <v>0</v>
      </c>
      <c r="AF359" s="76">
        <v>0</v>
      </c>
      <c r="AG359" s="76">
        <v>272.18897493170664</v>
      </c>
      <c r="AH359" s="76">
        <v>0</v>
      </c>
      <c r="AI359" s="79">
        <f t="shared" si="271"/>
        <v>1298.468356704303</v>
      </c>
      <c r="BA359"/>
      <c r="BR359"/>
      <c r="CG359"/>
    </row>
    <row r="360" spans="1:85" x14ac:dyDescent="0.25">
      <c r="A360" s="21" t="s">
        <v>20</v>
      </c>
      <c r="B360" s="22">
        <v>0.29854636082155656</v>
      </c>
      <c r="C360" s="22">
        <v>16.07218609142598</v>
      </c>
      <c r="D360" s="22">
        <v>5.00395404775246</v>
      </c>
      <c r="E360" s="22">
        <v>0</v>
      </c>
      <c r="F360" s="214"/>
      <c r="G360" s="22">
        <v>0</v>
      </c>
      <c r="H360" s="23">
        <v>0</v>
      </c>
      <c r="I360" s="24">
        <f t="shared" si="269"/>
        <v>21.374686499999996</v>
      </c>
      <c r="J360" s="6"/>
      <c r="K360" s="25" t="s">
        <v>20</v>
      </c>
      <c r="L360" s="26">
        <v>0.29854636082155656</v>
      </c>
      <c r="M360" s="26">
        <v>16.07218609142598</v>
      </c>
      <c r="N360" s="26">
        <v>5.00395404775246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270"/>
        <v>21.374686499999996</v>
      </c>
      <c r="U360" s="80" t="s">
        <v>59</v>
      </c>
      <c r="V360" s="81">
        <v>0.29854636082155656</v>
      </c>
      <c r="W360" s="81">
        <v>0</v>
      </c>
      <c r="X360" s="81">
        <v>0</v>
      </c>
      <c r="Y360" s="81">
        <v>16.07218609142598</v>
      </c>
      <c r="Z360" s="81">
        <v>5.00395404775246</v>
      </c>
      <c r="AA360" s="81">
        <v>0</v>
      </c>
      <c r="AB360" s="81">
        <v>0</v>
      </c>
      <c r="AC360" s="82">
        <v>0</v>
      </c>
      <c r="AD360" s="81">
        <v>0</v>
      </c>
      <c r="AE360" s="81">
        <v>0</v>
      </c>
      <c r="AF360" s="81">
        <v>0</v>
      </c>
      <c r="AG360" s="81">
        <v>0</v>
      </c>
      <c r="AH360" s="81">
        <v>0</v>
      </c>
      <c r="AI360" s="83">
        <f t="shared" si="271"/>
        <v>21.374686499999996</v>
      </c>
      <c r="BA360"/>
      <c r="BR360"/>
      <c r="CG360"/>
    </row>
    <row r="361" spans="1:85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269"/>
        <v>0</v>
      </c>
      <c r="J361" s="6"/>
      <c r="K361" s="33" t="s">
        <v>62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270"/>
        <v>0</v>
      </c>
      <c r="U361" s="85" t="s">
        <v>60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271"/>
        <v>0</v>
      </c>
      <c r="BA361"/>
      <c r="BR361"/>
      <c r="CG361"/>
    </row>
    <row r="362" spans="1:85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269"/>
        <v>0</v>
      </c>
      <c r="J362" s="6"/>
      <c r="K362" s="38" t="s">
        <v>22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270"/>
        <v>0</v>
      </c>
      <c r="U362" s="86" t="s">
        <v>63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271"/>
        <v>0</v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269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270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271"/>
        <v>0</v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269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270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271"/>
        <v>0</v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269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270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271"/>
        <v>0</v>
      </c>
      <c r="BA365"/>
      <c r="BR365"/>
      <c r="CG365"/>
    </row>
    <row r="366" spans="1:85" ht="18" customHeight="1" x14ac:dyDescent="0.25">
      <c r="A366" s="56" t="s">
        <v>25</v>
      </c>
      <c r="B366" s="57">
        <f>SUM(B345:B361)</f>
        <v>50.409866744274858</v>
      </c>
      <c r="C366" s="57">
        <f t="shared" ref="C366:I366" si="272">SUM(C345:C361)</f>
        <v>914.20256248304042</v>
      </c>
      <c r="D366" s="57">
        <f t="shared" si="272"/>
        <v>511.76824312552225</v>
      </c>
      <c r="E366" s="57">
        <f t="shared" si="272"/>
        <v>96.13788716317606</v>
      </c>
      <c r="F366" s="57">
        <f t="shared" si="272"/>
        <v>0</v>
      </c>
      <c r="G366" s="57">
        <f t="shared" si="272"/>
        <v>2.739227630538855</v>
      </c>
      <c r="H366" s="58">
        <f t="shared" si="272"/>
        <v>0</v>
      </c>
      <c r="I366" s="16">
        <f t="shared" si="272"/>
        <v>1575.2577871465526</v>
      </c>
      <c r="J366" s="6"/>
      <c r="K366" s="59" t="s">
        <v>25</v>
      </c>
      <c r="L366" s="57">
        <f>SUM(L345:L361)</f>
        <v>50.409866744274858</v>
      </c>
      <c r="M366" s="57">
        <f t="shared" ref="M366:S366" si="273">SUM(M345:M361)</f>
        <v>914.20256248304042</v>
      </c>
      <c r="N366" s="57">
        <f t="shared" si="273"/>
        <v>511.76824312552225</v>
      </c>
      <c r="O366" s="57">
        <f t="shared" si="273"/>
        <v>96.13788716317606</v>
      </c>
      <c r="P366" s="57">
        <f t="shared" si="273"/>
        <v>46.797985605321429</v>
      </c>
      <c r="Q366" s="57">
        <f t="shared" si="273"/>
        <v>2.739227630538855</v>
      </c>
      <c r="R366" s="58">
        <f t="shared" si="273"/>
        <v>0</v>
      </c>
      <c r="S366" s="60">
        <f t="shared" si="273"/>
        <v>1622.0557727518737</v>
      </c>
      <c r="U366" s="94" t="s">
        <v>61</v>
      </c>
      <c r="V366" s="95">
        <f>SUM(V345:V361)</f>
        <v>49.632176696846109</v>
      </c>
      <c r="W366" s="95">
        <f t="shared" ref="W366:AH366" si="274">SUM(W345:W361)</f>
        <v>0.13246590963654811</v>
      </c>
      <c r="X366" s="95">
        <f t="shared" si="274"/>
        <v>2.739227630538855</v>
      </c>
      <c r="Y366" s="95">
        <f t="shared" si="274"/>
        <v>914.20256248304042</v>
      </c>
      <c r="Z366" s="95">
        <f t="shared" si="274"/>
        <v>135.90460904824459</v>
      </c>
      <c r="AA366" s="95">
        <f t="shared" si="274"/>
        <v>96.103863606399045</v>
      </c>
      <c r="AB366" s="95">
        <f t="shared" si="274"/>
        <v>46.797985605321429</v>
      </c>
      <c r="AC366" s="95">
        <f t="shared" si="274"/>
        <v>376.54288177184685</v>
      </c>
      <c r="AD366" s="96">
        <f t="shared" si="274"/>
        <v>0.64522413779219256</v>
      </c>
      <c r="AE366" s="96">
        <f t="shared" si="274"/>
        <v>3.4023556777016205E-2</v>
      </c>
      <c r="AF366" s="96">
        <f t="shared" si="274"/>
        <v>0</v>
      </c>
      <c r="AG366" s="96">
        <f t="shared" si="274"/>
        <v>375.86363407727765</v>
      </c>
      <c r="AH366" s="96">
        <f t="shared" si="274"/>
        <v>0</v>
      </c>
      <c r="AI366" s="97">
        <f>SUM(V366:AC366)</f>
        <v>1622.0557727518737</v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3.2001026851349902E-2</v>
      </c>
      <c r="C367" s="98">
        <f t="shared" ref="C367:H367" si="275">IF($I366=0,"-",C366/$I366)</f>
        <v>0.58035108281485892</v>
      </c>
      <c r="D367" s="98">
        <f t="shared" si="275"/>
        <v>0.32487904348185925</v>
      </c>
      <c r="E367" s="98">
        <f t="shared" si="275"/>
        <v>6.1029939320167897E-2</v>
      </c>
      <c r="F367" s="98">
        <f t="shared" si="275"/>
        <v>0</v>
      </c>
      <c r="G367" s="98">
        <f t="shared" si="275"/>
        <v>1.7389075317638875E-3</v>
      </c>
      <c r="H367" s="99">
        <f t="shared" si="275"/>
        <v>0</v>
      </c>
      <c r="I367" s="100">
        <f>SUM(B367:H367)</f>
        <v>0.99999999999999978</v>
      </c>
      <c r="J367"/>
      <c r="K367" s="64" t="s">
        <v>86</v>
      </c>
      <c r="L367" s="65">
        <f>IF($S366=0,"-",L366/$S366)</f>
        <v>3.1077764150336688E-2</v>
      </c>
      <c r="M367" s="65">
        <f t="shared" ref="M367:R367" si="276">IF($S366=0,"-",M366/$S366)</f>
        <v>0.56360735422313135</v>
      </c>
      <c r="N367" s="65">
        <f t="shared" si="276"/>
        <v>0.31550594728151038</v>
      </c>
      <c r="O367" s="65">
        <f t="shared" si="276"/>
        <v>5.9269162490063337E-2</v>
      </c>
      <c r="P367" s="65">
        <f t="shared" si="276"/>
        <v>2.8851033602825524E-2</v>
      </c>
      <c r="Q367" s="65">
        <f t="shared" si="276"/>
        <v>1.6887382521327615E-3</v>
      </c>
      <c r="R367" s="66">
        <f t="shared" si="276"/>
        <v>0</v>
      </c>
      <c r="S367" s="67">
        <f>SUM(L367:R367)</f>
        <v>1</v>
      </c>
      <c r="U367" s="101" t="s">
        <v>86</v>
      </c>
      <c r="V367" s="102">
        <f>+V366/$AI366</f>
        <v>3.0598316981815862E-2</v>
      </c>
      <c r="W367" s="102">
        <f t="shared" ref="W367:AH367" si="277">+W366/$AI366</f>
        <v>8.1665446935782679E-5</v>
      </c>
      <c r="X367" s="102">
        <f t="shared" si="277"/>
        <v>1.6887382521327615E-3</v>
      </c>
      <c r="Y367" s="102">
        <f t="shared" si="277"/>
        <v>0.56360735422313135</v>
      </c>
      <c r="Z367" s="102">
        <f t="shared" si="277"/>
        <v>8.3785410669127439E-2</v>
      </c>
      <c r="AA367" s="102">
        <f t="shared" si="277"/>
        <v>5.9248186912436135E-2</v>
      </c>
      <c r="AB367" s="102">
        <f t="shared" si="277"/>
        <v>2.8851033602825524E-2</v>
      </c>
      <c r="AC367" s="102">
        <f t="shared" si="277"/>
        <v>0.23213929391159518</v>
      </c>
      <c r="AD367" s="102">
        <f t="shared" si="277"/>
        <v>3.9778172158503987E-4</v>
      </c>
      <c r="AE367" s="102">
        <f t="shared" si="277"/>
        <v>2.0975577627207023E-5</v>
      </c>
      <c r="AF367" s="102">
        <f t="shared" si="277"/>
        <v>0</v>
      </c>
      <c r="AG367" s="102">
        <f t="shared" si="277"/>
        <v>0.23172053661238293</v>
      </c>
      <c r="AH367" s="102">
        <f t="shared" si="277"/>
        <v>0</v>
      </c>
      <c r="AI367" s="103">
        <f>SUM(V367:AC367)</f>
        <v>1</v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278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279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280">SUM(V372:AC372)</f>
        <v>0</v>
      </c>
      <c r="BA372"/>
      <c r="BR372"/>
      <c r="CG372"/>
    </row>
    <row r="373" spans="1:85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278"/>
        <v>0</v>
      </c>
      <c r="J373" s="6"/>
      <c r="K373" s="31" t="s">
        <v>9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279"/>
        <v>0</v>
      </c>
      <c r="U373" s="84" t="s">
        <v>9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280"/>
        <v>0</v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278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279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280"/>
        <v>0</v>
      </c>
      <c r="BA374"/>
      <c r="BR374"/>
      <c r="CG374"/>
    </row>
    <row r="375" spans="1:85" x14ac:dyDescent="0.25">
      <c r="A375" s="29" t="s">
        <v>15</v>
      </c>
      <c r="B375" s="18">
        <v>10.57961135474379</v>
      </c>
      <c r="C375" s="18">
        <v>0.21767529848284842</v>
      </c>
      <c r="D375" s="18">
        <v>0.21767529848284842</v>
      </c>
      <c r="E375" s="18">
        <v>0</v>
      </c>
      <c r="F375" s="214"/>
      <c r="G375" s="18">
        <v>0</v>
      </c>
      <c r="H375" s="30">
        <v>0</v>
      </c>
      <c r="I375" s="16">
        <f t="shared" si="278"/>
        <v>11.014961951709488</v>
      </c>
      <c r="J375" s="6"/>
      <c r="K375" s="31" t="s">
        <v>15</v>
      </c>
      <c r="L375" s="18">
        <v>10.57961135474379</v>
      </c>
      <c r="M375" s="18">
        <v>0.21767529848284842</v>
      </c>
      <c r="N375" s="18">
        <v>0.21767529848284842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279"/>
        <v>11.014961951709488</v>
      </c>
      <c r="U375" s="84" t="s">
        <v>15</v>
      </c>
      <c r="V375" s="76">
        <v>10.57961135474379</v>
      </c>
      <c r="W375" s="76">
        <v>0</v>
      </c>
      <c r="X375" s="76">
        <v>0</v>
      </c>
      <c r="Y375" s="76">
        <v>0.21767529848284842</v>
      </c>
      <c r="Z375" s="76">
        <v>0.21767529848284842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280"/>
        <v>11.014961951709488</v>
      </c>
      <c r="BA375"/>
      <c r="BR375"/>
      <c r="CG375"/>
    </row>
    <row r="376" spans="1:85" x14ac:dyDescent="0.25">
      <c r="A376" s="21" t="s">
        <v>14</v>
      </c>
      <c r="B376" s="22">
        <v>27.059561332133455</v>
      </c>
      <c r="C376" s="22">
        <v>0.13356724332388828</v>
      </c>
      <c r="D376" s="22">
        <v>0</v>
      </c>
      <c r="E376" s="22">
        <v>0.28101537027769852</v>
      </c>
      <c r="F376" s="214"/>
      <c r="G376" s="22">
        <v>0</v>
      </c>
      <c r="H376" s="23">
        <v>0</v>
      </c>
      <c r="I376" s="24">
        <f t="shared" si="278"/>
        <v>27.474143945735044</v>
      </c>
      <c r="J376" s="6"/>
      <c r="K376" s="25" t="s">
        <v>14</v>
      </c>
      <c r="L376" s="26">
        <v>27.059561332133455</v>
      </c>
      <c r="M376" s="26">
        <v>0.13356724332388828</v>
      </c>
      <c r="N376" s="26">
        <v>0</v>
      </c>
      <c r="O376" s="26">
        <v>0.28101537027769852</v>
      </c>
      <c r="P376" s="26">
        <v>0</v>
      </c>
      <c r="Q376" s="26">
        <v>0</v>
      </c>
      <c r="R376" s="27">
        <v>0</v>
      </c>
      <c r="S376" s="28">
        <f t="shared" si="279"/>
        <v>27.474143945735044</v>
      </c>
      <c r="U376" s="80" t="s">
        <v>55</v>
      </c>
      <c r="V376" s="81">
        <v>26.712286499491345</v>
      </c>
      <c r="W376" s="81">
        <v>0.34727483264210957</v>
      </c>
      <c r="X376" s="81">
        <v>0</v>
      </c>
      <c r="Y376" s="81">
        <v>0.13356724332388828</v>
      </c>
      <c r="Z376" s="81">
        <v>0</v>
      </c>
      <c r="AA376" s="81">
        <v>0</v>
      </c>
      <c r="AB376" s="81">
        <v>0</v>
      </c>
      <c r="AC376" s="82">
        <v>0.28101537027769852</v>
      </c>
      <c r="AD376" s="81">
        <v>0</v>
      </c>
      <c r="AE376" s="81">
        <v>0</v>
      </c>
      <c r="AF376" s="81">
        <v>0</v>
      </c>
      <c r="AG376" s="81">
        <v>0</v>
      </c>
      <c r="AH376" s="81">
        <v>0.28101537027769852</v>
      </c>
      <c r="AI376" s="83">
        <f t="shared" si="280"/>
        <v>27.474143945735044</v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445.65256971294195</v>
      </c>
      <c r="F377" s="214"/>
      <c r="G377" s="18">
        <v>0</v>
      </c>
      <c r="H377" s="30">
        <v>0</v>
      </c>
      <c r="I377" s="16">
        <f t="shared" si="278"/>
        <v>445.65256971294195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445.65256971294195</v>
      </c>
      <c r="P377" s="18">
        <v>281.02456352454215</v>
      </c>
      <c r="Q377" s="18">
        <v>0</v>
      </c>
      <c r="R377" s="19">
        <v>0</v>
      </c>
      <c r="S377" s="20">
        <f t="shared" si="279"/>
        <v>726.6771332374841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445.65256971294195</v>
      </c>
      <c r="AB377" s="76">
        <v>281.02456352454215</v>
      </c>
      <c r="AC377" s="77">
        <v>0</v>
      </c>
      <c r="AD377" s="76">
        <v>0</v>
      </c>
      <c r="AE377" s="76">
        <v>0</v>
      </c>
      <c r="AF377" s="76">
        <v>0</v>
      </c>
      <c r="AG377" s="76">
        <v>0</v>
      </c>
      <c r="AH377" s="76">
        <v>0</v>
      </c>
      <c r="AI377" s="79">
        <f t="shared" si="280"/>
        <v>726.6771332374841</v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5.0279643431362544</v>
      </c>
      <c r="F378" s="214"/>
      <c r="G378" s="22">
        <v>0</v>
      </c>
      <c r="H378" s="23">
        <v>0</v>
      </c>
      <c r="I378" s="24">
        <f t="shared" si="278"/>
        <v>5.0279643431362544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5.0279643431362544</v>
      </c>
      <c r="P378" s="26">
        <v>24.958284216848334</v>
      </c>
      <c r="Q378" s="26">
        <v>0</v>
      </c>
      <c r="R378" s="27">
        <v>0</v>
      </c>
      <c r="S378" s="28">
        <f t="shared" si="279"/>
        <v>29.986248559984588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5.0279643431362544</v>
      </c>
      <c r="AB378" s="81">
        <v>24.958284216848334</v>
      </c>
      <c r="AC378" s="82">
        <v>0</v>
      </c>
      <c r="AD378" s="81">
        <v>0</v>
      </c>
      <c r="AE378" s="81">
        <v>0</v>
      </c>
      <c r="AF378" s="81">
        <v>0</v>
      </c>
      <c r="AG378" s="81">
        <v>0</v>
      </c>
      <c r="AH378" s="81">
        <v>0</v>
      </c>
      <c r="AI378" s="83">
        <f t="shared" si="280"/>
        <v>29.986248559984588</v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0.38154701918653372</v>
      </c>
      <c r="F379" s="214"/>
      <c r="G379" s="18">
        <v>0</v>
      </c>
      <c r="H379" s="30">
        <v>0</v>
      </c>
      <c r="I379" s="16">
        <f t="shared" si="278"/>
        <v>0.38154701918653372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0.38154701918653372</v>
      </c>
      <c r="P379" s="18">
        <v>0</v>
      </c>
      <c r="Q379" s="18">
        <v>0</v>
      </c>
      <c r="R379" s="19">
        <v>0</v>
      </c>
      <c r="S379" s="20">
        <f t="shared" si="279"/>
        <v>0.38154701918653372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0.38154701918653372</v>
      </c>
      <c r="AD379" s="76">
        <v>0</v>
      </c>
      <c r="AE379" s="76">
        <v>0</v>
      </c>
      <c r="AF379" s="76">
        <v>0</v>
      </c>
      <c r="AG379" s="76">
        <v>0</v>
      </c>
      <c r="AH379" s="76">
        <v>0.38154701918653372</v>
      </c>
      <c r="AI379" s="79">
        <f t="shared" si="280"/>
        <v>0.38154701918653372</v>
      </c>
      <c r="BA379"/>
      <c r="BR379"/>
      <c r="CG379"/>
    </row>
    <row r="380" spans="1:85" x14ac:dyDescent="0.25">
      <c r="A380" s="21" t="s">
        <v>16</v>
      </c>
      <c r="B380" s="22">
        <v>4.6011235381523949</v>
      </c>
      <c r="C380" s="22">
        <v>0</v>
      </c>
      <c r="D380" s="22">
        <v>0</v>
      </c>
      <c r="E380" s="22">
        <v>2.4001030682090008</v>
      </c>
      <c r="F380" s="214"/>
      <c r="G380" s="22">
        <v>0</v>
      </c>
      <c r="H380" s="23">
        <v>0</v>
      </c>
      <c r="I380" s="24">
        <f t="shared" si="278"/>
        <v>7.0012266063613957</v>
      </c>
      <c r="J380" s="6"/>
      <c r="K380" s="25" t="s">
        <v>16</v>
      </c>
      <c r="L380" s="26">
        <v>4.6011235381523949</v>
      </c>
      <c r="M380" s="26">
        <v>0</v>
      </c>
      <c r="N380" s="26">
        <v>0</v>
      </c>
      <c r="O380" s="26">
        <v>2.4001030682090008</v>
      </c>
      <c r="P380" s="26">
        <v>0.69202839991886178</v>
      </c>
      <c r="Q380" s="26">
        <v>0</v>
      </c>
      <c r="R380" s="27">
        <v>0</v>
      </c>
      <c r="S380" s="28">
        <f t="shared" si="279"/>
        <v>7.6932550062802578</v>
      </c>
      <c r="U380" s="80" t="s">
        <v>16</v>
      </c>
      <c r="V380" s="81">
        <v>4.2253523497605849</v>
      </c>
      <c r="W380" s="81">
        <v>0</v>
      </c>
      <c r="X380" s="81">
        <v>0</v>
      </c>
      <c r="Y380" s="81">
        <v>0</v>
      </c>
      <c r="Z380" s="81">
        <v>0</v>
      </c>
      <c r="AA380" s="81">
        <v>0</v>
      </c>
      <c r="AB380" s="81">
        <v>0.69202839991886178</v>
      </c>
      <c r="AC380" s="82">
        <v>2.7758742566008108</v>
      </c>
      <c r="AD380" s="81">
        <v>0.3757711883918099</v>
      </c>
      <c r="AE380" s="81">
        <v>0</v>
      </c>
      <c r="AF380" s="81">
        <v>0</v>
      </c>
      <c r="AG380" s="81">
        <v>0</v>
      </c>
      <c r="AH380" s="81">
        <v>2.4001030682090008</v>
      </c>
      <c r="AI380" s="83">
        <f t="shared" si="280"/>
        <v>7.6932550062802578</v>
      </c>
      <c r="BA380"/>
      <c r="BR380"/>
      <c r="CG380"/>
    </row>
    <row r="381" spans="1:85" x14ac:dyDescent="0.25">
      <c r="A381" s="29" t="s">
        <v>136</v>
      </c>
      <c r="B381" s="18">
        <v>14.924062479697911</v>
      </c>
      <c r="C381" s="18">
        <v>0</v>
      </c>
      <c r="D381" s="18">
        <v>11.371702982600169</v>
      </c>
      <c r="E381" s="18">
        <v>6.3946251356526975E-3</v>
      </c>
      <c r="F381" s="214"/>
      <c r="G381" s="18">
        <v>0</v>
      </c>
      <c r="H381" s="30">
        <v>0</v>
      </c>
      <c r="I381" s="16">
        <f t="shared" si="278"/>
        <v>26.30216008743373</v>
      </c>
      <c r="J381" s="6"/>
      <c r="K381" s="31" t="s">
        <v>136</v>
      </c>
      <c r="L381" s="18">
        <v>14.924062479697911</v>
      </c>
      <c r="M381" s="18">
        <v>0</v>
      </c>
      <c r="N381" s="18">
        <v>11.371702982600169</v>
      </c>
      <c r="O381" s="18">
        <v>6.3946251356526975E-3</v>
      </c>
      <c r="P381" s="18">
        <v>1.8797207946613482E-2</v>
      </c>
      <c r="Q381" s="18">
        <v>0</v>
      </c>
      <c r="R381" s="19">
        <v>0</v>
      </c>
      <c r="S381" s="20">
        <f t="shared" si="279"/>
        <v>26.320957295380342</v>
      </c>
      <c r="U381" s="84" t="s">
        <v>136</v>
      </c>
      <c r="V381" s="76">
        <v>14.85278595255798</v>
      </c>
      <c r="W381" s="76">
        <v>0</v>
      </c>
      <c r="X381" s="76">
        <v>0</v>
      </c>
      <c r="Y381" s="76">
        <v>0</v>
      </c>
      <c r="Z381" s="76">
        <v>11.371702982600169</v>
      </c>
      <c r="AA381" s="76">
        <v>6.3946251356526975E-3</v>
      </c>
      <c r="AB381" s="76">
        <v>1.8797207946613482E-2</v>
      </c>
      <c r="AC381" s="77">
        <v>7.1276527139931656E-2</v>
      </c>
      <c r="AD381" s="76">
        <v>7.1276527139931656E-2</v>
      </c>
      <c r="AE381" s="76">
        <v>0</v>
      </c>
      <c r="AF381" s="76">
        <v>0</v>
      </c>
      <c r="AG381" s="76">
        <v>0</v>
      </c>
      <c r="AH381" s="76">
        <v>0</v>
      </c>
      <c r="AI381" s="79">
        <f t="shared" si="280"/>
        <v>26.320957295380346</v>
      </c>
      <c r="BA381"/>
      <c r="BR381"/>
      <c r="CG381"/>
    </row>
    <row r="382" spans="1:85" x14ac:dyDescent="0.25">
      <c r="A382" s="21" t="s">
        <v>24</v>
      </c>
      <c r="B382" s="22">
        <v>5.4206733749301304</v>
      </c>
      <c r="C382" s="22">
        <v>9.2656066395181019E-4</v>
      </c>
      <c r="D382" s="22">
        <v>1.6487141292107212</v>
      </c>
      <c r="E382" s="22">
        <v>19.514926650242938</v>
      </c>
      <c r="F382" s="214"/>
      <c r="G382" s="22">
        <v>21.395303114445699</v>
      </c>
      <c r="H382" s="23">
        <v>0</v>
      </c>
      <c r="I382" s="24">
        <f t="shared" si="278"/>
        <v>47.980543829493442</v>
      </c>
      <c r="J382" s="6"/>
      <c r="K382" s="25" t="s">
        <v>24</v>
      </c>
      <c r="L382" s="26">
        <v>5.4206733749301304</v>
      </c>
      <c r="M382" s="26">
        <v>9.2656066395181019E-4</v>
      </c>
      <c r="N382" s="26">
        <v>1.6487141292107212</v>
      </c>
      <c r="O382" s="26">
        <v>19.514926650242938</v>
      </c>
      <c r="P382" s="26">
        <v>0.51771091900940269</v>
      </c>
      <c r="Q382" s="26">
        <v>21.395303114445699</v>
      </c>
      <c r="R382" s="27">
        <v>0</v>
      </c>
      <c r="S382" s="28">
        <f t="shared" si="279"/>
        <v>48.498254748502845</v>
      </c>
      <c r="U382" s="80" t="s">
        <v>24</v>
      </c>
      <c r="V382" s="81">
        <v>1.4570044422573243</v>
      </c>
      <c r="W382" s="81">
        <v>2.5706943895222598</v>
      </c>
      <c r="X382" s="81">
        <v>21.395303114445699</v>
      </c>
      <c r="Y382" s="81">
        <v>9.2656066395181019E-4</v>
      </c>
      <c r="Z382" s="81">
        <v>1.6487141292107212</v>
      </c>
      <c r="AA382" s="81">
        <v>18.357028581737982</v>
      </c>
      <c r="AB382" s="81">
        <v>0.51771091900940269</v>
      </c>
      <c r="AC382" s="82">
        <v>2.5508726116555009</v>
      </c>
      <c r="AD382" s="81">
        <v>1.3929745431505467</v>
      </c>
      <c r="AE382" s="81">
        <v>0</v>
      </c>
      <c r="AF382" s="81">
        <v>0</v>
      </c>
      <c r="AG382" s="81">
        <v>0</v>
      </c>
      <c r="AH382" s="81">
        <v>1.1578980685049545</v>
      </c>
      <c r="AI382" s="83">
        <f t="shared" si="280"/>
        <v>48.498254748502838</v>
      </c>
      <c r="BA382"/>
      <c r="BR382"/>
      <c r="CG382"/>
    </row>
    <row r="383" spans="1:85" x14ac:dyDescent="0.25">
      <c r="A383" s="29" t="s">
        <v>23</v>
      </c>
      <c r="B383" s="18">
        <v>11.628855937611219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278"/>
        <v>11.628855937611219</v>
      </c>
      <c r="J383" s="6"/>
      <c r="K383" s="31" t="s">
        <v>23</v>
      </c>
      <c r="L383" s="18">
        <v>11.628855937611219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279"/>
        <v>11.628855937611219</v>
      </c>
      <c r="U383" s="84" t="s">
        <v>23</v>
      </c>
      <c r="V383" s="76">
        <v>11.628855937611219</v>
      </c>
      <c r="W383" s="76">
        <v>0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0</v>
      </c>
      <c r="AD383" s="76">
        <v>0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280"/>
        <v>11.628855937611219</v>
      </c>
      <c r="BA383"/>
      <c r="BR383"/>
      <c r="CG383"/>
    </row>
    <row r="384" spans="1:85" x14ac:dyDescent="0.25">
      <c r="A384" s="21" t="s">
        <v>58</v>
      </c>
      <c r="B384" s="22">
        <v>19.402811000358085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278"/>
        <v>19.402811000358085</v>
      </c>
      <c r="J384" s="6"/>
      <c r="K384" s="25" t="s">
        <v>58</v>
      </c>
      <c r="L384" s="26">
        <v>19.402811000358085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279"/>
        <v>19.402811000358085</v>
      </c>
      <c r="U384" s="80" t="s">
        <v>58</v>
      </c>
      <c r="V384" s="81">
        <v>19.402811000358085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280"/>
        <v>19.402811000358085</v>
      </c>
      <c r="BA384"/>
      <c r="BR384"/>
      <c r="CG384"/>
    </row>
    <row r="385" spans="1:85" x14ac:dyDescent="0.25">
      <c r="A385" s="29" t="s">
        <v>21</v>
      </c>
      <c r="B385" s="18">
        <v>54.325536477493245</v>
      </c>
      <c r="C385" s="18">
        <v>0</v>
      </c>
      <c r="D385" s="18">
        <v>0</v>
      </c>
      <c r="E385" s="18">
        <v>0</v>
      </c>
      <c r="F385" s="214"/>
      <c r="G385" s="18">
        <v>0</v>
      </c>
      <c r="H385" s="30">
        <v>0</v>
      </c>
      <c r="I385" s="16">
        <f t="shared" si="278"/>
        <v>54.325536477493245</v>
      </c>
      <c r="J385" s="6"/>
      <c r="K385" s="31" t="s">
        <v>21</v>
      </c>
      <c r="L385" s="18">
        <v>54.325536477493245</v>
      </c>
      <c r="M385" s="18">
        <v>0</v>
      </c>
      <c r="N385" s="18">
        <v>0</v>
      </c>
      <c r="O385" s="18">
        <v>0</v>
      </c>
      <c r="P385" s="18">
        <v>30.001653350677159</v>
      </c>
      <c r="Q385" s="18">
        <v>0</v>
      </c>
      <c r="R385" s="19">
        <v>0</v>
      </c>
      <c r="S385" s="20">
        <f t="shared" si="279"/>
        <v>84.327189828170404</v>
      </c>
      <c r="U385" s="84" t="s">
        <v>21</v>
      </c>
      <c r="V385" s="76">
        <v>53.81534606971794</v>
      </c>
      <c r="W385" s="76">
        <v>0</v>
      </c>
      <c r="X385" s="76">
        <v>0</v>
      </c>
      <c r="Y385" s="76">
        <v>0</v>
      </c>
      <c r="Z385" s="76">
        <v>0</v>
      </c>
      <c r="AA385" s="76">
        <v>0</v>
      </c>
      <c r="AB385" s="76">
        <v>30.001653350677159</v>
      </c>
      <c r="AC385" s="77">
        <v>0.510190407775303</v>
      </c>
      <c r="AD385" s="76">
        <v>0.510190407775303</v>
      </c>
      <c r="AE385" s="76">
        <v>0</v>
      </c>
      <c r="AF385" s="76">
        <v>0</v>
      </c>
      <c r="AG385" s="76">
        <v>0</v>
      </c>
      <c r="AH385" s="76">
        <v>0</v>
      </c>
      <c r="AI385" s="79">
        <f t="shared" si="280"/>
        <v>84.32718982817039</v>
      </c>
      <c r="BA385"/>
      <c r="BR385"/>
      <c r="CG385"/>
    </row>
    <row r="386" spans="1:85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278"/>
        <v>0</v>
      </c>
      <c r="J386" s="6"/>
      <c r="K386" s="25" t="s">
        <v>20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279"/>
        <v>0</v>
      </c>
      <c r="U386" s="80" t="s">
        <v>59</v>
      </c>
      <c r="V386" s="81">
        <v>0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280"/>
        <v>0</v>
      </c>
      <c r="BA386"/>
      <c r="BR386"/>
      <c r="CG386"/>
    </row>
    <row r="387" spans="1:85" x14ac:dyDescent="0.25">
      <c r="A387" s="32" t="s">
        <v>62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278"/>
        <v>0</v>
      </c>
      <c r="J387" s="6"/>
      <c r="K387" s="33" t="s">
        <v>62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279"/>
        <v>0</v>
      </c>
      <c r="U387" s="85" t="s">
        <v>60</v>
      </c>
      <c r="V387" s="76">
        <v>0</v>
      </c>
      <c r="W387" s="76">
        <v>0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0</v>
      </c>
      <c r="AD387" s="78">
        <v>0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280"/>
        <v>0</v>
      </c>
      <c r="BA387"/>
      <c r="BR387"/>
      <c r="CG387"/>
    </row>
    <row r="388" spans="1:85" ht="14.4" x14ac:dyDescent="0.3">
      <c r="A388" s="34" t="s">
        <v>22</v>
      </c>
      <c r="B388" s="35">
        <v>0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278"/>
        <v>0</v>
      </c>
      <c r="J388" s="6"/>
      <c r="K388" s="38" t="s">
        <v>22</v>
      </c>
      <c r="L388" s="39">
        <v>0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279"/>
        <v>0</v>
      </c>
      <c r="U388" s="86" t="s">
        <v>63</v>
      </c>
      <c r="V388" s="87">
        <v>0</v>
      </c>
      <c r="W388" s="87">
        <v>0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0</v>
      </c>
      <c r="AD388" s="87">
        <v>0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280"/>
        <v>0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278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279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280"/>
        <v>0</v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278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279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280"/>
        <v>0</v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278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279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280"/>
        <v>0</v>
      </c>
      <c r="BA391"/>
      <c r="BR391"/>
      <c r="CG391"/>
    </row>
    <row r="392" spans="1:85" x14ac:dyDescent="0.25">
      <c r="A392" s="56" t="s">
        <v>25</v>
      </c>
      <c r="B392" s="57">
        <f>SUM(B371:B387)</f>
        <v>147.94223549512023</v>
      </c>
      <c r="C392" s="57">
        <f t="shared" ref="C392:I392" si="281">SUM(C371:C387)</f>
        <v>0.3521691024706885</v>
      </c>
      <c r="D392" s="57">
        <f t="shared" si="281"/>
        <v>13.238092410293739</v>
      </c>
      <c r="E392" s="57">
        <f t="shared" si="281"/>
        <v>473.26452078913007</v>
      </c>
      <c r="F392" s="57">
        <f t="shared" si="281"/>
        <v>0</v>
      </c>
      <c r="G392" s="57">
        <f t="shared" si="281"/>
        <v>21.395303114445699</v>
      </c>
      <c r="H392" s="58">
        <f t="shared" si="281"/>
        <v>0</v>
      </c>
      <c r="I392" s="16">
        <f t="shared" si="281"/>
        <v>656.19232091146023</v>
      </c>
      <c r="J392" s="6"/>
      <c r="K392" s="59" t="s">
        <v>25</v>
      </c>
      <c r="L392" s="57">
        <f>SUM(L371:L387)</f>
        <v>147.94223549512023</v>
      </c>
      <c r="M392" s="57">
        <f t="shared" ref="M392:S392" si="282">SUM(M371:M387)</f>
        <v>0.3521691024706885</v>
      </c>
      <c r="N392" s="57">
        <f t="shared" si="282"/>
        <v>13.238092410293739</v>
      </c>
      <c r="O392" s="57">
        <f t="shared" si="282"/>
        <v>473.26452078913007</v>
      </c>
      <c r="P392" s="57">
        <f t="shared" si="282"/>
        <v>337.21303761894245</v>
      </c>
      <c r="Q392" s="57">
        <f t="shared" si="282"/>
        <v>21.395303114445699</v>
      </c>
      <c r="R392" s="58">
        <f t="shared" si="282"/>
        <v>0</v>
      </c>
      <c r="S392" s="60">
        <f t="shared" si="282"/>
        <v>993.40535853040296</v>
      </c>
      <c r="U392" s="94" t="s">
        <v>61</v>
      </c>
      <c r="V392" s="95">
        <f>SUM(V371:V387)</f>
        <v>142.67405360649826</v>
      </c>
      <c r="W392" s="95">
        <f t="shared" ref="W392:AH392" si="283">SUM(W371:W387)</f>
        <v>2.9179692221643694</v>
      </c>
      <c r="X392" s="95">
        <f t="shared" si="283"/>
        <v>21.395303114445699</v>
      </c>
      <c r="Y392" s="95">
        <f t="shared" si="283"/>
        <v>0.3521691024706885</v>
      </c>
      <c r="Z392" s="95">
        <f t="shared" si="283"/>
        <v>13.238092410293739</v>
      </c>
      <c r="AA392" s="95">
        <f t="shared" si="283"/>
        <v>469.04395726295189</v>
      </c>
      <c r="AB392" s="95">
        <f t="shared" si="283"/>
        <v>337.21303761894245</v>
      </c>
      <c r="AC392" s="95">
        <f t="shared" si="283"/>
        <v>6.5707761926357788</v>
      </c>
      <c r="AD392" s="96">
        <f t="shared" si="283"/>
        <v>2.3502126664575913</v>
      </c>
      <c r="AE392" s="96">
        <f t="shared" si="283"/>
        <v>0</v>
      </c>
      <c r="AF392" s="96">
        <f t="shared" si="283"/>
        <v>0</v>
      </c>
      <c r="AG392" s="96">
        <f t="shared" si="283"/>
        <v>0</v>
      </c>
      <c r="AH392" s="96">
        <f t="shared" si="283"/>
        <v>4.2205635261781875</v>
      </c>
      <c r="AI392" s="97">
        <f>SUM(V392:AC392)</f>
        <v>993.40535853040296</v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0.22545560315248189</v>
      </c>
      <c r="C393" s="98">
        <f t="shared" ref="C393:H393" si="284">IF($I392=0,"-",C392/$I392)</f>
        <v>5.3668580269504028E-4</v>
      </c>
      <c r="D393" s="98">
        <f t="shared" si="284"/>
        <v>2.017410443314217E-2</v>
      </c>
      <c r="E393" s="98">
        <f t="shared" si="284"/>
        <v>0.72122837422382369</v>
      </c>
      <c r="F393" s="98">
        <f t="shared" si="284"/>
        <v>0</v>
      </c>
      <c r="G393" s="98">
        <f t="shared" si="284"/>
        <v>3.2605232387857459E-2</v>
      </c>
      <c r="H393" s="99">
        <f t="shared" si="284"/>
        <v>0</v>
      </c>
      <c r="I393" s="100">
        <f>SUM(B393:H393)</f>
        <v>1.0000000000000002</v>
      </c>
      <c r="J393"/>
      <c r="K393" s="64" t="s">
        <v>86</v>
      </c>
      <c r="L393" s="65">
        <f>IF($S392=0,"-",L392/$S392)</f>
        <v>0.14892433811105971</v>
      </c>
      <c r="M393" s="65">
        <f t="shared" ref="M393:R393" si="285">IF($S392=0,"-",M392/$S392)</f>
        <v>3.5450694869581823E-4</v>
      </c>
      <c r="N393" s="65">
        <f t="shared" si="285"/>
        <v>1.3325972420641609E-2</v>
      </c>
      <c r="O393" s="65">
        <f t="shared" si="285"/>
        <v>0.47640624919645619</v>
      </c>
      <c r="P393" s="65">
        <f t="shared" si="285"/>
        <v>0.33945159921202711</v>
      </c>
      <c r="Q393" s="65">
        <f t="shared" si="285"/>
        <v>2.1537334111119456E-2</v>
      </c>
      <c r="R393" s="66">
        <f t="shared" si="285"/>
        <v>0</v>
      </c>
      <c r="S393" s="67">
        <f>SUM(L393:R393)</f>
        <v>0.99999999999999989</v>
      </c>
      <c r="U393" s="101" t="s">
        <v>86</v>
      </c>
      <c r="V393" s="102">
        <f>+V392/$AI392</f>
        <v>0.14362118382123842</v>
      </c>
      <c r="W393" s="102">
        <f t="shared" ref="W393:AH393" si="286">+W392/$AI392</f>
        <v>2.937339925849681E-3</v>
      </c>
      <c r="X393" s="102">
        <f t="shared" si="286"/>
        <v>2.1537334111119456E-2</v>
      </c>
      <c r="Y393" s="102">
        <f t="shared" si="286"/>
        <v>3.5450694869581823E-4</v>
      </c>
      <c r="Z393" s="102">
        <f t="shared" si="286"/>
        <v>1.3325972420641609E-2</v>
      </c>
      <c r="AA393" s="102">
        <f t="shared" si="286"/>
        <v>0.47215766779920876</v>
      </c>
      <c r="AB393" s="102">
        <f t="shared" si="286"/>
        <v>0.33945159921202711</v>
      </c>
      <c r="AC393" s="102">
        <f t="shared" si="286"/>
        <v>6.6143957612190404E-3</v>
      </c>
      <c r="AD393" s="102">
        <f t="shared" si="286"/>
        <v>2.3658143639716067E-3</v>
      </c>
      <c r="AE393" s="102">
        <f t="shared" si="286"/>
        <v>0</v>
      </c>
      <c r="AF393" s="102">
        <f t="shared" si="286"/>
        <v>0</v>
      </c>
      <c r="AG393" s="102">
        <f t="shared" si="286"/>
        <v>0</v>
      </c>
      <c r="AH393" s="102">
        <f t="shared" si="286"/>
        <v>4.2485813972474341E-3</v>
      </c>
      <c r="AI393" s="103">
        <f>SUM(V393:AC393)</f>
        <v>0.99999999999999978</v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287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288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289">SUM(V398:AC398)</f>
        <v>0</v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287"/>
        <v>0</v>
      </c>
      <c r="J399" s="6"/>
      <c r="K399" s="31" t="s">
        <v>9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288"/>
        <v>0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0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289"/>
        <v>0</v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287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288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289"/>
        <v>0</v>
      </c>
      <c r="BA400"/>
      <c r="BR400"/>
      <c r="CG400"/>
    </row>
    <row r="401" spans="1:85" x14ac:dyDescent="0.25">
      <c r="A401" s="29" t="s">
        <v>15</v>
      </c>
      <c r="B401" s="18">
        <v>1.7825217163983993</v>
      </c>
      <c r="C401" s="18">
        <v>0.77719418098793736</v>
      </c>
      <c r="D401" s="18">
        <v>0</v>
      </c>
      <c r="E401" s="18">
        <v>0</v>
      </c>
      <c r="F401" s="214"/>
      <c r="G401" s="18">
        <v>0</v>
      </c>
      <c r="H401" s="30">
        <v>0</v>
      </c>
      <c r="I401" s="16">
        <f t="shared" si="287"/>
        <v>2.5597158973863365</v>
      </c>
      <c r="J401" s="6"/>
      <c r="K401" s="31" t="s">
        <v>15</v>
      </c>
      <c r="L401" s="18">
        <v>1.7825217163983993</v>
      </c>
      <c r="M401" s="18">
        <v>0.77719418098793736</v>
      </c>
      <c r="N401" s="18">
        <v>0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288"/>
        <v>2.5597158973863365</v>
      </c>
      <c r="U401" s="84" t="s">
        <v>15</v>
      </c>
      <c r="V401" s="76">
        <v>1.7825217163983993</v>
      </c>
      <c r="W401" s="76">
        <v>0</v>
      </c>
      <c r="X401" s="76">
        <v>0</v>
      </c>
      <c r="Y401" s="76">
        <v>0.77719418098793736</v>
      </c>
      <c r="Z401" s="76">
        <v>0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289"/>
        <v>2.5597158973863365</v>
      </c>
      <c r="BA401"/>
      <c r="BR401"/>
      <c r="CG401"/>
    </row>
    <row r="402" spans="1:85" x14ac:dyDescent="0.25">
      <c r="A402" s="21" t="s">
        <v>14</v>
      </c>
      <c r="B402" s="22">
        <v>1.233409337981183</v>
      </c>
      <c r="C402" s="22">
        <v>0.77861235751029367</v>
      </c>
      <c r="D402" s="22">
        <v>0.18765101471222129</v>
      </c>
      <c r="E402" s="22">
        <v>0</v>
      </c>
      <c r="F402" s="214"/>
      <c r="G402" s="22">
        <v>0</v>
      </c>
      <c r="H402" s="23">
        <v>0</v>
      </c>
      <c r="I402" s="24">
        <f t="shared" si="287"/>
        <v>2.1996727102036981</v>
      </c>
      <c r="J402" s="6"/>
      <c r="K402" s="25" t="s">
        <v>14</v>
      </c>
      <c r="L402" s="26">
        <v>1.233409337981183</v>
      </c>
      <c r="M402" s="26">
        <v>0.77861235751029367</v>
      </c>
      <c r="N402" s="26">
        <v>0.18765101471222129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288"/>
        <v>2.1996727102036981</v>
      </c>
      <c r="U402" s="80" t="s">
        <v>55</v>
      </c>
      <c r="V402" s="81">
        <v>1.233409337981183</v>
      </c>
      <c r="W402" s="81">
        <v>0</v>
      </c>
      <c r="X402" s="81">
        <v>0</v>
      </c>
      <c r="Y402" s="81">
        <v>0.77861235751029367</v>
      </c>
      <c r="Z402" s="81">
        <v>0.18765101471222129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289"/>
        <v>2.1996727102036981</v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287"/>
        <v>0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0</v>
      </c>
      <c r="P403" s="18">
        <v>3.2400842778025578</v>
      </c>
      <c r="Q403" s="18">
        <v>0</v>
      </c>
      <c r="R403" s="19">
        <v>0</v>
      </c>
      <c r="S403" s="20">
        <f t="shared" si="288"/>
        <v>3.2400842778025578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</v>
      </c>
      <c r="AB403" s="76">
        <v>3.2400842778025578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289"/>
        <v>3.2400842778025578</v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1.2809584134247416E-2</v>
      </c>
      <c r="D404" s="22">
        <v>0</v>
      </c>
      <c r="E404" s="22">
        <v>0</v>
      </c>
      <c r="F404" s="214"/>
      <c r="G404" s="22">
        <v>0</v>
      </c>
      <c r="H404" s="23">
        <v>0</v>
      </c>
      <c r="I404" s="24">
        <f t="shared" si="287"/>
        <v>1.2809584134247416E-2</v>
      </c>
      <c r="J404" s="6"/>
      <c r="K404" s="25" t="s">
        <v>11</v>
      </c>
      <c r="L404" s="26">
        <v>0</v>
      </c>
      <c r="M404" s="26">
        <v>1.2809584134247416E-2</v>
      </c>
      <c r="N404" s="26">
        <v>0</v>
      </c>
      <c r="O404" s="26">
        <v>0</v>
      </c>
      <c r="P404" s="26">
        <v>0.21797734427407553</v>
      </c>
      <c r="Q404" s="26">
        <v>0</v>
      </c>
      <c r="R404" s="27">
        <v>0</v>
      </c>
      <c r="S404" s="28">
        <f t="shared" si="288"/>
        <v>0.23078692840832293</v>
      </c>
      <c r="U404" s="80" t="s">
        <v>11</v>
      </c>
      <c r="V404" s="81">
        <v>0</v>
      </c>
      <c r="W404" s="81">
        <v>0</v>
      </c>
      <c r="X404" s="81">
        <v>0</v>
      </c>
      <c r="Y404" s="81">
        <v>1.2809584134247416E-2</v>
      </c>
      <c r="Z404" s="81">
        <v>0</v>
      </c>
      <c r="AA404" s="81">
        <v>0</v>
      </c>
      <c r="AB404" s="81">
        <v>0.21797734427407553</v>
      </c>
      <c r="AC404" s="82">
        <v>0</v>
      </c>
      <c r="AD404" s="81">
        <v>0</v>
      </c>
      <c r="AE404" s="81">
        <v>0</v>
      </c>
      <c r="AF404" s="81">
        <v>0</v>
      </c>
      <c r="AG404" s="81">
        <v>0</v>
      </c>
      <c r="AH404" s="81">
        <v>0</v>
      </c>
      <c r="AI404" s="83">
        <f t="shared" si="289"/>
        <v>0.23078692840832293</v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287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288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289"/>
        <v>0</v>
      </c>
      <c r="BA405"/>
      <c r="BR405"/>
      <c r="CG405"/>
    </row>
    <row r="406" spans="1:85" x14ac:dyDescent="0.25">
      <c r="A406" s="21" t="s">
        <v>16</v>
      </c>
      <c r="B406" s="22">
        <v>0</v>
      </c>
      <c r="C406" s="22">
        <v>0</v>
      </c>
      <c r="D406" s="22">
        <v>1.695866666666667E-2</v>
      </c>
      <c r="E406" s="22">
        <v>0</v>
      </c>
      <c r="F406" s="214"/>
      <c r="G406" s="22">
        <v>0</v>
      </c>
      <c r="H406" s="23">
        <v>0</v>
      </c>
      <c r="I406" s="24">
        <f t="shared" si="287"/>
        <v>1.695866666666667E-2</v>
      </c>
      <c r="J406" s="6"/>
      <c r="K406" s="25" t="s">
        <v>16</v>
      </c>
      <c r="L406" s="26">
        <v>0</v>
      </c>
      <c r="M406" s="26">
        <v>0</v>
      </c>
      <c r="N406" s="26">
        <v>1.695866666666667E-2</v>
      </c>
      <c r="O406" s="26">
        <v>0</v>
      </c>
      <c r="P406" s="26">
        <v>0</v>
      </c>
      <c r="Q406" s="26">
        <v>0</v>
      </c>
      <c r="R406" s="27">
        <v>0</v>
      </c>
      <c r="S406" s="28">
        <f t="shared" si="288"/>
        <v>1.695866666666667E-2</v>
      </c>
      <c r="U406" s="80" t="s">
        <v>16</v>
      </c>
      <c r="V406" s="81">
        <v>0</v>
      </c>
      <c r="W406" s="81">
        <v>0</v>
      </c>
      <c r="X406" s="81">
        <v>0</v>
      </c>
      <c r="Y406" s="81">
        <v>0</v>
      </c>
      <c r="Z406" s="81">
        <v>1.695866666666667E-2</v>
      </c>
      <c r="AA406" s="81">
        <v>0</v>
      </c>
      <c r="AB406" s="81">
        <v>0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289"/>
        <v>1.695866666666667E-2</v>
      </c>
      <c r="BA406"/>
      <c r="BR406"/>
      <c r="CG406"/>
    </row>
    <row r="407" spans="1:85" x14ac:dyDescent="0.25">
      <c r="A407" s="29" t="s">
        <v>136</v>
      </c>
      <c r="B407" s="18">
        <v>10.527450238076868</v>
      </c>
      <c r="C407" s="18">
        <v>77.758119924497862</v>
      </c>
      <c r="D407" s="18">
        <v>30.724840632799232</v>
      </c>
      <c r="E407" s="18">
        <v>0</v>
      </c>
      <c r="F407" s="214"/>
      <c r="G407" s="18">
        <v>0</v>
      </c>
      <c r="H407" s="30">
        <v>0</v>
      </c>
      <c r="I407" s="16">
        <f t="shared" si="287"/>
        <v>119.01041079537396</v>
      </c>
      <c r="J407" s="6"/>
      <c r="K407" s="31" t="s">
        <v>136</v>
      </c>
      <c r="L407" s="18">
        <v>10.527450238076868</v>
      </c>
      <c r="M407" s="18">
        <v>77.758119924497862</v>
      </c>
      <c r="N407" s="18">
        <v>30.724840632799232</v>
      </c>
      <c r="O407" s="18">
        <v>0</v>
      </c>
      <c r="P407" s="18">
        <v>0</v>
      </c>
      <c r="Q407" s="18">
        <v>0</v>
      </c>
      <c r="R407" s="19">
        <v>0</v>
      </c>
      <c r="S407" s="20">
        <f t="shared" si="288"/>
        <v>119.01041079537396</v>
      </c>
      <c r="U407" s="84" t="s">
        <v>136</v>
      </c>
      <c r="V407" s="76">
        <v>10.527450238076868</v>
      </c>
      <c r="W407" s="76">
        <v>0</v>
      </c>
      <c r="X407" s="76">
        <v>0</v>
      </c>
      <c r="Y407" s="76">
        <v>77.758119924497862</v>
      </c>
      <c r="Z407" s="76">
        <v>13.31912305249821</v>
      </c>
      <c r="AA407" s="76">
        <v>0</v>
      </c>
      <c r="AB407" s="76">
        <v>0</v>
      </c>
      <c r="AC407" s="77">
        <v>17.405717580301022</v>
      </c>
      <c r="AD407" s="76">
        <v>0</v>
      </c>
      <c r="AE407" s="76">
        <v>0</v>
      </c>
      <c r="AF407" s="76">
        <v>0</v>
      </c>
      <c r="AG407" s="76">
        <v>17.405717580301022</v>
      </c>
      <c r="AH407" s="76">
        <v>0</v>
      </c>
      <c r="AI407" s="79">
        <f t="shared" si="289"/>
        <v>119.01041079537396</v>
      </c>
      <c r="BA407"/>
      <c r="BR407"/>
      <c r="CG407"/>
    </row>
    <row r="408" spans="1:85" x14ac:dyDescent="0.25">
      <c r="A408" s="21" t="s">
        <v>24</v>
      </c>
      <c r="B408" s="22">
        <v>6.9466230470364891</v>
      </c>
      <c r="C408" s="22">
        <v>0.16978344911364554</v>
      </c>
      <c r="D408" s="22">
        <v>1.3683737505945002</v>
      </c>
      <c r="E408" s="22">
        <v>50.80912228553823</v>
      </c>
      <c r="F408" s="214"/>
      <c r="G408" s="22">
        <v>7.0725721218611444</v>
      </c>
      <c r="H408" s="23">
        <v>0</v>
      </c>
      <c r="I408" s="24">
        <f t="shared" si="287"/>
        <v>66.366474654144014</v>
      </c>
      <c r="J408" s="6"/>
      <c r="K408" s="25" t="s">
        <v>24</v>
      </c>
      <c r="L408" s="26">
        <v>6.9466230470364891</v>
      </c>
      <c r="M408" s="26">
        <v>0.16978344911364554</v>
      </c>
      <c r="N408" s="26">
        <v>1.3683737505945002</v>
      </c>
      <c r="O408" s="26">
        <v>50.80912228553823</v>
      </c>
      <c r="P408" s="26">
        <v>0.70463556421817619</v>
      </c>
      <c r="Q408" s="26">
        <v>7.0725721218611444</v>
      </c>
      <c r="R408" s="27">
        <v>0</v>
      </c>
      <c r="S408" s="28">
        <f t="shared" si="288"/>
        <v>67.071110218362193</v>
      </c>
      <c r="U408" s="80" t="s">
        <v>24</v>
      </c>
      <c r="V408" s="81">
        <v>0</v>
      </c>
      <c r="W408" s="81">
        <v>5.3619018337391315</v>
      </c>
      <c r="X408" s="81">
        <v>7.0725721218611444</v>
      </c>
      <c r="Y408" s="81">
        <v>0.16978344911364554</v>
      </c>
      <c r="Z408" s="81">
        <v>1.3683737505945002</v>
      </c>
      <c r="AA408" s="81">
        <v>48.737668948487368</v>
      </c>
      <c r="AB408" s="81">
        <v>0.70463556421817619</v>
      </c>
      <c r="AC408" s="82">
        <v>3.6561745503482239</v>
      </c>
      <c r="AD408" s="81">
        <v>1.584721213297358</v>
      </c>
      <c r="AE408" s="81">
        <v>2.0714533370508645</v>
      </c>
      <c r="AF408" s="81">
        <v>0</v>
      </c>
      <c r="AG408" s="81">
        <v>0</v>
      </c>
      <c r="AH408" s="81">
        <v>0</v>
      </c>
      <c r="AI408" s="83">
        <f t="shared" si="289"/>
        <v>67.071110218362193</v>
      </c>
      <c r="BA408"/>
      <c r="BR408"/>
      <c r="CG408"/>
    </row>
    <row r="409" spans="1:85" x14ac:dyDescent="0.25">
      <c r="A409" s="29" t="s">
        <v>23</v>
      </c>
      <c r="B409" s="18">
        <v>0.70250351706550629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287"/>
        <v>0.70250351706550629</v>
      </c>
      <c r="J409" s="6"/>
      <c r="K409" s="31" t="s">
        <v>23</v>
      </c>
      <c r="L409" s="18">
        <v>0.70250351706550629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288"/>
        <v>0.70250351706550629</v>
      </c>
      <c r="U409" s="84" t="s">
        <v>23</v>
      </c>
      <c r="V409" s="76">
        <v>0.70250351706550629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0</v>
      </c>
      <c r="AD409" s="76">
        <v>0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289"/>
        <v>0.70250351706550629</v>
      </c>
      <c r="BA409"/>
      <c r="BR409"/>
      <c r="CG409"/>
    </row>
    <row r="410" spans="1:85" x14ac:dyDescent="0.25">
      <c r="A410" s="21" t="s">
        <v>58</v>
      </c>
      <c r="B410" s="22">
        <v>2.2232191503703702E-2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287"/>
        <v>2.2232191503703702E-2</v>
      </c>
      <c r="J410" s="6"/>
      <c r="K410" s="25" t="s">
        <v>58</v>
      </c>
      <c r="L410" s="26">
        <v>2.2232191503703702E-2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288"/>
        <v>2.2232191503703702E-2</v>
      </c>
      <c r="U410" s="80" t="s">
        <v>58</v>
      </c>
      <c r="V410" s="81">
        <v>2.2232191503703702E-2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289"/>
        <v>2.2232191503703702E-2</v>
      </c>
      <c r="BA410"/>
      <c r="BR410"/>
      <c r="CG410"/>
    </row>
    <row r="411" spans="1:85" x14ac:dyDescent="0.25">
      <c r="A411" s="29" t="s">
        <v>21</v>
      </c>
      <c r="B411" s="18">
        <v>0.10485455226161458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287"/>
        <v>0.10485455226161458</v>
      </c>
      <c r="J411" s="6"/>
      <c r="K411" s="31" t="s">
        <v>21</v>
      </c>
      <c r="L411" s="18">
        <v>0.10485455226161458</v>
      </c>
      <c r="M411" s="18">
        <v>0</v>
      </c>
      <c r="N411" s="18">
        <v>0</v>
      </c>
      <c r="O411" s="18">
        <v>0</v>
      </c>
      <c r="P411" s="18">
        <v>0.13529576042413019</v>
      </c>
      <c r="Q411" s="18">
        <v>0</v>
      </c>
      <c r="R411" s="19">
        <v>0</v>
      </c>
      <c r="S411" s="20">
        <f t="shared" si="288"/>
        <v>0.24015031268574477</v>
      </c>
      <c r="U411" s="84" t="s">
        <v>21</v>
      </c>
      <c r="V411" s="76">
        <v>0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0.13529576042413019</v>
      </c>
      <c r="AC411" s="77">
        <v>0.10485455226161458</v>
      </c>
      <c r="AD411" s="76">
        <v>0.10485455226161458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289"/>
        <v>0.24015031268574477</v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287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288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289"/>
        <v>0</v>
      </c>
      <c r="BA412"/>
      <c r="BR412"/>
      <c r="CG412"/>
    </row>
    <row r="413" spans="1:85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287"/>
        <v>0</v>
      </c>
      <c r="J413" s="6"/>
      <c r="K413" s="33" t="s">
        <v>62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288"/>
        <v>0</v>
      </c>
      <c r="U413" s="85" t="s">
        <v>60</v>
      </c>
      <c r="V413" s="76">
        <v>0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289"/>
        <v>0</v>
      </c>
      <c r="BA413"/>
      <c r="BR413"/>
      <c r="CG413"/>
    </row>
    <row r="414" spans="1:85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287"/>
        <v>0</v>
      </c>
      <c r="J414" s="6"/>
      <c r="K414" s="38" t="s">
        <v>22</v>
      </c>
      <c r="L414" s="39">
        <v>0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288"/>
        <v>0</v>
      </c>
      <c r="U414" s="86" t="s">
        <v>63</v>
      </c>
      <c r="V414" s="87">
        <v>0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289"/>
        <v>0</v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287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288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289"/>
        <v>0</v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287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288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289"/>
        <v>0</v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287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288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289"/>
        <v>0</v>
      </c>
      <c r="BA417"/>
      <c r="BR417"/>
      <c r="CG417"/>
    </row>
    <row r="418" spans="1:85" x14ac:dyDescent="0.25">
      <c r="A418" s="56" t="s">
        <v>25</v>
      </c>
      <c r="B418" s="57">
        <f>SUM(B397:B413)</f>
        <v>21.319594600323764</v>
      </c>
      <c r="C418" s="57">
        <f t="shared" ref="C418:I418" si="290">SUM(C397:C413)</f>
        <v>79.496519496243991</v>
      </c>
      <c r="D418" s="57">
        <f t="shared" si="290"/>
        <v>32.29782406477262</v>
      </c>
      <c r="E418" s="57">
        <f t="shared" si="290"/>
        <v>50.80912228553823</v>
      </c>
      <c r="F418" s="57">
        <f t="shared" si="290"/>
        <v>0</v>
      </c>
      <c r="G418" s="57">
        <f t="shared" si="290"/>
        <v>7.0725721218611444</v>
      </c>
      <c r="H418" s="58">
        <f t="shared" si="290"/>
        <v>0</v>
      </c>
      <c r="I418" s="16">
        <f t="shared" si="290"/>
        <v>190.99563256873975</v>
      </c>
      <c r="J418" s="6"/>
      <c r="K418" s="59" t="s">
        <v>25</v>
      </c>
      <c r="L418" s="57">
        <f>SUM(L397:L413)</f>
        <v>21.319594600323764</v>
      </c>
      <c r="M418" s="57">
        <f t="shared" ref="M418:S418" si="291">SUM(M397:M413)</f>
        <v>79.496519496243991</v>
      </c>
      <c r="N418" s="57">
        <f t="shared" si="291"/>
        <v>32.29782406477262</v>
      </c>
      <c r="O418" s="57">
        <f t="shared" si="291"/>
        <v>50.80912228553823</v>
      </c>
      <c r="P418" s="57">
        <f t="shared" si="291"/>
        <v>4.2979929467189395</v>
      </c>
      <c r="Q418" s="57">
        <f t="shared" si="291"/>
        <v>7.0725721218611444</v>
      </c>
      <c r="R418" s="58">
        <f t="shared" si="291"/>
        <v>0</v>
      </c>
      <c r="S418" s="60">
        <f t="shared" si="291"/>
        <v>195.29362551545867</v>
      </c>
      <c r="U418" s="94" t="s">
        <v>61</v>
      </c>
      <c r="V418" s="95">
        <f>SUM(V397:V413)</f>
        <v>14.268117001025661</v>
      </c>
      <c r="W418" s="95">
        <f t="shared" ref="W418:AH418" si="292">SUM(W397:W413)</f>
        <v>5.3619018337391315</v>
      </c>
      <c r="X418" s="95">
        <f t="shared" si="292"/>
        <v>7.0725721218611444</v>
      </c>
      <c r="Y418" s="95">
        <f t="shared" si="292"/>
        <v>79.496519496243991</v>
      </c>
      <c r="Z418" s="95">
        <f t="shared" si="292"/>
        <v>14.892106484471597</v>
      </c>
      <c r="AA418" s="95">
        <f t="shared" si="292"/>
        <v>48.737668948487368</v>
      </c>
      <c r="AB418" s="95">
        <f t="shared" si="292"/>
        <v>4.2979929467189395</v>
      </c>
      <c r="AC418" s="95">
        <f t="shared" si="292"/>
        <v>21.166746682910862</v>
      </c>
      <c r="AD418" s="96">
        <f t="shared" si="292"/>
        <v>1.6895757655589727</v>
      </c>
      <c r="AE418" s="96">
        <f t="shared" si="292"/>
        <v>2.0714533370508645</v>
      </c>
      <c r="AF418" s="96">
        <f t="shared" si="292"/>
        <v>0</v>
      </c>
      <c r="AG418" s="96">
        <f t="shared" si="292"/>
        <v>17.405717580301022</v>
      </c>
      <c r="AH418" s="96">
        <f t="shared" si="292"/>
        <v>0</v>
      </c>
      <c r="AI418" s="97">
        <f>SUM(V418:AC418)</f>
        <v>195.2936255154587</v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0.11162346653476904</v>
      </c>
      <c r="C419" s="98">
        <f t="shared" ref="C419:H419" si="293">IF($I418=0,"-",C418/$I418)</f>
        <v>0.41622166133894722</v>
      </c>
      <c r="D419" s="98">
        <f t="shared" si="293"/>
        <v>0.16910242203129205</v>
      </c>
      <c r="E419" s="98">
        <f t="shared" si="293"/>
        <v>0.26602242994876812</v>
      </c>
      <c r="F419" s="98">
        <f t="shared" si="293"/>
        <v>0</v>
      </c>
      <c r="G419" s="98">
        <f t="shared" si="293"/>
        <v>3.7030020146223551E-2</v>
      </c>
      <c r="H419" s="99">
        <f t="shared" si="293"/>
        <v>0</v>
      </c>
      <c r="I419" s="100">
        <f>SUM(B419:H419)</f>
        <v>1</v>
      </c>
      <c r="J419"/>
      <c r="K419" s="64" t="s">
        <v>86</v>
      </c>
      <c r="L419" s="65">
        <f>IF($S418=0,"-",L418/$S418)</f>
        <v>0.10916687395224883</v>
      </c>
      <c r="M419" s="65">
        <f t="shared" ref="M419:R419" si="294">IF($S418=0,"-",M418/$S418)</f>
        <v>0.40706151717149291</v>
      </c>
      <c r="N419" s="65">
        <f t="shared" si="294"/>
        <v>0.16538084117966284</v>
      </c>
      <c r="O419" s="65">
        <f t="shared" si="294"/>
        <v>0.26016784803616838</v>
      </c>
      <c r="P419" s="65">
        <f t="shared" si="294"/>
        <v>2.2007850667807523E-2</v>
      </c>
      <c r="Q419" s="65">
        <f t="shared" si="294"/>
        <v>3.6215068992619566E-2</v>
      </c>
      <c r="R419" s="66">
        <f t="shared" si="294"/>
        <v>0</v>
      </c>
      <c r="S419" s="67">
        <f>SUM(L419:R419)</f>
        <v>1.0000000000000002</v>
      </c>
      <c r="U419" s="101" t="s">
        <v>86</v>
      </c>
      <c r="V419" s="102">
        <f>+V418/$AI418</f>
        <v>7.3059819353377978E-2</v>
      </c>
      <c r="W419" s="102">
        <f t="shared" ref="W419:AH419" si="295">+W418/$AI418</f>
        <v>2.7455590624562928E-2</v>
      </c>
      <c r="X419" s="102">
        <f t="shared" si="295"/>
        <v>3.6215068992619559E-2</v>
      </c>
      <c r="Y419" s="102">
        <f t="shared" si="295"/>
        <v>0.40706151717149286</v>
      </c>
      <c r="Z419" s="102">
        <f t="shared" si="295"/>
        <v>7.6254954278027851E-2</v>
      </c>
      <c r="AA419" s="102">
        <f t="shared" si="295"/>
        <v>0.24956098193092063</v>
      </c>
      <c r="AB419" s="102">
        <f t="shared" si="295"/>
        <v>2.200785066780752E-2</v>
      </c>
      <c r="AC419" s="102">
        <f t="shared" si="295"/>
        <v>0.10838421698119062</v>
      </c>
      <c r="AD419" s="102">
        <f t="shared" si="295"/>
        <v>8.6514639743079189E-3</v>
      </c>
      <c r="AE419" s="102">
        <f t="shared" si="295"/>
        <v>1.0606866105247742E-2</v>
      </c>
      <c r="AF419" s="102">
        <f t="shared" si="295"/>
        <v>0</v>
      </c>
      <c r="AG419" s="102">
        <f t="shared" si="295"/>
        <v>8.9125886901634949E-2</v>
      </c>
      <c r="AH419" s="102">
        <f t="shared" si="295"/>
        <v>0</v>
      </c>
      <c r="AI419" s="103">
        <f>SUM(V419:AC419)</f>
        <v>0.99999999999999989</v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296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297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298">SUM(V424:AC424)</f>
        <v>0</v>
      </c>
      <c r="BA424"/>
      <c r="BR424"/>
      <c r="CG424"/>
    </row>
    <row r="425" spans="1:85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296"/>
        <v>0</v>
      </c>
      <c r="J425" s="6"/>
      <c r="K425" s="31" t="s">
        <v>9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297"/>
        <v>0</v>
      </c>
      <c r="U425" s="84" t="s">
        <v>9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298"/>
        <v>0</v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296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297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298"/>
        <v>0</v>
      </c>
      <c r="BA426"/>
      <c r="BR426"/>
      <c r="CG426"/>
    </row>
    <row r="427" spans="1:85" x14ac:dyDescent="0.25">
      <c r="A427" s="29" t="s">
        <v>15</v>
      </c>
      <c r="B427" s="18">
        <v>4.1855918121491857</v>
      </c>
      <c r="C427" s="18">
        <v>0</v>
      </c>
      <c r="D427" s="18">
        <v>0.14963636549493103</v>
      </c>
      <c r="E427" s="18">
        <v>0</v>
      </c>
      <c r="F427" s="214"/>
      <c r="G427" s="18">
        <v>0</v>
      </c>
      <c r="H427" s="30">
        <v>0</v>
      </c>
      <c r="I427" s="16">
        <f t="shared" si="296"/>
        <v>4.3352281776441171</v>
      </c>
      <c r="J427" s="6"/>
      <c r="K427" s="31" t="s">
        <v>15</v>
      </c>
      <c r="L427" s="18">
        <v>4.1855918121491857</v>
      </c>
      <c r="M427" s="18">
        <v>0</v>
      </c>
      <c r="N427" s="18">
        <v>0.14963636549493103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297"/>
        <v>4.3352281776441171</v>
      </c>
      <c r="U427" s="84" t="s">
        <v>15</v>
      </c>
      <c r="V427" s="76">
        <v>2.8267858905672547</v>
      </c>
      <c r="W427" s="76">
        <v>0</v>
      </c>
      <c r="X427" s="76">
        <v>0</v>
      </c>
      <c r="Y427" s="76">
        <v>0</v>
      </c>
      <c r="Z427" s="76">
        <v>0.14023130982136309</v>
      </c>
      <c r="AA427" s="76">
        <v>0</v>
      </c>
      <c r="AB427" s="76">
        <v>0</v>
      </c>
      <c r="AC427" s="77">
        <v>1.3682109772554989</v>
      </c>
      <c r="AD427" s="78">
        <v>1.3588059215819308</v>
      </c>
      <c r="AE427" s="78">
        <v>0</v>
      </c>
      <c r="AF427" s="78">
        <v>0</v>
      </c>
      <c r="AG427" s="78">
        <v>9.4050556735679469E-3</v>
      </c>
      <c r="AH427" s="78">
        <v>0</v>
      </c>
      <c r="AI427" s="79">
        <f t="shared" si="298"/>
        <v>4.3352281776441171</v>
      </c>
      <c r="BA427"/>
      <c r="BR427"/>
      <c r="CG427"/>
    </row>
    <row r="428" spans="1:85" x14ac:dyDescent="0.25">
      <c r="A428" s="21" t="s">
        <v>14</v>
      </c>
      <c r="B428" s="22">
        <v>2.5128482662065275</v>
      </c>
      <c r="C428" s="22">
        <v>1.1790718213932112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24">
        <f t="shared" si="296"/>
        <v>3.6919200875997387</v>
      </c>
      <c r="J428" s="6"/>
      <c r="K428" s="25" t="s">
        <v>14</v>
      </c>
      <c r="L428" s="26">
        <v>2.5128482662065275</v>
      </c>
      <c r="M428" s="26">
        <v>1.1790718213932112</v>
      </c>
      <c r="N428" s="26">
        <v>0</v>
      </c>
      <c r="O428" s="26">
        <v>0</v>
      </c>
      <c r="P428" s="26">
        <v>0</v>
      </c>
      <c r="Q428" s="26">
        <v>0</v>
      </c>
      <c r="R428" s="27">
        <v>0</v>
      </c>
      <c r="S428" s="28">
        <f t="shared" si="297"/>
        <v>3.6919200875997387</v>
      </c>
      <c r="U428" s="80" t="s">
        <v>55</v>
      </c>
      <c r="V428" s="81">
        <v>2.4955822332220006</v>
      </c>
      <c r="W428" s="81">
        <v>0</v>
      </c>
      <c r="X428" s="81">
        <v>0</v>
      </c>
      <c r="Y428" s="81">
        <v>1.1790718213932112</v>
      </c>
      <c r="Z428" s="81">
        <v>0</v>
      </c>
      <c r="AA428" s="81">
        <v>0</v>
      </c>
      <c r="AB428" s="81">
        <v>0</v>
      </c>
      <c r="AC428" s="82">
        <v>1.7266032984526832E-2</v>
      </c>
      <c r="AD428" s="81">
        <v>1.7266032984526832E-2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298"/>
        <v>3.6919200875997387</v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3.2351867673226639E-3</v>
      </c>
      <c r="F429" s="214"/>
      <c r="G429" s="18">
        <v>0</v>
      </c>
      <c r="H429" s="30">
        <v>0</v>
      </c>
      <c r="I429" s="16">
        <f t="shared" si="296"/>
        <v>3.2351867673226639E-3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3.2351867673226639E-3</v>
      </c>
      <c r="P429" s="18">
        <v>37.43084722110742</v>
      </c>
      <c r="Q429" s="18">
        <v>0</v>
      </c>
      <c r="R429" s="19">
        <v>0</v>
      </c>
      <c r="S429" s="20">
        <f t="shared" si="297"/>
        <v>37.43408240787474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3.2351867673226639E-3</v>
      </c>
      <c r="AB429" s="76">
        <v>37.43084722110742</v>
      </c>
      <c r="AC429" s="77">
        <v>0</v>
      </c>
      <c r="AD429" s="76">
        <v>0</v>
      </c>
      <c r="AE429" s="76">
        <v>0</v>
      </c>
      <c r="AF429" s="76">
        <v>0</v>
      </c>
      <c r="AG429" s="76">
        <v>0</v>
      </c>
      <c r="AH429" s="76">
        <v>0</v>
      </c>
      <c r="AI429" s="79">
        <f t="shared" si="298"/>
        <v>37.43408240787474</v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296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1.6793229456361343</v>
      </c>
      <c r="Q430" s="26">
        <v>0</v>
      </c>
      <c r="R430" s="27">
        <v>0</v>
      </c>
      <c r="S430" s="28">
        <f t="shared" si="297"/>
        <v>1.6793229456361343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1.6793229456361343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298"/>
        <v>1.6793229456361343</v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296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297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298"/>
        <v>0</v>
      </c>
      <c r="BA431"/>
      <c r="BR431"/>
      <c r="CG431"/>
    </row>
    <row r="432" spans="1:85" x14ac:dyDescent="0.25">
      <c r="A432" s="21" t="s">
        <v>16</v>
      </c>
      <c r="B432" s="22">
        <v>0</v>
      </c>
      <c r="C432" s="22">
        <v>0</v>
      </c>
      <c r="D432" s="22">
        <v>0</v>
      </c>
      <c r="E432" s="22">
        <v>0</v>
      </c>
      <c r="F432" s="214"/>
      <c r="G432" s="22">
        <v>0</v>
      </c>
      <c r="H432" s="23">
        <v>0</v>
      </c>
      <c r="I432" s="24">
        <f t="shared" si="296"/>
        <v>0</v>
      </c>
      <c r="J432" s="6"/>
      <c r="K432" s="25" t="s">
        <v>16</v>
      </c>
      <c r="L432" s="26">
        <v>0</v>
      </c>
      <c r="M432" s="26">
        <v>0</v>
      </c>
      <c r="N432" s="26">
        <v>0</v>
      </c>
      <c r="O432" s="26">
        <v>0</v>
      </c>
      <c r="P432" s="26">
        <v>3.6002670860196013</v>
      </c>
      <c r="Q432" s="26">
        <v>0</v>
      </c>
      <c r="R432" s="27">
        <v>0</v>
      </c>
      <c r="S432" s="28">
        <f t="shared" si="297"/>
        <v>3.6002670860196013</v>
      </c>
      <c r="U432" s="80" t="s">
        <v>16</v>
      </c>
      <c r="V432" s="81">
        <v>0</v>
      </c>
      <c r="W432" s="81">
        <v>0</v>
      </c>
      <c r="X432" s="81">
        <v>0</v>
      </c>
      <c r="Y432" s="81">
        <v>0</v>
      </c>
      <c r="Z432" s="81">
        <v>0</v>
      </c>
      <c r="AA432" s="81">
        <v>0</v>
      </c>
      <c r="AB432" s="81">
        <v>3.6002670860196013</v>
      </c>
      <c r="AC432" s="82">
        <v>0</v>
      </c>
      <c r="AD432" s="81">
        <v>0</v>
      </c>
      <c r="AE432" s="81">
        <v>0</v>
      </c>
      <c r="AF432" s="81">
        <v>0</v>
      </c>
      <c r="AG432" s="81">
        <v>0</v>
      </c>
      <c r="AH432" s="81">
        <v>0</v>
      </c>
      <c r="AI432" s="83">
        <f t="shared" si="298"/>
        <v>3.6002670860196013</v>
      </c>
      <c r="BA432"/>
      <c r="BR432"/>
      <c r="CG432"/>
    </row>
    <row r="433" spans="1:85" x14ac:dyDescent="0.25">
      <c r="A433" s="29" t="s">
        <v>136</v>
      </c>
      <c r="B433" s="18">
        <v>22.314779696017691</v>
      </c>
      <c r="C433" s="18">
        <v>44.317896618142406</v>
      </c>
      <c r="D433" s="18">
        <v>18.164867555191115</v>
      </c>
      <c r="E433" s="18">
        <v>0</v>
      </c>
      <c r="F433" s="214"/>
      <c r="G433" s="18">
        <v>0</v>
      </c>
      <c r="H433" s="30">
        <v>0</v>
      </c>
      <c r="I433" s="16">
        <f t="shared" si="296"/>
        <v>84.797543869351216</v>
      </c>
      <c r="J433" s="6"/>
      <c r="K433" s="31" t="s">
        <v>136</v>
      </c>
      <c r="L433" s="18">
        <v>22.314779696017691</v>
      </c>
      <c r="M433" s="18">
        <v>44.317896618142406</v>
      </c>
      <c r="N433" s="18">
        <v>18.164867555191115</v>
      </c>
      <c r="O433" s="18">
        <v>0</v>
      </c>
      <c r="P433" s="18">
        <v>2.0171504435190678E-2</v>
      </c>
      <c r="Q433" s="18">
        <v>0</v>
      </c>
      <c r="R433" s="19">
        <v>0</v>
      </c>
      <c r="S433" s="20">
        <f t="shared" si="297"/>
        <v>84.817715373786413</v>
      </c>
      <c r="U433" s="84" t="s">
        <v>136</v>
      </c>
      <c r="V433" s="76">
        <v>21.406658193464377</v>
      </c>
      <c r="W433" s="76">
        <v>0</v>
      </c>
      <c r="X433" s="76">
        <v>0</v>
      </c>
      <c r="Y433" s="76">
        <v>44.317896618142406</v>
      </c>
      <c r="Z433" s="76">
        <v>18.164867555191115</v>
      </c>
      <c r="AA433" s="76">
        <v>0</v>
      </c>
      <c r="AB433" s="76">
        <v>2.0171504435190678E-2</v>
      </c>
      <c r="AC433" s="77">
        <v>0.90812150255331547</v>
      </c>
      <c r="AD433" s="76">
        <v>0.90812150255331547</v>
      </c>
      <c r="AE433" s="76">
        <v>0</v>
      </c>
      <c r="AF433" s="76">
        <v>0</v>
      </c>
      <c r="AG433" s="76">
        <v>0</v>
      </c>
      <c r="AH433" s="76">
        <v>0</v>
      </c>
      <c r="AI433" s="79">
        <f t="shared" si="298"/>
        <v>84.817715373786413</v>
      </c>
      <c r="BA433"/>
      <c r="BR433"/>
      <c r="CG433"/>
    </row>
    <row r="434" spans="1:85" x14ac:dyDescent="0.25">
      <c r="A434" s="21" t="s">
        <v>24</v>
      </c>
      <c r="B434" s="22">
        <v>102.33018542558354</v>
      </c>
      <c r="C434" s="22">
        <v>2.0621371330992359E-4</v>
      </c>
      <c r="D434" s="22">
        <v>2.9239173102182949</v>
      </c>
      <c r="E434" s="22">
        <v>194.40237241703699</v>
      </c>
      <c r="F434" s="214"/>
      <c r="G434" s="22">
        <v>54.423817476940336</v>
      </c>
      <c r="H434" s="23">
        <v>0</v>
      </c>
      <c r="I434" s="24">
        <f t="shared" si="296"/>
        <v>354.08049884349242</v>
      </c>
      <c r="J434" s="6"/>
      <c r="K434" s="25" t="s">
        <v>24</v>
      </c>
      <c r="L434" s="26">
        <v>102.33018542558354</v>
      </c>
      <c r="M434" s="26">
        <v>2.0621371330992359E-4</v>
      </c>
      <c r="N434" s="26">
        <v>2.9239173102182949</v>
      </c>
      <c r="O434" s="26">
        <v>194.40237241703699</v>
      </c>
      <c r="P434" s="26">
        <v>0.40518663729821963</v>
      </c>
      <c r="Q434" s="26">
        <v>54.423817476940336</v>
      </c>
      <c r="R434" s="27">
        <v>0</v>
      </c>
      <c r="S434" s="28">
        <f t="shared" si="297"/>
        <v>354.48568548079066</v>
      </c>
      <c r="U434" s="80" t="s">
        <v>24</v>
      </c>
      <c r="V434" s="81">
        <v>0.13942672592357619</v>
      </c>
      <c r="W434" s="81">
        <v>97.197689298103214</v>
      </c>
      <c r="X434" s="81">
        <v>54.423817476940336</v>
      </c>
      <c r="Y434" s="81">
        <v>2.0621371330992359E-4</v>
      </c>
      <c r="Z434" s="81">
        <v>1.5674577671503664</v>
      </c>
      <c r="AA434" s="81">
        <v>193.36704095321156</v>
      </c>
      <c r="AB434" s="81">
        <v>0.40518663729821963</v>
      </c>
      <c r="AC434" s="82">
        <v>7.3848604084501046</v>
      </c>
      <c r="AD434" s="81">
        <v>4.9930694015567472</v>
      </c>
      <c r="AE434" s="81">
        <v>1.0353314638254298</v>
      </c>
      <c r="AF434" s="81">
        <v>0</v>
      </c>
      <c r="AG434" s="81">
        <v>1.3564595430679283</v>
      </c>
      <c r="AH434" s="81">
        <v>0</v>
      </c>
      <c r="AI434" s="83">
        <f t="shared" si="298"/>
        <v>354.48568548079072</v>
      </c>
      <c r="BA434"/>
      <c r="BR434"/>
      <c r="CG434"/>
    </row>
    <row r="435" spans="1:85" x14ac:dyDescent="0.25">
      <c r="A435" s="29" t="s">
        <v>23</v>
      </c>
      <c r="B435" s="18">
        <v>34.37038437836447</v>
      </c>
      <c r="C435" s="18">
        <v>0</v>
      </c>
      <c r="D435" s="18">
        <v>0</v>
      </c>
      <c r="E435" s="18">
        <v>0</v>
      </c>
      <c r="F435" s="214"/>
      <c r="G435" s="18">
        <v>0</v>
      </c>
      <c r="H435" s="30">
        <v>0</v>
      </c>
      <c r="I435" s="16">
        <f t="shared" si="296"/>
        <v>34.37038437836447</v>
      </c>
      <c r="J435" s="6"/>
      <c r="K435" s="31" t="s">
        <v>23</v>
      </c>
      <c r="L435" s="18">
        <v>34.37038437836447</v>
      </c>
      <c r="M435" s="18">
        <v>0</v>
      </c>
      <c r="N435" s="18">
        <v>0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297"/>
        <v>34.37038437836447</v>
      </c>
      <c r="U435" s="84" t="s">
        <v>23</v>
      </c>
      <c r="V435" s="76">
        <v>28.986739686433545</v>
      </c>
      <c r="W435" s="76">
        <v>0</v>
      </c>
      <c r="X435" s="76">
        <v>0</v>
      </c>
      <c r="Y435" s="76">
        <v>0</v>
      </c>
      <c r="Z435" s="76">
        <v>0</v>
      </c>
      <c r="AA435" s="76">
        <v>0</v>
      </c>
      <c r="AB435" s="76">
        <v>0</v>
      </c>
      <c r="AC435" s="77">
        <v>5.383644691930928</v>
      </c>
      <c r="AD435" s="76">
        <v>5.383644691930928</v>
      </c>
      <c r="AE435" s="76">
        <v>0</v>
      </c>
      <c r="AF435" s="76">
        <v>0</v>
      </c>
      <c r="AG435" s="76">
        <v>0</v>
      </c>
      <c r="AH435" s="76">
        <v>0</v>
      </c>
      <c r="AI435" s="79">
        <f t="shared" si="298"/>
        <v>34.37038437836447</v>
      </c>
      <c r="BA435"/>
      <c r="BR435"/>
      <c r="CG435"/>
    </row>
    <row r="436" spans="1:85" x14ac:dyDescent="0.25">
      <c r="A436" s="21" t="s">
        <v>58</v>
      </c>
      <c r="B436" s="22">
        <v>0.62910830979824595</v>
      </c>
      <c r="C436" s="22">
        <v>4.1707715314471511E-2</v>
      </c>
      <c r="D436" s="22">
        <v>0.47728899857420581</v>
      </c>
      <c r="E436" s="22">
        <v>0</v>
      </c>
      <c r="F436" s="214"/>
      <c r="G436" s="22">
        <v>0</v>
      </c>
      <c r="H436" s="23">
        <v>0</v>
      </c>
      <c r="I436" s="24">
        <f t="shared" si="296"/>
        <v>1.1481050236869232</v>
      </c>
      <c r="J436" s="6"/>
      <c r="K436" s="25" t="s">
        <v>58</v>
      </c>
      <c r="L436" s="26">
        <v>0.62910830979824595</v>
      </c>
      <c r="M436" s="26">
        <v>4.1707715314471511E-2</v>
      </c>
      <c r="N436" s="26">
        <v>0.47728899857420581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297"/>
        <v>1.1481050236869232</v>
      </c>
      <c r="U436" s="80" t="s">
        <v>58</v>
      </c>
      <c r="V436" s="81">
        <v>0.62910830979824595</v>
      </c>
      <c r="W436" s="81">
        <v>0</v>
      </c>
      <c r="X436" s="81">
        <v>0</v>
      </c>
      <c r="Y436" s="81">
        <v>4.1707715314471511E-2</v>
      </c>
      <c r="Z436" s="81">
        <v>0.47728899857420581</v>
      </c>
      <c r="AA436" s="81">
        <v>0</v>
      </c>
      <c r="AB436" s="81">
        <v>0</v>
      </c>
      <c r="AC436" s="82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298"/>
        <v>1.1481050236869232</v>
      </c>
      <c r="BA436"/>
      <c r="BR436"/>
      <c r="CG436"/>
    </row>
    <row r="437" spans="1:85" x14ac:dyDescent="0.25">
      <c r="A437" s="29" t="s">
        <v>21</v>
      </c>
      <c r="B437" s="18">
        <v>7.3518063428352161</v>
      </c>
      <c r="C437" s="18">
        <v>0</v>
      </c>
      <c r="D437" s="18">
        <v>39.144090751912891</v>
      </c>
      <c r="E437" s="18">
        <v>0</v>
      </c>
      <c r="F437" s="214"/>
      <c r="G437" s="18">
        <v>0</v>
      </c>
      <c r="H437" s="30">
        <v>0</v>
      </c>
      <c r="I437" s="16">
        <f t="shared" si="296"/>
        <v>46.495897094748109</v>
      </c>
      <c r="J437" s="6"/>
      <c r="K437" s="31" t="s">
        <v>21</v>
      </c>
      <c r="L437" s="18">
        <v>7.3518063428352161</v>
      </c>
      <c r="M437" s="18">
        <v>0</v>
      </c>
      <c r="N437" s="18">
        <v>39.144090751912891</v>
      </c>
      <c r="O437" s="18">
        <v>0</v>
      </c>
      <c r="P437" s="18">
        <v>1.5629882485607631</v>
      </c>
      <c r="Q437" s="18">
        <v>0</v>
      </c>
      <c r="R437" s="19">
        <v>0</v>
      </c>
      <c r="S437" s="20">
        <f t="shared" si="297"/>
        <v>48.058885343308873</v>
      </c>
      <c r="U437" s="84" t="s">
        <v>21</v>
      </c>
      <c r="V437" s="76">
        <v>7.329436943356554</v>
      </c>
      <c r="W437" s="76">
        <v>0</v>
      </c>
      <c r="X437" s="76">
        <v>0</v>
      </c>
      <c r="Y437" s="76">
        <v>0</v>
      </c>
      <c r="Z437" s="76">
        <v>36.398438094264449</v>
      </c>
      <c r="AA437" s="76">
        <v>0</v>
      </c>
      <c r="AB437" s="76">
        <v>1.5629882485607631</v>
      </c>
      <c r="AC437" s="77">
        <v>2.7680220571271059</v>
      </c>
      <c r="AD437" s="76">
        <v>2.2369399478661817E-2</v>
      </c>
      <c r="AE437" s="76">
        <v>0</v>
      </c>
      <c r="AF437" s="76">
        <v>0</v>
      </c>
      <c r="AG437" s="76">
        <v>2.7456526576484435</v>
      </c>
      <c r="AH437" s="76">
        <v>0</v>
      </c>
      <c r="AI437" s="79">
        <f t="shared" si="298"/>
        <v>48.058885343308873</v>
      </c>
      <c r="BA437"/>
      <c r="BR437"/>
      <c r="CG437"/>
    </row>
    <row r="438" spans="1:85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296"/>
        <v>0</v>
      </c>
      <c r="J438" s="6"/>
      <c r="K438" s="25" t="s">
        <v>20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297"/>
        <v>0</v>
      </c>
      <c r="U438" s="80" t="s">
        <v>59</v>
      </c>
      <c r="V438" s="81">
        <v>0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298"/>
        <v>0</v>
      </c>
      <c r="BA438"/>
      <c r="BR438"/>
      <c r="CG438"/>
    </row>
    <row r="439" spans="1:85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296"/>
        <v>0</v>
      </c>
      <c r="J439" s="6"/>
      <c r="K439" s="33" t="s">
        <v>62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297"/>
        <v>0</v>
      </c>
      <c r="U439" s="85" t="s">
        <v>60</v>
      </c>
      <c r="V439" s="76">
        <v>0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298"/>
        <v>0</v>
      </c>
      <c r="BA439"/>
      <c r="BR439"/>
      <c r="CG439"/>
    </row>
    <row r="440" spans="1:85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296"/>
        <v>0</v>
      </c>
      <c r="J440" s="6"/>
      <c r="K440" s="38" t="s">
        <v>22</v>
      </c>
      <c r="L440" s="39">
        <v>0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297"/>
        <v>0</v>
      </c>
      <c r="U440" s="86" t="s">
        <v>63</v>
      </c>
      <c r="V440" s="87">
        <v>0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298"/>
        <v>0</v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296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297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298"/>
        <v>0</v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296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297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298"/>
        <v>0</v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296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297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298"/>
        <v>0</v>
      </c>
      <c r="AJ443" s="12"/>
    </row>
    <row r="444" spans="1:85" x14ac:dyDescent="0.25">
      <c r="A444" s="56" t="s">
        <v>25</v>
      </c>
      <c r="B444" s="57">
        <f>SUM(B423:B439)</f>
        <v>173.69470423095487</v>
      </c>
      <c r="C444" s="57">
        <f t="shared" ref="C444:I444" si="299">SUM(C423:C439)</f>
        <v>45.538882368563399</v>
      </c>
      <c r="D444" s="57">
        <f t="shared" si="299"/>
        <v>60.859800981391444</v>
      </c>
      <c r="E444" s="57">
        <f t="shared" si="299"/>
        <v>194.4056076038043</v>
      </c>
      <c r="F444" s="57">
        <f t="shared" si="299"/>
        <v>0</v>
      </c>
      <c r="G444" s="57">
        <f t="shared" si="299"/>
        <v>54.423817476940336</v>
      </c>
      <c r="H444" s="58">
        <f t="shared" si="299"/>
        <v>0</v>
      </c>
      <c r="I444" s="16">
        <f t="shared" si="299"/>
        <v>528.92281266165435</v>
      </c>
      <c r="J444" s="6"/>
      <c r="K444" s="59" t="s">
        <v>25</v>
      </c>
      <c r="L444" s="57">
        <f>SUM(L423:L439)</f>
        <v>173.69470423095487</v>
      </c>
      <c r="M444" s="57">
        <f t="shared" ref="M444:S444" si="300">SUM(M423:M439)</f>
        <v>45.538882368563399</v>
      </c>
      <c r="N444" s="57">
        <f t="shared" si="300"/>
        <v>60.859800981391444</v>
      </c>
      <c r="O444" s="57">
        <f t="shared" si="300"/>
        <v>194.4056076038043</v>
      </c>
      <c r="P444" s="57">
        <f t="shared" si="300"/>
        <v>44.698783643057332</v>
      </c>
      <c r="Q444" s="57">
        <f t="shared" si="300"/>
        <v>54.423817476940336</v>
      </c>
      <c r="R444" s="58">
        <f t="shared" si="300"/>
        <v>0</v>
      </c>
      <c r="S444" s="60">
        <f t="shared" si="300"/>
        <v>573.6215963047116</v>
      </c>
      <c r="U444" s="94" t="s">
        <v>61</v>
      </c>
      <c r="V444" s="95">
        <f>SUM(V423:V439)</f>
        <v>63.813737982765559</v>
      </c>
      <c r="W444" s="95">
        <f t="shared" ref="W444:AH444" si="301">SUM(W423:W439)</f>
        <v>97.197689298103214</v>
      </c>
      <c r="X444" s="95">
        <f t="shared" si="301"/>
        <v>54.423817476940336</v>
      </c>
      <c r="Y444" s="95">
        <f t="shared" si="301"/>
        <v>45.538882368563399</v>
      </c>
      <c r="Z444" s="95">
        <f t="shared" si="301"/>
        <v>56.7482837250015</v>
      </c>
      <c r="AA444" s="95">
        <f t="shared" si="301"/>
        <v>193.37027613997887</v>
      </c>
      <c r="AB444" s="95">
        <f t="shared" si="301"/>
        <v>44.698783643057332</v>
      </c>
      <c r="AC444" s="95">
        <f t="shared" si="301"/>
        <v>17.830125670301481</v>
      </c>
      <c r="AD444" s="96">
        <f t="shared" si="301"/>
        <v>12.683276950086109</v>
      </c>
      <c r="AE444" s="96">
        <f t="shared" si="301"/>
        <v>1.0353314638254298</v>
      </c>
      <c r="AF444" s="96">
        <f t="shared" si="301"/>
        <v>0</v>
      </c>
      <c r="AG444" s="96">
        <f t="shared" si="301"/>
        <v>4.1115172563899396</v>
      </c>
      <c r="AH444" s="96">
        <f t="shared" si="301"/>
        <v>0</v>
      </c>
      <c r="AI444" s="97">
        <f>SUM(V444:AC444)</f>
        <v>573.62159630471172</v>
      </c>
    </row>
    <row r="445" spans="1:85" s="1" customFormat="1" ht="15" thickBot="1" x14ac:dyDescent="0.35">
      <c r="A445" s="61" t="s">
        <v>86</v>
      </c>
      <c r="B445" s="98">
        <f>IF($I444=0,"-",B444/$I444)</f>
        <v>0.32839329307216952</v>
      </c>
      <c r="C445" s="98">
        <f t="shared" ref="C445:H445" si="302">IF($I444=0,"-",C444/$I444)</f>
        <v>8.6097406423825559E-2</v>
      </c>
      <c r="D445" s="98">
        <f t="shared" si="302"/>
        <v>0.11506367190919924</v>
      </c>
      <c r="E445" s="98">
        <f t="shared" si="302"/>
        <v>0.36755005257858536</v>
      </c>
      <c r="F445" s="98">
        <f t="shared" si="302"/>
        <v>0</v>
      </c>
      <c r="G445" s="98">
        <f t="shared" si="302"/>
        <v>0.10289557601622036</v>
      </c>
      <c r="H445" s="99">
        <f t="shared" si="302"/>
        <v>0</v>
      </c>
      <c r="I445" s="100">
        <f>SUM(B445:H445)</f>
        <v>1.0000000000000002</v>
      </c>
      <c r="J445"/>
      <c r="K445" s="64" t="s">
        <v>86</v>
      </c>
      <c r="L445" s="65">
        <f>IF($S444=0,"-",L444/$S444)</f>
        <v>0.30280363457356141</v>
      </c>
      <c r="M445" s="65">
        <f t="shared" ref="M445:R445" si="303">IF($S444=0,"-",M444/$S444)</f>
        <v>7.9388367979738417E-2</v>
      </c>
      <c r="N445" s="65">
        <f t="shared" si="303"/>
        <v>0.10609747152731383</v>
      </c>
      <c r="O445" s="65">
        <f t="shared" si="303"/>
        <v>0.33890914996257349</v>
      </c>
      <c r="P445" s="65">
        <f t="shared" si="303"/>
        <v>7.7923815858761777E-2</v>
      </c>
      <c r="Q445" s="65">
        <f t="shared" si="303"/>
        <v>9.4877560098051192E-2</v>
      </c>
      <c r="R445" s="66">
        <f t="shared" si="303"/>
        <v>0</v>
      </c>
      <c r="S445" s="67">
        <f>SUM(L445:R445)</f>
        <v>1</v>
      </c>
      <c r="U445" s="101" t="s">
        <v>86</v>
      </c>
      <c r="V445" s="102">
        <f>+V444/$AI444</f>
        <v>0.11124709807625037</v>
      </c>
      <c r="W445" s="102">
        <f t="shared" ref="W445:AH445" si="304">+W444/$AI444</f>
        <v>0.16944565881803225</v>
      </c>
      <c r="X445" s="102">
        <f t="shared" si="304"/>
        <v>9.4877560098051178E-2</v>
      </c>
      <c r="Y445" s="102">
        <f t="shared" si="304"/>
        <v>7.9388367979738389E-2</v>
      </c>
      <c r="Z445" s="102">
        <f t="shared" si="304"/>
        <v>9.892982427888998E-2</v>
      </c>
      <c r="AA445" s="102">
        <f t="shared" si="304"/>
        <v>0.3371042467467687</v>
      </c>
      <c r="AB445" s="102">
        <f t="shared" si="304"/>
        <v>7.7923815858761764E-2</v>
      </c>
      <c r="AC445" s="102">
        <f t="shared" si="304"/>
        <v>3.1083428143507338E-2</v>
      </c>
      <c r="AD445" s="102">
        <f t="shared" si="304"/>
        <v>2.2110877679278773E-2</v>
      </c>
      <c r="AE445" s="102">
        <f t="shared" si="304"/>
        <v>1.8049032158047528E-3</v>
      </c>
      <c r="AF445" s="102">
        <f t="shared" si="304"/>
        <v>0</v>
      </c>
      <c r="AG445" s="102">
        <f t="shared" si="304"/>
        <v>7.1676472484238085E-3</v>
      </c>
      <c r="AH445" s="102">
        <f t="shared" si="304"/>
        <v>0</v>
      </c>
      <c r="AI445" s="103">
        <f>SUM(V445:AC445)</f>
        <v>0.99999999999999989</v>
      </c>
      <c r="AJ445"/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6.3568363739832622E-3</v>
      </c>
      <c r="G449" s="224"/>
      <c r="H449" s="226"/>
      <c r="I449" s="16">
        <f>SUM(B449:H449)</f>
        <v>6.3568363739832622E-3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305">SUM(B450:H450)</f>
        <v>0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306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305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306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305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306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305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306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305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306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14.704992378802597</v>
      </c>
      <c r="G455" s="227"/>
      <c r="H455" s="229"/>
      <c r="I455" s="16">
        <f t="shared" si="305"/>
        <v>14.704992378802597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306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305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306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305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306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305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306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305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306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46.952119504000414</v>
      </c>
      <c r="G460" s="227"/>
      <c r="H460" s="229"/>
      <c r="I460" s="24">
        <f t="shared" si="305"/>
        <v>46.952119504000414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306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305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306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305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306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0.68540157862756323</v>
      </c>
      <c r="G463" s="227"/>
      <c r="H463" s="229"/>
      <c r="I463" s="16">
        <f t="shared" si="305"/>
        <v>0.68540157862756323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306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305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306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305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306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305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306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305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306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305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306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305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306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I470" si="307">SUM(C449:C465)</f>
        <v>0</v>
      </c>
      <c r="D470" s="57">
        <f t="shared" si="307"/>
        <v>0</v>
      </c>
      <c r="E470" s="57">
        <f t="shared" si="307"/>
        <v>0</v>
      </c>
      <c r="F470" s="57">
        <f t="shared" si="307"/>
        <v>62.348870297804559</v>
      </c>
      <c r="G470" s="57">
        <f t="shared" si="307"/>
        <v>0</v>
      </c>
      <c r="H470" s="58">
        <f t="shared" si="307"/>
        <v>0</v>
      </c>
      <c r="I470" s="16">
        <f t="shared" si="307"/>
        <v>62.348870297804559</v>
      </c>
      <c r="J470" s="6"/>
      <c r="K470" s="59" t="s">
        <v>25</v>
      </c>
      <c r="L470" s="57">
        <f>SUM(L449:L465)</f>
        <v>0</v>
      </c>
      <c r="M470" s="57">
        <f t="shared" ref="M470:S470" si="308">SUM(M449:M465)</f>
        <v>0</v>
      </c>
      <c r="N470" s="57">
        <f t="shared" si="308"/>
        <v>0</v>
      </c>
      <c r="O470" s="57">
        <f t="shared" si="308"/>
        <v>0</v>
      </c>
      <c r="P470" s="57">
        <f t="shared" si="308"/>
        <v>0</v>
      </c>
      <c r="Q470" s="57">
        <f t="shared" si="308"/>
        <v>0</v>
      </c>
      <c r="R470" s="58">
        <f t="shared" si="308"/>
        <v>0</v>
      </c>
      <c r="S470" s="60">
        <f t="shared" si="308"/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309">IF($I470=0,"-",C470/$I470)</f>
        <v>0</v>
      </c>
      <c r="D471" s="98">
        <f t="shared" si="309"/>
        <v>0</v>
      </c>
      <c r="E471" s="98">
        <f t="shared" si="309"/>
        <v>0</v>
      </c>
      <c r="F471" s="98">
        <f t="shared" si="309"/>
        <v>1</v>
      </c>
      <c r="G471" s="98">
        <f t="shared" si="309"/>
        <v>0</v>
      </c>
      <c r="H471" s="99">
        <f t="shared" si="309"/>
        <v>0</v>
      </c>
      <c r="I471" s="100">
        <f>SUM(B471:H471)</f>
        <v>1</v>
      </c>
      <c r="J471" s="1"/>
      <c r="K471" s="64" t="s">
        <v>86</v>
      </c>
      <c r="L471" s="65" t="str">
        <f>IF($S470=0,"-",L470/$S470)</f>
        <v>-</v>
      </c>
      <c r="M471" s="65" t="str">
        <f t="shared" ref="M471:R471" si="310">IF($S470=0,"-",M470/$S470)</f>
        <v>-</v>
      </c>
      <c r="N471" s="65" t="str">
        <f t="shared" si="310"/>
        <v>-</v>
      </c>
      <c r="O471" s="65" t="str">
        <f t="shared" si="310"/>
        <v>-</v>
      </c>
      <c r="P471" s="65" t="str">
        <f t="shared" si="310"/>
        <v>-</v>
      </c>
      <c r="Q471" s="65" t="str">
        <f t="shared" si="310"/>
        <v>-</v>
      </c>
      <c r="R471" s="66" t="str">
        <f t="shared" si="310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311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312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311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312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311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312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311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312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311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312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8834.598195976454</v>
      </c>
      <c r="G481" s="227"/>
      <c r="H481" s="229"/>
      <c r="I481" s="16">
        <f t="shared" si="311"/>
        <v>8834.598195976454</v>
      </c>
      <c r="J481" s="6"/>
      <c r="K481" s="31" t="s">
        <v>56</v>
      </c>
      <c r="L481" s="227"/>
      <c r="M481" s="228"/>
      <c r="N481" s="228"/>
      <c r="O481" s="229"/>
      <c r="P481" s="18">
        <v>2265.6887550562233</v>
      </c>
      <c r="Q481" s="227"/>
      <c r="R481" s="234"/>
      <c r="S481" s="20">
        <f t="shared" si="312"/>
        <v>2265.6887550562233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2913.5470925524291</v>
      </c>
      <c r="G482" s="227"/>
      <c r="H482" s="229"/>
      <c r="I482" s="24">
        <f t="shared" si="311"/>
        <v>2913.5470925524291</v>
      </c>
      <c r="J482" s="6"/>
      <c r="K482" s="25" t="s">
        <v>11</v>
      </c>
      <c r="L482" s="227"/>
      <c r="M482" s="228"/>
      <c r="N482" s="228"/>
      <c r="O482" s="229"/>
      <c r="P482" s="26">
        <v>1044.8370855743126</v>
      </c>
      <c r="Q482" s="227"/>
      <c r="R482" s="234"/>
      <c r="S482" s="28">
        <f t="shared" si="312"/>
        <v>1044.8370855743126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311"/>
        <v>0</v>
      </c>
      <c r="J483" s="6"/>
      <c r="K483" s="31" t="s">
        <v>57</v>
      </c>
      <c r="L483" s="227"/>
      <c r="M483" s="228"/>
      <c r="N483" s="228"/>
      <c r="O483" s="229"/>
      <c r="P483" s="18">
        <v>9.6589403142388619E-15</v>
      </c>
      <c r="Q483" s="227"/>
      <c r="R483" s="234"/>
      <c r="S483" s="20">
        <f t="shared" si="312"/>
        <v>9.6589403142388619E-15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8.3109105408319142</v>
      </c>
      <c r="G484" s="227"/>
      <c r="H484" s="229"/>
      <c r="I484" s="24">
        <f t="shared" si="311"/>
        <v>8.3109105408319142</v>
      </c>
      <c r="J484" s="6"/>
      <c r="K484" s="25" t="s">
        <v>16</v>
      </c>
      <c r="L484" s="227"/>
      <c r="M484" s="228"/>
      <c r="N484" s="228"/>
      <c r="O484" s="229"/>
      <c r="P484" s="26">
        <v>1.1748857301490354</v>
      </c>
      <c r="Q484" s="227"/>
      <c r="R484" s="234"/>
      <c r="S484" s="28">
        <f t="shared" si="312"/>
        <v>1.1748857301490354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5.1899873116115787</v>
      </c>
      <c r="G485" s="227"/>
      <c r="H485" s="229"/>
      <c r="I485" s="16">
        <f t="shared" si="311"/>
        <v>5.1899873116115787</v>
      </c>
      <c r="J485" s="6"/>
      <c r="K485" s="31" t="s">
        <v>136</v>
      </c>
      <c r="L485" s="227"/>
      <c r="M485" s="228"/>
      <c r="N485" s="228"/>
      <c r="O485" s="229"/>
      <c r="P485" s="18">
        <v>5.940635962883789E-2</v>
      </c>
      <c r="Q485" s="227"/>
      <c r="R485" s="234"/>
      <c r="S485" s="20">
        <f t="shared" si="312"/>
        <v>5.940635962883789E-2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11.428966498429768</v>
      </c>
      <c r="G486" s="227"/>
      <c r="H486" s="229"/>
      <c r="I486" s="24">
        <f t="shared" si="311"/>
        <v>11.428966498429768</v>
      </c>
      <c r="J486" s="6"/>
      <c r="K486" s="25" t="s">
        <v>24</v>
      </c>
      <c r="L486" s="227"/>
      <c r="M486" s="228"/>
      <c r="N486" s="228"/>
      <c r="O486" s="229"/>
      <c r="P486" s="26">
        <v>5.2580162446247414E-13</v>
      </c>
      <c r="Q486" s="227"/>
      <c r="R486" s="234"/>
      <c r="S486" s="28">
        <f t="shared" si="312"/>
        <v>5.2580162446247414E-13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311"/>
        <v>0</v>
      </c>
      <c r="J487" s="6"/>
      <c r="K487" s="31" t="s">
        <v>23</v>
      </c>
      <c r="L487" s="227"/>
      <c r="M487" s="228"/>
      <c r="N487" s="228"/>
      <c r="O487" s="229"/>
      <c r="P487" s="18">
        <v>4.2632564145606011E-14</v>
      </c>
      <c r="Q487" s="227"/>
      <c r="R487" s="234"/>
      <c r="S487" s="20">
        <f t="shared" si="312"/>
        <v>4.2632564145606011E-14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311"/>
        <v>0</v>
      </c>
      <c r="J488" s="6"/>
      <c r="K488" s="25" t="s">
        <v>58</v>
      </c>
      <c r="L488" s="227"/>
      <c r="M488" s="228"/>
      <c r="N488" s="228"/>
      <c r="O488" s="229"/>
      <c r="P488" s="26">
        <v>-9.7921670771938807E-14</v>
      </c>
      <c r="Q488" s="227"/>
      <c r="R488" s="234"/>
      <c r="S488" s="28">
        <f t="shared" si="312"/>
        <v>-9.7921670771938807E-14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638.06755786729377</v>
      </c>
      <c r="G489" s="227"/>
      <c r="H489" s="229"/>
      <c r="I489" s="16">
        <f t="shared" si="311"/>
        <v>638.06755786729377</v>
      </c>
      <c r="J489" s="6"/>
      <c r="K489" s="31" t="s">
        <v>21</v>
      </c>
      <c r="L489" s="227"/>
      <c r="M489" s="228"/>
      <c r="N489" s="228"/>
      <c r="O489" s="229"/>
      <c r="P489" s="18">
        <v>264.74712562957251</v>
      </c>
      <c r="Q489" s="227"/>
      <c r="R489" s="234"/>
      <c r="S489" s="20">
        <f t="shared" si="312"/>
        <v>264.74712562957251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311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312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311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312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311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312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311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312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311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312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311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312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I496" si="313">SUM(C475:C491)</f>
        <v>0</v>
      </c>
      <c r="D496" s="57">
        <f t="shared" si="313"/>
        <v>0</v>
      </c>
      <c r="E496" s="57">
        <f t="shared" si="313"/>
        <v>0</v>
      </c>
      <c r="F496" s="57">
        <f t="shared" si="313"/>
        <v>12411.14271074705</v>
      </c>
      <c r="G496" s="57">
        <f t="shared" si="313"/>
        <v>0</v>
      </c>
      <c r="H496" s="58">
        <f t="shared" si="313"/>
        <v>0</v>
      </c>
      <c r="I496" s="16">
        <f t="shared" si="313"/>
        <v>12411.14271074705</v>
      </c>
      <c r="J496" s="6"/>
      <c r="K496" s="59" t="s">
        <v>25</v>
      </c>
      <c r="L496" s="57">
        <f>SUM(L475:L491)</f>
        <v>0</v>
      </c>
      <c r="M496" s="57">
        <f t="shared" ref="M496:S496" si="314">SUM(M475:M491)</f>
        <v>0</v>
      </c>
      <c r="N496" s="57">
        <f t="shared" si="314"/>
        <v>0</v>
      </c>
      <c r="O496" s="57">
        <f t="shared" si="314"/>
        <v>0</v>
      </c>
      <c r="P496" s="57">
        <f t="shared" si="314"/>
        <v>3576.5072583498868</v>
      </c>
      <c r="Q496" s="57">
        <f t="shared" si="314"/>
        <v>0</v>
      </c>
      <c r="R496" s="58">
        <f t="shared" si="314"/>
        <v>0</v>
      </c>
      <c r="S496" s="60">
        <f t="shared" si="314"/>
        <v>3576.5072583498868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315">IF($I496=0,"-",C496/$I496)</f>
        <v>0</v>
      </c>
      <c r="D497" s="98">
        <f t="shared" si="315"/>
        <v>0</v>
      </c>
      <c r="E497" s="98">
        <f t="shared" si="315"/>
        <v>0</v>
      </c>
      <c r="F497" s="98">
        <f t="shared" si="315"/>
        <v>1</v>
      </c>
      <c r="G497" s="98">
        <f t="shared" si="315"/>
        <v>0</v>
      </c>
      <c r="H497" s="99">
        <f t="shared" si="315"/>
        <v>0</v>
      </c>
      <c r="I497" s="100">
        <f>SUM(B497:H497)</f>
        <v>1</v>
      </c>
      <c r="J497" s="1"/>
      <c r="K497" s="64" t="s">
        <v>86</v>
      </c>
      <c r="L497" s="65">
        <f>IF($S496=0,"-",L496/$S496)</f>
        <v>0</v>
      </c>
      <c r="M497" s="65">
        <f t="shared" ref="M497:R497" si="316">IF($S496=0,"-",M496/$S496)</f>
        <v>0</v>
      </c>
      <c r="N497" s="65">
        <f t="shared" si="316"/>
        <v>0</v>
      </c>
      <c r="O497" s="65">
        <f t="shared" si="316"/>
        <v>0</v>
      </c>
      <c r="P497" s="65">
        <f t="shared" si="316"/>
        <v>1</v>
      </c>
      <c r="Q497" s="65">
        <f t="shared" si="316"/>
        <v>0</v>
      </c>
      <c r="R497" s="66">
        <f t="shared" si="316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317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318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317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318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317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318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317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318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317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318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317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318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317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318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317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318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317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318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317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318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317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318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317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318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317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318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317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318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317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318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317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318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317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318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317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318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317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318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317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318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I522" si="319">SUM(C501:C517)</f>
        <v>0</v>
      </c>
      <c r="D522" s="57">
        <f t="shared" si="319"/>
        <v>0</v>
      </c>
      <c r="E522" s="57">
        <f t="shared" si="319"/>
        <v>0</v>
      </c>
      <c r="F522" s="57">
        <f t="shared" si="319"/>
        <v>0</v>
      </c>
      <c r="G522" s="57">
        <f t="shared" si="319"/>
        <v>0</v>
      </c>
      <c r="H522" s="58">
        <f t="shared" si="319"/>
        <v>0</v>
      </c>
      <c r="I522" s="16">
        <f t="shared" si="319"/>
        <v>0</v>
      </c>
      <c r="J522" s="6"/>
      <c r="K522" s="59" t="s">
        <v>25</v>
      </c>
      <c r="L522" s="57">
        <f>SUM(L501:L517)</f>
        <v>0</v>
      </c>
      <c r="M522" s="57">
        <f t="shared" ref="M522:S522" si="320">SUM(M501:M517)</f>
        <v>0</v>
      </c>
      <c r="N522" s="57">
        <f t="shared" si="320"/>
        <v>0</v>
      </c>
      <c r="O522" s="57">
        <f t="shared" si="320"/>
        <v>0</v>
      </c>
      <c r="P522" s="57">
        <f t="shared" si="320"/>
        <v>0</v>
      </c>
      <c r="Q522" s="57">
        <f t="shared" si="320"/>
        <v>0</v>
      </c>
      <c r="R522" s="58">
        <f t="shared" si="320"/>
        <v>0</v>
      </c>
      <c r="S522" s="60">
        <f t="shared" si="320"/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321">IF($I522=0,"-",C522/$I522)</f>
        <v>-</v>
      </c>
      <c r="D523" s="98" t="str">
        <f t="shared" si="321"/>
        <v>-</v>
      </c>
      <c r="E523" s="98" t="str">
        <f t="shared" si="321"/>
        <v>-</v>
      </c>
      <c r="F523" s="98" t="str">
        <f t="shared" si="321"/>
        <v>-</v>
      </c>
      <c r="G523" s="98" t="str">
        <f t="shared" si="321"/>
        <v>-</v>
      </c>
      <c r="H523" s="99" t="str">
        <f t="shared" si="321"/>
        <v>-</v>
      </c>
      <c r="I523" s="100">
        <f>SUM(B523:H523)</f>
        <v>0</v>
      </c>
      <c r="J523" s="1"/>
      <c r="K523" s="64" t="s">
        <v>86</v>
      </c>
      <c r="L523" s="65" t="str">
        <f>IF($S522=0,"-",L522/$S522)</f>
        <v>-</v>
      </c>
      <c r="M523" s="65" t="str">
        <f t="shared" ref="M523:R523" si="322">IF($S522=0,"-",M522/$S522)</f>
        <v>-</v>
      </c>
      <c r="N523" s="65" t="str">
        <f t="shared" si="322"/>
        <v>-</v>
      </c>
      <c r="O523" s="65" t="str">
        <f t="shared" si="322"/>
        <v>-</v>
      </c>
      <c r="P523" s="65" t="str">
        <f t="shared" si="322"/>
        <v>-</v>
      </c>
      <c r="Q523" s="65" t="str">
        <f t="shared" si="322"/>
        <v>-</v>
      </c>
      <c r="R523" s="66" t="str">
        <f t="shared" si="322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323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324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323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324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323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324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323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324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323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324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4.8465524302505418</v>
      </c>
      <c r="G533" s="227"/>
      <c r="H533" s="229"/>
      <c r="I533" s="16">
        <f t="shared" si="323"/>
        <v>4.8465524302505418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324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0.53140276734877012</v>
      </c>
      <c r="G534" s="227"/>
      <c r="H534" s="229"/>
      <c r="I534" s="24">
        <f t="shared" si="323"/>
        <v>0.53140276734877012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324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323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324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323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324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323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324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323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324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323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324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323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324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323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324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323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324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323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324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323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324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323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324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323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324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323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324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I548" si="325">SUM(C527:C543)</f>
        <v>0</v>
      </c>
      <c r="D548" s="57">
        <f t="shared" si="325"/>
        <v>0</v>
      </c>
      <c r="E548" s="57">
        <f t="shared" si="325"/>
        <v>0</v>
      </c>
      <c r="F548" s="57">
        <f t="shared" si="325"/>
        <v>5.3779551975993121</v>
      </c>
      <c r="G548" s="57">
        <f t="shared" si="325"/>
        <v>0</v>
      </c>
      <c r="H548" s="58">
        <f t="shared" si="325"/>
        <v>0</v>
      </c>
      <c r="I548" s="16">
        <f t="shared" si="325"/>
        <v>5.3779551975993121</v>
      </c>
      <c r="J548" s="6"/>
      <c r="K548" s="59" t="s">
        <v>25</v>
      </c>
      <c r="L548" s="57">
        <f>SUM(L527:L543)</f>
        <v>0</v>
      </c>
      <c r="M548" s="57">
        <f t="shared" ref="M548:S548" si="326">SUM(M527:M543)</f>
        <v>0</v>
      </c>
      <c r="N548" s="57">
        <f t="shared" si="326"/>
        <v>0</v>
      </c>
      <c r="O548" s="57">
        <f t="shared" si="326"/>
        <v>0</v>
      </c>
      <c r="P548" s="57">
        <f t="shared" si="326"/>
        <v>0</v>
      </c>
      <c r="Q548" s="57">
        <f t="shared" si="326"/>
        <v>0</v>
      </c>
      <c r="R548" s="58">
        <f t="shared" si="326"/>
        <v>0</v>
      </c>
      <c r="S548" s="60">
        <f t="shared" si="326"/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327">IF($I548=0,"-",C548/$I548)</f>
        <v>0</v>
      </c>
      <c r="D549" s="98">
        <f t="shared" si="327"/>
        <v>0</v>
      </c>
      <c r="E549" s="98">
        <f t="shared" si="327"/>
        <v>0</v>
      </c>
      <c r="F549" s="98">
        <f t="shared" si="327"/>
        <v>1</v>
      </c>
      <c r="G549" s="98">
        <f t="shared" si="327"/>
        <v>0</v>
      </c>
      <c r="H549" s="99">
        <f t="shared" si="327"/>
        <v>0</v>
      </c>
      <c r="I549" s="100">
        <f>SUM(B549:H549)</f>
        <v>1</v>
      </c>
      <c r="J549" s="1"/>
      <c r="K549" s="64" t="s">
        <v>86</v>
      </c>
      <c r="L549" s="65" t="str">
        <f>IF($S548=0,"-",L548/$S548)</f>
        <v>-</v>
      </c>
      <c r="M549" s="65" t="str">
        <f t="shared" ref="M549:R549" si="328">IF($S548=0,"-",M548/$S548)</f>
        <v>-</v>
      </c>
      <c r="N549" s="65" t="str">
        <f t="shared" si="328"/>
        <v>-</v>
      </c>
      <c r="O549" s="65" t="str">
        <f t="shared" si="328"/>
        <v>-</v>
      </c>
      <c r="P549" s="65" t="str">
        <f t="shared" si="328"/>
        <v>-</v>
      </c>
      <c r="Q549" s="65" t="str">
        <f t="shared" si="328"/>
        <v>-</v>
      </c>
      <c r="R549" s="66" t="str">
        <f t="shared" si="328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329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330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329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330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329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330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329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330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329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330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329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330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12.163861751356221</v>
      </c>
      <c r="G560" s="227"/>
      <c r="H560" s="229"/>
      <c r="I560" s="24">
        <f t="shared" si="329"/>
        <v>12.163861751356221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330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135.15191935301459</v>
      </c>
      <c r="G561" s="227"/>
      <c r="H561" s="229"/>
      <c r="I561" s="16">
        <f t="shared" si="329"/>
        <v>135.15191935301459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330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329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330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329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330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329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330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329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330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329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330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329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330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329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330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329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330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329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330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329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330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329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330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329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330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I574" si="331">SUM(C553:C569)</f>
        <v>0</v>
      </c>
      <c r="D574" s="57">
        <f t="shared" si="331"/>
        <v>0</v>
      </c>
      <c r="E574" s="57">
        <f t="shared" si="331"/>
        <v>0</v>
      </c>
      <c r="F574" s="57">
        <f t="shared" si="331"/>
        <v>147.31578110437081</v>
      </c>
      <c r="G574" s="57">
        <f t="shared" si="331"/>
        <v>0</v>
      </c>
      <c r="H574" s="58">
        <f t="shared" si="331"/>
        <v>0</v>
      </c>
      <c r="I574" s="16">
        <f t="shared" si="331"/>
        <v>147.31578110437081</v>
      </c>
      <c r="J574" s="6"/>
      <c r="K574" s="59" t="s">
        <v>25</v>
      </c>
      <c r="L574" s="57">
        <f>SUM(L553:L569)</f>
        <v>0</v>
      </c>
      <c r="M574" s="57">
        <f t="shared" ref="M574:S574" si="332">SUM(M553:M569)</f>
        <v>0</v>
      </c>
      <c r="N574" s="57">
        <f t="shared" si="332"/>
        <v>0</v>
      </c>
      <c r="O574" s="57">
        <f t="shared" si="332"/>
        <v>0</v>
      </c>
      <c r="P574" s="57">
        <f t="shared" si="332"/>
        <v>0</v>
      </c>
      <c r="Q574" s="57">
        <f t="shared" si="332"/>
        <v>0</v>
      </c>
      <c r="R574" s="58">
        <f t="shared" si="332"/>
        <v>0</v>
      </c>
      <c r="S574" s="60">
        <f t="shared" si="332"/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333">IF($I574=0,"-",C574/$I574)</f>
        <v>0</v>
      </c>
      <c r="D575" s="98">
        <f t="shared" si="333"/>
        <v>0</v>
      </c>
      <c r="E575" s="98">
        <f t="shared" si="333"/>
        <v>0</v>
      </c>
      <c r="F575" s="98">
        <f t="shared" si="333"/>
        <v>1</v>
      </c>
      <c r="G575" s="98">
        <f t="shared" si="333"/>
        <v>0</v>
      </c>
      <c r="H575" s="99">
        <f t="shared" si="333"/>
        <v>0</v>
      </c>
      <c r="I575" s="100">
        <f>SUM(B575:H575)</f>
        <v>1</v>
      </c>
      <c r="J575" s="1"/>
      <c r="K575" s="64" t="s">
        <v>86</v>
      </c>
      <c r="L575" s="65" t="str">
        <f>IF($S574=0,"-",L574/$S574)</f>
        <v>-</v>
      </c>
      <c r="M575" s="65" t="str">
        <f t="shared" ref="M575:R575" si="334">IF($S574=0,"-",M574/$S574)</f>
        <v>-</v>
      </c>
      <c r="N575" s="65" t="str">
        <f t="shared" si="334"/>
        <v>-</v>
      </c>
      <c r="O575" s="65" t="str">
        <f t="shared" si="334"/>
        <v>-</v>
      </c>
      <c r="P575" s="65" t="str">
        <f t="shared" si="334"/>
        <v>-</v>
      </c>
      <c r="Q575" s="65" t="str">
        <f t="shared" si="334"/>
        <v>-</v>
      </c>
      <c r="R575" s="66" t="str">
        <f t="shared" si="334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0.23555432397316883</v>
      </c>
      <c r="C579" s="14">
        <v>0</v>
      </c>
      <c r="D579" s="14">
        <v>4.4912148628325065E-2</v>
      </c>
      <c r="E579" s="14">
        <v>0</v>
      </c>
      <c r="F579" s="213"/>
      <c r="G579" s="14">
        <v>0</v>
      </c>
      <c r="H579" s="15">
        <v>0</v>
      </c>
      <c r="I579" s="16">
        <f>SUM(B579:H579)</f>
        <v>0.28046647260149388</v>
      </c>
      <c r="J579" s="6"/>
      <c r="K579" s="72" t="s">
        <v>6</v>
      </c>
      <c r="L579" s="14">
        <v>0.23555432397316883</v>
      </c>
      <c r="M579" s="14">
        <v>0</v>
      </c>
      <c r="N579" s="14">
        <v>4.4912148628325065E-2</v>
      </c>
      <c r="O579" s="14">
        <v>0</v>
      </c>
      <c r="P579" s="14">
        <v>6.3568363739832622E-3</v>
      </c>
      <c r="Q579" s="14">
        <v>0</v>
      </c>
      <c r="R579" s="73">
        <v>0</v>
      </c>
      <c r="S579" s="74">
        <f>SUM(L579:R579)</f>
        <v>0.28682330897547714</v>
      </c>
    </row>
    <row r="580" spans="1:19" x14ac:dyDescent="0.25">
      <c r="A580" s="21" t="s">
        <v>7</v>
      </c>
      <c r="B580" s="22">
        <v>3.741215989311975</v>
      </c>
      <c r="C580" s="22">
        <v>0</v>
      </c>
      <c r="D580" s="22">
        <v>0.91062075641833384</v>
      </c>
      <c r="E580" s="22">
        <v>0</v>
      </c>
      <c r="F580" s="214"/>
      <c r="G580" s="22">
        <v>0</v>
      </c>
      <c r="H580" s="23">
        <v>0</v>
      </c>
      <c r="I580" s="24">
        <f t="shared" ref="I580:I599" si="335">SUM(B580:H580)</f>
        <v>4.6518367457303089</v>
      </c>
      <c r="J580" s="6"/>
      <c r="K580" s="25" t="s">
        <v>7</v>
      </c>
      <c r="L580" s="26">
        <v>3.741215989311975</v>
      </c>
      <c r="M580" s="26">
        <v>0</v>
      </c>
      <c r="N580" s="26">
        <v>0.91062075641833384</v>
      </c>
      <c r="O580" s="26">
        <v>0</v>
      </c>
      <c r="P580" s="26">
        <v>0</v>
      </c>
      <c r="Q580" s="26">
        <v>0</v>
      </c>
      <c r="R580" s="27">
        <v>0</v>
      </c>
      <c r="S580" s="28">
        <f t="shared" ref="S580:S599" si="336">SUM(L580:R580)</f>
        <v>4.6518367457303089</v>
      </c>
    </row>
    <row r="581" spans="1:19" x14ac:dyDescent="0.25">
      <c r="A581" s="29" t="s">
        <v>9</v>
      </c>
      <c r="B581" s="18">
        <v>0.8917988064748642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335"/>
        <v>0.8917988064748642</v>
      </c>
      <c r="J581" s="6"/>
      <c r="K581" s="31" t="s">
        <v>9</v>
      </c>
      <c r="L581" s="18">
        <v>0.8917988064748642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336"/>
        <v>0.8917988064748642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335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336"/>
        <v>0</v>
      </c>
    </row>
    <row r="583" spans="1:19" x14ac:dyDescent="0.25">
      <c r="A583" s="29" t="s">
        <v>15</v>
      </c>
      <c r="B583" s="18">
        <v>44.479128557577056</v>
      </c>
      <c r="C583" s="18">
        <v>5.387525506581162</v>
      </c>
      <c r="D583" s="18">
        <v>1.1616685953909773</v>
      </c>
      <c r="E583" s="18">
        <v>2.5908508192950821</v>
      </c>
      <c r="F583" s="214"/>
      <c r="G583" s="18">
        <v>0</v>
      </c>
      <c r="H583" s="30">
        <v>0</v>
      </c>
      <c r="I583" s="16">
        <f t="shared" si="335"/>
        <v>53.619173478844282</v>
      </c>
      <c r="J583" s="6"/>
      <c r="K583" s="31" t="s">
        <v>15</v>
      </c>
      <c r="L583" s="18">
        <v>44.479128557577056</v>
      </c>
      <c r="M583" s="18">
        <v>5.387525506581162</v>
      </c>
      <c r="N583" s="18">
        <v>1.1616685953909773</v>
      </c>
      <c r="O583" s="18">
        <v>2.5908508192950821</v>
      </c>
      <c r="P583" s="18">
        <v>0</v>
      </c>
      <c r="Q583" s="18">
        <v>0</v>
      </c>
      <c r="R583" s="19">
        <v>0</v>
      </c>
      <c r="S583" s="20">
        <f t="shared" si="336"/>
        <v>53.619173478844282</v>
      </c>
    </row>
    <row r="584" spans="1:19" x14ac:dyDescent="0.25">
      <c r="A584" s="21" t="s">
        <v>14</v>
      </c>
      <c r="B584" s="22">
        <v>394.17772304259097</v>
      </c>
      <c r="C584" s="22">
        <v>5.9819799928553019</v>
      </c>
      <c r="D584" s="22">
        <v>7.0730784730161407</v>
      </c>
      <c r="E584" s="22">
        <v>0</v>
      </c>
      <c r="F584" s="214"/>
      <c r="G584" s="22">
        <v>0</v>
      </c>
      <c r="H584" s="23">
        <v>0</v>
      </c>
      <c r="I584" s="24">
        <f t="shared" si="335"/>
        <v>407.23278150846244</v>
      </c>
      <c r="J584" s="6"/>
      <c r="K584" s="25" t="s">
        <v>14</v>
      </c>
      <c r="L584" s="26">
        <v>394.17772304259097</v>
      </c>
      <c r="M584" s="26">
        <v>5.9819799928553019</v>
      </c>
      <c r="N584" s="26">
        <v>7.0730784730161407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336"/>
        <v>407.23278150846244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7.0046951900370649E-2</v>
      </c>
      <c r="E585" s="18">
        <v>32.675828178124704</v>
      </c>
      <c r="F585" s="214"/>
      <c r="G585" s="18">
        <v>0</v>
      </c>
      <c r="H585" s="30">
        <v>0</v>
      </c>
      <c r="I585" s="16">
        <f t="shared" si="335"/>
        <v>32.745875130025077</v>
      </c>
      <c r="J585" s="6"/>
      <c r="K585" s="31" t="s">
        <v>56</v>
      </c>
      <c r="L585" s="18">
        <v>0</v>
      </c>
      <c r="M585" s="18">
        <v>0</v>
      </c>
      <c r="N585" s="18">
        <v>7.0046951900370649E-2</v>
      </c>
      <c r="O585" s="18">
        <v>32.675828178124704</v>
      </c>
      <c r="P585" s="18">
        <v>2776.1911626057804</v>
      </c>
      <c r="Q585" s="18">
        <v>0</v>
      </c>
      <c r="R585" s="19">
        <v>0</v>
      </c>
      <c r="S585" s="20">
        <f t="shared" si="336"/>
        <v>2808.9370377358055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9.3497240673007607E-3</v>
      </c>
      <c r="E586" s="22">
        <v>0.27336264191816384</v>
      </c>
      <c r="F586" s="214"/>
      <c r="G586" s="22">
        <v>0</v>
      </c>
      <c r="H586" s="23">
        <v>0</v>
      </c>
      <c r="I586" s="24">
        <f t="shared" si="335"/>
        <v>0.28271236598546462</v>
      </c>
      <c r="J586" s="6"/>
      <c r="K586" s="25" t="s">
        <v>11</v>
      </c>
      <c r="L586" s="26">
        <v>0</v>
      </c>
      <c r="M586" s="26">
        <v>0</v>
      </c>
      <c r="N586" s="26">
        <v>9.3497240673007607E-3</v>
      </c>
      <c r="O586" s="26">
        <v>0.27336264191816384</v>
      </c>
      <c r="P586" s="26">
        <v>175.97436835731827</v>
      </c>
      <c r="Q586" s="26">
        <v>0</v>
      </c>
      <c r="R586" s="27">
        <v>0</v>
      </c>
      <c r="S586" s="28">
        <f t="shared" si="336"/>
        <v>176.25708072330374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335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135.15191935301459</v>
      </c>
      <c r="Q587" s="18">
        <v>0</v>
      </c>
      <c r="R587" s="19">
        <v>0</v>
      </c>
      <c r="S587" s="20">
        <f t="shared" si="336"/>
        <v>135.15191935301459</v>
      </c>
    </row>
    <row r="588" spans="1:19" x14ac:dyDescent="0.25">
      <c r="A588" s="21" t="s">
        <v>16</v>
      </c>
      <c r="B588" s="22">
        <v>94.727095645536139</v>
      </c>
      <c r="C588" s="22">
        <v>0.51325932066379432</v>
      </c>
      <c r="D588" s="22">
        <v>12.022422911124025</v>
      </c>
      <c r="E588" s="22">
        <v>1.6388644872338116</v>
      </c>
      <c r="F588" s="214"/>
      <c r="G588" s="22">
        <v>0</v>
      </c>
      <c r="H588" s="23">
        <v>0</v>
      </c>
      <c r="I588" s="24">
        <f t="shared" si="335"/>
        <v>108.90164236455777</v>
      </c>
      <c r="J588" s="6"/>
      <c r="K588" s="25" t="s">
        <v>16</v>
      </c>
      <c r="L588" s="26">
        <v>94.727095645536139</v>
      </c>
      <c r="M588" s="26">
        <v>0.51325932066379432</v>
      </c>
      <c r="N588" s="26">
        <v>12.022422911124025</v>
      </c>
      <c r="O588" s="26">
        <v>1.6388644872338116</v>
      </c>
      <c r="P588" s="26">
        <v>0</v>
      </c>
      <c r="Q588" s="26">
        <v>0</v>
      </c>
      <c r="R588" s="27">
        <v>0</v>
      </c>
      <c r="S588" s="28">
        <f t="shared" si="336"/>
        <v>108.90164236455777</v>
      </c>
    </row>
    <row r="589" spans="1:19" x14ac:dyDescent="0.25">
      <c r="A589" s="29" t="s">
        <v>136</v>
      </c>
      <c r="B589" s="18">
        <v>763.07484470251507</v>
      </c>
      <c r="C589" s="18">
        <v>120.2505104150613</v>
      </c>
      <c r="D589" s="18">
        <v>23.45260101746921</v>
      </c>
      <c r="E589" s="18">
        <v>18.467033663437931</v>
      </c>
      <c r="F589" s="214"/>
      <c r="G589" s="18">
        <v>0</v>
      </c>
      <c r="H589" s="30">
        <v>0</v>
      </c>
      <c r="I589" s="16">
        <f t="shared" si="335"/>
        <v>925.24498979848352</v>
      </c>
      <c r="J589" s="6"/>
      <c r="K589" s="31" t="s">
        <v>136</v>
      </c>
      <c r="L589" s="18">
        <v>763.07484470251507</v>
      </c>
      <c r="M589" s="18">
        <v>120.2505104150613</v>
      </c>
      <c r="N589" s="18">
        <v>23.45260101746921</v>
      </c>
      <c r="O589" s="18">
        <v>18.467033663437931</v>
      </c>
      <c r="P589" s="18">
        <v>0</v>
      </c>
      <c r="Q589" s="18">
        <v>0</v>
      </c>
      <c r="R589" s="19">
        <v>0</v>
      </c>
      <c r="S589" s="20">
        <f t="shared" si="336"/>
        <v>925.24498979848352</v>
      </c>
    </row>
    <row r="590" spans="1:19" x14ac:dyDescent="0.25">
      <c r="A590" s="21" t="s">
        <v>24</v>
      </c>
      <c r="B590" s="22">
        <v>283.39654729661311</v>
      </c>
      <c r="C590" s="22">
        <v>0</v>
      </c>
      <c r="D590" s="22">
        <v>625.03946632251427</v>
      </c>
      <c r="E590" s="22">
        <v>137.73583048200999</v>
      </c>
      <c r="F590" s="214"/>
      <c r="G590" s="22">
        <v>428.22286098549529</v>
      </c>
      <c r="H590" s="23">
        <v>0.11148056263309097</v>
      </c>
      <c r="I590" s="24">
        <f t="shared" si="335"/>
        <v>1474.5061856492657</v>
      </c>
      <c r="J590" s="6"/>
      <c r="K590" s="25" t="s">
        <v>24</v>
      </c>
      <c r="L590" s="26">
        <v>283.39654729661311</v>
      </c>
      <c r="M590" s="26">
        <v>0</v>
      </c>
      <c r="N590" s="26">
        <v>625.03946632251427</v>
      </c>
      <c r="O590" s="26">
        <v>137.73583048200999</v>
      </c>
      <c r="P590" s="26">
        <v>47.899822320386555</v>
      </c>
      <c r="Q590" s="26">
        <v>428.22286098549529</v>
      </c>
      <c r="R590" s="27">
        <v>0.11148056263309097</v>
      </c>
      <c r="S590" s="28">
        <f t="shared" si="336"/>
        <v>1522.4060079696524</v>
      </c>
    </row>
    <row r="591" spans="1:19" x14ac:dyDescent="0.25">
      <c r="A591" s="29" t="s">
        <v>23</v>
      </c>
      <c r="B591" s="18">
        <v>493.82699621991355</v>
      </c>
      <c r="C591" s="18">
        <v>3.1307750305321136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335"/>
        <v>496.95777125044566</v>
      </c>
      <c r="J591" s="6"/>
      <c r="K591" s="31" t="s">
        <v>23</v>
      </c>
      <c r="L591" s="18">
        <v>493.82699621991355</v>
      </c>
      <c r="M591" s="18">
        <v>3.1307750305321136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336"/>
        <v>496.95777125044566</v>
      </c>
    </row>
    <row r="592" spans="1:19" x14ac:dyDescent="0.25">
      <c r="A592" s="21" t="s">
        <v>58</v>
      </c>
      <c r="B592" s="22">
        <v>13.915811816287761</v>
      </c>
      <c r="C592" s="22">
        <v>0</v>
      </c>
      <c r="D592" s="22">
        <v>2.4738215501582372</v>
      </c>
      <c r="E592" s="22">
        <v>0</v>
      </c>
      <c r="F592" s="214"/>
      <c r="G592" s="22">
        <v>0</v>
      </c>
      <c r="H592" s="23">
        <v>0</v>
      </c>
      <c r="I592" s="24">
        <f t="shared" si="335"/>
        <v>16.389633366445999</v>
      </c>
      <c r="J592" s="6"/>
      <c r="K592" s="25" t="s">
        <v>58</v>
      </c>
      <c r="L592" s="26">
        <v>13.915811816287761</v>
      </c>
      <c r="M592" s="26">
        <v>0</v>
      </c>
      <c r="N592" s="26">
        <v>2.4738215501582372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336"/>
        <v>16.389633366445999</v>
      </c>
    </row>
    <row r="593" spans="1:85" x14ac:dyDescent="0.25">
      <c r="A593" s="29" t="s">
        <v>21</v>
      </c>
      <c r="B593" s="18">
        <v>57.256739772960735</v>
      </c>
      <c r="C593" s="18">
        <v>0</v>
      </c>
      <c r="D593" s="18">
        <v>3.5315509445072011</v>
      </c>
      <c r="E593" s="18">
        <v>0</v>
      </c>
      <c r="F593" s="214"/>
      <c r="G593" s="18">
        <v>0</v>
      </c>
      <c r="H593" s="30">
        <v>0</v>
      </c>
      <c r="I593" s="16">
        <f t="shared" si="335"/>
        <v>60.788290717467937</v>
      </c>
      <c r="J593" s="6"/>
      <c r="K593" s="31" t="s">
        <v>21</v>
      </c>
      <c r="L593" s="18">
        <v>57.256739772960735</v>
      </c>
      <c r="M593" s="18">
        <v>0</v>
      </c>
      <c r="N593" s="18">
        <v>3.5315509445072011</v>
      </c>
      <c r="O593" s="18">
        <v>0</v>
      </c>
      <c r="P593" s="18">
        <v>133.49512601538413</v>
      </c>
      <c r="Q593" s="18">
        <v>0</v>
      </c>
      <c r="R593" s="19">
        <v>0</v>
      </c>
      <c r="S593" s="20">
        <f t="shared" si="336"/>
        <v>194.28341673285206</v>
      </c>
    </row>
    <row r="594" spans="1:85" x14ac:dyDescent="0.25">
      <c r="A594" s="21" t="s">
        <v>20</v>
      </c>
      <c r="B594" s="22">
        <v>0.76261178449873834</v>
      </c>
      <c r="C594" s="22">
        <v>0</v>
      </c>
      <c r="D594" s="22">
        <v>1.4090211735040121E-2</v>
      </c>
      <c r="E594" s="22">
        <v>0</v>
      </c>
      <c r="F594" s="214"/>
      <c r="G594" s="22">
        <v>0</v>
      </c>
      <c r="H594" s="23">
        <v>0</v>
      </c>
      <c r="I594" s="24">
        <f t="shared" si="335"/>
        <v>0.77670199623377845</v>
      </c>
      <c r="J594" s="6"/>
      <c r="K594" s="25" t="s">
        <v>20</v>
      </c>
      <c r="L594" s="26">
        <v>0.76261178449873834</v>
      </c>
      <c r="M594" s="26">
        <v>0</v>
      </c>
      <c r="N594" s="26">
        <v>1.4090211735040121E-2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336"/>
        <v>0.77670199623377845</v>
      </c>
      <c r="V594"/>
    </row>
    <row r="595" spans="1:85" x14ac:dyDescent="0.25">
      <c r="A595" s="32" t="s">
        <v>62</v>
      </c>
      <c r="B595" s="18">
        <v>225.89592196649619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335"/>
        <v>225.89592196649619</v>
      </c>
      <c r="J595" s="6"/>
      <c r="K595" s="33" t="s">
        <v>62</v>
      </c>
      <c r="L595" s="18">
        <v>225.89592196649619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336"/>
        <v>225.89592196649619</v>
      </c>
    </row>
    <row r="596" spans="1:85" ht="14.4" x14ac:dyDescent="0.3">
      <c r="A596" s="34" t="s">
        <v>22</v>
      </c>
      <c r="B596" s="35">
        <v>225.89592196649619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335"/>
        <v>225.89592196649619</v>
      </c>
      <c r="J596" s="6"/>
      <c r="K596" s="38" t="s">
        <v>22</v>
      </c>
      <c r="L596" s="39">
        <v>225.89592196649619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336"/>
        <v>225.89592196649619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335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336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335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336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335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336"/>
        <v>0</v>
      </c>
    </row>
    <row r="600" spans="1:85" x14ac:dyDescent="0.25">
      <c r="A600" s="56" t="s">
        <v>25</v>
      </c>
      <c r="B600" s="57">
        <f>SUM(B579:B595)</f>
        <v>2376.3819899247496</v>
      </c>
      <c r="C600" s="57">
        <f t="shared" ref="C600:I600" si="337">SUM(C579:C595)</f>
        <v>135.26405026569367</v>
      </c>
      <c r="D600" s="57">
        <f t="shared" si="337"/>
        <v>675.80362960692946</v>
      </c>
      <c r="E600" s="57">
        <f t="shared" si="337"/>
        <v>193.38177027201968</v>
      </c>
      <c r="F600" s="57">
        <f t="shared" si="337"/>
        <v>0</v>
      </c>
      <c r="G600" s="57">
        <f t="shared" si="337"/>
        <v>428.22286098549529</v>
      </c>
      <c r="H600" s="58">
        <f t="shared" si="337"/>
        <v>0.11148056263309097</v>
      </c>
      <c r="I600" s="16">
        <f t="shared" si="337"/>
        <v>3809.1657816175207</v>
      </c>
      <c r="J600" s="6"/>
      <c r="K600" s="59" t="s">
        <v>25</v>
      </c>
      <c r="L600" s="57">
        <f>SUM(L579:L595)</f>
        <v>2376.3819899247496</v>
      </c>
      <c r="M600" s="57">
        <f t="shared" ref="M600:S600" si="338">SUM(M579:M595)</f>
        <v>135.26405026569367</v>
      </c>
      <c r="N600" s="57">
        <f t="shared" si="338"/>
        <v>675.80362960692946</v>
      </c>
      <c r="O600" s="57">
        <f t="shared" si="338"/>
        <v>193.38177027201968</v>
      </c>
      <c r="P600" s="57">
        <f t="shared" si="338"/>
        <v>3268.7187554882585</v>
      </c>
      <c r="Q600" s="57">
        <f t="shared" si="338"/>
        <v>428.22286098549529</v>
      </c>
      <c r="R600" s="58">
        <f t="shared" si="338"/>
        <v>0.11148056263309097</v>
      </c>
      <c r="S600" s="60">
        <f t="shared" si="338"/>
        <v>7077.8845371057796</v>
      </c>
    </row>
    <row r="601" spans="1:85" s="1" customFormat="1" ht="15" thickBot="1" x14ac:dyDescent="0.35">
      <c r="A601" s="110" t="s">
        <v>86</v>
      </c>
      <c r="B601" s="98">
        <f>IF($I600=0,"-",B600/$I600)</f>
        <v>0.62385890406577293</v>
      </c>
      <c r="C601" s="98">
        <f t="shared" ref="C601:H601" si="339">IF($I600=0,"-",C600/$I600)</f>
        <v>3.551015052126591E-2</v>
      </c>
      <c r="D601" s="98">
        <f t="shared" si="339"/>
        <v>0.17741512665798359</v>
      </c>
      <c r="E601" s="98">
        <f t="shared" si="339"/>
        <v>5.076748594278882E-2</v>
      </c>
      <c r="F601" s="98">
        <f t="shared" si="339"/>
        <v>0</v>
      </c>
      <c r="G601" s="98">
        <f t="shared" si="339"/>
        <v>0.11241906641397349</v>
      </c>
      <c r="H601" s="99">
        <f t="shared" si="339"/>
        <v>2.9266398215346766E-5</v>
      </c>
      <c r="I601" s="100">
        <f>SUM(B601:H601)</f>
        <v>1.0000000000000002</v>
      </c>
      <c r="K601" s="64" t="s">
        <v>86</v>
      </c>
      <c r="L601" s="65">
        <f>IF($S600=0,"-",L600/$S600)</f>
        <v>0.33574749311981245</v>
      </c>
      <c r="M601" s="65">
        <f t="shared" ref="M601:R601" si="340">IF($S600=0,"-",M600/$S600)</f>
        <v>1.9110802042131721E-2</v>
      </c>
      <c r="N601" s="65">
        <f t="shared" si="340"/>
        <v>9.548101923166899E-2</v>
      </c>
      <c r="O601" s="65">
        <f t="shared" si="340"/>
        <v>2.7321973007360684E-2</v>
      </c>
      <c r="P601" s="65">
        <f t="shared" si="340"/>
        <v>0.46182142960259021</v>
      </c>
      <c r="Q601" s="65">
        <f t="shared" si="340"/>
        <v>6.0501532448083713E-2</v>
      </c>
      <c r="R601" s="66">
        <f t="shared" si="340"/>
        <v>1.5750548352216627E-5</v>
      </c>
      <c r="S601" s="67">
        <f>SUM(L601:R601)</f>
        <v>1</v>
      </c>
      <c r="BA601" s="68"/>
      <c r="BR601" s="68"/>
    </row>
    <row r="602" spans="1:85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27</v>
      </c>
      <c r="D603" s="8" t="s">
        <v>28</v>
      </c>
      <c r="E603" s="8" t="s">
        <v>29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29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70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ht="15" customHeight="1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63.535943069677451</v>
      </c>
      <c r="C605" s="14">
        <v>0</v>
      </c>
      <c r="D605" s="14">
        <v>10.961651601236781</v>
      </c>
      <c r="E605" s="14">
        <v>0</v>
      </c>
      <c r="F605" s="213"/>
      <c r="G605" s="14">
        <v>0</v>
      </c>
      <c r="H605" s="15">
        <v>0</v>
      </c>
      <c r="I605" s="16">
        <f>SUM(B605:H605)</f>
        <v>74.497594670914225</v>
      </c>
      <c r="J605" s="6"/>
      <c r="K605" s="72" t="s">
        <v>6</v>
      </c>
      <c r="L605" s="14">
        <v>63.535943069677451</v>
      </c>
      <c r="M605" s="14">
        <v>0</v>
      </c>
      <c r="N605" s="14">
        <v>10.961651601236781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74.497594670914225</v>
      </c>
      <c r="T605" s="160"/>
      <c r="U605" s="75" t="s">
        <v>6</v>
      </c>
      <c r="V605" s="76">
        <v>63.535943069677451</v>
      </c>
      <c r="W605" s="76">
        <v>10.937876435720753</v>
      </c>
      <c r="X605" s="76">
        <v>2.3775165516028384E-2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341">+P605</f>
        <v>0</v>
      </c>
      <c r="AF605" s="79">
        <f t="shared" ref="AF605:AF625" si="342">SUM(V605:AE605)</f>
        <v>74.497594670914239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4.7000288715989536</v>
      </c>
      <c r="C606" s="22">
        <v>0</v>
      </c>
      <c r="D606" s="22">
        <v>0.59546595101207522</v>
      </c>
      <c r="E606" s="22">
        <v>0</v>
      </c>
      <c r="F606" s="214"/>
      <c r="G606" s="22">
        <v>0</v>
      </c>
      <c r="H606" s="23">
        <v>0</v>
      </c>
      <c r="I606" s="24">
        <f t="shared" ref="I606:I625" si="343">SUM(B606:H606)</f>
        <v>5.2954948226110288</v>
      </c>
      <c r="J606" s="6"/>
      <c r="K606" s="25" t="s">
        <v>7</v>
      </c>
      <c r="L606" s="26">
        <v>4.7000288715989536</v>
      </c>
      <c r="M606" s="26">
        <v>0</v>
      </c>
      <c r="N606" s="26">
        <v>0.59546595101207522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344">SUM(L606:R606)</f>
        <v>5.2954948226110288</v>
      </c>
      <c r="T606" s="160"/>
      <c r="U606" s="80" t="s">
        <v>7</v>
      </c>
      <c r="V606" s="81">
        <v>4.7000288715989536</v>
      </c>
      <c r="W606" s="81">
        <v>0.59546595101207522</v>
      </c>
      <c r="X606" s="81">
        <v>0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341"/>
        <v>0</v>
      </c>
      <c r="AF606" s="83">
        <f t="shared" si="342"/>
        <v>5.2954948226110288</v>
      </c>
      <c r="AG606" s="121" t="str">
        <f t="shared" ref="AG606:AG626" si="345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51.663242554769305</v>
      </c>
      <c r="C607" s="18">
        <v>0</v>
      </c>
      <c r="D607" s="18">
        <v>2.5894757054063948</v>
      </c>
      <c r="E607" s="18">
        <v>0</v>
      </c>
      <c r="F607" s="214"/>
      <c r="G607" s="18">
        <v>0</v>
      </c>
      <c r="H607" s="30">
        <v>0</v>
      </c>
      <c r="I607" s="16">
        <f t="shared" si="343"/>
        <v>54.252718260175698</v>
      </c>
      <c r="J607" s="6"/>
      <c r="K607" s="31" t="s">
        <v>9</v>
      </c>
      <c r="L607" s="18">
        <v>51.663242554769305</v>
      </c>
      <c r="M607" s="18">
        <v>0</v>
      </c>
      <c r="N607" s="18">
        <v>2.5894757054063948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344"/>
        <v>54.252718260175698</v>
      </c>
      <c r="T607" s="160"/>
      <c r="U607" s="162" t="s">
        <v>9</v>
      </c>
      <c r="V607" s="76">
        <v>51.663242554769305</v>
      </c>
      <c r="W607" s="76">
        <v>2.5638040755186107</v>
      </c>
      <c r="X607" s="76">
        <v>2.5671629887784084E-2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341"/>
        <v>0</v>
      </c>
      <c r="AF607" s="79">
        <f t="shared" si="342"/>
        <v>54.252718260175698</v>
      </c>
      <c r="AG607" s="121" t="str">
        <f t="shared" si="345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343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344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341"/>
        <v>0</v>
      </c>
      <c r="AF608" s="83">
        <f t="shared" si="342"/>
        <v>0</v>
      </c>
      <c r="AG608" s="121" t="str">
        <f t="shared" si="345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90.052750095767323</v>
      </c>
      <c r="C609" s="18">
        <v>0</v>
      </c>
      <c r="D609" s="18">
        <v>12.127991652234634</v>
      </c>
      <c r="E609" s="18">
        <v>0</v>
      </c>
      <c r="F609" s="214"/>
      <c r="G609" s="18">
        <v>0</v>
      </c>
      <c r="H609" s="30">
        <v>0</v>
      </c>
      <c r="I609" s="16">
        <f t="shared" si="343"/>
        <v>102.18074174800196</v>
      </c>
      <c r="J609" s="6"/>
      <c r="K609" s="31" t="s">
        <v>15</v>
      </c>
      <c r="L609" s="18">
        <v>90.052750095767323</v>
      </c>
      <c r="M609" s="18">
        <v>0</v>
      </c>
      <c r="N609" s="18">
        <v>12.127991652234634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344"/>
        <v>102.18074174800196</v>
      </c>
      <c r="T609" s="160"/>
      <c r="U609" s="162" t="s">
        <v>15</v>
      </c>
      <c r="V609" s="76">
        <v>90.052750095767323</v>
      </c>
      <c r="W609" s="76">
        <v>12.127991652234634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341"/>
        <v>0</v>
      </c>
      <c r="AF609" s="79">
        <f t="shared" si="342"/>
        <v>102.18074174800196</v>
      </c>
      <c r="AG609" s="121" t="str">
        <f t="shared" si="345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1524.8544450053046</v>
      </c>
      <c r="C610" s="22">
        <v>0</v>
      </c>
      <c r="D610" s="22">
        <v>205.36210121545685</v>
      </c>
      <c r="E610" s="22">
        <v>0</v>
      </c>
      <c r="F610" s="214"/>
      <c r="G610" s="22">
        <v>0</v>
      </c>
      <c r="H610" s="23">
        <v>0</v>
      </c>
      <c r="I610" s="24">
        <f t="shared" si="343"/>
        <v>1730.2165462207613</v>
      </c>
      <c r="J610" s="6"/>
      <c r="K610" s="25" t="s">
        <v>14</v>
      </c>
      <c r="L610" s="26">
        <v>1524.8544450053046</v>
      </c>
      <c r="M610" s="26">
        <v>0</v>
      </c>
      <c r="N610" s="26">
        <v>205.36210121545685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344"/>
        <v>1730.2165462207613</v>
      </c>
      <c r="T610" s="160"/>
      <c r="U610" s="80" t="s">
        <v>14</v>
      </c>
      <c r="V610" s="81">
        <v>1524.8544450053046</v>
      </c>
      <c r="W610" s="81">
        <v>205.36210121545685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341"/>
        <v>0</v>
      </c>
      <c r="AF610" s="83">
        <f t="shared" si="342"/>
        <v>1730.2165462207613</v>
      </c>
      <c r="AG610" s="121" t="str">
        <f t="shared" si="345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343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3038.8327219269831</v>
      </c>
      <c r="Q611" s="18">
        <v>0</v>
      </c>
      <c r="R611" s="19">
        <v>0</v>
      </c>
      <c r="S611" s="20">
        <f t="shared" si="344"/>
        <v>3038.8327219269831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3038.8327219269831</v>
      </c>
      <c r="AF611" s="124">
        <f t="shared" si="342"/>
        <v>3038.8327219269831</v>
      </c>
      <c r="AG611" s="121" t="str">
        <f t="shared" si="345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343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1671.3853151184844</v>
      </c>
      <c r="Q612" s="26">
        <v>0</v>
      </c>
      <c r="R612" s="27">
        <v>0</v>
      </c>
      <c r="S612" s="28">
        <f t="shared" si="344"/>
        <v>1671.3853151184844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346">+P612</f>
        <v>1671.3853151184844</v>
      </c>
      <c r="AF612" s="83">
        <f t="shared" si="342"/>
        <v>1671.3853151184844</v>
      </c>
      <c r="AG612" s="121" t="str">
        <f t="shared" si="345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343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344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346"/>
        <v>0</v>
      </c>
      <c r="AF613" s="124">
        <f t="shared" si="342"/>
        <v>0</v>
      </c>
      <c r="AG613" s="121" t="str">
        <f t="shared" si="345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47.330339193988635</v>
      </c>
      <c r="C614" s="22">
        <v>0</v>
      </c>
      <c r="D614" s="22">
        <v>6.113457389144485</v>
      </c>
      <c r="E614" s="22">
        <v>0</v>
      </c>
      <c r="F614" s="214"/>
      <c r="G614" s="22">
        <v>0</v>
      </c>
      <c r="H614" s="23">
        <v>0</v>
      </c>
      <c r="I614" s="24">
        <f t="shared" si="343"/>
        <v>53.443796583133121</v>
      </c>
      <c r="J614" s="6"/>
      <c r="K614" s="25" t="s">
        <v>16</v>
      </c>
      <c r="L614" s="26">
        <v>47.330339193988635</v>
      </c>
      <c r="M614" s="26">
        <v>0</v>
      </c>
      <c r="N614" s="26">
        <v>6.113457389144485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344"/>
        <v>53.443796583133121</v>
      </c>
      <c r="T614" s="160"/>
      <c r="U614" s="80" t="s">
        <v>16</v>
      </c>
      <c r="V614" s="81">
        <v>47.330339193988635</v>
      </c>
      <c r="W614" s="81">
        <v>5.7021001993779556</v>
      </c>
      <c r="X614" s="81">
        <v>0.41135718976652913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346"/>
        <v>0</v>
      </c>
      <c r="AF614" s="83">
        <f t="shared" si="342"/>
        <v>53.443796583133114</v>
      </c>
      <c r="AG614" s="121" t="str">
        <f t="shared" si="345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1916.0395540439965</v>
      </c>
      <c r="C615" s="18">
        <v>0</v>
      </c>
      <c r="D615" s="18">
        <v>325.22721077125323</v>
      </c>
      <c r="E615" s="18">
        <v>0</v>
      </c>
      <c r="F615" s="214"/>
      <c r="G615" s="18">
        <v>0</v>
      </c>
      <c r="H615" s="30">
        <v>0</v>
      </c>
      <c r="I615" s="16">
        <f t="shared" si="343"/>
        <v>2241.2667648152496</v>
      </c>
      <c r="J615" s="6"/>
      <c r="K615" s="31" t="s">
        <v>136</v>
      </c>
      <c r="L615" s="18">
        <v>1916.0395540439965</v>
      </c>
      <c r="M615" s="18">
        <v>0</v>
      </c>
      <c r="N615" s="18">
        <v>325.22721077125323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344"/>
        <v>2241.2667648152496</v>
      </c>
      <c r="T615" s="160"/>
      <c r="U615" s="84" t="s">
        <v>136</v>
      </c>
      <c r="V615" s="76">
        <v>1916.0395540439965</v>
      </c>
      <c r="W615" s="76">
        <v>320.89633291586307</v>
      </c>
      <c r="X615" s="76">
        <v>4.3308778553901695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346"/>
        <v>0</v>
      </c>
      <c r="AF615" s="124">
        <f t="shared" si="342"/>
        <v>2241.2667648152496</v>
      </c>
      <c r="AG615" s="121" t="str">
        <f t="shared" si="345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373.55063283022679</v>
      </c>
      <c r="C616" s="22">
        <v>0</v>
      </c>
      <c r="D616" s="22">
        <v>545.09552894942021</v>
      </c>
      <c r="E616" s="22">
        <v>886.140036833669</v>
      </c>
      <c r="F616" s="214"/>
      <c r="G616" s="22">
        <v>359.48384223728044</v>
      </c>
      <c r="H616" s="23">
        <v>0</v>
      </c>
      <c r="I616" s="24">
        <f t="shared" si="343"/>
        <v>2164.2700408505962</v>
      </c>
      <c r="J616" s="6"/>
      <c r="K616" s="25" t="s">
        <v>24</v>
      </c>
      <c r="L616" s="26">
        <v>373.55063283022679</v>
      </c>
      <c r="M616" s="26">
        <v>0</v>
      </c>
      <c r="N616" s="26">
        <v>545.09552894942021</v>
      </c>
      <c r="O616" s="26">
        <v>886.140036833669</v>
      </c>
      <c r="P616" s="26">
        <v>0</v>
      </c>
      <c r="Q616" s="26">
        <v>359.48384223728044</v>
      </c>
      <c r="R616" s="27">
        <v>0</v>
      </c>
      <c r="S616" s="28">
        <f t="shared" si="344"/>
        <v>2164.2700408505962</v>
      </c>
      <c r="T616" s="160"/>
      <c r="U616" s="80" t="s">
        <v>24</v>
      </c>
      <c r="V616" s="81">
        <v>373.55063283022679</v>
      </c>
      <c r="W616" s="81">
        <v>347.43687195217092</v>
      </c>
      <c r="X616" s="81">
        <v>197.65865699724924</v>
      </c>
      <c r="Y616" s="81">
        <v>264.36194298494945</v>
      </c>
      <c r="Z616" s="81">
        <v>248.3766213037363</v>
      </c>
      <c r="AA616" s="81">
        <v>128.29753676009904</v>
      </c>
      <c r="AB616" s="81">
        <v>185.13720040923221</v>
      </c>
      <c r="AC616" s="81">
        <v>174.34664182804823</v>
      </c>
      <c r="AD616" s="81">
        <v>245.10393578488416</v>
      </c>
      <c r="AE616" s="122">
        <f t="shared" si="346"/>
        <v>0</v>
      </c>
      <c r="AF616" s="83">
        <f t="shared" si="342"/>
        <v>2164.2700408505962</v>
      </c>
      <c r="AG616" s="121" t="str">
        <f t="shared" si="345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209.65088957233212</v>
      </c>
      <c r="C617" s="18">
        <v>0</v>
      </c>
      <c r="D617" s="18">
        <v>33.926120017930799</v>
      </c>
      <c r="E617" s="18">
        <v>0</v>
      </c>
      <c r="F617" s="214"/>
      <c r="G617" s="18">
        <v>0</v>
      </c>
      <c r="H617" s="30">
        <v>0</v>
      </c>
      <c r="I617" s="16">
        <f t="shared" si="343"/>
        <v>243.57700959026292</v>
      </c>
      <c r="J617" s="6"/>
      <c r="K617" s="31" t="s">
        <v>23</v>
      </c>
      <c r="L617" s="18">
        <v>209.65088957233212</v>
      </c>
      <c r="M617" s="18">
        <v>0</v>
      </c>
      <c r="N617" s="18">
        <v>33.926120017930799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344"/>
        <v>243.57700959026292</v>
      </c>
      <c r="T617" s="160"/>
      <c r="U617" s="164" t="s">
        <v>23</v>
      </c>
      <c r="V617" s="76">
        <v>209.65088957233212</v>
      </c>
      <c r="W617" s="76">
        <v>33.926120017930799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346"/>
        <v>0</v>
      </c>
      <c r="AF617" s="124">
        <f t="shared" si="342"/>
        <v>243.57700959026292</v>
      </c>
      <c r="AG617" s="121" t="str">
        <f t="shared" si="345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3095.4550535742765</v>
      </c>
      <c r="C618" s="22">
        <v>0</v>
      </c>
      <c r="D618" s="22">
        <v>270.51719657697919</v>
      </c>
      <c r="E618" s="22">
        <v>0</v>
      </c>
      <c r="F618" s="214"/>
      <c r="G618" s="22">
        <v>0</v>
      </c>
      <c r="H618" s="23">
        <v>0</v>
      </c>
      <c r="I618" s="24">
        <f t="shared" si="343"/>
        <v>3365.9722501512556</v>
      </c>
      <c r="J618" s="6"/>
      <c r="K618" s="25" t="s">
        <v>58</v>
      </c>
      <c r="L618" s="26">
        <v>3095.4550535742765</v>
      </c>
      <c r="M618" s="26">
        <v>0</v>
      </c>
      <c r="N618" s="26">
        <v>270.51719657697919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344"/>
        <v>3365.9722501512556</v>
      </c>
      <c r="T618" s="160"/>
      <c r="U618" s="80" t="s">
        <v>58</v>
      </c>
      <c r="V618" s="81">
        <v>3095.4550535742765</v>
      </c>
      <c r="W618" s="81">
        <v>251.38441873098643</v>
      </c>
      <c r="X618" s="81">
        <v>19.132777845992784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346"/>
        <v>0</v>
      </c>
      <c r="AF618" s="83">
        <f t="shared" si="342"/>
        <v>3365.9722501512556</v>
      </c>
      <c r="AG618" s="121" t="str">
        <f t="shared" si="345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131.01482963768711</v>
      </c>
      <c r="C619" s="18">
        <v>0</v>
      </c>
      <c r="D619" s="18">
        <v>32.238971203445402</v>
      </c>
      <c r="E619" s="18">
        <v>0</v>
      </c>
      <c r="F619" s="214"/>
      <c r="G619" s="18">
        <v>0</v>
      </c>
      <c r="H619" s="30">
        <v>0</v>
      </c>
      <c r="I619" s="16">
        <f t="shared" si="343"/>
        <v>163.25380084113252</v>
      </c>
      <c r="J619" s="6"/>
      <c r="K619" s="31" t="s">
        <v>21</v>
      </c>
      <c r="L619" s="18">
        <v>131.01482963768711</v>
      </c>
      <c r="M619" s="18">
        <v>0</v>
      </c>
      <c r="N619" s="18">
        <v>32.238971203445402</v>
      </c>
      <c r="O619" s="18">
        <v>0</v>
      </c>
      <c r="P619" s="18">
        <v>190.19408434109943</v>
      </c>
      <c r="Q619" s="18">
        <v>0</v>
      </c>
      <c r="R619" s="19">
        <v>0</v>
      </c>
      <c r="S619" s="20">
        <f t="shared" si="344"/>
        <v>353.44788518223197</v>
      </c>
      <c r="T619" s="160"/>
      <c r="U619" s="164" t="s">
        <v>21</v>
      </c>
      <c r="V619" s="76">
        <v>131.01482963768711</v>
      </c>
      <c r="W619" s="76">
        <v>32.173905827038396</v>
      </c>
      <c r="X619" s="76">
        <v>6.5065376407003148E-2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346"/>
        <v>190.19408434109943</v>
      </c>
      <c r="AF619" s="124">
        <f t="shared" si="342"/>
        <v>353.44788518223197</v>
      </c>
      <c r="AG619" s="121" t="str">
        <f t="shared" si="345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343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344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346"/>
        <v>0</v>
      </c>
      <c r="AF620" s="83">
        <f t="shared" si="342"/>
        <v>0</v>
      </c>
      <c r="AG620" s="121" t="str">
        <f t="shared" si="345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70.141199968560869</v>
      </c>
      <c r="C621" s="18">
        <v>0</v>
      </c>
      <c r="D621" s="18">
        <v>144.35778481315464</v>
      </c>
      <c r="E621" s="18">
        <v>0</v>
      </c>
      <c r="F621" s="214"/>
      <c r="G621" s="18">
        <v>0</v>
      </c>
      <c r="H621" s="30">
        <v>0</v>
      </c>
      <c r="I621" s="16">
        <f t="shared" si="343"/>
        <v>214.49898478171551</v>
      </c>
      <c r="J621" s="6"/>
      <c r="K621" s="33" t="s">
        <v>62</v>
      </c>
      <c r="L621" s="18">
        <v>70.141199968560869</v>
      </c>
      <c r="M621" s="18">
        <v>0</v>
      </c>
      <c r="N621" s="18">
        <v>144.35778481315464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344"/>
        <v>214.49898478171551</v>
      </c>
      <c r="T621" s="160"/>
      <c r="U621" s="165" t="s">
        <v>62</v>
      </c>
      <c r="V621" s="76">
        <v>70.141199968560869</v>
      </c>
      <c r="W621" s="76">
        <v>144.35778481315464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346"/>
        <v>0</v>
      </c>
      <c r="AF621" s="79">
        <f t="shared" si="342"/>
        <v>214.49898478171551</v>
      </c>
      <c r="AG621" s="121" t="str">
        <f t="shared" si="345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70.141199968560869</v>
      </c>
      <c r="C622" s="35">
        <v>0</v>
      </c>
      <c r="D622" s="35">
        <v>144.35778481315464</v>
      </c>
      <c r="E622" s="35">
        <v>0</v>
      </c>
      <c r="F622" s="214"/>
      <c r="G622" s="35">
        <v>0</v>
      </c>
      <c r="H622" s="36">
        <v>0</v>
      </c>
      <c r="I622" s="37">
        <f t="shared" si="343"/>
        <v>214.49898478171551</v>
      </c>
      <c r="J622" s="6"/>
      <c r="K622" s="38" t="s">
        <v>22</v>
      </c>
      <c r="L622" s="39">
        <v>70.141199968560869</v>
      </c>
      <c r="M622" s="39">
        <v>0</v>
      </c>
      <c r="N622" s="39">
        <v>144.35778481315464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344"/>
        <v>214.49898478171551</v>
      </c>
      <c r="T622" s="160"/>
      <c r="U622" s="166" t="s">
        <v>131</v>
      </c>
      <c r="V622" s="81">
        <v>70.141199968560869</v>
      </c>
      <c r="W622" s="81">
        <v>144.35778481315464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346"/>
        <v>0</v>
      </c>
      <c r="AF622" s="83">
        <f t="shared" si="342"/>
        <v>214.49898478171551</v>
      </c>
      <c r="AG622" s="125" t="str">
        <f t="shared" si="345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343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344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346"/>
        <v>0</v>
      </c>
      <c r="AF623" s="124">
        <f t="shared" si="342"/>
        <v>0</v>
      </c>
      <c r="AG623" s="125" t="str">
        <f t="shared" si="345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343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344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346"/>
        <v>0</v>
      </c>
      <c r="AF624" s="83">
        <f t="shared" si="342"/>
        <v>0</v>
      </c>
      <c r="AG624" s="125" t="str">
        <f t="shared" si="345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343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344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342"/>
        <v>0</v>
      </c>
      <c r="AG625" s="125" t="str">
        <f t="shared" si="345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7577.9889084181859</v>
      </c>
      <c r="C626" s="57">
        <f t="shared" ref="C626:I626" si="347">SUM(C605:C621)</f>
        <v>0</v>
      </c>
      <c r="D626" s="57">
        <f t="shared" si="347"/>
        <v>1589.1129558466746</v>
      </c>
      <c r="E626" s="57">
        <f t="shared" si="347"/>
        <v>886.140036833669</v>
      </c>
      <c r="F626" s="57">
        <f t="shared" si="347"/>
        <v>0</v>
      </c>
      <c r="G626" s="57">
        <f t="shared" si="347"/>
        <v>359.48384223728044</v>
      </c>
      <c r="H626" s="58">
        <f t="shared" si="347"/>
        <v>0</v>
      </c>
      <c r="I626" s="16">
        <f t="shared" si="347"/>
        <v>10412.72574333581</v>
      </c>
      <c r="J626" s="6"/>
      <c r="K626" s="59" t="s">
        <v>25</v>
      </c>
      <c r="L626" s="57">
        <f>SUM(L605:L621)</f>
        <v>7577.9889084181859</v>
      </c>
      <c r="M626" s="57">
        <f t="shared" ref="M626:S626" si="348">SUM(M605:M621)</f>
        <v>0</v>
      </c>
      <c r="N626" s="57">
        <f t="shared" si="348"/>
        <v>1589.1129558466746</v>
      </c>
      <c r="O626" s="57">
        <f t="shared" si="348"/>
        <v>886.140036833669</v>
      </c>
      <c r="P626" s="57">
        <f t="shared" si="348"/>
        <v>4900.4121213865674</v>
      </c>
      <c r="Q626" s="57">
        <f t="shared" si="348"/>
        <v>359.48384223728044</v>
      </c>
      <c r="R626" s="58">
        <f t="shared" si="348"/>
        <v>0</v>
      </c>
      <c r="S626" s="60">
        <f t="shared" si="348"/>
        <v>15313.137864722376</v>
      </c>
      <c r="T626" s="160"/>
      <c r="U626" s="158" t="s">
        <v>61</v>
      </c>
      <c r="V626" s="95">
        <f>SUM(V605:V621)</f>
        <v>7577.9889084181859</v>
      </c>
      <c r="W626" s="95">
        <f t="shared" ref="W626:AE626" si="349">SUM(W605:W621)</f>
        <v>1367.4647737864652</v>
      </c>
      <c r="X626" s="95">
        <f t="shared" si="349"/>
        <v>221.64818206020954</v>
      </c>
      <c r="Y626" s="95">
        <f t="shared" si="349"/>
        <v>264.36194298494945</v>
      </c>
      <c r="Z626" s="95">
        <f t="shared" si="349"/>
        <v>248.3766213037363</v>
      </c>
      <c r="AA626" s="95">
        <f t="shared" si="349"/>
        <v>128.29753676009904</v>
      </c>
      <c r="AB626" s="95">
        <f t="shared" si="349"/>
        <v>185.13720040923221</v>
      </c>
      <c r="AC626" s="95">
        <f t="shared" si="349"/>
        <v>174.34664182804823</v>
      </c>
      <c r="AD626" s="95">
        <f t="shared" si="349"/>
        <v>245.10393578488416</v>
      </c>
      <c r="AE626" s="95">
        <f t="shared" si="349"/>
        <v>4900.4121213865674</v>
      </c>
      <c r="AF626" s="97">
        <f>SUM(AF605:AF621)</f>
        <v>15313.137864722376</v>
      </c>
      <c r="AG626" s="126" t="str">
        <f t="shared" si="345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0.72776226851726422</v>
      </c>
      <c r="C627" s="98">
        <f t="shared" ref="C627:H627" si="350">IF($I626=0,"-",C626/$I626)</f>
        <v>0</v>
      </c>
      <c r="D627" s="98">
        <f t="shared" si="350"/>
        <v>0.15261258147163953</v>
      </c>
      <c r="E627" s="98">
        <f t="shared" si="350"/>
        <v>8.5101639923706091E-2</v>
      </c>
      <c r="F627" s="98">
        <f t="shared" si="350"/>
        <v>0</v>
      </c>
      <c r="G627" s="98">
        <f t="shared" si="350"/>
        <v>3.4523510087390102E-2</v>
      </c>
      <c r="H627" s="99">
        <f t="shared" si="350"/>
        <v>0</v>
      </c>
      <c r="I627" s="100">
        <f>SUM(B627:H627)</f>
        <v>0.99999999999999989</v>
      </c>
      <c r="K627" s="64" t="s">
        <v>86</v>
      </c>
      <c r="L627" s="65">
        <f>IF($S626=0,"-",L626/$S626)</f>
        <v>0.49486845709630617</v>
      </c>
      <c r="M627" s="65">
        <f t="shared" ref="M627:R627" si="351">IF($S626=0,"-",M626/$S626)</f>
        <v>0</v>
      </c>
      <c r="N627" s="65">
        <f t="shared" si="351"/>
        <v>0.10377448240099711</v>
      </c>
      <c r="O627" s="65">
        <f t="shared" si="351"/>
        <v>5.786795917740107E-2</v>
      </c>
      <c r="P627" s="65">
        <f t="shared" si="351"/>
        <v>0.32001358341296504</v>
      </c>
      <c r="Q627" s="65">
        <f t="shared" si="351"/>
        <v>2.3475517912330754E-2</v>
      </c>
      <c r="R627" s="66">
        <f t="shared" si="351"/>
        <v>0</v>
      </c>
      <c r="S627" s="67">
        <f>SUM(L627:R627)</f>
        <v>1.0000000000000002</v>
      </c>
      <c r="T627" s="161"/>
      <c r="U627" s="159" t="s">
        <v>86</v>
      </c>
      <c r="V627" s="102">
        <f>V626/$AF626</f>
        <v>0.49486845709630617</v>
      </c>
      <c r="W627" s="102">
        <f t="shared" ref="W627:AF627" si="352">W626/$AF626</f>
        <v>8.9300102034394965E-2</v>
      </c>
      <c r="X627" s="102">
        <f t="shared" si="352"/>
        <v>1.4474380366602152E-2</v>
      </c>
      <c r="Y627" s="102">
        <f t="shared" si="352"/>
        <v>1.7263734273167682E-2</v>
      </c>
      <c r="Z627" s="102">
        <f t="shared" si="352"/>
        <v>1.6219838383087614E-2</v>
      </c>
      <c r="AA627" s="102">
        <f t="shared" si="352"/>
        <v>8.3782656365723931E-3</v>
      </c>
      <c r="AB627" s="102">
        <f t="shared" si="352"/>
        <v>1.2090089049334679E-2</v>
      </c>
      <c r="AC627" s="102">
        <f t="shared" si="352"/>
        <v>1.1385428862996075E-2</v>
      </c>
      <c r="AD627" s="102">
        <f t="shared" si="352"/>
        <v>1.6006120884573375E-2</v>
      </c>
      <c r="AE627" s="102">
        <f t="shared" si="352"/>
        <v>0.32001358341296504</v>
      </c>
      <c r="AF627" s="103">
        <f t="shared" si="352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0.21496240144099665</v>
      </c>
      <c r="C631" s="14">
        <v>0</v>
      </c>
      <c r="D631" s="14">
        <v>0.32278048883712834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0.53774289027812494</v>
      </c>
      <c r="J631" s="6"/>
      <c r="K631" s="72" t="s">
        <v>6</v>
      </c>
      <c r="L631" s="14">
        <v>0.21496240144099665</v>
      </c>
      <c r="M631" s="14">
        <v>0</v>
      </c>
      <c r="N631" s="14">
        <v>0.32278048883712834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0.53774289027812494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0.8378649468672239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353">SUM(B632:H632)</f>
        <v>0.8378649468672239</v>
      </c>
      <c r="J632" s="6"/>
      <c r="K632" s="25" t="s">
        <v>7</v>
      </c>
      <c r="L632" s="26">
        <v>0.8378649468672239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354">SUM(L632:R632)</f>
        <v>0.8378649468672239</v>
      </c>
    </row>
    <row r="633" spans="1:85" x14ac:dyDescent="0.25">
      <c r="A633" s="29" t="s">
        <v>9</v>
      </c>
      <c r="B633" s="18">
        <v>1.2492876160749193</v>
      </c>
      <c r="C633" s="18">
        <v>0</v>
      </c>
      <c r="D633" s="18">
        <v>4.0020247160209559E-3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353"/>
        <v>1.2532896407909402</v>
      </c>
      <c r="J633" s="6"/>
      <c r="K633" s="31" t="s">
        <v>9</v>
      </c>
      <c r="L633" s="18">
        <v>1.2492876160749193</v>
      </c>
      <c r="M633" s="18">
        <v>0</v>
      </c>
      <c r="N633" s="18">
        <v>4.0020247160209559E-3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354"/>
        <v>1.2532896407909402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353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354"/>
        <v>0</v>
      </c>
    </row>
    <row r="635" spans="1:85" x14ac:dyDescent="0.25">
      <c r="A635" s="29" t="s">
        <v>15</v>
      </c>
      <c r="B635" s="18">
        <v>25.145486485056221</v>
      </c>
      <c r="C635" s="18">
        <v>0.10868036865154215</v>
      </c>
      <c r="D635" s="18">
        <v>2.0262165072113851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353"/>
        <v>27.280383360919146</v>
      </c>
      <c r="J635" s="6"/>
      <c r="K635" s="31" t="s">
        <v>15</v>
      </c>
      <c r="L635" s="18">
        <v>25.145486485056221</v>
      </c>
      <c r="M635" s="18">
        <v>0.10868036865154215</v>
      </c>
      <c r="N635" s="18">
        <v>2.0262165072113851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354"/>
        <v>27.280383360919146</v>
      </c>
    </row>
    <row r="636" spans="1:85" x14ac:dyDescent="0.25">
      <c r="A636" s="21" t="s">
        <v>14</v>
      </c>
      <c r="B636" s="22">
        <v>1.7025010385205042</v>
      </c>
      <c r="C636" s="22">
        <v>3.8421713801666216E-2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353"/>
        <v>1.7409227523221704</v>
      </c>
      <c r="J636" s="6"/>
      <c r="K636" s="25" t="s">
        <v>14</v>
      </c>
      <c r="L636" s="26">
        <v>1.7025010385205042</v>
      </c>
      <c r="M636" s="26">
        <v>3.8421713801666216E-2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354"/>
        <v>1.7409227523221704</v>
      </c>
    </row>
    <row r="637" spans="1:85" x14ac:dyDescent="0.25">
      <c r="A637" s="29" t="s">
        <v>56</v>
      </c>
      <c r="B637" s="18">
        <v>0</v>
      </c>
      <c r="C637" s="18">
        <v>0.3352906992443368</v>
      </c>
      <c r="D637" s="18">
        <v>0</v>
      </c>
      <c r="E637" s="18">
        <v>16.273555621953509</v>
      </c>
      <c r="F637" s="18">
        <v>642.68794629908484</v>
      </c>
      <c r="G637" s="18">
        <v>0</v>
      </c>
      <c r="H637" s="30">
        <v>0</v>
      </c>
      <c r="I637" s="16">
        <f t="shared" si="353"/>
        <v>659.29679262028264</v>
      </c>
      <c r="J637" s="6"/>
      <c r="K637" s="31" t="s">
        <v>56</v>
      </c>
      <c r="L637" s="18">
        <v>0</v>
      </c>
      <c r="M637" s="18">
        <v>0.3352906992443368</v>
      </c>
      <c r="N637" s="18">
        <v>0</v>
      </c>
      <c r="O637" s="18">
        <v>16.273555621953509</v>
      </c>
      <c r="P637" s="18">
        <v>642.68794629908484</v>
      </c>
      <c r="Q637" s="18">
        <v>0</v>
      </c>
      <c r="R637" s="19">
        <v>0</v>
      </c>
      <c r="S637" s="20">
        <f t="shared" si="354"/>
        <v>659.29679262028264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10.112372303794958</v>
      </c>
      <c r="F638" s="22">
        <v>0</v>
      </c>
      <c r="G638" s="22">
        <v>0</v>
      </c>
      <c r="H638" s="23">
        <v>0</v>
      </c>
      <c r="I638" s="24">
        <f t="shared" si="353"/>
        <v>10.112372303794958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10.112372303794958</v>
      </c>
      <c r="P638" s="26">
        <v>0</v>
      </c>
      <c r="Q638" s="26">
        <v>0</v>
      </c>
      <c r="R638" s="27">
        <v>0</v>
      </c>
      <c r="S638" s="28">
        <f t="shared" si="354"/>
        <v>10.112372303794958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353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354"/>
        <v>0</v>
      </c>
    </row>
    <row r="640" spans="1:85" x14ac:dyDescent="0.25">
      <c r="A640" s="21" t="s">
        <v>16</v>
      </c>
      <c r="B640" s="22">
        <v>5.2869516931636582</v>
      </c>
      <c r="C640" s="22">
        <v>0</v>
      </c>
      <c r="D640" s="22">
        <v>2.55953586667295E-2</v>
      </c>
      <c r="E640" s="22">
        <v>0.15574041751241119</v>
      </c>
      <c r="F640" s="22">
        <v>0</v>
      </c>
      <c r="G640" s="22">
        <v>0</v>
      </c>
      <c r="H640" s="23">
        <v>0</v>
      </c>
      <c r="I640" s="24">
        <f t="shared" si="353"/>
        <v>5.4682874693427985</v>
      </c>
      <c r="J640" s="6"/>
      <c r="K640" s="25" t="s">
        <v>16</v>
      </c>
      <c r="L640" s="26">
        <v>5.2869516931636582</v>
      </c>
      <c r="M640" s="26">
        <v>0</v>
      </c>
      <c r="N640" s="26">
        <v>2.55953586667295E-2</v>
      </c>
      <c r="O640" s="26">
        <v>0.15574041751241119</v>
      </c>
      <c r="P640" s="26">
        <v>0</v>
      </c>
      <c r="Q640" s="26">
        <v>0</v>
      </c>
      <c r="R640" s="27">
        <v>0</v>
      </c>
      <c r="S640" s="28">
        <f t="shared" si="354"/>
        <v>5.4682874693427985</v>
      </c>
    </row>
    <row r="641" spans="1:70" x14ac:dyDescent="0.25">
      <c r="A641" s="29" t="s">
        <v>136</v>
      </c>
      <c r="B641" s="18">
        <v>23.073627017646142</v>
      </c>
      <c r="C641" s="18">
        <v>0</v>
      </c>
      <c r="D641" s="18">
        <v>5.9635251189499305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353"/>
        <v>29.037152136596074</v>
      </c>
      <c r="J641" s="6"/>
      <c r="K641" s="31" t="s">
        <v>136</v>
      </c>
      <c r="L641" s="18">
        <v>23.073627017646142</v>
      </c>
      <c r="M641" s="18">
        <v>0</v>
      </c>
      <c r="N641" s="18">
        <v>5.9635251189499305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354"/>
        <v>29.037152136596074</v>
      </c>
    </row>
    <row r="642" spans="1:70" x14ac:dyDescent="0.25">
      <c r="A642" s="21" t="s">
        <v>24</v>
      </c>
      <c r="B642" s="22">
        <v>54.658057594254096</v>
      </c>
      <c r="C642" s="22">
        <v>7.1018496931840855E-2</v>
      </c>
      <c r="D642" s="22">
        <v>1.1305637272174065</v>
      </c>
      <c r="E642" s="22">
        <v>90.824576839528618</v>
      </c>
      <c r="F642" s="22">
        <v>0</v>
      </c>
      <c r="G642" s="22">
        <v>30.627886819935693</v>
      </c>
      <c r="H642" s="23">
        <v>0.42970898183444428</v>
      </c>
      <c r="I642" s="24">
        <f t="shared" si="353"/>
        <v>177.74181245970209</v>
      </c>
      <c r="J642" s="6"/>
      <c r="K642" s="25" t="s">
        <v>24</v>
      </c>
      <c r="L642" s="26">
        <v>54.658057594254096</v>
      </c>
      <c r="M642" s="26">
        <v>7.1018496931840855E-2</v>
      </c>
      <c r="N642" s="26">
        <v>1.1305637272174065</v>
      </c>
      <c r="O642" s="26">
        <v>90.824576839528618</v>
      </c>
      <c r="P642" s="26">
        <v>0</v>
      </c>
      <c r="Q642" s="26">
        <v>30.627886819935693</v>
      </c>
      <c r="R642" s="27">
        <v>0.42970898183444428</v>
      </c>
      <c r="S642" s="28">
        <f t="shared" si="354"/>
        <v>177.74181245970209</v>
      </c>
    </row>
    <row r="643" spans="1:70" x14ac:dyDescent="0.25">
      <c r="A643" s="29" t="s">
        <v>23</v>
      </c>
      <c r="B643" s="18">
        <v>3.4432396637217071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353"/>
        <v>3.4432396637217071</v>
      </c>
      <c r="J643" s="6"/>
      <c r="K643" s="31" t="s">
        <v>23</v>
      </c>
      <c r="L643" s="18">
        <v>3.4432396637217071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354"/>
        <v>3.4432396637217071</v>
      </c>
    </row>
    <row r="644" spans="1:70" x14ac:dyDescent="0.25">
      <c r="A644" s="21" t="s">
        <v>58</v>
      </c>
      <c r="B644" s="22">
        <v>131.41088944752684</v>
      </c>
      <c r="C644" s="22">
        <v>5.9524672871837048</v>
      </c>
      <c r="D644" s="22">
        <v>74.826358768281466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353"/>
        <v>212.18971550299202</v>
      </c>
      <c r="J644" s="6"/>
      <c r="K644" s="25" t="s">
        <v>58</v>
      </c>
      <c r="L644" s="26">
        <v>131.41088944752684</v>
      </c>
      <c r="M644" s="26">
        <v>5.9524672871837048</v>
      </c>
      <c r="N644" s="26">
        <v>74.826358768281466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354"/>
        <v>212.18971550299202</v>
      </c>
    </row>
    <row r="645" spans="1:70" x14ac:dyDescent="0.25">
      <c r="A645" s="29" t="s">
        <v>21</v>
      </c>
      <c r="B645" s="18">
        <v>16.160945242031936</v>
      </c>
      <c r="C645" s="18">
        <v>0</v>
      </c>
      <c r="D645" s="18">
        <v>12.967410857106834</v>
      </c>
      <c r="E645" s="18">
        <v>3.8452549871379476</v>
      </c>
      <c r="F645" s="18">
        <v>35.479074158244529</v>
      </c>
      <c r="G645" s="18">
        <v>0</v>
      </c>
      <c r="H645" s="30">
        <v>0</v>
      </c>
      <c r="I645" s="16">
        <f t="shared" si="353"/>
        <v>68.452685244521248</v>
      </c>
      <c r="J645" s="6"/>
      <c r="K645" s="31" t="s">
        <v>21</v>
      </c>
      <c r="L645" s="18">
        <v>16.160945242031936</v>
      </c>
      <c r="M645" s="18">
        <v>0</v>
      </c>
      <c r="N645" s="18">
        <v>12.967410857106834</v>
      </c>
      <c r="O645" s="18">
        <v>3.8452549871379476</v>
      </c>
      <c r="P645" s="18">
        <v>35.479074158244529</v>
      </c>
      <c r="Q645" s="18">
        <v>0</v>
      </c>
      <c r="R645" s="19">
        <v>0</v>
      </c>
      <c r="S645" s="20">
        <f t="shared" si="354"/>
        <v>68.452685244521248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353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354"/>
        <v>0</v>
      </c>
    </row>
    <row r="647" spans="1:70" x14ac:dyDescent="0.25">
      <c r="A647" s="32" t="s">
        <v>62</v>
      </c>
      <c r="B647" s="18">
        <v>2.8963343186664607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353"/>
        <v>2.8963343186664607</v>
      </c>
      <c r="J647" s="6"/>
      <c r="K647" s="33" t="s">
        <v>62</v>
      </c>
      <c r="L647" s="18">
        <v>2.8963343186664607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354"/>
        <v>2.8963343186664607</v>
      </c>
    </row>
    <row r="648" spans="1:70" ht="14.4" x14ac:dyDescent="0.3">
      <c r="A648" s="34" t="s">
        <v>22</v>
      </c>
      <c r="B648" s="35">
        <v>2.8963343186664607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353"/>
        <v>2.8963343186664607</v>
      </c>
      <c r="J648" s="6"/>
      <c r="K648" s="38" t="s">
        <v>22</v>
      </c>
      <c r="L648" s="39">
        <v>2.8963343186664607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354"/>
        <v>2.8963343186664607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353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354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353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354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353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354"/>
        <v>0</v>
      </c>
    </row>
    <row r="652" spans="1:70" x14ac:dyDescent="0.25">
      <c r="A652" s="56" t="s">
        <v>25</v>
      </c>
      <c r="B652" s="57">
        <f>SUM(B631:B647)</f>
        <v>266.08014746497071</v>
      </c>
      <c r="C652" s="57">
        <f t="shared" ref="C652:I652" si="355">SUM(C631:C647)</f>
        <v>6.5058785658130907</v>
      </c>
      <c r="D652" s="57">
        <f t="shared" si="355"/>
        <v>97.266452850986894</v>
      </c>
      <c r="E652" s="57">
        <f t="shared" si="355"/>
        <v>121.21150016992745</v>
      </c>
      <c r="F652" s="57">
        <f t="shared" si="355"/>
        <v>678.16702045732939</v>
      </c>
      <c r="G652" s="57">
        <f t="shared" si="355"/>
        <v>30.627886819935693</v>
      </c>
      <c r="H652" s="58">
        <f t="shared" si="355"/>
        <v>0.42970898183444428</v>
      </c>
      <c r="I652" s="16">
        <f t="shared" si="355"/>
        <v>1200.2885953107975</v>
      </c>
      <c r="J652" s="6"/>
      <c r="K652" s="59" t="s">
        <v>25</v>
      </c>
      <c r="L652" s="57">
        <f>SUM(L631:L647)</f>
        <v>266.08014746497071</v>
      </c>
      <c r="M652" s="57">
        <f t="shared" ref="M652:S652" si="356">SUM(M631:M647)</f>
        <v>6.5058785658130907</v>
      </c>
      <c r="N652" s="57">
        <f t="shared" si="356"/>
        <v>97.266452850986894</v>
      </c>
      <c r="O652" s="57">
        <f t="shared" si="356"/>
        <v>121.21150016992745</v>
      </c>
      <c r="P652" s="57">
        <f t="shared" si="356"/>
        <v>678.16702045732939</v>
      </c>
      <c r="Q652" s="57">
        <f t="shared" si="356"/>
        <v>30.627886819935693</v>
      </c>
      <c r="R652" s="58">
        <f t="shared" si="356"/>
        <v>0.42970898183444428</v>
      </c>
      <c r="S652" s="60">
        <f t="shared" si="356"/>
        <v>1200.2885953107975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0.22168014301266695</v>
      </c>
      <c r="C653" s="98">
        <f t="shared" ref="C653:H653" si="357">IF($I652=0,"-",C652/$I652)</f>
        <v>5.4202619196998094E-3</v>
      </c>
      <c r="D653" s="98">
        <f t="shared" si="357"/>
        <v>8.1035888561284825E-2</v>
      </c>
      <c r="E653" s="98">
        <f t="shared" si="357"/>
        <v>0.10098529690565082</v>
      </c>
      <c r="F653" s="98">
        <f t="shared" si="357"/>
        <v>0.56500330262800491</v>
      </c>
      <c r="G653" s="98">
        <f t="shared" si="357"/>
        <v>2.5517102253233559E-2</v>
      </c>
      <c r="H653" s="99">
        <f t="shared" si="357"/>
        <v>3.5800471945930413E-4</v>
      </c>
      <c r="I653" s="100">
        <f>SUM(B653:H653)</f>
        <v>1.0000000000000002</v>
      </c>
      <c r="K653" s="64" t="s">
        <v>86</v>
      </c>
      <c r="L653" s="65">
        <f>IF($S652=0,"-",L652/$S652)</f>
        <v>0.22168014301266695</v>
      </c>
      <c r="M653" s="65">
        <f t="shared" ref="M653:R653" si="358">IF($S652=0,"-",M652/$S652)</f>
        <v>5.4202619196998094E-3</v>
      </c>
      <c r="N653" s="65">
        <f t="shared" si="358"/>
        <v>8.1035888561284825E-2</v>
      </c>
      <c r="O653" s="65">
        <f t="shared" si="358"/>
        <v>0.10098529690565082</v>
      </c>
      <c r="P653" s="65">
        <f t="shared" si="358"/>
        <v>0.56500330262800491</v>
      </c>
      <c r="Q653" s="65">
        <f t="shared" si="358"/>
        <v>2.5517102253233559E-2</v>
      </c>
      <c r="R653" s="66">
        <f t="shared" si="358"/>
        <v>3.5800471945930413E-4</v>
      </c>
      <c r="S653" s="67">
        <f>SUM(L653:R653)</f>
        <v>1.0000000000000002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  <row r="655" spans="1:70" ht="49.5" customHeight="1" x14ac:dyDescent="0.25"/>
  </sheetData>
  <mergeCells count="173">
    <mergeCell ref="V396:AI396"/>
    <mergeCell ref="B422:I422"/>
    <mergeCell ref="L422:S422"/>
    <mergeCell ref="V422:AI422"/>
    <mergeCell ref="F397:F417"/>
    <mergeCell ref="B526:I526"/>
    <mergeCell ref="L526:S526"/>
    <mergeCell ref="B552:I552"/>
    <mergeCell ref="L552:S552"/>
    <mergeCell ref="B448:I448"/>
    <mergeCell ref="L448:S448"/>
    <mergeCell ref="B474:I474"/>
    <mergeCell ref="L474:S474"/>
    <mergeCell ref="B500:I500"/>
    <mergeCell ref="L500:S500"/>
    <mergeCell ref="B449:E469"/>
    <mergeCell ref="G449:H469"/>
    <mergeCell ref="L449:O469"/>
    <mergeCell ref="Q449:R469"/>
    <mergeCell ref="Q475:R495"/>
    <mergeCell ref="Q501:R521"/>
    <mergeCell ref="Q527:R547"/>
    <mergeCell ref="V292:AI292"/>
    <mergeCell ref="B318:I318"/>
    <mergeCell ref="L318:S318"/>
    <mergeCell ref="V318:AI318"/>
    <mergeCell ref="F293:F313"/>
    <mergeCell ref="B344:I344"/>
    <mergeCell ref="L344:S344"/>
    <mergeCell ref="V344:AI344"/>
    <mergeCell ref="B370:I370"/>
    <mergeCell ref="L370:S370"/>
    <mergeCell ref="V370:AI370"/>
    <mergeCell ref="F345:F365"/>
    <mergeCell ref="V188:AI188"/>
    <mergeCell ref="B214:I214"/>
    <mergeCell ref="L214:S214"/>
    <mergeCell ref="V214:AI214"/>
    <mergeCell ref="B240:I240"/>
    <mergeCell ref="L240:S240"/>
    <mergeCell ref="V240:AI240"/>
    <mergeCell ref="B266:I266"/>
    <mergeCell ref="L266:S266"/>
    <mergeCell ref="V266:AI266"/>
    <mergeCell ref="F241:F261"/>
    <mergeCell ref="B59:E79"/>
    <mergeCell ref="G59:H79"/>
    <mergeCell ref="L59:O79"/>
    <mergeCell ref="Q59:R79"/>
    <mergeCell ref="V110:AI110"/>
    <mergeCell ref="B136:I136"/>
    <mergeCell ref="L136:S136"/>
    <mergeCell ref="V136:AI136"/>
    <mergeCell ref="B162:I162"/>
    <mergeCell ref="L162:S162"/>
    <mergeCell ref="V162:AI162"/>
    <mergeCell ref="F111:F131"/>
    <mergeCell ref="A31:A32"/>
    <mergeCell ref="K31:K32"/>
    <mergeCell ref="U31:U32"/>
    <mergeCell ref="F33:F53"/>
    <mergeCell ref="A57:A58"/>
    <mergeCell ref="K57:K58"/>
    <mergeCell ref="A1:I3"/>
    <mergeCell ref="K1:S3"/>
    <mergeCell ref="U1:AI3"/>
    <mergeCell ref="A5:A6"/>
    <mergeCell ref="K5:K6"/>
    <mergeCell ref="B6:I6"/>
    <mergeCell ref="L6:S6"/>
    <mergeCell ref="B32:I32"/>
    <mergeCell ref="L32:S32"/>
    <mergeCell ref="V32:AI32"/>
    <mergeCell ref="B58:I58"/>
    <mergeCell ref="L58:S58"/>
    <mergeCell ref="A135:A136"/>
    <mergeCell ref="K135:K136"/>
    <mergeCell ref="U135:U136"/>
    <mergeCell ref="F137:F157"/>
    <mergeCell ref="A161:A162"/>
    <mergeCell ref="K161:K162"/>
    <mergeCell ref="U161:U162"/>
    <mergeCell ref="A83:A84"/>
    <mergeCell ref="K83:K84"/>
    <mergeCell ref="A109:A110"/>
    <mergeCell ref="K109:K110"/>
    <mergeCell ref="U109:U110"/>
    <mergeCell ref="B84:I84"/>
    <mergeCell ref="L84:S84"/>
    <mergeCell ref="B110:I110"/>
    <mergeCell ref="L110:S110"/>
    <mergeCell ref="A213:A214"/>
    <mergeCell ref="K213:K214"/>
    <mergeCell ref="U213:U214"/>
    <mergeCell ref="F215:F235"/>
    <mergeCell ref="A239:A240"/>
    <mergeCell ref="K239:K240"/>
    <mergeCell ref="U239:U240"/>
    <mergeCell ref="F163:F183"/>
    <mergeCell ref="A187:A188"/>
    <mergeCell ref="K187:K188"/>
    <mergeCell ref="U187:U188"/>
    <mergeCell ref="F189:F209"/>
    <mergeCell ref="B188:I188"/>
    <mergeCell ref="L188:S188"/>
    <mergeCell ref="A317:A318"/>
    <mergeCell ref="K317:K318"/>
    <mergeCell ref="U317:U318"/>
    <mergeCell ref="F319:F339"/>
    <mergeCell ref="A343:A344"/>
    <mergeCell ref="K343:K344"/>
    <mergeCell ref="U343:U344"/>
    <mergeCell ref="A265:A266"/>
    <mergeCell ref="K265:K266"/>
    <mergeCell ref="U265:U266"/>
    <mergeCell ref="F267:F287"/>
    <mergeCell ref="A291:A292"/>
    <mergeCell ref="K291:K292"/>
    <mergeCell ref="U291:U292"/>
    <mergeCell ref="B292:I292"/>
    <mergeCell ref="L292:S292"/>
    <mergeCell ref="A421:A422"/>
    <mergeCell ref="K421:K422"/>
    <mergeCell ref="U421:U422"/>
    <mergeCell ref="F423:F443"/>
    <mergeCell ref="A447:A448"/>
    <mergeCell ref="K447:K448"/>
    <mergeCell ref="A369:A370"/>
    <mergeCell ref="K369:K370"/>
    <mergeCell ref="U369:U370"/>
    <mergeCell ref="F371:F391"/>
    <mergeCell ref="A395:A396"/>
    <mergeCell ref="K395:K396"/>
    <mergeCell ref="U395:U396"/>
    <mergeCell ref="B396:I396"/>
    <mergeCell ref="L396:S396"/>
    <mergeCell ref="A499:A500"/>
    <mergeCell ref="K499:K500"/>
    <mergeCell ref="B501:E521"/>
    <mergeCell ref="G501:H521"/>
    <mergeCell ref="L501:O521"/>
    <mergeCell ref="A473:A474"/>
    <mergeCell ref="K473:K474"/>
    <mergeCell ref="B475:E495"/>
    <mergeCell ref="G475:H495"/>
    <mergeCell ref="L475:O495"/>
    <mergeCell ref="A551:A552"/>
    <mergeCell ref="K551:K552"/>
    <mergeCell ref="B553:E573"/>
    <mergeCell ref="G553:H573"/>
    <mergeCell ref="L553:O573"/>
    <mergeCell ref="Q553:R573"/>
    <mergeCell ref="A525:A526"/>
    <mergeCell ref="K525:K526"/>
    <mergeCell ref="B527:E547"/>
    <mergeCell ref="G527:H547"/>
    <mergeCell ref="L527:O547"/>
    <mergeCell ref="U603:U604"/>
    <mergeCell ref="V604:AF604"/>
    <mergeCell ref="F605:F625"/>
    <mergeCell ref="A629:A630"/>
    <mergeCell ref="K629:K630"/>
    <mergeCell ref="A577:A578"/>
    <mergeCell ref="K577:K578"/>
    <mergeCell ref="F579:F599"/>
    <mergeCell ref="A603:A604"/>
    <mergeCell ref="K603:K604"/>
    <mergeCell ref="B630:I630"/>
    <mergeCell ref="L630:S630"/>
    <mergeCell ref="B578:I578"/>
    <mergeCell ref="L578:S578"/>
    <mergeCell ref="B604:I604"/>
    <mergeCell ref="L604:S604"/>
  </mergeCells>
  <pageMargins left="0.7" right="0.7" top="0.78740157499999996" bottom="0.78740157499999996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</sheetPr>
  <dimension ref="A1:CG654"/>
  <sheetViews>
    <sheetView zoomScale="60" zoomScaleNormal="60" workbookViewId="0">
      <selection activeCell="A2" sqref="A2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1.59765625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98</v>
      </c>
      <c r="B1" s="249"/>
      <c r="C1" s="249"/>
      <c r="D1" s="249"/>
      <c r="E1" s="249"/>
      <c r="F1" s="249"/>
      <c r="G1" s="249"/>
      <c r="H1" s="249"/>
      <c r="I1" s="250"/>
      <c r="K1" s="257" t="s">
        <v>112</v>
      </c>
      <c r="L1" s="258"/>
      <c r="M1" s="258"/>
      <c r="N1" s="258"/>
      <c r="O1" s="258"/>
      <c r="P1" s="258"/>
      <c r="Q1" s="258"/>
      <c r="R1" s="258"/>
      <c r="S1" s="259"/>
      <c r="U1" s="266" t="s">
        <v>113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80.099999999999994" customHeight="1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64.003856750921614</v>
      </c>
      <c r="C7" s="14">
        <f>C33+C85</f>
        <v>0</v>
      </c>
      <c r="D7" s="14">
        <f>D33+D85</f>
        <v>8.2223758788459413</v>
      </c>
      <c r="E7" s="14">
        <f>E33+E85</f>
        <v>0</v>
      </c>
      <c r="F7" s="14">
        <f>F59+F85</f>
        <v>7.8735110072673965E-3</v>
      </c>
      <c r="G7" s="14">
        <f>G33+G85</f>
        <v>0</v>
      </c>
      <c r="H7" s="14">
        <f>H33+H85</f>
        <v>0</v>
      </c>
      <c r="I7" s="16">
        <f>SUM(B7:H7)</f>
        <v>72.234106140774813</v>
      </c>
      <c r="J7" s="6"/>
      <c r="K7" s="17" t="s">
        <v>6</v>
      </c>
      <c r="L7" s="18">
        <f>L33+L85</f>
        <v>64.003856750921614</v>
      </c>
      <c r="M7" s="18">
        <f t="shared" ref="M7:N7" si="0">M33+M85</f>
        <v>0</v>
      </c>
      <c r="N7" s="18">
        <f t="shared" si="0"/>
        <v>8.2223758788459413</v>
      </c>
      <c r="O7" s="18">
        <f>O33+O85</f>
        <v>0</v>
      </c>
      <c r="P7" s="18">
        <f>P33+P59+P85</f>
        <v>7.8735110072673965E-3</v>
      </c>
      <c r="Q7" s="18">
        <f t="shared" ref="Q7:R7" si="1">Q33+Q85</f>
        <v>0</v>
      </c>
      <c r="R7" s="18">
        <f t="shared" si="1"/>
        <v>0</v>
      </c>
      <c r="S7" s="20">
        <f>SUM(L7:R7)</f>
        <v>72.234106140774813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C27" si="2">B34+B86</f>
        <v>10.526016574820575</v>
      </c>
      <c r="C8" s="22">
        <f t="shared" si="2"/>
        <v>0</v>
      </c>
      <c r="D8" s="22">
        <f t="shared" ref="D8:E8" si="3">D34+D86</f>
        <v>2.1531797880323849</v>
      </c>
      <c r="E8" s="22">
        <f t="shared" si="3"/>
        <v>0</v>
      </c>
      <c r="F8" s="22">
        <f t="shared" ref="F8:F27" si="4">F60+F86</f>
        <v>0</v>
      </c>
      <c r="G8" s="22">
        <f t="shared" ref="G8:H8" si="5">G34+G86</f>
        <v>0</v>
      </c>
      <c r="H8" s="22">
        <f t="shared" si="5"/>
        <v>0</v>
      </c>
      <c r="I8" s="24">
        <f t="shared" ref="I8:I27" si="6">SUM(B8:H8)</f>
        <v>12.679196362852959</v>
      </c>
      <c r="J8" s="6"/>
      <c r="K8" s="25" t="s">
        <v>7</v>
      </c>
      <c r="L8" s="26">
        <f t="shared" ref="L8:N8" si="7">L34+L86</f>
        <v>10.526016574820575</v>
      </c>
      <c r="M8" s="26">
        <f t="shared" si="7"/>
        <v>0</v>
      </c>
      <c r="N8" s="26">
        <f t="shared" si="7"/>
        <v>2.1531797880323849</v>
      </c>
      <c r="O8" s="26">
        <f t="shared" ref="O8:R8" si="8">O34+O86</f>
        <v>0</v>
      </c>
      <c r="P8" s="26">
        <f t="shared" ref="P8:P27" si="9">P34+P60+P86</f>
        <v>0</v>
      </c>
      <c r="Q8" s="26">
        <f t="shared" si="8"/>
        <v>0</v>
      </c>
      <c r="R8" s="26">
        <f t="shared" si="8"/>
        <v>0</v>
      </c>
      <c r="S8" s="28">
        <f t="shared" ref="S8:S27" si="10">SUM(L8:R8)</f>
        <v>12.679196362852959</v>
      </c>
      <c r="T8" s="6" t="str">
        <f t="shared" ref="T8:T24" si="11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2"/>
        <v>53.624472144572891</v>
      </c>
      <c r="C9" s="18">
        <f t="shared" si="2"/>
        <v>0</v>
      </c>
      <c r="D9" s="18">
        <f t="shared" ref="D9:E9" si="12">D35+D87</f>
        <v>4.5749892978035023</v>
      </c>
      <c r="E9" s="18">
        <f t="shared" si="12"/>
        <v>0</v>
      </c>
      <c r="F9" s="18">
        <f t="shared" si="4"/>
        <v>0</v>
      </c>
      <c r="G9" s="18">
        <f t="shared" ref="G9:H9" si="13">G35+G87</f>
        <v>0</v>
      </c>
      <c r="H9" s="18">
        <f t="shared" si="13"/>
        <v>0</v>
      </c>
      <c r="I9" s="16">
        <f t="shared" si="6"/>
        <v>58.199461442376396</v>
      </c>
      <c r="J9" s="6"/>
      <c r="K9" s="17" t="s">
        <v>9</v>
      </c>
      <c r="L9" s="18">
        <f t="shared" ref="L9:N9" si="14">L35+L87</f>
        <v>53.624472144572891</v>
      </c>
      <c r="M9" s="18">
        <f t="shared" si="14"/>
        <v>0</v>
      </c>
      <c r="N9" s="18">
        <f t="shared" si="14"/>
        <v>4.5749892978035023</v>
      </c>
      <c r="O9" s="18">
        <f t="shared" ref="O9:R9" si="15">O35+O87</f>
        <v>0</v>
      </c>
      <c r="P9" s="18">
        <f t="shared" si="9"/>
        <v>0</v>
      </c>
      <c r="Q9" s="18">
        <f t="shared" si="15"/>
        <v>0</v>
      </c>
      <c r="R9" s="18">
        <f t="shared" si="15"/>
        <v>0</v>
      </c>
      <c r="S9" s="20">
        <f t="shared" si="10"/>
        <v>58.199461442376396</v>
      </c>
      <c r="T9" s="6" t="str">
        <f t="shared" si="11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2"/>
        <v>0</v>
      </c>
      <c r="C10" s="22">
        <f t="shared" si="2"/>
        <v>0</v>
      </c>
      <c r="D10" s="22">
        <f t="shared" ref="D10:E10" si="16">D36+D88</f>
        <v>0</v>
      </c>
      <c r="E10" s="22">
        <f t="shared" si="16"/>
        <v>0</v>
      </c>
      <c r="F10" s="22">
        <f t="shared" si="4"/>
        <v>0</v>
      </c>
      <c r="G10" s="22">
        <f t="shared" ref="G10:H10" si="17">G36+G88</f>
        <v>0</v>
      </c>
      <c r="H10" s="22">
        <f t="shared" si="17"/>
        <v>0</v>
      </c>
      <c r="I10" s="24">
        <f t="shared" si="6"/>
        <v>0</v>
      </c>
      <c r="J10" s="6"/>
      <c r="K10" s="25" t="s">
        <v>54</v>
      </c>
      <c r="L10" s="26">
        <f t="shared" ref="L10:N10" si="18">L36+L88</f>
        <v>0</v>
      </c>
      <c r="M10" s="26">
        <f t="shared" si="18"/>
        <v>0</v>
      </c>
      <c r="N10" s="26">
        <f t="shared" si="18"/>
        <v>0</v>
      </c>
      <c r="O10" s="26">
        <f t="shared" ref="O10:R10" si="19">O36+O88</f>
        <v>0</v>
      </c>
      <c r="P10" s="26">
        <f t="shared" si="9"/>
        <v>0</v>
      </c>
      <c r="Q10" s="26">
        <f t="shared" si="19"/>
        <v>0</v>
      </c>
      <c r="R10" s="26">
        <f t="shared" si="19"/>
        <v>0</v>
      </c>
      <c r="S10" s="28">
        <f t="shared" si="10"/>
        <v>0</v>
      </c>
      <c r="T10" s="6" t="str">
        <f t="shared" si="11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2"/>
        <v>239.42327964733954</v>
      </c>
      <c r="C11" s="18">
        <f t="shared" si="2"/>
        <v>55.087141926466394</v>
      </c>
      <c r="D11" s="18">
        <f t="shared" ref="D11:E11" si="20">D37+D89</f>
        <v>38.435867613707188</v>
      </c>
      <c r="E11" s="18">
        <f t="shared" si="20"/>
        <v>3.2291922091241059</v>
      </c>
      <c r="F11" s="18">
        <f t="shared" si="4"/>
        <v>0</v>
      </c>
      <c r="G11" s="18">
        <f t="shared" ref="G11:H11" si="21">G37+G89</f>
        <v>0</v>
      </c>
      <c r="H11" s="18">
        <f t="shared" si="21"/>
        <v>0</v>
      </c>
      <c r="I11" s="16">
        <f t="shared" si="6"/>
        <v>336.17548139663722</v>
      </c>
      <c r="J11" s="6"/>
      <c r="K11" s="17" t="s">
        <v>15</v>
      </c>
      <c r="L11" s="18">
        <f t="shared" ref="L11:N11" si="22">L37+L89</f>
        <v>239.42327964733954</v>
      </c>
      <c r="M11" s="18">
        <f t="shared" si="22"/>
        <v>55.087141926466394</v>
      </c>
      <c r="N11" s="18">
        <f t="shared" si="22"/>
        <v>38.435867613707188</v>
      </c>
      <c r="O11" s="18">
        <f t="shared" ref="O11:R11" si="23">O37+O89</f>
        <v>3.2291922091241059</v>
      </c>
      <c r="P11" s="18">
        <f t="shared" si="9"/>
        <v>0</v>
      </c>
      <c r="Q11" s="18">
        <f t="shared" si="23"/>
        <v>0</v>
      </c>
      <c r="R11" s="18">
        <f t="shared" si="23"/>
        <v>0</v>
      </c>
      <c r="S11" s="20">
        <f t="shared" si="10"/>
        <v>336.17548139663722</v>
      </c>
      <c r="T11" s="6" t="str">
        <f t="shared" si="11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2"/>
        <v>1926.6954832824465</v>
      </c>
      <c r="C12" s="22">
        <f t="shared" si="2"/>
        <v>37.96801673386738</v>
      </c>
      <c r="D12" s="22">
        <f t="shared" ref="D12:E12" si="24">D38+D90</f>
        <v>247.87698446039374</v>
      </c>
      <c r="E12" s="22">
        <f t="shared" si="24"/>
        <v>0.69938925827765974</v>
      </c>
      <c r="F12" s="22">
        <f t="shared" si="4"/>
        <v>0</v>
      </c>
      <c r="G12" s="22">
        <f t="shared" ref="G12:H12" si="25">G38+G90</f>
        <v>0</v>
      </c>
      <c r="H12" s="22">
        <f t="shared" si="25"/>
        <v>0</v>
      </c>
      <c r="I12" s="24">
        <f t="shared" si="6"/>
        <v>2213.2398737349854</v>
      </c>
      <c r="J12" s="6"/>
      <c r="K12" s="25" t="s">
        <v>14</v>
      </c>
      <c r="L12" s="26">
        <f t="shared" ref="L12:N12" si="26">L38+L90</f>
        <v>1926.6954832824465</v>
      </c>
      <c r="M12" s="26">
        <f t="shared" si="26"/>
        <v>37.96801673386738</v>
      </c>
      <c r="N12" s="26">
        <f t="shared" si="26"/>
        <v>247.87698446039374</v>
      </c>
      <c r="O12" s="26">
        <f t="shared" ref="O12:R12" si="27">O38+O90</f>
        <v>0.69938925827765974</v>
      </c>
      <c r="P12" s="26">
        <f t="shared" si="9"/>
        <v>0</v>
      </c>
      <c r="Q12" s="26">
        <f t="shared" si="27"/>
        <v>0</v>
      </c>
      <c r="R12" s="26">
        <f t="shared" si="27"/>
        <v>0</v>
      </c>
      <c r="S12" s="28">
        <f t="shared" si="10"/>
        <v>2213.2398737349854</v>
      </c>
      <c r="T12" s="6" t="str">
        <f t="shared" si="11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2"/>
        <v>0</v>
      </c>
      <c r="C13" s="18">
        <f t="shared" si="2"/>
        <v>0.33610135750034564</v>
      </c>
      <c r="D13" s="18">
        <f t="shared" ref="D13:E13" si="28">D39+D91</f>
        <v>0.81560559709772895</v>
      </c>
      <c r="E13" s="18">
        <f t="shared" si="28"/>
        <v>508.52886060735</v>
      </c>
      <c r="F13" s="18">
        <f t="shared" si="4"/>
        <v>9859.8051170446906</v>
      </c>
      <c r="G13" s="18">
        <f t="shared" ref="G13:H13" si="29">G39+G91</f>
        <v>0</v>
      </c>
      <c r="H13" s="18">
        <f t="shared" si="29"/>
        <v>0</v>
      </c>
      <c r="I13" s="16">
        <f t="shared" si="6"/>
        <v>10369.48568460664</v>
      </c>
      <c r="J13" s="6"/>
      <c r="K13" s="31" t="s">
        <v>56</v>
      </c>
      <c r="L13" s="18">
        <f t="shared" ref="L13:N13" si="30">L39+L91</f>
        <v>0</v>
      </c>
      <c r="M13" s="18">
        <f t="shared" si="30"/>
        <v>0.33610135750034564</v>
      </c>
      <c r="N13" s="18">
        <f t="shared" si="30"/>
        <v>0.81560559709772895</v>
      </c>
      <c r="O13" s="18">
        <f t="shared" ref="O13:R13" si="31">O39+O91</f>
        <v>508.52886060735</v>
      </c>
      <c r="P13" s="18">
        <f t="shared" si="9"/>
        <v>9859.8051170446925</v>
      </c>
      <c r="Q13" s="18">
        <f t="shared" si="31"/>
        <v>0</v>
      </c>
      <c r="R13" s="18">
        <f t="shared" si="31"/>
        <v>0</v>
      </c>
      <c r="S13" s="20">
        <f t="shared" si="10"/>
        <v>10369.485684606641</v>
      </c>
      <c r="T13" s="6" t="str">
        <f t="shared" si="11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2"/>
        <v>0</v>
      </c>
      <c r="C14" s="22">
        <f t="shared" si="2"/>
        <v>2.7760264126024486E-2</v>
      </c>
      <c r="D14" s="22">
        <f t="shared" ref="D14:E14" si="32">D40+D92</f>
        <v>9.6662657359236834E-3</v>
      </c>
      <c r="E14" s="22">
        <f t="shared" si="32"/>
        <v>15.751980296012203</v>
      </c>
      <c r="F14" s="22">
        <f t="shared" si="4"/>
        <v>3093.9680739707728</v>
      </c>
      <c r="G14" s="22">
        <f t="shared" ref="G14:H14" si="33">G40+G92</f>
        <v>0</v>
      </c>
      <c r="H14" s="22">
        <f t="shared" si="33"/>
        <v>0</v>
      </c>
      <c r="I14" s="24">
        <f t="shared" si="6"/>
        <v>3109.7574807966471</v>
      </c>
      <c r="J14" s="6"/>
      <c r="K14" s="25" t="s">
        <v>11</v>
      </c>
      <c r="L14" s="26">
        <f t="shared" ref="L14:N14" si="34">L40+L92</f>
        <v>0</v>
      </c>
      <c r="M14" s="26">
        <f t="shared" si="34"/>
        <v>2.7760264126024486E-2</v>
      </c>
      <c r="N14" s="26">
        <f t="shared" si="34"/>
        <v>9.6662657359236834E-3</v>
      </c>
      <c r="O14" s="26">
        <f t="shared" ref="O14:R14" si="35">O40+O92</f>
        <v>15.751980296012203</v>
      </c>
      <c r="P14" s="26">
        <f t="shared" si="9"/>
        <v>3093.9680739707724</v>
      </c>
      <c r="Q14" s="26">
        <f t="shared" si="35"/>
        <v>0</v>
      </c>
      <c r="R14" s="26">
        <f t="shared" si="35"/>
        <v>0</v>
      </c>
      <c r="S14" s="28">
        <f t="shared" si="10"/>
        <v>3109.7574807966466</v>
      </c>
      <c r="T14" s="6" t="str">
        <f t="shared" si="11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2"/>
        <v>0</v>
      </c>
      <c r="C15" s="18">
        <f t="shared" si="2"/>
        <v>0</v>
      </c>
      <c r="D15" s="18">
        <f t="shared" ref="D15:E15" si="36">D41+D93</f>
        <v>0.72200048448467291</v>
      </c>
      <c r="E15" s="18">
        <f t="shared" si="36"/>
        <v>0.67331826915270698</v>
      </c>
      <c r="F15" s="18">
        <f t="shared" si="4"/>
        <v>151.56798635696549</v>
      </c>
      <c r="G15" s="18">
        <f t="shared" ref="G15:H15" si="37">G41+G93</f>
        <v>0</v>
      </c>
      <c r="H15" s="18">
        <f t="shared" si="37"/>
        <v>0</v>
      </c>
      <c r="I15" s="16">
        <f t="shared" si="6"/>
        <v>152.96330511060287</v>
      </c>
      <c r="J15" s="6"/>
      <c r="K15" s="31" t="s">
        <v>57</v>
      </c>
      <c r="L15" s="18">
        <f t="shared" ref="L15:N15" si="38">L41+L93</f>
        <v>0</v>
      </c>
      <c r="M15" s="18">
        <f t="shared" si="38"/>
        <v>0</v>
      </c>
      <c r="N15" s="18">
        <f t="shared" si="38"/>
        <v>0.72200048448467291</v>
      </c>
      <c r="O15" s="18">
        <f t="shared" ref="O15:R15" si="39">O41+O93</f>
        <v>0.67331826915270698</v>
      </c>
      <c r="P15" s="18">
        <f t="shared" si="9"/>
        <v>151.56798635696549</v>
      </c>
      <c r="Q15" s="18">
        <f t="shared" si="39"/>
        <v>0</v>
      </c>
      <c r="R15" s="18">
        <f t="shared" si="39"/>
        <v>0</v>
      </c>
      <c r="S15" s="20">
        <f t="shared" si="10"/>
        <v>152.96330511060287</v>
      </c>
      <c r="T15" s="6" t="str">
        <f t="shared" si="11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2"/>
        <v>181.19619565668134</v>
      </c>
      <c r="C16" s="22">
        <f t="shared" si="2"/>
        <v>0.95809427420102145</v>
      </c>
      <c r="D16" s="22">
        <f t="shared" ref="D16:E16" si="40">D42+D94</f>
        <v>32.40609197384191</v>
      </c>
      <c r="E16" s="22">
        <f t="shared" si="40"/>
        <v>8.0625133858251576</v>
      </c>
      <c r="F16" s="22">
        <f t="shared" si="4"/>
        <v>6.9711417155000488</v>
      </c>
      <c r="G16" s="22">
        <f t="shared" ref="G16:H16" si="41">G42+G94</f>
        <v>0</v>
      </c>
      <c r="H16" s="22">
        <f t="shared" si="41"/>
        <v>0</v>
      </c>
      <c r="I16" s="24">
        <f t="shared" si="6"/>
        <v>229.59403700604946</v>
      </c>
      <c r="J16" s="6"/>
      <c r="K16" s="25" t="s">
        <v>16</v>
      </c>
      <c r="L16" s="26">
        <f t="shared" ref="L16:N16" si="42">L42+L94</f>
        <v>181.19619565668134</v>
      </c>
      <c r="M16" s="26">
        <f t="shared" si="42"/>
        <v>0.95809427420102145</v>
      </c>
      <c r="N16" s="26">
        <f t="shared" si="42"/>
        <v>32.40609197384191</v>
      </c>
      <c r="O16" s="26">
        <f t="shared" ref="O16:R16" si="43">O42+O94</f>
        <v>8.0625133858251576</v>
      </c>
      <c r="P16" s="26">
        <f t="shared" si="9"/>
        <v>6.971141715500055</v>
      </c>
      <c r="Q16" s="26">
        <f t="shared" si="43"/>
        <v>0</v>
      </c>
      <c r="R16" s="26">
        <f t="shared" si="43"/>
        <v>0</v>
      </c>
      <c r="S16" s="28">
        <f t="shared" si="10"/>
        <v>229.59403700604949</v>
      </c>
      <c r="T16" s="6" t="str">
        <f t="shared" si="11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2"/>
        <v>3151.2430125526016</v>
      </c>
      <c r="C17" s="18">
        <f t="shared" si="2"/>
        <v>976.71673869033953</v>
      </c>
      <c r="D17" s="18">
        <f t="shared" ref="D17:E17" si="44">D43+D95</f>
        <v>864.10533773232305</v>
      </c>
      <c r="E17" s="18">
        <f t="shared" si="44"/>
        <v>17.1018041569952</v>
      </c>
      <c r="F17" s="18">
        <f t="shared" si="4"/>
        <v>2.7513435761894991</v>
      </c>
      <c r="G17" s="18">
        <f t="shared" ref="G17:H17" si="45">G43+G95</f>
        <v>0</v>
      </c>
      <c r="H17" s="18">
        <f t="shared" si="45"/>
        <v>0</v>
      </c>
      <c r="I17" s="16">
        <f t="shared" si="6"/>
        <v>5011.9182367084486</v>
      </c>
      <c r="J17" s="6"/>
      <c r="K17" s="31" t="s">
        <v>136</v>
      </c>
      <c r="L17" s="18">
        <f t="shared" ref="L17:N17" si="46">L43+L95</f>
        <v>3151.2430125526016</v>
      </c>
      <c r="M17" s="18">
        <f t="shared" si="46"/>
        <v>976.71673869033953</v>
      </c>
      <c r="N17" s="18">
        <f t="shared" si="46"/>
        <v>864.10533773232305</v>
      </c>
      <c r="O17" s="18">
        <f t="shared" ref="O17:R17" si="47">O43+O95</f>
        <v>17.1018041569952</v>
      </c>
      <c r="P17" s="18">
        <f t="shared" si="9"/>
        <v>2.7513435761888965</v>
      </c>
      <c r="Q17" s="18">
        <f t="shared" si="47"/>
        <v>0</v>
      </c>
      <c r="R17" s="18">
        <f t="shared" si="47"/>
        <v>0</v>
      </c>
      <c r="S17" s="20">
        <f t="shared" si="10"/>
        <v>5011.9182367084477</v>
      </c>
      <c r="T17" s="6" t="str">
        <f t="shared" si="11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2"/>
        <v>847.91196135351572</v>
      </c>
      <c r="C18" s="22">
        <f t="shared" si="2"/>
        <v>3.3500623475364066</v>
      </c>
      <c r="D18" s="22">
        <f t="shared" ref="D18:E18" si="48">D44+D96</f>
        <v>1119.4962992645512</v>
      </c>
      <c r="E18" s="22">
        <f t="shared" si="48"/>
        <v>1876.7958791390774</v>
      </c>
      <c r="F18" s="22">
        <f t="shared" si="4"/>
        <v>58.620960916357745</v>
      </c>
      <c r="G18" s="22">
        <f t="shared" ref="G18:H18" si="49">G44+G96</f>
        <v>874.12313597148534</v>
      </c>
      <c r="H18" s="22">
        <f t="shared" si="49"/>
        <v>3.9820107362564188</v>
      </c>
      <c r="I18" s="24">
        <f t="shared" si="6"/>
        <v>4784.2803097287806</v>
      </c>
      <c r="J18" s="6"/>
      <c r="K18" s="25" t="s">
        <v>24</v>
      </c>
      <c r="L18" s="26">
        <f t="shared" ref="L18:N18" si="50">L44+L96</f>
        <v>847.91196135351572</v>
      </c>
      <c r="M18" s="26">
        <f t="shared" si="50"/>
        <v>3.3500623475364066</v>
      </c>
      <c r="N18" s="26">
        <f t="shared" si="50"/>
        <v>1119.4962992645512</v>
      </c>
      <c r="O18" s="26">
        <f t="shared" ref="O18:R18" si="51">O44+O96</f>
        <v>1876.7958791390774</v>
      </c>
      <c r="P18" s="26">
        <f t="shared" si="9"/>
        <v>58.62096091635847</v>
      </c>
      <c r="Q18" s="26">
        <f t="shared" si="51"/>
        <v>874.12313597148534</v>
      </c>
      <c r="R18" s="26">
        <f t="shared" si="51"/>
        <v>3.9820107362564188</v>
      </c>
      <c r="S18" s="28">
        <f t="shared" si="10"/>
        <v>4784.2803097287815</v>
      </c>
      <c r="T18" s="6" t="str">
        <f t="shared" si="11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2"/>
        <v>806.23114378925629</v>
      </c>
      <c r="C19" s="18">
        <f t="shared" si="2"/>
        <v>2.6171338775116442</v>
      </c>
      <c r="D19" s="18">
        <f t="shared" ref="D19:E19" si="52">D45+D97</f>
        <v>138.93803723692756</v>
      </c>
      <c r="E19" s="18">
        <f t="shared" si="52"/>
        <v>0</v>
      </c>
      <c r="F19" s="18">
        <f t="shared" si="4"/>
        <v>0</v>
      </c>
      <c r="G19" s="18">
        <f t="shared" ref="G19:H19" si="53">G45+G97</f>
        <v>0</v>
      </c>
      <c r="H19" s="18">
        <f t="shared" si="53"/>
        <v>0</v>
      </c>
      <c r="I19" s="16">
        <f t="shared" si="6"/>
        <v>947.78631490369548</v>
      </c>
      <c r="J19" s="6"/>
      <c r="K19" s="31" t="s">
        <v>23</v>
      </c>
      <c r="L19" s="18">
        <f t="shared" ref="L19:N19" si="54">L45+L97</f>
        <v>806.23114378925629</v>
      </c>
      <c r="M19" s="18">
        <f t="shared" si="54"/>
        <v>2.6171338775116442</v>
      </c>
      <c r="N19" s="18">
        <f t="shared" si="54"/>
        <v>138.93803723692756</v>
      </c>
      <c r="O19" s="18">
        <f t="shared" ref="O19:R19" si="55">O45+O97</f>
        <v>0</v>
      </c>
      <c r="P19" s="18">
        <f t="shared" si="9"/>
        <v>4.2632564145606011E-14</v>
      </c>
      <c r="Q19" s="18">
        <f t="shared" si="55"/>
        <v>0</v>
      </c>
      <c r="R19" s="18">
        <f t="shared" si="55"/>
        <v>0</v>
      </c>
      <c r="S19" s="20">
        <f t="shared" si="10"/>
        <v>947.78631490369548</v>
      </c>
      <c r="T19" s="6" t="str">
        <f t="shared" si="11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2"/>
        <v>3252.1328452344928</v>
      </c>
      <c r="C20" s="22">
        <f t="shared" si="2"/>
        <v>6.6792218555987102</v>
      </c>
      <c r="D20" s="22">
        <f t="shared" ref="D20:E20" si="56">D46+D98</f>
        <v>405.23719398130459</v>
      </c>
      <c r="E20" s="22">
        <f t="shared" si="56"/>
        <v>0</v>
      </c>
      <c r="F20" s="22">
        <f t="shared" si="4"/>
        <v>0</v>
      </c>
      <c r="G20" s="22">
        <f t="shared" ref="G20:H20" si="57">G46+G98</f>
        <v>0</v>
      </c>
      <c r="H20" s="22">
        <f t="shared" si="57"/>
        <v>0</v>
      </c>
      <c r="I20" s="24">
        <f t="shared" si="6"/>
        <v>3664.0492610713964</v>
      </c>
      <c r="J20" s="6"/>
      <c r="K20" s="25" t="s">
        <v>58</v>
      </c>
      <c r="L20" s="26">
        <f t="shared" ref="L20:N20" si="58">L46+L98</f>
        <v>3252.1328452344928</v>
      </c>
      <c r="M20" s="26">
        <f t="shared" si="58"/>
        <v>6.6792218555987102</v>
      </c>
      <c r="N20" s="26">
        <f t="shared" si="58"/>
        <v>405.23719398130459</v>
      </c>
      <c r="O20" s="26">
        <f t="shared" ref="O20:R20" si="59">O46+O98</f>
        <v>0</v>
      </c>
      <c r="P20" s="26">
        <f t="shared" si="9"/>
        <v>-2.4577562207639403E-14</v>
      </c>
      <c r="Q20" s="26">
        <f t="shared" si="59"/>
        <v>0</v>
      </c>
      <c r="R20" s="26">
        <f t="shared" si="59"/>
        <v>0</v>
      </c>
      <c r="S20" s="28">
        <f t="shared" si="10"/>
        <v>3664.0492610713964</v>
      </c>
      <c r="T20" s="6" t="str">
        <f t="shared" si="11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2"/>
        <v>280.82693648037662</v>
      </c>
      <c r="C21" s="18">
        <f t="shared" si="2"/>
        <v>781.29494853630342</v>
      </c>
      <c r="D21" s="18">
        <f t="shared" ref="D21:E21" si="60">D47+D99</f>
        <v>448.65138282611827</v>
      </c>
      <c r="E21" s="18">
        <f t="shared" si="60"/>
        <v>3.7891640317260804</v>
      </c>
      <c r="F21" s="18">
        <f t="shared" si="4"/>
        <v>567.37828722889958</v>
      </c>
      <c r="G21" s="18">
        <f t="shared" ref="G21:H21" si="61">G47+G99</f>
        <v>0</v>
      </c>
      <c r="H21" s="18">
        <f t="shared" si="61"/>
        <v>0</v>
      </c>
      <c r="I21" s="16">
        <f t="shared" si="6"/>
        <v>2081.9407191034243</v>
      </c>
      <c r="J21" s="6"/>
      <c r="K21" s="31" t="s">
        <v>21</v>
      </c>
      <c r="L21" s="18">
        <f t="shared" ref="L21:N21" si="62">L47+L99</f>
        <v>280.82693648037662</v>
      </c>
      <c r="M21" s="18">
        <f t="shared" si="62"/>
        <v>781.29494853630342</v>
      </c>
      <c r="N21" s="18">
        <f t="shared" si="62"/>
        <v>448.65138282611827</v>
      </c>
      <c r="O21" s="18">
        <f t="shared" ref="O21:R21" si="63">O47+O99</f>
        <v>3.7891640317260804</v>
      </c>
      <c r="P21" s="18">
        <f t="shared" si="9"/>
        <v>567.37828722889981</v>
      </c>
      <c r="Q21" s="18">
        <f t="shared" si="63"/>
        <v>0</v>
      </c>
      <c r="R21" s="18">
        <f t="shared" si="63"/>
        <v>0</v>
      </c>
      <c r="S21" s="20">
        <f t="shared" si="10"/>
        <v>2081.9407191034243</v>
      </c>
      <c r="T21" s="6" t="str">
        <f t="shared" si="11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2"/>
        <v>8.1067870266761286</v>
      </c>
      <c r="C22" s="22">
        <f t="shared" si="2"/>
        <v>24.616487423262328</v>
      </c>
      <c r="D22" s="22">
        <f t="shared" ref="D22:E22" si="64">D48+D100</f>
        <v>7.805492529801759</v>
      </c>
      <c r="E22" s="22">
        <f t="shared" si="64"/>
        <v>0</v>
      </c>
      <c r="F22" s="22">
        <f t="shared" si="4"/>
        <v>0</v>
      </c>
      <c r="G22" s="22">
        <f t="shared" ref="G22:H22" si="65">G48+G100</f>
        <v>0</v>
      </c>
      <c r="H22" s="22">
        <f t="shared" si="65"/>
        <v>0</v>
      </c>
      <c r="I22" s="24">
        <f t="shared" si="6"/>
        <v>40.528766979740219</v>
      </c>
      <c r="J22" s="6"/>
      <c r="K22" s="25" t="s">
        <v>20</v>
      </c>
      <c r="L22" s="26">
        <f t="shared" ref="L22:N22" si="66">L48+L100</f>
        <v>8.1067870266761286</v>
      </c>
      <c r="M22" s="26">
        <f t="shared" si="66"/>
        <v>24.616487423262328</v>
      </c>
      <c r="N22" s="26">
        <f t="shared" si="66"/>
        <v>7.805492529801759</v>
      </c>
      <c r="O22" s="26">
        <f t="shared" ref="O22:R22" si="67">O48+O100</f>
        <v>0</v>
      </c>
      <c r="P22" s="26">
        <f t="shared" si="9"/>
        <v>0</v>
      </c>
      <c r="Q22" s="26">
        <f t="shared" si="67"/>
        <v>0</v>
      </c>
      <c r="R22" s="26">
        <f t="shared" si="67"/>
        <v>0</v>
      </c>
      <c r="S22" s="28">
        <f t="shared" si="10"/>
        <v>40.528766979740219</v>
      </c>
      <c r="T22" s="6" t="str">
        <f t="shared" si="11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2"/>
        <v>247.08029336554881</v>
      </c>
      <c r="C23" s="18">
        <f t="shared" si="2"/>
        <v>0</v>
      </c>
      <c r="D23" s="18">
        <f t="shared" ref="D23:E23" si="68">D49+D101</f>
        <v>145.21075257349958</v>
      </c>
      <c r="E23" s="18">
        <f t="shared" si="68"/>
        <v>0</v>
      </c>
      <c r="F23" s="18">
        <f t="shared" si="4"/>
        <v>0</v>
      </c>
      <c r="G23" s="18">
        <f t="shared" ref="G23:H23" si="69">G49+G101</f>
        <v>0</v>
      </c>
      <c r="H23" s="18">
        <f t="shared" si="69"/>
        <v>0</v>
      </c>
      <c r="I23" s="16">
        <f t="shared" si="6"/>
        <v>392.29104593904839</v>
      </c>
      <c r="J23" s="6"/>
      <c r="K23" s="33" t="s">
        <v>62</v>
      </c>
      <c r="L23" s="18">
        <f t="shared" ref="L23:N23" si="70">L49+L101</f>
        <v>247.08029336554881</v>
      </c>
      <c r="M23" s="18">
        <f t="shared" si="70"/>
        <v>0</v>
      </c>
      <c r="N23" s="18">
        <f t="shared" si="70"/>
        <v>145.21075257349958</v>
      </c>
      <c r="O23" s="18">
        <f t="shared" ref="O23:R23" si="71">O49+O101</f>
        <v>0</v>
      </c>
      <c r="P23" s="18">
        <f t="shared" si="9"/>
        <v>0</v>
      </c>
      <c r="Q23" s="18">
        <f t="shared" si="71"/>
        <v>0</v>
      </c>
      <c r="R23" s="18">
        <f t="shared" si="71"/>
        <v>0</v>
      </c>
      <c r="S23" s="20">
        <f t="shared" si="10"/>
        <v>392.29104593904839</v>
      </c>
      <c r="T23" s="6" t="str">
        <f t="shared" si="11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">
        <v>22</v>
      </c>
      <c r="B24" s="35">
        <f t="shared" si="2"/>
        <v>247.08029336554881</v>
      </c>
      <c r="C24" s="35">
        <f t="shared" si="2"/>
        <v>0</v>
      </c>
      <c r="D24" s="35">
        <f t="shared" ref="D24:E24" si="72">D50+D102</f>
        <v>145.21075257349958</v>
      </c>
      <c r="E24" s="35">
        <f t="shared" si="72"/>
        <v>0</v>
      </c>
      <c r="F24" s="35">
        <f t="shared" si="4"/>
        <v>0</v>
      </c>
      <c r="G24" s="35">
        <f t="shared" ref="G24:H24" si="73">G50+G102</f>
        <v>0</v>
      </c>
      <c r="H24" s="35">
        <f t="shared" si="73"/>
        <v>0</v>
      </c>
      <c r="I24" s="37">
        <f t="shared" si="6"/>
        <v>392.29104593904839</v>
      </c>
      <c r="J24" s="6"/>
      <c r="K24" s="38" t="s">
        <v>22</v>
      </c>
      <c r="L24" s="39">
        <f t="shared" ref="L24:N24" si="74">L50+L102</f>
        <v>247.08029336554881</v>
      </c>
      <c r="M24" s="39">
        <f t="shared" si="74"/>
        <v>0</v>
      </c>
      <c r="N24" s="39">
        <f t="shared" si="74"/>
        <v>145.21075257349958</v>
      </c>
      <c r="O24" s="39">
        <f t="shared" ref="O24:R24" si="75">O50+O102</f>
        <v>0</v>
      </c>
      <c r="P24" s="39">
        <f t="shared" si="9"/>
        <v>0</v>
      </c>
      <c r="Q24" s="39">
        <f t="shared" si="75"/>
        <v>0</v>
      </c>
      <c r="R24" s="39">
        <f t="shared" si="75"/>
        <v>0</v>
      </c>
      <c r="S24" s="41">
        <f t="shared" si="10"/>
        <v>392.29104593904839</v>
      </c>
      <c r="T24" s="6" t="str">
        <f t="shared" si="11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">
        <v>18</v>
      </c>
      <c r="B25" s="43">
        <f t="shared" si="2"/>
        <v>0</v>
      </c>
      <c r="C25" s="43">
        <f t="shared" si="2"/>
        <v>0</v>
      </c>
      <c r="D25" s="43">
        <f t="shared" ref="D25:E25" si="76">D51+D103</f>
        <v>0</v>
      </c>
      <c r="E25" s="43">
        <f t="shared" si="76"/>
        <v>0</v>
      </c>
      <c r="F25" s="43">
        <f t="shared" si="4"/>
        <v>0</v>
      </c>
      <c r="G25" s="43">
        <f t="shared" ref="G25:H25" si="77">G51+G103</f>
        <v>0</v>
      </c>
      <c r="H25" s="43">
        <f t="shared" si="77"/>
        <v>0</v>
      </c>
      <c r="I25" s="45">
        <f t="shared" si="6"/>
        <v>0</v>
      </c>
      <c r="J25" s="6"/>
      <c r="K25" s="46" t="s">
        <v>18</v>
      </c>
      <c r="L25" s="43">
        <f t="shared" ref="L25:N25" si="78">L51+L103</f>
        <v>0</v>
      </c>
      <c r="M25" s="43">
        <f t="shared" si="78"/>
        <v>0</v>
      </c>
      <c r="N25" s="43">
        <f t="shared" si="78"/>
        <v>0</v>
      </c>
      <c r="O25" s="43">
        <f t="shared" ref="O25:R25" si="79">O51+O103</f>
        <v>0</v>
      </c>
      <c r="P25" s="43">
        <f t="shared" si="9"/>
        <v>0</v>
      </c>
      <c r="Q25" s="43">
        <f t="shared" si="79"/>
        <v>0</v>
      </c>
      <c r="R25" s="43">
        <f t="shared" si="79"/>
        <v>0</v>
      </c>
      <c r="S25" s="48">
        <f t="shared" si="10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">
        <v>19</v>
      </c>
      <c r="B26" s="35">
        <f t="shared" si="2"/>
        <v>0</v>
      </c>
      <c r="C26" s="35">
        <f t="shared" si="2"/>
        <v>0</v>
      </c>
      <c r="D26" s="35">
        <f t="shared" ref="D26:E26" si="80">D52+D104</f>
        <v>0</v>
      </c>
      <c r="E26" s="35">
        <f t="shared" si="80"/>
        <v>0</v>
      </c>
      <c r="F26" s="35">
        <f t="shared" si="4"/>
        <v>0</v>
      </c>
      <c r="G26" s="35">
        <f t="shared" ref="G26:H26" si="81">G52+G104</f>
        <v>0</v>
      </c>
      <c r="H26" s="35">
        <f t="shared" si="81"/>
        <v>0</v>
      </c>
      <c r="I26" s="37">
        <f t="shared" si="6"/>
        <v>0</v>
      </c>
      <c r="J26" s="6"/>
      <c r="K26" s="38" t="s">
        <v>19</v>
      </c>
      <c r="L26" s="39">
        <f t="shared" ref="L26:N26" si="82">L52+L104</f>
        <v>0</v>
      </c>
      <c r="M26" s="39">
        <f t="shared" si="82"/>
        <v>0</v>
      </c>
      <c r="N26" s="39">
        <f t="shared" si="82"/>
        <v>0</v>
      </c>
      <c r="O26" s="39">
        <f t="shared" ref="O26:R26" si="83">O52+O104</f>
        <v>0</v>
      </c>
      <c r="P26" s="39">
        <f t="shared" si="9"/>
        <v>0</v>
      </c>
      <c r="Q26" s="39">
        <f t="shared" si="83"/>
        <v>0</v>
      </c>
      <c r="R26" s="39">
        <f t="shared" si="83"/>
        <v>0</v>
      </c>
      <c r="S26" s="41">
        <f t="shared" si="10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">
        <v>10</v>
      </c>
      <c r="B27" s="50">
        <f t="shared" si="2"/>
        <v>0</v>
      </c>
      <c r="C27" s="50">
        <f t="shared" si="2"/>
        <v>0</v>
      </c>
      <c r="D27" s="50">
        <f t="shared" ref="D27:E27" si="84">D53+D105</f>
        <v>0</v>
      </c>
      <c r="E27" s="50">
        <f t="shared" si="84"/>
        <v>0</v>
      </c>
      <c r="F27" s="50">
        <f t="shared" si="4"/>
        <v>0</v>
      </c>
      <c r="G27" s="50">
        <f t="shared" ref="G27:H27" si="85">G53+G105</f>
        <v>0</v>
      </c>
      <c r="H27" s="50">
        <f t="shared" si="85"/>
        <v>0</v>
      </c>
      <c r="I27" s="52">
        <f t="shared" si="6"/>
        <v>0</v>
      </c>
      <c r="J27" s="6"/>
      <c r="K27" s="53" t="s">
        <v>64</v>
      </c>
      <c r="L27" s="50">
        <f t="shared" ref="L27:N27" si="86">L53+L105</f>
        <v>0</v>
      </c>
      <c r="M27" s="50">
        <f t="shared" si="86"/>
        <v>0</v>
      </c>
      <c r="N27" s="50">
        <f t="shared" si="86"/>
        <v>0</v>
      </c>
      <c r="O27" s="50">
        <f t="shared" ref="O27:R27" si="87">O53+O105</f>
        <v>0</v>
      </c>
      <c r="P27" s="50">
        <f t="shared" si="9"/>
        <v>0</v>
      </c>
      <c r="Q27" s="50">
        <f t="shared" si="87"/>
        <v>0</v>
      </c>
      <c r="R27" s="50">
        <f t="shared" si="87"/>
        <v>0</v>
      </c>
      <c r="S27" s="55">
        <f t="shared" si="10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11069.00228385925</v>
      </c>
      <c r="C28" s="57">
        <f t="shared" ref="C28:I28" si="88">SUM(C7:C23)</f>
        <v>1889.6517072867127</v>
      </c>
      <c r="D28" s="57">
        <f t="shared" si="88"/>
        <v>3464.6612575044683</v>
      </c>
      <c r="E28" s="57">
        <f t="shared" si="88"/>
        <v>2434.6321013535403</v>
      </c>
      <c r="F28" s="57">
        <f t="shared" si="88"/>
        <v>13741.070784320384</v>
      </c>
      <c r="G28" s="57">
        <f t="shared" si="88"/>
        <v>874.12313597148534</v>
      </c>
      <c r="H28" s="58">
        <f t="shared" si="88"/>
        <v>3.9820107362564188</v>
      </c>
      <c r="I28" s="16">
        <f t="shared" si="88"/>
        <v>33477.123281032094</v>
      </c>
      <c r="J28" s="201"/>
      <c r="K28" s="59" t="s">
        <v>25</v>
      </c>
      <c r="L28" s="57">
        <f>SUM(L7:L23)</f>
        <v>11069.00228385925</v>
      </c>
      <c r="M28" s="57">
        <f t="shared" ref="M28:S28" si="89">SUM(M7:M23)</f>
        <v>1889.6517072867127</v>
      </c>
      <c r="N28" s="57">
        <f t="shared" si="89"/>
        <v>3464.6612575044683</v>
      </c>
      <c r="O28" s="57">
        <f t="shared" si="89"/>
        <v>2434.6321013535403</v>
      </c>
      <c r="P28" s="57">
        <f t="shared" si="89"/>
        <v>13741.070784320384</v>
      </c>
      <c r="Q28" s="57">
        <f t="shared" si="89"/>
        <v>874.12313597148534</v>
      </c>
      <c r="R28" s="58">
        <f t="shared" si="89"/>
        <v>3.9820107362564188</v>
      </c>
      <c r="S28" s="60">
        <f t="shared" si="89"/>
        <v>33477.123281032102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0.33064377099960884</v>
      </c>
      <c r="C29" s="62">
        <f t="shared" ref="C29:H29" si="90">IF($I28=0,"-",C28/$I28)</f>
        <v>5.6446059938411022E-2</v>
      </c>
      <c r="D29" s="62">
        <f t="shared" si="90"/>
        <v>0.10349339841477721</v>
      </c>
      <c r="E29" s="62">
        <f t="shared" si="90"/>
        <v>7.2725248251333058E-2</v>
      </c>
      <c r="F29" s="62">
        <f t="shared" si="90"/>
        <v>0.41046151633064537</v>
      </c>
      <c r="G29" s="62">
        <f t="shared" si="90"/>
        <v>2.611105884557164E-2</v>
      </c>
      <c r="H29" s="62">
        <f t="shared" si="90"/>
        <v>1.1894721965290842E-4</v>
      </c>
      <c r="I29" s="63">
        <f>SUM(B29:H29)</f>
        <v>1</v>
      </c>
      <c r="K29" s="64" t="s">
        <v>86</v>
      </c>
      <c r="L29" s="65">
        <f>IF($S28=0,"-",L28/$S28)</f>
        <v>0.33064377099960879</v>
      </c>
      <c r="M29" s="65">
        <f t="shared" ref="M29:R29" si="91">IF($S28=0,"-",M28/$S28)</f>
        <v>5.6446059938411015E-2</v>
      </c>
      <c r="N29" s="65">
        <f t="shared" si="91"/>
        <v>0.10349339841477719</v>
      </c>
      <c r="O29" s="65">
        <f t="shared" si="91"/>
        <v>7.272524825133303E-2</v>
      </c>
      <c r="P29" s="65">
        <f t="shared" si="91"/>
        <v>0.41046151633064532</v>
      </c>
      <c r="Q29" s="65">
        <f t="shared" si="91"/>
        <v>2.6111058845571633E-2</v>
      </c>
      <c r="R29" s="66">
        <f t="shared" si="91"/>
        <v>1.189472196529084E-4</v>
      </c>
      <c r="S29" s="67">
        <f>SUM(L29:R29)</f>
        <v>0.99999999999999978</v>
      </c>
      <c r="BA29" s="68"/>
      <c r="BR29" s="68"/>
    </row>
    <row r="30" spans="1:85" ht="14.4" thickBot="1" x14ac:dyDescent="0.3"/>
    <row r="31" spans="1:85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92">C111+C137+C163+C189+C215+C241+C267+C293+C319+C345+C371+C397+C423</f>
        <v>0</v>
      </c>
      <c r="D33" s="14">
        <f t="shared" si="92"/>
        <v>0</v>
      </c>
      <c r="E33" s="14">
        <f t="shared" si="92"/>
        <v>0</v>
      </c>
      <c r="F33" s="213">
        <v>0</v>
      </c>
      <c r="G33" s="14">
        <f t="shared" ref="G33:H33" si="93">G111+G137+G163+G189+G215+G241+G267+G293+G319+G345+G371+G397+G423</f>
        <v>0</v>
      </c>
      <c r="H33" s="14">
        <f t="shared" si="93"/>
        <v>0</v>
      </c>
      <c r="I33" s="16">
        <f>SUM(B33:H33)</f>
        <v>0</v>
      </c>
      <c r="J33" s="6"/>
      <c r="K33" s="72" t="s">
        <v>6</v>
      </c>
      <c r="L33" s="14">
        <f t="shared" ref="L33:R48" si="94">L111+L137+L163+L189+L215+L241+L267+L293+L319+L345+L371+L397+L423</f>
        <v>0</v>
      </c>
      <c r="M33" s="14">
        <f t="shared" si="94"/>
        <v>0</v>
      </c>
      <c r="N33" s="14">
        <f t="shared" si="94"/>
        <v>0</v>
      </c>
      <c r="O33" s="14">
        <f t="shared" si="94"/>
        <v>0</v>
      </c>
      <c r="P33" s="14">
        <f t="shared" si="94"/>
        <v>0</v>
      </c>
      <c r="Q33" s="14">
        <f t="shared" si="94"/>
        <v>0</v>
      </c>
      <c r="R33" s="14">
        <f t="shared" si="94"/>
        <v>0</v>
      </c>
      <c r="S33" s="74">
        <f>SUM(L33:R33)</f>
        <v>0</v>
      </c>
      <c r="T33" s="6"/>
      <c r="U33" s="75" t="s">
        <v>6</v>
      </c>
      <c r="V33" s="76">
        <f t="shared" ref="V33:AH48" si="95">V111+V137+V163+V189+V215+V241+V267+V293+V319+V345+V371+V397+V423</f>
        <v>0</v>
      </c>
      <c r="W33" s="76">
        <f t="shared" si="95"/>
        <v>0</v>
      </c>
      <c r="X33" s="76">
        <f t="shared" si="95"/>
        <v>0</v>
      </c>
      <c r="Y33" s="76">
        <f t="shared" si="95"/>
        <v>0</v>
      </c>
      <c r="Z33" s="76">
        <f t="shared" si="95"/>
        <v>0</v>
      </c>
      <c r="AA33" s="76">
        <f t="shared" si="95"/>
        <v>0</v>
      </c>
      <c r="AB33" s="76">
        <f t="shared" si="95"/>
        <v>0</v>
      </c>
      <c r="AC33" s="77">
        <f t="shared" si="95"/>
        <v>0</v>
      </c>
      <c r="AD33" s="76">
        <f t="shared" si="95"/>
        <v>0</v>
      </c>
      <c r="AE33" s="76">
        <f t="shared" si="95"/>
        <v>0</v>
      </c>
      <c r="AF33" s="76">
        <f t="shared" si="95"/>
        <v>0</v>
      </c>
      <c r="AG33" s="76">
        <f t="shared" si="95"/>
        <v>0</v>
      </c>
      <c r="AH33" s="76">
        <f t="shared" si="95"/>
        <v>0</v>
      </c>
      <c r="AI33" s="79">
        <f>SUM(V33:AC33)</f>
        <v>0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49" si="96">B112+B138+B164+B190+B216+B242+B268+B294+B320+B346+B372+B398+B424</f>
        <v>0</v>
      </c>
      <c r="C34" s="22">
        <f t="shared" si="96"/>
        <v>0</v>
      </c>
      <c r="D34" s="22">
        <f t="shared" si="96"/>
        <v>0</v>
      </c>
      <c r="E34" s="22">
        <f t="shared" si="96"/>
        <v>0</v>
      </c>
      <c r="F34" s="214">
        <v>0</v>
      </c>
      <c r="G34" s="22">
        <f t="shared" ref="G34:H34" si="97">G112+G138+G164+G190+G216+G242+G268+G294+G320+G346+G372+G398+G424</f>
        <v>0</v>
      </c>
      <c r="H34" s="22">
        <f t="shared" si="97"/>
        <v>0</v>
      </c>
      <c r="I34" s="24">
        <f t="shared" ref="I34:I53" si="98">SUM(B34:H34)</f>
        <v>0</v>
      </c>
      <c r="J34" s="6"/>
      <c r="K34" s="25" t="s">
        <v>7</v>
      </c>
      <c r="L34" s="26">
        <f t="shared" si="94"/>
        <v>0</v>
      </c>
      <c r="M34" s="26">
        <f t="shared" si="94"/>
        <v>0</v>
      </c>
      <c r="N34" s="26">
        <f t="shared" si="94"/>
        <v>0</v>
      </c>
      <c r="O34" s="26">
        <f t="shared" si="94"/>
        <v>0</v>
      </c>
      <c r="P34" s="26">
        <f t="shared" si="94"/>
        <v>0</v>
      </c>
      <c r="Q34" s="26">
        <f t="shared" si="94"/>
        <v>0</v>
      </c>
      <c r="R34" s="26">
        <f t="shared" si="94"/>
        <v>0</v>
      </c>
      <c r="S34" s="28">
        <f t="shared" ref="S34:S53" si="99">SUM(L34:R34)</f>
        <v>0</v>
      </c>
      <c r="T34" s="6"/>
      <c r="U34" s="80" t="s">
        <v>7</v>
      </c>
      <c r="V34" s="81">
        <f t="shared" si="95"/>
        <v>0</v>
      </c>
      <c r="W34" s="81">
        <f t="shared" si="95"/>
        <v>0</v>
      </c>
      <c r="X34" s="81">
        <f t="shared" si="95"/>
        <v>0</v>
      </c>
      <c r="Y34" s="81">
        <f t="shared" si="95"/>
        <v>0</v>
      </c>
      <c r="Z34" s="81">
        <f t="shared" si="95"/>
        <v>0</v>
      </c>
      <c r="AA34" s="81">
        <f t="shared" si="95"/>
        <v>0</v>
      </c>
      <c r="AB34" s="81">
        <f t="shared" si="95"/>
        <v>0</v>
      </c>
      <c r="AC34" s="82">
        <f t="shared" si="95"/>
        <v>0</v>
      </c>
      <c r="AD34" s="81">
        <f t="shared" si="95"/>
        <v>0</v>
      </c>
      <c r="AE34" s="81">
        <f t="shared" si="95"/>
        <v>0</v>
      </c>
      <c r="AF34" s="81">
        <f t="shared" si="95"/>
        <v>0</v>
      </c>
      <c r="AG34" s="81">
        <f t="shared" si="95"/>
        <v>0</v>
      </c>
      <c r="AH34" s="81">
        <f t="shared" si="95"/>
        <v>0</v>
      </c>
      <c r="AI34" s="83">
        <f t="shared" ref="AI34:AI53" si="100">SUM(V34:AC34)</f>
        <v>0</v>
      </c>
      <c r="AJ34" t="str">
        <f t="shared" ref="AJ34:AJ55" si="101">IF(ABS(S34-AI34)&gt;0.001,S34-AI34,"")</f>
        <v/>
      </c>
    </row>
    <row r="35" spans="1:36" x14ac:dyDescent="0.25">
      <c r="A35" s="29" t="s">
        <v>9</v>
      </c>
      <c r="B35" s="18">
        <f t="shared" si="96"/>
        <v>0</v>
      </c>
      <c r="C35" s="18">
        <f t="shared" si="96"/>
        <v>0</v>
      </c>
      <c r="D35" s="18">
        <f t="shared" si="96"/>
        <v>0</v>
      </c>
      <c r="E35" s="18">
        <f t="shared" si="96"/>
        <v>0</v>
      </c>
      <c r="F35" s="214">
        <v>0</v>
      </c>
      <c r="G35" s="18">
        <f t="shared" ref="G35:H35" si="102">G113+G139+G165+G191+G217+G243+G269+G295+G321+G347+G373+G399+G425</f>
        <v>0</v>
      </c>
      <c r="H35" s="18">
        <f t="shared" si="102"/>
        <v>0</v>
      </c>
      <c r="I35" s="16">
        <f t="shared" si="98"/>
        <v>0</v>
      </c>
      <c r="J35" s="6"/>
      <c r="K35" s="31" t="s">
        <v>9</v>
      </c>
      <c r="L35" s="18">
        <f t="shared" si="94"/>
        <v>0</v>
      </c>
      <c r="M35" s="18">
        <f t="shared" si="94"/>
        <v>0</v>
      </c>
      <c r="N35" s="18">
        <f t="shared" si="94"/>
        <v>0</v>
      </c>
      <c r="O35" s="18">
        <f t="shared" si="94"/>
        <v>0</v>
      </c>
      <c r="P35" s="18">
        <f t="shared" si="94"/>
        <v>0</v>
      </c>
      <c r="Q35" s="18">
        <f t="shared" si="94"/>
        <v>0</v>
      </c>
      <c r="R35" s="18">
        <f t="shared" si="94"/>
        <v>0</v>
      </c>
      <c r="S35" s="20">
        <f t="shared" si="99"/>
        <v>0</v>
      </c>
      <c r="T35" s="6"/>
      <c r="U35" s="84" t="s">
        <v>9</v>
      </c>
      <c r="V35" s="76">
        <f t="shared" si="95"/>
        <v>0</v>
      </c>
      <c r="W35" s="76">
        <f t="shared" si="95"/>
        <v>0</v>
      </c>
      <c r="X35" s="76">
        <f t="shared" si="95"/>
        <v>0</v>
      </c>
      <c r="Y35" s="76">
        <f t="shared" si="95"/>
        <v>0</v>
      </c>
      <c r="Z35" s="76">
        <f t="shared" si="95"/>
        <v>0</v>
      </c>
      <c r="AA35" s="76">
        <f t="shared" si="95"/>
        <v>0</v>
      </c>
      <c r="AB35" s="76">
        <f t="shared" si="95"/>
        <v>0</v>
      </c>
      <c r="AC35" s="77">
        <f t="shared" si="95"/>
        <v>0</v>
      </c>
      <c r="AD35" s="76">
        <f t="shared" si="95"/>
        <v>0</v>
      </c>
      <c r="AE35" s="76">
        <f t="shared" si="95"/>
        <v>0</v>
      </c>
      <c r="AF35" s="76">
        <f t="shared" si="95"/>
        <v>0</v>
      </c>
      <c r="AG35" s="76">
        <f t="shared" si="95"/>
        <v>0</v>
      </c>
      <c r="AH35" s="76">
        <f t="shared" si="95"/>
        <v>0</v>
      </c>
      <c r="AI35" s="79">
        <f t="shared" si="100"/>
        <v>0</v>
      </c>
      <c r="AJ35" t="str">
        <f t="shared" si="101"/>
        <v/>
      </c>
    </row>
    <row r="36" spans="1:36" x14ac:dyDescent="0.25">
      <c r="A36" s="21" t="s">
        <v>54</v>
      </c>
      <c r="B36" s="22">
        <f t="shared" si="96"/>
        <v>0</v>
      </c>
      <c r="C36" s="22">
        <f t="shared" si="96"/>
        <v>0</v>
      </c>
      <c r="D36" s="22">
        <f t="shared" si="96"/>
        <v>0</v>
      </c>
      <c r="E36" s="22">
        <f t="shared" si="96"/>
        <v>0</v>
      </c>
      <c r="F36" s="214">
        <v>0</v>
      </c>
      <c r="G36" s="22">
        <f t="shared" ref="G36:H36" si="103">G114+G140+G166+G192+G218+G244+G270+G296+G322+G348+G374+G400+G426</f>
        <v>0</v>
      </c>
      <c r="H36" s="22">
        <f t="shared" si="103"/>
        <v>0</v>
      </c>
      <c r="I36" s="24">
        <f t="shared" si="98"/>
        <v>0</v>
      </c>
      <c r="J36" s="6"/>
      <c r="K36" s="25" t="s">
        <v>54</v>
      </c>
      <c r="L36" s="26">
        <f t="shared" si="94"/>
        <v>0</v>
      </c>
      <c r="M36" s="26">
        <f t="shared" si="94"/>
        <v>0</v>
      </c>
      <c r="N36" s="26">
        <f t="shared" si="94"/>
        <v>0</v>
      </c>
      <c r="O36" s="26">
        <f t="shared" si="94"/>
        <v>0</v>
      </c>
      <c r="P36" s="26">
        <f t="shared" si="94"/>
        <v>0</v>
      </c>
      <c r="Q36" s="26">
        <f t="shared" si="94"/>
        <v>0</v>
      </c>
      <c r="R36" s="26">
        <f t="shared" si="94"/>
        <v>0</v>
      </c>
      <c r="S36" s="28">
        <f t="shared" si="99"/>
        <v>0</v>
      </c>
      <c r="T36" s="6"/>
      <c r="U36" s="80" t="s">
        <v>54</v>
      </c>
      <c r="V36" s="81">
        <f t="shared" si="95"/>
        <v>0</v>
      </c>
      <c r="W36" s="81">
        <f t="shared" si="95"/>
        <v>0</v>
      </c>
      <c r="X36" s="81">
        <f t="shared" si="95"/>
        <v>0</v>
      </c>
      <c r="Y36" s="81">
        <f t="shared" si="95"/>
        <v>0</v>
      </c>
      <c r="Z36" s="81">
        <f t="shared" si="95"/>
        <v>0</v>
      </c>
      <c r="AA36" s="81">
        <f t="shared" si="95"/>
        <v>0</v>
      </c>
      <c r="AB36" s="81">
        <f t="shared" si="95"/>
        <v>0</v>
      </c>
      <c r="AC36" s="82">
        <f t="shared" si="95"/>
        <v>0</v>
      </c>
      <c r="AD36" s="81">
        <f t="shared" si="95"/>
        <v>0</v>
      </c>
      <c r="AE36" s="81">
        <f t="shared" si="95"/>
        <v>0</v>
      </c>
      <c r="AF36" s="81">
        <f t="shared" si="95"/>
        <v>0</v>
      </c>
      <c r="AG36" s="81">
        <f t="shared" si="95"/>
        <v>0</v>
      </c>
      <c r="AH36" s="81">
        <f t="shared" si="95"/>
        <v>0</v>
      </c>
      <c r="AI36" s="83">
        <f t="shared" si="100"/>
        <v>0</v>
      </c>
      <c r="AJ36" t="str">
        <f t="shared" si="101"/>
        <v/>
      </c>
    </row>
    <row r="37" spans="1:36" x14ac:dyDescent="0.25">
      <c r="A37" s="29" t="s">
        <v>15</v>
      </c>
      <c r="B37" s="18">
        <f t="shared" si="96"/>
        <v>68.88714932516379</v>
      </c>
      <c r="C37" s="18">
        <f t="shared" si="96"/>
        <v>48.263586469084437</v>
      </c>
      <c r="D37" s="18">
        <f t="shared" si="96"/>
        <v>21.670452069679122</v>
      </c>
      <c r="E37" s="18">
        <f t="shared" si="96"/>
        <v>0</v>
      </c>
      <c r="F37" s="214">
        <v>0</v>
      </c>
      <c r="G37" s="18">
        <f t="shared" ref="G37:H37" si="104">G115+G141+G167+G193+G219+G245+G271+G297+G323+G349+G375+G401+G427</f>
        <v>0</v>
      </c>
      <c r="H37" s="18">
        <f t="shared" si="104"/>
        <v>0</v>
      </c>
      <c r="I37" s="16">
        <f t="shared" si="98"/>
        <v>138.82118786392735</v>
      </c>
      <c r="J37" s="6"/>
      <c r="K37" s="31" t="s">
        <v>15</v>
      </c>
      <c r="L37" s="18">
        <f t="shared" si="94"/>
        <v>68.88714932516379</v>
      </c>
      <c r="M37" s="18">
        <f t="shared" si="94"/>
        <v>48.263586469084437</v>
      </c>
      <c r="N37" s="18">
        <f t="shared" si="94"/>
        <v>21.670452069679122</v>
      </c>
      <c r="O37" s="18">
        <f t="shared" si="94"/>
        <v>0</v>
      </c>
      <c r="P37" s="18">
        <f t="shared" si="94"/>
        <v>0</v>
      </c>
      <c r="Q37" s="18">
        <f t="shared" si="94"/>
        <v>0</v>
      </c>
      <c r="R37" s="18">
        <f t="shared" si="94"/>
        <v>0</v>
      </c>
      <c r="S37" s="20">
        <f t="shared" si="99"/>
        <v>138.82118786392735</v>
      </c>
      <c r="T37" s="6"/>
      <c r="U37" s="84" t="s">
        <v>15</v>
      </c>
      <c r="V37" s="76">
        <f t="shared" si="95"/>
        <v>66.334802747204321</v>
      </c>
      <c r="W37" s="76">
        <f t="shared" si="95"/>
        <v>0</v>
      </c>
      <c r="X37" s="76">
        <f t="shared" si="95"/>
        <v>0</v>
      </c>
      <c r="Y37" s="76">
        <f t="shared" si="95"/>
        <v>48.263586469084437</v>
      </c>
      <c r="Z37" s="76">
        <f t="shared" si="95"/>
        <v>20.768535234717799</v>
      </c>
      <c r="AA37" s="76">
        <f t="shared" si="95"/>
        <v>0</v>
      </c>
      <c r="AB37" s="76">
        <f t="shared" si="95"/>
        <v>0</v>
      </c>
      <c r="AC37" s="77">
        <f t="shared" si="95"/>
        <v>3.4542634129207821</v>
      </c>
      <c r="AD37" s="76">
        <f t="shared" si="95"/>
        <v>2.5523465779594581</v>
      </c>
      <c r="AE37" s="76">
        <f t="shared" si="95"/>
        <v>0</v>
      </c>
      <c r="AF37" s="76">
        <f t="shared" si="95"/>
        <v>0</v>
      </c>
      <c r="AG37" s="76">
        <f t="shared" si="95"/>
        <v>0.90191683496132391</v>
      </c>
      <c r="AH37" s="76">
        <f t="shared" si="95"/>
        <v>0</v>
      </c>
      <c r="AI37" s="79">
        <f t="shared" si="100"/>
        <v>138.82118786392735</v>
      </c>
      <c r="AJ37" t="str">
        <f t="shared" si="101"/>
        <v/>
      </c>
    </row>
    <row r="38" spans="1:36" x14ac:dyDescent="0.25">
      <c r="A38" s="21" t="s">
        <v>14</v>
      </c>
      <c r="B38" s="22">
        <f t="shared" si="96"/>
        <v>82.114763761094935</v>
      </c>
      <c r="C38" s="22">
        <f t="shared" si="96"/>
        <v>32.950860524119449</v>
      </c>
      <c r="D38" s="22">
        <f t="shared" si="96"/>
        <v>18.174745861663979</v>
      </c>
      <c r="E38" s="22">
        <f t="shared" si="96"/>
        <v>0.69938925827765974</v>
      </c>
      <c r="F38" s="214">
        <v>0</v>
      </c>
      <c r="G38" s="22">
        <f t="shared" ref="G38:H38" si="105">G116+G142+G168+G194+G220+G246+G272+G298+G324+G350+G376+G402+G428</f>
        <v>0</v>
      </c>
      <c r="H38" s="22">
        <f t="shared" si="105"/>
        <v>0</v>
      </c>
      <c r="I38" s="24">
        <f t="shared" si="98"/>
        <v>133.93975940515602</v>
      </c>
      <c r="J38" s="6"/>
      <c r="K38" s="25" t="s">
        <v>14</v>
      </c>
      <c r="L38" s="26">
        <f t="shared" si="94"/>
        <v>82.114763761094935</v>
      </c>
      <c r="M38" s="26">
        <f t="shared" si="94"/>
        <v>32.950860524119449</v>
      </c>
      <c r="N38" s="26">
        <f t="shared" si="94"/>
        <v>18.174745861663979</v>
      </c>
      <c r="O38" s="26">
        <f t="shared" si="94"/>
        <v>0.69938925827765974</v>
      </c>
      <c r="P38" s="26">
        <f t="shared" si="94"/>
        <v>0</v>
      </c>
      <c r="Q38" s="26">
        <f t="shared" si="94"/>
        <v>0</v>
      </c>
      <c r="R38" s="26">
        <f t="shared" si="94"/>
        <v>0</v>
      </c>
      <c r="S38" s="28">
        <f t="shared" si="99"/>
        <v>133.93975940515602</v>
      </c>
      <c r="T38" s="6"/>
      <c r="U38" s="80" t="s">
        <v>55</v>
      </c>
      <c r="V38" s="81">
        <f t="shared" si="95"/>
        <v>80.745582524666844</v>
      </c>
      <c r="W38" s="81">
        <f t="shared" si="95"/>
        <v>0.50354035810536801</v>
      </c>
      <c r="X38" s="81">
        <f t="shared" si="95"/>
        <v>0</v>
      </c>
      <c r="Y38" s="81">
        <f t="shared" si="95"/>
        <v>32.950860524119449</v>
      </c>
      <c r="Z38" s="81">
        <f t="shared" si="95"/>
        <v>15.841138409702465</v>
      </c>
      <c r="AA38" s="81">
        <f t="shared" si="95"/>
        <v>0.29192356574193545</v>
      </c>
      <c r="AB38" s="81">
        <f t="shared" si="95"/>
        <v>0</v>
      </c>
      <c r="AC38" s="82">
        <f t="shared" si="95"/>
        <v>3.606714022819971</v>
      </c>
      <c r="AD38" s="81">
        <f t="shared" si="95"/>
        <v>0.86564087832272918</v>
      </c>
      <c r="AE38" s="81">
        <f t="shared" si="95"/>
        <v>0</v>
      </c>
      <c r="AF38" s="81">
        <f t="shared" si="95"/>
        <v>0</v>
      </c>
      <c r="AG38" s="81">
        <f t="shared" si="95"/>
        <v>2.3336074519615178</v>
      </c>
      <c r="AH38" s="81">
        <f t="shared" si="95"/>
        <v>0.40746569253572429</v>
      </c>
      <c r="AI38" s="83">
        <f t="shared" si="100"/>
        <v>133.93975940515602</v>
      </c>
      <c r="AJ38" t="str">
        <f t="shared" si="101"/>
        <v/>
      </c>
    </row>
    <row r="39" spans="1:36" x14ac:dyDescent="0.25">
      <c r="A39" s="29" t="s">
        <v>56</v>
      </c>
      <c r="B39" s="18">
        <f t="shared" si="96"/>
        <v>0</v>
      </c>
      <c r="C39" s="18">
        <f t="shared" si="96"/>
        <v>0</v>
      </c>
      <c r="D39" s="18">
        <f t="shared" si="96"/>
        <v>0.74312439376576056</v>
      </c>
      <c r="E39" s="18">
        <f t="shared" si="96"/>
        <v>458.4045900343931</v>
      </c>
      <c r="F39" s="214">
        <v>0</v>
      </c>
      <c r="G39" s="18">
        <f t="shared" ref="G39:H39" si="106">G117+G143+G169+G195+G221+G247+G273+G299+G325+G351+G377+G403+G429</f>
        <v>0</v>
      </c>
      <c r="H39" s="18">
        <f t="shared" si="106"/>
        <v>0</v>
      </c>
      <c r="I39" s="16">
        <f t="shared" si="98"/>
        <v>459.14771442815885</v>
      </c>
      <c r="J39" s="6"/>
      <c r="K39" s="31" t="s">
        <v>56</v>
      </c>
      <c r="L39" s="18">
        <f t="shared" si="94"/>
        <v>0</v>
      </c>
      <c r="M39" s="18">
        <f t="shared" si="94"/>
        <v>0</v>
      </c>
      <c r="N39" s="18">
        <f t="shared" si="94"/>
        <v>0.74312439376576056</v>
      </c>
      <c r="O39" s="18">
        <f t="shared" si="94"/>
        <v>458.4045900343931</v>
      </c>
      <c r="P39" s="18">
        <f t="shared" si="94"/>
        <v>773.86705026268226</v>
      </c>
      <c r="Q39" s="18">
        <f t="shared" si="94"/>
        <v>0</v>
      </c>
      <c r="R39" s="18">
        <f t="shared" si="94"/>
        <v>0</v>
      </c>
      <c r="S39" s="20">
        <f t="shared" si="99"/>
        <v>1233.014764690841</v>
      </c>
      <c r="T39" s="6"/>
      <c r="U39" s="84" t="s">
        <v>56</v>
      </c>
      <c r="V39" s="76">
        <f t="shared" si="95"/>
        <v>0</v>
      </c>
      <c r="W39" s="76">
        <f t="shared" si="95"/>
        <v>0</v>
      </c>
      <c r="X39" s="76">
        <f t="shared" si="95"/>
        <v>0</v>
      </c>
      <c r="Y39" s="76">
        <f t="shared" si="95"/>
        <v>0</v>
      </c>
      <c r="Z39" s="76">
        <f t="shared" si="95"/>
        <v>0</v>
      </c>
      <c r="AA39" s="76">
        <f t="shared" si="95"/>
        <v>457.79010510965298</v>
      </c>
      <c r="AB39" s="76">
        <f t="shared" si="95"/>
        <v>773.86705026268226</v>
      </c>
      <c r="AC39" s="77">
        <f t="shared" si="95"/>
        <v>1.357609318505888</v>
      </c>
      <c r="AD39" s="76">
        <f t="shared" si="95"/>
        <v>0</v>
      </c>
      <c r="AE39" s="76">
        <f t="shared" si="95"/>
        <v>0.61448492474012728</v>
      </c>
      <c r="AF39" s="76">
        <f t="shared" si="95"/>
        <v>0</v>
      </c>
      <c r="AG39" s="76">
        <f t="shared" si="95"/>
        <v>0.74312439376576056</v>
      </c>
      <c r="AH39" s="76">
        <f t="shared" si="95"/>
        <v>0</v>
      </c>
      <c r="AI39" s="79">
        <f t="shared" si="100"/>
        <v>1233.014764690841</v>
      </c>
      <c r="AJ39" t="str">
        <f t="shared" si="101"/>
        <v/>
      </c>
    </row>
    <row r="40" spans="1:36" x14ac:dyDescent="0.25">
      <c r="A40" s="21" t="s">
        <v>11</v>
      </c>
      <c r="B40" s="22">
        <f t="shared" si="96"/>
        <v>0</v>
      </c>
      <c r="C40" s="22">
        <f t="shared" si="96"/>
        <v>2.7760264126024486E-2</v>
      </c>
      <c r="D40" s="22">
        <f t="shared" si="96"/>
        <v>0</v>
      </c>
      <c r="E40" s="22">
        <f t="shared" si="96"/>
        <v>6.2113561988184358</v>
      </c>
      <c r="F40" s="214">
        <v>0</v>
      </c>
      <c r="G40" s="22">
        <f t="shared" ref="G40:H40" si="107">G118+G144+G170+G196+G222+G248+G274+G300+G326+G352+G378+G404+G430</f>
        <v>0</v>
      </c>
      <c r="H40" s="22">
        <f t="shared" si="107"/>
        <v>0</v>
      </c>
      <c r="I40" s="24">
        <f t="shared" si="98"/>
        <v>6.2391164629444607</v>
      </c>
      <c r="J40" s="6"/>
      <c r="K40" s="25" t="s">
        <v>11</v>
      </c>
      <c r="L40" s="26">
        <f t="shared" si="94"/>
        <v>0</v>
      </c>
      <c r="M40" s="26">
        <f t="shared" si="94"/>
        <v>2.7760264126024486E-2</v>
      </c>
      <c r="N40" s="26">
        <f t="shared" si="94"/>
        <v>0</v>
      </c>
      <c r="O40" s="26">
        <f t="shared" si="94"/>
        <v>6.2113561988184358</v>
      </c>
      <c r="P40" s="26">
        <f t="shared" si="94"/>
        <v>36.632882394385227</v>
      </c>
      <c r="Q40" s="26">
        <f t="shared" si="94"/>
        <v>0</v>
      </c>
      <c r="R40" s="26">
        <f t="shared" si="94"/>
        <v>0</v>
      </c>
      <c r="S40" s="28">
        <f t="shared" si="99"/>
        <v>42.871998857329686</v>
      </c>
      <c r="T40" s="6"/>
      <c r="U40" s="80" t="s">
        <v>11</v>
      </c>
      <c r="V40" s="81">
        <f t="shared" si="95"/>
        <v>0</v>
      </c>
      <c r="W40" s="81">
        <f t="shared" si="95"/>
        <v>0</v>
      </c>
      <c r="X40" s="81">
        <f t="shared" si="95"/>
        <v>0</v>
      </c>
      <c r="Y40" s="81">
        <f t="shared" si="95"/>
        <v>2.7760264126024486E-2</v>
      </c>
      <c r="Z40" s="81">
        <f t="shared" si="95"/>
        <v>0</v>
      </c>
      <c r="AA40" s="81">
        <f t="shared" si="95"/>
        <v>6.2113561988184358</v>
      </c>
      <c r="AB40" s="81">
        <f t="shared" si="95"/>
        <v>36.632882394385227</v>
      </c>
      <c r="AC40" s="82">
        <f t="shared" si="95"/>
        <v>0</v>
      </c>
      <c r="AD40" s="81">
        <f t="shared" si="95"/>
        <v>0</v>
      </c>
      <c r="AE40" s="81">
        <f t="shared" si="95"/>
        <v>0</v>
      </c>
      <c r="AF40" s="81">
        <f t="shared" si="95"/>
        <v>0</v>
      </c>
      <c r="AG40" s="81">
        <f t="shared" si="95"/>
        <v>0</v>
      </c>
      <c r="AH40" s="81">
        <f t="shared" si="95"/>
        <v>0</v>
      </c>
      <c r="AI40" s="83">
        <f t="shared" si="100"/>
        <v>42.871998857329686</v>
      </c>
      <c r="AJ40" t="str">
        <f t="shared" si="101"/>
        <v/>
      </c>
    </row>
    <row r="41" spans="1:36" x14ac:dyDescent="0.25">
      <c r="A41" s="29" t="s">
        <v>57</v>
      </c>
      <c r="B41" s="18">
        <f t="shared" si="96"/>
        <v>0</v>
      </c>
      <c r="C41" s="18">
        <f t="shared" si="96"/>
        <v>0</v>
      </c>
      <c r="D41" s="18">
        <f t="shared" si="96"/>
        <v>0.72200048448467291</v>
      </c>
      <c r="E41" s="18">
        <f t="shared" si="96"/>
        <v>0.67331826915270698</v>
      </c>
      <c r="F41" s="214">
        <v>0</v>
      </c>
      <c r="G41" s="18">
        <f t="shared" ref="G41:H41" si="108">G119+G145+G171+G197+G223+G249+G275+G301+G327+G353+G379+G405+G431</f>
        <v>0</v>
      </c>
      <c r="H41" s="18">
        <f t="shared" si="108"/>
        <v>0</v>
      </c>
      <c r="I41" s="16">
        <f t="shared" si="98"/>
        <v>1.3953187536373799</v>
      </c>
      <c r="J41" s="6"/>
      <c r="K41" s="31" t="s">
        <v>57</v>
      </c>
      <c r="L41" s="18">
        <f t="shared" si="94"/>
        <v>0</v>
      </c>
      <c r="M41" s="18">
        <f t="shared" si="94"/>
        <v>0</v>
      </c>
      <c r="N41" s="18">
        <f t="shared" si="94"/>
        <v>0.72200048448467291</v>
      </c>
      <c r="O41" s="18">
        <f t="shared" si="94"/>
        <v>0.67331826915270698</v>
      </c>
      <c r="P41" s="18">
        <f t="shared" si="94"/>
        <v>0</v>
      </c>
      <c r="Q41" s="18">
        <f t="shared" si="94"/>
        <v>0</v>
      </c>
      <c r="R41" s="18">
        <f t="shared" si="94"/>
        <v>0</v>
      </c>
      <c r="S41" s="20">
        <f t="shared" si="99"/>
        <v>1.3953187536373799</v>
      </c>
      <c r="T41" s="6"/>
      <c r="U41" s="84" t="s">
        <v>57</v>
      </c>
      <c r="V41" s="76">
        <f t="shared" si="95"/>
        <v>0</v>
      </c>
      <c r="W41" s="76">
        <f t="shared" si="95"/>
        <v>0</v>
      </c>
      <c r="X41" s="76">
        <f t="shared" si="95"/>
        <v>0</v>
      </c>
      <c r="Y41" s="76">
        <f t="shared" si="95"/>
        <v>0</v>
      </c>
      <c r="Z41" s="76">
        <f t="shared" si="95"/>
        <v>0.72200048448467291</v>
      </c>
      <c r="AA41" s="76">
        <f t="shared" si="95"/>
        <v>0</v>
      </c>
      <c r="AB41" s="76">
        <f t="shared" si="95"/>
        <v>0</v>
      </c>
      <c r="AC41" s="77">
        <f t="shared" si="95"/>
        <v>0.67331826915270698</v>
      </c>
      <c r="AD41" s="76">
        <f t="shared" si="95"/>
        <v>0</v>
      </c>
      <c r="AE41" s="76">
        <f t="shared" si="95"/>
        <v>0</v>
      </c>
      <c r="AF41" s="76">
        <f t="shared" si="95"/>
        <v>0</v>
      </c>
      <c r="AG41" s="76">
        <f t="shared" si="95"/>
        <v>0</v>
      </c>
      <c r="AH41" s="76">
        <f t="shared" si="95"/>
        <v>0.67331826915270698</v>
      </c>
      <c r="AI41" s="79">
        <f t="shared" si="100"/>
        <v>1.3953187536373799</v>
      </c>
      <c r="AJ41" t="str">
        <f t="shared" si="101"/>
        <v/>
      </c>
    </row>
    <row r="42" spans="1:36" x14ac:dyDescent="0.25">
      <c r="A42" s="21" t="s">
        <v>16</v>
      </c>
      <c r="B42" s="22">
        <f t="shared" si="96"/>
        <v>11.450698936019782</v>
      </c>
      <c r="C42" s="22">
        <f t="shared" si="96"/>
        <v>0.32643418331579577</v>
      </c>
      <c r="D42" s="22">
        <f t="shared" si="96"/>
        <v>7.6594459271689175</v>
      </c>
      <c r="E42" s="22">
        <f t="shared" si="96"/>
        <v>5.8782895172506304</v>
      </c>
      <c r="F42" s="214">
        <v>0</v>
      </c>
      <c r="G42" s="22">
        <f t="shared" ref="G42:H42" si="109">G120+G146+G172+G198+G224+G250+G276+G302+G328+G354+G380+G406+G432</f>
        <v>0</v>
      </c>
      <c r="H42" s="22">
        <f t="shared" si="109"/>
        <v>0</v>
      </c>
      <c r="I42" s="24">
        <f t="shared" si="98"/>
        <v>25.314868563755127</v>
      </c>
      <c r="J42" s="6"/>
      <c r="K42" s="25" t="s">
        <v>16</v>
      </c>
      <c r="L42" s="26">
        <f t="shared" si="94"/>
        <v>11.450698936019782</v>
      </c>
      <c r="M42" s="26">
        <f t="shared" si="94"/>
        <v>0.32643418331579577</v>
      </c>
      <c r="N42" s="26">
        <f t="shared" si="94"/>
        <v>7.6594459271689175</v>
      </c>
      <c r="O42" s="26">
        <f t="shared" si="94"/>
        <v>5.8782895172506304</v>
      </c>
      <c r="P42" s="26">
        <f t="shared" si="94"/>
        <v>6.8140064896399579</v>
      </c>
      <c r="Q42" s="26">
        <f t="shared" si="94"/>
        <v>0</v>
      </c>
      <c r="R42" s="26">
        <f t="shared" si="94"/>
        <v>0</v>
      </c>
      <c r="S42" s="28">
        <f t="shared" si="99"/>
        <v>32.128875053395085</v>
      </c>
      <c r="T42" s="6"/>
      <c r="U42" s="80" t="s">
        <v>16</v>
      </c>
      <c r="V42" s="81">
        <f t="shared" si="95"/>
        <v>11.018196658365873</v>
      </c>
      <c r="W42" s="81">
        <f t="shared" si="95"/>
        <v>3.7460329784842615E-2</v>
      </c>
      <c r="X42" s="81">
        <f t="shared" si="95"/>
        <v>0</v>
      </c>
      <c r="Y42" s="81">
        <f t="shared" si="95"/>
        <v>0.32643418331579577</v>
      </c>
      <c r="Z42" s="81">
        <f t="shared" si="95"/>
        <v>5.2534821480638705</v>
      </c>
      <c r="AA42" s="81">
        <f t="shared" si="95"/>
        <v>3.9876966624471426</v>
      </c>
      <c r="AB42" s="81">
        <f t="shared" si="95"/>
        <v>6.8140064896399579</v>
      </c>
      <c r="AC42" s="82">
        <f t="shared" si="95"/>
        <v>4.6915985817775994</v>
      </c>
      <c r="AD42" s="81">
        <f t="shared" si="95"/>
        <v>0.3950419478690661</v>
      </c>
      <c r="AE42" s="81">
        <f t="shared" si="95"/>
        <v>0</v>
      </c>
      <c r="AF42" s="81">
        <f t="shared" si="95"/>
        <v>0</v>
      </c>
      <c r="AG42" s="81">
        <f t="shared" si="95"/>
        <v>2.4059637791050448</v>
      </c>
      <c r="AH42" s="81">
        <f t="shared" si="95"/>
        <v>1.8905928548034885</v>
      </c>
      <c r="AI42" s="83">
        <f t="shared" si="100"/>
        <v>32.128875053395078</v>
      </c>
      <c r="AJ42" t="str">
        <f>IF(ABS(S42-AI42)&gt;0.2,S42-AI42,"")</f>
        <v/>
      </c>
    </row>
    <row r="43" spans="1:36" x14ac:dyDescent="0.25">
      <c r="A43" s="29" t="s">
        <v>136</v>
      </c>
      <c r="B43" s="18">
        <f t="shared" si="96"/>
        <v>330.94515603821884</v>
      </c>
      <c r="C43" s="18">
        <f t="shared" si="96"/>
        <v>868.60403773367375</v>
      </c>
      <c r="D43" s="18">
        <f t="shared" si="96"/>
        <v>454.26422076832318</v>
      </c>
      <c r="E43" s="18">
        <f t="shared" si="96"/>
        <v>0.49879032261997497</v>
      </c>
      <c r="F43" s="214">
        <v>0</v>
      </c>
      <c r="G43" s="18">
        <f t="shared" ref="G43:H43" si="110">G121+G147+G173+G199+G225+G251+G277+G303+G329+G355+G381+G407+G433</f>
        <v>0</v>
      </c>
      <c r="H43" s="18">
        <f t="shared" si="110"/>
        <v>0</v>
      </c>
      <c r="I43" s="16">
        <f t="shared" si="98"/>
        <v>1654.3122048628356</v>
      </c>
      <c r="J43" s="6"/>
      <c r="K43" s="31" t="s">
        <v>136</v>
      </c>
      <c r="L43" s="18">
        <f t="shared" si="94"/>
        <v>330.94515603821884</v>
      </c>
      <c r="M43" s="18">
        <f t="shared" si="94"/>
        <v>868.60403773367375</v>
      </c>
      <c r="N43" s="18">
        <f t="shared" si="94"/>
        <v>454.26422076832318</v>
      </c>
      <c r="O43" s="18">
        <f t="shared" si="94"/>
        <v>0.49879032261997497</v>
      </c>
      <c r="P43" s="18">
        <f t="shared" si="94"/>
        <v>0.32133770613699608</v>
      </c>
      <c r="Q43" s="18">
        <f t="shared" si="94"/>
        <v>0</v>
      </c>
      <c r="R43" s="18">
        <f t="shared" si="94"/>
        <v>0</v>
      </c>
      <c r="S43" s="20">
        <f t="shared" si="99"/>
        <v>1654.6335425689726</v>
      </c>
      <c r="T43" s="6"/>
      <c r="U43" s="84" t="s">
        <v>136</v>
      </c>
      <c r="V43" s="76">
        <f t="shared" si="95"/>
        <v>319.69191209136511</v>
      </c>
      <c r="W43" s="76">
        <f t="shared" si="95"/>
        <v>0</v>
      </c>
      <c r="X43" s="76">
        <f t="shared" si="95"/>
        <v>0</v>
      </c>
      <c r="Y43" s="76">
        <f t="shared" si="95"/>
        <v>868.60403773367375</v>
      </c>
      <c r="Z43" s="76">
        <f t="shared" si="95"/>
        <v>418.25903807443831</v>
      </c>
      <c r="AA43" s="76">
        <f t="shared" si="95"/>
        <v>0.49879032261997497</v>
      </c>
      <c r="AB43" s="76">
        <f t="shared" si="95"/>
        <v>0.32133770613699608</v>
      </c>
      <c r="AC43" s="77">
        <f t="shared" si="95"/>
        <v>47.258426640738563</v>
      </c>
      <c r="AD43" s="76">
        <f t="shared" si="95"/>
        <v>11.253243946853704</v>
      </c>
      <c r="AE43" s="76">
        <f t="shared" si="95"/>
        <v>0</v>
      </c>
      <c r="AF43" s="76">
        <f t="shared" si="95"/>
        <v>0</v>
      </c>
      <c r="AG43" s="76">
        <f t="shared" si="95"/>
        <v>36.005182693884855</v>
      </c>
      <c r="AH43" s="76">
        <f t="shared" si="95"/>
        <v>0</v>
      </c>
      <c r="AI43" s="79">
        <f t="shared" si="100"/>
        <v>1654.6335425689726</v>
      </c>
      <c r="AJ43" t="str">
        <f t="shared" si="101"/>
        <v/>
      </c>
    </row>
    <row r="44" spans="1:36" x14ac:dyDescent="0.25">
      <c r="A44" s="21" t="s">
        <v>24</v>
      </c>
      <c r="B44" s="22">
        <f t="shared" si="96"/>
        <v>185.84497565220025</v>
      </c>
      <c r="C44" s="22">
        <f t="shared" si="96"/>
        <v>3.2823516402689767</v>
      </c>
      <c r="D44" s="22">
        <f t="shared" si="96"/>
        <v>63.170959253656882</v>
      </c>
      <c r="E44" s="22">
        <f t="shared" si="96"/>
        <v>820.51507769473858</v>
      </c>
      <c r="F44" s="214">
        <v>0</v>
      </c>
      <c r="G44" s="22">
        <f t="shared" ref="G44:H44" si="111">G122+G148+G174+G200+G226+G252+G278+G304+G330+G356+G382+G408+G434</f>
        <v>134.25716120842051</v>
      </c>
      <c r="H44" s="22">
        <f t="shared" si="111"/>
        <v>3.4787403040186855</v>
      </c>
      <c r="I44" s="24">
        <f t="shared" si="98"/>
        <v>1210.5492657533039</v>
      </c>
      <c r="J44" s="6"/>
      <c r="K44" s="25" t="s">
        <v>24</v>
      </c>
      <c r="L44" s="26">
        <f t="shared" si="94"/>
        <v>185.84497565220025</v>
      </c>
      <c r="M44" s="26">
        <f t="shared" si="94"/>
        <v>3.2823516402689767</v>
      </c>
      <c r="N44" s="26">
        <f t="shared" si="94"/>
        <v>63.170959253656882</v>
      </c>
      <c r="O44" s="26">
        <f t="shared" si="94"/>
        <v>820.51507769473858</v>
      </c>
      <c r="P44" s="26">
        <f t="shared" si="94"/>
        <v>10.569205209798008</v>
      </c>
      <c r="Q44" s="26">
        <f t="shared" si="94"/>
        <v>134.25716120842051</v>
      </c>
      <c r="R44" s="26">
        <f t="shared" si="94"/>
        <v>3.4787403040186855</v>
      </c>
      <c r="S44" s="28">
        <f t="shared" si="99"/>
        <v>1221.1184709631018</v>
      </c>
      <c r="T44" s="6"/>
      <c r="U44" s="80" t="s">
        <v>24</v>
      </c>
      <c r="V44" s="81">
        <f t="shared" si="95"/>
        <v>4.6932050705448329</v>
      </c>
      <c r="W44" s="81">
        <f t="shared" si="95"/>
        <v>135.06162556303352</v>
      </c>
      <c r="X44" s="81">
        <f t="shared" si="95"/>
        <v>134.25716120842051</v>
      </c>
      <c r="Y44" s="81">
        <f t="shared" si="95"/>
        <v>3.2823516402689767</v>
      </c>
      <c r="Z44" s="81">
        <f t="shared" si="95"/>
        <v>58.641194227656413</v>
      </c>
      <c r="AA44" s="81">
        <f t="shared" si="95"/>
        <v>774.52019406193085</v>
      </c>
      <c r="AB44" s="81">
        <f t="shared" si="95"/>
        <v>10.569205209798008</v>
      </c>
      <c r="AC44" s="82">
        <f t="shared" si="95"/>
        <v>100.09353398144876</v>
      </c>
      <c r="AD44" s="81">
        <f t="shared" si="95"/>
        <v>46.090145018621911</v>
      </c>
      <c r="AE44" s="81">
        <f t="shared" si="95"/>
        <v>43.934244128444817</v>
      </c>
      <c r="AF44" s="81">
        <f t="shared" si="95"/>
        <v>3.4787403040186855</v>
      </c>
      <c r="AG44" s="81">
        <f t="shared" si="95"/>
        <v>4.5297650260004634</v>
      </c>
      <c r="AH44" s="81">
        <f t="shared" si="95"/>
        <v>2.0606395043628489</v>
      </c>
      <c r="AI44" s="83">
        <f t="shared" si="100"/>
        <v>1221.1184709631016</v>
      </c>
      <c r="AJ44" t="str">
        <f t="shared" si="101"/>
        <v/>
      </c>
    </row>
    <row r="45" spans="1:36" x14ac:dyDescent="0.25">
      <c r="A45" s="29" t="s">
        <v>23</v>
      </c>
      <c r="B45" s="18">
        <f t="shared" si="96"/>
        <v>185.18851215716933</v>
      </c>
      <c r="C45" s="18">
        <f t="shared" si="96"/>
        <v>2.359000622318105E-2</v>
      </c>
      <c r="D45" s="18">
        <f t="shared" si="96"/>
        <v>108.58527557985214</v>
      </c>
      <c r="E45" s="18">
        <f t="shared" si="96"/>
        <v>0</v>
      </c>
      <c r="F45" s="214">
        <v>0</v>
      </c>
      <c r="G45" s="18">
        <f t="shared" ref="G45:H45" si="112">G123+G149+G175+G201+G227+G253+G279+G305+G331+G357+G383+G409+G435</f>
        <v>0</v>
      </c>
      <c r="H45" s="18">
        <f t="shared" si="112"/>
        <v>0</v>
      </c>
      <c r="I45" s="16">
        <f t="shared" si="98"/>
        <v>293.79737774324462</v>
      </c>
      <c r="J45" s="6"/>
      <c r="K45" s="31" t="s">
        <v>23</v>
      </c>
      <c r="L45" s="18">
        <f t="shared" si="94"/>
        <v>185.18851215716933</v>
      </c>
      <c r="M45" s="18">
        <f t="shared" si="94"/>
        <v>2.359000622318105E-2</v>
      </c>
      <c r="N45" s="18">
        <f t="shared" si="94"/>
        <v>108.58527557985214</v>
      </c>
      <c r="O45" s="18">
        <f t="shared" si="94"/>
        <v>0</v>
      </c>
      <c r="P45" s="18">
        <f t="shared" si="94"/>
        <v>0</v>
      </c>
      <c r="Q45" s="18">
        <f t="shared" si="94"/>
        <v>0</v>
      </c>
      <c r="R45" s="18">
        <f t="shared" si="94"/>
        <v>0</v>
      </c>
      <c r="S45" s="20">
        <f t="shared" si="99"/>
        <v>293.79737774324462</v>
      </c>
      <c r="T45" s="6"/>
      <c r="U45" s="84" t="s">
        <v>23</v>
      </c>
      <c r="V45" s="76">
        <f t="shared" si="95"/>
        <v>110.31734087452483</v>
      </c>
      <c r="W45" s="76">
        <f t="shared" si="95"/>
        <v>0</v>
      </c>
      <c r="X45" s="76">
        <f t="shared" si="95"/>
        <v>0</v>
      </c>
      <c r="Y45" s="76">
        <f t="shared" si="95"/>
        <v>2.359000622318105E-2</v>
      </c>
      <c r="Z45" s="76">
        <f t="shared" si="95"/>
        <v>0.58423343897827507</v>
      </c>
      <c r="AA45" s="76">
        <f t="shared" si="95"/>
        <v>0</v>
      </c>
      <c r="AB45" s="76">
        <f t="shared" si="95"/>
        <v>0</v>
      </c>
      <c r="AC45" s="77">
        <f t="shared" si="95"/>
        <v>182.87221342351833</v>
      </c>
      <c r="AD45" s="76">
        <f t="shared" si="95"/>
        <v>74.871171282644497</v>
      </c>
      <c r="AE45" s="76">
        <f t="shared" si="95"/>
        <v>0</v>
      </c>
      <c r="AF45" s="76">
        <f t="shared" si="95"/>
        <v>0</v>
      </c>
      <c r="AG45" s="76">
        <f t="shared" si="95"/>
        <v>108.00104214087386</v>
      </c>
      <c r="AH45" s="76">
        <f t="shared" si="95"/>
        <v>0</v>
      </c>
      <c r="AI45" s="79">
        <f t="shared" si="100"/>
        <v>293.79737774324462</v>
      </c>
      <c r="AJ45" t="str">
        <f t="shared" si="101"/>
        <v/>
      </c>
    </row>
    <row r="46" spans="1:36" x14ac:dyDescent="0.25">
      <c r="A46" s="21" t="s">
        <v>58</v>
      </c>
      <c r="B46" s="22">
        <f t="shared" si="96"/>
        <v>22.686614434545387</v>
      </c>
      <c r="C46" s="22">
        <f t="shared" si="96"/>
        <v>0.65584801852197616</v>
      </c>
      <c r="D46" s="22">
        <f t="shared" si="96"/>
        <v>4.0200835418198881</v>
      </c>
      <c r="E46" s="22">
        <f t="shared" si="96"/>
        <v>0</v>
      </c>
      <c r="F46" s="214">
        <v>0</v>
      </c>
      <c r="G46" s="22">
        <f t="shared" ref="G46:H46" si="113">G124+G150+G176+G202+G228+G254+G280+G306+G332+G358+G384+G410+G436</f>
        <v>0</v>
      </c>
      <c r="H46" s="22">
        <f t="shared" si="113"/>
        <v>0</v>
      </c>
      <c r="I46" s="24">
        <f t="shared" si="98"/>
        <v>27.362545994887249</v>
      </c>
      <c r="J46" s="6"/>
      <c r="K46" s="25" t="s">
        <v>58</v>
      </c>
      <c r="L46" s="26">
        <f t="shared" si="94"/>
        <v>22.686614434545387</v>
      </c>
      <c r="M46" s="26">
        <f t="shared" si="94"/>
        <v>0.65584801852197616</v>
      </c>
      <c r="N46" s="26">
        <f t="shared" si="94"/>
        <v>4.0200835418198881</v>
      </c>
      <c r="O46" s="26">
        <f t="shared" si="94"/>
        <v>0</v>
      </c>
      <c r="P46" s="26">
        <f t="shared" si="94"/>
        <v>0</v>
      </c>
      <c r="Q46" s="26">
        <f t="shared" si="94"/>
        <v>0</v>
      </c>
      <c r="R46" s="26">
        <f t="shared" si="94"/>
        <v>0</v>
      </c>
      <c r="S46" s="28">
        <f t="shared" si="99"/>
        <v>27.362545994887249</v>
      </c>
      <c r="T46" s="6"/>
      <c r="U46" s="80" t="s">
        <v>58</v>
      </c>
      <c r="V46" s="81">
        <f t="shared" si="95"/>
        <v>22.032579483818804</v>
      </c>
      <c r="W46" s="81">
        <f t="shared" si="95"/>
        <v>0</v>
      </c>
      <c r="X46" s="81">
        <f t="shared" si="95"/>
        <v>0</v>
      </c>
      <c r="Y46" s="81">
        <f t="shared" si="95"/>
        <v>0.65584801852197616</v>
      </c>
      <c r="Z46" s="81">
        <f t="shared" si="95"/>
        <v>4.0200835418198881</v>
      </c>
      <c r="AA46" s="81">
        <f t="shared" si="95"/>
        <v>0</v>
      </c>
      <c r="AB46" s="81">
        <f t="shared" si="95"/>
        <v>0</v>
      </c>
      <c r="AC46" s="82">
        <f t="shared" si="95"/>
        <v>0.65403495072658235</v>
      </c>
      <c r="AD46" s="81">
        <f t="shared" si="95"/>
        <v>0.65403495072658235</v>
      </c>
      <c r="AE46" s="81">
        <f t="shared" si="95"/>
        <v>0</v>
      </c>
      <c r="AF46" s="81">
        <f t="shared" si="95"/>
        <v>0</v>
      </c>
      <c r="AG46" s="81">
        <f t="shared" si="95"/>
        <v>0</v>
      </c>
      <c r="AH46" s="81">
        <f t="shared" si="95"/>
        <v>0</v>
      </c>
      <c r="AI46" s="83">
        <f t="shared" si="100"/>
        <v>27.362545994887249</v>
      </c>
      <c r="AJ46" t="str">
        <f t="shared" si="101"/>
        <v/>
      </c>
    </row>
    <row r="47" spans="1:36" x14ac:dyDescent="0.25">
      <c r="A47" s="29" t="s">
        <v>21</v>
      </c>
      <c r="B47" s="18">
        <f t="shared" si="96"/>
        <v>85.600155932259611</v>
      </c>
      <c r="C47" s="18">
        <f t="shared" si="96"/>
        <v>781.29494853630342</v>
      </c>
      <c r="D47" s="18">
        <f t="shared" si="96"/>
        <v>408.28867740423419</v>
      </c>
      <c r="E47" s="18">
        <f t="shared" si="96"/>
        <v>0</v>
      </c>
      <c r="F47" s="214">
        <v>0</v>
      </c>
      <c r="G47" s="18">
        <f t="shared" ref="G47:H47" si="114">G125+G151+G177+G203+G229+G255+G281+G307+G333+G359+G385+G411+G437</f>
        <v>0</v>
      </c>
      <c r="H47" s="18">
        <f t="shared" si="114"/>
        <v>0</v>
      </c>
      <c r="I47" s="16">
        <f t="shared" si="98"/>
        <v>1275.1837818727972</v>
      </c>
      <c r="J47" s="6"/>
      <c r="K47" s="31" t="s">
        <v>21</v>
      </c>
      <c r="L47" s="18">
        <f t="shared" si="94"/>
        <v>85.600155932259611</v>
      </c>
      <c r="M47" s="18">
        <f t="shared" si="94"/>
        <v>781.29494853630342</v>
      </c>
      <c r="N47" s="18">
        <f t="shared" si="94"/>
        <v>408.28867740423419</v>
      </c>
      <c r="O47" s="18">
        <f t="shared" si="94"/>
        <v>0</v>
      </c>
      <c r="P47" s="18">
        <f t="shared" si="94"/>
        <v>49.529107001510894</v>
      </c>
      <c r="Q47" s="18">
        <f t="shared" si="94"/>
        <v>0</v>
      </c>
      <c r="R47" s="18">
        <f t="shared" si="94"/>
        <v>0</v>
      </c>
      <c r="S47" s="20">
        <f t="shared" si="99"/>
        <v>1324.7128888743082</v>
      </c>
      <c r="T47" s="6"/>
      <c r="U47" s="84" t="s">
        <v>21</v>
      </c>
      <c r="V47" s="76">
        <f t="shared" si="95"/>
        <v>84.028526163646688</v>
      </c>
      <c r="W47" s="76">
        <f t="shared" si="95"/>
        <v>0</v>
      </c>
      <c r="X47" s="76">
        <f t="shared" si="95"/>
        <v>0</v>
      </c>
      <c r="Y47" s="76">
        <f t="shared" si="95"/>
        <v>781.29494853630342</v>
      </c>
      <c r="Z47" s="76">
        <f t="shared" si="95"/>
        <v>165.89310882742674</v>
      </c>
      <c r="AA47" s="76">
        <f t="shared" si="95"/>
        <v>0</v>
      </c>
      <c r="AB47" s="76">
        <f t="shared" si="95"/>
        <v>49.529107001510894</v>
      </c>
      <c r="AC47" s="77">
        <f t="shared" si="95"/>
        <v>243.96719834542037</v>
      </c>
      <c r="AD47" s="76">
        <f t="shared" si="95"/>
        <v>1.5716297686129335</v>
      </c>
      <c r="AE47" s="76">
        <f t="shared" si="95"/>
        <v>0</v>
      </c>
      <c r="AF47" s="76">
        <f t="shared" si="95"/>
        <v>0</v>
      </c>
      <c r="AG47" s="76">
        <f t="shared" si="95"/>
        <v>242.39556857680745</v>
      </c>
      <c r="AH47" s="76">
        <f t="shared" si="95"/>
        <v>0</v>
      </c>
      <c r="AI47" s="79">
        <f t="shared" si="100"/>
        <v>1324.7128888743082</v>
      </c>
      <c r="AJ47" t="str">
        <f t="shared" si="101"/>
        <v/>
      </c>
    </row>
    <row r="48" spans="1:36" x14ac:dyDescent="0.25">
      <c r="A48" s="21" t="s">
        <v>20</v>
      </c>
      <c r="B48" s="22">
        <f t="shared" si="96"/>
        <v>0.45725968419100982</v>
      </c>
      <c r="C48" s="22">
        <f t="shared" si="96"/>
        <v>24.616487423262328</v>
      </c>
      <c r="D48" s="22">
        <f t="shared" si="96"/>
        <v>7.6641578925466582</v>
      </c>
      <c r="E48" s="22">
        <f t="shared" si="96"/>
        <v>0</v>
      </c>
      <c r="F48" s="214">
        <v>0</v>
      </c>
      <c r="G48" s="22">
        <f t="shared" ref="G48:H48" si="115">G126+G152+G178+G204+G230+G256+G282+G308+G334+G360+G386+G412+G438</f>
        <v>0</v>
      </c>
      <c r="H48" s="22">
        <f t="shared" si="115"/>
        <v>0</v>
      </c>
      <c r="I48" s="24">
        <f t="shared" si="98"/>
        <v>32.737904999999998</v>
      </c>
      <c r="J48" s="6"/>
      <c r="K48" s="25" t="s">
        <v>20</v>
      </c>
      <c r="L48" s="26">
        <f t="shared" si="94"/>
        <v>0.45725968419100982</v>
      </c>
      <c r="M48" s="26">
        <f t="shared" si="94"/>
        <v>24.616487423262328</v>
      </c>
      <c r="N48" s="26">
        <f t="shared" si="94"/>
        <v>7.6641578925466582</v>
      </c>
      <c r="O48" s="26">
        <f t="shared" si="94"/>
        <v>0</v>
      </c>
      <c r="P48" s="26">
        <f t="shared" si="94"/>
        <v>0</v>
      </c>
      <c r="Q48" s="26">
        <f t="shared" si="94"/>
        <v>0</v>
      </c>
      <c r="R48" s="26">
        <f t="shared" si="94"/>
        <v>0</v>
      </c>
      <c r="S48" s="28">
        <f t="shared" si="99"/>
        <v>32.737904999999998</v>
      </c>
      <c r="T48" s="6"/>
      <c r="U48" s="80" t="s">
        <v>59</v>
      </c>
      <c r="V48" s="81">
        <f t="shared" si="95"/>
        <v>0.45725968419100982</v>
      </c>
      <c r="W48" s="81">
        <f t="shared" si="95"/>
        <v>0</v>
      </c>
      <c r="X48" s="81">
        <f t="shared" si="95"/>
        <v>0</v>
      </c>
      <c r="Y48" s="81">
        <f t="shared" si="95"/>
        <v>24.616487423262328</v>
      </c>
      <c r="Z48" s="81">
        <f t="shared" si="95"/>
        <v>7.6641578925466582</v>
      </c>
      <c r="AA48" s="81">
        <f t="shared" si="95"/>
        <v>0</v>
      </c>
      <c r="AB48" s="81">
        <f t="shared" si="95"/>
        <v>0</v>
      </c>
      <c r="AC48" s="82">
        <f t="shared" si="95"/>
        <v>0</v>
      </c>
      <c r="AD48" s="81">
        <f t="shared" si="95"/>
        <v>0</v>
      </c>
      <c r="AE48" s="81">
        <f t="shared" si="95"/>
        <v>0</v>
      </c>
      <c r="AF48" s="81">
        <f t="shared" si="95"/>
        <v>0</v>
      </c>
      <c r="AG48" s="81">
        <f t="shared" si="95"/>
        <v>0</v>
      </c>
      <c r="AH48" s="81">
        <f t="shared" si="95"/>
        <v>0</v>
      </c>
      <c r="AI48" s="83">
        <f t="shared" si="100"/>
        <v>32.737904999999998</v>
      </c>
      <c r="AJ48" t="str">
        <f t="shared" si="101"/>
        <v/>
      </c>
    </row>
    <row r="49" spans="1:36" x14ac:dyDescent="0.25">
      <c r="A49" s="32" t="s">
        <v>62</v>
      </c>
      <c r="B49" s="18">
        <f t="shared" si="96"/>
        <v>0</v>
      </c>
      <c r="C49" s="18">
        <f t="shared" si="96"/>
        <v>0</v>
      </c>
      <c r="D49" s="18">
        <f t="shared" si="96"/>
        <v>0</v>
      </c>
      <c r="E49" s="18">
        <f t="shared" si="96"/>
        <v>0</v>
      </c>
      <c r="F49" s="214">
        <v>0</v>
      </c>
      <c r="G49" s="18">
        <f t="shared" ref="G49:H49" si="116">G127+G153+G179+G205+G231+G257+G283+G309+G335+G361+G387+G413+G439</f>
        <v>0</v>
      </c>
      <c r="H49" s="18">
        <f t="shared" si="116"/>
        <v>0</v>
      </c>
      <c r="I49" s="16">
        <f t="shared" si="98"/>
        <v>0</v>
      </c>
      <c r="J49" s="6"/>
      <c r="K49" s="33" t="s">
        <v>62</v>
      </c>
      <c r="L49" s="18">
        <f t="shared" ref="L49:R53" si="117">L127+L153+L179+L205+L231+L257+L283+L309+L335+L361+L387+L413+L439</f>
        <v>0</v>
      </c>
      <c r="M49" s="18">
        <f t="shared" si="117"/>
        <v>0</v>
      </c>
      <c r="N49" s="18">
        <f t="shared" si="117"/>
        <v>0</v>
      </c>
      <c r="O49" s="18">
        <f t="shared" si="117"/>
        <v>0</v>
      </c>
      <c r="P49" s="18">
        <f t="shared" si="117"/>
        <v>0</v>
      </c>
      <c r="Q49" s="18">
        <f t="shared" si="117"/>
        <v>0</v>
      </c>
      <c r="R49" s="18">
        <f t="shared" si="117"/>
        <v>0</v>
      </c>
      <c r="S49" s="20">
        <f t="shared" si="99"/>
        <v>0</v>
      </c>
      <c r="T49" s="6"/>
      <c r="U49" s="85" t="s">
        <v>60</v>
      </c>
      <c r="V49" s="76">
        <f t="shared" ref="V49:AH53" si="118">V127+V153+V179+V205+V231+V257+V283+V309+V335+V361+V387+V413+V439</f>
        <v>0</v>
      </c>
      <c r="W49" s="76">
        <f t="shared" si="118"/>
        <v>0</v>
      </c>
      <c r="X49" s="76">
        <f t="shared" si="118"/>
        <v>0</v>
      </c>
      <c r="Y49" s="76">
        <f t="shared" si="118"/>
        <v>0</v>
      </c>
      <c r="Z49" s="76">
        <f t="shared" si="118"/>
        <v>0</v>
      </c>
      <c r="AA49" s="76">
        <f t="shared" si="118"/>
        <v>0</v>
      </c>
      <c r="AB49" s="76">
        <f t="shared" si="118"/>
        <v>0</v>
      </c>
      <c r="AC49" s="77">
        <f t="shared" si="118"/>
        <v>0</v>
      </c>
      <c r="AD49" s="76">
        <f t="shared" si="118"/>
        <v>0</v>
      </c>
      <c r="AE49" s="76">
        <f t="shared" si="118"/>
        <v>0</v>
      </c>
      <c r="AF49" s="76">
        <f t="shared" si="118"/>
        <v>0</v>
      </c>
      <c r="AG49" s="76">
        <f t="shared" si="118"/>
        <v>0</v>
      </c>
      <c r="AH49" s="76">
        <f t="shared" si="118"/>
        <v>0</v>
      </c>
      <c r="AI49" s="79">
        <f t="shared" si="100"/>
        <v>0</v>
      </c>
      <c r="AJ49" t="str">
        <f t="shared" si="101"/>
        <v/>
      </c>
    </row>
    <row r="50" spans="1:36" ht="14.4" x14ac:dyDescent="0.3">
      <c r="A50" s="34" t="s">
        <v>22</v>
      </c>
      <c r="B50" s="35">
        <f t="shared" ref="B50:E53" si="119">B128+B154+B180+B206+B232+B258+B284+B310+B336+B362+B388+B414+B440</f>
        <v>0</v>
      </c>
      <c r="C50" s="35">
        <f t="shared" si="119"/>
        <v>0</v>
      </c>
      <c r="D50" s="35">
        <f t="shared" si="119"/>
        <v>0</v>
      </c>
      <c r="E50" s="35">
        <f t="shared" si="119"/>
        <v>0</v>
      </c>
      <c r="F50" s="214">
        <v>0</v>
      </c>
      <c r="G50" s="35">
        <f t="shared" ref="G50:H50" si="120">G128+G154+G180+G206+G232+G258+G284+G310+G336+G362+G388+G414+G440</f>
        <v>0</v>
      </c>
      <c r="H50" s="35">
        <f t="shared" si="120"/>
        <v>0</v>
      </c>
      <c r="I50" s="37">
        <f t="shared" si="98"/>
        <v>0</v>
      </c>
      <c r="J50" s="6"/>
      <c r="K50" s="38" t="s">
        <v>22</v>
      </c>
      <c r="L50" s="39">
        <f t="shared" si="117"/>
        <v>0</v>
      </c>
      <c r="M50" s="39">
        <f t="shared" si="117"/>
        <v>0</v>
      </c>
      <c r="N50" s="39">
        <f t="shared" si="117"/>
        <v>0</v>
      </c>
      <c r="O50" s="39">
        <f t="shared" si="117"/>
        <v>0</v>
      </c>
      <c r="P50" s="39">
        <f t="shared" si="117"/>
        <v>0</v>
      </c>
      <c r="Q50" s="39">
        <f t="shared" si="117"/>
        <v>0</v>
      </c>
      <c r="R50" s="39">
        <f t="shared" si="117"/>
        <v>0</v>
      </c>
      <c r="S50" s="41">
        <f t="shared" si="99"/>
        <v>0</v>
      </c>
      <c r="T50" s="6"/>
      <c r="U50" s="86" t="s">
        <v>63</v>
      </c>
      <c r="V50" s="87">
        <f t="shared" si="118"/>
        <v>0</v>
      </c>
      <c r="W50" s="87">
        <f t="shared" si="118"/>
        <v>0</v>
      </c>
      <c r="X50" s="87">
        <f t="shared" si="118"/>
        <v>0</v>
      </c>
      <c r="Y50" s="87">
        <f t="shared" si="118"/>
        <v>0</v>
      </c>
      <c r="Z50" s="87">
        <f t="shared" si="118"/>
        <v>0</v>
      </c>
      <c r="AA50" s="87">
        <f t="shared" si="118"/>
        <v>0</v>
      </c>
      <c r="AB50" s="87">
        <f t="shared" si="118"/>
        <v>0</v>
      </c>
      <c r="AC50" s="171">
        <f t="shared" si="118"/>
        <v>0</v>
      </c>
      <c r="AD50" s="87">
        <f t="shared" si="118"/>
        <v>0</v>
      </c>
      <c r="AE50" s="87">
        <f t="shared" si="118"/>
        <v>0</v>
      </c>
      <c r="AF50" s="87">
        <f t="shared" si="118"/>
        <v>0</v>
      </c>
      <c r="AG50" s="87">
        <f t="shared" si="118"/>
        <v>0</v>
      </c>
      <c r="AH50" s="87">
        <f t="shared" si="118"/>
        <v>0</v>
      </c>
      <c r="AI50" s="89">
        <f t="shared" si="100"/>
        <v>0</v>
      </c>
      <c r="AJ50" t="str">
        <f t="shared" si="101"/>
        <v/>
      </c>
    </row>
    <row r="51" spans="1:36" ht="14.4" x14ac:dyDescent="0.3">
      <c r="A51" s="42" t="s">
        <v>18</v>
      </c>
      <c r="B51" s="43">
        <f t="shared" si="119"/>
        <v>0</v>
      </c>
      <c r="C51" s="43">
        <f t="shared" si="119"/>
        <v>0</v>
      </c>
      <c r="D51" s="43">
        <f t="shared" si="119"/>
        <v>0</v>
      </c>
      <c r="E51" s="43">
        <f t="shared" si="119"/>
        <v>0</v>
      </c>
      <c r="F51" s="214">
        <v>0</v>
      </c>
      <c r="G51" s="43">
        <f t="shared" ref="G51:H51" si="121">G129+G155+G181+G207+G233+G259+G285+G311+G337+G363+G389+G415+G441</f>
        <v>0</v>
      </c>
      <c r="H51" s="43">
        <f t="shared" si="121"/>
        <v>0</v>
      </c>
      <c r="I51" s="45">
        <f t="shared" si="98"/>
        <v>0</v>
      </c>
      <c r="J51" s="6"/>
      <c r="K51" s="46" t="s">
        <v>18</v>
      </c>
      <c r="L51" s="43">
        <f t="shared" si="117"/>
        <v>0</v>
      </c>
      <c r="M51" s="43">
        <f t="shared" si="117"/>
        <v>0</v>
      </c>
      <c r="N51" s="43">
        <f t="shared" si="117"/>
        <v>0</v>
      </c>
      <c r="O51" s="43">
        <f t="shared" si="117"/>
        <v>0</v>
      </c>
      <c r="P51" s="43">
        <f t="shared" si="117"/>
        <v>0</v>
      </c>
      <c r="Q51" s="43">
        <f t="shared" si="117"/>
        <v>0</v>
      </c>
      <c r="R51" s="43">
        <f t="shared" si="117"/>
        <v>0</v>
      </c>
      <c r="S51" s="48">
        <f t="shared" si="99"/>
        <v>0</v>
      </c>
      <c r="T51" s="6"/>
      <c r="U51" s="90" t="s">
        <v>18</v>
      </c>
      <c r="V51" s="91">
        <f t="shared" si="118"/>
        <v>0</v>
      </c>
      <c r="W51" s="91">
        <f t="shared" si="118"/>
        <v>0</v>
      </c>
      <c r="X51" s="91">
        <f t="shared" si="118"/>
        <v>0</v>
      </c>
      <c r="Y51" s="91">
        <f t="shared" si="118"/>
        <v>0</v>
      </c>
      <c r="Z51" s="91">
        <f t="shared" si="118"/>
        <v>0</v>
      </c>
      <c r="AA51" s="91">
        <f t="shared" si="118"/>
        <v>0</v>
      </c>
      <c r="AB51" s="91">
        <f t="shared" si="118"/>
        <v>0</v>
      </c>
      <c r="AC51" s="172">
        <f t="shared" si="118"/>
        <v>0</v>
      </c>
      <c r="AD51" s="91">
        <f t="shared" si="118"/>
        <v>0</v>
      </c>
      <c r="AE51" s="91">
        <f t="shared" si="118"/>
        <v>0</v>
      </c>
      <c r="AF51" s="91">
        <f t="shared" si="118"/>
        <v>0</v>
      </c>
      <c r="AG51" s="91">
        <f t="shared" si="118"/>
        <v>0</v>
      </c>
      <c r="AH51" s="91">
        <f t="shared" si="118"/>
        <v>0</v>
      </c>
      <c r="AI51" s="93">
        <f t="shared" si="100"/>
        <v>0</v>
      </c>
      <c r="AJ51" t="str">
        <f t="shared" si="101"/>
        <v/>
      </c>
    </row>
    <row r="52" spans="1:36" ht="14.4" x14ac:dyDescent="0.3">
      <c r="A52" s="34" t="s">
        <v>19</v>
      </c>
      <c r="B52" s="35">
        <f t="shared" si="119"/>
        <v>0</v>
      </c>
      <c r="C52" s="35">
        <f t="shared" si="119"/>
        <v>0</v>
      </c>
      <c r="D52" s="35">
        <f t="shared" si="119"/>
        <v>0</v>
      </c>
      <c r="E52" s="35">
        <f t="shared" si="119"/>
        <v>0</v>
      </c>
      <c r="F52" s="214">
        <v>0</v>
      </c>
      <c r="G52" s="35">
        <f t="shared" ref="G52:H52" si="122">G130+G156+G182+G208+G234+G260+G286+G312+G338+G364+G390+G416+G442</f>
        <v>0</v>
      </c>
      <c r="H52" s="35">
        <f t="shared" si="122"/>
        <v>0</v>
      </c>
      <c r="I52" s="37">
        <f t="shared" si="98"/>
        <v>0</v>
      </c>
      <c r="J52" s="6"/>
      <c r="K52" s="38" t="s">
        <v>19</v>
      </c>
      <c r="L52" s="39">
        <f t="shared" si="117"/>
        <v>0</v>
      </c>
      <c r="M52" s="39">
        <f t="shared" si="117"/>
        <v>0</v>
      </c>
      <c r="N52" s="39">
        <f t="shared" si="117"/>
        <v>0</v>
      </c>
      <c r="O52" s="39">
        <f t="shared" si="117"/>
        <v>0</v>
      </c>
      <c r="P52" s="39">
        <f t="shared" si="117"/>
        <v>0</v>
      </c>
      <c r="Q52" s="39">
        <f t="shared" si="117"/>
        <v>0</v>
      </c>
      <c r="R52" s="39">
        <f t="shared" si="117"/>
        <v>0</v>
      </c>
      <c r="S52" s="41">
        <f t="shared" si="99"/>
        <v>0</v>
      </c>
      <c r="T52" s="6"/>
      <c r="U52" s="86" t="s">
        <v>19</v>
      </c>
      <c r="V52" s="87">
        <f t="shared" si="118"/>
        <v>0</v>
      </c>
      <c r="W52" s="87">
        <f t="shared" si="118"/>
        <v>0</v>
      </c>
      <c r="X52" s="87">
        <f t="shared" si="118"/>
        <v>0</v>
      </c>
      <c r="Y52" s="87">
        <f t="shared" si="118"/>
        <v>0</v>
      </c>
      <c r="Z52" s="87">
        <f t="shared" si="118"/>
        <v>0</v>
      </c>
      <c r="AA52" s="87">
        <f t="shared" si="118"/>
        <v>0</v>
      </c>
      <c r="AB52" s="87">
        <f t="shared" si="118"/>
        <v>0</v>
      </c>
      <c r="AC52" s="171">
        <f t="shared" si="118"/>
        <v>0</v>
      </c>
      <c r="AD52" s="87">
        <f t="shared" si="118"/>
        <v>0</v>
      </c>
      <c r="AE52" s="87">
        <f t="shared" si="118"/>
        <v>0</v>
      </c>
      <c r="AF52" s="87">
        <f t="shared" si="118"/>
        <v>0</v>
      </c>
      <c r="AG52" s="87">
        <f t="shared" si="118"/>
        <v>0</v>
      </c>
      <c r="AH52" s="87">
        <f t="shared" si="118"/>
        <v>0</v>
      </c>
      <c r="AI52" s="89">
        <f t="shared" si="100"/>
        <v>0</v>
      </c>
      <c r="AJ52" t="str">
        <f t="shared" si="101"/>
        <v/>
      </c>
    </row>
    <row r="53" spans="1:36" ht="15" thickBot="1" x14ac:dyDescent="0.35">
      <c r="A53" s="49" t="s">
        <v>10</v>
      </c>
      <c r="B53" s="50">
        <f t="shared" si="119"/>
        <v>0</v>
      </c>
      <c r="C53" s="50">
        <f t="shared" si="119"/>
        <v>0</v>
      </c>
      <c r="D53" s="50">
        <f t="shared" si="119"/>
        <v>0</v>
      </c>
      <c r="E53" s="50">
        <f t="shared" si="119"/>
        <v>0</v>
      </c>
      <c r="F53" s="215">
        <v>0</v>
      </c>
      <c r="G53" s="50">
        <f t="shared" ref="G53:H53" si="123">G131+G157+G183+G209+G235+G261+G287+G313+G339+G365+G391+G417+G443</f>
        <v>0</v>
      </c>
      <c r="H53" s="50">
        <f t="shared" si="123"/>
        <v>0</v>
      </c>
      <c r="I53" s="52">
        <f t="shared" si="98"/>
        <v>0</v>
      </c>
      <c r="J53" s="6"/>
      <c r="K53" s="53" t="s">
        <v>10</v>
      </c>
      <c r="L53" s="50">
        <f t="shared" si="117"/>
        <v>0</v>
      </c>
      <c r="M53" s="50">
        <f t="shared" si="117"/>
        <v>0</v>
      </c>
      <c r="N53" s="50">
        <f t="shared" si="117"/>
        <v>0</v>
      </c>
      <c r="O53" s="50">
        <f t="shared" si="117"/>
        <v>0</v>
      </c>
      <c r="P53" s="50">
        <f t="shared" si="117"/>
        <v>0</v>
      </c>
      <c r="Q53" s="50">
        <f t="shared" si="117"/>
        <v>0</v>
      </c>
      <c r="R53" s="50">
        <f t="shared" si="117"/>
        <v>0</v>
      </c>
      <c r="S53" s="55">
        <f t="shared" si="99"/>
        <v>0</v>
      </c>
      <c r="T53" s="6"/>
      <c r="U53" s="90" t="s">
        <v>10</v>
      </c>
      <c r="V53" s="91">
        <f t="shared" si="118"/>
        <v>0</v>
      </c>
      <c r="W53" s="91">
        <f t="shared" si="118"/>
        <v>0</v>
      </c>
      <c r="X53" s="91">
        <f t="shared" si="118"/>
        <v>0</v>
      </c>
      <c r="Y53" s="91">
        <f t="shared" si="118"/>
        <v>0</v>
      </c>
      <c r="Z53" s="91">
        <f t="shared" si="118"/>
        <v>0</v>
      </c>
      <c r="AA53" s="91">
        <f t="shared" si="118"/>
        <v>0</v>
      </c>
      <c r="AB53" s="91">
        <f t="shared" si="118"/>
        <v>0</v>
      </c>
      <c r="AC53" s="172">
        <f t="shared" si="118"/>
        <v>0</v>
      </c>
      <c r="AD53" s="91">
        <f t="shared" si="118"/>
        <v>0</v>
      </c>
      <c r="AE53" s="91">
        <f t="shared" si="118"/>
        <v>0</v>
      </c>
      <c r="AF53" s="91">
        <f t="shared" si="118"/>
        <v>0</v>
      </c>
      <c r="AG53" s="91">
        <f t="shared" si="118"/>
        <v>0</v>
      </c>
      <c r="AH53" s="91">
        <f t="shared" si="118"/>
        <v>0</v>
      </c>
      <c r="AI53" s="93">
        <f t="shared" si="100"/>
        <v>0</v>
      </c>
      <c r="AJ53" t="str">
        <f t="shared" si="101"/>
        <v/>
      </c>
    </row>
    <row r="54" spans="1:36" x14ac:dyDescent="0.25">
      <c r="A54" s="56" t="s">
        <v>25</v>
      </c>
      <c r="B54" s="57">
        <f>SUM(B33:B49)</f>
        <v>973.17528592086296</v>
      </c>
      <c r="C54" s="57">
        <f t="shared" ref="C54:I54" si="124">SUM(C33:C49)</f>
        <v>1760.0459047988993</v>
      </c>
      <c r="D54" s="57">
        <f t="shared" si="124"/>
        <v>1094.9631431771954</v>
      </c>
      <c r="E54" s="57">
        <f t="shared" si="124"/>
        <v>1292.8808112952511</v>
      </c>
      <c r="F54" s="57">
        <f t="shared" si="124"/>
        <v>0</v>
      </c>
      <c r="G54" s="57">
        <f t="shared" si="124"/>
        <v>134.25716120842051</v>
      </c>
      <c r="H54" s="58">
        <f t="shared" si="124"/>
        <v>3.4787403040186855</v>
      </c>
      <c r="I54" s="16">
        <f t="shared" si="124"/>
        <v>5258.8010467046479</v>
      </c>
      <c r="J54" s="6"/>
      <c r="K54" s="59" t="s">
        <v>25</v>
      </c>
      <c r="L54" s="57">
        <f>SUM(L33:L49)</f>
        <v>973.17528592086296</v>
      </c>
      <c r="M54" s="57">
        <f t="shared" ref="M54:S54" si="125">SUM(M33:M49)</f>
        <v>1760.0459047988993</v>
      </c>
      <c r="N54" s="57">
        <f t="shared" si="125"/>
        <v>1094.9631431771954</v>
      </c>
      <c r="O54" s="57">
        <f t="shared" si="125"/>
        <v>1292.8808112952511</v>
      </c>
      <c r="P54" s="57">
        <f t="shared" si="125"/>
        <v>877.73358906415331</v>
      </c>
      <c r="Q54" s="57">
        <f t="shared" si="125"/>
        <v>134.25716120842051</v>
      </c>
      <c r="R54" s="58">
        <f t="shared" si="125"/>
        <v>3.4787403040186855</v>
      </c>
      <c r="S54" s="60">
        <f t="shared" si="125"/>
        <v>6136.5346357688004</v>
      </c>
      <c r="T54" s="6"/>
      <c r="U54" s="94" t="s">
        <v>61</v>
      </c>
      <c r="V54" s="95">
        <f>SUM(V33:V49)</f>
        <v>699.31940529832843</v>
      </c>
      <c r="W54" s="95">
        <f t="shared" ref="W54:AH54" si="126">SUM(W33:W49)</f>
        <v>135.60262625092372</v>
      </c>
      <c r="X54" s="95">
        <f t="shared" si="126"/>
        <v>134.25716120842051</v>
      </c>
      <c r="Y54" s="95">
        <f t="shared" si="126"/>
        <v>1760.0459047988993</v>
      </c>
      <c r="Z54" s="95">
        <f t="shared" si="126"/>
        <v>697.64697227983504</v>
      </c>
      <c r="AA54" s="95">
        <f t="shared" si="126"/>
        <v>1243.3000659212112</v>
      </c>
      <c r="AB54" s="95">
        <f t="shared" si="126"/>
        <v>877.73358906415331</v>
      </c>
      <c r="AC54" s="95">
        <f t="shared" si="126"/>
        <v>588.62891094702945</v>
      </c>
      <c r="AD54" s="96">
        <f t="shared" si="126"/>
        <v>138.25325437161086</v>
      </c>
      <c r="AE54" s="96">
        <f t="shared" si="126"/>
        <v>44.548729053184942</v>
      </c>
      <c r="AF54" s="96">
        <f t="shared" si="126"/>
        <v>3.4787403040186855</v>
      </c>
      <c r="AG54" s="96">
        <f t="shared" si="126"/>
        <v>397.31617089736028</v>
      </c>
      <c r="AH54" s="96">
        <f t="shared" si="126"/>
        <v>5.032016320854769</v>
      </c>
      <c r="AI54" s="97">
        <f>SUM(V54:AC54)</f>
        <v>6136.5346357688013</v>
      </c>
      <c r="AJ54" t="str">
        <f t="shared" si="101"/>
        <v/>
      </c>
    </row>
    <row r="55" spans="1:36" ht="15" thickBot="1" x14ac:dyDescent="0.35">
      <c r="A55" s="61" t="s">
        <v>86</v>
      </c>
      <c r="B55" s="98">
        <f>IF($I54=0,"-",B54/$I54)</f>
        <v>0.18505649429934021</v>
      </c>
      <c r="C55" s="98">
        <f t="shared" ref="C55:H55" si="127">IF($I54=0,"-",C54/$I54)</f>
        <v>0.33468577517337472</v>
      </c>
      <c r="D55" s="98">
        <f t="shared" si="127"/>
        <v>0.20821535811158673</v>
      </c>
      <c r="E55" s="98">
        <f t="shared" si="127"/>
        <v>0.24585086977295256</v>
      </c>
      <c r="F55" s="98">
        <f t="shared" si="127"/>
        <v>0</v>
      </c>
      <c r="G55" s="98">
        <f t="shared" si="127"/>
        <v>2.5529994387703796E-2</v>
      </c>
      <c r="H55" s="99">
        <f t="shared" si="127"/>
        <v>6.6150825504200964E-4</v>
      </c>
      <c r="I55" s="100">
        <f>SUM(B55:H55)</f>
        <v>1</v>
      </c>
      <c r="K55" s="64" t="s">
        <v>86</v>
      </c>
      <c r="L55" s="65">
        <f>IF($S54=0,"-",L54/$S54)</f>
        <v>0.15858710879726684</v>
      </c>
      <c r="M55" s="65">
        <f t="shared" ref="M55:R55" si="128">IF($S54=0,"-",M54/$S54)</f>
        <v>0.28681430306608158</v>
      </c>
      <c r="N55" s="65">
        <f t="shared" si="128"/>
        <v>0.17843346581877734</v>
      </c>
      <c r="O55" s="65">
        <f t="shared" si="128"/>
        <v>0.21068581667563191</v>
      </c>
      <c r="P55" s="65">
        <f t="shared" si="128"/>
        <v>0.14303408049683217</v>
      </c>
      <c r="Q55" s="65">
        <f t="shared" si="128"/>
        <v>2.1878335115369303E-2</v>
      </c>
      <c r="R55" s="66">
        <f t="shared" si="128"/>
        <v>5.668900300410119E-4</v>
      </c>
      <c r="S55" s="67">
        <f>SUM(L55:R55)</f>
        <v>1.0000000000000002</v>
      </c>
      <c r="U55" s="101" t="s">
        <v>86</v>
      </c>
      <c r="V55" s="102">
        <f>+V54/$AI54</f>
        <v>0.11395998667099771</v>
      </c>
      <c r="W55" s="102">
        <f t="shared" ref="W55:AH55" si="129">+W54/$AI54</f>
        <v>2.2097589975377866E-2</v>
      </c>
      <c r="X55" s="102">
        <f t="shared" si="129"/>
        <v>2.18783351153693E-2</v>
      </c>
      <c r="Y55" s="102">
        <f t="shared" si="129"/>
        <v>0.28681430306608152</v>
      </c>
      <c r="Z55" s="102">
        <f t="shared" si="129"/>
        <v>0.11368744962561952</v>
      </c>
      <c r="AA55" s="102">
        <f t="shared" si="129"/>
        <v>0.20260621665430351</v>
      </c>
      <c r="AB55" s="102">
        <f t="shared" si="129"/>
        <v>0.14303408049683217</v>
      </c>
      <c r="AC55" s="102">
        <f t="shared" si="129"/>
        <v>9.5922038395418338E-2</v>
      </c>
      <c r="AD55" s="102">
        <f t="shared" si="129"/>
        <v>2.2529532150891238E-2</v>
      </c>
      <c r="AE55" s="102">
        <f t="shared" si="129"/>
        <v>7.2595905828540573E-3</v>
      </c>
      <c r="AF55" s="102">
        <f t="shared" si="129"/>
        <v>5.668900300410119E-4</v>
      </c>
      <c r="AG55" s="102">
        <f t="shared" si="129"/>
        <v>6.4746016193157757E-2</v>
      </c>
      <c r="AH55" s="102">
        <f t="shared" si="129"/>
        <v>8.2000943847428392E-4</v>
      </c>
      <c r="AI55" s="103">
        <f>SUM(V55:AC55)</f>
        <v>0.99999999999999989</v>
      </c>
      <c r="AJ55" t="str">
        <f t="shared" si="101"/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7.8735110072673965E-3</v>
      </c>
      <c r="G59" s="224"/>
      <c r="H59" s="226"/>
      <c r="I59" s="16">
        <f>SUM(B59:H59)</f>
        <v>7.8735110072673965E-3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130">F450+F476+F502+F528+F554</f>
        <v>0</v>
      </c>
      <c r="G60" s="227"/>
      <c r="H60" s="229"/>
      <c r="I60" s="24">
        <f t="shared" ref="I60:I79" si="131">SUM(B60:H60)</f>
        <v>0</v>
      </c>
      <c r="J60" s="6"/>
      <c r="K60" s="25" t="s">
        <v>7</v>
      </c>
      <c r="L60" s="227"/>
      <c r="M60" s="228"/>
      <c r="N60" s="228"/>
      <c r="O60" s="229"/>
      <c r="P60" s="26">
        <f t="shared" ref="P60:P79" si="132">P450+P476+P502+P528+P554</f>
        <v>0</v>
      </c>
      <c r="Q60" s="227"/>
      <c r="R60" s="234"/>
      <c r="S60" s="28">
        <f t="shared" ref="S60:S79" si="133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130"/>
        <v>0</v>
      </c>
      <c r="G61" s="227"/>
      <c r="H61" s="229"/>
      <c r="I61" s="16">
        <f t="shared" si="131"/>
        <v>0</v>
      </c>
      <c r="J61" s="6"/>
      <c r="K61" s="31" t="s">
        <v>9</v>
      </c>
      <c r="L61" s="227"/>
      <c r="M61" s="228"/>
      <c r="N61" s="228"/>
      <c r="O61" s="229"/>
      <c r="P61" s="18">
        <f t="shared" si="132"/>
        <v>0</v>
      </c>
      <c r="Q61" s="227"/>
      <c r="R61" s="234"/>
      <c r="S61" s="20">
        <f t="shared" si="133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130"/>
        <v>0</v>
      </c>
      <c r="G62" s="227"/>
      <c r="H62" s="229"/>
      <c r="I62" s="24">
        <f t="shared" si="131"/>
        <v>0</v>
      </c>
      <c r="J62" s="6"/>
      <c r="K62" s="25" t="s">
        <v>54</v>
      </c>
      <c r="L62" s="227"/>
      <c r="M62" s="228"/>
      <c r="N62" s="228"/>
      <c r="O62" s="229"/>
      <c r="P62" s="26">
        <f t="shared" si="132"/>
        <v>0</v>
      </c>
      <c r="Q62" s="227"/>
      <c r="R62" s="234"/>
      <c r="S62" s="28">
        <f t="shared" si="133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130"/>
        <v>0</v>
      </c>
      <c r="G63" s="227"/>
      <c r="H63" s="229"/>
      <c r="I63" s="16">
        <f t="shared" si="131"/>
        <v>0</v>
      </c>
      <c r="J63" s="6"/>
      <c r="K63" s="31" t="s">
        <v>15</v>
      </c>
      <c r="L63" s="227"/>
      <c r="M63" s="228"/>
      <c r="N63" s="228"/>
      <c r="O63" s="229"/>
      <c r="P63" s="18">
        <f t="shared" si="132"/>
        <v>0</v>
      </c>
      <c r="Q63" s="227"/>
      <c r="R63" s="234"/>
      <c r="S63" s="20">
        <f t="shared" si="133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130"/>
        <v>0</v>
      </c>
      <c r="G64" s="227"/>
      <c r="H64" s="229"/>
      <c r="I64" s="24">
        <f t="shared" si="131"/>
        <v>0</v>
      </c>
      <c r="J64" s="6"/>
      <c r="K64" s="25" t="s">
        <v>14</v>
      </c>
      <c r="L64" s="227"/>
      <c r="M64" s="228"/>
      <c r="N64" s="228"/>
      <c r="O64" s="229"/>
      <c r="P64" s="26">
        <f t="shared" si="132"/>
        <v>0</v>
      </c>
      <c r="Q64" s="227"/>
      <c r="R64" s="234"/>
      <c r="S64" s="28">
        <f t="shared" si="133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130"/>
        <v>9215.5632943903147</v>
      </c>
      <c r="G65" s="227"/>
      <c r="H65" s="229"/>
      <c r="I65" s="16">
        <f t="shared" si="131"/>
        <v>9215.5632943903147</v>
      </c>
      <c r="J65" s="6"/>
      <c r="K65" s="31" t="s">
        <v>56</v>
      </c>
      <c r="L65" s="227"/>
      <c r="M65" s="228"/>
      <c r="N65" s="228"/>
      <c r="O65" s="229"/>
      <c r="P65" s="18">
        <f t="shared" si="132"/>
        <v>3011.8518308018515</v>
      </c>
      <c r="Q65" s="227"/>
      <c r="R65" s="234"/>
      <c r="S65" s="20">
        <f t="shared" si="133"/>
        <v>3011.8518308018515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130"/>
        <v>3093.9680739707728</v>
      </c>
      <c r="G66" s="227"/>
      <c r="H66" s="229"/>
      <c r="I66" s="24">
        <f t="shared" si="131"/>
        <v>3093.9680739707728</v>
      </c>
      <c r="J66" s="6"/>
      <c r="K66" s="25" t="s">
        <v>11</v>
      </c>
      <c r="L66" s="227"/>
      <c r="M66" s="228"/>
      <c r="N66" s="228"/>
      <c r="O66" s="229"/>
      <c r="P66" s="26">
        <f t="shared" si="132"/>
        <v>1259.7150428390685</v>
      </c>
      <c r="Q66" s="227"/>
      <c r="R66" s="234"/>
      <c r="S66" s="28">
        <f t="shared" si="133"/>
        <v>1259.7150428390685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130"/>
        <v>151.56798635696549</v>
      </c>
      <c r="G67" s="227"/>
      <c r="H67" s="229"/>
      <c r="I67" s="16">
        <f t="shared" si="131"/>
        <v>151.56798635696549</v>
      </c>
      <c r="J67" s="6"/>
      <c r="K67" s="31" t="s">
        <v>57</v>
      </c>
      <c r="L67" s="227"/>
      <c r="M67" s="228"/>
      <c r="N67" s="228"/>
      <c r="O67" s="229"/>
      <c r="P67" s="18">
        <f t="shared" si="132"/>
        <v>3.3306690738754696E-15</v>
      </c>
      <c r="Q67" s="227"/>
      <c r="R67" s="234"/>
      <c r="S67" s="20">
        <f t="shared" si="133"/>
        <v>3.3306690738754696E-15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130"/>
        <v>6.9711417155000488</v>
      </c>
      <c r="G68" s="227"/>
      <c r="H68" s="229"/>
      <c r="I68" s="24">
        <f t="shared" si="131"/>
        <v>6.9711417155000488</v>
      </c>
      <c r="J68" s="6"/>
      <c r="K68" s="25" t="s">
        <v>16</v>
      </c>
      <c r="L68" s="227"/>
      <c r="M68" s="228"/>
      <c r="N68" s="228"/>
      <c r="O68" s="229"/>
      <c r="P68" s="26">
        <f t="shared" si="132"/>
        <v>0.15713522586009679</v>
      </c>
      <c r="Q68" s="227"/>
      <c r="R68" s="234"/>
      <c r="S68" s="28">
        <f t="shared" si="133"/>
        <v>0.15713522586009679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130"/>
        <v>2.7513435761894991</v>
      </c>
      <c r="G69" s="227"/>
      <c r="H69" s="229"/>
      <c r="I69" s="16">
        <f t="shared" si="131"/>
        <v>2.7513435761894991</v>
      </c>
      <c r="J69" s="6"/>
      <c r="K69" s="31" t="s">
        <v>136</v>
      </c>
      <c r="L69" s="227"/>
      <c r="M69" s="228"/>
      <c r="N69" s="228"/>
      <c r="O69" s="229"/>
      <c r="P69" s="18">
        <f t="shared" si="132"/>
        <v>2.4300058700519003</v>
      </c>
      <c r="Q69" s="227"/>
      <c r="R69" s="234"/>
      <c r="S69" s="20">
        <f t="shared" si="133"/>
        <v>2.4300058700519003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130"/>
        <v>58.620960916357745</v>
      </c>
      <c r="G70" s="227"/>
      <c r="H70" s="229"/>
      <c r="I70" s="24">
        <f t="shared" si="131"/>
        <v>58.620960916357745</v>
      </c>
      <c r="J70" s="6"/>
      <c r="K70" s="25" t="s">
        <v>24</v>
      </c>
      <c r="L70" s="227"/>
      <c r="M70" s="228"/>
      <c r="N70" s="228"/>
      <c r="O70" s="229"/>
      <c r="P70" s="26">
        <f t="shared" si="132"/>
        <v>7.2475359047530219E-13</v>
      </c>
      <c r="Q70" s="227"/>
      <c r="R70" s="234"/>
      <c r="S70" s="28">
        <f t="shared" si="133"/>
        <v>7.2475359047530219E-13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130"/>
        <v>0</v>
      </c>
      <c r="G71" s="227"/>
      <c r="H71" s="229"/>
      <c r="I71" s="16">
        <f t="shared" si="131"/>
        <v>0</v>
      </c>
      <c r="J71" s="6"/>
      <c r="K71" s="31" t="s">
        <v>23</v>
      </c>
      <c r="L71" s="227"/>
      <c r="M71" s="228"/>
      <c r="N71" s="228"/>
      <c r="O71" s="229"/>
      <c r="P71" s="18">
        <f t="shared" si="132"/>
        <v>4.2632564145606011E-14</v>
      </c>
      <c r="Q71" s="227"/>
      <c r="R71" s="234"/>
      <c r="S71" s="20">
        <f t="shared" si="133"/>
        <v>4.2632564145606011E-14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130"/>
        <v>0</v>
      </c>
      <c r="G72" s="227"/>
      <c r="H72" s="229"/>
      <c r="I72" s="24">
        <f t="shared" si="131"/>
        <v>0</v>
      </c>
      <c r="J72" s="6"/>
      <c r="K72" s="25" t="s">
        <v>58</v>
      </c>
      <c r="L72" s="227"/>
      <c r="M72" s="228"/>
      <c r="N72" s="228"/>
      <c r="O72" s="229"/>
      <c r="P72" s="26">
        <f t="shared" si="132"/>
        <v>-2.4577562207639403E-14</v>
      </c>
      <c r="Q72" s="227"/>
      <c r="R72" s="234"/>
      <c r="S72" s="28">
        <f t="shared" si="133"/>
        <v>-2.4577562207639403E-14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130"/>
        <v>528.08960517394053</v>
      </c>
      <c r="G73" s="227"/>
      <c r="H73" s="229"/>
      <c r="I73" s="16">
        <f t="shared" si="131"/>
        <v>528.08960517394053</v>
      </c>
      <c r="J73" s="6"/>
      <c r="K73" s="31" t="s">
        <v>21</v>
      </c>
      <c r="L73" s="227"/>
      <c r="M73" s="228"/>
      <c r="N73" s="228"/>
      <c r="O73" s="229"/>
      <c r="P73" s="18">
        <f t="shared" si="132"/>
        <v>218.42925781517991</v>
      </c>
      <c r="Q73" s="227"/>
      <c r="R73" s="234"/>
      <c r="S73" s="20">
        <f t="shared" si="133"/>
        <v>218.42925781517991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130"/>
        <v>0</v>
      </c>
      <c r="G74" s="227"/>
      <c r="H74" s="229"/>
      <c r="I74" s="24">
        <f t="shared" si="131"/>
        <v>0</v>
      </c>
      <c r="J74" s="6"/>
      <c r="K74" s="25" t="s">
        <v>20</v>
      </c>
      <c r="L74" s="227"/>
      <c r="M74" s="228"/>
      <c r="N74" s="228"/>
      <c r="O74" s="229"/>
      <c r="P74" s="26">
        <f t="shared" si="132"/>
        <v>0</v>
      </c>
      <c r="Q74" s="227"/>
      <c r="R74" s="234"/>
      <c r="S74" s="28">
        <f t="shared" si="133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130"/>
        <v>0</v>
      </c>
      <c r="G75" s="227"/>
      <c r="H75" s="229"/>
      <c r="I75" s="16">
        <f t="shared" si="131"/>
        <v>0</v>
      </c>
      <c r="J75" s="6"/>
      <c r="K75" s="33" t="s">
        <v>62</v>
      </c>
      <c r="L75" s="227"/>
      <c r="M75" s="228"/>
      <c r="N75" s="228"/>
      <c r="O75" s="229"/>
      <c r="P75" s="18">
        <f t="shared" si="132"/>
        <v>0</v>
      </c>
      <c r="Q75" s="227"/>
      <c r="R75" s="234"/>
      <c r="S75" s="20">
        <f t="shared" si="133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130"/>
        <v>0</v>
      </c>
      <c r="G76" s="227"/>
      <c r="H76" s="229"/>
      <c r="I76" s="37">
        <f t="shared" si="131"/>
        <v>0</v>
      </c>
      <c r="J76" s="6"/>
      <c r="K76" s="38" t="s">
        <v>22</v>
      </c>
      <c r="L76" s="227"/>
      <c r="M76" s="228"/>
      <c r="N76" s="228"/>
      <c r="O76" s="229"/>
      <c r="P76" s="39">
        <f t="shared" si="132"/>
        <v>0</v>
      </c>
      <c r="Q76" s="227"/>
      <c r="R76" s="234"/>
      <c r="S76" s="41">
        <f t="shared" si="133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130"/>
        <v>0</v>
      </c>
      <c r="G77" s="227"/>
      <c r="H77" s="229"/>
      <c r="I77" s="45">
        <f t="shared" si="131"/>
        <v>0</v>
      </c>
      <c r="J77" s="6"/>
      <c r="K77" s="46" t="s">
        <v>18</v>
      </c>
      <c r="L77" s="227"/>
      <c r="M77" s="228"/>
      <c r="N77" s="228"/>
      <c r="O77" s="229"/>
      <c r="P77" s="43">
        <f t="shared" si="132"/>
        <v>0</v>
      </c>
      <c r="Q77" s="227"/>
      <c r="R77" s="234"/>
      <c r="S77" s="48">
        <f t="shared" si="133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130"/>
        <v>0</v>
      </c>
      <c r="G78" s="227"/>
      <c r="H78" s="229"/>
      <c r="I78" s="37">
        <f t="shared" si="131"/>
        <v>0</v>
      </c>
      <c r="J78" s="6"/>
      <c r="K78" s="38" t="s">
        <v>19</v>
      </c>
      <c r="L78" s="227"/>
      <c r="M78" s="228"/>
      <c r="N78" s="228"/>
      <c r="O78" s="229"/>
      <c r="P78" s="39">
        <f t="shared" si="132"/>
        <v>0</v>
      </c>
      <c r="Q78" s="227"/>
      <c r="R78" s="234"/>
      <c r="S78" s="41">
        <f t="shared" si="133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130"/>
        <v>0</v>
      </c>
      <c r="G79" s="230"/>
      <c r="H79" s="232"/>
      <c r="I79" s="52">
        <f t="shared" si="131"/>
        <v>0</v>
      </c>
      <c r="J79" s="6"/>
      <c r="K79" s="53" t="s">
        <v>10</v>
      </c>
      <c r="L79" s="230"/>
      <c r="M79" s="231"/>
      <c r="N79" s="231"/>
      <c r="O79" s="232"/>
      <c r="P79" s="50">
        <f t="shared" si="132"/>
        <v>0</v>
      </c>
      <c r="Q79" s="230"/>
      <c r="R79" s="235"/>
      <c r="S79" s="55">
        <f t="shared" si="133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I80" si="134">SUM(C59:C75)</f>
        <v>0</v>
      </c>
      <c r="D80" s="57">
        <f t="shared" si="134"/>
        <v>0</v>
      </c>
      <c r="E80" s="57">
        <f t="shared" si="134"/>
        <v>0</v>
      </c>
      <c r="F80" s="57">
        <f t="shared" si="134"/>
        <v>13057.540279611048</v>
      </c>
      <c r="G80" s="57">
        <f t="shared" si="134"/>
        <v>0</v>
      </c>
      <c r="H80" s="58">
        <f t="shared" si="134"/>
        <v>0</v>
      </c>
      <c r="I80" s="16">
        <f t="shared" si="134"/>
        <v>13057.540279611048</v>
      </c>
      <c r="J80" s="6"/>
      <c r="K80" s="59" t="s">
        <v>25</v>
      </c>
      <c r="L80" s="57">
        <f>SUM(L59:L75)</f>
        <v>0</v>
      </c>
      <c r="M80" s="57">
        <f t="shared" ref="M80:S80" si="135">SUM(M59:M75)</f>
        <v>0</v>
      </c>
      <c r="N80" s="57">
        <f t="shared" si="135"/>
        <v>0</v>
      </c>
      <c r="O80" s="57">
        <f t="shared" si="135"/>
        <v>0</v>
      </c>
      <c r="P80" s="57">
        <f t="shared" si="135"/>
        <v>4492.5832725520122</v>
      </c>
      <c r="Q80" s="57">
        <f t="shared" si="135"/>
        <v>0</v>
      </c>
      <c r="R80" s="58">
        <f t="shared" si="135"/>
        <v>0</v>
      </c>
      <c r="S80" s="60">
        <f t="shared" si="135"/>
        <v>4492.5832725520122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136">IF($I80=0,"-",C80/$I80)</f>
        <v>0</v>
      </c>
      <c r="D81" s="98">
        <f t="shared" si="136"/>
        <v>0</v>
      </c>
      <c r="E81" s="98">
        <f t="shared" si="136"/>
        <v>0</v>
      </c>
      <c r="F81" s="98">
        <f t="shared" si="136"/>
        <v>1</v>
      </c>
      <c r="G81" s="98">
        <f t="shared" si="136"/>
        <v>0</v>
      </c>
      <c r="H81" s="98">
        <f t="shared" si="136"/>
        <v>0</v>
      </c>
      <c r="I81" s="100">
        <f>SUM(B81:H81)</f>
        <v>1</v>
      </c>
      <c r="K81" s="64" t="s">
        <v>86</v>
      </c>
      <c r="L81" s="65">
        <f>IF($S80=0,"-",L80/$S80)</f>
        <v>0</v>
      </c>
      <c r="M81" s="65">
        <f t="shared" ref="M81:R81" si="137">IF($S80=0,"-",M80/$S80)</f>
        <v>0</v>
      </c>
      <c r="N81" s="65">
        <f t="shared" si="137"/>
        <v>0</v>
      </c>
      <c r="O81" s="65">
        <f t="shared" si="137"/>
        <v>0</v>
      </c>
      <c r="P81" s="65">
        <f t="shared" si="137"/>
        <v>1</v>
      </c>
      <c r="Q81" s="65">
        <f t="shared" si="137"/>
        <v>0</v>
      </c>
      <c r="R81" s="66">
        <f t="shared" si="137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>B579+B605+B631</f>
        <v>64.003856750921614</v>
      </c>
      <c r="C85" s="14">
        <f>C579+C605+C631</f>
        <v>0</v>
      </c>
      <c r="D85" s="14">
        <f t="shared" ref="D85:F85" si="138">D579+D605+D631</f>
        <v>8.2223758788459413</v>
      </c>
      <c r="E85" s="14">
        <f t="shared" si="138"/>
        <v>0</v>
      </c>
      <c r="F85" s="14">
        <f t="shared" si="138"/>
        <v>0</v>
      </c>
      <c r="G85" s="14">
        <f>G579+G605+G631</f>
        <v>0</v>
      </c>
      <c r="H85" s="14">
        <f>H579+H605+H631</f>
        <v>0</v>
      </c>
      <c r="I85" s="16">
        <f>SUM(B85:H85)</f>
        <v>72.226232629767551</v>
      </c>
      <c r="J85" s="6"/>
      <c r="K85" s="72" t="s">
        <v>6</v>
      </c>
      <c r="L85" s="14">
        <f>L579+L605+L631</f>
        <v>64.003856750921614</v>
      </c>
      <c r="M85" s="14">
        <f t="shared" ref="M85:O85" si="139">M579+M605+M631</f>
        <v>0</v>
      </c>
      <c r="N85" s="14">
        <f t="shared" si="139"/>
        <v>8.2223758788459413</v>
      </c>
      <c r="O85" s="14">
        <f t="shared" si="139"/>
        <v>0</v>
      </c>
      <c r="P85" s="14">
        <f>P579+P605+P631</f>
        <v>7.8735110072673965E-3</v>
      </c>
      <c r="Q85" s="14">
        <f t="shared" ref="Q85:R85" si="140">Q579+Q605+Q631</f>
        <v>0</v>
      </c>
      <c r="R85" s="14">
        <f t="shared" si="140"/>
        <v>0</v>
      </c>
      <c r="S85" s="74">
        <f>SUM(L85:R85)</f>
        <v>72.234106140774813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C105" si="141">B580+B606+B632</f>
        <v>10.526016574820575</v>
      </c>
      <c r="C86" s="22">
        <f t="shared" si="141"/>
        <v>0</v>
      </c>
      <c r="D86" s="22">
        <f t="shared" ref="D86:H86" si="142">D580+D606+D632</f>
        <v>2.1531797880323849</v>
      </c>
      <c r="E86" s="22">
        <f t="shared" si="142"/>
        <v>0</v>
      </c>
      <c r="F86" s="22">
        <f t="shared" si="142"/>
        <v>0</v>
      </c>
      <c r="G86" s="22">
        <f t="shared" si="142"/>
        <v>0</v>
      </c>
      <c r="H86" s="22">
        <f t="shared" si="142"/>
        <v>0</v>
      </c>
      <c r="I86" s="24">
        <f t="shared" ref="I86:I105" si="143">SUM(B86:H86)</f>
        <v>12.679196362852959</v>
      </c>
      <c r="J86" s="6"/>
      <c r="K86" s="25" t="s">
        <v>7</v>
      </c>
      <c r="L86" s="26">
        <f t="shared" ref="L86:O86" si="144">L580+L606+L632</f>
        <v>10.526016574820575</v>
      </c>
      <c r="M86" s="26">
        <f t="shared" si="144"/>
        <v>0</v>
      </c>
      <c r="N86" s="26">
        <f t="shared" si="144"/>
        <v>2.1531797880323849</v>
      </c>
      <c r="O86" s="26">
        <f t="shared" si="144"/>
        <v>0</v>
      </c>
      <c r="P86" s="26">
        <f t="shared" ref="P86:R86" si="145">P580+P606+P632</f>
        <v>0</v>
      </c>
      <c r="Q86" s="26">
        <f t="shared" si="145"/>
        <v>0</v>
      </c>
      <c r="R86" s="26">
        <f t="shared" si="145"/>
        <v>0</v>
      </c>
      <c r="S86" s="28">
        <f t="shared" ref="S86:S105" si="146">SUM(L86:R86)</f>
        <v>12.679196362852959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141"/>
        <v>53.624472144572891</v>
      </c>
      <c r="C87" s="18">
        <f t="shared" si="141"/>
        <v>0</v>
      </c>
      <c r="D87" s="18">
        <f t="shared" ref="D87:H87" si="147">D581+D607+D633</f>
        <v>4.5749892978035023</v>
      </c>
      <c r="E87" s="18">
        <f t="shared" si="147"/>
        <v>0</v>
      </c>
      <c r="F87" s="18">
        <f t="shared" si="147"/>
        <v>0</v>
      </c>
      <c r="G87" s="18">
        <f t="shared" si="147"/>
        <v>0</v>
      </c>
      <c r="H87" s="18">
        <f t="shared" si="147"/>
        <v>0</v>
      </c>
      <c r="I87" s="16">
        <f t="shared" si="143"/>
        <v>58.199461442376396</v>
      </c>
      <c r="J87" s="6"/>
      <c r="K87" s="31" t="s">
        <v>9</v>
      </c>
      <c r="L87" s="18">
        <f t="shared" ref="L87:O87" si="148">L581+L607+L633</f>
        <v>53.624472144572891</v>
      </c>
      <c r="M87" s="18">
        <f t="shared" si="148"/>
        <v>0</v>
      </c>
      <c r="N87" s="18">
        <f t="shared" si="148"/>
        <v>4.5749892978035023</v>
      </c>
      <c r="O87" s="18">
        <f t="shared" si="148"/>
        <v>0</v>
      </c>
      <c r="P87" s="18">
        <f t="shared" ref="P87:R87" si="149">P581+P607+P633</f>
        <v>0</v>
      </c>
      <c r="Q87" s="18">
        <f t="shared" si="149"/>
        <v>0</v>
      </c>
      <c r="R87" s="18">
        <f t="shared" si="149"/>
        <v>0</v>
      </c>
      <c r="S87" s="20">
        <f t="shared" si="146"/>
        <v>58.199461442376396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141"/>
        <v>0</v>
      </c>
      <c r="C88" s="22">
        <f t="shared" si="141"/>
        <v>0</v>
      </c>
      <c r="D88" s="22">
        <f t="shared" ref="D88:H88" si="150">D582+D608+D634</f>
        <v>0</v>
      </c>
      <c r="E88" s="22">
        <f t="shared" si="150"/>
        <v>0</v>
      </c>
      <c r="F88" s="22">
        <f t="shared" si="150"/>
        <v>0</v>
      </c>
      <c r="G88" s="22">
        <f t="shared" si="150"/>
        <v>0</v>
      </c>
      <c r="H88" s="22">
        <f t="shared" si="150"/>
        <v>0</v>
      </c>
      <c r="I88" s="24">
        <f t="shared" si="143"/>
        <v>0</v>
      </c>
      <c r="J88" s="6"/>
      <c r="K88" s="25" t="s">
        <v>54</v>
      </c>
      <c r="L88" s="26">
        <f t="shared" ref="L88:O88" si="151">L582+L608+L634</f>
        <v>0</v>
      </c>
      <c r="M88" s="26">
        <f t="shared" si="151"/>
        <v>0</v>
      </c>
      <c r="N88" s="26">
        <f t="shared" si="151"/>
        <v>0</v>
      </c>
      <c r="O88" s="26">
        <f t="shared" si="151"/>
        <v>0</v>
      </c>
      <c r="P88" s="26">
        <f t="shared" ref="P88:R88" si="152">P582+P608+P634</f>
        <v>0</v>
      </c>
      <c r="Q88" s="26">
        <f t="shared" si="152"/>
        <v>0</v>
      </c>
      <c r="R88" s="26">
        <f t="shared" si="152"/>
        <v>0</v>
      </c>
      <c r="S88" s="28">
        <f t="shared" si="146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141"/>
        <v>170.53613032217575</v>
      </c>
      <c r="C89" s="18">
        <f t="shared" si="141"/>
        <v>6.8235554573819561</v>
      </c>
      <c r="D89" s="18">
        <f t="shared" ref="D89:H89" si="153">D583+D609+D635</f>
        <v>16.765415544028063</v>
      </c>
      <c r="E89" s="18">
        <f t="shared" si="153"/>
        <v>3.2291922091241059</v>
      </c>
      <c r="F89" s="18">
        <f t="shared" si="153"/>
        <v>0</v>
      </c>
      <c r="G89" s="18">
        <f t="shared" si="153"/>
        <v>0</v>
      </c>
      <c r="H89" s="18">
        <f t="shared" si="153"/>
        <v>0</v>
      </c>
      <c r="I89" s="16">
        <f t="shared" si="143"/>
        <v>197.35429353270987</v>
      </c>
      <c r="J89" s="6"/>
      <c r="K89" s="31" t="s">
        <v>15</v>
      </c>
      <c r="L89" s="18">
        <f t="shared" ref="L89:O89" si="154">L583+L609+L635</f>
        <v>170.53613032217575</v>
      </c>
      <c r="M89" s="18">
        <f t="shared" si="154"/>
        <v>6.8235554573819561</v>
      </c>
      <c r="N89" s="18">
        <f t="shared" si="154"/>
        <v>16.765415544028063</v>
      </c>
      <c r="O89" s="18">
        <f t="shared" si="154"/>
        <v>3.2291922091241059</v>
      </c>
      <c r="P89" s="18">
        <f t="shared" ref="P89:R89" si="155">P583+P609+P635</f>
        <v>0</v>
      </c>
      <c r="Q89" s="18">
        <f t="shared" si="155"/>
        <v>0</v>
      </c>
      <c r="R89" s="18">
        <f t="shared" si="155"/>
        <v>0</v>
      </c>
      <c r="S89" s="20">
        <f t="shared" si="146"/>
        <v>197.35429353270987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141"/>
        <v>1844.5807195213515</v>
      </c>
      <c r="C90" s="22">
        <f t="shared" si="141"/>
        <v>5.0171562097479283</v>
      </c>
      <c r="D90" s="22">
        <f t="shared" ref="D90:H90" si="156">D584+D610+D636</f>
        <v>229.70223859872976</v>
      </c>
      <c r="E90" s="22">
        <f t="shared" si="156"/>
        <v>0</v>
      </c>
      <c r="F90" s="22">
        <f t="shared" si="156"/>
        <v>0</v>
      </c>
      <c r="G90" s="22">
        <f t="shared" si="156"/>
        <v>0</v>
      </c>
      <c r="H90" s="22">
        <f t="shared" si="156"/>
        <v>0</v>
      </c>
      <c r="I90" s="24">
        <f t="shared" si="143"/>
        <v>2079.3001143298293</v>
      </c>
      <c r="J90" s="6"/>
      <c r="K90" s="25" t="s">
        <v>14</v>
      </c>
      <c r="L90" s="26">
        <f t="shared" ref="L90:O90" si="157">L584+L610+L636</f>
        <v>1844.5807195213515</v>
      </c>
      <c r="M90" s="26">
        <f t="shared" si="157"/>
        <v>5.0171562097479283</v>
      </c>
      <c r="N90" s="26">
        <f t="shared" si="157"/>
        <v>229.70223859872976</v>
      </c>
      <c r="O90" s="26">
        <f t="shared" si="157"/>
        <v>0</v>
      </c>
      <c r="P90" s="26">
        <f t="shared" ref="P90:R90" si="158">P584+P610+P636</f>
        <v>0</v>
      </c>
      <c r="Q90" s="26">
        <f t="shared" si="158"/>
        <v>0</v>
      </c>
      <c r="R90" s="26">
        <f t="shared" si="158"/>
        <v>0</v>
      </c>
      <c r="S90" s="28">
        <f t="shared" si="146"/>
        <v>2079.3001143298293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141"/>
        <v>0</v>
      </c>
      <c r="C91" s="18">
        <f t="shared" si="141"/>
        <v>0.33610135750034564</v>
      </c>
      <c r="D91" s="18">
        <f t="shared" ref="D91:H91" si="159">D585+D611+D637</f>
        <v>7.2481203331968377E-2</v>
      </c>
      <c r="E91" s="18">
        <f t="shared" si="159"/>
        <v>50.124270572956888</v>
      </c>
      <c r="F91" s="18">
        <f t="shared" si="159"/>
        <v>644.24182265437571</v>
      </c>
      <c r="G91" s="18">
        <f t="shared" si="159"/>
        <v>0</v>
      </c>
      <c r="H91" s="18">
        <f t="shared" si="159"/>
        <v>0</v>
      </c>
      <c r="I91" s="16">
        <f t="shared" si="143"/>
        <v>694.77467578816493</v>
      </c>
      <c r="J91" s="6"/>
      <c r="K91" s="31" t="s">
        <v>56</v>
      </c>
      <c r="L91" s="18">
        <f t="shared" ref="L91:O91" si="160">L585+L611+L637</f>
        <v>0</v>
      </c>
      <c r="M91" s="18">
        <f t="shared" si="160"/>
        <v>0.33610135750034564</v>
      </c>
      <c r="N91" s="18">
        <f t="shared" si="160"/>
        <v>7.2481203331968377E-2</v>
      </c>
      <c r="O91" s="18">
        <f t="shared" si="160"/>
        <v>50.124270572956888</v>
      </c>
      <c r="P91" s="18">
        <f t="shared" ref="P91:R91" si="161">P585+P611+P637</f>
        <v>6074.0862359801577</v>
      </c>
      <c r="Q91" s="18">
        <f t="shared" si="161"/>
        <v>0</v>
      </c>
      <c r="R91" s="18">
        <f t="shared" si="161"/>
        <v>0</v>
      </c>
      <c r="S91" s="20">
        <f t="shared" si="146"/>
        <v>6124.6190891139468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141"/>
        <v>0</v>
      </c>
      <c r="C92" s="22">
        <f t="shared" si="141"/>
        <v>0</v>
      </c>
      <c r="D92" s="22">
        <f t="shared" ref="D92:H92" si="162">D586+D612+D638</f>
        <v>9.6662657359236834E-3</v>
      </c>
      <c r="E92" s="22">
        <f t="shared" si="162"/>
        <v>9.540624097193767</v>
      </c>
      <c r="F92" s="22">
        <f t="shared" si="162"/>
        <v>0</v>
      </c>
      <c r="G92" s="22">
        <f t="shared" si="162"/>
        <v>0</v>
      </c>
      <c r="H92" s="22">
        <f t="shared" si="162"/>
        <v>0</v>
      </c>
      <c r="I92" s="24">
        <f t="shared" si="143"/>
        <v>9.5502903629296902</v>
      </c>
      <c r="J92" s="6"/>
      <c r="K92" s="25" t="s">
        <v>11</v>
      </c>
      <c r="L92" s="26">
        <f t="shared" ref="L92:O92" si="163">L586+L612+L638</f>
        <v>0</v>
      </c>
      <c r="M92" s="26">
        <f t="shared" si="163"/>
        <v>0</v>
      </c>
      <c r="N92" s="26">
        <f t="shared" si="163"/>
        <v>9.6662657359236834E-3</v>
      </c>
      <c r="O92" s="26">
        <f t="shared" si="163"/>
        <v>9.540624097193767</v>
      </c>
      <c r="P92" s="26">
        <f t="shared" ref="P92:R92" si="164">P586+P612+P638</f>
        <v>1797.6201487373187</v>
      </c>
      <c r="Q92" s="26">
        <f t="shared" si="164"/>
        <v>0</v>
      </c>
      <c r="R92" s="26">
        <f t="shared" si="164"/>
        <v>0</v>
      </c>
      <c r="S92" s="28">
        <f t="shared" si="146"/>
        <v>1807.1704391002484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141"/>
        <v>0</v>
      </c>
      <c r="C93" s="18">
        <f t="shared" si="141"/>
        <v>0</v>
      </c>
      <c r="D93" s="18">
        <f t="shared" ref="D93:H93" si="165">D587+D613+D639</f>
        <v>0</v>
      </c>
      <c r="E93" s="18">
        <f t="shared" si="165"/>
        <v>0</v>
      </c>
      <c r="F93" s="18">
        <f t="shared" si="165"/>
        <v>0</v>
      </c>
      <c r="G93" s="18">
        <f t="shared" si="165"/>
        <v>0</v>
      </c>
      <c r="H93" s="18">
        <f t="shared" si="165"/>
        <v>0</v>
      </c>
      <c r="I93" s="16">
        <f t="shared" si="143"/>
        <v>0</v>
      </c>
      <c r="J93" s="6"/>
      <c r="K93" s="31" t="s">
        <v>57</v>
      </c>
      <c r="L93" s="18">
        <f t="shared" ref="L93:O93" si="166">L587+L613+L639</f>
        <v>0</v>
      </c>
      <c r="M93" s="18">
        <f t="shared" si="166"/>
        <v>0</v>
      </c>
      <c r="N93" s="18">
        <f t="shared" si="166"/>
        <v>0</v>
      </c>
      <c r="O93" s="18">
        <f t="shared" si="166"/>
        <v>0</v>
      </c>
      <c r="P93" s="18">
        <f t="shared" ref="P93:R93" si="167">P587+P613+P639</f>
        <v>151.56798635696549</v>
      </c>
      <c r="Q93" s="18">
        <f t="shared" si="167"/>
        <v>0</v>
      </c>
      <c r="R93" s="18">
        <f t="shared" si="167"/>
        <v>0</v>
      </c>
      <c r="S93" s="20">
        <f t="shared" si="146"/>
        <v>151.56798635696549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141"/>
        <v>169.74549672066155</v>
      </c>
      <c r="C94" s="22">
        <f t="shared" si="141"/>
        <v>0.63166009088522568</v>
      </c>
      <c r="D94" s="22">
        <f t="shared" ref="D94:H94" si="168">D588+D614+D640</f>
        <v>24.746646046672993</v>
      </c>
      <c r="E94" s="22">
        <f t="shared" si="168"/>
        <v>2.1842238685745272</v>
      </c>
      <c r="F94" s="22">
        <f t="shared" si="168"/>
        <v>0</v>
      </c>
      <c r="G94" s="22">
        <f t="shared" si="168"/>
        <v>0</v>
      </c>
      <c r="H94" s="22">
        <f t="shared" si="168"/>
        <v>0</v>
      </c>
      <c r="I94" s="24">
        <f t="shared" si="143"/>
        <v>197.30802672679428</v>
      </c>
      <c r="J94" s="6"/>
      <c r="K94" s="25" t="s">
        <v>16</v>
      </c>
      <c r="L94" s="26">
        <f t="shared" ref="L94:O94" si="169">L588+L614+L640</f>
        <v>169.74549672066155</v>
      </c>
      <c r="M94" s="26">
        <f t="shared" si="169"/>
        <v>0.63166009088522568</v>
      </c>
      <c r="N94" s="26">
        <f t="shared" si="169"/>
        <v>24.746646046672993</v>
      </c>
      <c r="O94" s="26">
        <f t="shared" si="169"/>
        <v>2.1842238685745272</v>
      </c>
      <c r="P94" s="26">
        <f t="shared" ref="P94:R94" si="170">P588+P614+P640</f>
        <v>0</v>
      </c>
      <c r="Q94" s="26">
        <f t="shared" si="170"/>
        <v>0</v>
      </c>
      <c r="R94" s="26">
        <f t="shared" si="170"/>
        <v>0</v>
      </c>
      <c r="S94" s="28">
        <f t="shared" si="146"/>
        <v>197.30802672679428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141"/>
        <v>2820.2978565143826</v>
      </c>
      <c r="C95" s="18">
        <f t="shared" si="141"/>
        <v>108.11270095666576</v>
      </c>
      <c r="D95" s="18">
        <f t="shared" ref="D95:H95" si="171">D589+D615+D641</f>
        <v>409.84111696399992</v>
      </c>
      <c r="E95" s="18">
        <f t="shared" si="171"/>
        <v>16.603013834375226</v>
      </c>
      <c r="F95" s="18">
        <f t="shared" si="171"/>
        <v>0</v>
      </c>
      <c r="G95" s="18">
        <f t="shared" si="171"/>
        <v>0</v>
      </c>
      <c r="H95" s="18">
        <f t="shared" si="171"/>
        <v>0</v>
      </c>
      <c r="I95" s="16">
        <f t="shared" si="143"/>
        <v>3354.8546882694236</v>
      </c>
      <c r="J95" s="6"/>
      <c r="K95" s="31" t="s">
        <v>136</v>
      </c>
      <c r="L95" s="18">
        <f t="shared" ref="L95:O95" si="172">L589+L615+L641</f>
        <v>2820.2978565143826</v>
      </c>
      <c r="M95" s="18">
        <f t="shared" si="172"/>
        <v>108.11270095666576</v>
      </c>
      <c r="N95" s="18">
        <f t="shared" si="172"/>
        <v>409.84111696399992</v>
      </c>
      <c r="O95" s="18">
        <f t="shared" si="172"/>
        <v>16.603013834375226</v>
      </c>
      <c r="P95" s="18">
        <f t="shared" ref="P95:R95" si="173">P589+P615+P641</f>
        <v>0</v>
      </c>
      <c r="Q95" s="18">
        <f t="shared" si="173"/>
        <v>0</v>
      </c>
      <c r="R95" s="18">
        <f t="shared" si="173"/>
        <v>0</v>
      </c>
      <c r="S95" s="20">
        <f t="shared" si="146"/>
        <v>3354.8546882694236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141"/>
        <v>662.0669857013155</v>
      </c>
      <c r="C96" s="22">
        <f t="shared" si="141"/>
        <v>6.7710707267430073E-2</v>
      </c>
      <c r="D96" s="22">
        <f t="shared" ref="D96:H96" si="174">D590+D616+D642</f>
        <v>1056.3253400108943</v>
      </c>
      <c r="E96" s="22">
        <f t="shared" si="174"/>
        <v>1056.2808014443387</v>
      </c>
      <c r="F96" s="22">
        <f t="shared" si="174"/>
        <v>0</v>
      </c>
      <c r="G96" s="22">
        <f t="shared" si="174"/>
        <v>739.86597476306486</v>
      </c>
      <c r="H96" s="22">
        <f t="shared" si="174"/>
        <v>0.50327043223773327</v>
      </c>
      <c r="I96" s="24">
        <f t="shared" si="143"/>
        <v>3515.1100830591181</v>
      </c>
      <c r="J96" s="6"/>
      <c r="K96" s="25" t="s">
        <v>24</v>
      </c>
      <c r="L96" s="26">
        <f t="shared" ref="L96:O96" si="175">L590+L616+L642</f>
        <v>662.0669857013155</v>
      </c>
      <c r="M96" s="26">
        <f t="shared" si="175"/>
        <v>6.7710707267430073E-2</v>
      </c>
      <c r="N96" s="26">
        <f t="shared" si="175"/>
        <v>1056.3253400108943</v>
      </c>
      <c r="O96" s="26">
        <f t="shared" si="175"/>
        <v>1056.2808014443387</v>
      </c>
      <c r="P96" s="26">
        <f t="shared" ref="P96:R96" si="176">P590+P616+P642</f>
        <v>48.051755706559739</v>
      </c>
      <c r="Q96" s="26">
        <f t="shared" si="176"/>
        <v>739.86597476306486</v>
      </c>
      <c r="R96" s="26">
        <f t="shared" si="176"/>
        <v>0.50327043223773327</v>
      </c>
      <c r="S96" s="28">
        <f t="shared" si="146"/>
        <v>3563.1618387656777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141"/>
        <v>621.04263163208691</v>
      </c>
      <c r="C97" s="18">
        <f t="shared" si="141"/>
        <v>2.5935438712884631</v>
      </c>
      <c r="D97" s="18">
        <f t="shared" ref="D97:H97" si="177">D591+D617+D643</f>
        <v>30.35276165707543</v>
      </c>
      <c r="E97" s="18">
        <f t="shared" si="177"/>
        <v>0</v>
      </c>
      <c r="F97" s="18">
        <f t="shared" si="177"/>
        <v>0</v>
      </c>
      <c r="G97" s="18">
        <f t="shared" si="177"/>
        <v>0</v>
      </c>
      <c r="H97" s="18">
        <f t="shared" si="177"/>
        <v>0</v>
      </c>
      <c r="I97" s="16">
        <f t="shared" si="143"/>
        <v>653.98893716045086</v>
      </c>
      <c r="J97" s="6"/>
      <c r="K97" s="31" t="s">
        <v>23</v>
      </c>
      <c r="L97" s="18">
        <f t="shared" ref="L97:O97" si="178">L591+L617+L643</f>
        <v>621.04263163208691</v>
      </c>
      <c r="M97" s="18">
        <f t="shared" si="178"/>
        <v>2.5935438712884631</v>
      </c>
      <c r="N97" s="18">
        <f t="shared" si="178"/>
        <v>30.35276165707543</v>
      </c>
      <c r="O97" s="18">
        <f t="shared" si="178"/>
        <v>0</v>
      </c>
      <c r="P97" s="18">
        <f t="shared" ref="P97:R97" si="179">P591+P617+P643</f>
        <v>0</v>
      </c>
      <c r="Q97" s="18">
        <f t="shared" si="179"/>
        <v>0</v>
      </c>
      <c r="R97" s="18">
        <f t="shared" si="179"/>
        <v>0</v>
      </c>
      <c r="S97" s="20">
        <f t="shared" si="146"/>
        <v>653.98893716045086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141"/>
        <v>3229.4462307999474</v>
      </c>
      <c r="C98" s="22">
        <f t="shared" si="141"/>
        <v>6.0233738370767336</v>
      </c>
      <c r="D98" s="22">
        <f t="shared" ref="D98:H98" si="180">D592+D618+D644</f>
        <v>401.21711043948471</v>
      </c>
      <c r="E98" s="22">
        <f t="shared" si="180"/>
        <v>0</v>
      </c>
      <c r="F98" s="22">
        <f t="shared" si="180"/>
        <v>0</v>
      </c>
      <c r="G98" s="22">
        <f t="shared" si="180"/>
        <v>0</v>
      </c>
      <c r="H98" s="22">
        <f t="shared" si="180"/>
        <v>0</v>
      </c>
      <c r="I98" s="24">
        <f t="shared" si="143"/>
        <v>3636.6867150765088</v>
      </c>
      <c r="J98" s="6"/>
      <c r="K98" s="25" t="s">
        <v>58</v>
      </c>
      <c r="L98" s="26">
        <f t="shared" ref="L98:O98" si="181">L592+L618+L644</f>
        <v>3229.4462307999474</v>
      </c>
      <c r="M98" s="26">
        <f t="shared" si="181"/>
        <v>6.0233738370767336</v>
      </c>
      <c r="N98" s="26">
        <f t="shared" si="181"/>
        <v>401.21711043948471</v>
      </c>
      <c r="O98" s="26">
        <f t="shared" si="181"/>
        <v>0</v>
      </c>
      <c r="P98" s="26">
        <f t="shared" ref="P98:R98" si="182">P592+P618+P644</f>
        <v>0</v>
      </c>
      <c r="Q98" s="26">
        <f t="shared" si="182"/>
        <v>0</v>
      </c>
      <c r="R98" s="26">
        <f t="shared" si="182"/>
        <v>0</v>
      </c>
      <c r="S98" s="28">
        <f t="shared" si="146"/>
        <v>3636.6867150765088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141"/>
        <v>195.22678054811703</v>
      </c>
      <c r="C99" s="18">
        <f t="shared" si="141"/>
        <v>0</v>
      </c>
      <c r="D99" s="18">
        <f t="shared" ref="D99:H99" si="183">D593+D619+D645</f>
        <v>40.362705421884101</v>
      </c>
      <c r="E99" s="18">
        <f t="shared" si="183"/>
        <v>3.7891640317260804</v>
      </c>
      <c r="F99" s="18">
        <f t="shared" si="183"/>
        <v>39.288682054959054</v>
      </c>
      <c r="G99" s="18">
        <f t="shared" si="183"/>
        <v>0</v>
      </c>
      <c r="H99" s="18">
        <f t="shared" si="183"/>
        <v>0</v>
      </c>
      <c r="I99" s="16">
        <f t="shared" si="143"/>
        <v>278.66733205668629</v>
      </c>
      <c r="J99" s="6"/>
      <c r="K99" s="31" t="s">
        <v>21</v>
      </c>
      <c r="L99" s="18">
        <f t="shared" ref="L99:O99" si="184">L593+L619+L645</f>
        <v>195.22678054811703</v>
      </c>
      <c r="M99" s="18">
        <f t="shared" si="184"/>
        <v>0</v>
      </c>
      <c r="N99" s="18">
        <f t="shared" si="184"/>
        <v>40.362705421884101</v>
      </c>
      <c r="O99" s="18">
        <f t="shared" si="184"/>
        <v>3.7891640317260804</v>
      </c>
      <c r="P99" s="18">
        <f t="shared" ref="P99:R99" si="185">P593+P619+P645</f>
        <v>299.41992241220896</v>
      </c>
      <c r="Q99" s="18">
        <f t="shared" si="185"/>
        <v>0</v>
      </c>
      <c r="R99" s="18">
        <f t="shared" si="185"/>
        <v>0</v>
      </c>
      <c r="S99" s="20">
        <f t="shared" si="146"/>
        <v>538.7985724139362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141"/>
        <v>7.6495273424851185</v>
      </c>
      <c r="C100" s="22">
        <f t="shared" si="141"/>
        <v>0</v>
      </c>
      <c r="D100" s="22">
        <f t="shared" ref="D100:H100" si="186">D594+D620+D646</f>
        <v>0.14133463725510054</v>
      </c>
      <c r="E100" s="22">
        <f t="shared" si="186"/>
        <v>0</v>
      </c>
      <c r="F100" s="22">
        <f t="shared" si="186"/>
        <v>0</v>
      </c>
      <c r="G100" s="22">
        <f t="shared" si="186"/>
        <v>0</v>
      </c>
      <c r="H100" s="22">
        <f t="shared" si="186"/>
        <v>0</v>
      </c>
      <c r="I100" s="24">
        <f t="shared" si="143"/>
        <v>7.7908619797402192</v>
      </c>
      <c r="J100" s="6"/>
      <c r="K100" s="25" t="s">
        <v>20</v>
      </c>
      <c r="L100" s="26">
        <f t="shared" ref="L100:O100" si="187">L594+L620+L646</f>
        <v>7.6495273424851185</v>
      </c>
      <c r="M100" s="26">
        <f t="shared" si="187"/>
        <v>0</v>
      </c>
      <c r="N100" s="26">
        <f t="shared" si="187"/>
        <v>0.14133463725510054</v>
      </c>
      <c r="O100" s="26">
        <f t="shared" si="187"/>
        <v>0</v>
      </c>
      <c r="P100" s="26">
        <f t="shared" ref="P100:R100" si="188">P594+P620+P646</f>
        <v>0</v>
      </c>
      <c r="Q100" s="26">
        <f t="shared" si="188"/>
        <v>0</v>
      </c>
      <c r="R100" s="26">
        <f t="shared" si="188"/>
        <v>0</v>
      </c>
      <c r="S100" s="28">
        <f t="shared" si="146"/>
        <v>7.7908619797402192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141"/>
        <v>247.08029336554881</v>
      </c>
      <c r="C101" s="18">
        <f t="shared" si="141"/>
        <v>0</v>
      </c>
      <c r="D101" s="18">
        <f t="shared" ref="D101:H101" si="189">D595+D621+D647</f>
        <v>145.21075257349958</v>
      </c>
      <c r="E101" s="18">
        <f t="shared" si="189"/>
        <v>0</v>
      </c>
      <c r="F101" s="18">
        <f t="shared" si="189"/>
        <v>0</v>
      </c>
      <c r="G101" s="18">
        <f t="shared" si="189"/>
        <v>0</v>
      </c>
      <c r="H101" s="18">
        <f t="shared" si="189"/>
        <v>0</v>
      </c>
      <c r="I101" s="16">
        <f t="shared" si="143"/>
        <v>392.29104593904839</v>
      </c>
      <c r="J101" s="6"/>
      <c r="K101" s="33" t="s">
        <v>62</v>
      </c>
      <c r="L101" s="18">
        <f t="shared" ref="L101:O101" si="190">L595+L621+L647</f>
        <v>247.08029336554881</v>
      </c>
      <c r="M101" s="18">
        <f t="shared" si="190"/>
        <v>0</v>
      </c>
      <c r="N101" s="18">
        <f t="shared" si="190"/>
        <v>145.21075257349958</v>
      </c>
      <c r="O101" s="18">
        <f t="shared" si="190"/>
        <v>0</v>
      </c>
      <c r="P101" s="18">
        <f t="shared" ref="P101:R101" si="191">P595+P621+P647</f>
        <v>0</v>
      </c>
      <c r="Q101" s="18">
        <f t="shared" si="191"/>
        <v>0</v>
      </c>
      <c r="R101" s="18">
        <f t="shared" si="191"/>
        <v>0</v>
      </c>
      <c r="S101" s="20">
        <f t="shared" si="146"/>
        <v>392.29104593904839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si="141"/>
        <v>247.08029336554881</v>
      </c>
      <c r="C102" s="35">
        <f t="shared" si="141"/>
        <v>0</v>
      </c>
      <c r="D102" s="35">
        <f t="shared" ref="D102:H102" si="192">D596+D622+D648</f>
        <v>145.21075257349958</v>
      </c>
      <c r="E102" s="35">
        <f t="shared" si="192"/>
        <v>0</v>
      </c>
      <c r="F102" s="35">
        <f t="shared" si="192"/>
        <v>0</v>
      </c>
      <c r="G102" s="35">
        <f t="shared" si="192"/>
        <v>0</v>
      </c>
      <c r="H102" s="35">
        <f t="shared" si="192"/>
        <v>0</v>
      </c>
      <c r="I102" s="37">
        <f t="shared" si="143"/>
        <v>392.29104593904839</v>
      </c>
      <c r="J102" s="6"/>
      <c r="K102" s="38" t="s">
        <v>22</v>
      </c>
      <c r="L102" s="39">
        <f t="shared" ref="L102:O102" si="193">L596+L622+L648</f>
        <v>247.08029336554881</v>
      </c>
      <c r="M102" s="39">
        <f t="shared" si="193"/>
        <v>0</v>
      </c>
      <c r="N102" s="39">
        <f t="shared" si="193"/>
        <v>145.21075257349958</v>
      </c>
      <c r="O102" s="39">
        <f t="shared" si="193"/>
        <v>0</v>
      </c>
      <c r="P102" s="39">
        <f t="shared" ref="P102:R102" si="194">P596+P622+P648</f>
        <v>0</v>
      </c>
      <c r="Q102" s="39">
        <f t="shared" si="194"/>
        <v>0</v>
      </c>
      <c r="R102" s="39">
        <f t="shared" si="194"/>
        <v>0</v>
      </c>
      <c r="S102" s="41">
        <f t="shared" si="146"/>
        <v>392.29104593904839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141"/>
        <v>0</v>
      </c>
      <c r="C103" s="43">
        <f t="shared" si="141"/>
        <v>0</v>
      </c>
      <c r="D103" s="43">
        <f t="shared" ref="D103:H103" si="195">D597+D623+D649</f>
        <v>0</v>
      </c>
      <c r="E103" s="43">
        <f t="shared" si="195"/>
        <v>0</v>
      </c>
      <c r="F103" s="43">
        <f t="shared" si="195"/>
        <v>0</v>
      </c>
      <c r="G103" s="43">
        <f t="shared" si="195"/>
        <v>0</v>
      </c>
      <c r="H103" s="43">
        <f t="shared" si="195"/>
        <v>0</v>
      </c>
      <c r="I103" s="45">
        <f t="shared" si="143"/>
        <v>0</v>
      </c>
      <c r="J103" s="6"/>
      <c r="K103" s="46" t="s">
        <v>18</v>
      </c>
      <c r="L103" s="43">
        <f t="shared" ref="L103:O103" si="196">L597+L623+L649</f>
        <v>0</v>
      </c>
      <c r="M103" s="43">
        <f t="shared" si="196"/>
        <v>0</v>
      </c>
      <c r="N103" s="43">
        <f t="shared" si="196"/>
        <v>0</v>
      </c>
      <c r="O103" s="43">
        <f t="shared" si="196"/>
        <v>0</v>
      </c>
      <c r="P103" s="43">
        <f t="shared" ref="P103:R103" si="197">P597+P623+P649</f>
        <v>0</v>
      </c>
      <c r="Q103" s="43">
        <f t="shared" si="197"/>
        <v>0</v>
      </c>
      <c r="R103" s="43">
        <f t="shared" si="197"/>
        <v>0</v>
      </c>
      <c r="S103" s="48">
        <f t="shared" si="146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141"/>
        <v>0</v>
      </c>
      <c r="C104" s="35">
        <f t="shared" si="141"/>
        <v>0</v>
      </c>
      <c r="D104" s="35">
        <f t="shared" ref="D104:H104" si="198">D598+D624+D650</f>
        <v>0</v>
      </c>
      <c r="E104" s="35">
        <f t="shared" si="198"/>
        <v>0</v>
      </c>
      <c r="F104" s="35">
        <f t="shared" si="198"/>
        <v>0</v>
      </c>
      <c r="G104" s="35">
        <f t="shared" si="198"/>
        <v>0</v>
      </c>
      <c r="H104" s="35">
        <f t="shared" si="198"/>
        <v>0</v>
      </c>
      <c r="I104" s="37">
        <f t="shared" si="143"/>
        <v>0</v>
      </c>
      <c r="J104" s="6"/>
      <c r="K104" s="38" t="s">
        <v>19</v>
      </c>
      <c r="L104" s="39">
        <f t="shared" ref="L104:O104" si="199">L598+L624+L650</f>
        <v>0</v>
      </c>
      <c r="M104" s="39">
        <f t="shared" si="199"/>
        <v>0</v>
      </c>
      <c r="N104" s="39">
        <f t="shared" si="199"/>
        <v>0</v>
      </c>
      <c r="O104" s="39">
        <f t="shared" si="199"/>
        <v>0</v>
      </c>
      <c r="P104" s="39">
        <f t="shared" ref="P104:R104" si="200">P598+P624+P650</f>
        <v>0</v>
      </c>
      <c r="Q104" s="39">
        <f t="shared" si="200"/>
        <v>0</v>
      </c>
      <c r="R104" s="39">
        <f t="shared" si="200"/>
        <v>0</v>
      </c>
      <c r="S104" s="41">
        <f t="shared" si="146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141"/>
        <v>0</v>
      </c>
      <c r="C105" s="50">
        <f t="shared" si="141"/>
        <v>0</v>
      </c>
      <c r="D105" s="50">
        <f t="shared" ref="D105:H105" si="201">D599+D625+D651</f>
        <v>0</v>
      </c>
      <c r="E105" s="50">
        <f t="shared" si="201"/>
        <v>0</v>
      </c>
      <c r="F105" s="50">
        <f t="shared" si="201"/>
        <v>0</v>
      </c>
      <c r="G105" s="50">
        <f t="shared" si="201"/>
        <v>0</v>
      </c>
      <c r="H105" s="50">
        <f t="shared" si="201"/>
        <v>0</v>
      </c>
      <c r="I105" s="52">
        <f t="shared" si="143"/>
        <v>0</v>
      </c>
      <c r="J105" s="6"/>
      <c r="K105" s="53" t="s">
        <v>10</v>
      </c>
      <c r="L105" s="50">
        <f t="shared" ref="L105:O105" si="202">L599+L625+L651</f>
        <v>0</v>
      </c>
      <c r="M105" s="50">
        <f t="shared" si="202"/>
        <v>0</v>
      </c>
      <c r="N105" s="50">
        <f t="shared" si="202"/>
        <v>0</v>
      </c>
      <c r="O105" s="50">
        <f t="shared" si="202"/>
        <v>0</v>
      </c>
      <c r="P105" s="50">
        <f t="shared" ref="P105:R105" si="203">P599+P625+P651</f>
        <v>0</v>
      </c>
      <c r="Q105" s="50">
        <f t="shared" si="203"/>
        <v>0</v>
      </c>
      <c r="R105" s="50">
        <f t="shared" si="203"/>
        <v>0</v>
      </c>
      <c r="S105" s="55">
        <f t="shared" si="146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10095.826997938386</v>
      </c>
      <c r="C106" s="57">
        <f t="shared" ref="C106:I106" si="204">SUM(C85:C101)</f>
        <v>129.60580248781383</v>
      </c>
      <c r="D106" s="57">
        <f t="shared" si="204"/>
        <v>2369.6981143272737</v>
      </c>
      <c r="E106" s="57">
        <f t="shared" si="204"/>
        <v>1141.7512900582894</v>
      </c>
      <c r="F106" s="57">
        <f t="shared" si="204"/>
        <v>683.53050470933476</v>
      </c>
      <c r="G106" s="57">
        <f t="shared" si="204"/>
        <v>739.86597476306486</v>
      </c>
      <c r="H106" s="58">
        <f t="shared" si="204"/>
        <v>0.50327043223773327</v>
      </c>
      <c r="I106" s="16">
        <f t="shared" si="204"/>
        <v>15160.7819547164</v>
      </c>
      <c r="J106" s="6"/>
      <c r="K106" s="59" t="s">
        <v>25</v>
      </c>
      <c r="L106" s="57">
        <f>SUM(L85:L101)</f>
        <v>10095.826997938386</v>
      </c>
      <c r="M106" s="57">
        <f t="shared" ref="M106:S106" si="205">SUM(M85:M101)</f>
        <v>129.60580248781383</v>
      </c>
      <c r="N106" s="57">
        <f t="shared" si="205"/>
        <v>2369.6981143272737</v>
      </c>
      <c r="O106" s="57">
        <f t="shared" si="205"/>
        <v>1141.7512900582894</v>
      </c>
      <c r="P106" s="57">
        <f t="shared" si="205"/>
        <v>8370.753922704218</v>
      </c>
      <c r="Q106" s="57">
        <f t="shared" si="205"/>
        <v>739.86597476306486</v>
      </c>
      <c r="R106" s="58">
        <f t="shared" si="205"/>
        <v>0.50327043223773327</v>
      </c>
      <c r="S106" s="60">
        <f t="shared" si="205"/>
        <v>22848.005372711286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0.66591730084196965</v>
      </c>
      <c r="C107" s="98">
        <f t="shared" ref="C107:H107" si="206">IF($I106=0,"-",C106/$I106)</f>
        <v>8.5487544689272759E-3</v>
      </c>
      <c r="D107" s="98">
        <f t="shared" si="206"/>
        <v>0.15630447831815689</v>
      </c>
      <c r="E107" s="98">
        <f t="shared" si="206"/>
        <v>7.530952515962408E-2</v>
      </c>
      <c r="F107" s="98">
        <f t="shared" si="206"/>
        <v>4.5085438650259976E-2</v>
      </c>
      <c r="G107" s="98">
        <f t="shared" si="206"/>
        <v>4.880130701522941E-2</v>
      </c>
      <c r="H107" s="99">
        <f t="shared" si="206"/>
        <v>3.3195545832724664E-5</v>
      </c>
      <c r="I107" s="100">
        <f>SUM(B107:H107)</f>
        <v>0.99999999999999989</v>
      </c>
      <c r="K107" s="64" t="s">
        <v>86</v>
      </c>
      <c r="L107" s="65">
        <f>IF($S106=0,"-",L106/$S106)</f>
        <v>0.4418690749257449</v>
      </c>
      <c r="M107" s="65">
        <f t="shared" ref="M107:R107" si="207">IF($S106=0,"-",M106/$S106)</f>
        <v>5.6725215340945974E-3</v>
      </c>
      <c r="N107" s="65">
        <f t="shared" si="207"/>
        <v>0.10371575442456536</v>
      </c>
      <c r="O107" s="65">
        <f t="shared" si="207"/>
        <v>4.9971595832253697E-2</v>
      </c>
      <c r="P107" s="65">
        <f t="shared" si="207"/>
        <v>0.36636694477942922</v>
      </c>
      <c r="Q107" s="65">
        <f t="shared" si="207"/>
        <v>3.2382081616924435E-2</v>
      </c>
      <c r="R107" s="66">
        <f t="shared" si="207"/>
        <v>2.2026886987641324E-5</v>
      </c>
      <c r="S107" s="67">
        <f>SUM(L107:R107)</f>
        <v>0.99999999999999989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208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209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210">SUM(V112:AC112)</f>
        <v>0</v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208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209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210"/>
        <v>0</v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08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209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210"/>
        <v>0</v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08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209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210"/>
        <v>0</v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08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209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210"/>
        <v>0</v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08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209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210"/>
        <v>0</v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08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209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210"/>
        <v>0</v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08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209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210"/>
        <v>0</v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08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209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210"/>
        <v>0</v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08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209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210"/>
        <v>0</v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08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209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210"/>
        <v>0</v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08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209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210"/>
        <v>0</v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08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209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210"/>
        <v>0</v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08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209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210"/>
        <v>0</v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08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209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210"/>
        <v>0</v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08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209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210"/>
        <v>0</v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208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209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210"/>
        <v>0</v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208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209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210"/>
        <v>0</v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208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209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210"/>
        <v>0</v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208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209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210"/>
        <v>0</v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I132" si="211">SUM(C111:C127)</f>
        <v>0</v>
      </c>
      <c r="D132" s="57">
        <f t="shared" si="211"/>
        <v>0</v>
      </c>
      <c r="E132" s="57">
        <f t="shared" si="211"/>
        <v>0</v>
      </c>
      <c r="F132" s="57">
        <f t="shared" si="211"/>
        <v>0</v>
      </c>
      <c r="G132" s="57">
        <f t="shared" si="211"/>
        <v>0</v>
      </c>
      <c r="H132" s="58">
        <f t="shared" si="211"/>
        <v>0</v>
      </c>
      <c r="I132" s="16">
        <f t="shared" si="211"/>
        <v>0</v>
      </c>
      <c r="J132" s="6"/>
      <c r="K132" s="59" t="s">
        <v>25</v>
      </c>
      <c r="L132" s="57">
        <f>SUM(L111:L127)</f>
        <v>0</v>
      </c>
      <c r="M132" s="57">
        <f t="shared" ref="M132:S132" si="212">SUM(M111:M127)</f>
        <v>0</v>
      </c>
      <c r="N132" s="57">
        <f t="shared" si="212"/>
        <v>0</v>
      </c>
      <c r="O132" s="57">
        <f t="shared" si="212"/>
        <v>0</v>
      </c>
      <c r="P132" s="57">
        <f t="shared" si="212"/>
        <v>0</v>
      </c>
      <c r="Q132" s="57">
        <f t="shared" si="212"/>
        <v>0</v>
      </c>
      <c r="R132" s="58">
        <f t="shared" si="212"/>
        <v>0</v>
      </c>
      <c r="S132" s="60">
        <f t="shared" si="212"/>
        <v>0</v>
      </c>
      <c r="U132" s="94" t="s">
        <v>61</v>
      </c>
      <c r="V132" s="95">
        <f>SUM(V111:V127)</f>
        <v>0</v>
      </c>
      <c r="W132" s="95">
        <f t="shared" ref="W132:AH132" si="213">SUM(W111:W127)</f>
        <v>0</v>
      </c>
      <c r="X132" s="95">
        <f t="shared" si="213"/>
        <v>0</v>
      </c>
      <c r="Y132" s="95">
        <f t="shared" si="213"/>
        <v>0</v>
      </c>
      <c r="Z132" s="95">
        <f t="shared" si="213"/>
        <v>0</v>
      </c>
      <c r="AA132" s="95">
        <f t="shared" si="213"/>
        <v>0</v>
      </c>
      <c r="AB132" s="95">
        <f t="shared" si="213"/>
        <v>0</v>
      </c>
      <c r="AC132" s="95">
        <f t="shared" si="213"/>
        <v>0</v>
      </c>
      <c r="AD132" s="96">
        <f t="shared" si="213"/>
        <v>0</v>
      </c>
      <c r="AE132" s="96">
        <f t="shared" si="213"/>
        <v>0</v>
      </c>
      <c r="AF132" s="96">
        <f t="shared" si="213"/>
        <v>0</v>
      </c>
      <c r="AG132" s="96">
        <f t="shared" si="213"/>
        <v>0</v>
      </c>
      <c r="AH132" s="96">
        <f t="shared" si="213"/>
        <v>0</v>
      </c>
      <c r="AI132" s="97">
        <f>SUM(V132:AC132)</f>
        <v>0</v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214">IF($I132=0,"-",C132/$I132)</f>
        <v>-</v>
      </c>
      <c r="D133" s="98" t="str">
        <f t="shared" si="214"/>
        <v>-</v>
      </c>
      <c r="E133" s="98" t="str">
        <f t="shared" si="214"/>
        <v>-</v>
      </c>
      <c r="F133" s="98" t="str">
        <f t="shared" si="214"/>
        <v>-</v>
      </c>
      <c r="G133" s="98" t="str">
        <f t="shared" si="214"/>
        <v>-</v>
      </c>
      <c r="H133" s="99" t="str">
        <f t="shared" si="214"/>
        <v>-</v>
      </c>
      <c r="I133" s="100">
        <f>SUM(B133:H133)</f>
        <v>0</v>
      </c>
      <c r="J133"/>
      <c r="K133" s="64" t="s">
        <v>86</v>
      </c>
      <c r="L133" s="65" t="str">
        <f>IF($S132=0,"-",L132/$S132)</f>
        <v>-</v>
      </c>
      <c r="M133" s="65" t="str">
        <f t="shared" ref="M133:R133" si="215">IF($S132=0,"-",M132/$S132)</f>
        <v>-</v>
      </c>
      <c r="N133" s="65" t="str">
        <f t="shared" si="215"/>
        <v>-</v>
      </c>
      <c r="O133" s="65" t="str">
        <f t="shared" si="215"/>
        <v>-</v>
      </c>
      <c r="P133" s="65" t="str">
        <f t="shared" si="215"/>
        <v>-</v>
      </c>
      <c r="Q133" s="65" t="str">
        <f t="shared" si="215"/>
        <v>-</v>
      </c>
      <c r="R133" s="66" t="str">
        <f t="shared" si="215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216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217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218">SUM(V138:AC138)</f>
        <v>0</v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216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217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218"/>
        <v>0</v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216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217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218"/>
        <v>0</v>
      </c>
      <c r="BA140"/>
      <c r="BR140"/>
      <c r="CG140"/>
    </row>
    <row r="141" spans="1:85" x14ac:dyDescent="0.25">
      <c r="A141" s="29" t="s">
        <v>15</v>
      </c>
      <c r="B141" s="18">
        <v>0.18298264178289883</v>
      </c>
      <c r="C141" s="18">
        <v>2.2760755084130575</v>
      </c>
      <c r="D141" s="18">
        <v>0.23207870937376981</v>
      </c>
      <c r="E141" s="18">
        <v>0</v>
      </c>
      <c r="F141" s="214"/>
      <c r="G141" s="18">
        <v>0</v>
      </c>
      <c r="H141" s="30">
        <v>0</v>
      </c>
      <c r="I141" s="16">
        <f t="shared" si="216"/>
        <v>2.6911368595697263</v>
      </c>
      <c r="J141" s="6"/>
      <c r="K141" s="31" t="s">
        <v>15</v>
      </c>
      <c r="L141" s="18">
        <v>0.18298264178289883</v>
      </c>
      <c r="M141" s="18">
        <v>2.2760755084130575</v>
      </c>
      <c r="N141" s="18">
        <v>0.23207870937376981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217"/>
        <v>2.6911368595697263</v>
      </c>
      <c r="U141" s="84" t="s">
        <v>15</v>
      </c>
      <c r="V141" s="76">
        <v>0.18298264178289883</v>
      </c>
      <c r="W141" s="76">
        <v>0</v>
      </c>
      <c r="X141" s="76">
        <v>0</v>
      </c>
      <c r="Y141" s="76">
        <v>2.2760755084130575</v>
      </c>
      <c r="Z141" s="76">
        <v>1.4215282945839142E-2</v>
      </c>
      <c r="AA141" s="76">
        <v>0</v>
      </c>
      <c r="AB141" s="76">
        <v>0</v>
      </c>
      <c r="AC141" s="77">
        <v>0.21786342642793066</v>
      </c>
      <c r="AD141" s="78">
        <v>0</v>
      </c>
      <c r="AE141" s="78">
        <v>0</v>
      </c>
      <c r="AF141" s="78">
        <v>0</v>
      </c>
      <c r="AG141" s="78">
        <v>0.21786342642793066</v>
      </c>
      <c r="AH141" s="78">
        <v>0</v>
      </c>
      <c r="AI141" s="79">
        <f t="shared" si="218"/>
        <v>2.6911368595697263</v>
      </c>
      <c r="BA141"/>
      <c r="BR141"/>
      <c r="CG141"/>
    </row>
    <row r="142" spans="1:85" x14ac:dyDescent="0.25">
      <c r="A142" s="21" t="s">
        <v>14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216"/>
        <v>0</v>
      </c>
      <c r="J142" s="6"/>
      <c r="K142" s="25" t="s">
        <v>14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217"/>
        <v>0</v>
      </c>
      <c r="U142" s="80" t="s">
        <v>55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2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3">
        <f t="shared" si="218"/>
        <v>0</v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216"/>
        <v>0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0</v>
      </c>
      <c r="P143" s="18">
        <v>1.693255402506191</v>
      </c>
      <c r="Q143" s="18">
        <v>0</v>
      </c>
      <c r="R143" s="19">
        <v>0</v>
      </c>
      <c r="S143" s="20">
        <f t="shared" si="217"/>
        <v>1.693255402506191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0</v>
      </c>
      <c r="AB143" s="76">
        <v>1.693255402506191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218"/>
        <v>1.693255402506191</v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216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0.34679268952799441</v>
      </c>
      <c r="Q144" s="26">
        <v>0</v>
      </c>
      <c r="R144" s="27">
        <v>0</v>
      </c>
      <c r="S144" s="28">
        <f t="shared" si="217"/>
        <v>0.34679268952799441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0.34679268952799441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218"/>
        <v>0.34679268952799441</v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216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217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218"/>
        <v>0</v>
      </c>
      <c r="BA145"/>
      <c r="BR145"/>
      <c r="CG145"/>
    </row>
    <row r="146" spans="1:85" x14ac:dyDescent="0.25">
      <c r="A146" s="21" t="s">
        <v>16</v>
      </c>
      <c r="B146" s="22">
        <v>0</v>
      </c>
      <c r="C146" s="22">
        <v>0</v>
      </c>
      <c r="D146" s="22">
        <v>0.14882595404511276</v>
      </c>
      <c r="E146" s="22">
        <v>0</v>
      </c>
      <c r="F146" s="214"/>
      <c r="G146" s="22">
        <v>0</v>
      </c>
      <c r="H146" s="23">
        <v>0</v>
      </c>
      <c r="I146" s="24">
        <f t="shared" si="216"/>
        <v>0.14882595404511276</v>
      </c>
      <c r="J146" s="6"/>
      <c r="K146" s="25" t="s">
        <v>16</v>
      </c>
      <c r="L146" s="26">
        <v>0</v>
      </c>
      <c r="M146" s="26">
        <v>0</v>
      </c>
      <c r="N146" s="26">
        <v>0.14882595404511276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217"/>
        <v>0.14882595404511276</v>
      </c>
      <c r="U146" s="80" t="s">
        <v>16</v>
      </c>
      <c r="V146" s="81">
        <v>0</v>
      </c>
      <c r="W146" s="81">
        <v>0</v>
      </c>
      <c r="X146" s="81">
        <v>0</v>
      </c>
      <c r="Y146" s="81">
        <v>0</v>
      </c>
      <c r="Z146" s="81">
        <v>0.14882595404511276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218"/>
        <v>0.14882595404511276</v>
      </c>
      <c r="BA146"/>
      <c r="BR146"/>
      <c r="CG146"/>
    </row>
    <row r="147" spans="1:85" x14ac:dyDescent="0.25">
      <c r="A147" s="29" t="s">
        <v>136</v>
      </c>
      <c r="B147" s="18">
        <v>127.33557437415493</v>
      </c>
      <c r="C147" s="18">
        <v>516.4140549301809</v>
      </c>
      <c r="D147" s="18">
        <v>115.90180531215785</v>
      </c>
      <c r="E147" s="18">
        <v>0</v>
      </c>
      <c r="F147" s="214"/>
      <c r="G147" s="18">
        <v>0</v>
      </c>
      <c r="H147" s="30">
        <v>0</v>
      </c>
      <c r="I147" s="16">
        <f t="shared" si="216"/>
        <v>759.6514346164937</v>
      </c>
      <c r="J147" s="6"/>
      <c r="K147" s="31" t="s">
        <v>136</v>
      </c>
      <c r="L147" s="18">
        <v>127.33557437415493</v>
      </c>
      <c r="M147" s="18">
        <v>516.4140549301809</v>
      </c>
      <c r="N147" s="18">
        <v>115.90180531215785</v>
      </c>
      <c r="O147" s="18">
        <v>0</v>
      </c>
      <c r="P147" s="18">
        <v>0.13431587575683818</v>
      </c>
      <c r="Q147" s="18">
        <v>0</v>
      </c>
      <c r="R147" s="19">
        <v>0</v>
      </c>
      <c r="S147" s="20">
        <f t="shared" si="217"/>
        <v>759.78575049225049</v>
      </c>
      <c r="U147" s="84" t="s">
        <v>136</v>
      </c>
      <c r="V147" s="76">
        <v>125.09895134613181</v>
      </c>
      <c r="W147" s="76">
        <v>0</v>
      </c>
      <c r="X147" s="76">
        <v>0</v>
      </c>
      <c r="Y147" s="76">
        <v>516.4140549301809</v>
      </c>
      <c r="Z147" s="76">
        <v>115.90180531215785</v>
      </c>
      <c r="AA147" s="76">
        <v>0</v>
      </c>
      <c r="AB147" s="76">
        <v>0.13431587575683818</v>
      </c>
      <c r="AC147" s="77">
        <v>2.2366230280231156</v>
      </c>
      <c r="AD147" s="76">
        <v>2.2366230280231156</v>
      </c>
      <c r="AE147" s="76">
        <v>0</v>
      </c>
      <c r="AF147" s="76">
        <v>0</v>
      </c>
      <c r="AG147" s="76">
        <v>0</v>
      </c>
      <c r="AH147" s="76">
        <v>0</v>
      </c>
      <c r="AI147" s="79">
        <f t="shared" si="218"/>
        <v>759.78575049225049</v>
      </c>
      <c r="BA147"/>
      <c r="BR147"/>
      <c r="CG147"/>
    </row>
    <row r="148" spans="1:85" x14ac:dyDescent="0.25">
      <c r="A148" s="21" t="s">
        <v>24</v>
      </c>
      <c r="B148" s="22">
        <v>10.33080327061791</v>
      </c>
      <c r="C148" s="22">
        <v>0.43671831314733511</v>
      </c>
      <c r="D148" s="22">
        <v>0.14002322368674705</v>
      </c>
      <c r="E148" s="22">
        <v>20.623041446858537</v>
      </c>
      <c r="F148" s="214"/>
      <c r="G148" s="22">
        <v>3.8760496103512603</v>
      </c>
      <c r="H148" s="23">
        <v>0</v>
      </c>
      <c r="I148" s="24">
        <f t="shared" si="216"/>
        <v>35.406635864661787</v>
      </c>
      <c r="J148" s="6"/>
      <c r="K148" s="25" t="s">
        <v>24</v>
      </c>
      <c r="L148" s="26">
        <v>10.33080327061791</v>
      </c>
      <c r="M148" s="26">
        <v>0.43671831314733511</v>
      </c>
      <c r="N148" s="26">
        <v>0.14002322368674705</v>
      </c>
      <c r="O148" s="26">
        <v>20.623041446858537</v>
      </c>
      <c r="P148" s="26">
        <v>0.4290252792815949</v>
      </c>
      <c r="Q148" s="26">
        <v>3.8760496103512603</v>
      </c>
      <c r="R148" s="27">
        <v>0</v>
      </c>
      <c r="S148" s="28">
        <f t="shared" si="217"/>
        <v>35.835661143943383</v>
      </c>
      <c r="U148" s="80" t="s">
        <v>24</v>
      </c>
      <c r="V148" s="81">
        <v>0.2889301718855386</v>
      </c>
      <c r="W148" s="81">
        <v>7.1506809914358049</v>
      </c>
      <c r="X148" s="81">
        <v>3.8760496103512603</v>
      </c>
      <c r="Y148" s="81">
        <v>0.43671831314733511</v>
      </c>
      <c r="Z148" s="81">
        <v>0.13851369666915561</v>
      </c>
      <c r="AA148" s="81">
        <v>11.773154851762337</v>
      </c>
      <c r="AB148" s="81">
        <v>0.4290252792815949</v>
      </c>
      <c r="AC148" s="82">
        <v>11.742588229410357</v>
      </c>
      <c r="AD148" s="81">
        <v>2.8911921072965674</v>
      </c>
      <c r="AE148" s="81">
        <v>8.8498865950961978</v>
      </c>
      <c r="AF148" s="81">
        <v>0</v>
      </c>
      <c r="AG148" s="81">
        <v>1.5095270175914325E-3</v>
      </c>
      <c r="AH148" s="81">
        <v>0</v>
      </c>
      <c r="AI148" s="83">
        <f t="shared" si="218"/>
        <v>35.835661143943383</v>
      </c>
      <c r="BA148"/>
      <c r="BR148"/>
      <c r="CG148"/>
    </row>
    <row r="149" spans="1:85" x14ac:dyDescent="0.25">
      <c r="A149" s="29" t="s">
        <v>23</v>
      </c>
      <c r="B149" s="18">
        <v>86.50210947636441</v>
      </c>
      <c r="C149" s="18">
        <v>0</v>
      </c>
      <c r="D149" s="18">
        <v>0</v>
      </c>
      <c r="E149" s="18">
        <v>0</v>
      </c>
      <c r="F149" s="214"/>
      <c r="G149" s="18">
        <v>0</v>
      </c>
      <c r="H149" s="30">
        <v>0</v>
      </c>
      <c r="I149" s="16">
        <f t="shared" si="216"/>
        <v>86.50210947636441</v>
      </c>
      <c r="J149" s="6"/>
      <c r="K149" s="31" t="s">
        <v>23</v>
      </c>
      <c r="L149" s="18">
        <v>86.50210947636441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217"/>
        <v>86.50210947636441</v>
      </c>
      <c r="U149" s="84" t="s">
        <v>23</v>
      </c>
      <c r="V149" s="76">
        <v>17.300421895272883</v>
      </c>
      <c r="W149" s="76">
        <v>0</v>
      </c>
      <c r="X149" s="76">
        <v>0</v>
      </c>
      <c r="Y149" s="76">
        <v>0</v>
      </c>
      <c r="Z149" s="76">
        <v>0</v>
      </c>
      <c r="AA149" s="76">
        <v>0</v>
      </c>
      <c r="AB149" s="76">
        <v>0</v>
      </c>
      <c r="AC149" s="77">
        <v>69.201687581091534</v>
      </c>
      <c r="AD149" s="76">
        <v>69.201687581091534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218"/>
        <v>86.50210947636441</v>
      </c>
      <c r="BA149"/>
      <c r="BR149"/>
      <c r="CG149"/>
    </row>
    <row r="150" spans="1:85" x14ac:dyDescent="0.25">
      <c r="A150" s="21" t="s">
        <v>58</v>
      </c>
      <c r="B150" s="22">
        <v>4.4138067977142856E-2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216"/>
        <v>4.4138067977142856E-2</v>
      </c>
      <c r="J150" s="6"/>
      <c r="K150" s="25" t="s">
        <v>58</v>
      </c>
      <c r="L150" s="26">
        <v>4.4138067977142856E-2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217"/>
        <v>4.4138067977142856E-2</v>
      </c>
      <c r="U150" s="80" t="s">
        <v>58</v>
      </c>
      <c r="V150" s="81">
        <v>4.4138067977142856E-2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218"/>
        <v>4.4138067977142856E-2</v>
      </c>
      <c r="BA150"/>
      <c r="BR150"/>
      <c r="CG150"/>
    </row>
    <row r="151" spans="1:85" x14ac:dyDescent="0.25">
      <c r="A151" s="29" t="s">
        <v>21</v>
      </c>
      <c r="B151" s="18">
        <v>0</v>
      </c>
      <c r="C151" s="18">
        <v>9.6592868571428563E-3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216"/>
        <v>9.6592868571428563E-3</v>
      </c>
      <c r="J151" s="6"/>
      <c r="K151" s="31" t="s">
        <v>21</v>
      </c>
      <c r="L151" s="18">
        <v>0</v>
      </c>
      <c r="M151" s="18">
        <v>9.6592868571428563E-3</v>
      </c>
      <c r="N151" s="18">
        <v>0</v>
      </c>
      <c r="O151" s="18">
        <v>0</v>
      </c>
      <c r="P151" s="18">
        <v>6.9583578162490153E-2</v>
      </c>
      <c r="Q151" s="18">
        <v>0</v>
      </c>
      <c r="R151" s="19">
        <v>0</v>
      </c>
      <c r="S151" s="20">
        <f t="shared" si="217"/>
        <v>7.9242865019633013E-2</v>
      </c>
      <c r="U151" s="84" t="s">
        <v>21</v>
      </c>
      <c r="V151" s="76">
        <v>0</v>
      </c>
      <c r="W151" s="76">
        <v>0</v>
      </c>
      <c r="X151" s="76">
        <v>0</v>
      </c>
      <c r="Y151" s="76">
        <v>9.6592868571428563E-3</v>
      </c>
      <c r="Z151" s="76">
        <v>0</v>
      </c>
      <c r="AA151" s="76">
        <v>0</v>
      </c>
      <c r="AB151" s="76">
        <v>6.9583578162490153E-2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218"/>
        <v>7.9242865019633013E-2</v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216"/>
        <v>0</v>
      </c>
      <c r="J152" s="6"/>
      <c r="K152" s="25" t="s">
        <v>20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217"/>
        <v>0</v>
      </c>
      <c r="U152" s="80" t="s">
        <v>59</v>
      </c>
      <c r="V152" s="81">
        <v>0</v>
      </c>
      <c r="W152" s="81">
        <v>0</v>
      </c>
      <c r="X152" s="81">
        <v>0</v>
      </c>
      <c r="Y152" s="81">
        <v>0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218"/>
        <v>0</v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216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217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218"/>
        <v>0</v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216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217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218"/>
        <v>0</v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216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217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218"/>
        <v>0</v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216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217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218"/>
        <v>0</v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216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217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218"/>
        <v>0</v>
      </c>
      <c r="BA157"/>
      <c r="BR157"/>
      <c r="CG157"/>
    </row>
    <row r="158" spans="1:85" x14ac:dyDescent="0.25">
      <c r="A158" s="56" t="s">
        <v>25</v>
      </c>
      <c r="B158" s="57">
        <f>SUM(B137:B153)</f>
        <v>224.39560783089729</v>
      </c>
      <c r="C158" s="57">
        <f t="shared" ref="C158:I158" si="219">SUM(C137:C153)</f>
        <v>519.13650803859855</v>
      </c>
      <c r="D158" s="57">
        <f t="shared" si="219"/>
        <v>116.42273319926349</v>
      </c>
      <c r="E158" s="57">
        <f t="shared" si="219"/>
        <v>20.623041446858537</v>
      </c>
      <c r="F158" s="57">
        <f t="shared" si="219"/>
        <v>0</v>
      </c>
      <c r="G158" s="57">
        <f t="shared" si="219"/>
        <v>3.8760496103512603</v>
      </c>
      <c r="H158" s="58">
        <f t="shared" si="219"/>
        <v>0</v>
      </c>
      <c r="I158" s="16">
        <f t="shared" si="219"/>
        <v>884.4539401259691</v>
      </c>
      <c r="J158" s="6"/>
      <c r="K158" s="59" t="s">
        <v>25</v>
      </c>
      <c r="L158" s="57">
        <f>SUM(L137:L153)</f>
        <v>224.39560783089729</v>
      </c>
      <c r="M158" s="57">
        <f t="shared" ref="M158:S158" si="220">SUM(M137:M153)</f>
        <v>519.13650803859855</v>
      </c>
      <c r="N158" s="57">
        <f t="shared" si="220"/>
        <v>116.42273319926349</v>
      </c>
      <c r="O158" s="57">
        <f t="shared" si="220"/>
        <v>20.623041446858537</v>
      </c>
      <c r="P158" s="57">
        <f t="shared" si="220"/>
        <v>2.6729728252351084</v>
      </c>
      <c r="Q158" s="57">
        <f t="shared" si="220"/>
        <v>3.8760496103512603</v>
      </c>
      <c r="R158" s="58">
        <f t="shared" si="220"/>
        <v>0</v>
      </c>
      <c r="S158" s="60">
        <f t="shared" si="220"/>
        <v>887.12691295120408</v>
      </c>
      <c r="U158" s="94" t="s">
        <v>61</v>
      </c>
      <c r="V158" s="95">
        <f>SUM(V137:V153)</f>
        <v>142.91542412305029</v>
      </c>
      <c r="W158" s="95">
        <f t="shared" ref="W158:AH158" si="221">SUM(W137:W153)</f>
        <v>7.1506809914358049</v>
      </c>
      <c r="X158" s="95">
        <f t="shared" si="221"/>
        <v>3.8760496103512603</v>
      </c>
      <c r="Y158" s="95">
        <f t="shared" si="221"/>
        <v>519.13650803859855</v>
      </c>
      <c r="Z158" s="95">
        <f t="shared" si="221"/>
        <v>116.20336024581795</v>
      </c>
      <c r="AA158" s="95">
        <f t="shared" si="221"/>
        <v>11.773154851762337</v>
      </c>
      <c r="AB158" s="95">
        <f t="shared" si="221"/>
        <v>2.6729728252351084</v>
      </c>
      <c r="AC158" s="95">
        <f t="shared" si="221"/>
        <v>83.398762264952936</v>
      </c>
      <c r="AD158" s="96">
        <f t="shared" si="221"/>
        <v>74.329502716411213</v>
      </c>
      <c r="AE158" s="96">
        <f t="shared" si="221"/>
        <v>8.8498865950961978</v>
      </c>
      <c r="AF158" s="96">
        <f t="shared" si="221"/>
        <v>0</v>
      </c>
      <c r="AG158" s="96">
        <f t="shared" si="221"/>
        <v>0.2193729534455221</v>
      </c>
      <c r="AH158" s="96">
        <f t="shared" si="221"/>
        <v>0</v>
      </c>
      <c r="AI158" s="97">
        <f>SUM(V158:AC158)</f>
        <v>887.12691295120419</v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0.25371090302219418</v>
      </c>
      <c r="C159" s="98">
        <f t="shared" ref="C159:H159" si="222">IF($I158=0,"-",C158/$I158)</f>
        <v>0.58695708672478764</v>
      </c>
      <c r="D159" s="98">
        <f t="shared" si="222"/>
        <v>0.13163233031974722</v>
      </c>
      <c r="E159" s="98">
        <f t="shared" si="222"/>
        <v>2.3317258831953739E-2</v>
      </c>
      <c r="F159" s="98">
        <f t="shared" si="222"/>
        <v>0</v>
      </c>
      <c r="G159" s="98">
        <f t="shared" si="222"/>
        <v>4.3824211013172836E-3</v>
      </c>
      <c r="H159" s="99">
        <f t="shared" si="222"/>
        <v>0</v>
      </c>
      <c r="I159" s="100">
        <f>SUM(B159:H159)</f>
        <v>1</v>
      </c>
      <c r="J159"/>
      <c r="K159" s="64" t="s">
        <v>86</v>
      </c>
      <c r="L159" s="65">
        <f>IF($S158=0,"-",L158/$S158)</f>
        <v>0.25294645507304098</v>
      </c>
      <c r="M159" s="65">
        <f t="shared" ref="M159:R159" si="223">IF($S158=0,"-",M158/$S158)</f>
        <v>0.58518854569701617</v>
      </c>
      <c r="N159" s="65">
        <f t="shared" si="223"/>
        <v>0.13123571328927461</v>
      </c>
      <c r="O159" s="65">
        <f t="shared" si="223"/>
        <v>2.3247002368862745E-2</v>
      </c>
      <c r="P159" s="65">
        <f t="shared" si="223"/>
        <v>3.0130669988839959E-3</v>
      </c>
      <c r="Q159" s="65">
        <f t="shared" si="223"/>
        <v>4.3692165729216923E-3</v>
      </c>
      <c r="R159" s="66">
        <f t="shared" si="223"/>
        <v>0</v>
      </c>
      <c r="S159" s="67">
        <f>SUM(L159:R159)</f>
        <v>1.0000000000000004</v>
      </c>
      <c r="U159" s="101" t="s">
        <v>86</v>
      </c>
      <c r="V159" s="102">
        <f>+V158/$AI158</f>
        <v>0.16109918664017722</v>
      </c>
      <c r="W159" s="102">
        <f t="shared" ref="W159:AH159" si="224">+W158/$AI158</f>
        <v>8.0604938110237709E-3</v>
      </c>
      <c r="X159" s="102">
        <f t="shared" si="224"/>
        <v>4.3692165729216914E-3</v>
      </c>
      <c r="Y159" s="102">
        <f t="shared" si="224"/>
        <v>0.58518854569701606</v>
      </c>
      <c r="Z159" s="102">
        <f t="shared" si="224"/>
        <v>0.13098842854315437</v>
      </c>
      <c r="AA159" s="102">
        <f t="shared" si="224"/>
        <v>1.3271105497855538E-2</v>
      </c>
      <c r="AB159" s="102">
        <f t="shared" si="224"/>
        <v>3.0130669988839955E-3</v>
      </c>
      <c r="AC159" s="102">
        <f t="shared" si="224"/>
        <v>9.4009956238967379E-2</v>
      </c>
      <c r="AD159" s="102">
        <f t="shared" si="224"/>
        <v>8.3786774621839991E-2</v>
      </c>
      <c r="AE159" s="102">
        <f t="shared" si="224"/>
        <v>9.9758968710072036E-3</v>
      </c>
      <c r="AF159" s="102">
        <f t="shared" si="224"/>
        <v>0</v>
      </c>
      <c r="AG159" s="102">
        <f t="shared" si="224"/>
        <v>2.4728474612018513E-4</v>
      </c>
      <c r="AH159" s="102">
        <f t="shared" si="224"/>
        <v>0</v>
      </c>
      <c r="AI159" s="103">
        <f>SUM(V159:AC159)</f>
        <v>1</v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225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226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227">SUM(V164:AC164)</f>
        <v>0</v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225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226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227"/>
        <v>0</v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225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226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227"/>
        <v>0</v>
      </c>
      <c r="BA166"/>
      <c r="BR166"/>
      <c r="CG166"/>
    </row>
    <row r="167" spans="1:85" x14ac:dyDescent="0.25">
      <c r="A167" s="29" t="s">
        <v>15</v>
      </c>
      <c r="B167" s="18">
        <v>2.8058920932238423E-2</v>
      </c>
      <c r="C167" s="18">
        <v>0</v>
      </c>
      <c r="D167" s="18">
        <v>0.17331021126696111</v>
      </c>
      <c r="E167" s="18">
        <v>0</v>
      </c>
      <c r="F167" s="214"/>
      <c r="G167" s="18">
        <v>0</v>
      </c>
      <c r="H167" s="30">
        <v>0</v>
      </c>
      <c r="I167" s="16">
        <f t="shared" si="225"/>
        <v>0.20136913219919952</v>
      </c>
      <c r="J167" s="6"/>
      <c r="K167" s="31" t="s">
        <v>15</v>
      </c>
      <c r="L167" s="18">
        <v>2.8058920932238423E-2</v>
      </c>
      <c r="M167" s="18">
        <v>0</v>
      </c>
      <c r="N167" s="18">
        <v>0.17331021126696111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226"/>
        <v>0.20136913219919952</v>
      </c>
      <c r="U167" s="84" t="s">
        <v>15</v>
      </c>
      <c r="V167" s="76">
        <v>2.8058920932238423E-2</v>
      </c>
      <c r="W167" s="76">
        <v>0</v>
      </c>
      <c r="X167" s="76">
        <v>0</v>
      </c>
      <c r="Y167" s="76">
        <v>0</v>
      </c>
      <c r="Z167" s="76">
        <v>0.17331021126696111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227"/>
        <v>0.20136913219919952</v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225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226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227"/>
        <v>0</v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6.514501019754486E-3</v>
      </c>
      <c r="F169" s="214"/>
      <c r="G169" s="18">
        <v>0</v>
      </c>
      <c r="H169" s="30">
        <v>0</v>
      </c>
      <c r="I169" s="16">
        <f t="shared" si="225"/>
        <v>6.514501019754486E-3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6.514501019754486E-3</v>
      </c>
      <c r="P169" s="18">
        <v>9.5604101048325216E-2</v>
      </c>
      <c r="Q169" s="18">
        <v>0</v>
      </c>
      <c r="R169" s="19">
        <v>0</v>
      </c>
      <c r="S169" s="20">
        <f t="shared" si="226"/>
        <v>0.1021186020680797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6.514501019754486E-3</v>
      </c>
      <c r="AB169" s="76">
        <v>9.5604101048325216E-2</v>
      </c>
      <c r="AC169" s="77">
        <v>0</v>
      </c>
      <c r="AD169" s="76">
        <v>0</v>
      </c>
      <c r="AE169" s="76">
        <v>0</v>
      </c>
      <c r="AF169" s="76">
        <v>0</v>
      </c>
      <c r="AG169" s="76">
        <v>0</v>
      </c>
      <c r="AH169" s="76">
        <v>0</v>
      </c>
      <c r="AI169" s="79">
        <f t="shared" si="227"/>
        <v>0.1021186020680797</v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225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8.140635658243963E-3</v>
      </c>
      <c r="Q170" s="26">
        <v>0</v>
      </c>
      <c r="R170" s="27">
        <v>0</v>
      </c>
      <c r="S170" s="28">
        <f t="shared" si="226"/>
        <v>8.140635658243963E-3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8.140635658243963E-3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227"/>
        <v>8.140635658243963E-3</v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225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226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227"/>
        <v>0</v>
      </c>
      <c r="BA171"/>
      <c r="BR171"/>
      <c r="CG171"/>
    </row>
    <row r="172" spans="1:85" x14ac:dyDescent="0.25">
      <c r="A172" s="21" t="s">
        <v>16</v>
      </c>
      <c r="B172" s="22">
        <v>2.3041646987477559E-4</v>
      </c>
      <c r="C172" s="22">
        <v>0</v>
      </c>
      <c r="D172" s="22">
        <v>1.2921755630577415E-2</v>
      </c>
      <c r="E172" s="22">
        <v>8.8203424668064097E-5</v>
      </c>
      <c r="F172" s="214"/>
      <c r="G172" s="22">
        <v>0</v>
      </c>
      <c r="H172" s="23">
        <v>0</v>
      </c>
      <c r="I172" s="24">
        <f t="shared" si="225"/>
        <v>1.3240375525120255E-2</v>
      </c>
      <c r="J172" s="6"/>
      <c r="K172" s="25" t="s">
        <v>16</v>
      </c>
      <c r="L172" s="26">
        <v>2.3041646987477559E-4</v>
      </c>
      <c r="M172" s="26">
        <v>0</v>
      </c>
      <c r="N172" s="26">
        <v>1.2921755630577415E-2</v>
      </c>
      <c r="O172" s="26">
        <v>8.8203424668064097E-5</v>
      </c>
      <c r="P172" s="26">
        <v>2.3041646987477556E-4</v>
      </c>
      <c r="Q172" s="26">
        <v>0</v>
      </c>
      <c r="R172" s="27">
        <v>0</v>
      </c>
      <c r="S172" s="28">
        <f t="shared" si="226"/>
        <v>1.347079199499503E-2</v>
      </c>
      <c r="U172" s="80" t="s">
        <v>16</v>
      </c>
      <c r="V172" s="81">
        <v>2.3041646987477559E-4</v>
      </c>
      <c r="W172" s="81">
        <v>0</v>
      </c>
      <c r="X172" s="81">
        <v>0</v>
      </c>
      <c r="Y172" s="81">
        <v>0</v>
      </c>
      <c r="Z172" s="81">
        <v>1.2921755630577415E-2</v>
      </c>
      <c r="AA172" s="81">
        <v>0</v>
      </c>
      <c r="AB172" s="81">
        <v>2.3041646987477556E-4</v>
      </c>
      <c r="AC172" s="82">
        <v>8.8203424668064097E-5</v>
      </c>
      <c r="AD172" s="81">
        <v>0</v>
      </c>
      <c r="AE172" s="81">
        <v>0</v>
      </c>
      <c r="AF172" s="81">
        <v>0</v>
      </c>
      <c r="AG172" s="81">
        <v>0</v>
      </c>
      <c r="AH172" s="81">
        <v>8.8203424668064097E-5</v>
      </c>
      <c r="AI172" s="83">
        <f t="shared" si="227"/>
        <v>1.347079199499503E-2</v>
      </c>
      <c r="BA172"/>
      <c r="BR172"/>
      <c r="CG172"/>
    </row>
    <row r="173" spans="1:85" x14ac:dyDescent="0.25">
      <c r="A173" s="29" t="s">
        <v>136</v>
      </c>
      <c r="B173" s="18">
        <v>8.4834615758655075E-3</v>
      </c>
      <c r="C173" s="18">
        <v>2.1619853922237923E-2</v>
      </c>
      <c r="D173" s="18">
        <v>0.26809703287628356</v>
      </c>
      <c r="E173" s="18">
        <v>0</v>
      </c>
      <c r="F173" s="214"/>
      <c r="G173" s="18">
        <v>0</v>
      </c>
      <c r="H173" s="30">
        <v>0</v>
      </c>
      <c r="I173" s="16">
        <f t="shared" si="225"/>
        <v>0.29820034837438697</v>
      </c>
      <c r="J173" s="6"/>
      <c r="K173" s="31" t="s">
        <v>136</v>
      </c>
      <c r="L173" s="18">
        <v>8.4834615758655075E-3</v>
      </c>
      <c r="M173" s="18">
        <v>2.1619853922237923E-2</v>
      </c>
      <c r="N173" s="18">
        <v>0.26809703287628356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226"/>
        <v>0.29820034837438697</v>
      </c>
      <c r="U173" s="84" t="s">
        <v>136</v>
      </c>
      <c r="V173" s="76">
        <v>8.4834615758655075E-3</v>
      </c>
      <c r="W173" s="76">
        <v>0</v>
      </c>
      <c r="X173" s="76">
        <v>0</v>
      </c>
      <c r="Y173" s="76">
        <v>2.1619853922237923E-2</v>
      </c>
      <c r="Z173" s="76">
        <v>0.26809703287628356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227"/>
        <v>0.29820034837438697</v>
      </c>
      <c r="BA173"/>
      <c r="BR173"/>
      <c r="CG173"/>
    </row>
    <row r="174" spans="1:85" x14ac:dyDescent="0.25">
      <c r="A174" s="21" t="s">
        <v>24</v>
      </c>
      <c r="B174" s="22">
        <v>1.058769651248809E-3</v>
      </c>
      <c r="C174" s="22">
        <v>4.8875895713618969E-4</v>
      </c>
      <c r="D174" s="22">
        <v>9.234893637880065E-2</v>
      </c>
      <c r="E174" s="22">
        <v>9.095834476931474E-3</v>
      </c>
      <c r="F174" s="214"/>
      <c r="G174" s="22">
        <v>1.5128392967027201E-3</v>
      </c>
      <c r="H174" s="23">
        <v>9.9161274935868535E-4</v>
      </c>
      <c r="I174" s="24">
        <f t="shared" si="225"/>
        <v>0.10549675151017854</v>
      </c>
      <c r="J174" s="6"/>
      <c r="K174" s="25" t="s">
        <v>24</v>
      </c>
      <c r="L174" s="26">
        <v>1.058769651248809E-3</v>
      </c>
      <c r="M174" s="26">
        <v>4.8875895713618969E-4</v>
      </c>
      <c r="N174" s="26">
        <v>9.234893637880065E-2</v>
      </c>
      <c r="O174" s="26">
        <v>9.095834476931474E-3</v>
      </c>
      <c r="P174" s="26">
        <v>5.4986671639629822E-5</v>
      </c>
      <c r="Q174" s="26">
        <v>1.5128392967027201E-3</v>
      </c>
      <c r="R174" s="27">
        <v>9.9161274935868535E-4</v>
      </c>
      <c r="S174" s="28">
        <f t="shared" si="226"/>
        <v>0.10555173818181816</v>
      </c>
      <c r="U174" s="80" t="s">
        <v>24</v>
      </c>
      <c r="V174" s="81">
        <v>2.6280432405549159E-4</v>
      </c>
      <c r="W174" s="81">
        <v>3.9590475483949964E-4</v>
      </c>
      <c r="X174" s="81">
        <v>1.5128392967027201E-3</v>
      </c>
      <c r="Y174" s="81">
        <v>4.8875895713618969E-4</v>
      </c>
      <c r="Z174" s="81">
        <v>9.1922844929504796E-2</v>
      </c>
      <c r="AA174" s="81">
        <v>9.0939987771333931E-3</v>
      </c>
      <c r="AB174" s="81">
        <v>5.4986671639629822E-5</v>
      </c>
      <c r="AC174" s="82">
        <v>1.8196004708064383E-3</v>
      </c>
      <c r="AD174" s="81">
        <v>4.000605723538177E-4</v>
      </c>
      <c r="AE174" s="81">
        <v>1.8356997980802112E-6</v>
      </c>
      <c r="AF174" s="81">
        <v>9.9161274935868535E-4</v>
      </c>
      <c r="AG174" s="81">
        <v>4.2609144929585505E-4</v>
      </c>
      <c r="AH174" s="81">
        <v>0</v>
      </c>
      <c r="AI174" s="83">
        <f t="shared" si="227"/>
        <v>0.10555173818181815</v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225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226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227"/>
        <v>0</v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225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226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227"/>
        <v>0</v>
      </c>
      <c r="BA176"/>
      <c r="BR176"/>
      <c r="CG176"/>
    </row>
    <row r="177" spans="1:85" x14ac:dyDescent="0.25">
      <c r="A177" s="29" t="s">
        <v>21</v>
      </c>
      <c r="B177" s="18">
        <v>2.9855505792266692E-4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225"/>
        <v>2.9855505792266692E-4</v>
      </c>
      <c r="J177" s="6"/>
      <c r="K177" s="31" t="s">
        <v>21</v>
      </c>
      <c r="L177" s="18">
        <v>2.9855505792266692E-4</v>
      </c>
      <c r="M177" s="18">
        <v>0</v>
      </c>
      <c r="N177" s="18">
        <v>0</v>
      </c>
      <c r="O177" s="18">
        <v>0</v>
      </c>
      <c r="P177" s="18">
        <v>3.9164755808207691E-3</v>
      </c>
      <c r="Q177" s="18">
        <v>0</v>
      </c>
      <c r="R177" s="19">
        <v>0</v>
      </c>
      <c r="S177" s="20">
        <f t="shared" si="226"/>
        <v>4.2150306387434364E-3</v>
      </c>
      <c r="U177" s="84" t="s">
        <v>21</v>
      </c>
      <c r="V177" s="76">
        <v>2.9855505792266692E-4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3.9164755808207691E-3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227"/>
        <v>4.2150306387434364E-3</v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225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226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227"/>
        <v>0</v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225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226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227"/>
        <v>0</v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225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226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227"/>
        <v>0</v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225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226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227"/>
        <v>0</v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225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226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227"/>
        <v>0</v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225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226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227"/>
        <v>0</v>
      </c>
      <c r="BA183"/>
      <c r="BR183"/>
      <c r="CG183"/>
    </row>
    <row r="184" spans="1:85" x14ac:dyDescent="0.25">
      <c r="A184" s="56" t="s">
        <v>25</v>
      </c>
      <c r="B184" s="57">
        <f>SUM(B163:B179)</f>
        <v>3.8130123687150179E-2</v>
      </c>
      <c r="C184" s="57">
        <f t="shared" ref="C184:I184" si="228">SUM(C163:C179)</f>
        <v>2.2108612879374111E-2</v>
      </c>
      <c r="D184" s="57">
        <f t="shared" si="228"/>
        <v>0.54667793615262272</v>
      </c>
      <c r="E184" s="57">
        <f t="shared" si="228"/>
        <v>1.5698538921354026E-2</v>
      </c>
      <c r="F184" s="57">
        <f t="shared" si="228"/>
        <v>0</v>
      </c>
      <c r="G184" s="57">
        <f t="shared" si="228"/>
        <v>1.5128392967027201E-3</v>
      </c>
      <c r="H184" s="58">
        <f t="shared" si="228"/>
        <v>9.9161274935868535E-4</v>
      </c>
      <c r="I184" s="16">
        <f t="shared" si="228"/>
        <v>0.62511966368656247</v>
      </c>
      <c r="J184" s="6"/>
      <c r="K184" s="59" t="s">
        <v>25</v>
      </c>
      <c r="L184" s="57">
        <f>SUM(L163:L179)</f>
        <v>3.8130123687150179E-2</v>
      </c>
      <c r="M184" s="57">
        <f t="shared" ref="M184:S184" si="229">SUM(M163:M179)</f>
        <v>2.2108612879374111E-2</v>
      </c>
      <c r="N184" s="57">
        <f t="shared" si="229"/>
        <v>0.54667793615262272</v>
      </c>
      <c r="O184" s="57">
        <f t="shared" si="229"/>
        <v>1.5698538921354026E-2</v>
      </c>
      <c r="P184" s="57">
        <f t="shared" si="229"/>
        <v>0.10794661542890435</v>
      </c>
      <c r="Q184" s="57">
        <f t="shared" si="229"/>
        <v>1.5128392967027201E-3</v>
      </c>
      <c r="R184" s="58">
        <f t="shared" si="229"/>
        <v>9.9161274935868535E-4</v>
      </c>
      <c r="S184" s="60">
        <f t="shared" si="229"/>
        <v>0.73306627911546673</v>
      </c>
      <c r="U184" s="94" t="s">
        <v>61</v>
      </c>
      <c r="V184" s="95">
        <f>SUM(V163:V179)</f>
        <v>3.7334158359956862E-2</v>
      </c>
      <c r="W184" s="95">
        <f t="shared" ref="W184:AH184" si="230">SUM(W163:W179)</f>
        <v>3.9590475483949964E-4</v>
      </c>
      <c r="X184" s="95">
        <f t="shared" si="230"/>
        <v>1.5128392967027201E-3</v>
      </c>
      <c r="Y184" s="95">
        <f t="shared" si="230"/>
        <v>2.2108612879374111E-2</v>
      </c>
      <c r="Z184" s="95">
        <f t="shared" si="230"/>
        <v>0.54625184470332688</v>
      </c>
      <c r="AA184" s="95">
        <f t="shared" si="230"/>
        <v>1.560849979688788E-2</v>
      </c>
      <c r="AB184" s="95">
        <f t="shared" si="230"/>
        <v>0.10794661542890435</v>
      </c>
      <c r="AC184" s="95">
        <f t="shared" si="230"/>
        <v>1.9078038954745025E-3</v>
      </c>
      <c r="AD184" s="96">
        <f t="shared" si="230"/>
        <v>4.000605723538177E-4</v>
      </c>
      <c r="AE184" s="96">
        <f t="shared" si="230"/>
        <v>1.8356997980802112E-6</v>
      </c>
      <c r="AF184" s="96">
        <f t="shared" si="230"/>
        <v>9.9161274935868535E-4</v>
      </c>
      <c r="AG184" s="96">
        <f t="shared" si="230"/>
        <v>4.2609144929585505E-4</v>
      </c>
      <c r="AH184" s="96">
        <f t="shared" si="230"/>
        <v>8.8203424668064097E-5</v>
      </c>
      <c r="AI184" s="97">
        <f>SUM(V184:AC184)</f>
        <v>0.73306627911546685</v>
      </c>
      <c r="BA184"/>
      <c r="BR184"/>
      <c r="CG184"/>
    </row>
    <row r="185" spans="1:85" s="1" customFormat="1" ht="15" thickBot="1" x14ac:dyDescent="0.35">
      <c r="A185" s="61" t="s">
        <v>86</v>
      </c>
      <c r="B185" s="98">
        <f>IF($I184=0,"-",B184/$I184)</f>
        <v>6.0996519390035982E-2</v>
      </c>
      <c r="C185" s="98">
        <f t="shared" ref="C185:H185" si="231">IF($I184=0,"-",C184/$I184)</f>
        <v>3.536700917227819E-2</v>
      </c>
      <c r="D185" s="98">
        <f t="shared" si="231"/>
        <v>0.87451726110911343</v>
      </c>
      <c r="E185" s="98">
        <f t="shared" si="231"/>
        <v>2.5112854119439983E-2</v>
      </c>
      <c r="F185" s="98">
        <f t="shared" si="231"/>
        <v>0</v>
      </c>
      <c r="G185" s="98">
        <f t="shared" si="231"/>
        <v>2.4200795217046056E-3</v>
      </c>
      <c r="H185" s="99">
        <f t="shared" si="231"/>
        <v>1.5862766874277755E-3</v>
      </c>
      <c r="I185" s="100">
        <f>SUM(B185:H185)</f>
        <v>0.99999999999999989</v>
      </c>
      <c r="J185"/>
      <c r="K185" s="64" t="s">
        <v>86</v>
      </c>
      <c r="L185" s="65">
        <f>IF($S184=0,"-",L184/$S184)</f>
        <v>5.2014565085654725E-2</v>
      </c>
      <c r="M185" s="65">
        <f t="shared" ref="M185:R185" si="232">IF($S184=0,"-",M184/$S184)</f>
        <v>3.015909135262753E-2</v>
      </c>
      <c r="N185" s="65">
        <f t="shared" si="232"/>
        <v>0.74574148576613819</v>
      </c>
      <c r="O185" s="65">
        <f t="shared" si="232"/>
        <v>2.1414897081743024E-2</v>
      </c>
      <c r="P185" s="65">
        <f t="shared" si="232"/>
        <v>0.14725355469788493</v>
      </c>
      <c r="Q185" s="65">
        <f t="shared" si="232"/>
        <v>2.0637142094820458E-3</v>
      </c>
      <c r="R185" s="66">
        <f t="shared" si="232"/>
        <v>1.35269180646965E-3</v>
      </c>
      <c r="S185" s="67">
        <f>SUM(L185:R185)</f>
        <v>1</v>
      </c>
      <c r="U185" s="101" t="s">
        <v>86</v>
      </c>
      <c r="V185" s="102">
        <f>+V184/$AI184</f>
        <v>5.0928762410139834E-2</v>
      </c>
      <c r="W185" s="102">
        <f t="shared" ref="W185:AH185" si="233">+W184/$AI184</f>
        <v>5.4006679357452734E-4</v>
      </c>
      <c r="X185" s="102">
        <f t="shared" si="233"/>
        <v>2.0637142094820453E-3</v>
      </c>
      <c r="Y185" s="102">
        <f t="shared" si="233"/>
        <v>3.0159091352627523E-2</v>
      </c>
      <c r="Z185" s="102">
        <f t="shared" si="233"/>
        <v>0.74516024030248096</v>
      </c>
      <c r="AA185" s="102">
        <f t="shared" si="233"/>
        <v>2.1292071728795686E-2</v>
      </c>
      <c r="AB185" s="102">
        <f t="shared" si="233"/>
        <v>0.1472535546978849</v>
      </c>
      <c r="AC185" s="102">
        <f t="shared" si="233"/>
        <v>2.6024985050144426E-3</v>
      </c>
      <c r="AD185" s="102">
        <f t="shared" si="233"/>
        <v>5.4573588194036036E-4</v>
      </c>
      <c r="AE185" s="102">
        <f t="shared" si="233"/>
        <v>2.5041389167364308E-6</v>
      </c>
      <c r="AF185" s="102">
        <f t="shared" si="233"/>
        <v>1.3526918064696498E-3</v>
      </c>
      <c r="AG185" s="102">
        <f t="shared" si="233"/>
        <v>5.8124546365710065E-4</v>
      </c>
      <c r="AH185" s="102">
        <f t="shared" si="233"/>
        <v>1.2032121403059516E-4</v>
      </c>
      <c r="AI185" s="103">
        <f>SUM(V185:AC185)</f>
        <v>1</v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  <c r="J189" s="6"/>
      <c r="K189" s="72" t="s">
        <v>6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0</v>
      </c>
      <c r="U189" s="75" t="s">
        <v>6</v>
      </c>
      <c r="V189" s="76">
        <v>0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0</v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234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235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236">SUM(V190:AC190)</f>
        <v>0</v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si="234"/>
        <v>0</v>
      </c>
      <c r="J191" s="6"/>
      <c r="K191" s="31" t="s">
        <v>9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235"/>
        <v>0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0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236"/>
        <v>0</v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234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235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236"/>
        <v>0</v>
      </c>
      <c r="BA192"/>
      <c r="BR192"/>
      <c r="CG192"/>
    </row>
    <row r="193" spans="1:85" x14ac:dyDescent="0.25">
      <c r="A193" s="29" t="s">
        <v>15</v>
      </c>
      <c r="B193" s="18">
        <v>9.4578660273050712</v>
      </c>
      <c r="C193" s="18">
        <v>0</v>
      </c>
      <c r="D193" s="18">
        <v>11.712163181797921</v>
      </c>
      <c r="E193" s="18">
        <v>0</v>
      </c>
      <c r="F193" s="214"/>
      <c r="G193" s="18">
        <v>0</v>
      </c>
      <c r="H193" s="30">
        <v>0</v>
      </c>
      <c r="I193" s="16">
        <f t="shared" si="234"/>
        <v>21.170029209102992</v>
      </c>
      <c r="J193" s="6"/>
      <c r="K193" s="31" t="s">
        <v>15</v>
      </c>
      <c r="L193" s="18">
        <v>9.4578660273050712</v>
      </c>
      <c r="M193" s="18">
        <v>0</v>
      </c>
      <c r="N193" s="18">
        <v>11.712163181797921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235"/>
        <v>21.170029209102992</v>
      </c>
      <c r="U193" s="84" t="s">
        <v>15</v>
      </c>
      <c r="V193" s="76">
        <v>9.4578660273050712</v>
      </c>
      <c r="W193" s="76">
        <v>0</v>
      </c>
      <c r="X193" s="76">
        <v>0</v>
      </c>
      <c r="Y193" s="76">
        <v>0</v>
      </c>
      <c r="Z193" s="76">
        <v>11.712163181797921</v>
      </c>
      <c r="AA193" s="76">
        <v>0</v>
      </c>
      <c r="AB193" s="76">
        <v>0</v>
      </c>
      <c r="AC193" s="77">
        <v>0</v>
      </c>
      <c r="AD193" s="78">
        <v>0</v>
      </c>
      <c r="AE193" s="78">
        <v>0</v>
      </c>
      <c r="AF193" s="78">
        <v>0</v>
      </c>
      <c r="AG193" s="78">
        <v>0</v>
      </c>
      <c r="AH193" s="78">
        <v>0</v>
      </c>
      <c r="AI193" s="79">
        <f t="shared" si="236"/>
        <v>21.170029209102992</v>
      </c>
      <c r="BA193"/>
      <c r="BR193"/>
      <c r="CG193"/>
    </row>
    <row r="194" spans="1:85" x14ac:dyDescent="0.25">
      <c r="A194" s="21" t="s">
        <v>14</v>
      </c>
      <c r="B194" s="22">
        <v>1.9413367187269592</v>
      </c>
      <c r="C194" s="22">
        <v>1.2263379629693549</v>
      </c>
      <c r="D194" s="22">
        <v>5.6003578845200295</v>
      </c>
      <c r="E194" s="22">
        <v>0</v>
      </c>
      <c r="F194" s="214"/>
      <c r="G194" s="22">
        <v>0</v>
      </c>
      <c r="H194" s="23">
        <v>0</v>
      </c>
      <c r="I194" s="24">
        <f t="shared" si="234"/>
        <v>8.7680325662163447</v>
      </c>
      <c r="J194" s="6"/>
      <c r="K194" s="25" t="s">
        <v>14</v>
      </c>
      <c r="L194" s="26">
        <v>1.9413367187269592</v>
      </c>
      <c r="M194" s="26">
        <v>1.2263379629693549</v>
      </c>
      <c r="N194" s="26">
        <v>5.6003578845200295</v>
      </c>
      <c r="O194" s="26">
        <v>0</v>
      </c>
      <c r="P194" s="26">
        <v>0</v>
      </c>
      <c r="Q194" s="26">
        <v>0</v>
      </c>
      <c r="R194" s="27">
        <v>0</v>
      </c>
      <c r="S194" s="28">
        <f t="shared" si="235"/>
        <v>8.7680325662163447</v>
      </c>
      <c r="U194" s="80" t="s">
        <v>55</v>
      </c>
      <c r="V194" s="81">
        <v>1.8921536484491934</v>
      </c>
      <c r="W194" s="81">
        <v>0</v>
      </c>
      <c r="X194" s="81">
        <v>0</v>
      </c>
      <c r="Y194" s="81">
        <v>1.2263379629693549</v>
      </c>
      <c r="Z194" s="81">
        <v>3.8324572432603614</v>
      </c>
      <c r="AA194" s="81">
        <v>0</v>
      </c>
      <c r="AB194" s="81">
        <v>0</v>
      </c>
      <c r="AC194" s="82">
        <v>1.8170837115374341</v>
      </c>
      <c r="AD194" s="81">
        <v>4.9183070277765716E-2</v>
      </c>
      <c r="AE194" s="81">
        <v>0</v>
      </c>
      <c r="AF194" s="81">
        <v>0</v>
      </c>
      <c r="AG194" s="81">
        <v>1.7679006412596683</v>
      </c>
      <c r="AH194" s="81">
        <v>0</v>
      </c>
      <c r="AI194" s="83">
        <f t="shared" si="236"/>
        <v>8.768032566216343</v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5.0286267136092938E-2</v>
      </c>
      <c r="E195" s="18">
        <v>0.70489171743386203</v>
      </c>
      <c r="F195" s="214"/>
      <c r="G195" s="18">
        <v>0</v>
      </c>
      <c r="H195" s="30">
        <v>0</v>
      </c>
      <c r="I195" s="16">
        <f t="shared" si="234"/>
        <v>0.755177984569955</v>
      </c>
      <c r="J195" s="6"/>
      <c r="K195" s="31" t="s">
        <v>56</v>
      </c>
      <c r="L195" s="18">
        <v>0</v>
      </c>
      <c r="M195" s="18">
        <v>0</v>
      </c>
      <c r="N195" s="18">
        <v>5.0286267136092938E-2</v>
      </c>
      <c r="O195" s="18">
        <v>0.70489171743386203</v>
      </c>
      <c r="P195" s="18">
        <v>114.82825559000351</v>
      </c>
      <c r="Q195" s="18">
        <v>0</v>
      </c>
      <c r="R195" s="19">
        <v>0</v>
      </c>
      <c r="S195" s="20">
        <f t="shared" si="235"/>
        <v>115.58343357457346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9.0406792693734778E-2</v>
      </c>
      <c r="AB195" s="76">
        <v>114.82825559000351</v>
      </c>
      <c r="AC195" s="77">
        <v>0.66477119187622025</v>
      </c>
      <c r="AD195" s="76">
        <v>0</v>
      </c>
      <c r="AE195" s="76">
        <v>0.61448492474012728</v>
      </c>
      <c r="AF195" s="76">
        <v>0</v>
      </c>
      <c r="AG195" s="76">
        <v>5.0286267136092938E-2</v>
      </c>
      <c r="AH195" s="76">
        <v>0</v>
      </c>
      <c r="AI195" s="79">
        <f t="shared" si="236"/>
        <v>115.58343357457348</v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234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0.9129022978033533</v>
      </c>
      <c r="Q196" s="26">
        <v>0</v>
      </c>
      <c r="R196" s="27">
        <v>0</v>
      </c>
      <c r="S196" s="28">
        <f t="shared" si="235"/>
        <v>0.9129022978033533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0.9129022978033533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236"/>
        <v>0.9129022978033533</v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234"/>
        <v>0</v>
      </c>
      <c r="J197" s="6"/>
      <c r="K197" s="31" t="s">
        <v>57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235"/>
        <v>0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236"/>
        <v>0</v>
      </c>
      <c r="BA197"/>
      <c r="BR197"/>
      <c r="CG197"/>
    </row>
    <row r="198" spans="1:85" x14ac:dyDescent="0.25">
      <c r="A198" s="21" t="s">
        <v>16</v>
      </c>
      <c r="B198" s="22">
        <v>5.7912334591655332</v>
      </c>
      <c r="C198" s="22">
        <v>0</v>
      </c>
      <c r="D198" s="22">
        <v>3.4482510255964112</v>
      </c>
      <c r="E198" s="22">
        <v>0</v>
      </c>
      <c r="F198" s="214"/>
      <c r="G198" s="22">
        <v>0</v>
      </c>
      <c r="H198" s="23">
        <v>0</v>
      </c>
      <c r="I198" s="24">
        <f t="shared" si="234"/>
        <v>9.2394844847619453</v>
      </c>
      <c r="J198" s="6"/>
      <c r="K198" s="25" t="s">
        <v>16</v>
      </c>
      <c r="L198" s="26">
        <v>5.7912334591655332</v>
      </c>
      <c r="M198" s="26">
        <v>0</v>
      </c>
      <c r="N198" s="26">
        <v>3.4482510255964112</v>
      </c>
      <c r="O198" s="26">
        <v>0</v>
      </c>
      <c r="P198" s="26">
        <v>1.782235192578856</v>
      </c>
      <c r="Q198" s="26">
        <v>0</v>
      </c>
      <c r="R198" s="27">
        <v>0</v>
      </c>
      <c r="S198" s="28">
        <f t="shared" si="235"/>
        <v>11.021719677340801</v>
      </c>
      <c r="U198" s="80" t="s">
        <v>16</v>
      </c>
      <c r="V198" s="81">
        <v>5.7912334591655332</v>
      </c>
      <c r="W198" s="81">
        <v>0</v>
      </c>
      <c r="X198" s="81">
        <v>0</v>
      </c>
      <c r="Y198" s="81">
        <v>0</v>
      </c>
      <c r="Z198" s="81">
        <v>1.2878352791032237</v>
      </c>
      <c r="AA198" s="81">
        <v>0</v>
      </c>
      <c r="AB198" s="81">
        <v>1.782235192578856</v>
      </c>
      <c r="AC198" s="82">
        <v>2.1604157464931872</v>
      </c>
      <c r="AD198" s="81">
        <v>0</v>
      </c>
      <c r="AE198" s="81">
        <v>0</v>
      </c>
      <c r="AF198" s="81">
        <v>0</v>
      </c>
      <c r="AG198" s="81">
        <v>2.1604157464931872</v>
      </c>
      <c r="AH198" s="81">
        <v>0</v>
      </c>
      <c r="AI198" s="83">
        <f t="shared" si="236"/>
        <v>11.021719677340799</v>
      </c>
      <c r="BA198"/>
      <c r="BR198"/>
      <c r="CG198"/>
    </row>
    <row r="199" spans="1:85" x14ac:dyDescent="0.25">
      <c r="A199" s="29" t="s">
        <v>136</v>
      </c>
      <c r="B199" s="18">
        <v>12.33266699743316</v>
      </c>
      <c r="C199" s="18">
        <v>17.456752550408034</v>
      </c>
      <c r="D199" s="18">
        <v>136.59603405826127</v>
      </c>
      <c r="E199" s="18">
        <v>0</v>
      </c>
      <c r="F199" s="214"/>
      <c r="G199" s="18">
        <v>0</v>
      </c>
      <c r="H199" s="30">
        <v>0</v>
      </c>
      <c r="I199" s="16">
        <f t="shared" si="234"/>
        <v>166.38545360610246</v>
      </c>
      <c r="J199" s="6"/>
      <c r="K199" s="31" t="s">
        <v>136</v>
      </c>
      <c r="L199" s="18">
        <v>12.33266699743316</v>
      </c>
      <c r="M199" s="18">
        <v>17.456752550408034</v>
      </c>
      <c r="N199" s="18">
        <v>136.59603405826127</v>
      </c>
      <c r="O199" s="18">
        <v>0</v>
      </c>
      <c r="P199" s="18">
        <v>0</v>
      </c>
      <c r="Q199" s="18">
        <v>0</v>
      </c>
      <c r="R199" s="19">
        <v>0</v>
      </c>
      <c r="S199" s="20">
        <f t="shared" si="235"/>
        <v>166.38545360610246</v>
      </c>
      <c r="U199" s="84" t="s">
        <v>136</v>
      </c>
      <c r="V199" s="76">
        <v>9.1966775693724383</v>
      </c>
      <c r="W199" s="76">
        <v>0</v>
      </c>
      <c r="X199" s="76">
        <v>0</v>
      </c>
      <c r="Y199" s="76">
        <v>17.456752550408034</v>
      </c>
      <c r="Z199" s="76">
        <v>132.98418201728191</v>
      </c>
      <c r="AA199" s="76">
        <v>0</v>
      </c>
      <c r="AB199" s="76">
        <v>0</v>
      </c>
      <c r="AC199" s="77">
        <v>6.7478414690400674</v>
      </c>
      <c r="AD199" s="76">
        <v>3.135989428060721</v>
      </c>
      <c r="AE199" s="76">
        <v>0</v>
      </c>
      <c r="AF199" s="76">
        <v>0</v>
      </c>
      <c r="AG199" s="76">
        <v>3.6118520409793473</v>
      </c>
      <c r="AH199" s="76">
        <v>0</v>
      </c>
      <c r="AI199" s="79">
        <f t="shared" si="236"/>
        <v>166.38545360610243</v>
      </c>
      <c r="BA199"/>
      <c r="BR199"/>
      <c r="CG199"/>
    </row>
    <row r="200" spans="1:85" x14ac:dyDescent="0.25">
      <c r="A200" s="21" t="s">
        <v>24</v>
      </c>
      <c r="B200" s="22">
        <v>2.2778779230931732</v>
      </c>
      <c r="C200" s="22">
        <v>2.2649584199738833E-2</v>
      </c>
      <c r="D200" s="22">
        <v>23.644042046988474</v>
      </c>
      <c r="E200" s="22">
        <v>17.47662996376992</v>
      </c>
      <c r="F200" s="214"/>
      <c r="G200" s="22">
        <v>1.9718639773495918</v>
      </c>
      <c r="H200" s="23">
        <v>0</v>
      </c>
      <c r="I200" s="24">
        <f t="shared" si="234"/>
        <v>45.393063495400902</v>
      </c>
      <c r="J200" s="6"/>
      <c r="K200" s="25" t="s">
        <v>24</v>
      </c>
      <c r="L200" s="26">
        <v>2.2778779230931732</v>
      </c>
      <c r="M200" s="26">
        <v>2.2649584199738833E-2</v>
      </c>
      <c r="N200" s="26">
        <v>23.644042046988474</v>
      </c>
      <c r="O200" s="26">
        <v>17.47662996376992</v>
      </c>
      <c r="P200" s="26">
        <v>0.60711419553236834</v>
      </c>
      <c r="Q200" s="26">
        <v>1.9718639773495918</v>
      </c>
      <c r="R200" s="27">
        <v>0</v>
      </c>
      <c r="S200" s="28">
        <f t="shared" si="235"/>
        <v>46.00017769093327</v>
      </c>
      <c r="U200" s="80" t="s">
        <v>24</v>
      </c>
      <c r="V200" s="81">
        <v>0.21550297561177886</v>
      </c>
      <c r="W200" s="81">
        <v>0.39939895805381725</v>
      </c>
      <c r="X200" s="81">
        <v>1.9718639773495918</v>
      </c>
      <c r="Y200" s="81">
        <v>2.2649584199738833E-2</v>
      </c>
      <c r="Z200" s="81">
        <v>23.266976678907046</v>
      </c>
      <c r="AA200" s="81">
        <v>17.453160408053503</v>
      </c>
      <c r="AB200" s="81">
        <v>0.60711419553236834</v>
      </c>
      <c r="AC200" s="82">
        <v>2.0635109132254219</v>
      </c>
      <c r="AD200" s="81">
        <v>1.6629759894275771</v>
      </c>
      <c r="AE200" s="81">
        <v>1.8206152193869559E-2</v>
      </c>
      <c r="AF200" s="81">
        <v>0</v>
      </c>
      <c r="AG200" s="81">
        <v>0.37706536808142699</v>
      </c>
      <c r="AH200" s="81">
        <v>5.263403522548323E-3</v>
      </c>
      <c r="AI200" s="83">
        <f t="shared" si="236"/>
        <v>46.000177690933263</v>
      </c>
      <c r="BA200"/>
      <c r="BR200"/>
      <c r="CG200"/>
    </row>
    <row r="201" spans="1:85" x14ac:dyDescent="0.25">
      <c r="A201" s="29" t="s">
        <v>23</v>
      </c>
      <c r="B201" s="18">
        <v>0.14392634078391942</v>
      </c>
      <c r="C201" s="18">
        <v>2.359000622318105E-2</v>
      </c>
      <c r="D201" s="18">
        <v>0</v>
      </c>
      <c r="E201" s="18">
        <v>0</v>
      </c>
      <c r="F201" s="214"/>
      <c r="G201" s="18">
        <v>0</v>
      </c>
      <c r="H201" s="30">
        <v>0</v>
      </c>
      <c r="I201" s="16">
        <f t="shared" si="234"/>
        <v>0.16751634700710047</v>
      </c>
      <c r="J201" s="6"/>
      <c r="K201" s="31" t="s">
        <v>23</v>
      </c>
      <c r="L201" s="18">
        <v>0.14392634078391942</v>
      </c>
      <c r="M201" s="18">
        <v>2.359000622318105E-2</v>
      </c>
      <c r="N201" s="18">
        <v>0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235"/>
        <v>0.16751634700710047</v>
      </c>
      <c r="U201" s="84" t="s">
        <v>23</v>
      </c>
      <c r="V201" s="76">
        <v>0.14391282720625731</v>
      </c>
      <c r="W201" s="76">
        <v>0</v>
      </c>
      <c r="X201" s="76">
        <v>0</v>
      </c>
      <c r="Y201" s="76">
        <v>2.359000622318105E-2</v>
      </c>
      <c r="Z201" s="76">
        <v>0</v>
      </c>
      <c r="AA201" s="76">
        <v>0</v>
      </c>
      <c r="AB201" s="76">
        <v>0</v>
      </c>
      <c r="AC201" s="77">
        <v>1.3513577662096242E-5</v>
      </c>
      <c r="AD201" s="76">
        <v>1.3513577662096242E-5</v>
      </c>
      <c r="AE201" s="76">
        <v>0</v>
      </c>
      <c r="AF201" s="76">
        <v>0</v>
      </c>
      <c r="AG201" s="76">
        <v>0</v>
      </c>
      <c r="AH201" s="76">
        <v>0</v>
      </c>
      <c r="AI201" s="79">
        <f t="shared" si="236"/>
        <v>0.16751634700710047</v>
      </c>
      <c r="BA201"/>
      <c r="BR201"/>
      <c r="CG201"/>
    </row>
    <row r="202" spans="1:85" x14ac:dyDescent="0.25">
      <c r="A202" s="21" t="s">
        <v>58</v>
      </c>
      <c r="B202" s="22">
        <v>9.7036800060849415E-2</v>
      </c>
      <c r="C202" s="22">
        <v>0.16456240835061578</v>
      </c>
      <c r="D202" s="22">
        <v>0.30011381462118375</v>
      </c>
      <c r="E202" s="22">
        <v>0</v>
      </c>
      <c r="F202" s="214"/>
      <c r="G202" s="22">
        <v>0</v>
      </c>
      <c r="H202" s="23">
        <v>0</v>
      </c>
      <c r="I202" s="24">
        <f t="shared" si="234"/>
        <v>0.56171302303264903</v>
      </c>
      <c r="J202" s="6"/>
      <c r="K202" s="25" t="s">
        <v>58</v>
      </c>
      <c r="L202" s="26">
        <v>9.7036800060849415E-2</v>
      </c>
      <c r="M202" s="26">
        <v>0.16456240835061578</v>
      </c>
      <c r="N202" s="26">
        <v>0.30011381462118375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235"/>
        <v>0.56171302303264903</v>
      </c>
      <c r="U202" s="80" t="s">
        <v>58</v>
      </c>
      <c r="V202" s="81">
        <v>9.7036800060849415E-2</v>
      </c>
      <c r="W202" s="81">
        <v>0</v>
      </c>
      <c r="X202" s="81">
        <v>0</v>
      </c>
      <c r="Y202" s="81">
        <v>0.16456240835061578</v>
      </c>
      <c r="Z202" s="81">
        <v>0.30011381462118375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236"/>
        <v>0.56171302303264903</v>
      </c>
      <c r="BA202"/>
      <c r="BR202"/>
      <c r="CG202"/>
    </row>
    <row r="203" spans="1:85" x14ac:dyDescent="0.25">
      <c r="A203" s="29" t="s">
        <v>21</v>
      </c>
      <c r="B203" s="18">
        <v>0</v>
      </c>
      <c r="C203" s="18">
        <v>0</v>
      </c>
      <c r="D203" s="18">
        <v>20.302020164686038</v>
      </c>
      <c r="E203" s="18">
        <v>0</v>
      </c>
      <c r="F203" s="214"/>
      <c r="G203" s="18">
        <v>0</v>
      </c>
      <c r="H203" s="30">
        <v>0</v>
      </c>
      <c r="I203" s="16">
        <f t="shared" si="234"/>
        <v>20.302020164686038</v>
      </c>
      <c r="J203" s="6"/>
      <c r="K203" s="31" t="s">
        <v>21</v>
      </c>
      <c r="L203" s="18">
        <v>0</v>
      </c>
      <c r="M203" s="18">
        <v>0</v>
      </c>
      <c r="N203" s="18">
        <v>20.302020164686038</v>
      </c>
      <c r="O203" s="18">
        <v>0</v>
      </c>
      <c r="P203" s="18">
        <v>4.7173865147834038</v>
      </c>
      <c r="Q203" s="18">
        <v>0</v>
      </c>
      <c r="R203" s="19">
        <v>0</v>
      </c>
      <c r="S203" s="20">
        <f t="shared" si="235"/>
        <v>25.019406679469441</v>
      </c>
      <c r="U203" s="84" t="s">
        <v>21</v>
      </c>
      <c r="V203" s="76">
        <v>0</v>
      </c>
      <c r="W203" s="76">
        <v>0</v>
      </c>
      <c r="X203" s="76">
        <v>0</v>
      </c>
      <c r="Y203" s="76">
        <v>0</v>
      </c>
      <c r="Z203" s="76">
        <v>20.302020164686038</v>
      </c>
      <c r="AA203" s="76">
        <v>0</v>
      </c>
      <c r="AB203" s="76">
        <v>4.7173865147834038</v>
      </c>
      <c r="AC203" s="77">
        <v>0</v>
      </c>
      <c r="AD203" s="76">
        <v>0</v>
      </c>
      <c r="AE203" s="76">
        <v>0</v>
      </c>
      <c r="AF203" s="76">
        <v>0</v>
      </c>
      <c r="AG203" s="76">
        <v>0</v>
      </c>
      <c r="AH203" s="76">
        <v>0</v>
      </c>
      <c r="AI203" s="79">
        <f t="shared" si="236"/>
        <v>25.019406679469441</v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234"/>
        <v>0</v>
      </c>
      <c r="J204" s="6"/>
      <c r="K204" s="25" t="s">
        <v>20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235"/>
        <v>0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0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236"/>
        <v>0</v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234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235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236"/>
        <v>0</v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234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235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236"/>
        <v>0</v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234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235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236"/>
        <v>0</v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234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235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236"/>
        <v>0</v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234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235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236"/>
        <v>0</v>
      </c>
      <c r="BA209"/>
      <c r="BR209"/>
      <c r="CG209"/>
    </row>
    <row r="210" spans="1:85" x14ac:dyDescent="0.25">
      <c r="A210" s="56" t="s">
        <v>25</v>
      </c>
      <c r="B210" s="57">
        <f>SUM(B189:B205)</f>
        <v>32.041944266568663</v>
      </c>
      <c r="C210" s="57">
        <f t="shared" ref="C210:I210" si="237">SUM(C189:C205)</f>
        <v>18.893892512150924</v>
      </c>
      <c r="D210" s="57">
        <f t="shared" si="237"/>
        <v>201.65326844360743</v>
      </c>
      <c r="E210" s="57">
        <f t="shared" si="237"/>
        <v>18.181521681203783</v>
      </c>
      <c r="F210" s="57">
        <f t="shared" si="237"/>
        <v>0</v>
      </c>
      <c r="G210" s="57">
        <f t="shared" si="237"/>
        <v>1.9718639773495918</v>
      </c>
      <c r="H210" s="58">
        <f t="shared" si="237"/>
        <v>0</v>
      </c>
      <c r="I210" s="16">
        <f t="shared" si="237"/>
        <v>272.74249088088038</v>
      </c>
      <c r="J210" s="6"/>
      <c r="K210" s="59" t="s">
        <v>25</v>
      </c>
      <c r="L210" s="57">
        <f>SUM(L189:L205)</f>
        <v>32.041944266568663</v>
      </c>
      <c r="M210" s="57">
        <f t="shared" ref="M210:S210" si="238">SUM(M189:M205)</f>
        <v>18.893892512150924</v>
      </c>
      <c r="N210" s="57">
        <f t="shared" si="238"/>
        <v>201.65326844360743</v>
      </c>
      <c r="O210" s="57">
        <f t="shared" si="238"/>
        <v>18.181521681203783</v>
      </c>
      <c r="P210" s="57">
        <f t="shared" si="238"/>
        <v>122.84789379070149</v>
      </c>
      <c r="Q210" s="57">
        <f t="shared" si="238"/>
        <v>1.9718639773495918</v>
      </c>
      <c r="R210" s="58">
        <f t="shared" si="238"/>
        <v>0</v>
      </c>
      <c r="S210" s="60">
        <f t="shared" si="238"/>
        <v>395.59038467158194</v>
      </c>
      <c r="U210" s="94" t="s">
        <v>61</v>
      </c>
      <c r="V210" s="95">
        <f>SUM(V189:V205)</f>
        <v>26.79438330717112</v>
      </c>
      <c r="W210" s="95">
        <f t="shared" ref="W210:AH210" si="239">SUM(W189:W205)</f>
        <v>0.39939895805381725</v>
      </c>
      <c r="X210" s="95">
        <f t="shared" si="239"/>
        <v>1.9718639773495918</v>
      </c>
      <c r="Y210" s="95">
        <f t="shared" si="239"/>
        <v>18.893892512150924</v>
      </c>
      <c r="Z210" s="95">
        <f t="shared" si="239"/>
        <v>193.68574837965767</v>
      </c>
      <c r="AA210" s="95">
        <f t="shared" si="239"/>
        <v>17.543567200747237</v>
      </c>
      <c r="AB210" s="95">
        <f t="shared" si="239"/>
        <v>122.84789379070149</v>
      </c>
      <c r="AC210" s="95">
        <f t="shared" si="239"/>
        <v>13.453636545749992</v>
      </c>
      <c r="AD210" s="96">
        <f t="shared" si="239"/>
        <v>4.8481620013437263</v>
      </c>
      <c r="AE210" s="96">
        <f t="shared" si="239"/>
        <v>0.63269107693399684</v>
      </c>
      <c r="AF210" s="96">
        <f t="shared" si="239"/>
        <v>0</v>
      </c>
      <c r="AG210" s="96">
        <f t="shared" si="239"/>
        <v>7.9675200639497223</v>
      </c>
      <c r="AH210" s="96">
        <f t="shared" si="239"/>
        <v>5.263403522548323E-3</v>
      </c>
      <c r="AI210" s="97">
        <f>SUM(V210:AC210)</f>
        <v>395.59038467158183</v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0.11748057357356505</v>
      </c>
      <c r="C211" s="98">
        <f t="shared" ref="C211:H211" si="240">IF($I210=0,"-",C210/$I210)</f>
        <v>6.9273740410337403E-2</v>
      </c>
      <c r="D211" s="98">
        <f t="shared" si="240"/>
        <v>0.73935406174639284</v>
      </c>
      <c r="E211" s="98">
        <f t="shared" si="240"/>
        <v>6.6661859772867288E-2</v>
      </c>
      <c r="F211" s="98">
        <f t="shared" si="240"/>
        <v>0</v>
      </c>
      <c r="G211" s="98">
        <f t="shared" si="240"/>
        <v>7.2297644968374163E-3</v>
      </c>
      <c r="H211" s="99">
        <f t="shared" si="240"/>
        <v>0</v>
      </c>
      <c r="I211" s="100">
        <f>SUM(B211:H211)</f>
        <v>1</v>
      </c>
      <c r="J211"/>
      <c r="K211" s="64" t="s">
        <v>86</v>
      </c>
      <c r="L211" s="65">
        <f>IF($S210=0,"-",L210/$S210)</f>
        <v>8.0997783333813328E-2</v>
      </c>
      <c r="M211" s="65">
        <f t="shared" ref="M211:R211" si="241">IF($S210=0,"-",M210/$S210)</f>
        <v>4.7761253165535311E-2</v>
      </c>
      <c r="N211" s="65">
        <f t="shared" si="241"/>
        <v>0.50975270445721133</v>
      </c>
      <c r="O211" s="65">
        <f t="shared" si="241"/>
        <v>4.5960474232198623E-2</v>
      </c>
      <c r="P211" s="65">
        <f t="shared" si="241"/>
        <v>0.31054317433091677</v>
      </c>
      <c r="Q211" s="65">
        <f t="shared" si="241"/>
        <v>4.9846104803245609E-3</v>
      </c>
      <c r="R211" s="66">
        <f t="shared" si="241"/>
        <v>0</v>
      </c>
      <c r="S211" s="67">
        <f>SUM(L211:R211)</f>
        <v>1</v>
      </c>
      <c r="U211" s="101" t="s">
        <v>86</v>
      </c>
      <c r="V211" s="102">
        <f>+V210/$AI210</f>
        <v>6.7732645548035125E-2</v>
      </c>
      <c r="W211" s="102">
        <f t="shared" ref="W211:AH211" si="242">+W210/$AI210</f>
        <v>1.0096275681356545E-3</v>
      </c>
      <c r="X211" s="102">
        <f t="shared" si="242"/>
        <v>4.9846104803245618E-3</v>
      </c>
      <c r="Y211" s="102">
        <f t="shared" si="242"/>
        <v>4.7761253165535325E-2</v>
      </c>
      <c r="Z211" s="102">
        <f t="shared" si="242"/>
        <v>0.48961187097723596</v>
      </c>
      <c r="AA211" s="102">
        <f t="shared" si="242"/>
        <v>4.4347809958302863E-2</v>
      </c>
      <c r="AB211" s="102">
        <f t="shared" si="242"/>
        <v>0.31054317433091683</v>
      </c>
      <c r="AC211" s="102">
        <f t="shared" si="242"/>
        <v>3.400900797151369E-2</v>
      </c>
      <c r="AD211" s="102">
        <f t="shared" si="242"/>
        <v>1.2255510217642571E-2</v>
      </c>
      <c r="AE211" s="102">
        <f t="shared" si="242"/>
        <v>1.5993590882125597E-3</v>
      </c>
      <c r="AF211" s="102">
        <f t="shared" si="242"/>
        <v>0</v>
      </c>
      <c r="AG211" s="102">
        <f t="shared" si="242"/>
        <v>2.0140833479975348E-2</v>
      </c>
      <c r="AH211" s="102">
        <f t="shared" si="242"/>
        <v>1.3305185683211153E-5</v>
      </c>
      <c r="AI211" s="103">
        <f>SUM(V211:AC211)</f>
        <v>1</v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243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244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245">SUM(V216:AC216)</f>
        <v>0</v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243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244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245"/>
        <v>0</v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243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244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245"/>
        <v>0</v>
      </c>
      <c r="BA218"/>
      <c r="BR218"/>
      <c r="CG218"/>
    </row>
    <row r="219" spans="1:85" x14ac:dyDescent="0.25">
      <c r="A219" s="29" t="s">
        <v>15</v>
      </c>
      <c r="B219" s="18">
        <v>0.81780121960605445</v>
      </c>
      <c r="C219" s="18">
        <v>0.41906338264958631</v>
      </c>
      <c r="D219" s="18">
        <v>0.11071382511910365</v>
      </c>
      <c r="E219" s="18">
        <v>0</v>
      </c>
      <c r="F219" s="214"/>
      <c r="G219" s="18">
        <v>0</v>
      </c>
      <c r="H219" s="30">
        <v>0</v>
      </c>
      <c r="I219" s="16">
        <f t="shared" si="243"/>
        <v>1.3475784273747442</v>
      </c>
      <c r="J219" s="6"/>
      <c r="K219" s="31" t="s">
        <v>15</v>
      </c>
      <c r="L219" s="18">
        <v>0.81780121960605445</v>
      </c>
      <c r="M219" s="18">
        <v>0.41906338264958631</v>
      </c>
      <c r="N219" s="18">
        <v>0.11071382511910365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244"/>
        <v>1.3475784273747442</v>
      </c>
      <c r="U219" s="84" t="s">
        <v>15</v>
      </c>
      <c r="V219" s="76">
        <v>0.81780121960605445</v>
      </c>
      <c r="W219" s="76">
        <v>0</v>
      </c>
      <c r="X219" s="76">
        <v>0</v>
      </c>
      <c r="Y219" s="76">
        <v>0.41906338264958631</v>
      </c>
      <c r="Z219" s="76">
        <v>7.8150935378190803E-2</v>
      </c>
      <c r="AA219" s="76">
        <v>0</v>
      </c>
      <c r="AB219" s="76">
        <v>0</v>
      </c>
      <c r="AC219" s="77">
        <v>3.2562889740912843E-2</v>
      </c>
      <c r="AD219" s="78">
        <v>0</v>
      </c>
      <c r="AE219" s="78">
        <v>0</v>
      </c>
      <c r="AF219" s="78">
        <v>0</v>
      </c>
      <c r="AG219" s="78">
        <v>3.2562889740912843E-2</v>
      </c>
      <c r="AH219" s="78">
        <v>0</v>
      </c>
      <c r="AI219" s="79">
        <f t="shared" si="245"/>
        <v>1.3475784273747444</v>
      </c>
      <c r="BA219"/>
      <c r="BR219"/>
      <c r="CG219"/>
    </row>
    <row r="220" spans="1:85" x14ac:dyDescent="0.25">
      <c r="A220" s="21" t="s">
        <v>14</v>
      </c>
      <c r="B220" s="22">
        <v>0.62490698853899806</v>
      </c>
      <c r="C220" s="22">
        <v>0</v>
      </c>
      <c r="D220" s="22">
        <v>0.61522506365876972</v>
      </c>
      <c r="E220" s="22">
        <v>0</v>
      </c>
      <c r="F220" s="214"/>
      <c r="G220" s="22">
        <v>0</v>
      </c>
      <c r="H220" s="23">
        <v>0</v>
      </c>
      <c r="I220" s="24">
        <f t="shared" si="243"/>
        <v>1.2401320521977679</v>
      </c>
      <c r="J220" s="6"/>
      <c r="K220" s="25" t="s">
        <v>14</v>
      </c>
      <c r="L220" s="26">
        <v>0.62490698853899806</v>
      </c>
      <c r="M220" s="26">
        <v>0</v>
      </c>
      <c r="N220" s="26">
        <v>0.61522506365876972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244"/>
        <v>1.2401320521977679</v>
      </c>
      <c r="U220" s="80" t="s">
        <v>55</v>
      </c>
      <c r="V220" s="81">
        <v>0.62490698853899806</v>
      </c>
      <c r="W220" s="81">
        <v>0</v>
      </c>
      <c r="X220" s="81">
        <v>0</v>
      </c>
      <c r="Y220" s="81">
        <v>0</v>
      </c>
      <c r="Z220" s="81">
        <v>0.61522506365876972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245"/>
        <v>1.2401320521977679</v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1.6498121082576095E-3</v>
      </c>
      <c r="F221" s="214"/>
      <c r="G221" s="18">
        <v>0</v>
      </c>
      <c r="H221" s="30">
        <v>0</v>
      </c>
      <c r="I221" s="16">
        <f t="shared" si="243"/>
        <v>1.6498121082576095E-3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1.6498121082576095E-3</v>
      </c>
      <c r="P221" s="18">
        <v>2.4626028367611159</v>
      </c>
      <c r="Q221" s="18">
        <v>0</v>
      </c>
      <c r="R221" s="19">
        <v>0</v>
      </c>
      <c r="S221" s="20">
        <f t="shared" si="244"/>
        <v>2.4642526488693735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1.6498121082576095E-3</v>
      </c>
      <c r="AB221" s="76">
        <v>2.4626028367611159</v>
      </c>
      <c r="AC221" s="77">
        <v>0</v>
      </c>
      <c r="AD221" s="76">
        <v>0</v>
      </c>
      <c r="AE221" s="76">
        <v>0</v>
      </c>
      <c r="AF221" s="76">
        <v>0</v>
      </c>
      <c r="AG221" s="76">
        <v>0</v>
      </c>
      <c r="AH221" s="76">
        <v>0</v>
      </c>
      <c r="AI221" s="79">
        <f t="shared" si="245"/>
        <v>2.4642526488693735</v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243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0.31390453255644657</v>
      </c>
      <c r="Q222" s="26">
        <v>0</v>
      </c>
      <c r="R222" s="27">
        <v>0</v>
      </c>
      <c r="S222" s="28">
        <f t="shared" si="244"/>
        <v>0.31390453255644657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0.31390453255644657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245"/>
        <v>0.31390453255644657</v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243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244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245"/>
        <v>0</v>
      </c>
      <c r="BA223"/>
      <c r="BR223"/>
      <c r="CG223"/>
    </row>
    <row r="224" spans="1:85" x14ac:dyDescent="0.25">
      <c r="A224" s="21" t="s">
        <v>16</v>
      </c>
      <c r="B224" s="22">
        <v>1.1610200236865509E-2</v>
      </c>
      <c r="C224" s="22">
        <v>0</v>
      </c>
      <c r="D224" s="22">
        <v>4.5987595420484521E-2</v>
      </c>
      <c r="E224" s="22">
        <v>2.4304749048241077E-3</v>
      </c>
      <c r="F224" s="214"/>
      <c r="G224" s="22">
        <v>0</v>
      </c>
      <c r="H224" s="23">
        <v>0</v>
      </c>
      <c r="I224" s="24">
        <f t="shared" si="243"/>
        <v>6.0028270562174135E-2</v>
      </c>
      <c r="J224" s="6"/>
      <c r="K224" s="25" t="s">
        <v>16</v>
      </c>
      <c r="L224" s="26">
        <v>1.1610200236865509E-2</v>
      </c>
      <c r="M224" s="26">
        <v>0</v>
      </c>
      <c r="N224" s="26">
        <v>4.5987595420484521E-2</v>
      </c>
      <c r="O224" s="26">
        <v>2.4304749048241077E-3</v>
      </c>
      <c r="P224" s="26">
        <v>0</v>
      </c>
      <c r="Q224" s="26">
        <v>0</v>
      </c>
      <c r="R224" s="27">
        <v>0</v>
      </c>
      <c r="S224" s="28">
        <f t="shared" si="244"/>
        <v>6.0028270562174135E-2</v>
      </c>
      <c r="U224" s="80" t="s">
        <v>16</v>
      </c>
      <c r="V224" s="81">
        <v>1.1610200236865509E-2</v>
      </c>
      <c r="W224" s="81">
        <v>0</v>
      </c>
      <c r="X224" s="81">
        <v>0</v>
      </c>
      <c r="Y224" s="81">
        <v>0</v>
      </c>
      <c r="Z224" s="81">
        <v>4.5987595420484521E-2</v>
      </c>
      <c r="AA224" s="81">
        <v>2.4304749048241077E-3</v>
      </c>
      <c r="AB224" s="81">
        <v>0</v>
      </c>
      <c r="AC224" s="82">
        <v>0</v>
      </c>
      <c r="AD224" s="81">
        <v>0</v>
      </c>
      <c r="AE224" s="81">
        <v>0</v>
      </c>
      <c r="AF224" s="81">
        <v>0</v>
      </c>
      <c r="AG224" s="81">
        <v>0</v>
      </c>
      <c r="AH224" s="81">
        <v>0</v>
      </c>
      <c r="AI224" s="83">
        <f t="shared" si="245"/>
        <v>6.0028270562174135E-2</v>
      </c>
      <c r="BA224"/>
      <c r="BR224"/>
      <c r="CG224"/>
    </row>
    <row r="225" spans="1:85" x14ac:dyDescent="0.25">
      <c r="A225" s="29" t="s">
        <v>136</v>
      </c>
      <c r="B225" s="18">
        <v>0.23577834121434077</v>
      </c>
      <c r="C225" s="18">
        <v>9.3041386875232258E-3</v>
      </c>
      <c r="D225" s="18">
        <v>2.024217201695504</v>
      </c>
      <c r="E225" s="18">
        <v>2.5765307134679701E-3</v>
      </c>
      <c r="F225" s="214"/>
      <c r="G225" s="18">
        <v>0</v>
      </c>
      <c r="H225" s="30">
        <v>0</v>
      </c>
      <c r="I225" s="16">
        <f t="shared" si="243"/>
        <v>2.2718762123108358</v>
      </c>
      <c r="J225" s="6"/>
      <c r="K225" s="31" t="s">
        <v>136</v>
      </c>
      <c r="L225" s="18">
        <v>0.23577834121434077</v>
      </c>
      <c r="M225" s="18">
        <v>9.3041386875232258E-3</v>
      </c>
      <c r="N225" s="18">
        <v>2.024217201695504</v>
      </c>
      <c r="O225" s="18">
        <v>2.5765307134679701E-3</v>
      </c>
      <c r="P225" s="18">
        <v>0</v>
      </c>
      <c r="Q225" s="18">
        <v>0</v>
      </c>
      <c r="R225" s="19">
        <v>0</v>
      </c>
      <c r="S225" s="20">
        <f t="shared" si="244"/>
        <v>2.2718762123108358</v>
      </c>
      <c r="U225" s="84" t="s">
        <v>136</v>
      </c>
      <c r="V225" s="76">
        <v>0.21659285305854389</v>
      </c>
      <c r="W225" s="76">
        <v>0</v>
      </c>
      <c r="X225" s="76">
        <v>0</v>
      </c>
      <c r="Y225" s="76">
        <v>9.3041386875232258E-3</v>
      </c>
      <c r="Z225" s="76">
        <v>0.67707648635058437</v>
      </c>
      <c r="AA225" s="76">
        <v>2.5765307134679701E-3</v>
      </c>
      <c r="AB225" s="76">
        <v>0</v>
      </c>
      <c r="AC225" s="77">
        <v>1.3663262035007169</v>
      </c>
      <c r="AD225" s="76">
        <v>1.9185488155796886E-2</v>
      </c>
      <c r="AE225" s="76">
        <v>0</v>
      </c>
      <c r="AF225" s="76">
        <v>0</v>
      </c>
      <c r="AG225" s="76">
        <v>1.3471407153449197</v>
      </c>
      <c r="AH225" s="76">
        <v>0</v>
      </c>
      <c r="AI225" s="79">
        <f t="shared" si="245"/>
        <v>2.2718762123108363</v>
      </c>
      <c r="BA225"/>
      <c r="BR225"/>
      <c r="CG225"/>
    </row>
    <row r="226" spans="1:85" x14ac:dyDescent="0.25">
      <c r="A226" s="21" t="s">
        <v>24</v>
      </c>
      <c r="B226" s="22">
        <v>0.16377967933585486</v>
      </c>
      <c r="C226" s="22">
        <v>6.8900461658037851E-3</v>
      </c>
      <c r="D226" s="22">
        <v>0.20881563728382987</v>
      </c>
      <c r="E226" s="22">
        <v>2.0173905442271218</v>
      </c>
      <c r="F226" s="214"/>
      <c r="G226" s="22">
        <v>0.38615277462124675</v>
      </c>
      <c r="H226" s="23">
        <v>4.2531149171628292E-2</v>
      </c>
      <c r="I226" s="24">
        <f t="shared" si="243"/>
        <v>2.8255598308054855</v>
      </c>
      <c r="J226" s="6"/>
      <c r="K226" s="25" t="s">
        <v>24</v>
      </c>
      <c r="L226" s="26">
        <v>0.16377967933585486</v>
      </c>
      <c r="M226" s="26">
        <v>6.8900461658037851E-3</v>
      </c>
      <c r="N226" s="26">
        <v>0.20881563728382987</v>
      </c>
      <c r="O226" s="26">
        <v>2.0173905442271218</v>
      </c>
      <c r="P226" s="26">
        <v>6.3856329254717015E-2</v>
      </c>
      <c r="Q226" s="26">
        <v>0.38615277462124675</v>
      </c>
      <c r="R226" s="27">
        <v>4.2531149171628292E-2</v>
      </c>
      <c r="S226" s="28">
        <f t="shared" si="244"/>
        <v>2.8894161600602026</v>
      </c>
      <c r="U226" s="80" t="s">
        <v>24</v>
      </c>
      <c r="V226" s="81">
        <v>0</v>
      </c>
      <c r="W226" s="81">
        <v>0.14691525030149377</v>
      </c>
      <c r="X226" s="81">
        <v>0.38615277462124675</v>
      </c>
      <c r="Y226" s="81">
        <v>6.8900461658037851E-3</v>
      </c>
      <c r="Z226" s="81">
        <v>0.20619875854830072</v>
      </c>
      <c r="AA226" s="81">
        <v>1.9976326635616992</v>
      </c>
      <c r="AB226" s="81">
        <v>6.3856329254717015E-2</v>
      </c>
      <c r="AC226" s="82">
        <v>8.1770337606940899E-2</v>
      </c>
      <c r="AD226" s="81">
        <v>1.6864429034361098E-2</v>
      </c>
      <c r="AE226" s="81">
        <v>1.0962439016729641E-2</v>
      </c>
      <c r="AF226" s="81">
        <v>4.2531149171628292E-2</v>
      </c>
      <c r="AG226" s="81">
        <v>2.6168787355291489E-3</v>
      </c>
      <c r="AH226" s="81">
        <v>8.7954416486927325E-3</v>
      </c>
      <c r="AI226" s="83">
        <f t="shared" si="245"/>
        <v>2.8894161600602022</v>
      </c>
      <c r="BA226"/>
      <c r="BR226"/>
      <c r="CG226"/>
    </row>
    <row r="227" spans="1:85" x14ac:dyDescent="0.25">
      <c r="A227" s="29" t="s">
        <v>23</v>
      </c>
      <c r="B227" s="18">
        <v>0.435789762394865</v>
      </c>
      <c r="C227" s="18">
        <v>0</v>
      </c>
      <c r="D227" s="18">
        <v>0.11997960271247897</v>
      </c>
      <c r="E227" s="18">
        <v>0</v>
      </c>
      <c r="F227" s="214"/>
      <c r="G227" s="18">
        <v>0</v>
      </c>
      <c r="H227" s="30">
        <v>0</v>
      </c>
      <c r="I227" s="16">
        <f t="shared" si="243"/>
        <v>0.55576936510734398</v>
      </c>
      <c r="J227" s="6"/>
      <c r="K227" s="31" t="s">
        <v>23</v>
      </c>
      <c r="L227" s="18">
        <v>0.435789762394865</v>
      </c>
      <c r="M227" s="18">
        <v>0</v>
      </c>
      <c r="N227" s="18">
        <v>0.11997960271247897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244"/>
        <v>0.55576936510734398</v>
      </c>
      <c r="U227" s="84" t="s">
        <v>23</v>
      </c>
      <c r="V227" s="76">
        <v>0.435789762394865</v>
      </c>
      <c r="W227" s="76">
        <v>0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0.11997960271247897</v>
      </c>
      <c r="AD227" s="76">
        <v>0</v>
      </c>
      <c r="AE227" s="76">
        <v>0</v>
      </c>
      <c r="AF227" s="76">
        <v>0</v>
      </c>
      <c r="AG227" s="76">
        <v>0.11997960271247897</v>
      </c>
      <c r="AH227" s="76">
        <v>0</v>
      </c>
      <c r="AI227" s="79">
        <f t="shared" si="245"/>
        <v>0.55576936510734398</v>
      </c>
      <c r="BA227"/>
      <c r="BR227"/>
      <c r="CG227"/>
    </row>
    <row r="228" spans="1:85" x14ac:dyDescent="0.25">
      <c r="A228" s="21" t="s">
        <v>58</v>
      </c>
      <c r="B228" s="22">
        <v>1.3021978650146582E-2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243"/>
        <v>1.3021978650146582E-2</v>
      </c>
      <c r="J228" s="6"/>
      <c r="K228" s="25" t="s">
        <v>58</v>
      </c>
      <c r="L228" s="26">
        <v>1.3021978650146582E-2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244"/>
        <v>1.3021978650146582E-2</v>
      </c>
      <c r="U228" s="80" t="s">
        <v>58</v>
      </c>
      <c r="V228" s="81">
        <v>1.3021978650146582E-2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245"/>
        <v>1.3021978650146582E-2</v>
      </c>
      <c r="BA228"/>
      <c r="BR228"/>
      <c r="CG228"/>
    </row>
    <row r="229" spans="1:85" x14ac:dyDescent="0.25">
      <c r="A229" s="29" t="s">
        <v>21</v>
      </c>
      <c r="B229" s="18">
        <v>0.10879696203445609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243"/>
        <v>0.10879696203445609</v>
      </c>
      <c r="J229" s="6"/>
      <c r="K229" s="31" t="s">
        <v>21</v>
      </c>
      <c r="L229" s="18">
        <v>0.10879696203445609</v>
      </c>
      <c r="M229" s="18">
        <v>0</v>
      </c>
      <c r="N229" s="18">
        <v>0</v>
      </c>
      <c r="O229" s="18">
        <v>0</v>
      </c>
      <c r="P229" s="18">
        <v>0.10119644579732454</v>
      </c>
      <c r="Q229" s="18">
        <v>0</v>
      </c>
      <c r="R229" s="19">
        <v>0</v>
      </c>
      <c r="S229" s="20">
        <f t="shared" si="244"/>
        <v>0.20999340783178061</v>
      </c>
      <c r="U229" s="84" t="s">
        <v>21</v>
      </c>
      <c r="V229" s="76">
        <v>0.10879696203445609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0.10119644579732454</v>
      </c>
      <c r="AC229" s="77">
        <v>0</v>
      </c>
      <c r="AD229" s="76">
        <v>0</v>
      </c>
      <c r="AE229" s="76">
        <v>0</v>
      </c>
      <c r="AF229" s="76">
        <v>0</v>
      </c>
      <c r="AG229" s="76">
        <v>0</v>
      </c>
      <c r="AH229" s="76">
        <v>0</v>
      </c>
      <c r="AI229" s="79">
        <f t="shared" si="245"/>
        <v>0.20999340783178061</v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243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244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245"/>
        <v>0</v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243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244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245"/>
        <v>0</v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243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244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245"/>
        <v>0</v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243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244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245"/>
        <v>0</v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243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244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245"/>
        <v>0</v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243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244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245"/>
        <v>0</v>
      </c>
      <c r="BA235"/>
      <c r="BR235"/>
      <c r="CG235"/>
    </row>
    <row r="236" spans="1:85" x14ac:dyDescent="0.25">
      <c r="A236" s="56" t="s">
        <v>25</v>
      </c>
      <c r="B236" s="57">
        <f>SUM(B215:B231)</f>
        <v>2.4114851320115811</v>
      </c>
      <c r="C236" s="57">
        <f t="shared" ref="C236:I236" si="246">SUM(C215:C231)</f>
        <v>0.43525756750291333</v>
      </c>
      <c r="D236" s="57">
        <f t="shared" si="246"/>
        <v>3.1249389258901705</v>
      </c>
      <c r="E236" s="57">
        <f t="shared" si="246"/>
        <v>2.0240473619536714</v>
      </c>
      <c r="F236" s="57">
        <f t="shared" si="246"/>
        <v>0</v>
      </c>
      <c r="G236" s="57">
        <f t="shared" si="246"/>
        <v>0.38615277462124675</v>
      </c>
      <c r="H236" s="58">
        <f t="shared" si="246"/>
        <v>4.2531149171628292E-2</v>
      </c>
      <c r="I236" s="16">
        <f t="shared" si="246"/>
        <v>8.4244129111512098</v>
      </c>
      <c r="J236" s="6"/>
      <c r="K236" s="59" t="s">
        <v>25</v>
      </c>
      <c r="L236" s="57">
        <f>SUM(L215:L231)</f>
        <v>2.4114851320115811</v>
      </c>
      <c r="M236" s="57">
        <f t="shared" ref="M236:S236" si="247">SUM(M215:M231)</f>
        <v>0.43525756750291333</v>
      </c>
      <c r="N236" s="57">
        <f t="shared" si="247"/>
        <v>3.1249389258901705</v>
      </c>
      <c r="O236" s="57">
        <f t="shared" si="247"/>
        <v>2.0240473619536714</v>
      </c>
      <c r="P236" s="57">
        <f t="shared" si="247"/>
        <v>2.9415601443696042</v>
      </c>
      <c r="Q236" s="57">
        <f t="shared" si="247"/>
        <v>0.38615277462124675</v>
      </c>
      <c r="R236" s="58">
        <f t="shared" si="247"/>
        <v>4.2531149171628292E-2</v>
      </c>
      <c r="S236" s="60">
        <f t="shared" si="247"/>
        <v>11.365973055520813</v>
      </c>
      <c r="U236" s="94" t="s">
        <v>61</v>
      </c>
      <c r="V236" s="95">
        <f>SUM(V215:V231)</f>
        <v>2.2285199645199292</v>
      </c>
      <c r="W236" s="95">
        <f t="shared" ref="W236:AH236" si="248">SUM(W215:W231)</f>
        <v>0.14691525030149377</v>
      </c>
      <c r="X236" s="95">
        <f t="shared" si="248"/>
        <v>0.38615277462124675</v>
      </c>
      <c r="Y236" s="95">
        <f t="shared" si="248"/>
        <v>0.43525756750291333</v>
      </c>
      <c r="Z236" s="95">
        <f t="shared" si="248"/>
        <v>1.62263883935633</v>
      </c>
      <c r="AA236" s="95">
        <f t="shared" si="248"/>
        <v>2.0042894812882488</v>
      </c>
      <c r="AB236" s="95">
        <f t="shared" si="248"/>
        <v>2.9415601443696042</v>
      </c>
      <c r="AC236" s="95">
        <f t="shared" si="248"/>
        <v>1.6006390335610496</v>
      </c>
      <c r="AD236" s="96">
        <f t="shared" si="248"/>
        <v>3.6049917190157987E-2</v>
      </c>
      <c r="AE236" s="96">
        <f t="shared" si="248"/>
        <v>1.0962439016729641E-2</v>
      </c>
      <c r="AF236" s="96">
        <f t="shared" si="248"/>
        <v>4.2531149171628292E-2</v>
      </c>
      <c r="AG236" s="96">
        <f t="shared" si="248"/>
        <v>1.5023000865338407</v>
      </c>
      <c r="AH236" s="96">
        <f t="shared" si="248"/>
        <v>8.7954416486927325E-3</v>
      </c>
      <c r="AI236" s="97">
        <f>SUM(V236:AC236)</f>
        <v>11.365973055520817</v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0.28624963631822359</v>
      </c>
      <c r="C237" s="98">
        <f t="shared" ref="C237:H237" si="249">IF($I236=0,"-",C236/$I236)</f>
        <v>5.1666219604071459E-2</v>
      </c>
      <c r="D237" s="98">
        <f t="shared" si="249"/>
        <v>0.37093848068080304</v>
      </c>
      <c r="E237" s="98">
        <f t="shared" si="249"/>
        <v>0.24025975261427232</v>
      </c>
      <c r="F237" s="98">
        <f t="shared" si="249"/>
        <v>0</v>
      </c>
      <c r="G237" s="98">
        <f t="shared" si="249"/>
        <v>4.5837351361316211E-2</v>
      </c>
      <c r="H237" s="99">
        <f t="shared" si="249"/>
        <v>5.0485594213135901E-3</v>
      </c>
      <c r="I237" s="100">
        <f>SUM(B237:H237)</f>
        <v>1.0000000000000002</v>
      </c>
      <c r="J237"/>
      <c r="K237" s="64" t="s">
        <v>86</v>
      </c>
      <c r="L237" s="65">
        <f>IF($S236=0,"-",L236/$S236)</f>
        <v>0.212167063940051</v>
      </c>
      <c r="M237" s="65">
        <f t="shared" ref="M237:R237" si="250">IF($S236=0,"-",M236/$S236)</f>
        <v>3.8294791424962504E-2</v>
      </c>
      <c r="N237" s="65">
        <f t="shared" si="250"/>
        <v>0.27493809026516114</v>
      </c>
      <c r="O237" s="65">
        <f t="shared" si="250"/>
        <v>0.1780795495525592</v>
      </c>
      <c r="P237" s="65">
        <f t="shared" si="250"/>
        <v>0.25880407511091147</v>
      </c>
      <c r="Q237" s="65">
        <f t="shared" si="250"/>
        <v>3.3974458036716892E-2</v>
      </c>
      <c r="R237" s="66">
        <f t="shared" si="250"/>
        <v>3.7419716696380488E-3</v>
      </c>
      <c r="S237" s="67">
        <f>SUM(L237:R237)</f>
        <v>1.0000000000000004</v>
      </c>
      <c r="U237" s="101" t="s">
        <v>86</v>
      </c>
      <c r="V237" s="102">
        <f>+V236/$AI236</f>
        <v>0.19606943933739715</v>
      </c>
      <c r="W237" s="102">
        <f t="shared" ref="W237:AH237" si="251">+W236/$AI236</f>
        <v>1.2925884091387348E-2</v>
      </c>
      <c r="X237" s="102">
        <f t="shared" si="251"/>
        <v>3.3974458036716886E-2</v>
      </c>
      <c r="Y237" s="102">
        <f t="shared" si="251"/>
        <v>3.8294791424962497E-2</v>
      </c>
      <c r="Z237" s="102">
        <f t="shared" si="251"/>
        <v>0.1427628616951685</v>
      </c>
      <c r="AA237" s="102">
        <f t="shared" si="251"/>
        <v>0.1763412135061064</v>
      </c>
      <c r="AB237" s="102">
        <f t="shared" si="251"/>
        <v>0.25880407511091136</v>
      </c>
      <c r="AC237" s="102">
        <f t="shared" si="251"/>
        <v>0.1408272767973498</v>
      </c>
      <c r="AD237" s="102">
        <f t="shared" si="251"/>
        <v>3.1717405112664234E-3</v>
      </c>
      <c r="AE237" s="102">
        <f t="shared" si="251"/>
        <v>9.6449630517158702E-4</v>
      </c>
      <c r="AF237" s="102">
        <f t="shared" si="251"/>
        <v>3.7419716696380475E-3</v>
      </c>
      <c r="AG237" s="102">
        <f t="shared" si="251"/>
        <v>0.13217522856999256</v>
      </c>
      <c r="AH237" s="102">
        <f t="shared" si="251"/>
        <v>7.7383974128114835E-4</v>
      </c>
      <c r="AI237" s="103">
        <f>SUM(V237:AC237)</f>
        <v>0.99999999999999978</v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252">SUM(B242:H242)</f>
        <v>0</v>
      </c>
      <c r="J242" s="6"/>
      <c r="K242" s="25" t="s">
        <v>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253">SUM(L242:R242)</f>
        <v>0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254">SUM(V242:AC242)</f>
        <v>0</v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252"/>
        <v>0</v>
      </c>
      <c r="J243" s="6"/>
      <c r="K243" s="31" t="s">
        <v>9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253"/>
        <v>0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0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254"/>
        <v>0</v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252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253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254"/>
        <v>0</v>
      </c>
      <c r="BA244"/>
      <c r="BR244"/>
      <c r="CG244"/>
    </row>
    <row r="245" spans="1:85" x14ac:dyDescent="0.25">
      <c r="A245" s="29" t="s">
        <v>15</v>
      </c>
      <c r="B245" s="18">
        <v>17.485124114515298</v>
      </c>
      <c r="C245" s="18">
        <v>0.10317544526201218</v>
      </c>
      <c r="D245" s="18">
        <v>0.37344515197730616</v>
      </c>
      <c r="E245" s="18">
        <v>0</v>
      </c>
      <c r="F245" s="214"/>
      <c r="G245" s="18">
        <v>0</v>
      </c>
      <c r="H245" s="30">
        <v>0</v>
      </c>
      <c r="I245" s="16">
        <f t="shared" si="252"/>
        <v>17.961744711754616</v>
      </c>
      <c r="J245" s="6"/>
      <c r="K245" s="31" t="s">
        <v>15</v>
      </c>
      <c r="L245" s="18">
        <v>17.485124114515298</v>
      </c>
      <c r="M245" s="18">
        <v>0.10317544526201218</v>
      </c>
      <c r="N245" s="18">
        <v>0.37344515197730616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253"/>
        <v>17.961744711754616</v>
      </c>
      <c r="U245" s="84" t="s">
        <v>15</v>
      </c>
      <c r="V245" s="76">
        <v>17.455739206265399</v>
      </c>
      <c r="W245" s="76">
        <v>0</v>
      </c>
      <c r="X245" s="76">
        <v>0</v>
      </c>
      <c r="Y245" s="76">
        <v>0.10317544526201218</v>
      </c>
      <c r="Z245" s="76">
        <v>0.35840922002730141</v>
      </c>
      <c r="AA245" s="76">
        <v>0</v>
      </c>
      <c r="AB245" s="76">
        <v>0</v>
      </c>
      <c r="AC245" s="77">
        <v>4.4420840199902729E-2</v>
      </c>
      <c r="AD245" s="78">
        <v>2.9384908249898003E-2</v>
      </c>
      <c r="AE245" s="78">
        <v>0</v>
      </c>
      <c r="AF245" s="78">
        <v>0</v>
      </c>
      <c r="AG245" s="78">
        <v>1.5035931950004735E-2</v>
      </c>
      <c r="AH245" s="78">
        <v>0</v>
      </c>
      <c r="AI245" s="79">
        <f t="shared" si="254"/>
        <v>17.961744711754612</v>
      </c>
      <c r="BA245"/>
      <c r="BR245"/>
      <c r="CG245"/>
    </row>
    <row r="246" spans="1:85" x14ac:dyDescent="0.25">
      <c r="A246" s="21" t="s">
        <v>14</v>
      </c>
      <c r="B246" s="22">
        <v>12.938036664113749</v>
      </c>
      <c r="C246" s="22">
        <v>6.299154617357601E-2</v>
      </c>
      <c r="D246" s="22">
        <v>0.21694827825223895</v>
      </c>
      <c r="E246" s="22">
        <v>0</v>
      </c>
      <c r="F246" s="214"/>
      <c r="G246" s="22">
        <v>0</v>
      </c>
      <c r="H246" s="23">
        <v>0</v>
      </c>
      <c r="I246" s="24">
        <f t="shared" si="252"/>
        <v>13.217976488539565</v>
      </c>
      <c r="J246" s="6"/>
      <c r="K246" s="25" t="s">
        <v>14</v>
      </c>
      <c r="L246" s="26">
        <v>12.938036664113749</v>
      </c>
      <c r="M246" s="26">
        <v>6.299154617357601E-2</v>
      </c>
      <c r="N246" s="26">
        <v>0.21694827825223895</v>
      </c>
      <c r="O246" s="26">
        <v>0</v>
      </c>
      <c r="P246" s="26">
        <v>0</v>
      </c>
      <c r="Q246" s="26">
        <v>0</v>
      </c>
      <c r="R246" s="27">
        <v>0</v>
      </c>
      <c r="S246" s="28">
        <f t="shared" si="253"/>
        <v>13.217976488539565</v>
      </c>
      <c r="U246" s="80" t="s">
        <v>55</v>
      </c>
      <c r="V246" s="81">
        <v>12.936672947156838</v>
      </c>
      <c r="W246" s="81">
        <v>0</v>
      </c>
      <c r="X246" s="81">
        <v>0</v>
      </c>
      <c r="Y246" s="81">
        <v>6.299154617357601E-2</v>
      </c>
      <c r="Z246" s="81">
        <v>0.21584604395790116</v>
      </c>
      <c r="AA246" s="81">
        <v>0</v>
      </c>
      <c r="AB246" s="81">
        <v>0</v>
      </c>
      <c r="AC246" s="82">
        <v>2.4659512512486929E-3</v>
      </c>
      <c r="AD246" s="81">
        <v>1.3637169569109186E-3</v>
      </c>
      <c r="AE246" s="81">
        <v>0</v>
      </c>
      <c r="AF246" s="81">
        <v>0</v>
      </c>
      <c r="AG246" s="81">
        <v>1.1022342943377745E-3</v>
      </c>
      <c r="AH246" s="81">
        <v>0</v>
      </c>
      <c r="AI246" s="83">
        <f t="shared" si="254"/>
        <v>13.217976488539565</v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0.31430519272943214</v>
      </c>
      <c r="F247" s="214"/>
      <c r="G247" s="18">
        <v>0</v>
      </c>
      <c r="H247" s="30">
        <v>0</v>
      </c>
      <c r="I247" s="16">
        <f t="shared" si="252"/>
        <v>0.31430519272943214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0.31430519272943214</v>
      </c>
      <c r="P247" s="18">
        <v>58.485330869503755</v>
      </c>
      <c r="Q247" s="18">
        <v>0</v>
      </c>
      <c r="R247" s="19">
        <v>0</v>
      </c>
      <c r="S247" s="20">
        <f t="shared" si="253"/>
        <v>58.799636062233191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0.31430519272943214</v>
      </c>
      <c r="AB247" s="76">
        <v>58.485330869503755</v>
      </c>
      <c r="AC247" s="77">
        <v>0</v>
      </c>
      <c r="AD247" s="76">
        <v>0</v>
      </c>
      <c r="AE247" s="76">
        <v>0</v>
      </c>
      <c r="AF247" s="76">
        <v>0</v>
      </c>
      <c r="AG247" s="76">
        <v>0</v>
      </c>
      <c r="AH247" s="76">
        <v>0</v>
      </c>
      <c r="AI247" s="79">
        <f t="shared" si="254"/>
        <v>58.799636062233191</v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2.4624860875106639E-3</v>
      </c>
      <c r="F248" s="214"/>
      <c r="G248" s="22">
        <v>0</v>
      </c>
      <c r="H248" s="23">
        <v>0</v>
      </c>
      <c r="I248" s="24">
        <f t="shared" si="252"/>
        <v>2.4624860875106639E-3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2.4624860875106639E-3</v>
      </c>
      <c r="P248" s="26">
        <v>3.6953851038153815</v>
      </c>
      <c r="Q248" s="26">
        <v>0</v>
      </c>
      <c r="R248" s="27">
        <v>0</v>
      </c>
      <c r="S248" s="28">
        <f t="shared" si="253"/>
        <v>3.6978475899028922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2.4624860875106639E-3</v>
      </c>
      <c r="AB248" s="81">
        <v>3.6953851038153815</v>
      </c>
      <c r="AC248" s="82">
        <v>0</v>
      </c>
      <c r="AD248" s="81">
        <v>0</v>
      </c>
      <c r="AE248" s="81">
        <v>0</v>
      </c>
      <c r="AF248" s="81">
        <v>0</v>
      </c>
      <c r="AG248" s="81">
        <v>0</v>
      </c>
      <c r="AH248" s="81">
        <v>0</v>
      </c>
      <c r="AI248" s="83">
        <f t="shared" si="254"/>
        <v>3.6978475899028922</v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0.72200048448467291</v>
      </c>
      <c r="E249" s="18">
        <v>0</v>
      </c>
      <c r="F249" s="214"/>
      <c r="G249" s="18">
        <v>0</v>
      </c>
      <c r="H249" s="30">
        <v>0</v>
      </c>
      <c r="I249" s="16">
        <f t="shared" si="252"/>
        <v>0.72200048448467291</v>
      </c>
      <c r="J249" s="6"/>
      <c r="K249" s="31" t="s">
        <v>57</v>
      </c>
      <c r="L249" s="18">
        <v>0</v>
      </c>
      <c r="M249" s="18">
        <v>0</v>
      </c>
      <c r="N249" s="18">
        <v>0.72200048448467291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253"/>
        <v>0.72200048448467291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0.72200048448467291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254"/>
        <v>0.72200048448467291</v>
      </c>
      <c r="BA249"/>
      <c r="BR249"/>
      <c r="CG249"/>
    </row>
    <row r="250" spans="1:85" x14ac:dyDescent="0.25">
      <c r="A250" s="21" t="s">
        <v>16</v>
      </c>
      <c r="B250" s="22">
        <v>1.4542203874380217</v>
      </c>
      <c r="C250" s="22">
        <v>6.9654415466891037E-2</v>
      </c>
      <c r="D250" s="22">
        <v>0.71392847829863049</v>
      </c>
      <c r="E250" s="22">
        <v>2.7100955004106357E-3</v>
      </c>
      <c r="F250" s="214"/>
      <c r="G250" s="22">
        <v>0</v>
      </c>
      <c r="H250" s="23">
        <v>0</v>
      </c>
      <c r="I250" s="24">
        <f t="shared" si="252"/>
        <v>2.2405133767039538</v>
      </c>
      <c r="J250" s="6"/>
      <c r="K250" s="25" t="s">
        <v>16</v>
      </c>
      <c r="L250" s="26">
        <v>1.4542203874380217</v>
      </c>
      <c r="M250" s="26">
        <v>6.9654415466891037E-2</v>
      </c>
      <c r="N250" s="26">
        <v>0.71392847829863049</v>
      </c>
      <c r="O250" s="26">
        <v>2.7100955004106357E-3</v>
      </c>
      <c r="P250" s="26">
        <v>8.0902480866896543E-4</v>
      </c>
      <c r="Q250" s="26">
        <v>0</v>
      </c>
      <c r="R250" s="27">
        <v>0</v>
      </c>
      <c r="S250" s="28">
        <f t="shared" si="253"/>
        <v>2.241322401512623</v>
      </c>
      <c r="U250" s="80" t="s">
        <v>16</v>
      </c>
      <c r="V250" s="81">
        <v>1.4529605689501339</v>
      </c>
      <c r="W250" s="81">
        <v>0</v>
      </c>
      <c r="X250" s="81">
        <v>0</v>
      </c>
      <c r="Y250" s="81">
        <v>6.9654415466891037E-2</v>
      </c>
      <c r="Z250" s="81">
        <v>0.71392847829863049</v>
      </c>
      <c r="AA250" s="81">
        <v>0</v>
      </c>
      <c r="AB250" s="81">
        <v>8.0902480866896543E-4</v>
      </c>
      <c r="AC250" s="82">
        <v>3.9699139882983731E-3</v>
      </c>
      <c r="AD250" s="81">
        <v>1.2598184878877365E-3</v>
      </c>
      <c r="AE250" s="81">
        <v>0</v>
      </c>
      <c r="AF250" s="81">
        <v>0</v>
      </c>
      <c r="AG250" s="81">
        <v>0</v>
      </c>
      <c r="AH250" s="81">
        <v>2.7100955004106357E-3</v>
      </c>
      <c r="AI250" s="83">
        <f t="shared" si="254"/>
        <v>2.241322401512623</v>
      </c>
      <c r="BA250"/>
      <c r="BR250"/>
      <c r="CG250"/>
    </row>
    <row r="251" spans="1:85" x14ac:dyDescent="0.25">
      <c r="A251" s="29" t="s">
        <v>136</v>
      </c>
      <c r="B251" s="18">
        <v>120.83020198005006</v>
      </c>
      <c r="C251" s="18">
        <v>3.5437314609512689</v>
      </c>
      <c r="D251" s="18">
        <v>83.309097914029294</v>
      </c>
      <c r="E251" s="18">
        <v>0.48850612826097894</v>
      </c>
      <c r="F251" s="214"/>
      <c r="G251" s="18">
        <v>0</v>
      </c>
      <c r="H251" s="30">
        <v>0</v>
      </c>
      <c r="I251" s="16">
        <f t="shared" si="252"/>
        <v>208.17153748329159</v>
      </c>
      <c r="J251" s="6"/>
      <c r="K251" s="31" t="s">
        <v>136</v>
      </c>
      <c r="L251" s="18">
        <v>120.83020198005006</v>
      </c>
      <c r="M251" s="18">
        <v>3.5437314609512689</v>
      </c>
      <c r="N251" s="18">
        <v>83.309097914029294</v>
      </c>
      <c r="O251" s="18">
        <v>0.48850612826097894</v>
      </c>
      <c r="P251" s="18">
        <v>8.1630796395920677E-2</v>
      </c>
      <c r="Q251" s="18">
        <v>0</v>
      </c>
      <c r="R251" s="19">
        <v>0</v>
      </c>
      <c r="S251" s="20">
        <f t="shared" si="253"/>
        <v>208.25316827968751</v>
      </c>
      <c r="U251" s="84" t="s">
        <v>136</v>
      </c>
      <c r="V251" s="76">
        <v>117.4635145075267</v>
      </c>
      <c r="W251" s="76">
        <v>0</v>
      </c>
      <c r="X251" s="76">
        <v>0</v>
      </c>
      <c r="Y251" s="76">
        <v>3.5437314609512689</v>
      </c>
      <c r="Z251" s="76">
        <v>83.223252134655198</v>
      </c>
      <c r="AA251" s="76">
        <v>0.48850612826097894</v>
      </c>
      <c r="AB251" s="76">
        <v>8.1630796395920677E-2</v>
      </c>
      <c r="AC251" s="77">
        <v>3.4525332518974645</v>
      </c>
      <c r="AD251" s="76">
        <v>3.3666874725233717</v>
      </c>
      <c r="AE251" s="76">
        <v>0</v>
      </c>
      <c r="AF251" s="76">
        <v>0</v>
      </c>
      <c r="AG251" s="76">
        <v>8.5845779374092823E-2</v>
      </c>
      <c r="AH251" s="76">
        <v>0</v>
      </c>
      <c r="AI251" s="79">
        <f t="shared" si="254"/>
        <v>208.25316827968754</v>
      </c>
      <c r="BA251"/>
      <c r="BR251"/>
      <c r="CG251"/>
    </row>
    <row r="252" spans="1:85" x14ac:dyDescent="0.25">
      <c r="A252" s="21" t="s">
        <v>24</v>
      </c>
      <c r="B252" s="22">
        <v>30.626656880965221</v>
      </c>
      <c r="C252" s="22">
        <v>1.3469247689563899</v>
      </c>
      <c r="D252" s="22">
        <v>22.000197794512204</v>
      </c>
      <c r="E252" s="22">
        <v>146.56389345008751</v>
      </c>
      <c r="F252" s="214"/>
      <c r="G252" s="22">
        <v>22.911910912367865</v>
      </c>
      <c r="H252" s="23">
        <v>3.4352175420976985</v>
      </c>
      <c r="I252" s="24">
        <f t="shared" si="252"/>
        <v>226.88480134898688</v>
      </c>
      <c r="J252" s="6"/>
      <c r="K252" s="25" t="s">
        <v>24</v>
      </c>
      <c r="L252" s="26">
        <v>30.626656880965221</v>
      </c>
      <c r="M252" s="26">
        <v>1.3469247689563899</v>
      </c>
      <c r="N252" s="26">
        <v>22.000197794512204</v>
      </c>
      <c r="O252" s="26">
        <v>146.56389345008751</v>
      </c>
      <c r="P252" s="26">
        <v>4.1673097914464012</v>
      </c>
      <c r="Q252" s="26">
        <v>22.911910912367865</v>
      </c>
      <c r="R252" s="27">
        <v>3.4352175420976985</v>
      </c>
      <c r="S252" s="28">
        <f t="shared" si="253"/>
        <v>231.05211114043328</v>
      </c>
      <c r="U252" s="80" t="s">
        <v>24</v>
      </c>
      <c r="V252" s="81">
        <v>1.1340409099611453</v>
      </c>
      <c r="W252" s="81">
        <v>11.393473215723063</v>
      </c>
      <c r="X252" s="81">
        <v>22.911910912367865</v>
      </c>
      <c r="Y252" s="81">
        <v>1.3469247689563899</v>
      </c>
      <c r="Z252" s="81">
        <v>21.749523905466337</v>
      </c>
      <c r="AA252" s="81">
        <v>135.93807486171272</v>
      </c>
      <c r="AB252" s="81">
        <v>4.1673097914464012</v>
      </c>
      <c r="AC252" s="82">
        <v>32.410852774799373</v>
      </c>
      <c r="AD252" s="81">
        <v>18.099142755281012</v>
      </c>
      <c r="AE252" s="81">
        <v>10.144969672083946</v>
      </c>
      <c r="AF252" s="81">
        <v>3.4352175420976985</v>
      </c>
      <c r="AG252" s="81">
        <v>0.25067388904586796</v>
      </c>
      <c r="AH252" s="81">
        <v>0.48084891629083493</v>
      </c>
      <c r="AI252" s="83">
        <f t="shared" si="254"/>
        <v>231.05211114043328</v>
      </c>
      <c r="BA252"/>
      <c r="BR252"/>
      <c r="CG252"/>
    </row>
    <row r="253" spans="1:85" x14ac:dyDescent="0.25">
      <c r="A253" s="29" t="s">
        <v>23</v>
      </c>
      <c r="B253" s="18">
        <v>18.484170192109719</v>
      </c>
      <c r="C253" s="18">
        <v>0</v>
      </c>
      <c r="D253" s="18">
        <v>0.33966417933870341</v>
      </c>
      <c r="E253" s="18">
        <v>0</v>
      </c>
      <c r="F253" s="214"/>
      <c r="G253" s="18">
        <v>0</v>
      </c>
      <c r="H253" s="30">
        <v>0</v>
      </c>
      <c r="I253" s="16">
        <f t="shared" si="252"/>
        <v>18.823834371448424</v>
      </c>
      <c r="J253" s="6"/>
      <c r="K253" s="31" t="s">
        <v>23</v>
      </c>
      <c r="L253" s="18">
        <v>18.484170192109719</v>
      </c>
      <c r="M253" s="18">
        <v>0</v>
      </c>
      <c r="N253" s="18">
        <v>0.33966417933870341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253"/>
        <v>18.823834371448424</v>
      </c>
      <c r="U253" s="84" t="s">
        <v>23</v>
      </c>
      <c r="V253" s="76">
        <v>18.335891958041856</v>
      </c>
      <c r="W253" s="76">
        <v>0</v>
      </c>
      <c r="X253" s="76">
        <v>0</v>
      </c>
      <c r="Y253" s="76">
        <v>0</v>
      </c>
      <c r="Z253" s="76">
        <v>0.33966417933870341</v>
      </c>
      <c r="AA253" s="76">
        <v>0</v>
      </c>
      <c r="AB253" s="76">
        <v>0</v>
      </c>
      <c r="AC253" s="77">
        <v>0.1482782340678617</v>
      </c>
      <c r="AD253" s="76">
        <v>0.1482782340678617</v>
      </c>
      <c r="AE253" s="76">
        <v>0</v>
      </c>
      <c r="AF253" s="76">
        <v>0</v>
      </c>
      <c r="AG253" s="76">
        <v>0</v>
      </c>
      <c r="AH253" s="76">
        <v>0</v>
      </c>
      <c r="AI253" s="79">
        <f t="shared" si="254"/>
        <v>18.823834371448424</v>
      </c>
      <c r="BA253"/>
      <c r="BR253"/>
      <c r="CG253"/>
    </row>
    <row r="254" spans="1:85" x14ac:dyDescent="0.25">
      <c r="A254" s="21" t="s">
        <v>58</v>
      </c>
      <c r="B254" s="22">
        <v>0.13401379792284338</v>
      </c>
      <c r="C254" s="22">
        <v>0.22727082225059522</v>
      </c>
      <c r="D254" s="22">
        <v>0.41447566367889704</v>
      </c>
      <c r="E254" s="22">
        <v>0</v>
      </c>
      <c r="F254" s="214"/>
      <c r="G254" s="22">
        <v>0</v>
      </c>
      <c r="H254" s="23">
        <v>0</v>
      </c>
      <c r="I254" s="24">
        <f t="shared" si="252"/>
        <v>0.77576028385233564</v>
      </c>
      <c r="J254" s="6"/>
      <c r="K254" s="25" t="s">
        <v>58</v>
      </c>
      <c r="L254" s="26">
        <v>0.13401379792284338</v>
      </c>
      <c r="M254" s="26">
        <v>0.22727082225059522</v>
      </c>
      <c r="N254" s="26">
        <v>0.41447566367889704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253"/>
        <v>0.77576028385233564</v>
      </c>
      <c r="U254" s="80" t="s">
        <v>58</v>
      </c>
      <c r="V254" s="81">
        <v>0.13401379792284338</v>
      </c>
      <c r="W254" s="81">
        <v>0</v>
      </c>
      <c r="X254" s="81">
        <v>0</v>
      </c>
      <c r="Y254" s="81">
        <v>0.22727082225059522</v>
      </c>
      <c r="Z254" s="81">
        <v>0.41447566367889704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254"/>
        <v>0.77576028385233564</v>
      </c>
      <c r="BA254"/>
      <c r="BR254"/>
      <c r="CG254"/>
    </row>
    <row r="255" spans="1:85" x14ac:dyDescent="0.25">
      <c r="A255" s="29" t="s">
        <v>21</v>
      </c>
      <c r="B255" s="18">
        <v>0.16223919145002327</v>
      </c>
      <c r="C255" s="18">
        <v>0</v>
      </c>
      <c r="D255" s="18">
        <v>6.1065312537580718</v>
      </c>
      <c r="E255" s="18">
        <v>0</v>
      </c>
      <c r="F255" s="214"/>
      <c r="G255" s="18">
        <v>0</v>
      </c>
      <c r="H255" s="30">
        <v>0</v>
      </c>
      <c r="I255" s="16">
        <f t="shared" si="252"/>
        <v>6.2687704452080952</v>
      </c>
      <c r="J255" s="6"/>
      <c r="K255" s="31" t="s">
        <v>21</v>
      </c>
      <c r="L255" s="18">
        <v>0.16223919145002327</v>
      </c>
      <c r="M255" s="18">
        <v>0</v>
      </c>
      <c r="N255" s="18">
        <v>6.1065312537580718</v>
      </c>
      <c r="O255" s="18">
        <v>0</v>
      </c>
      <c r="P255" s="18">
        <v>2.402833672787168</v>
      </c>
      <c r="Q255" s="18">
        <v>0</v>
      </c>
      <c r="R255" s="19">
        <v>0</v>
      </c>
      <c r="S255" s="20">
        <f t="shared" si="253"/>
        <v>8.6716041179952636</v>
      </c>
      <c r="U255" s="84" t="s">
        <v>21</v>
      </c>
      <c r="V255" s="76">
        <v>0.16223919145002327</v>
      </c>
      <c r="W255" s="76">
        <v>0</v>
      </c>
      <c r="X255" s="76">
        <v>0</v>
      </c>
      <c r="Y255" s="76">
        <v>0</v>
      </c>
      <c r="Z255" s="76">
        <v>6.1044456442108848</v>
      </c>
      <c r="AA255" s="76">
        <v>0</v>
      </c>
      <c r="AB255" s="76">
        <v>2.402833672787168</v>
      </c>
      <c r="AC255" s="77">
        <v>2.0856095471870001E-3</v>
      </c>
      <c r="AD255" s="76">
        <v>0</v>
      </c>
      <c r="AE255" s="76">
        <v>0</v>
      </c>
      <c r="AF255" s="76">
        <v>0</v>
      </c>
      <c r="AG255" s="76">
        <v>2.0856095471870001E-3</v>
      </c>
      <c r="AH255" s="76">
        <v>0</v>
      </c>
      <c r="AI255" s="79">
        <f t="shared" si="254"/>
        <v>8.6716041179952636</v>
      </c>
      <c r="BA255"/>
      <c r="BR255"/>
      <c r="CG255"/>
    </row>
    <row r="256" spans="1:85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252"/>
        <v>0</v>
      </c>
      <c r="J256" s="6"/>
      <c r="K256" s="25" t="s">
        <v>20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253"/>
        <v>0</v>
      </c>
      <c r="U256" s="80" t="s">
        <v>59</v>
      </c>
      <c r="V256" s="81">
        <v>0</v>
      </c>
      <c r="W256" s="81">
        <v>0</v>
      </c>
      <c r="X256" s="81">
        <v>0</v>
      </c>
      <c r="Y256" s="81">
        <v>0</v>
      </c>
      <c r="Z256" s="81">
        <v>0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254"/>
        <v>0</v>
      </c>
      <c r="BA256"/>
      <c r="BR256"/>
      <c r="CG256"/>
    </row>
    <row r="257" spans="1:85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252"/>
        <v>0</v>
      </c>
      <c r="J257" s="6"/>
      <c r="K257" s="33" t="s">
        <v>62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253"/>
        <v>0</v>
      </c>
      <c r="U257" s="85" t="s">
        <v>60</v>
      </c>
      <c r="V257" s="76">
        <v>0</v>
      </c>
      <c r="W257" s="76">
        <v>0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0</v>
      </c>
      <c r="AD257" s="78">
        <v>0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254"/>
        <v>0</v>
      </c>
      <c r="BA257"/>
      <c r="BR257"/>
      <c r="CG257"/>
    </row>
    <row r="258" spans="1:85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252"/>
        <v>0</v>
      </c>
      <c r="J258" s="6"/>
      <c r="K258" s="38" t="s">
        <v>22</v>
      </c>
      <c r="L258" s="39">
        <v>0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253"/>
        <v>0</v>
      </c>
      <c r="U258" s="86" t="s">
        <v>63</v>
      </c>
      <c r="V258" s="87">
        <v>0</v>
      </c>
      <c r="W258" s="87">
        <v>0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0</v>
      </c>
      <c r="AD258" s="87">
        <v>0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254"/>
        <v>0</v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252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253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254"/>
        <v>0</v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252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253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254"/>
        <v>0</v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252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253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254"/>
        <v>0</v>
      </c>
      <c r="BA261"/>
      <c r="BR261"/>
      <c r="CG261"/>
    </row>
    <row r="262" spans="1:85" x14ac:dyDescent="0.25">
      <c r="A262" s="56" t="s">
        <v>25</v>
      </c>
      <c r="B262" s="57">
        <f>SUM(B241:B257)</f>
        <v>202.11466320856496</v>
      </c>
      <c r="C262" s="57">
        <f t="shared" ref="C262:I262" si="255">SUM(C241:C257)</f>
        <v>5.3537484590607338</v>
      </c>
      <c r="D262" s="57">
        <f t="shared" si="255"/>
        <v>114.19628919833002</v>
      </c>
      <c r="E262" s="57">
        <f t="shared" si="255"/>
        <v>147.37187735266585</v>
      </c>
      <c r="F262" s="57">
        <f t="shared" si="255"/>
        <v>0</v>
      </c>
      <c r="G262" s="57">
        <f t="shared" si="255"/>
        <v>22.911910912367865</v>
      </c>
      <c r="H262" s="58">
        <f t="shared" si="255"/>
        <v>3.4352175420976985</v>
      </c>
      <c r="I262" s="16">
        <f t="shared" si="255"/>
        <v>495.38370667308703</v>
      </c>
      <c r="J262" s="6"/>
      <c r="K262" s="59" t="s">
        <v>25</v>
      </c>
      <c r="L262" s="57">
        <f>SUM(L241:L257)</f>
        <v>202.11466320856496</v>
      </c>
      <c r="M262" s="57">
        <f t="shared" ref="M262:S262" si="256">SUM(M241:M257)</f>
        <v>5.3537484590607338</v>
      </c>
      <c r="N262" s="57">
        <f t="shared" si="256"/>
        <v>114.19628919833002</v>
      </c>
      <c r="O262" s="57">
        <f t="shared" si="256"/>
        <v>147.37187735266585</v>
      </c>
      <c r="P262" s="57">
        <f t="shared" si="256"/>
        <v>68.833299258757293</v>
      </c>
      <c r="Q262" s="57">
        <f t="shared" si="256"/>
        <v>22.911910912367865</v>
      </c>
      <c r="R262" s="58">
        <f t="shared" si="256"/>
        <v>3.4352175420976985</v>
      </c>
      <c r="S262" s="60">
        <f t="shared" si="256"/>
        <v>564.21700593184448</v>
      </c>
      <c r="U262" s="94" t="s">
        <v>61</v>
      </c>
      <c r="V262" s="95">
        <f>SUM(V241:V257)</f>
        <v>169.07507308727494</v>
      </c>
      <c r="W262" s="95">
        <f t="shared" ref="W262:AH262" si="257">SUM(W241:W257)</f>
        <v>11.393473215723063</v>
      </c>
      <c r="X262" s="95">
        <f t="shared" si="257"/>
        <v>22.911910912367865</v>
      </c>
      <c r="Y262" s="95">
        <f t="shared" si="257"/>
        <v>5.3537484590607338</v>
      </c>
      <c r="Z262" s="95">
        <f t="shared" si="257"/>
        <v>113.84154575411851</v>
      </c>
      <c r="AA262" s="95">
        <f t="shared" si="257"/>
        <v>136.74334866879065</v>
      </c>
      <c r="AB262" s="95">
        <f t="shared" si="257"/>
        <v>68.833299258757293</v>
      </c>
      <c r="AC262" s="95">
        <f t="shared" si="257"/>
        <v>36.064606575751334</v>
      </c>
      <c r="AD262" s="96">
        <f t="shared" si="257"/>
        <v>21.646116905566945</v>
      </c>
      <c r="AE262" s="96">
        <f t="shared" si="257"/>
        <v>10.144969672083946</v>
      </c>
      <c r="AF262" s="96">
        <f t="shared" si="257"/>
        <v>3.4352175420976985</v>
      </c>
      <c r="AG262" s="96">
        <f t="shared" si="257"/>
        <v>0.35474344421149029</v>
      </c>
      <c r="AH262" s="96">
        <f t="shared" si="257"/>
        <v>0.48355901179124555</v>
      </c>
      <c r="AI262" s="97">
        <f>SUM(V262:AC262)</f>
        <v>564.21700593184437</v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0.40799618656401271</v>
      </c>
      <c r="C263" s="98">
        <f t="shared" ref="C263:H263" si="258">IF($I262=0,"-",C262/$I262)</f>
        <v>1.080727603056548E-2</v>
      </c>
      <c r="D263" s="98">
        <f t="shared" si="258"/>
        <v>0.2305208824191109</v>
      </c>
      <c r="E263" s="98">
        <f t="shared" si="258"/>
        <v>0.29749036023487813</v>
      </c>
      <c r="F263" s="98">
        <f t="shared" si="258"/>
        <v>0</v>
      </c>
      <c r="G263" s="98">
        <f t="shared" si="258"/>
        <v>4.6250836682216245E-2</v>
      </c>
      <c r="H263" s="99">
        <f t="shared" si="258"/>
        <v>6.9344580692167635E-3</v>
      </c>
      <c r="I263" s="100">
        <f>SUM(B263:H263)</f>
        <v>1.0000000000000002</v>
      </c>
      <c r="J263"/>
      <c r="K263" s="64" t="s">
        <v>86</v>
      </c>
      <c r="L263" s="65">
        <f>IF($S262=0,"-",L262/$S262)</f>
        <v>0.35822150180453749</v>
      </c>
      <c r="M263" s="65">
        <f t="shared" ref="M263:R263" si="259">IF($S262=0,"-",M262/$S262)</f>
        <v>9.4888108702406767E-3</v>
      </c>
      <c r="N263" s="65">
        <f t="shared" si="259"/>
        <v>0.20239781502106044</v>
      </c>
      <c r="O263" s="65">
        <f t="shared" si="259"/>
        <v>0.26119715606457256</v>
      </c>
      <c r="P263" s="65">
        <f t="shared" si="259"/>
        <v>0.12199791664392357</v>
      </c>
      <c r="Q263" s="65">
        <f t="shared" si="259"/>
        <v>4.0608330963947489E-2</v>
      </c>
      <c r="R263" s="66">
        <f t="shared" si="259"/>
        <v>6.0884686317176718E-3</v>
      </c>
      <c r="S263" s="67">
        <f>SUM(L263:R263)</f>
        <v>0.99999999999999978</v>
      </c>
      <c r="U263" s="101" t="s">
        <v>86</v>
      </c>
      <c r="V263" s="102">
        <f>+V262/$AI262</f>
        <v>0.29966319928275731</v>
      </c>
      <c r="W263" s="102">
        <f t="shared" ref="W263:AH263" si="260">+W262/$AI262</f>
        <v>2.0193423976836596E-2</v>
      </c>
      <c r="X263" s="102">
        <f t="shared" si="260"/>
        <v>4.0608330963947496E-2</v>
      </c>
      <c r="Y263" s="102">
        <f t="shared" si="260"/>
        <v>9.4888108702406784E-3</v>
      </c>
      <c r="Z263" s="102">
        <f t="shared" si="260"/>
        <v>0.20176907919693263</v>
      </c>
      <c r="AA263" s="102">
        <f t="shared" si="260"/>
        <v>0.24235949507220067</v>
      </c>
      <c r="AB263" s="102">
        <f t="shared" si="260"/>
        <v>0.12199791664392359</v>
      </c>
      <c r="AC263" s="102">
        <f t="shared" si="260"/>
        <v>6.3919743993161068E-2</v>
      </c>
      <c r="AD263" s="102">
        <f t="shared" si="260"/>
        <v>3.8364878544943623E-2</v>
      </c>
      <c r="AE263" s="102">
        <f t="shared" si="260"/>
        <v>1.7980616616347481E-2</v>
      </c>
      <c r="AF263" s="102">
        <f t="shared" si="260"/>
        <v>6.0884686317176726E-3</v>
      </c>
      <c r="AG263" s="102">
        <f t="shared" si="260"/>
        <v>6.2873582412782182E-4</v>
      </c>
      <c r="AH263" s="102">
        <f t="shared" si="260"/>
        <v>8.5704437602445816E-4</v>
      </c>
      <c r="AI263" s="103">
        <f>SUM(V263:AC263)</f>
        <v>1</v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0</v>
      </c>
      <c r="J267" s="6"/>
      <c r="K267" s="72" t="s">
        <v>6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0</v>
      </c>
      <c r="U267" s="75" t="s">
        <v>6</v>
      </c>
      <c r="V267" s="76">
        <v>0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0</v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261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262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263">SUM(V268:AC268)</f>
        <v>0</v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261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262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263"/>
        <v>0</v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261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262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263"/>
        <v>0</v>
      </c>
      <c r="BA270"/>
      <c r="BR270"/>
      <c r="CG270"/>
    </row>
    <row r="271" spans="1:85" x14ac:dyDescent="0.25">
      <c r="A271" s="29" t="s">
        <v>15</v>
      </c>
      <c r="B271" s="18">
        <v>1.8085296645189035</v>
      </c>
      <c r="C271" s="18">
        <v>9.7981647610282678</v>
      </c>
      <c r="D271" s="18">
        <v>3.5192454938705477</v>
      </c>
      <c r="E271" s="18">
        <v>0</v>
      </c>
      <c r="F271" s="214"/>
      <c r="G271" s="18">
        <v>0</v>
      </c>
      <c r="H271" s="30">
        <v>0</v>
      </c>
      <c r="I271" s="16">
        <f t="shared" si="261"/>
        <v>15.12593991941772</v>
      </c>
      <c r="J271" s="6"/>
      <c r="K271" s="31" t="s">
        <v>15</v>
      </c>
      <c r="L271" s="18">
        <v>1.8085296645189035</v>
      </c>
      <c r="M271" s="18">
        <v>9.7981647610282678</v>
      </c>
      <c r="N271" s="18">
        <v>3.5192454938705477</v>
      </c>
      <c r="O271" s="18">
        <v>0</v>
      </c>
      <c r="P271" s="18">
        <v>0</v>
      </c>
      <c r="Q271" s="18">
        <v>0</v>
      </c>
      <c r="R271" s="19">
        <v>0</v>
      </c>
      <c r="S271" s="20">
        <f t="shared" si="262"/>
        <v>15.12593991941772</v>
      </c>
      <c r="U271" s="84" t="s">
        <v>15</v>
      </c>
      <c r="V271" s="76">
        <v>1.8085296645189035</v>
      </c>
      <c r="W271" s="76">
        <v>0</v>
      </c>
      <c r="X271" s="76">
        <v>0</v>
      </c>
      <c r="Y271" s="76">
        <v>9.7981647610282678</v>
      </c>
      <c r="Z271" s="76">
        <v>3.5192454938705477</v>
      </c>
      <c r="AA271" s="76">
        <v>0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263"/>
        <v>15.12593991941772</v>
      </c>
      <c r="BA271"/>
      <c r="BR271"/>
      <c r="CG271"/>
    </row>
    <row r="272" spans="1:85" x14ac:dyDescent="0.25">
      <c r="A272" s="21" t="s">
        <v>14</v>
      </c>
      <c r="B272" s="22">
        <v>1.1814914484102217</v>
      </c>
      <c r="C272" s="22">
        <v>0.18682012003725168</v>
      </c>
      <c r="D272" s="22">
        <v>3.3035265128538396</v>
      </c>
      <c r="E272" s="22">
        <v>0.16904942569224482</v>
      </c>
      <c r="F272" s="214"/>
      <c r="G272" s="22">
        <v>0</v>
      </c>
      <c r="H272" s="23">
        <v>0</v>
      </c>
      <c r="I272" s="24">
        <f t="shared" si="261"/>
        <v>4.8408875069935586</v>
      </c>
      <c r="J272" s="6"/>
      <c r="K272" s="25" t="s">
        <v>14</v>
      </c>
      <c r="L272" s="26">
        <v>1.1814914484102217</v>
      </c>
      <c r="M272" s="26">
        <v>0.18682012003725168</v>
      </c>
      <c r="N272" s="26">
        <v>3.3035265128538396</v>
      </c>
      <c r="O272" s="26">
        <v>0.16904942569224482</v>
      </c>
      <c r="P272" s="26">
        <v>0</v>
      </c>
      <c r="Q272" s="26">
        <v>0</v>
      </c>
      <c r="R272" s="27">
        <v>0</v>
      </c>
      <c r="S272" s="28">
        <f t="shared" si="262"/>
        <v>4.8408875069935586</v>
      </c>
      <c r="U272" s="80" t="s">
        <v>55</v>
      </c>
      <c r="V272" s="81">
        <v>1.1814914484102217</v>
      </c>
      <c r="W272" s="81">
        <v>0</v>
      </c>
      <c r="X272" s="81">
        <v>0</v>
      </c>
      <c r="Y272" s="81">
        <v>0.18682012003725168</v>
      </c>
      <c r="Z272" s="81">
        <v>3.3035265128538396</v>
      </c>
      <c r="AA272" s="81">
        <v>0.16904942569224482</v>
      </c>
      <c r="AB272" s="81">
        <v>0</v>
      </c>
      <c r="AC272" s="82">
        <v>0</v>
      </c>
      <c r="AD272" s="81">
        <v>0</v>
      </c>
      <c r="AE272" s="81">
        <v>0</v>
      </c>
      <c r="AF272" s="81">
        <v>0</v>
      </c>
      <c r="AG272" s="81">
        <v>0</v>
      </c>
      <c r="AH272" s="81">
        <v>0</v>
      </c>
      <c r="AI272" s="83">
        <f t="shared" si="263"/>
        <v>4.8408875069935586</v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9.7951752733035296</v>
      </c>
      <c r="F273" s="214"/>
      <c r="G273" s="18">
        <v>0</v>
      </c>
      <c r="H273" s="30">
        <v>0</v>
      </c>
      <c r="I273" s="16">
        <f t="shared" si="261"/>
        <v>9.7951752733035296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9.7951752733035296</v>
      </c>
      <c r="P273" s="18">
        <v>139.31374318101163</v>
      </c>
      <c r="Q273" s="18">
        <v>0</v>
      </c>
      <c r="R273" s="19">
        <v>0</v>
      </c>
      <c r="S273" s="20">
        <f t="shared" si="262"/>
        <v>149.10891845431516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9.7951752733035296</v>
      </c>
      <c r="AB273" s="76">
        <v>139.31374318101163</v>
      </c>
      <c r="AC273" s="77">
        <v>0</v>
      </c>
      <c r="AD273" s="76">
        <v>0</v>
      </c>
      <c r="AE273" s="76">
        <v>0</v>
      </c>
      <c r="AF273" s="76">
        <v>0</v>
      </c>
      <c r="AG273" s="76">
        <v>0</v>
      </c>
      <c r="AH273" s="76">
        <v>0</v>
      </c>
      <c r="AI273" s="79">
        <f t="shared" si="263"/>
        <v>149.10891845431516</v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5.8894366802836632E-4</v>
      </c>
      <c r="F274" s="214"/>
      <c r="G274" s="22">
        <v>0</v>
      </c>
      <c r="H274" s="23">
        <v>0</v>
      </c>
      <c r="I274" s="24">
        <f t="shared" si="261"/>
        <v>5.8894366802836632E-4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5.8894366802836632E-4</v>
      </c>
      <c r="P274" s="26">
        <v>0.18193401381463692</v>
      </c>
      <c r="Q274" s="26">
        <v>0</v>
      </c>
      <c r="R274" s="27">
        <v>0</v>
      </c>
      <c r="S274" s="28">
        <f t="shared" si="262"/>
        <v>0.18252295748266528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5.8894366802836632E-4</v>
      </c>
      <c r="AB274" s="81">
        <v>0.18193401381463692</v>
      </c>
      <c r="AC274" s="82">
        <v>0</v>
      </c>
      <c r="AD274" s="81">
        <v>0</v>
      </c>
      <c r="AE274" s="81">
        <v>0</v>
      </c>
      <c r="AF274" s="81">
        <v>0</v>
      </c>
      <c r="AG274" s="81">
        <v>0</v>
      </c>
      <c r="AH274" s="81">
        <v>0</v>
      </c>
      <c r="AI274" s="83">
        <f t="shared" si="263"/>
        <v>0.18252295748266528</v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261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262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263"/>
        <v>0</v>
      </c>
      <c r="BA275"/>
      <c r="BR275"/>
      <c r="CG275"/>
    </row>
    <row r="276" spans="1:85" x14ac:dyDescent="0.25">
      <c r="A276" s="21" t="s">
        <v>16</v>
      </c>
      <c r="B276" s="22">
        <v>7.2481206008746621E-2</v>
      </c>
      <c r="C276" s="22">
        <v>0</v>
      </c>
      <c r="D276" s="22">
        <v>0.97947575687495436</v>
      </c>
      <c r="E276" s="22">
        <v>0</v>
      </c>
      <c r="F276" s="214"/>
      <c r="G276" s="22">
        <v>0</v>
      </c>
      <c r="H276" s="23">
        <v>0</v>
      </c>
      <c r="I276" s="24">
        <f t="shared" si="261"/>
        <v>1.0519569628837009</v>
      </c>
      <c r="J276" s="6"/>
      <c r="K276" s="25" t="s">
        <v>16</v>
      </c>
      <c r="L276" s="26">
        <v>7.2481206008746621E-2</v>
      </c>
      <c r="M276" s="26">
        <v>0</v>
      </c>
      <c r="N276" s="26">
        <v>0.97947575687495436</v>
      </c>
      <c r="O276" s="26">
        <v>0</v>
      </c>
      <c r="P276" s="26">
        <v>0.57909833986700965</v>
      </c>
      <c r="Q276" s="26">
        <v>0</v>
      </c>
      <c r="R276" s="27">
        <v>0</v>
      </c>
      <c r="S276" s="28">
        <f t="shared" si="262"/>
        <v>1.6310553027507106</v>
      </c>
      <c r="U276" s="80" t="s">
        <v>16</v>
      </c>
      <c r="V276" s="81">
        <v>7.2481206008746621E-2</v>
      </c>
      <c r="W276" s="81">
        <v>0</v>
      </c>
      <c r="X276" s="81">
        <v>0</v>
      </c>
      <c r="Y276" s="81">
        <v>0</v>
      </c>
      <c r="Z276" s="81">
        <v>0.97947575687495436</v>
      </c>
      <c r="AA276" s="81">
        <v>0</v>
      </c>
      <c r="AB276" s="81">
        <v>0.57909833986700965</v>
      </c>
      <c r="AC276" s="82">
        <v>0</v>
      </c>
      <c r="AD276" s="81">
        <v>0</v>
      </c>
      <c r="AE276" s="81">
        <v>0</v>
      </c>
      <c r="AF276" s="81">
        <v>0</v>
      </c>
      <c r="AG276" s="81">
        <v>0</v>
      </c>
      <c r="AH276" s="81">
        <v>0</v>
      </c>
      <c r="AI276" s="83">
        <f t="shared" si="263"/>
        <v>1.6310553027507106</v>
      </c>
      <c r="BA276"/>
      <c r="BR276"/>
      <c r="CG276"/>
    </row>
    <row r="277" spans="1:85" x14ac:dyDescent="0.25">
      <c r="A277" s="29" t="s">
        <v>136</v>
      </c>
      <c r="B277" s="18">
        <v>0.26193374712446443</v>
      </c>
      <c r="C277" s="18">
        <v>3.0420533586756022</v>
      </c>
      <c r="D277" s="18">
        <v>11.419205079927277</v>
      </c>
      <c r="E277" s="18">
        <v>0</v>
      </c>
      <c r="F277" s="214"/>
      <c r="G277" s="18">
        <v>0</v>
      </c>
      <c r="H277" s="30">
        <v>0</v>
      </c>
      <c r="I277" s="16">
        <f t="shared" si="261"/>
        <v>14.723192185727344</v>
      </c>
      <c r="J277" s="6"/>
      <c r="K277" s="31" t="s">
        <v>136</v>
      </c>
      <c r="L277" s="18">
        <v>0.26193374712446443</v>
      </c>
      <c r="M277" s="18">
        <v>3.0420533586756022</v>
      </c>
      <c r="N277" s="18">
        <v>11.419205079927277</v>
      </c>
      <c r="O277" s="18">
        <v>0</v>
      </c>
      <c r="P277" s="18">
        <v>0</v>
      </c>
      <c r="Q277" s="18">
        <v>0</v>
      </c>
      <c r="R277" s="19">
        <v>0</v>
      </c>
      <c r="S277" s="20">
        <f t="shared" si="262"/>
        <v>14.723192185727344</v>
      </c>
      <c r="U277" s="84" t="s">
        <v>136</v>
      </c>
      <c r="V277" s="76">
        <v>0.2585499280380622</v>
      </c>
      <c r="W277" s="76">
        <v>0</v>
      </c>
      <c r="X277" s="76">
        <v>0</v>
      </c>
      <c r="Y277" s="76">
        <v>3.0420533586756022</v>
      </c>
      <c r="Z277" s="76">
        <v>9.0441024631815541</v>
      </c>
      <c r="AA277" s="76">
        <v>0</v>
      </c>
      <c r="AB277" s="76">
        <v>0</v>
      </c>
      <c r="AC277" s="77">
        <v>2.3784864358321252</v>
      </c>
      <c r="AD277" s="76">
        <v>3.3838190864022271E-3</v>
      </c>
      <c r="AE277" s="76">
        <v>0</v>
      </c>
      <c r="AF277" s="76">
        <v>0</v>
      </c>
      <c r="AG277" s="76">
        <v>2.375102616745723</v>
      </c>
      <c r="AH277" s="76">
        <v>0</v>
      </c>
      <c r="AI277" s="79">
        <f t="shared" si="263"/>
        <v>14.723192185727344</v>
      </c>
      <c r="BA277"/>
      <c r="BR277"/>
      <c r="CG277"/>
    </row>
    <row r="278" spans="1:85" x14ac:dyDescent="0.25">
      <c r="A278" s="21" t="s">
        <v>24</v>
      </c>
      <c r="B278" s="22">
        <v>0.42611982867007292</v>
      </c>
      <c r="C278" s="22">
        <v>0</v>
      </c>
      <c r="D278" s="22">
        <v>6.3940889371405435E-2</v>
      </c>
      <c r="E278" s="22">
        <v>37.080559598841901</v>
      </c>
      <c r="F278" s="214"/>
      <c r="G278" s="22">
        <v>0.37027738716483843</v>
      </c>
      <c r="H278" s="23">
        <v>0</v>
      </c>
      <c r="I278" s="24">
        <f t="shared" si="261"/>
        <v>37.940897704048218</v>
      </c>
      <c r="J278" s="6"/>
      <c r="K278" s="25" t="s">
        <v>24</v>
      </c>
      <c r="L278" s="26">
        <v>0.42611982867007292</v>
      </c>
      <c r="M278" s="26">
        <v>0</v>
      </c>
      <c r="N278" s="26">
        <v>6.3940889371405435E-2</v>
      </c>
      <c r="O278" s="26">
        <v>37.080559598841901</v>
      </c>
      <c r="P278" s="26">
        <v>3.7261718407460794E-2</v>
      </c>
      <c r="Q278" s="26">
        <v>0.37027738716483843</v>
      </c>
      <c r="R278" s="27">
        <v>0</v>
      </c>
      <c r="S278" s="28">
        <f t="shared" si="262"/>
        <v>37.978159422455683</v>
      </c>
      <c r="U278" s="80" t="s">
        <v>24</v>
      </c>
      <c r="V278" s="81">
        <v>0.22102787391237319</v>
      </c>
      <c r="W278" s="81">
        <v>0.11459309307084034</v>
      </c>
      <c r="X278" s="81">
        <v>0.37027738716483843</v>
      </c>
      <c r="Y278" s="81">
        <v>0</v>
      </c>
      <c r="Z278" s="81">
        <v>0</v>
      </c>
      <c r="AA278" s="81">
        <v>37.016618709470499</v>
      </c>
      <c r="AB278" s="81">
        <v>3.7261718407460794E-2</v>
      </c>
      <c r="AC278" s="82">
        <v>0.21838064042967023</v>
      </c>
      <c r="AD278" s="81">
        <v>9.0498861686859375E-2</v>
      </c>
      <c r="AE278" s="81">
        <v>6.3940889371405435E-2</v>
      </c>
      <c r="AF278" s="81">
        <v>0</v>
      </c>
      <c r="AG278" s="81">
        <v>6.3940889371405435E-2</v>
      </c>
      <c r="AH278" s="81">
        <v>0</v>
      </c>
      <c r="AI278" s="83">
        <f t="shared" si="263"/>
        <v>37.97815942245569</v>
      </c>
      <c r="BA278"/>
      <c r="BR278"/>
      <c r="CG278"/>
    </row>
    <row r="279" spans="1:85" x14ac:dyDescent="0.25">
      <c r="A279" s="29" t="s">
        <v>23</v>
      </c>
      <c r="B279" s="18">
        <v>0.83506674375000012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261"/>
        <v>0.83506674375000012</v>
      </c>
      <c r="J279" s="6"/>
      <c r="K279" s="31" t="s">
        <v>23</v>
      </c>
      <c r="L279" s="18">
        <v>0.83506674375000012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262"/>
        <v>0.83506674375000012</v>
      </c>
      <c r="U279" s="84" t="s">
        <v>23</v>
      </c>
      <c r="V279" s="76">
        <v>0.83506674375000012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263"/>
        <v>0.83506674375000012</v>
      </c>
      <c r="BA279"/>
      <c r="BR279"/>
      <c r="CG279"/>
    </row>
    <row r="280" spans="1:85" x14ac:dyDescent="0.25">
      <c r="A280" s="21" t="s">
        <v>58</v>
      </c>
      <c r="B280" s="22">
        <v>4.8436260013783448E-2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261"/>
        <v>4.8436260013783448E-2</v>
      </c>
      <c r="J280" s="6"/>
      <c r="K280" s="25" t="s">
        <v>58</v>
      </c>
      <c r="L280" s="26">
        <v>4.8436260013783448E-2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262"/>
        <v>4.8436260013783448E-2</v>
      </c>
      <c r="U280" s="80" t="s">
        <v>58</v>
      </c>
      <c r="V280" s="81">
        <v>4.8436260013783448E-2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263"/>
        <v>4.8436260013783448E-2</v>
      </c>
      <c r="BA280"/>
      <c r="BR280"/>
      <c r="CG280"/>
    </row>
    <row r="281" spans="1:85" x14ac:dyDescent="0.25">
      <c r="A281" s="29" t="s">
        <v>21</v>
      </c>
      <c r="B281" s="18">
        <v>0.80819630727753555</v>
      </c>
      <c r="C281" s="18">
        <v>0</v>
      </c>
      <c r="D281" s="18">
        <v>0</v>
      </c>
      <c r="E281" s="18">
        <v>0</v>
      </c>
      <c r="F281" s="214"/>
      <c r="G281" s="18">
        <v>0</v>
      </c>
      <c r="H281" s="30">
        <v>0</v>
      </c>
      <c r="I281" s="16">
        <f t="shared" si="261"/>
        <v>0.80819630727753555</v>
      </c>
      <c r="J281" s="6"/>
      <c r="K281" s="31" t="s">
        <v>21</v>
      </c>
      <c r="L281" s="18">
        <v>0.80819630727753555</v>
      </c>
      <c r="M281" s="18">
        <v>0</v>
      </c>
      <c r="N281" s="18">
        <v>0</v>
      </c>
      <c r="O281" s="18">
        <v>0</v>
      </c>
      <c r="P281" s="18">
        <v>5.4812440369265705</v>
      </c>
      <c r="Q281" s="18">
        <v>0</v>
      </c>
      <c r="R281" s="19">
        <v>0</v>
      </c>
      <c r="S281" s="20">
        <f t="shared" si="262"/>
        <v>6.289440344204106</v>
      </c>
      <c r="U281" s="84" t="s">
        <v>21</v>
      </c>
      <c r="V281" s="76">
        <v>0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5.4812440369265705</v>
      </c>
      <c r="AC281" s="77">
        <v>0.80819630727753555</v>
      </c>
      <c r="AD281" s="76">
        <v>0.80819630727753555</v>
      </c>
      <c r="AE281" s="76">
        <v>0</v>
      </c>
      <c r="AF281" s="76">
        <v>0</v>
      </c>
      <c r="AG281" s="76">
        <v>0</v>
      </c>
      <c r="AH281" s="76">
        <v>0</v>
      </c>
      <c r="AI281" s="79">
        <f t="shared" si="263"/>
        <v>6.289440344204106</v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261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262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263"/>
        <v>0</v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261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262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263"/>
        <v>0</v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261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262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263"/>
        <v>0</v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261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262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263"/>
        <v>0</v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261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262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263"/>
        <v>0</v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261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262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263"/>
        <v>0</v>
      </c>
      <c r="BA287"/>
      <c r="BR287"/>
      <c r="CG287"/>
    </row>
    <row r="288" spans="1:85" ht="15" thickBot="1" x14ac:dyDescent="0.35">
      <c r="A288" s="56" t="s">
        <v>25</v>
      </c>
      <c r="B288" s="57">
        <f>SUM(B267:B283)</f>
        <v>5.4422552057737281</v>
      </c>
      <c r="C288" s="57">
        <f t="shared" ref="C288:I288" si="264">SUM(C267:C283)</f>
        <v>13.027038239741122</v>
      </c>
      <c r="D288" s="57">
        <f t="shared" si="264"/>
        <v>19.285393732898026</v>
      </c>
      <c r="E288" s="57">
        <f t="shared" si="264"/>
        <v>47.0453732415057</v>
      </c>
      <c r="F288" s="57">
        <f t="shared" si="264"/>
        <v>0</v>
      </c>
      <c r="G288" s="57">
        <f t="shared" si="264"/>
        <v>0.37027738716483843</v>
      </c>
      <c r="H288" s="58">
        <f t="shared" si="264"/>
        <v>0</v>
      </c>
      <c r="I288" s="16">
        <f t="shared" si="264"/>
        <v>85.170337807083428</v>
      </c>
      <c r="J288" s="6"/>
      <c r="K288" s="59" t="s">
        <v>25</v>
      </c>
      <c r="L288" s="57">
        <f>SUM(L267:L283)</f>
        <v>5.4422552057737281</v>
      </c>
      <c r="M288" s="57">
        <f t="shared" ref="M288:S288" si="265">SUM(M267:M283)</f>
        <v>13.027038239741122</v>
      </c>
      <c r="N288" s="57">
        <f t="shared" si="265"/>
        <v>19.285393732898026</v>
      </c>
      <c r="O288" s="57">
        <f t="shared" si="265"/>
        <v>47.0453732415057</v>
      </c>
      <c r="P288" s="57">
        <f t="shared" si="265"/>
        <v>145.59328129002731</v>
      </c>
      <c r="Q288" s="57">
        <f t="shared" si="265"/>
        <v>0.37027738716483843</v>
      </c>
      <c r="R288" s="58">
        <f t="shared" si="265"/>
        <v>0</v>
      </c>
      <c r="S288" s="60">
        <f t="shared" si="265"/>
        <v>230.76361909711073</v>
      </c>
      <c r="U288" s="101" t="s">
        <v>86</v>
      </c>
      <c r="V288" s="95">
        <f>SUM(V267:V283)</f>
        <v>4.4255831246520909</v>
      </c>
      <c r="W288" s="95">
        <f t="shared" ref="W288:AH288" si="266">SUM(W267:W283)</f>
        <v>0.11459309307084034</v>
      </c>
      <c r="X288" s="95">
        <f t="shared" si="266"/>
        <v>0.37027738716483843</v>
      </c>
      <c r="Y288" s="95">
        <f t="shared" si="266"/>
        <v>13.027038239741122</v>
      </c>
      <c r="Z288" s="95">
        <f t="shared" si="266"/>
        <v>16.846350226780896</v>
      </c>
      <c r="AA288" s="95">
        <f t="shared" si="266"/>
        <v>46.981432352134306</v>
      </c>
      <c r="AB288" s="95">
        <f t="shared" si="266"/>
        <v>145.59328129002731</v>
      </c>
      <c r="AC288" s="95">
        <f t="shared" si="266"/>
        <v>3.4050633835393311</v>
      </c>
      <c r="AD288" s="96">
        <f t="shared" si="266"/>
        <v>0.90207898805079711</v>
      </c>
      <c r="AE288" s="96">
        <f t="shared" si="266"/>
        <v>6.3940889371405435E-2</v>
      </c>
      <c r="AF288" s="96">
        <f t="shared" si="266"/>
        <v>0</v>
      </c>
      <c r="AG288" s="96">
        <f t="shared" si="266"/>
        <v>2.4390435061171285</v>
      </c>
      <c r="AH288" s="96">
        <f t="shared" si="266"/>
        <v>0</v>
      </c>
      <c r="AI288" s="97">
        <f>SUM(V288:AC288)</f>
        <v>230.76361909711073</v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6.3898480925375728E-2</v>
      </c>
      <c r="C289" s="98">
        <f t="shared" ref="C289:H289" si="267">IF($I288=0,"-",C288/$I288)</f>
        <v>0.15295276002366276</v>
      </c>
      <c r="D289" s="98">
        <f t="shared" si="267"/>
        <v>0.22643321876426917</v>
      </c>
      <c r="E289" s="98">
        <f t="shared" si="267"/>
        <v>0.55236804799420491</v>
      </c>
      <c r="F289" s="98">
        <f t="shared" si="267"/>
        <v>0</v>
      </c>
      <c r="G289" s="98">
        <f t="shared" si="267"/>
        <v>4.3474922924873413E-3</v>
      </c>
      <c r="H289" s="99">
        <f t="shared" si="267"/>
        <v>0</v>
      </c>
      <c r="I289" s="100">
        <f>SUM(B289:H289)</f>
        <v>0.99999999999999989</v>
      </c>
      <c r="J289"/>
      <c r="K289" s="64" t="s">
        <v>86</v>
      </c>
      <c r="L289" s="65">
        <f>IF($S288=0,"-",L288/$S288)</f>
        <v>2.3583679381815811E-2</v>
      </c>
      <c r="M289" s="65">
        <f t="shared" ref="M289:R289" si="268">IF($S288=0,"-",M288/$S288)</f>
        <v>5.6451871792923478E-2</v>
      </c>
      <c r="N289" s="65">
        <f t="shared" si="268"/>
        <v>8.357207175184006E-2</v>
      </c>
      <c r="O289" s="65">
        <f t="shared" si="268"/>
        <v>0.20386824156067646</v>
      </c>
      <c r="P289" s="65">
        <f t="shared" si="268"/>
        <v>0.63091956114953396</v>
      </c>
      <c r="Q289" s="65">
        <f t="shared" si="268"/>
        <v>1.6045743632102469E-3</v>
      </c>
      <c r="R289" s="66">
        <f t="shared" si="268"/>
        <v>0</v>
      </c>
      <c r="S289" s="67">
        <f>SUM(L289:R289)</f>
        <v>1</v>
      </c>
      <c r="U289" s="101"/>
      <c r="V289" s="102">
        <f>+V288/$AI288</f>
        <v>1.9177993229468733E-2</v>
      </c>
      <c r="W289" s="102">
        <f t="shared" ref="W289:AH289" si="269">+W288/$AI288</f>
        <v>4.9658214548375967E-4</v>
      </c>
      <c r="X289" s="102">
        <f t="shared" si="269"/>
        <v>1.6045743632102469E-3</v>
      </c>
      <c r="Y289" s="102">
        <f t="shared" si="269"/>
        <v>5.6451871792923478E-2</v>
      </c>
      <c r="Z289" s="102">
        <f t="shared" si="269"/>
        <v>7.3002626205526611E-2</v>
      </c>
      <c r="AA289" s="102">
        <f t="shared" si="269"/>
        <v>0.20359115763548247</v>
      </c>
      <c r="AB289" s="102">
        <f t="shared" si="269"/>
        <v>0.63091956114953396</v>
      </c>
      <c r="AC289" s="102">
        <f t="shared" si="269"/>
        <v>1.4755633478370786E-2</v>
      </c>
      <c r="AD289" s="102">
        <f t="shared" si="269"/>
        <v>3.9091040068633225E-3</v>
      </c>
      <c r="AE289" s="102">
        <f t="shared" si="269"/>
        <v>2.7708392519402118E-4</v>
      </c>
      <c r="AF289" s="102">
        <f t="shared" si="269"/>
        <v>0</v>
      </c>
      <c r="AG289" s="102">
        <f t="shared" si="269"/>
        <v>1.0569445546313441E-2</v>
      </c>
      <c r="AH289" s="102">
        <f t="shared" si="269"/>
        <v>0</v>
      </c>
      <c r="AI289" s="103">
        <f>SUM(V289:AC289)</f>
        <v>1</v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270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271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272">SUM(V294:AC294)</f>
        <v>0</v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270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271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272"/>
        <v>0</v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270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271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272"/>
        <v>0</v>
      </c>
      <c r="BA296"/>
      <c r="BR296"/>
      <c r="CG296"/>
    </row>
    <row r="297" spans="1:85" x14ac:dyDescent="0.25">
      <c r="A297" s="29" t="s">
        <v>15</v>
      </c>
      <c r="B297" s="18">
        <v>13.896943652996335</v>
      </c>
      <c r="C297" s="18">
        <v>33.511724007768635</v>
      </c>
      <c r="D297" s="18">
        <v>4.4209212719788065</v>
      </c>
      <c r="E297" s="18">
        <v>0</v>
      </c>
      <c r="F297" s="214"/>
      <c r="G297" s="18">
        <v>0</v>
      </c>
      <c r="H297" s="30">
        <v>0</v>
      </c>
      <c r="I297" s="16">
        <f t="shared" si="270"/>
        <v>51.829588932743775</v>
      </c>
      <c r="J297" s="6"/>
      <c r="K297" s="31" t="s">
        <v>15</v>
      </c>
      <c r="L297" s="18">
        <v>13.896943652996335</v>
      </c>
      <c r="M297" s="18">
        <v>33.511724007768635</v>
      </c>
      <c r="N297" s="18">
        <v>4.4209212719788065</v>
      </c>
      <c r="O297" s="18">
        <v>0</v>
      </c>
      <c r="P297" s="18">
        <v>0</v>
      </c>
      <c r="Q297" s="18">
        <v>0</v>
      </c>
      <c r="R297" s="19">
        <v>0</v>
      </c>
      <c r="S297" s="20">
        <f t="shared" si="271"/>
        <v>51.829588932743775</v>
      </c>
      <c r="U297" s="84" t="s">
        <v>15</v>
      </c>
      <c r="V297" s="76">
        <v>13.823754748224909</v>
      </c>
      <c r="W297" s="76">
        <v>0</v>
      </c>
      <c r="X297" s="76">
        <v>0</v>
      </c>
      <c r="Y297" s="76">
        <v>33.511724007768635</v>
      </c>
      <c r="Z297" s="76">
        <v>3.8235698255180832</v>
      </c>
      <c r="AA297" s="76">
        <v>0</v>
      </c>
      <c r="AB297" s="76">
        <v>0</v>
      </c>
      <c r="AC297" s="77">
        <v>0.67054035123214939</v>
      </c>
      <c r="AD297" s="78">
        <v>7.3188904771426033E-2</v>
      </c>
      <c r="AE297" s="78">
        <v>0</v>
      </c>
      <c r="AF297" s="78">
        <v>0</v>
      </c>
      <c r="AG297" s="78">
        <v>0.59735144646072336</v>
      </c>
      <c r="AH297" s="78">
        <v>0</v>
      </c>
      <c r="AI297" s="79">
        <f t="shared" si="272"/>
        <v>51.829588932743775</v>
      </c>
      <c r="BA297"/>
      <c r="BR297"/>
      <c r="CG297"/>
    </row>
    <row r="298" spans="1:85" x14ac:dyDescent="0.25">
      <c r="A298" s="21" t="s">
        <v>14</v>
      </c>
      <c r="B298" s="22">
        <v>15.684749919715816</v>
      </c>
      <c r="C298" s="22">
        <v>28.330573895596252</v>
      </c>
      <c r="D298" s="22">
        <v>8.1743322912017398</v>
      </c>
      <c r="E298" s="22">
        <v>0.12287414004969063</v>
      </c>
      <c r="F298" s="214"/>
      <c r="G298" s="22">
        <v>0</v>
      </c>
      <c r="H298" s="23">
        <v>0</v>
      </c>
      <c r="I298" s="24">
        <f t="shared" si="270"/>
        <v>52.312530246563497</v>
      </c>
      <c r="J298" s="6"/>
      <c r="K298" s="25" t="s">
        <v>14</v>
      </c>
      <c r="L298" s="26">
        <v>15.684749919715816</v>
      </c>
      <c r="M298" s="26">
        <v>28.330573895596252</v>
      </c>
      <c r="N298" s="26">
        <v>8.1743322912017398</v>
      </c>
      <c r="O298" s="26">
        <v>0.12287414004969063</v>
      </c>
      <c r="P298" s="26">
        <v>0</v>
      </c>
      <c r="Q298" s="26">
        <v>0</v>
      </c>
      <c r="R298" s="27">
        <v>0</v>
      </c>
      <c r="S298" s="28">
        <f t="shared" si="271"/>
        <v>52.312530246563497</v>
      </c>
      <c r="U298" s="80" t="s">
        <v>55</v>
      </c>
      <c r="V298" s="81">
        <v>14.897741052697548</v>
      </c>
      <c r="W298" s="81">
        <v>0</v>
      </c>
      <c r="X298" s="81">
        <v>0</v>
      </c>
      <c r="Y298" s="81">
        <v>28.330573895596252</v>
      </c>
      <c r="Z298" s="81">
        <v>7.6171324162948029</v>
      </c>
      <c r="AA298" s="81">
        <v>0.12287414004969063</v>
      </c>
      <c r="AB298" s="81">
        <v>0</v>
      </c>
      <c r="AC298" s="82">
        <v>1.3442087419252065</v>
      </c>
      <c r="AD298" s="81">
        <v>0.78700886701826844</v>
      </c>
      <c r="AE298" s="81">
        <v>0</v>
      </c>
      <c r="AF298" s="81">
        <v>0</v>
      </c>
      <c r="AG298" s="81">
        <v>0.55719987490693779</v>
      </c>
      <c r="AH298" s="81">
        <v>0</v>
      </c>
      <c r="AI298" s="83">
        <f t="shared" si="272"/>
        <v>52.312530246563497</v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0.23055055554164444</v>
      </c>
      <c r="F299" s="214"/>
      <c r="G299" s="18">
        <v>0</v>
      </c>
      <c r="H299" s="30">
        <v>0</v>
      </c>
      <c r="I299" s="16">
        <f t="shared" si="270"/>
        <v>0.23055055554164444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0.23055055554164444</v>
      </c>
      <c r="P299" s="18">
        <v>86.05150875894708</v>
      </c>
      <c r="Q299" s="18">
        <v>0</v>
      </c>
      <c r="R299" s="19">
        <v>0</v>
      </c>
      <c r="S299" s="20">
        <f t="shared" si="271"/>
        <v>86.28205931448872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0.23055055554164444</v>
      </c>
      <c r="AB299" s="76">
        <v>86.05150875894708</v>
      </c>
      <c r="AC299" s="77">
        <v>0</v>
      </c>
      <c r="AD299" s="76">
        <v>0</v>
      </c>
      <c r="AE299" s="76">
        <v>0</v>
      </c>
      <c r="AF299" s="76">
        <v>0</v>
      </c>
      <c r="AG299" s="76">
        <v>0</v>
      </c>
      <c r="AH299" s="76">
        <v>0</v>
      </c>
      <c r="AI299" s="79">
        <f t="shared" si="272"/>
        <v>86.28205931448872</v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270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2.9305555242247783</v>
      </c>
      <c r="Q300" s="26">
        <v>0</v>
      </c>
      <c r="R300" s="27">
        <v>0</v>
      </c>
      <c r="S300" s="28">
        <f t="shared" si="271"/>
        <v>2.9305555242247783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2.9305555242247783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272"/>
        <v>2.9305555242247783</v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270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271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272"/>
        <v>0</v>
      </c>
      <c r="BA301"/>
      <c r="BR301"/>
      <c r="CG301"/>
    </row>
    <row r="302" spans="1:85" x14ac:dyDescent="0.25">
      <c r="A302" s="21" t="s">
        <v>16</v>
      </c>
      <c r="B302" s="22">
        <v>0.46446170263568637</v>
      </c>
      <c r="C302" s="22">
        <v>8.0900903607109068E-2</v>
      </c>
      <c r="D302" s="22">
        <v>2.0226829169783751</v>
      </c>
      <c r="E302" s="22">
        <v>3.9852661875423183</v>
      </c>
      <c r="F302" s="214"/>
      <c r="G302" s="22">
        <v>0</v>
      </c>
      <c r="H302" s="23">
        <v>0</v>
      </c>
      <c r="I302" s="24">
        <f t="shared" si="270"/>
        <v>6.5533117107634888</v>
      </c>
      <c r="J302" s="6"/>
      <c r="K302" s="25" t="s">
        <v>16</v>
      </c>
      <c r="L302" s="26">
        <v>0.46446170263568637</v>
      </c>
      <c r="M302" s="26">
        <v>8.0900903607109068E-2</v>
      </c>
      <c r="N302" s="26">
        <v>2.0226829169783751</v>
      </c>
      <c r="O302" s="26">
        <v>3.9852661875423183</v>
      </c>
      <c r="P302" s="26">
        <v>7.016634699227281E-2</v>
      </c>
      <c r="Q302" s="26">
        <v>0</v>
      </c>
      <c r="R302" s="27">
        <v>0</v>
      </c>
      <c r="S302" s="28">
        <f t="shared" si="271"/>
        <v>6.6234780577557615</v>
      </c>
      <c r="U302" s="80" t="s">
        <v>16</v>
      </c>
      <c r="V302" s="81">
        <v>0.3662413818694063</v>
      </c>
      <c r="W302" s="81">
        <v>0</v>
      </c>
      <c r="X302" s="81">
        <v>0</v>
      </c>
      <c r="Y302" s="81">
        <v>8.0900903607109068E-2</v>
      </c>
      <c r="Z302" s="81">
        <v>1.7776119502731864</v>
      </c>
      <c r="AA302" s="81">
        <v>3.9852661875423183</v>
      </c>
      <c r="AB302" s="81">
        <v>7.016634699227281E-2</v>
      </c>
      <c r="AC302" s="82">
        <v>0.34329128747146864</v>
      </c>
      <c r="AD302" s="81">
        <v>9.8220320766280053E-2</v>
      </c>
      <c r="AE302" s="81">
        <v>0</v>
      </c>
      <c r="AF302" s="81">
        <v>0</v>
      </c>
      <c r="AG302" s="81">
        <v>0.24507096670518858</v>
      </c>
      <c r="AH302" s="81">
        <v>0</v>
      </c>
      <c r="AI302" s="83">
        <f t="shared" si="272"/>
        <v>6.6234780577557615</v>
      </c>
      <c r="BA302"/>
      <c r="BR302"/>
      <c r="CG302"/>
    </row>
    <row r="303" spans="1:85" x14ac:dyDescent="0.25">
      <c r="A303" s="29" t="s">
        <v>136</v>
      </c>
      <c r="B303" s="18">
        <v>13.513337812852285</v>
      </c>
      <c r="C303" s="18">
        <v>147.63803765197665</v>
      </c>
      <c r="D303" s="18">
        <v>30.663851964389909</v>
      </c>
      <c r="E303" s="18">
        <v>0</v>
      </c>
      <c r="F303" s="214"/>
      <c r="G303" s="18">
        <v>0</v>
      </c>
      <c r="H303" s="30">
        <v>0</v>
      </c>
      <c r="I303" s="16">
        <f t="shared" si="270"/>
        <v>191.81522742921885</v>
      </c>
      <c r="J303" s="6"/>
      <c r="K303" s="31" t="s">
        <v>136</v>
      </c>
      <c r="L303" s="18">
        <v>13.513337812852285</v>
      </c>
      <c r="M303" s="18">
        <v>147.63803765197665</v>
      </c>
      <c r="N303" s="18">
        <v>30.663851964389909</v>
      </c>
      <c r="O303" s="18">
        <v>0</v>
      </c>
      <c r="P303" s="18">
        <v>6.3661119123190002E-2</v>
      </c>
      <c r="Q303" s="18">
        <v>0</v>
      </c>
      <c r="R303" s="19">
        <v>0</v>
      </c>
      <c r="S303" s="20">
        <f t="shared" si="271"/>
        <v>191.87888854834205</v>
      </c>
      <c r="U303" s="84" t="s">
        <v>136</v>
      </c>
      <c r="V303" s="76">
        <v>12.132723342776941</v>
      </c>
      <c r="W303" s="76">
        <v>0</v>
      </c>
      <c r="X303" s="76">
        <v>0</v>
      </c>
      <c r="Y303" s="76">
        <v>147.63803765197665</v>
      </c>
      <c r="Z303" s="76">
        <v>27.292715304566869</v>
      </c>
      <c r="AA303" s="76">
        <v>0</v>
      </c>
      <c r="AB303" s="76">
        <v>6.3661119123190002E-2</v>
      </c>
      <c r="AC303" s="77">
        <v>4.7517511298983868</v>
      </c>
      <c r="AD303" s="76">
        <v>1.3806144700753442</v>
      </c>
      <c r="AE303" s="76">
        <v>0</v>
      </c>
      <c r="AF303" s="76">
        <v>0</v>
      </c>
      <c r="AG303" s="76">
        <v>3.3711366598230419</v>
      </c>
      <c r="AH303" s="76">
        <v>0</v>
      </c>
      <c r="AI303" s="79">
        <f t="shared" si="272"/>
        <v>191.87888854834202</v>
      </c>
      <c r="BA303"/>
      <c r="BR303"/>
      <c r="CG303"/>
    </row>
    <row r="304" spans="1:85" x14ac:dyDescent="0.25">
      <c r="A304" s="21" t="s">
        <v>24</v>
      </c>
      <c r="B304" s="22">
        <v>28.121050631667131</v>
      </c>
      <c r="C304" s="22">
        <v>1.0202704132062164</v>
      </c>
      <c r="D304" s="22">
        <v>3.5362401421698335</v>
      </c>
      <c r="E304" s="22">
        <v>174.4028147949858</v>
      </c>
      <c r="F304" s="214"/>
      <c r="G304" s="22">
        <v>11.735839292195097</v>
      </c>
      <c r="H304" s="23">
        <v>0</v>
      </c>
      <c r="I304" s="24">
        <f t="shared" si="270"/>
        <v>218.81621527422408</v>
      </c>
      <c r="J304" s="6"/>
      <c r="K304" s="25" t="s">
        <v>24</v>
      </c>
      <c r="L304" s="26">
        <v>28.121050631667131</v>
      </c>
      <c r="M304" s="26">
        <v>1.0202704132062164</v>
      </c>
      <c r="N304" s="26">
        <v>3.5362401421698335</v>
      </c>
      <c r="O304" s="26">
        <v>174.4028147949858</v>
      </c>
      <c r="P304" s="26">
        <v>2.697642652551155</v>
      </c>
      <c r="Q304" s="26">
        <v>11.735839292195097</v>
      </c>
      <c r="R304" s="27">
        <v>0</v>
      </c>
      <c r="S304" s="28">
        <f t="shared" si="271"/>
        <v>221.51385792677524</v>
      </c>
      <c r="U304" s="80" t="s">
        <v>24</v>
      </c>
      <c r="V304" s="81">
        <v>0.56401173929755888</v>
      </c>
      <c r="W304" s="81">
        <v>15.97065511741193</v>
      </c>
      <c r="X304" s="81">
        <v>11.735839292195097</v>
      </c>
      <c r="Y304" s="81">
        <v>1.0202704132062164</v>
      </c>
      <c r="Z304" s="81">
        <v>1.5176379593148777</v>
      </c>
      <c r="AA304" s="81">
        <v>154.04007556278927</v>
      </c>
      <c r="AB304" s="81">
        <v>2.697642652551155</v>
      </c>
      <c r="AC304" s="82">
        <v>33.967725190009133</v>
      </c>
      <c r="AD304" s="81">
        <v>11.586383774957644</v>
      </c>
      <c r="AE304" s="81">
        <v>20.362739232196521</v>
      </c>
      <c r="AF304" s="81">
        <v>0</v>
      </c>
      <c r="AG304" s="81">
        <v>2.0186021828549561</v>
      </c>
      <c r="AH304" s="81">
        <v>0</v>
      </c>
      <c r="AI304" s="83">
        <f t="shared" si="272"/>
        <v>221.51385792677524</v>
      </c>
      <c r="BA304"/>
      <c r="BR304"/>
      <c r="CG304"/>
    </row>
    <row r="305" spans="1:85" x14ac:dyDescent="0.25">
      <c r="A305" s="29" t="s">
        <v>23</v>
      </c>
      <c r="B305" s="18">
        <v>0.9015662189472371</v>
      </c>
      <c r="C305" s="18">
        <v>0</v>
      </c>
      <c r="D305" s="18">
        <v>5.7473776015299336</v>
      </c>
      <c r="E305" s="18">
        <v>0</v>
      </c>
      <c r="F305" s="214"/>
      <c r="G305" s="18">
        <v>0</v>
      </c>
      <c r="H305" s="30">
        <v>0</v>
      </c>
      <c r="I305" s="16">
        <f t="shared" si="270"/>
        <v>6.6489438204771707</v>
      </c>
      <c r="J305" s="6"/>
      <c r="K305" s="31" t="s">
        <v>23</v>
      </c>
      <c r="L305" s="18">
        <v>0.9015662189472371</v>
      </c>
      <c r="M305" s="18">
        <v>0</v>
      </c>
      <c r="N305" s="18">
        <v>5.7473776015299336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271"/>
        <v>6.6489438204771707</v>
      </c>
      <c r="U305" s="84" t="s">
        <v>23</v>
      </c>
      <c r="V305" s="76">
        <v>0.71095505221564603</v>
      </c>
      <c r="W305" s="76">
        <v>0</v>
      </c>
      <c r="X305" s="76">
        <v>0</v>
      </c>
      <c r="Y305" s="76">
        <v>0</v>
      </c>
      <c r="Z305" s="76">
        <v>0.2445692596395716</v>
      </c>
      <c r="AA305" s="76">
        <v>0</v>
      </c>
      <c r="AB305" s="76">
        <v>0</v>
      </c>
      <c r="AC305" s="77">
        <v>5.6934195086219521</v>
      </c>
      <c r="AD305" s="76">
        <v>0.19061116673159112</v>
      </c>
      <c r="AE305" s="76">
        <v>0</v>
      </c>
      <c r="AF305" s="76">
        <v>0</v>
      </c>
      <c r="AG305" s="76">
        <v>5.5028083418903622</v>
      </c>
      <c r="AH305" s="76">
        <v>0</v>
      </c>
      <c r="AI305" s="79">
        <f t="shared" si="272"/>
        <v>6.6489438204771698</v>
      </c>
      <c r="BA305"/>
      <c r="BR305"/>
      <c r="CG305"/>
    </row>
    <row r="306" spans="1:85" x14ac:dyDescent="0.25">
      <c r="A306" s="21" t="s">
        <v>58</v>
      </c>
      <c r="B306" s="22">
        <v>1.002853591114093</v>
      </c>
      <c r="C306" s="22">
        <v>0</v>
      </c>
      <c r="D306" s="22">
        <v>0.80664310589611843</v>
      </c>
      <c r="E306" s="22">
        <v>0</v>
      </c>
      <c r="F306" s="214"/>
      <c r="G306" s="22">
        <v>0</v>
      </c>
      <c r="H306" s="23">
        <v>0</v>
      </c>
      <c r="I306" s="24">
        <f t="shared" si="270"/>
        <v>1.8094966970102115</v>
      </c>
      <c r="J306" s="6"/>
      <c r="K306" s="25" t="s">
        <v>58</v>
      </c>
      <c r="L306" s="26">
        <v>1.002853591114093</v>
      </c>
      <c r="M306" s="26">
        <v>0</v>
      </c>
      <c r="N306" s="26">
        <v>0.80664310589611843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271"/>
        <v>1.8094966970102115</v>
      </c>
      <c r="U306" s="80" t="s">
        <v>58</v>
      </c>
      <c r="V306" s="81">
        <v>0.34881864038751059</v>
      </c>
      <c r="W306" s="81">
        <v>0</v>
      </c>
      <c r="X306" s="81">
        <v>0</v>
      </c>
      <c r="Y306" s="81">
        <v>0</v>
      </c>
      <c r="Z306" s="81">
        <v>0.80664310589611843</v>
      </c>
      <c r="AA306" s="81">
        <v>0</v>
      </c>
      <c r="AB306" s="81">
        <v>0</v>
      </c>
      <c r="AC306" s="82">
        <v>0.65403495072658235</v>
      </c>
      <c r="AD306" s="81">
        <v>0.65403495072658235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272"/>
        <v>1.8094966970102113</v>
      </c>
      <c r="BA306"/>
      <c r="BR306"/>
      <c r="CG306"/>
    </row>
    <row r="307" spans="1:85" x14ac:dyDescent="0.25">
      <c r="A307" s="29" t="s">
        <v>21</v>
      </c>
      <c r="B307" s="18">
        <v>8.6577417759220303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270"/>
        <v>8.6577417759220303</v>
      </c>
      <c r="J307" s="6"/>
      <c r="K307" s="31" t="s">
        <v>21</v>
      </c>
      <c r="L307" s="18">
        <v>8.6577417759220303</v>
      </c>
      <c r="M307" s="18">
        <v>0</v>
      </c>
      <c r="N307" s="18">
        <v>0</v>
      </c>
      <c r="O307" s="18">
        <v>0</v>
      </c>
      <c r="P307" s="18">
        <v>3.5358120548377228</v>
      </c>
      <c r="Q307" s="18">
        <v>0</v>
      </c>
      <c r="R307" s="19">
        <v>0</v>
      </c>
      <c r="S307" s="20">
        <f t="shared" si="271"/>
        <v>12.193553830759754</v>
      </c>
      <c r="U307" s="84" t="s">
        <v>21</v>
      </c>
      <c r="V307" s="76">
        <v>8.6577417759220303</v>
      </c>
      <c r="W307" s="76">
        <v>0</v>
      </c>
      <c r="X307" s="76">
        <v>0</v>
      </c>
      <c r="Y307" s="76">
        <v>0</v>
      </c>
      <c r="Z307" s="76">
        <v>0</v>
      </c>
      <c r="AA307" s="76">
        <v>0</v>
      </c>
      <c r="AB307" s="76">
        <v>3.5358120548377228</v>
      </c>
      <c r="AC307" s="77">
        <v>0</v>
      </c>
      <c r="AD307" s="76">
        <v>0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272"/>
        <v>12.193553830759754</v>
      </c>
      <c r="BA307"/>
      <c r="BR307"/>
      <c r="CG307"/>
    </row>
    <row r="308" spans="1:85" x14ac:dyDescent="0.25">
      <c r="A308" s="21" t="s">
        <v>20</v>
      </c>
      <c r="B308" s="22">
        <v>0</v>
      </c>
      <c r="C308" s="22">
        <v>0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270"/>
        <v>0</v>
      </c>
      <c r="J308" s="6"/>
      <c r="K308" s="25" t="s">
        <v>20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271"/>
        <v>0</v>
      </c>
      <c r="U308" s="80" t="s">
        <v>59</v>
      </c>
      <c r="V308" s="81">
        <v>0</v>
      </c>
      <c r="W308" s="81">
        <v>0</v>
      </c>
      <c r="X308" s="81">
        <v>0</v>
      </c>
      <c r="Y308" s="81">
        <v>0</v>
      </c>
      <c r="Z308" s="81">
        <v>0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272"/>
        <v>0</v>
      </c>
      <c r="BA308"/>
      <c r="BR308"/>
      <c r="CG308"/>
    </row>
    <row r="309" spans="1:85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270"/>
        <v>0</v>
      </c>
      <c r="J309" s="6"/>
      <c r="K309" s="33" t="s">
        <v>62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271"/>
        <v>0</v>
      </c>
      <c r="U309" s="85" t="s">
        <v>60</v>
      </c>
      <c r="V309" s="76">
        <v>0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0</v>
      </c>
      <c r="AD309" s="78">
        <v>0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272"/>
        <v>0</v>
      </c>
      <c r="BA309"/>
      <c r="BR309"/>
      <c r="CG309"/>
    </row>
    <row r="310" spans="1:85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270"/>
        <v>0</v>
      </c>
      <c r="J310" s="6"/>
      <c r="K310" s="38" t="s">
        <v>22</v>
      </c>
      <c r="L310" s="39">
        <v>0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271"/>
        <v>0</v>
      </c>
      <c r="U310" s="86" t="s">
        <v>63</v>
      </c>
      <c r="V310" s="87">
        <v>0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0</v>
      </c>
      <c r="AD310" s="87">
        <v>0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272"/>
        <v>0</v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270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271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272"/>
        <v>0</v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270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271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272"/>
        <v>0</v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270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271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272"/>
        <v>0</v>
      </c>
      <c r="BA313"/>
      <c r="BR313"/>
      <c r="CG313"/>
    </row>
    <row r="314" spans="1:85" x14ac:dyDescent="0.25">
      <c r="A314" s="56" t="s">
        <v>25</v>
      </c>
      <c r="B314" s="57">
        <f>SUM(B293:B309)</f>
        <v>82.242705305850606</v>
      </c>
      <c r="C314" s="57">
        <f t="shared" ref="C314:I314" si="273">SUM(C293:C309)</f>
        <v>210.58150687215488</v>
      </c>
      <c r="D314" s="57">
        <f t="shared" si="273"/>
        <v>55.372049294144716</v>
      </c>
      <c r="E314" s="57">
        <f t="shared" si="273"/>
        <v>178.74150567811947</v>
      </c>
      <c r="F314" s="57">
        <f t="shared" si="273"/>
        <v>0</v>
      </c>
      <c r="G314" s="57">
        <f t="shared" si="273"/>
        <v>11.735839292195097</v>
      </c>
      <c r="H314" s="58">
        <f t="shared" si="273"/>
        <v>0</v>
      </c>
      <c r="I314" s="16">
        <f t="shared" si="273"/>
        <v>538.67360644246469</v>
      </c>
      <c r="J314" s="6"/>
      <c r="K314" s="59" t="s">
        <v>25</v>
      </c>
      <c r="L314" s="57">
        <f>SUM(L293:L309)</f>
        <v>82.242705305850606</v>
      </c>
      <c r="M314" s="57">
        <f t="shared" ref="M314:S314" si="274">SUM(M293:M309)</f>
        <v>210.58150687215488</v>
      </c>
      <c r="N314" s="57">
        <f t="shared" si="274"/>
        <v>55.372049294144716</v>
      </c>
      <c r="O314" s="57">
        <f t="shared" si="274"/>
        <v>178.74150567811947</v>
      </c>
      <c r="P314" s="57">
        <f t="shared" si="274"/>
        <v>95.349346456676187</v>
      </c>
      <c r="Q314" s="57">
        <f t="shared" si="274"/>
        <v>11.735839292195097</v>
      </c>
      <c r="R314" s="58">
        <f t="shared" si="274"/>
        <v>0</v>
      </c>
      <c r="S314" s="60">
        <f t="shared" si="274"/>
        <v>634.02295289914105</v>
      </c>
      <c r="U314" s="94" t="s">
        <v>61</v>
      </c>
      <c r="V314" s="95">
        <f>SUM(V293:V309)</f>
        <v>51.501987733391545</v>
      </c>
      <c r="W314" s="95">
        <f t="shared" ref="W314:AH314" si="275">SUM(W293:W309)</f>
        <v>15.97065511741193</v>
      </c>
      <c r="X314" s="95">
        <f t="shared" si="275"/>
        <v>11.735839292195097</v>
      </c>
      <c r="Y314" s="95">
        <f t="shared" si="275"/>
        <v>210.58150687215488</v>
      </c>
      <c r="Z314" s="95">
        <f t="shared" si="275"/>
        <v>43.079879821503503</v>
      </c>
      <c r="AA314" s="95">
        <f t="shared" si="275"/>
        <v>158.37876644592293</v>
      </c>
      <c r="AB314" s="95">
        <f t="shared" si="275"/>
        <v>95.349346456676187</v>
      </c>
      <c r="AC314" s="95">
        <f t="shared" si="275"/>
        <v>47.424971159884876</v>
      </c>
      <c r="AD314" s="96">
        <f t="shared" si="275"/>
        <v>14.770062455047137</v>
      </c>
      <c r="AE314" s="96">
        <f t="shared" si="275"/>
        <v>20.362739232196521</v>
      </c>
      <c r="AF314" s="96">
        <f t="shared" si="275"/>
        <v>0</v>
      </c>
      <c r="AG314" s="96">
        <f t="shared" si="275"/>
        <v>12.292169472641209</v>
      </c>
      <c r="AH314" s="96">
        <f t="shared" si="275"/>
        <v>0</v>
      </c>
      <c r="AI314" s="97">
        <f>SUM(V314:AC314)</f>
        <v>634.02295289914093</v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0.15267632258614269</v>
      </c>
      <c r="C315" s="98">
        <f t="shared" ref="C315:H315" si="276">IF($I314=0,"-",C314/$I314)</f>
        <v>0.39092597883695818</v>
      </c>
      <c r="D315" s="98">
        <f t="shared" si="276"/>
        <v>0.10279332165508459</v>
      </c>
      <c r="E315" s="98">
        <f t="shared" si="276"/>
        <v>0.33181782723414482</v>
      </c>
      <c r="F315" s="98">
        <f t="shared" si="276"/>
        <v>0</v>
      </c>
      <c r="G315" s="98">
        <f t="shared" si="276"/>
        <v>2.1786549687669899E-2</v>
      </c>
      <c r="H315" s="99">
        <f t="shared" si="276"/>
        <v>0</v>
      </c>
      <c r="I315" s="100">
        <f>SUM(B315:H315)</f>
        <v>1.0000000000000002</v>
      </c>
      <c r="J315"/>
      <c r="K315" s="64" t="s">
        <v>86</v>
      </c>
      <c r="L315" s="65">
        <f>IF($S314=0,"-",L314/$S314)</f>
        <v>0.12971565923565798</v>
      </c>
      <c r="M315" s="65">
        <f t="shared" ref="M315:R315" si="277">IF($S314=0,"-",M314/$S314)</f>
        <v>0.33213546277661926</v>
      </c>
      <c r="N315" s="65">
        <f t="shared" si="277"/>
        <v>8.7334455386748722E-2</v>
      </c>
      <c r="O315" s="65">
        <f t="shared" si="277"/>
        <v>0.28191645879822469</v>
      </c>
      <c r="P315" s="65">
        <f t="shared" si="277"/>
        <v>0.15038784640316349</v>
      </c>
      <c r="Q315" s="65">
        <f t="shared" si="277"/>
        <v>1.8510117399585701E-2</v>
      </c>
      <c r="R315" s="66">
        <f t="shared" si="277"/>
        <v>0</v>
      </c>
      <c r="S315" s="67">
        <f>SUM(L315:R315)</f>
        <v>0.99999999999999989</v>
      </c>
      <c r="U315" s="101" t="s">
        <v>86</v>
      </c>
      <c r="V315" s="102">
        <f>+V314/$AI314</f>
        <v>8.1230478325576297E-2</v>
      </c>
      <c r="W315" s="102">
        <f t="shared" ref="W315:AH315" si="278">+W314/$AI314</f>
        <v>2.5189395816640897E-2</v>
      </c>
      <c r="X315" s="102">
        <f t="shared" si="278"/>
        <v>1.8510117399585704E-2</v>
      </c>
      <c r="Y315" s="102">
        <f t="shared" si="278"/>
        <v>0.33213546277661932</v>
      </c>
      <c r="Z315" s="102">
        <f t="shared" si="278"/>
        <v>6.7946877355963109E-2</v>
      </c>
      <c r="AA315" s="102">
        <f t="shared" si="278"/>
        <v>0.24979973630563104</v>
      </c>
      <c r="AB315" s="102">
        <f t="shared" si="278"/>
        <v>0.15038784640316352</v>
      </c>
      <c r="AC315" s="102">
        <f t="shared" si="278"/>
        <v>7.4800085616820153E-2</v>
      </c>
      <c r="AD315" s="102">
        <f t="shared" si="278"/>
        <v>2.3295785093440817E-2</v>
      </c>
      <c r="AE315" s="102">
        <f t="shared" si="278"/>
        <v>3.2116722492593709E-2</v>
      </c>
      <c r="AF315" s="102">
        <f t="shared" si="278"/>
        <v>0</v>
      </c>
      <c r="AG315" s="102">
        <f t="shared" si="278"/>
        <v>1.9387578030785616E-2</v>
      </c>
      <c r="AH315" s="102">
        <f t="shared" si="278"/>
        <v>0</v>
      </c>
      <c r="AI315" s="103">
        <f>SUM(V315:AC315)</f>
        <v>1</v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279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280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281">SUM(V320:AC320)</f>
        <v>0</v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279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280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281"/>
        <v>0</v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279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280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281"/>
        <v>0</v>
      </c>
      <c r="BA322"/>
      <c r="BR322"/>
      <c r="CG322"/>
    </row>
    <row r="323" spans="1:85" x14ac:dyDescent="0.25">
      <c r="A323" s="29" t="s">
        <v>15</v>
      </c>
      <c r="B323" s="18">
        <v>0.24921062421059245</v>
      </c>
      <c r="C323" s="18">
        <v>0.67491930804630573</v>
      </c>
      <c r="D323" s="18">
        <v>0.37768137802410379</v>
      </c>
      <c r="E323" s="18">
        <v>0</v>
      </c>
      <c r="F323" s="214"/>
      <c r="G323" s="18">
        <v>0</v>
      </c>
      <c r="H323" s="30">
        <v>0</v>
      </c>
      <c r="I323" s="16">
        <f t="shared" si="279"/>
        <v>1.3018113102810021</v>
      </c>
      <c r="J323" s="6"/>
      <c r="K323" s="31" t="s">
        <v>15</v>
      </c>
      <c r="L323" s="18">
        <v>0.24921062421059245</v>
      </c>
      <c r="M323" s="18">
        <v>0.67491930804630573</v>
      </c>
      <c r="N323" s="18">
        <v>0.37768137802410379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280"/>
        <v>1.3018113102810021</v>
      </c>
      <c r="U323" s="84" t="s">
        <v>15</v>
      </c>
      <c r="V323" s="76">
        <v>0.24921062421059245</v>
      </c>
      <c r="W323" s="76">
        <v>0</v>
      </c>
      <c r="X323" s="76">
        <v>0</v>
      </c>
      <c r="Y323" s="76">
        <v>0.67491930804630573</v>
      </c>
      <c r="Z323" s="76">
        <v>0.37768137802410379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281"/>
        <v>1.3018113102810021</v>
      </c>
      <c r="BA323"/>
      <c r="BR323"/>
      <c r="CG323"/>
    </row>
    <row r="324" spans="1:85" x14ac:dyDescent="0.25">
      <c r="A324" s="21" t="s">
        <v>14</v>
      </c>
      <c r="B324" s="22">
        <v>1.0088033583991363</v>
      </c>
      <c r="C324" s="22">
        <v>4.47867775413802E-5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279"/>
        <v>1.0088481451766775</v>
      </c>
      <c r="J324" s="6"/>
      <c r="K324" s="25" t="s">
        <v>14</v>
      </c>
      <c r="L324" s="26">
        <v>1.0088033583991363</v>
      </c>
      <c r="M324" s="26">
        <v>4.47867775413802E-5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280"/>
        <v>1.0088481451766775</v>
      </c>
      <c r="U324" s="80" t="s">
        <v>55</v>
      </c>
      <c r="V324" s="81">
        <v>1.008310861495638</v>
      </c>
      <c r="W324" s="81">
        <v>0</v>
      </c>
      <c r="X324" s="81">
        <v>0</v>
      </c>
      <c r="Y324" s="81">
        <v>4.47867775413802E-5</v>
      </c>
      <c r="Z324" s="81">
        <v>0</v>
      </c>
      <c r="AA324" s="81">
        <v>0</v>
      </c>
      <c r="AB324" s="81">
        <v>0</v>
      </c>
      <c r="AC324" s="82">
        <v>4.9249690349823655E-4</v>
      </c>
      <c r="AD324" s="81">
        <v>4.9249690349823655E-4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281"/>
        <v>1.0088481451766775</v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0.21604176281174506</v>
      </c>
      <c r="F325" s="214"/>
      <c r="G325" s="18">
        <v>0</v>
      </c>
      <c r="H325" s="30">
        <v>0</v>
      </c>
      <c r="I325" s="16">
        <f t="shared" si="279"/>
        <v>0.21604176281174506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0.21604176281174506</v>
      </c>
      <c r="P325" s="18">
        <v>3.3641895099022068</v>
      </c>
      <c r="Q325" s="18">
        <v>0</v>
      </c>
      <c r="R325" s="19">
        <v>0</v>
      </c>
      <c r="S325" s="20">
        <f t="shared" si="280"/>
        <v>3.5802312727139518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0.21604176281174506</v>
      </c>
      <c r="AB325" s="76">
        <v>3.3641895099022068</v>
      </c>
      <c r="AC325" s="77">
        <v>0</v>
      </c>
      <c r="AD325" s="76">
        <v>0</v>
      </c>
      <c r="AE325" s="76">
        <v>0</v>
      </c>
      <c r="AF325" s="76">
        <v>0</v>
      </c>
      <c r="AG325" s="76">
        <v>0</v>
      </c>
      <c r="AH325" s="76">
        <v>0</v>
      </c>
      <c r="AI325" s="79">
        <f t="shared" si="281"/>
        <v>3.5802312727139518</v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279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1.287216655127291</v>
      </c>
      <c r="Q326" s="26">
        <v>0</v>
      </c>
      <c r="R326" s="27">
        <v>0</v>
      </c>
      <c r="S326" s="28">
        <f t="shared" si="280"/>
        <v>1.287216655127291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1.287216655127291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281"/>
        <v>1.287216655127291</v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279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280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281"/>
        <v>0</v>
      </c>
      <c r="BA327"/>
      <c r="BR327"/>
      <c r="CG327"/>
    </row>
    <row r="328" spans="1:85" x14ac:dyDescent="0.25">
      <c r="A328" s="21" t="s">
        <v>16</v>
      </c>
      <c r="B328" s="22">
        <v>3.7460329784842615E-2</v>
      </c>
      <c r="C328" s="22">
        <v>0</v>
      </c>
      <c r="D328" s="22">
        <v>4.7706590666911174E-4</v>
      </c>
      <c r="E328" s="22">
        <v>0</v>
      </c>
      <c r="F328" s="214"/>
      <c r="G328" s="22">
        <v>0</v>
      </c>
      <c r="H328" s="23">
        <v>0</v>
      </c>
      <c r="I328" s="24">
        <f t="shared" si="279"/>
        <v>3.7937395691511729E-2</v>
      </c>
      <c r="J328" s="6"/>
      <c r="K328" s="25" t="s">
        <v>16</v>
      </c>
      <c r="L328" s="26">
        <v>3.7460329784842615E-2</v>
      </c>
      <c r="M328" s="26">
        <v>0</v>
      </c>
      <c r="N328" s="26">
        <v>4.7706590666911174E-4</v>
      </c>
      <c r="O328" s="26">
        <v>0</v>
      </c>
      <c r="P328" s="26">
        <v>1.1302206135112602E-2</v>
      </c>
      <c r="Q328" s="26">
        <v>0</v>
      </c>
      <c r="R328" s="27">
        <v>0</v>
      </c>
      <c r="S328" s="28">
        <f t="shared" si="280"/>
        <v>4.9239601826624332E-2</v>
      </c>
      <c r="U328" s="80" t="s">
        <v>16</v>
      </c>
      <c r="V328" s="81">
        <v>0</v>
      </c>
      <c r="W328" s="81">
        <v>3.7460329784842615E-2</v>
      </c>
      <c r="X328" s="81">
        <v>0</v>
      </c>
      <c r="Y328" s="81">
        <v>0</v>
      </c>
      <c r="Z328" s="81">
        <v>0</v>
      </c>
      <c r="AA328" s="81">
        <v>0</v>
      </c>
      <c r="AB328" s="81">
        <v>1.1302206135112602E-2</v>
      </c>
      <c r="AC328" s="82">
        <v>4.7706590666911174E-4</v>
      </c>
      <c r="AD328" s="81">
        <v>0</v>
      </c>
      <c r="AE328" s="81">
        <v>0</v>
      </c>
      <c r="AF328" s="81">
        <v>0</v>
      </c>
      <c r="AG328" s="81">
        <v>4.7706590666911174E-4</v>
      </c>
      <c r="AH328" s="81">
        <v>0</v>
      </c>
      <c r="AI328" s="83">
        <f t="shared" si="281"/>
        <v>4.9239601826624332E-2</v>
      </c>
      <c r="BA328"/>
      <c r="BR328"/>
      <c r="CG328"/>
    </row>
    <row r="329" spans="1:85" x14ac:dyDescent="0.25">
      <c r="A329" s="29" t="s">
        <v>136</v>
      </c>
      <c r="B329" s="18">
        <v>4.7991886766673124</v>
      </c>
      <c r="C329" s="18">
        <v>51.958728287180861</v>
      </c>
      <c r="D329" s="18">
        <v>10.737172722720786</v>
      </c>
      <c r="E329" s="18">
        <v>0</v>
      </c>
      <c r="F329" s="214"/>
      <c r="G329" s="18">
        <v>0</v>
      </c>
      <c r="H329" s="30">
        <v>0</v>
      </c>
      <c r="I329" s="16">
        <f t="shared" si="279"/>
        <v>67.49508968656896</v>
      </c>
      <c r="J329" s="6"/>
      <c r="K329" s="31" t="s">
        <v>136</v>
      </c>
      <c r="L329" s="18">
        <v>4.7991886766673124</v>
      </c>
      <c r="M329" s="18">
        <v>51.958728287180861</v>
      </c>
      <c r="N329" s="18">
        <v>10.737172722720786</v>
      </c>
      <c r="O329" s="18">
        <v>0</v>
      </c>
      <c r="P329" s="18">
        <v>1.9200723055025706E-2</v>
      </c>
      <c r="Q329" s="18">
        <v>0</v>
      </c>
      <c r="R329" s="19">
        <v>0</v>
      </c>
      <c r="S329" s="20">
        <f t="shared" si="280"/>
        <v>67.514290409623982</v>
      </c>
      <c r="U329" s="84" t="s">
        <v>136</v>
      </c>
      <c r="V329" s="76">
        <v>4.7055184731507147</v>
      </c>
      <c r="W329" s="76">
        <v>0</v>
      </c>
      <c r="X329" s="76">
        <v>0</v>
      </c>
      <c r="Y329" s="76">
        <v>51.958728287180861</v>
      </c>
      <c r="Z329" s="76">
        <v>3.0914464878893879</v>
      </c>
      <c r="AA329" s="76">
        <v>0</v>
      </c>
      <c r="AB329" s="76">
        <v>1.9200723055025706E-2</v>
      </c>
      <c r="AC329" s="77">
        <v>7.7393964383479945</v>
      </c>
      <c r="AD329" s="76">
        <v>9.3670203516597994E-2</v>
      </c>
      <c r="AE329" s="76">
        <v>0</v>
      </c>
      <c r="AF329" s="76">
        <v>0</v>
      </c>
      <c r="AG329" s="76">
        <v>7.6457262348313968</v>
      </c>
      <c r="AH329" s="76">
        <v>0</v>
      </c>
      <c r="AI329" s="79">
        <f t="shared" si="281"/>
        <v>67.514290409623982</v>
      </c>
      <c r="BA329"/>
      <c r="BR329"/>
      <c r="CG329"/>
    </row>
    <row r="330" spans="1:85" x14ac:dyDescent="0.25">
      <c r="A330" s="21" t="s">
        <v>24</v>
      </c>
      <c r="B330" s="22">
        <v>3.9114309852170885</v>
      </c>
      <c r="C330" s="22">
        <v>0.22675349505838469</v>
      </c>
      <c r="D330" s="22">
        <v>0.47472920304251498</v>
      </c>
      <c r="E330" s="22">
        <v>57.036191920871708</v>
      </c>
      <c r="F330" s="214"/>
      <c r="G330" s="22">
        <v>2.785909752932227</v>
      </c>
      <c r="H330" s="23">
        <v>0</v>
      </c>
      <c r="I330" s="24">
        <f t="shared" si="279"/>
        <v>64.435015357121927</v>
      </c>
      <c r="J330" s="6"/>
      <c r="K330" s="25" t="s">
        <v>24</v>
      </c>
      <c r="L330" s="26">
        <v>3.9114309852170885</v>
      </c>
      <c r="M330" s="26">
        <v>0.22675349505838469</v>
      </c>
      <c r="N330" s="26">
        <v>0.47472920304251498</v>
      </c>
      <c r="O330" s="26">
        <v>57.036191920871708</v>
      </c>
      <c r="P330" s="26">
        <v>0.47400534619508694</v>
      </c>
      <c r="Q330" s="26">
        <v>2.785909752932227</v>
      </c>
      <c r="R330" s="27">
        <v>0</v>
      </c>
      <c r="S330" s="28">
        <f t="shared" si="280"/>
        <v>64.909020703317012</v>
      </c>
      <c r="U330" s="80" t="s">
        <v>24</v>
      </c>
      <c r="V330" s="81">
        <v>0.113289449115087</v>
      </c>
      <c r="W330" s="81">
        <v>1.1718437919132301</v>
      </c>
      <c r="X330" s="81">
        <v>2.785909752932227</v>
      </c>
      <c r="Y330" s="81">
        <v>0.22675349505838469</v>
      </c>
      <c r="Z330" s="81">
        <v>3.9248342357682472E-3</v>
      </c>
      <c r="AA330" s="81">
        <v>56.212596891647081</v>
      </c>
      <c r="AB330" s="81">
        <v>0.47400534619508694</v>
      </c>
      <c r="AC330" s="82">
        <v>3.9206971422201464</v>
      </c>
      <c r="AD330" s="81">
        <v>2.6262977441887716</v>
      </c>
      <c r="AE330" s="81">
        <v>0.82359502922462835</v>
      </c>
      <c r="AF330" s="81">
        <v>0</v>
      </c>
      <c r="AG330" s="81">
        <v>0.47080436880674675</v>
      </c>
      <c r="AH330" s="81">
        <v>0</v>
      </c>
      <c r="AI330" s="83">
        <f t="shared" si="281"/>
        <v>64.909020703317012</v>
      </c>
      <c r="BA330"/>
      <c r="BR330"/>
      <c r="CG330"/>
    </row>
    <row r="331" spans="1:85" x14ac:dyDescent="0.25">
      <c r="A331" s="29" t="s">
        <v>23</v>
      </c>
      <c r="B331" s="18">
        <v>0.85047578521473088</v>
      </c>
      <c r="C331" s="18">
        <v>0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279"/>
        <v>0.85047578521473088</v>
      </c>
      <c r="J331" s="6"/>
      <c r="K331" s="31" t="s">
        <v>23</v>
      </c>
      <c r="L331" s="18">
        <v>0.85047578521473088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280"/>
        <v>0.85047578521473088</v>
      </c>
      <c r="U331" s="84" t="s">
        <v>23</v>
      </c>
      <c r="V331" s="76">
        <v>0.78902444643351788</v>
      </c>
      <c r="W331" s="76">
        <v>0</v>
      </c>
      <c r="X331" s="76">
        <v>0</v>
      </c>
      <c r="Y331" s="76">
        <v>0</v>
      </c>
      <c r="Z331" s="76">
        <v>0</v>
      </c>
      <c r="AA331" s="76">
        <v>0</v>
      </c>
      <c r="AB331" s="76">
        <v>0</v>
      </c>
      <c r="AC331" s="77">
        <v>6.1451338781212998E-2</v>
      </c>
      <c r="AD331" s="76">
        <v>6.1451338781212998E-2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281"/>
        <v>0.85047578521473088</v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1.2198586583252211E-2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279"/>
        <v>1.2198586583252211E-2</v>
      </c>
      <c r="J332" s="6"/>
      <c r="K332" s="25" t="s">
        <v>58</v>
      </c>
      <c r="L332" s="26">
        <v>0</v>
      </c>
      <c r="M332" s="26">
        <v>1.2198586583252211E-2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280"/>
        <v>1.2198586583252211E-2</v>
      </c>
      <c r="U332" s="80" t="s">
        <v>58</v>
      </c>
      <c r="V332" s="81">
        <v>0</v>
      </c>
      <c r="W332" s="81">
        <v>0</v>
      </c>
      <c r="X332" s="81">
        <v>0</v>
      </c>
      <c r="Y332" s="81">
        <v>1.2198586583252211E-2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281"/>
        <v>1.2198586583252211E-2</v>
      </c>
      <c r="BA332"/>
      <c r="BR332"/>
      <c r="CG332"/>
    </row>
    <row r="333" spans="1:85" x14ac:dyDescent="0.25">
      <c r="A333" s="29" t="s">
        <v>21</v>
      </c>
      <c r="B333" s="18">
        <v>0</v>
      </c>
      <c r="C333" s="18">
        <v>0.6235678803597513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279"/>
        <v>0.6235678803597513</v>
      </c>
      <c r="J333" s="6"/>
      <c r="K333" s="31" t="s">
        <v>21</v>
      </c>
      <c r="L333" s="18">
        <v>0</v>
      </c>
      <c r="M333" s="18">
        <v>0.6235678803597513</v>
      </c>
      <c r="N333" s="18">
        <v>0</v>
      </c>
      <c r="O333" s="18">
        <v>0</v>
      </c>
      <c r="P333" s="18">
        <v>0.13784088871814418</v>
      </c>
      <c r="Q333" s="18">
        <v>0</v>
      </c>
      <c r="R333" s="19">
        <v>0</v>
      </c>
      <c r="S333" s="20">
        <f t="shared" si="280"/>
        <v>0.76140876907789545</v>
      </c>
      <c r="U333" s="84" t="s">
        <v>21</v>
      </c>
      <c r="V333" s="76">
        <v>0</v>
      </c>
      <c r="W333" s="76">
        <v>0</v>
      </c>
      <c r="X333" s="76">
        <v>0</v>
      </c>
      <c r="Y333" s="76">
        <v>0.6235678803597513</v>
      </c>
      <c r="Z333" s="76">
        <v>0</v>
      </c>
      <c r="AA333" s="76">
        <v>0</v>
      </c>
      <c r="AB333" s="76">
        <v>0.13784088871814418</v>
      </c>
      <c r="AC333" s="77">
        <v>0</v>
      </c>
      <c r="AD333" s="76">
        <v>0</v>
      </c>
      <c r="AE333" s="76">
        <v>0</v>
      </c>
      <c r="AF333" s="76">
        <v>0</v>
      </c>
      <c r="AG333" s="76">
        <v>0</v>
      </c>
      <c r="AH333" s="76">
        <v>0</v>
      </c>
      <c r="AI333" s="79">
        <f t="shared" si="281"/>
        <v>0.76140876907789545</v>
      </c>
      <c r="BA333"/>
      <c r="BR333"/>
      <c r="CG333"/>
    </row>
    <row r="334" spans="1:85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279"/>
        <v>0</v>
      </c>
      <c r="J334" s="6"/>
      <c r="K334" s="25" t="s">
        <v>20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280"/>
        <v>0</v>
      </c>
      <c r="U334" s="80" t="s">
        <v>59</v>
      </c>
      <c r="V334" s="81">
        <v>0</v>
      </c>
      <c r="W334" s="81">
        <v>0</v>
      </c>
      <c r="X334" s="81">
        <v>0</v>
      </c>
      <c r="Y334" s="81">
        <v>0</v>
      </c>
      <c r="Z334" s="81">
        <v>0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281"/>
        <v>0</v>
      </c>
      <c r="BA334"/>
      <c r="BR334"/>
      <c r="CG334"/>
    </row>
    <row r="335" spans="1:85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279"/>
        <v>0</v>
      </c>
      <c r="J335" s="6"/>
      <c r="K335" s="33" t="s">
        <v>62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280"/>
        <v>0</v>
      </c>
      <c r="U335" s="85" t="s">
        <v>60</v>
      </c>
      <c r="V335" s="76">
        <v>0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281"/>
        <v>0</v>
      </c>
      <c r="BA335"/>
      <c r="BR335"/>
      <c r="CG335"/>
    </row>
    <row r="336" spans="1:85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279"/>
        <v>0</v>
      </c>
      <c r="J336" s="6"/>
      <c r="K336" s="38" t="s">
        <v>22</v>
      </c>
      <c r="L336" s="39">
        <v>0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280"/>
        <v>0</v>
      </c>
      <c r="U336" s="86" t="s">
        <v>63</v>
      </c>
      <c r="V336" s="87">
        <v>0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281"/>
        <v>0</v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279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280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281"/>
        <v>0</v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279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280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281"/>
        <v>0</v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279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280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281"/>
        <v>0</v>
      </c>
      <c r="BA339"/>
      <c r="BR339"/>
      <c r="CG339"/>
    </row>
    <row r="340" spans="1:85" x14ac:dyDescent="0.25">
      <c r="A340" s="56" t="s">
        <v>25</v>
      </c>
      <c r="B340" s="57">
        <f>SUM(B319:B335)</f>
        <v>10.856569759493702</v>
      </c>
      <c r="C340" s="57">
        <f t="shared" ref="C340:I340" si="282">SUM(C319:C335)</f>
        <v>53.496212344006096</v>
      </c>
      <c r="D340" s="57">
        <f t="shared" si="282"/>
        <v>11.590060369694072</v>
      </c>
      <c r="E340" s="57">
        <f t="shared" si="282"/>
        <v>57.252233683683457</v>
      </c>
      <c r="F340" s="57">
        <f t="shared" si="282"/>
        <v>0</v>
      </c>
      <c r="G340" s="57">
        <f t="shared" si="282"/>
        <v>2.785909752932227</v>
      </c>
      <c r="H340" s="58">
        <f t="shared" si="282"/>
        <v>0</v>
      </c>
      <c r="I340" s="16">
        <f t="shared" si="282"/>
        <v>135.98098590980959</v>
      </c>
      <c r="J340" s="6"/>
      <c r="K340" s="59" t="s">
        <v>25</v>
      </c>
      <c r="L340" s="57">
        <f>SUM(L319:L335)</f>
        <v>10.856569759493702</v>
      </c>
      <c r="M340" s="57">
        <f t="shared" ref="M340:S340" si="283">SUM(M319:M335)</f>
        <v>53.496212344006096</v>
      </c>
      <c r="N340" s="57">
        <f t="shared" si="283"/>
        <v>11.590060369694072</v>
      </c>
      <c r="O340" s="57">
        <f t="shared" si="283"/>
        <v>57.252233683683457</v>
      </c>
      <c r="P340" s="57">
        <f t="shared" si="283"/>
        <v>5.2937553291328658</v>
      </c>
      <c r="Q340" s="57">
        <f t="shared" si="283"/>
        <v>2.785909752932227</v>
      </c>
      <c r="R340" s="58">
        <f t="shared" si="283"/>
        <v>0</v>
      </c>
      <c r="S340" s="60">
        <f t="shared" si="283"/>
        <v>141.27474123894243</v>
      </c>
      <c r="U340" s="94" t="s">
        <v>61</v>
      </c>
      <c r="V340" s="95">
        <f>SUM(V319:V335)</f>
        <v>6.8653538544055506</v>
      </c>
      <c r="W340" s="95">
        <f t="shared" ref="W340:AH340" si="284">SUM(W319:W335)</f>
        <v>1.2093041216980727</v>
      </c>
      <c r="X340" s="95">
        <f t="shared" si="284"/>
        <v>2.785909752932227</v>
      </c>
      <c r="Y340" s="95">
        <f t="shared" si="284"/>
        <v>53.496212344006096</v>
      </c>
      <c r="Z340" s="95">
        <f t="shared" si="284"/>
        <v>3.4730527001492599</v>
      </c>
      <c r="AA340" s="95">
        <f t="shared" si="284"/>
        <v>56.42863865445883</v>
      </c>
      <c r="AB340" s="95">
        <f t="shared" si="284"/>
        <v>5.2937553291328658</v>
      </c>
      <c r="AC340" s="95">
        <f t="shared" si="284"/>
        <v>11.72251448215952</v>
      </c>
      <c r="AD340" s="96">
        <f t="shared" si="284"/>
        <v>2.7819117833900808</v>
      </c>
      <c r="AE340" s="96">
        <f t="shared" si="284"/>
        <v>0.82359502922462835</v>
      </c>
      <c r="AF340" s="96">
        <f t="shared" si="284"/>
        <v>0</v>
      </c>
      <c r="AG340" s="96">
        <f t="shared" si="284"/>
        <v>8.1170076695448135</v>
      </c>
      <c r="AH340" s="96">
        <f t="shared" si="284"/>
        <v>0</v>
      </c>
      <c r="AI340" s="97">
        <f>SUM(V340:AC340)</f>
        <v>141.2747412389424</v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7.983888105278486E-2</v>
      </c>
      <c r="C341" s="98">
        <f t="shared" ref="C341:H341" si="285">IF($I340=0,"-",C340/$I340)</f>
        <v>0.39340950491039872</v>
      </c>
      <c r="D341" s="98">
        <f t="shared" si="285"/>
        <v>8.5232948504883374E-2</v>
      </c>
      <c r="E341" s="98">
        <f t="shared" si="285"/>
        <v>0.42103117064952322</v>
      </c>
      <c r="F341" s="98">
        <f t="shared" si="285"/>
        <v>0</v>
      </c>
      <c r="G341" s="98">
        <f t="shared" si="285"/>
        <v>2.0487494882409533E-2</v>
      </c>
      <c r="H341" s="99">
        <f t="shared" si="285"/>
        <v>0</v>
      </c>
      <c r="I341" s="100">
        <f>SUM(B341:H341)</f>
        <v>0.99999999999999967</v>
      </c>
      <c r="J341"/>
      <c r="K341" s="64" t="s">
        <v>86</v>
      </c>
      <c r="L341" s="65">
        <f>IF($S340=0,"-",L340/$S340)</f>
        <v>7.6847210366725385E-2</v>
      </c>
      <c r="M341" s="65">
        <f t="shared" ref="M341:R341" si="286">IF($S340=0,"-",M340/$S340)</f>
        <v>0.37866791950817497</v>
      </c>
      <c r="N341" s="65">
        <f t="shared" si="286"/>
        <v>8.203915482734056E-2</v>
      </c>
      <c r="O341" s="65">
        <f t="shared" si="286"/>
        <v>0.40525456413224603</v>
      </c>
      <c r="P341" s="65">
        <f t="shared" si="286"/>
        <v>3.7471350382297784E-2</v>
      </c>
      <c r="Q341" s="65">
        <f t="shared" si="286"/>
        <v>1.9719800783215238E-2</v>
      </c>
      <c r="R341" s="66">
        <f t="shared" si="286"/>
        <v>0</v>
      </c>
      <c r="S341" s="67">
        <f>SUM(L341:R341)</f>
        <v>0.99999999999999989</v>
      </c>
      <c r="U341" s="101" t="s">
        <v>86</v>
      </c>
      <c r="V341" s="102">
        <f>+V340/$AI340</f>
        <v>4.8595763079784818E-2</v>
      </c>
      <c r="W341" s="102">
        <f t="shared" ref="W341:AH341" si="287">+W340/$AI340</f>
        <v>8.5599457559985097E-3</v>
      </c>
      <c r="X341" s="102">
        <f t="shared" si="287"/>
        <v>1.9719800783215242E-2</v>
      </c>
      <c r="Y341" s="102">
        <f t="shared" si="287"/>
        <v>0.37866791950817502</v>
      </c>
      <c r="Z341" s="102">
        <f t="shared" si="287"/>
        <v>2.4583677660220783E-2</v>
      </c>
      <c r="AA341" s="102">
        <f t="shared" si="287"/>
        <v>0.3994248239960978</v>
      </c>
      <c r="AB341" s="102">
        <f t="shared" si="287"/>
        <v>3.7471350382297791E-2</v>
      </c>
      <c r="AC341" s="102">
        <f t="shared" si="287"/>
        <v>8.2976718834210164E-2</v>
      </c>
      <c r="AD341" s="102">
        <f t="shared" si="287"/>
        <v>1.9691501530942082E-2</v>
      </c>
      <c r="AE341" s="102">
        <f t="shared" si="287"/>
        <v>5.8297401361483035E-3</v>
      </c>
      <c r="AF341" s="102">
        <f t="shared" si="287"/>
        <v>0</v>
      </c>
      <c r="AG341" s="102">
        <f t="shared" si="287"/>
        <v>5.7455477167119802E-2</v>
      </c>
      <c r="AH341" s="102">
        <f t="shared" si="287"/>
        <v>0</v>
      </c>
      <c r="AI341" s="103">
        <f>SUM(V341:AC341)</f>
        <v>1.0000000000000002</v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288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289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290">SUM(V346:AC346)</f>
        <v>0</v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288"/>
        <v>0</v>
      </c>
      <c r="J347" s="6"/>
      <c r="K347" s="31" t="s">
        <v>9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289"/>
        <v>0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290"/>
        <v>0</v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288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289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290"/>
        <v>0</v>
      </c>
      <c r="BA348"/>
      <c r="BR348"/>
      <c r="CG348"/>
    </row>
    <row r="349" spans="1:85" x14ac:dyDescent="0.25">
      <c r="A349" s="29" t="s">
        <v>15</v>
      </c>
      <c r="B349" s="18">
        <v>0.20016272114613112</v>
      </c>
      <c r="C349" s="18">
        <v>0</v>
      </c>
      <c r="D349" s="18">
        <v>0.18271186790754096</v>
      </c>
      <c r="E349" s="18">
        <v>0</v>
      </c>
      <c r="F349" s="214"/>
      <c r="G349" s="18">
        <v>0</v>
      </c>
      <c r="H349" s="30">
        <v>0</v>
      </c>
      <c r="I349" s="16">
        <f t="shared" si="288"/>
        <v>0.38287458905367211</v>
      </c>
      <c r="J349" s="6"/>
      <c r="K349" s="31" t="s">
        <v>15</v>
      </c>
      <c r="L349" s="18">
        <v>0.20016272114613112</v>
      </c>
      <c r="M349" s="18">
        <v>0</v>
      </c>
      <c r="N349" s="18">
        <v>0.18271186790754096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289"/>
        <v>0.38287458905367211</v>
      </c>
      <c r="U349" s="84" t="s">
        <v>15</v>
      </c>
      <c r="V349" s="76">
        <v>0.20016272114613112</v>
      </c>
      <c r="W349" s="76">
        <v>0</v>
      </c>
      <c r="X349" s="76">
        <v>0</v>
      </c>
      <c r="Y349" s="76">
        <v>0</v>
      </c>
      <c r="Z349" s="76">
        <v>0.16056497482783902</v>
      </c>
      <c r="AA349" s="76">
        <v>0</v>
      </c>
      <c r="AB349" s="76">
        <v>0</v>
      </c>
      <c r="AC349" s="77">
        <v>2.2146893079701933E-2</v>
      </c>
      <c r="AD349" s="78">
        <v>0</v>
      </c>
      <c r="AE349" s="78">
        <v>0</v>
      </c>
      <c r="AF349" s="78">
        <v>0</v>
      </c>
      <c r="AG349" s="78">
        <v>2.2146893079701933E-2</v>
      </c>
      <c r="AH349" s="78">
        <v>0</v>
      </c>
      <c r="AI349" s="79">
        <f t="shared" si="290"/>
        <v>0.38287458905367205</v>
      </c>
      <c r="BA349"/>
      <c r="BR349"/>
      <c r="CG349"/>
    </row>
    <row r="350" spans="1:85" x14ac:dyDescent="0.25">
      <c r="A350" s="21" t="s">
        <v>14</v>
      </c>
      <c r="B350" s="22">
        <v>3.795033069694703</v>
      </c>
      <c r="C350" s="22">
        <v>0</v>
      </c>
      <c r="D350" s="22">
        <v>7.4047015005739413E-3</v>
      </c>
      <c r="E350" s="22">
        <v>0</v>
      </c>
      <c r="F350" s="214"/>
      <c r="G350" s="22">
        <v>0</v>
      </c>
      <c r="H350" s="23">
        <v>0</v>
      </c>
      <c r="I350" s="24">
        <f t="shared" si="288"/>
        <v>3.8024377711952768</v>
      </c>
      <c r="J350" s="6"/>
      <c r="K350" s="25" t="s">
        <v>14</v>
      </c>
      <c r="L350" s="26">
        <v>3.795033069694703</v>
      </c>
      <c r="M350" s="26">
        <v>0</v>
      </c>
      <c r="N350" s="26">
        <v>7.4047015005739413E-3</v>
      </c>
      <c r="O350" s="26">
        <v>0</v>
      </c>
      <c r="P350" s="26">
        <v>0</v>
      </c>
      <c r="Q350" s="26">
        <v>0</v>
      </c>
      <c r="R350" s="27">
        <v>0</v>
      </c>
      <c r="S350" s="28">
        <f t="shared" si="289"/>
        <v>3.8024377711952768</v>
      </c>
      <c r="U350" s="80" t="s">
        <v>55</v>
      </c>
      <c r="V350" s="81">
        <v>3.795033069694703</v>
      </c>
      <c r="W350" s="81">
        <v>0</v>
      </c>
      <c r="X350" s="81">
        <v>0</v>
      </c>
      <c r="Y350" s="81">
        <v>0</v>
      </c>
      <c r="Z350" s="81">
        <v>0</v>
      </c>
      <c r="AA350" s="81">
        <v>0</v>
      </c>
      <c r="AB350" s="81">
        <v>0</v>
      </c>
      <c r="AC350" s="82">
        <v>7.4047015005739413E-3</v>
      </c>
      <c r="AD350" s="81">
        <v>0</v>
      </c>
      <c r="AE350" s="81">
        <v>0</v>
      </c>
      <c r="AF350" s="81">
        <v>0</v>
      </c>
      <c r="AG350" s="81">
        <v>7.4047015005739413E-3</v>
      </c>
      <c r="AH350" s="81">
        <v>0</v>
      </c>
      <c r="AI350" s="83">
        <f t="shared" si="290"/>
        <v>3.8024377711952768</v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0.69283812662966759</v>
      </c>
      <c r="E351" s="18">
        <v>0</v>
      </c>
      <c r="F351" s="214"/>
      <c r="G351" s="18">
        <v>0</v>
      </c>
      <c r="H351" s="30">
        <v>0</v>
      </c>
      <c r="I351" s="16">
        <f t="shared" si="288"/>
        <v>0.69283812662966759</v>
      </c>
      <c r="J351" s="6"/>
      <c r="K351" s="31" t="s">
        <v>56</v>
      </c>
      <c r="L351" s="18">
        <v>0</v>
      </c>
      <c r="M351" s="18">
        <v>0</v>
      </c>
      <c r="N351" s="18">
        <v>0.69283812662966759</v>
      </c>
      <c r="O351" s="18">
        <v>0</v>
      </c>
      <c r="P351" s="18">
        <v>40.196127123694637</v>
      </c>
      <c r="Q351" s="18">
        <v>0</v>
      </c>
      <c r="R351" s="19">
        <v>0</v>
      </c>
      <c r="S351" s="20">
        <f t="shared" si="289"/>
        <v>40.888965250324304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</v>
      </c>
      <c r="AB351" s="76">
        <v>40.196127123694637</v>
      </c>
      <c r="AC351" s="77">
        <v>0.69283812662966759</v>
      </c>
      <c r="AD351" s="76">
        <v>0</v>
      </c>
      <c r="AE351" s="76">
        <v>0</v>
      </c>
      <c r="AF351" s="76">
        <v>0</v>
      </c>
      <c r="AG351" s="76">
        <v>0.69283812662966759</v>
      </c>
      <c r="AH351" s="76">
        <v>0</v>
      </c>
      <c r="AI351" s="79">
        <f t="shared" si="290"/>
        <v>40.888965250324304</v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288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1.3913144640288464</v>
      </c>
      <c r="Q352" s="26">
        <v>0</v>
      </c>
      <c r="R352" s="27">
        <v>0</v>
      </c>
      <c r="S352" s="28">
        <f t="shared" si="289"/>
        <v>1.3913144640288464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1.3913144640288464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290"/>
        <v>1.3913144640288464</v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288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289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290"/>
        <v>0</v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0.17587886424179569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288"/>
        <v>0.17587886424179569</v>
      </c>
      <c r="J354" s="6"/>
      <c r="K354" s="25" t="s">
        <v>16</v>
      </c>
      <c r="L354" s="26">
        <v>0</v>
      </c>
      <c r="M354" s="26">
        <v>0.17587886424179569</v>
      </c>
      <c r="N354" s="26">
        <v>0</v>
      </c>
      <c r="O354" s="26">
        <v>0</v>
      </c>
      <c r="P354" s="26">
        <v>8.5956180870458258E-4</v>
      </c>
      <c r="Q354" s="26">
        <v>0</v>
      </c>
      <c r="R354" s="27">
        <v>0</v>
      </c>
      <c r="S354" s="28">
        <f t="shared" si="289"/>
        <v>0.17673842605050027</v>
      </c>
      <c r="U354" s="80" t="s">
        <v>16</v>
      </c>
      <c r="V354" s="81">
        <v>0</v>
      </c>
      <c r="W354" s="81">
        <v>0</v>
      </c>
      <c r="X354" s="81">
        <v>0</v>
      </c>
      <c r="Y354" s="81">
        <v>0.17587886424179569</v>
      </c>
      <c r="Z354" s="81">
        <v>0</v>
      </c>
      <c r="AA354" s="81">
        <v>0</v>
      </c>
      <c r="AB354" s="81">
        <v>8.5956180870458258E-4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290"/>
        <v>0.17673842605050027</v>
      </c>
      <c r="BA354"/>
      <c r="BR354"/>
      <c r="CG354"/>
    </row>
    <row r="355" spans="1:85" x14ac:dyDescent="0.25">
      <c r="A355" s="29" t="s">
        <v>136</v>
      </c>
      <c r="B355" s="18">
        <v>0.13233432358577041</v>
      </c>
      <c r="C355" s="18">
        <v>4.5918734539388781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16">
        <f t="shared" si="288"/>
        <v>4.7242077775246489</v>
      </c>
      <c r="J355" s="6"/>
      <c r="K355" s="31" t="s">
        <v>136</v>
      </c>
      <c r="L355" s="18">
        <v>0.13233432358577041</v>
      </c>
      <c r="M355" s="18">
        <v>4.5918734539388781</v>
      </c>
      <c r="N355" s="18">
        <v>0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289"/>
        <v>4.7242077775246489</v>
      </c>
      <c r="U355" s="84" t="s">
        <v>136</v>
      </c>
      <c r="V355" s="76">
        <v>0.13233432358577041</v>
      </c>
      <c r="W355" s="76">
        <v>0</v>
      </c>
      <c r="X355" s="76">
        <v>0</v>
      </c>
      <c r="Y355" s="76">
        <v>4.5918734539388781</v>
      </c>
      <c r="Z355" s="76">
        <v>0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290"/>
        <v>4.7242077775246489</v>
      </c>
      <c r="BA355"/>
      <c r="BR355"/>
      <c r="CG355"/>
    </row>
    <row r="356" spans="1:85" x14ac:dyDescent="0.25">
      <c r="A356" s="21" t="s">
        <v>24</v>
      </c>
      <c r="B356" s="22">
        <v>0.84181854624340136</v>
      </c>
      <c r="C356" s="22">
        <v>0</v>
      </c>
      <c r="D356" s="22">
        <v>6.3546271347652423</v>
      </c>
      <c r="E356" s="22">
        <v>96.709758591070994</v>
      </c>
      <c r="F356" s="214"/>
      <c r="G356" s="22">
        <v>2.7555217895081148</v>
      </c>
      <c r="H356" s="23">
        <v>0</v>
      </c>
      <c r="I356" s="24">
        <f t="shared" si="288"/>
        <v>106.66172606158774</v>
      </c>
      <c r="J356" s="6"/>
      <c r="K356" s="25" t="s">
        <v>24</v>
      </c>
      <c r="L356" s="26">
        <v>0.84181854624340136</v>
      </c>
      <c r="M356" s="26">
        <v>0</v>
      </c>
      <c r="N356" s="26">
        <v>6.3546271347652423</v>
      </c>
      <c r="O356" s="26">
        <v>96.709758591070994</v>
      </c>
      <c r="P356" s="26">
        <v>0.11146594249432225</v>
      </c>
      <c r="Q356" s="26">
        <v>2.7555217895081148</v>
      </c>
      <c r="R356" s="27">
        <v>0</v>
      </c>
      <c r="S356" s="28">
        <f t="shared" si="289"/>
        <v>106.77319200408206</v>
      </c>
      <c r="U356" s="80" t="s">
        <v>24</v>
      </c>
      <c r="V356" s="81">
        <v>5.9502448346879032E-2</v>
      </c>
      <c r="W356" s="81">
        <v>0.13325387649463682</v>
      </c>
      <c r="X356" s="81">
        <v>2.7555217895081148</v>
      </c>
      <c r="Y356" s="81">
        <v>0</v>
      </c>
      <c r="Z356" s="81">
        <v>6.2406894694948685</v>
      </c>
      <c r="AA356" s="81">
        <v>96.675532646863061</v>
      </c>
      <c r="AB356" s="81">
        <v>0.11146594249432225</v>
      </c>
      <c r="AC356" s="82">
        <v>0.79722583088018584</v>
      </c>
      <c r="AD356" s="81">
        <v>0.64906222140188552</v>
      </c>
      <c r="AE356" s="81">
        <v>3.4225944207926892E-2</v>
      </c>
      <c r="AF356" s="81">
        <v>0</v>
      </c>
      <c r="AG356" s="81">
        <v>0.11393766527037347</v>
      </c>
      <c r="AH356" s="81">
        <v>0</v>
      </c>
      <c r="AI356" s="83">
        <f t="shared" si="290"/>
        <v>106.77319200408206</v>
      </c>
      <c r="BA356"/>
      <c r="BR356"/>
      <c r="CG356"/>
    </row>
    <row r="357" spans="1:85" x14ac:dyDescent="0.25">
      <c r="A357" s="29" t="s">
        <v>23</v>
      </c>
      <c r="B357" s="18">
        <v>27.19020012610822</v>
      </c>
      <c r="C357" s="18">
        <v>0</v>
      </c>
      <c r="D357" s="18">
        <v>102.37825419627102</v>
      </c>
      <c r="E357" s="18">
        <v>0</v>
      </c>
      <c r="F357" s="214"/>
      <c r="G357" s="18">
        <v>0</v>
      </c>
      <c r="H357" s="30">
        <v>0</v>
      </c>
      <c r="I357" s="16">
        <f t="shared" si="288"/>
        <v>129.56845432237924</v>
      </c>
      <c r="J357" s="6"/>
      <c r="K357" s="31" t="s">
        <v>23</v>
      </c>
      <c r="L357" s="18">
        <v>27.19020012610822</v>
      </c>
      <c r="M357" s="18">
        <v>0</v>
      </c>
      <c r="N357" s="18">
        <v>102.37825419627102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289"/>
        <v>129.56845432237924</v>
      </c>
      <c r="U357" s="84" t="s">
        <v>23</v>
      </c>
      <c r="V357" s="76">
        <v>27.19020012610822</v>
      </c>
      <c r="W357" s="76">
        <v>0</v>
      </c>
      <c r="X357" s="76">
        <v>0</v>
      </c>
      <c r="Y357" s="76">
        <v>0</v>
      </c>
      <c r="Z357" s="76">
        <v>0</v>
      </c>
      <c r="AA357" s="76">
        <v>0</v>
      </c>
      <c r="AB357" s="76">
        <v>0</v>
      </c>
      <c r="AC357" s="77">
        <v>102.37825419627102</v>
      </c>
      <c r="AD357" s="76">
        <v>0</v>
      </c>
      <c r="AE357" s="76">
        <v>0</v>
      </c>
      <c r="AF357" s="76">
        <v>0</v>
      </c>
      <c r="AG357" s="76">
        <v>102.37825419627102</v>
      </c>
      <c r="AH357" s="76">
        <v>0</v>
      </c>
      <c r="AI357" s="79">
        <f t="shared" si="290"/>
        <v>129.56845432237924</v>
      </c>
      <c r="BA357"/>
      <c r="BR357"/>
      <c r="CG357"/>
    </row>
    <row r="358" spans="1:85" x14ac:dyDescent="0.25">
      <c r="A358" s="21" t="s">
        <v>58</v>
      </c>
      <c r="B358" s="22">
        <v>2.346712287227189E-2</v>
      </c>
      <c r="C358" s="22">
        <v>3.9797337242151815E-2</v>
      </c>
      <c r="D358" s="22">
        <v>7.257873053279966E-2</v>
      </c>
      <c r="E358" s="22">
        <v>0</v>
      </c>
      <c r="F358" s="214"/>
      <c r="G358" s="22">
        <v>0</v>
      </c>
      <c r="H358" s="23">
        <v>0</v>
      </c>
      <c r="I358" s="24">
        <f t="shared" si="288"/>
        <v>0.13584319064722336</v>
      </c>
      <c r="J358" s="6"/>
      <c r="K358" s="25" t="s">
        <v>58</v>
      </c>
      <c r="L358" s="26">
        <v>2.346712287227189E-2</v>
      </c>
      <c r="M358" s="26">
        <v>3.9797337242151815E-2</v>
      </c>
      <c r="N358" s="26">
        <v>7.257873053279966E-2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289"/>
        <v>0.13584319064722336</v>
      </c>
      <c r="U358" s="80" t="s">
        <v>58</v>
      </c>
      <c r="V358" s="81">
        <v>2.346712287227189E-2</v>
      </c>
      <c r="W358" s="81">
        <v>0</v>
      </c>
      <c r="X358" s="81">
        <v>0</v>
      </c>
      <c r="Y358" s="81">
        <v>3.9797337242151815E-2</v>
      </c>
      <c r="Z358" s="81">
        <v>7.257873053279966E-2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290"/>
        <v>0.13584319064722336</v>
      </c>
      <c r="BA358"/>
      <c r="BR358"/>
      <c r="CG358"/>
    </row>
    <row r="359" spans="1:85" x14ac:dyDescent="0.25">
      <c r="A359" s="29" t="s">
        <v>21</v>
      </c>
      <c r="B359" s="18">
        <v>16.682508410791382</v>
      </c>
      <c r="C359" s="18">
        <v>780.66172136908654</v>
      </c>
      <c r="D359" s="18">
        <v>345.05932315582095</v>
      </c>
      <c r="E359" s="18">
        <v>0</v>
      </c>
      <c r="F359" s="214"/>
      <c r="G359" s="18">
        <v>0</v>
      </c>
      <c r="H359" s="30">
        <v>0</v>
      </c>
      <c r="I359" s="16">
        <f t="shared" si="288"/>
        <v>1142.4035529356988</v>
      </c>
      <c r="J359" s="6"/>
      <c r="K359" s="31" t="s">
        <v>21</v>
      </c>
      <c r="L359" s="18">
        <v>16.682508410791382</v>
      </c>
      <c r="M359" s="18">
        <v>780.66172136908654</v>
      </c>
      <c r="N359" s="18">
        <v>345.05932315582095</v>
      </c>
      <c r="O359" s="18">
        <v>0</v>
      </c>
      <c r="P359" s="18">
        <v>1.6505303815155477</v>
      </c>
      <c r="Q359" s="18">
        <v>0</v>
      </c>
      <c r="R359" s="19">
        <v>0</v>
      </c>
      <c r="S359" s="20">
        <f t="shared" si="289"/>
        <v>1144.0540833172145</v>
      </c>
      <c r="U359" s="84" t="s">
        <v>21</v>
      </c>
      <c r="V359" s="76">
        <v>16.682508410791382</v>
      </c>
      <c r="W359" s="76">
        <v>0</v>
      </c>
      <c r="X359" s="76">
        <v>0</v>
      </c>
      <c r="Y359" s="76">
        <v>780.66172136908654</v>
      </c>
      <c r="Z359" s="76">
        <v>105.24853231922191</v>
      </c>
      <c r="AA359" s="76">
        <v>0</v>
      </c>
      <c r="AB359" s="76">
        <v>1.6505303815155477</v>
      </c>
      <c r="AC359" s="77">
        <v>239.81079083659904</v>
      </c>
      <c r="AD359" s="76">
        <v>0</v>
      </c>
      <c r="AE359" s="76">
        <v>0</v>
      </c>
      <c r="AF359" s="76">
        <v>0</v>
      </c>
      <c r="AG359" s="76">
        <v>239.81079083659904</v>
      </c>
      <c r="AH359" s="76">
        <v>0</v>
      </c>
      <c r="AI359" s="79">
        <f t="shared" si="290"/>
        <v>1144.0540833172145</v>
      </c>
      <c r="BA359"/>
      <c r="BR359"/>
      <c r="CG359"/>
    </row>
    <row r="360" spans="1:85" x14ac:dyDescent="0.25">
      <c r="A360" s="21" t="s">
        <v>20</v>
      </c>
      <c r="B360" s="22">
        <v>0.45725968419100982</v>
      </c>
      <c r="C360" s="22">
        <v>24.616487423262328</v>
      </c>
      <c r="D360" s="22">
        <v>7.6641578925466582</v>
      </c>
      <c r="E360" s="22">
        <v>0</v>
      </c>
      <c r="F360" s="214"/>
      <c r="G360" s="22">
        <v>0</v>
      </c>
      <c r="H360" s="23">
        <v>0</v>
      </c>
      <c r="I360" s="24">
        <f t="shared" si="288"/>
        <v>32.737904999999998</v>
      </c>
      <c r="J360" s="6"/>
      <c r="K360" s="25" t="s">
        <v>20</v>
      </c>
      <c r="L360" s="26">
        <v>0.45725968419100982</v>
      </c>
      <c r="M360" s="26">
        <v>24.616487423262328</v>
      </c>
      <c r="N360" s="26">
        <v>7.6641578925466582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289"/>
        <v>32.737904999999998</v>
      </c>
      <c r="U360" s="80" t="s">
        <v>59</v>
      </c>
      <c r="V360" s="81">
        <v>0.45725968419100982</v>
      </c>
      <c r="W360" s="81">
        <v>0</v>
      </c>
      <c r="X360" s="81">
        <v>0</v>
      </c>
      <c r="Y360" s="81">
        <v>24.616487423262328</v>
      </c>
      <c r="Z360" s="81">
        <v>7.6641578925466582</v>
      </c>
      <c r="AA360" s="81">
        <v>0</v>
      </c>
      <c r="AB360" s="81">
        <v>0</v>
      </c>
      <c r="AC360" s="82">
        <v>0</v>
      </c>
      <c r="AD360" s="81">
        <v>0</v>
      </c>
      <c r="AE360" s="81">
        <v>0</v>
      </c>
      <c r="AF360" s="81">
        <v>0</v>
      </c>
      <c r="AG360" s="81">
        <v>0</v>
      </c>
      <c r="AH360" s="81">
        <v>0</v>
      </c>
      <c r="AI360" s="83">
        <f t="shared" si="290"/>
        <v>32.737904999999998</v>
      </c>
      <c r="BA360"/>
      <c r="BR360"/>
      <c r="CG360"/>
    </row>
    <row r="361" spans="1:85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288"/>
        <v>0</v>
      </c>
      <c r="J361" s="6"/>
      <c r="K361" s="33" t="s">
        <v>62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289"/>
        <v>0</v>
      </c>
      <c r="U361" s="85" t="s">
        <v>60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290"/>
        <v>0</v>
      </c>
      <c r="BA361"/>
      <c r="BR361"/>
      <c r="CG361"/>
    </row>
    <row r="362" spans="1:85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288"/>
        <v>0</v>
      </c>
      <c r="J362" s="6"/>
      <c r="K362" s="38" t="s">
        <v>22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289"/>
        <v>0</v>
      </c>
      <c r="U362" s="86" t="s">
        <v>63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290"/>
        <v>0</v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288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289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290"/>
        <v>0</v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288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289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290"/>
        <v>0</v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288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289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290"/>
        <v>0</v>
      </c>
      <c r="BA365"/>
      <c r="BR365"/>
      <c r="CG365"/>
    </row>
    <row r="366" spans="1:85" ht="18" customHeight="1" x14ac:dyDescent="0.25">
      <c r="A366" s="56" t="s">
        <v>25</v>
      </c>
      <c r="B366" s="57">
        <f>SUM(B345:B361)</f>
        <v>49.322784004632886</v>
      </c>
      <c r="C366" s="57">
        <f t="shared" ref="C366:I366" si="291">SUM(C345:C361)</f>
        <v>810.0857584477717</v>
      </c>
      <c r="D366" s="57">
        <f t="shared" si="291"/>
        <v>462.41189580597444</v>
      </c>
      <c r="E366" s="57">
        <f t="shared" si="291"/>
        <v>96.709758591070994</v>
      </c>
      <c r="F366" s="57">
        <f t="shared" si="291"/>
        <v>0</v>
      </c>
      <c r="G366" s="57">
        <f t="shared" si="291"/>
        <v>2.7555217895081148</v>
      </c>
      <c r="H366" s="58">
        <f t="shared" si="291"/>
        <v>0</v>
      </c>
      <c r="I366" s="16">
        <f t="shared" si="291"/>
        <v>1421.2857186389581</v>
      </c>
      <c r="J366" s="6"/>
      <c r="K366" s="59" t="s">
        <v>25</v>
      </c>
      <c r="L366" s="57">
        <f>SUM(L345:L361)</f>
        <v>49.322784004632886</v>
      </c>
      <c r="M366" s="57">
        <f t="shared" ref="M366:S366" si="292">SUM(M345:M361)</f>
        <v>810.0857584477717</v>
      </c>
      <c r="N366" s="57">
        <f t="shared" si="292"/>
        <v>462.41189580597444</v>
      </c>
      <c r="O366" s="57">
        <f t="shared" si="292"/>
        <v>96.709758591070994</v>
      </c>
      <c r="P366" s="57">
        <f t="shared" si="292"/>
        <v>43.350297473542049</v>
      </c>
      <c r="Q366" s="57">
        <f t="shared" si="292"/>
        <v>2.7555217895081148</v>
      </c>
      <c r="R366" s="58">
        <f t="shared" si="292"/>
        <v>0</v>
      </c>
      <c r="S366" s="60">
        <f t="shared" si="292"/>
        <v>1464.6360161125001</v>
      </c>
      <c r="U366" s="94" t="s">
        <v>61</v>
      </c>
      <c r="V366" s="95">
        <f>SUM(V345:V361)</f>
        <v>48.540467906736367</v>
      </c>
      <c r="W366" s="95">
        <f t="shared" ref="W366:AH366" si="293">SUM(W345:W361)</f>
        <v>0.13325387649463682</v>
      </c>
      <c r="X366" s="95">
        <f t="shared" si="293"/>
        <v>2.7555217895081148</v>
      </c>
      <c r="Y366" s="95">
        <f t="shared" si="293"/>
        <v>810.0857584477717</v>
      </c>
      <c r="Z366" s="95">
        <f t="shared" si="293"/>
        <v>119.38652338662408</v>
      </c>
      <c r="AA366" s="95">
        <f t="shared" si="293"/>
        <v>96.675532646863061</v>
      </c>
      <c r="AB366" s="95">
        <f t="shared" si="293"/>
        <v>43.350297473542049</v>
      </c>
      <c r="AC366" s="95">
        <f t="shared" si="293"/>
        <v>343.70866058496017</v>
      </c>
      <c r="AD366" s="96">
        <f t="shared" si="293"/>
        <v>0.64906222140188552</v>
      </c>
      <c r="AE366" s="96">
        <f t="shared" si="293"/>
        <v>3.4225944207926892E-2</v>
      </c>
      <c r="AF366" s="96">
        <f t="shared" si="293"/>
        <v>0</v>
      </c>
      <c r="AG366" s="96">
        <f t="shared" si="293"/>
        <v>343.02537241935039</v>
      </c>
      <c r="AH366" s="96">
        <f t="shared" si="293"/>
        <v>0</v>
      </c>
      <c r="AI366" s="97">
        <f>SUM(V366:AC366)</f>
        <v>1464.6360161125001</v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3.4702933659155479E-2</v>
      </c>
      <c r="C367" s="98">
        <f t="shared" ref="C367:H367" si="294">IF($I366=0,"-",C366/$I366)</f>
        <v>0.56996686016343034</v>
      </c>
      <c r="D367" s="98">
        <f t="shared" si="294"/>
        <v>0.3253475988267765</v>
      </c>
      <c r="E367" s="98">
        <f t="shared" si="294"/>
        <v>6.8043854464168912E-2</v>
      </c>
      <c r="F367" s="98">
        <f t="shared" si="294"/>
        <v>0</v>
      </c>
      <c r="G367" s="98">
        <f t="shared" si="294"/>
        <v>1.9387528864687662E-3</v>
      </c>
      <c r="H367" s="99">
        <f t="shared" si="294"/>
        <v>0</v>
      </c>
      <c r="I367" s="100">
        <f>SUM(B367:H367)</f>
        <v>0.99999999999999989</v>
      </c>
      <c r="J367"/>
      <c r="K367" s="64" t="s">
        <v>86</v>
      </c>
      <c r="L367" s="65">
        <f>IF($S366=0,"-",L366/$S366)</f>
        <v>3.3675796212869008E-2</v>
      </c>
      <c r="M367" s="65">
        <f t="shared" ref="M367:R367" si="295">IF($S366=0,"-",M366/$S366)</f>
        <v>0.55309698077610858</v>
      </c>
      <c r="N367" s="65">
        <f t="shared" si="295"/>
        <v>0.31571796044817196</v>
      </c>
      <c r="O367" s="65">
        <f t="shared" si="295"/>
        <v>6.6029892428674658E-2</v>
      </c>
      <c r="P367" s="65">
        <f t="shared" si="295"/>
        <v>2.9598000456525896E-2</v>
      </c>
      <c r="Q367" s="65">
        <f t="shared" si="295"/>
        <v>1.881369677649973E-3</v>
      </c>
      <c r="R367" s="66">
        <f t="shared" si="295"/>
        <v>0</v>
      </c>
      <c r="S367" s="67">
        <f>SUM(L367:R367)</f>
        <v>1.0000000000000002</v>
      </c>
      <c r="U367" s="101" t="s">
        <v>86</v>
      </c>
      <c r="V367" s="102">
        <f>+V366/$AI366</f>
        <v>3.3141659342486036E-2</v>
      </c>
      <c r="W367" s="102">
        <f t="shared" ref="W367:AH367" si="296">+W366/$AI366</f>
        <v>9.0980881958867158E-5</v>
      </c>
      <c r="X367" s="102">
        <f t="shared" si="296"/>
        <v>1.881369677649973E-3</v>
      </c>
      <c r="Y367" s="102">
        <f t="shared" si="296"/>
        <v>0.55309698077610858</v>
      </c>
      <c r="Z367" s="102">
        <f t="shared" si="296"/>
        <v>8.1512759534279999E-2</v>
      </c>
      <c r="AA367" s="102">
        <f t="shared" si="296"/>
        <v>6.6006524203510594E-2</v>
      </c>
      <c r="AB367" s="102">
        <f t="shared" si="296"/>
        <v>2.9598000456525896E-2</v>
      </c>
      <c r="AC367" s="102">
        <f t="shared" si="296"/>
        <v>0.23467172512748014</v>
      </c>
      <c r="AD367" s="102">
        <f t="shared" si="296"/>
        <v>4.431559884241099E-4</v>
      </c>
      <c r="AE367" s="102">
        <f t="shared" si="296"/>
        <v>2.3368225164072412E-5</v>
      </c>
      <c r="AF367" s="102">
        <f t="shared" si="296"/>
        <v>0</v>
      </c>
      <c r="AG367" s="102">
        <f t="shared" si="296"/>
        <v>0.23420520091389196</v>
      </c>
      <c r="AH367" s="102">
        <f t="shared" si="296"/>
        <v>0</v>
      </c>
      <c r="AI367" s="103">
        <f>SUM(V367:AC367)</f>
        <v>1.0000000000000002</v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297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298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299">SUM(V372:AC372)</f>
        <v>0</v>
      </c>
      <c r="BA372"/>
      <c r="BR372"/>
      <c r="CG372"/>
    </row>
    <row r="373" spans="1:85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297"/>
        <v>0</v>
      </c>
      <c r="J373" s="6"/>
      <c r="K373" s="31" t="s">
        <v>9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298"/>
        <v>0</v>
      </c>
      <c r="U373" s="84" t="s">
        <v>9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299"/>
        <v>0</v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297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298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299"/>
        <v>0</v>
      </c>
      <c r="BA374"/>
      <c r="BR374"/>
      <c r="CG374"/>
    </row>
    <row r="375" spans="1:85" x14ac:dyDescent="0.25">
      <c r="A375" s="29" t="s">
        <v>15</v>
      </c>
      <c r="B375" s="18">
        <v>14.50322653350875</v>
      </c>
      <c r="C375" s="18">
        <v>0.298403604706171</v>
      </c>
      <c r="D375" s="18">
        <v>0.298403604706171</v>
      </c>
      <c r="E375" s="18">
        <v>0</v>
      </c>
      <c r="F375" s="214"/>
      <c r="G375" s="18">
        <v>0</v>
      </c>
      <c r="H375" s="30">
        <v>0</v>
      </c>
      <c r="I375" s="16">
        <f t="shared" si="297"/>
        <v>15.100033742921093</v>
      </c>
      <c r="J375" s="6"/>
      <c r="K375" s="31" t="s">
        <v>15</v>
      </c>
      <c r="L375" s="18">
        <v>14.50322653350875</v>
      </c>
      <c r="M375" s="18">
        <v>0.298403604706171</v>
      </c>
      <c r="N375" s="18">
        <v>0.298403604706171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298"/>
        <v>15.100033742921093</v>
      </c>
      <c r="U375" s="84" t="s">
        <v>15</v>
      </c>
      <c r="V375" s="76">
        <v>14.50322653350875</v>
      </c>
      <c r="W375" s="76">
        <v>0</v>
      </c>
      <c r="X375" s="76">
        <v>0</v>
      </c>
      <c r="Y375" s="76">
        <v>0.298403604706171</v>
      </c>
      <c r="Z375" s="76">
        <v>0.298403604706171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299"/>
        <v>15.100033742921093</v>
      </c>
      <c r="BA375"/>
      <c r="BR375"/>
      <c r="CG375"/>
    </row>
    <row r="376" spans="1:85" x14ac:dyDescent="0.25">
      <c r="A376" s="21" t="s">
        <v>14</v>
      </c>
      <c r="B376" s="22">
        <v>39.235728946124759</v>
      </c>
      <c r="C376" s="22">
        <v>0.19366936850206462</v>
      </c>
      <c r="D376" s="22">
        <v>0</v>
      </c>
      <c r="E376" s="22">
        <v>0.40746569253572429</v>
      </c>
      <c r="F376" s="214"/>
      <c r="G376" s="22">
        <v>0</v>
      </c>
      <c r="H376" s="23">
        <v>0</v>
      </c>
      <c r="I376" s="24">
        <f t="shared" si="297"/>
        <v>39.836864007162546</v>
      </c>
      <c r="J376" s="6"/>
      <c r="K376" s="25" t="s">
        <v>14</v>
      </c>
      <c r="L376" s="26">
        <v>39.235728946124759</v>
      </c>
      <c r="M376" s="26">
        <v>0.19366936850206462</v>
      </c>
      <c r="N376" s="26">
        <v>0</v>
      </c>
      <c r="O376" s="26">
        <v>0.40746569253572429</v>
      </c>
      <c r="P376" s="26">
        <v>0</v>
      </c>
      <c r="Q376" s="26">
        <v>0</v>
      </c>
      <c r="R376" s="27">
        <v>0</v>
      </c>
      <c r="S376" s="28">
        <f t="shared" si="298"/>
        <v>39.836864007162546</v>
      </c>
      <c r="U376" s="80" t="s">
        <v>55</v>
      </c>
      <c r="V376" s="81">
        <v>38.73218858801939</v>
      </c>
      <c r="W376" s="81">
        <v>0.50354035810536801</v>
      </c>
      <c r="X376" s="81">
        <v>0</v>
      </c>
      <c r="Y376" s="81">
        <v>0.19366936850206462</v>
      </c>
      <c r="Z376" s="81">
        <v>0</v>
      </c>
      <c r="AA376" s="81">
        <v>0</v>
      </c>
      <c r="AB376" s="81">
        <v>0</v>
      </c>
      <c r="AC376" s="82">
        <v>0.40746569253572429</v>
      </c>
      <c r="AD376" s="81">
        <v>0</v>
      </c>
      <c r="AE376" s="81">
        <v>0</v>
      </c>
      <c r="AF376" s="81">
        <v>0</v>
      </c>
      <c r="AG376" s="81">
        <v>0</v>
      </c>
      <c r="AH376" s="81">
        <v>0.40746569253572429</v>
      </c>
      <c r="AI376" s="83">
        <f t="shared" si="299"/>
        <v>39.836864007162546</v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447.13176533404311</v>
      </c>
      <c r="F377" s="214"/>
      <c r="G377" s="18">
        <v>0</v>
      </c>
      <c r="H377" s="30">
        <v>0</v>
      </c>
      <c r="I377" s="16">
        <f t="shared" si="297"/>
        <v>447.13176533404311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447.13176533404311</v>
      </c>
      <c r="P377" s="18">
        <v>280.61292558579015</v>
      </c>
      <c r="Q377" s="18">
        <v>0</v>
      </c>
      <c r="R377" s="19">
        <v>0</v>
      </c>
      <c r="S377" s="20">
        <f t="shared" si="298"/>
        <v>727.74469091983326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447.13176533404311</v>
      </c>
      <c r="AB377" s="76">
        <v>280.61292558579015</v>
      </c>
      <c r="AC377" s="77">
        <v>0</v>
      </c>
      <c r="AD377" s="76">
        <v>0</v>
      </c>
      <c r="AE377" s="76">
        <v>0</v>
      </c>
      <c r="AF377" s="76">
        <v>0</v>
      </c>
      <c r="AG377" s="76">
        <v>0</v>
      </c>
      <c r="AH377" s="76">
        <v>0</v>
      </c>
      <c r="AI377" s="79">
        <f t="shared" si="299"/>
        <v>727.74469091983326</v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6.208304769062897</v>
      </c>
      <c r="F378" s="214"/>
      <c r="G378" s="22">
        <v>0</v>
      </c>
      <c r="H378" s="23">
        <v>0</v>
      </c>
      <c r="I378" s="24">
        <f t="shared" si="297"/>
        <v>6.208304769062897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6.208304769062897</v>
      </c>
      <c r="P378" s="26">
        <v>21.991350714424826</v>
      </c>
      <c r="Q378" s="26">
        <v>0</v>
      </c>
      <c r="R378" s="27">
        <v>0</v>
      </c>
      <c r="S378" s="28">
        <f t="shared" si="298"/>
        <v>28.199655483487724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6.208304769062897</v>
      </c>
      <c r="AB378" s="81">
        <v>21.991350714424826</v>
      </c>
      <c r="AC378" s="82">
        <v>0</v>
      </c>
      <c r="AD378" s="81">
        <v>0</v>
      </c>
      <c r="AE378" s="81">
        <v>0</v>
      </c>
      <c r="AF378" s="81">
        <v>0</v>
      </c>
      <c r="AG378" s="81">
        <v>0</v>
      </c>
      <c r="AH378" s="81">
        <v>0</v>
      </c>
      <c r="AI378" s="83">
        <f t="shared" si="299"/>
        <v>28.199655483487724</v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0.67331826915270698</v>
      </c>
      <c r="F379" s="214"/>
      <c r="G379" s="18">
        <v>0</v>
      </c>
      <c r="H379" s="30">
        <v>0</v>
      </c>
      <c r="I379" s="16">
        <f t="shared" si="297"/>
        <v>0.67331826915270698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0.67331826915270698</v>
      </c>
      <c r="P379" s="18">
        <v>0</v>
      </c>
      <c r="Q379" s="18">
        <v>0</v>
      </c>
      <c r="R379" s="19">
        <v>0</v>
      </c>
      <c r="S379" s="20">
        <f t="shared" si="298"/>
        <v>0.67331826915270698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0.67331826915270698</v>
      </c>
      <c r="AD379" s="76">
        <v>0</v>
      </c>
      <c r="AE379" s="76">
        <v>0</v>
      </c>
      <c r="AF379" s="76">
        <v>0</v>
      </c>
      <c r="AG379" s="76">
        <v>0</v>
      </c>
      <c r="AH379" s="76">
        <v>0.67331826915270698</v>
      </c>
      <c r="AI379" s="79">
        <f t="shared" si="299"/>
        <v>0.67331826915270698</v>
      </c>
      <c r="BA379"/>
      <c r="BR379"/>
      <c r="CG379"/>
    </row>
    <row r="380" spans="1:85" x14ac:dyDescent="0.25">
      <c r="A380" s="21" t="s">
        <v>16</v>
      </c>
      <c r="B380" s="22">
        <v>3.6190012342802116</v>
      </c>
      <c r="C380" s="22">
        <v>0</v>
      </c>
      <c r="D380" s="22">
        <v>0</v>
      </c>
      <c r="E380" s="22">
        <v>1.8877945558784097</v>
      </c>
      <c r="F380" s="214"/>
      <c r="G380" s="22">
        <v>0</v>
      </c>
      <c r="H380" s="23">
        <v>0</v>
      </c>
      <c r="I380" s="24">
        <f t="shared" si="297"/>
        <v>5.5067957901586215</v>
      </c>
      <c r="J380" s="6"/>
      <c r="K380" s="25" t="s">
        <v>16</v>
      </c>
      <c r="L380" s="26">
        <v>3.6190012342802116</v>
      </c>
      <c r="M380" s="26">
        <v>0</v>
      </c>
      <c r="N380" s="26">
        <v>0</v>
      </c>
      <c r="O380" s="26">
        <v>1.8877945558784097</v>
      </c>
      <c r="P380" s="26">
        <v>1.0507664401867695E-2</v>
      </c>
      <c r="Q380" s="26">
        <v>0</v>
      </c>
      <c r="R380" s="27">
        <v>0</v>
      </c>
      <c r="S380" s="28">
        <f t="shared" si="298"/>
        <v>5.5173034545604889</v>
      </c>
      <c r="U380" s="80" t="s">
        <v>16</v>
      </c>
      <c r="V380" s="81">
        <v>3.3234394256653133</v>
      </c>
      <c r="W380" s="81">
        <v>0</v>
      </c>
      <c r="X380" s="81">
        <v>0</v>
      </c>
      <c r="Y380" s="81">
        <v>0</v>
      </c>
      <c r="Z380" s="81">
        <v>0</v>
      </c>
      <c r="AA380" s="81">
        <v>0</v>
      </c>
      <c r="AB380" s="81">
        <v>1.0507664401867695E-2</v>
      </c>
      <c r="AC380" s="82">
        <v>2.1833563644933083</v>
      </c>
      <c r="AD380" s="81">
        <v>0.29556180861489834</v>
      </c>
      <c r="AE380" s="81">
        <v>0</v>
      </c>
      <c r="AF380" s="81">
        <v>0</v>
      </c>
      <c r="AG380" s="81">
        <v>0</v>
      </c>
      <c r="AH380" s="81">
        <v>1.8877945558784097</v>
      </c>
      <c r="AI380" s="83">
        <f t="shared" si="299"/>
        <v>5.5173034545604889</v>
      </c>
      <c r="BA380"/>
      <c r="BR380"/>
      <c r="CG380"/>
    </row>
    <row r="381" spans="1:85" x14ac:dyDescent="0.25">
      <c r="A381" s="29" t="s">
        <v>136</v>
      </c>
      <c r="B381" s="18">
        <v>17.988490549198715</v>
      </c>
      <c r="C381" s="18">
        <v>0</v>
      </c>
      <c r="D381" s="18">
        <v>13.706708338233828</v>
      </c>
      <c r="E381" s="18">
        <v>7.7076636455280694E-3</v>
      </c>
      <c r="F381" s="214"/>
      <c r="G381" s="18">
        <v>0</v>
      </c>
      <c r="H381" s="30">
        <v>0</v>
      </c>
      <c r="I381" s="16">
        <f t="shared" si="297"/>
        <v>31.702906551078073</v>
      </c>
      <c r="J381" s="6"/>
      <c r="K381" s="31" t="s">
        <v>136</v>
      </c>
      <c r="L381" s="18">
        <v>17.988490549198715</v>
      </c>
      <c r="M381" s="18">
        <v>0</v>
      </c>
      <c r="N381" s="18">
        <v>13.706708338233828</v>
      </c>
      <c r="O381" s="18">
        <v>7.7076636455280694E-3</v>
      </c>
      <c r="P381" s="18">
        <v>0</v>
      </c>
      <c r="Q381" s="18">
        <v>0</v>
      </c>
      <c r="R381" s="19">
        <v>0</v>
      </c>
      <c r="S381" s="20">
        <f t="shared" si="298"/>
        <v>31.702906551078073</v>
      </c>
      <c r="U381" s="84" t="s">
        <v>136</v>
      </c>
      <c r="V381" s="76">
        <v>17.902578476893968</v>
      </c>
      <c r="W381" s="76">
        <v>0</v>
      </c>
      <c r="X381" s="76">
        <v>0</v>
      </c>
      <c r="Y381" s="76">
        <v>0</v>
      </c>
      <c r="Z381" s="76">
        <v>13.706708338233828</v>
      </c>
      <c r="AA381" s="76">
        <v>7.7076636455280694E-3</v>
      </c>
      <c r="AB381" s="76">
        <v>0</v>
      </c>
      <c r="AC381" s="77">
        <v>8.5912072304746831E-2</v>
      </c>
      <c r="AD381" s="76">
        <v>8.5912072304746831E-2</v>
      </c>
      <c r="AE381" s="76">
        <v>0</v>
      </c>
      <c r="AF381" s="76">
        <v>0</v>
      </c>
      <c r="AG381" s="76">
        <v>0</v>
      </c>
      <c r="AH381" s="76">
        <v>0</v>
      </c>
      <c r="AI381" s="79">
        <f t="shared" si="299"/>
        <v>31.702906551078073</v>
      </c>
      <c r="BA381"/>
      <c r="BR381"/>
      <c r="CG381"/>
    </row>
    <row r="382" spans="1:85" x14ac:dyDescent="0.25">
      <c r="A382" s="21" t="s">
        <v>24</v>
      </c>
      <c r="B382" s="22">
        <v>7.3299374114888707</v>
      </c>
      <c r="C382" s="22">
        <v>1.2529129141269984E-3</v>
      </c>
      <c r="D382" s="22">
        <v>2.2294225349277257</v>
      </c>
      <c r="E382" s="22">
        <v>26.388454172065039</v>
      </c>
      <c r="F382" s="214"/>
      <c r="G382" s="22">
        <v>28.931134912872569</v>
      </c>
      <c r="H382" s="23">
        <v>0</v>
      </c>
      <c r="I382" s="24">
        <f t="shared" si="297"/>
        <v>64.880201944268336</v>
      </c>
      <c r="J382" s="6"/>
      <c r="K382" s="25" t="s">
        <v>24</v>
      </c>
      <c r="L382" s="26">
        <v>7.3299374114888707</v>
      </c>
      <c r="M382" s="26">
        <v>1.2529129141269984E-3</v>
      </c>
      <c r="N382" s="26">
        <v>2.2294225349277257</v>
      </c>
      <c r="O382" s="26">
        <v>26.388454172065039</v>
      </c>
      <c r="P382" s="26">
        <v>0.70005852983758088</v>
      </c>
      <c r="Q382" s="26">
        <v>28.931134912872569</v>
      </c>
      <c r="R382" s="27">
        <v>0</v>
      </c>
      <c r="S382" s="28">
        <f t="shared" si="298"/>
        <v>65.580260474105913</v>
      </c>
      <c r="U382" s="80" t="s">
        <v>24</v>
      </c>
      <c r="V382" s="81">
        <v>1.9701890579498518</v>
      </c>
      <c r="W382" s="81">
        <v>3.4761417403251365</v>
      </c>
      <c r="X382" s="81">
        <v>28.931134912872569</v>
      </c>
      <c r="Y382" s="81">
        <v>1.2529129141269984E-3</v>
      </c>
      <c r="Z382" s="81">
        <v>2.2294225349277257</v>
      </c>
      <c r="AA382" s="81">
        <v>24.822722429164266</v>
      </c>
      <c r="AB382" s="81">
        <v>0.70005852983758088</v>
      </c>
      <c r="AC382" s="82">
        <v>3.4493383561146556</v>
      </c>
      <c r="AD382" s="81">
        <v>1.8836066132138825</v>
      </c>
      <c r="AE382" s="81">
        <v>0</v>
      </c>
      <c r="AF382" s="81">
        <v>0</v>
      </c>
      <c r="AG382" s="81">
        <v>0</v>
      </c>
      <c r="AH382" s="81">
        <v>1.5657317429007731</v>
      </c>
      <c r="AI382" s="83">
        <f t="shared" si="299"/>
        <v>65.580260474105913</v>
      </c>
      <c r="BA382"/>
      <c r="BR382"/>
      <c r="CG382"/>
    </row>
    <row r="383" spans="1:85" x14ac:dyDescent="0.25">
      <c r="A383" s="29" t="s">
        <v>23</v>
      </c>
      <c r="B383" s="18">
        <v>14.600913584312789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297"/>
        <v>14.600913584312789</v>
      </c>
      <c r="J383" s="6"/>
      <c r="K383" s="31" t="s">
        <v>23</v>
      </c>
      <c r="L383" s="18">
        <v>14.600913584312789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298"/>
        <v>14.600913584312789</v>
      </c>
      <c r="U383" s="84" t="s">
        <v>23</v>
      </c>
      <c r="V383" s="76">
        <v>14.600913584312789</v>
      </c>
      <c r="W383" s="76">
        <v>0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0</v>
      </c>
      <c r="AD383" s="76">
        <v>0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299"/>
        <v>14.600913584312789</v>
      </c>
      <c r="BA383"/>
      <c r="BR383"/>
      <c r="CG383"/>
    </row>
    <row r="384" spans="1:85" x14ac:dyDescent="0.25">
      <c r="A384" s="21" t="s">
        <v>58</v>
      </c>
      <c r="B384" s="22">
        <v>18.087377698732077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297"/>
        <v>18.087377698732077</v>
      </c>
      <c r="J384" s="6"/>
      <c r="K384" s="25" t="s">
        <v>58</v>
      </c>
      <c r="L384" s="26">
        <v>18.087377698732077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298"/>
        <v>18.087377698732077</v>
      </c>
      <c r="U384" s="80" t="s">
        <v>58</v>
      </c>
      <c r="V384" s="81">
        <v>18.087377698732077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299"/>
        <v>18.087377698732077</v>
      </c>
      <c r="BA384"/>
      <c r="BR384"/>
      <c r="CG384"/>
    </row>
    <row r="385" spans="1:85" x14ac:dyDescent="0.25">
      <c r="A385" s="29" t="s">
        <v>21</v>
      </c>
      <c r="B385" s="18">
        <v>52.01097608497777</v>
      </c>
      <c r="C385" s="18">
        <v>0</v>
      </c>
      <c r="D385" s="18">
        <v>0</v>
      </c>
      <c r="E385" s="18">
        <v>0</v>
      </c>
      <c r="F385" s="214"/>
      <c r="G385" s="18">
        <v>0</v>
      </c>
      <c r="H385" s="30">
        <v>0</v>
      </c>
      <c r="I385" s="16">
        <f t="shared" si="297"/>
        <v>52.01097608497777</v>
      </c>
      <c r="J385" s="6"/>
      <c r="K385" s="31" t="s">
        <v>21</v>
      </c>
      <c r="L385" s="18">
        <v>52.01097608497777</v>
      </c>
      <c r="M385" s="18">
        <v>0</v>
      </c>
      <c r="N385" s="18">
        <v>0</v>
      </c>
      <c r="O385" s="18">
        <v>0</v>
      </c>
      <c r="P385" s="18">
        <v>29.507044401401977</v>
      </c>
      <c r="Q385" s="18">
        <v>0</v>
      </c>
      <c r="R385" s="19">
        <v>0</v>
      </c>
      <c r="S385" s="20">
        <f t="shared" si="298"/>
        <v>81.518020486379754</v>
      </c>
      <c r="U385" s="84" t="s">
        <v>21</v>
      </c>
      <c r="V385" s="76">
        <v>51.522522535907349</v>
      </c>
      <c r="W385" s="76">
        <v>0</v>
      </c>
      <c r="X385" s="76">
        <v>0</v>
      </c>
      <c r="Y385" s="76">
        <v>0</v>
      </c>
      <c r="Z385" s="76">
        <v>0</v>
      </c>
      <c r="AA385" s="76">
        <v>0</v>
      </c>
      <c r="AB385" s="76">
        <v>29.507044401401977</v>
      </c>
      <c r="AC385" s="77">
        <v>0.48845354907042371</v>
      </c>
      <c r="AD385" s="76">
        <v>0.48845354907042371</v>
      </c>
      <c r="AE385" s="76">
        <v>0</v>
      </c>
      <c r="AF385" s="76">
        <v>0</v>
      </c>
      <c r="AG385" s="76">
        <v>0</v>
      </c>
      <c r="AH385" s="76">
        <v>0</v>
      </c>
      <c r="AI385" s="79">
        <f t="shared" si="299"/>
        <v>81.518020486379754</v>
      </c>
      <c r="BA385"/>
      <c r="BR385"/>
      <c r="CG385"/>
    </row>
    <row r="386" spans="1:85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297"/>
        <v>0</v>
      </c>
      <c r="J386" s="6"/>
      <c r="K386" s="25" t="s">
        <v>20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298"/>
        <v>0</v>
      </c>
      <c r="U386" s="80" t="s">
        <v>59</v>
      </c>
      <c r="V386" s="81">
        <v>0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299"/>
        <v>0</v>
      </c>
      <c r="BA386"/>
      <c r="BR386"/>
      <c r="CG386"/>
    </row>
    <row r="387" spans="1:85" x14ac:dyDescent="0.25">
      <c r="A387" s="32" t="s">
        <v>62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297"/>
        <v>0</v>
      </c>
      <c r="J387" s="6"/>
      <c r="K387" s="33" t="s">
        <v>62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298"/>
        <v>0</v>
      </c>
      <c r="U387" s="85" t="s">
        <v>60</v>
      </c>
      <c r="V387" s="76">
        <v>0</v>
      </c>
      <c r="W387" s="76">
        <v>0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0</v>
      </c>
      <c r="AD387" s="78">
        <v>0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299"/>
        <v>0</v>
      </c>
      <c r="BA387"/>
      <c r="BR387"/>
      <c r="CG387"/>
    </row>
    <row r="388" spans="1:85" ht="14.4" x14ac:dyDescent="0.3">
      <c r="A388" s="34" t="s">
        <v>22</v>
      </c>
      <c r="B388" s="35">
        <v>0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297"/>
        <v>0</v>
      </c>
      <c r="J388" s="6"/>
      <c r="K388" s="38" t="s">
        <v>22</v>
      </c>
      <c r="L388" s="39">
        <v>0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298"/>
        <v>0</v>
      </c>
      <c r="U388" s="86" t="s">
        <v>63</v>
      </c>
      <c r="V388" s="87">
        <v>0</v>
      </c>
      <c r="W388" s="87">
        <v>0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0</v>
      </c>
      <c r="AD388" s="87">
        <v>0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299"/>
        <v>0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297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298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299"/>
        <v>0</v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297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298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299"/>
        <v>0</v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297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298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299"/>
        <v>0</v>
      </c>
      <c r="BA391"/>
      <c r="BR391"/>
      <c r="CG391"/>
    </row>
    <row r="392" spans="1:85" x14ac:dyDescent="0.25">
      <c r="A392" s="56" t="s">
        <v>25</v>
      </c>
      <c r="B392" s="57">
        <f>SUM(B371:B387)</f>
        <v>167.37565204262393</v>
      </c>
      <c r="C392" s="57">
        <f t="shared" ref="C392:I392" si="300">SUM(C371:C387)</f>
        <v>0.49332588612236261</v>
      </c>
      <c r="D392" s="57">
        <f t="shared" si="300"/>
        <v>16.234534477867726</v>
      </c>
      <c r="E392" s="57">
        <f t="shared" si="300"/>
        <v>482.70481045638348</v>
      </c>
      <c r="F392" s="57">
        <f t="shared" si="300"/>
        <v>0</v>
      </c>
      <c r="G392" s="57">
        <f t="shared" si="300"/>
        <v>28.931134912872569</v>
      </c>
      <c r="H392" s="58">
        <f t="shared" si="300"/>
        <v>0</v>
      </c>
      <c r="I392" s="16">
        <f t="shared" si="300"/>
        <v>695.73945777587016</v>
      </c>
      <c r="J392" s="6"/>
      <c r="K392" s="59" t="s">
        <v>25</v>
      </c>
      <c r="L392" s="57">
        <f>SUM(L371:L387)</f>
        <v>167.37565204262393</v>
      </c>
      <c r="M392" s="57">
        <f t="shared" ref="M392:S392" si="301">SUM(M371:M387)</f>
        <v>0.49332588612236261</v>
      </c>
      <c r="N392" s="57">
        <f t="shared" si="301"/>
        <v>16.234534477867726</v>
      </c>
      <c r="O392" s="57">
        <f t="shared" si="301"/>
        <v>482.70481045638348</v>
      </c>
      <c r="P392" s="57">
        <f t="shared" si="301"/>
        <v>332.82188689585638</v>
      </c>
      <c r="Q392" s="57">
        <f t="shared" si="301"/>
        <v>28.931134912872569</v>
      </c>
      <c r="R392" s="58">
        <f t="shared" si="301"/>
        <v>0</v>
      </c>
      <c r="S392" s="60">
        <f t="shared" si="301"/>
        <v>1028.5613446717264</v>
      </c>
      <c r="U392" s="94" t="s">
        <v>61</v>
      </c>
      <c r="V392" s="95">
        <f>SUM(V371:V387)</f>
        <v>160.64243590098948</v>
      </c>
      <c r="W392" s="95">
        <f t="shared" ref="W392:AH392" si="302">SUM(W371:W387)</f>
        <v>3.9796820984305046</v>
      </c>
      <c r="X392" s="95">
        <f t="shared" si="302"/>
        <v>28.931134912872569</v>
      </c>
      <c r="Y392" s="95">
        <f t="shared" si="302"/>
        <v>0.49332588612236261</v>
      </c>
      <c r="Z392" s="95">
        <f t="shared" si="302"/>
        <v>16.234534477867726</v>
      </c>
      <c r="AA392" s="95">
        <f t="shared" si="302"/>
        <v>478.17050019591585</v>
      </c>
      <c r="AB392" s="95">
        <f t="shared" si="302"/>
        <v>332.82188689585638</v>
      </c>
      <c r="AC392" s="95">
        <f t="shared" si="302"/>
        <v>7.287844303671565</v>
      </c>
      <c r="AD392" s="96">
        <f t="shared" si="302"/>
        <v>2.7535340432039512</v>
      </c>
      <c r="AE392" s="96">
        <f t="shared" si="302"/>
        <v>0</v>
      </c>
      <c r="AF392" s="96">
        <f t="shared" si="302"/>
        <v>0</v>
      </c>
      <c r="AG392" s="96">
        <f t="shared" si="302"/>
        <v>0</v>
      </c>
      <c r="AH392" s="96">
        <f t="shared" si="302"/>
        <v>4.5343102604676142</v>
      </c>
      <c r="AI392" s="97">
        <f>SUM(V392:AC392)</f>
        <v>1028.5613446717264</v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0.24057231506990848</v>
      </c>
      <c r="C393" s="98">
        <f t="shared" ref="C393:H393" si="303">IF($I392=0,"-",C392/$I392)</f>
        <v>7.0906699427314304E-4</v>
      </c>
      <c r="D393" s="98">
        <f t="shared" si="303"/>
        <v>2.3334215555009703E-2</v>
      </c>
      <c r="E393" s="98">
        <f t="shared" si="303"/>
        <v>0.69380111342180772</v>
      </c>
      <c r="F393" s="98">
        <f t="shared" si="303"/>
        <v>0</v>
      </c>
      <c r="G393" s="98">
        <f t="shared" si="303"/>
        <v>4.1583288959000833E-2</v>
      </c>
      <c r="H393" s="99">
        <f t="shared" si="303"/>
        <v>0</v>
      </c>
      <c r="I393" s="100">
        <f>SUM(B393:H393)</f>
        <v>1</v>
      </c>
      <c r="J393"/>
      <c r="K393" s="64" t="s">
        <v>86</v>
      </c>
      <c r="L393" s="65">
        <f>IF($S392=0,"-",L392/$S392)</f>
        <v>0.16272792372538869</v>
      </c>
      <c r="M393" s="65">
        <f t="shared" ref="M393:R393" si="304">IF($S392=0,"-",M392/$S392)</f>
        <v>4.7962709144957371E-4</v>
      </c>
      <c r="N393" s="65">
        <f t="shared" si="304"/>
        <v>1.5783729927211203E-2</v>
      </c>
      <c r="O393" s="65">
        <f t="shared" si="304"/>
        <v>0.469300944427814</v>
      </c>
      <c r="P393" s="65">
        <f t="shared" si="304"/>
        <v>0.323580006792963</v>
      </c>
      <c r="Q393" s="65">
        <f t="shared" si="304"/>
        <v>2.8127768035173608E-2</v>
      </c>
      <c r="R393" s="66">
        <f t="shared" si="304"/>
        <v>0</v>
      </c>
      <c r="S393" s="67">
        <f>SUM(L393:R393)</f>
        <v>1.0000000000000002</v>
      </c>
      <c r="U393" s="101" t="s">
        <v>86</v>
      </c>
      <c r="V393" s="102">
        <f>+V392/$AI392</f>
        <v>0.15618167718743095</v>
      </c>
      <c r="W393" s="102">
        <f t="shared" ref="W393:AH393" si="305">+W392/$AI392</f>
        <v>3.8691733060419961E-3</v>
      </c>
      <c r="X393" s="102">
        <f t="shared" si="305"/>
        <v>2.8127768035173608E-2</v>
      </c>
      <c r="Y393" s="102">
        <f t="shared" si="305"/>
        <v>4.7962709144957371E-4</v>
      </c>
      <c r="Z393" s="102">
        <f t="shared" si="305"/>
        <v>1.5783729927211203E-2</v>
      </c>
      <c r="AA393" s="102">
        <f t="shared" si="305"/>
        <v>0.46489254401109914</v>
      </c>
      <c r="AB393" s="102">
        <f t="shared" si="305"/>
        <v>0.323580006792963</v>
      </c>
      <c r="AC393" s="102">
        <f t="shared" si="305"/>
        <v>7.0854736486305921E-3</v>
      </c>
      <c r="AD393" s="102">
        <f t="shared" si="305"/>
        <v>2.677073231915753E-3</v>
      </c>
      <c r="AE393" s="102">
        <f t="shared" si="305"/>
        <v>0</v>
      </c>
      <c r="AF393" s="102">
        <f t="shared" si="305"/>
        <v>0</v>
      </c>
      <c r="AG393" s="102">
        <f t="shared" si="305"/>
        <v>0</v>
      </c>
      <c r="AH393" s="102">
        <f t="shared" si="305"/>
        <v>4.4084004167148395E-3</v>
      </c>
      <c r="AI393" s="103">
        <f>SUM(V393:AC393)</f>
        <v>1</v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306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307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308">SUM(V398:AC398)</f>
        <v>0</v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306"/>
        <v>0</v>
      </c>
      <c r="J399" s="6"/>
      <c r="K399" s="31" t="s">
        <v>9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307"/>
        <v>0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0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308"/>
        <v>0</v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306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307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308"/>
        <v>0</v>
      </c>
      <c r="BA400"/>
      <c r="BR400"/>
      <c r="CG400"/>
    </row>
    <row r="401" spans="1:85" x14ac:dyDescent="0.25">
      <c r="A401" s="29" t="s">
        <v>15</v>
      </c>
      <c r="B401" s="18">
        <v>2.7110965006194778</v>
      </c>
      <c r="C401" s="18">
        <v>1.182060451210394</v>
      </c>
      <c r="D401" s="18">
        <v>0</v>
      </c>
      <c r="E401" s="18">
        <v>0</v>
      </c>
      <c r="F401" s="214"/>
      <c r="G401" s="18">
        <v>0</v>
      </c>
      <c r="H401" s="30">
        <v>0</v>
      </c>
      <c r="I401" s="16">
        <f t="shared" si="306"/>
        <v>3.8931569518298721</v>
      </c>
      <c r="J401" s="6"/>
      <c r="K401" s="31" t="s">
        <v>15</v>
      </c>
      <c r="L401" s="18">
        <v>2.7110965006194778</v>
      </c>
      <c r="M401" s="18">
        <v>1.182060451210394</v>
      </c>
      <c r="N401" s="18">
        <v>0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307"/>
        <v>3.8931569518298721</v>
      </c>
      <c r="U401" s="84" t="s">
        <v>15</v>
      </c>
      <c r="V401" s="76">
        <v>2.7110965006194778</v>
      </c>
      <c r="W401" s="76">
        <v>0</v>
      </c>
      <c r="X401" s="76">
        <v>0</v>
      </c>
      <c r="Y401" s="76">
        <v>1.182060451210394</v>
      </c>
      <c r="Z401" s="76">
        <v>0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308"/>
        <v>3.8931569518298721</v>
      </c>
      <c r="BA401"/>
      <c r="BR401"/>
      <c r="CG401"/>
    </row>
    <row r="402" spans="1:85" x14ac:dyDescent="0.25">
      <c r="A402" s="21" t="s">
        <v>14</v>
      </c>
      <c r="B402" s="22">
        <v>1.6889113188873439</v>
      </c>
      <c r="C402" s="22">
        <v>1.0661563709068951</v>
      </c>
      <c r="D402" s="22">
        <v>0.25695112967678951</v>
      </c>
      <c r="E402" s="22">
        <v>0</v>
      </c>
      <c r="F402" s="214"/>
      <c r="G402" s="22">
        <v>0</v>
      </c>
      <c r="H402" s="23">
        <v>0</v>
      </c>
      <c r="I402" s="24">
        <f t="shared" si="306"/>
        <v>3.0120188194710287</v>
      </c>
      <c r="J402" s="6"/>
      <c r="K402" s="25" t="s">
        <v>14</v>
      </c>
      <c r="L402" s="26">
        <v>1.6889113188873439</v>
      </c>
      <c r="M402" s="26">
        <v>1.0661563709068951</v>
      </c>
      <c r="N402" s="26">
        <v>0.25695112967678951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307"/>
        <v>3.0120188194710287</v>
      </c>
      <c r="U402" s="80" t="s">
        <v>55</v>
      </c>
      <c r="V402" s="81">
        <v>1.6889113188873439</v>
      </c>
      <c r="W402" s="81">
        <v>0</v>
      </c>
      <c r="X402" s="81">
        <v>0</v>
      </c>
      <c r="Y402" s="81">
        <v>1.0661563709068951</v>
      </c>
      <c r="Z402" s="81">
        <v>0.25695112967678951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308"/>
        <v>3.0120188194710287</v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306"/>
        <v>0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0</v>
      </c>
      <c r="P403" s="18">
        <v>4.0799106938401364</v>
      </c>
      <c r="Q403" s="18">
        <v>0</v>
      </c>
      <c r="R403" s="19">
        <v>0</v>
      </c>
      <c r="S403" s="20">
        <f t="shared" si="307"/>
        <v>4.0799106938401364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</v>
      </c>
      <c r="AB403" s="76">
        <v>4.0799106938401364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308"/>
        <v>4.0799106938401364</v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2.7760264126024486E-2</v>
      </c>
      <c r="D404" s="22">
        <v>0</v>
      </c>
      <c r="E404" s="22">
        <v>0</v>
      </c>
      <c r="F404" s="214"/>
      <c r="G404" s="22">
        <v>0</v>
      </c>
      <c r="H404" s="23">
        <v>0</v>
      </c>
      <c r="I404" s="24">
        <f t="shared" si="306"/>
        <v>2.7760264126024486E-2</v>
      </c>
      <c r="J404" s="6"/>
      <c r="K404" s="25" t="s">
        <v>11</v>
      </c>
      <c r="L404" s="26">
        <v>0</v>
      </c>
      <c r="M404" s="26">
        <v>2.7760264126024486E-2</v>
      </c>
      <c r="N404" s="26">
        <v>0</v>
      </c>
      <c r="O404" s="26">
        <v>0</v>
      </c>
      <c r="P404" s="26">
        <v>0.41622716473335436</v>
      </c>
      <c r="Q404" s="26">
        <v>0</v>
      </c>
      <c r="R404" s="27">
        <v>0</v>
      </c>
      <c r="S404" s="28">
        <f t="shared" si="307"/>
        <v>0.44398742885937886</v>
      </c>
      <c r="U404" s="80" t="s">
        <v>11</v>
      </c>
      <c r="V404" s="81">
        <v>0</v>
      </c>
      <c r="W404" s="81">
        <v>0</v>
      </c>
      <c r="X404" s="81">
        <v>0</v>
      </c>
      <c r="Y404" s="81">
        <v>2.7760264126024486E-2</v>
      </c>
      <c r="Z404" s="81">
        <v>0</v>
      </c>
      <c r="AA404" s="81">
        <v>0</v>
      </c>
      <c r="AB404" s="81">
        <v>0.41622716473335436</v>
      </c>
      <c r="AC404" s="82">
        <v>0</v>
      </c>
      <c r="AD404" s="81">
        <v>0</v>
      </c>
      <c r="AE404" s="81">
        <v>0</v>
      </c>
      <c r="AF404" s="81">
        <v>0</v>
      </c>
      <c r="AG404" s="81">
        <v>0</v>
      </c>
      <c r="AH404" s="81">
        <v>0</v>
      </c>
      <c r="AI404" s="83">
        <f t="shared" si="308"/>
        <v>0.44398742885937886</v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306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307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308"/>
        <v>0</v>
      </c>
      <c r="BA405"/>
      <c r="BR405"/>
      <c r="CG405"/>
    </row>
    <row r="406" spans="1:85" x14ac:dyDescent="0.25">
      <c r="A406" s="21" t="s">
        <v>16</v>
      </c>
      <c r="B406" s="22">
        <v>0</v>
      </c>
      <c r="C406" s="22">
        <v>0</v>
      </c>
      <c r="D406" s="22">
        <v>0.2868953784177008</v>
      </c>
      <c r="E406" s="22">
        <v>0</v>
      </c>
      <c r="F406" s="214"/>
      <c r="G406" s="22">
        <v>0</v>
      </c>
      <c r="H406" s="23">
        <v>0</v>
      </c>
      <c r="I406" s="24">
        <f t="shared" si="306"/>
        <v>0.2868953784177008</v>
      </c>
      <c r="J406" s="6"/>
      <c r="K406" s="25" t="s">
        <v>16</v>
      </c>
      <c r="L406" s="26">
        <v>0</v>
      </c>
      <c r="M406" s="26">
        <v>0</v>
      </c>
      <c r="N406" s="26">
        <v>0.2868953784177008</v>
      </c>
      <c r="O406" s="26">
        <v>0</v>
      </c>
      <c r="P406" s="26">
        <v>0</v>
      </c>
      <c r="Q406" s="26">
        <v>0</v>
      </c>
      <c r="R406" s="27">
        <v>0</v>
      </c>
      <c r="S406" s="28">
        <f t="shared" si="307"/>
        <v>0.2868953784177008</v>
      </c>
      <c r="U406" s="80" t="s">
        <v>16</v>
      </c>
      <c r="V406" s="81">
        <v>0</v>
      </c>
      <c r="W406" s="81">
        <v>0</v>
      </c>
      <c r="X406" s="81">
        <v>0</v>
      </c>
      <c r="Y406" s="81">
        <v>0</v>
      </c>
      <c r="Z406" s="81">
        <v>0.2868953784177008</v>
      </c>
      <c r="AA406" s="81">
        <v>0</v>
      </c>
      <c r="AB406" s="81">
        <v>0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308"/>
        <v>0.2868953784177008</v>
      </c>
      <c r="BA406"/>
      <c r="BR406"/>
      <c r="CG406"/>
    </row>
    <row r="407" spans="1:85" x14ac:dyDescent="0.25">
      <c r="A407" s="29" t="s">
        <v>136</v>
      </c>
      <c r="B407" s="18">
        <v>10.625832064347257</v>
      </c>
      <c r="C407" s="18">
        <v>78.484790264658159</v>
      </c>
      <c r="D407" s="18">
        <v>31.011972451517153</v>
      </c>
      <c r="E407" s="18">
        <v>0</v>
      </c>
      <c r="F407" s="214"/>
      <c r="G407" s="18">
        <v>0</v>
      </c>
      <c r="H407" s="30">
        <v>0</v>
      </c>
      <c r="I407" s="16">
        <f t="shared" si="306"/>
        <v>120.12259478052258</v>
      </c>
      <c r="J407" s="6"/>
      <c r="K407" s="31" t="s">
        <v>136</v>
      </c>
      <c r="L407" s="18">
        <v>10.625832064347257</v>
      </c>
      <c r="M407" s="18">
        <v>78.484790264658159</v>
      </c>
      <c r="N407" s="18">
        <v>31.011972451517153</v>
      </c>
      <c r="O407" s="18">
        <v>0</v>
      </c>
      <c r="P407" s="18">
        <v>0</v>
      </c>
      <c r="Q407" s="18">
        <v>0</v>
      </c>
      <c r="R407" s="19">
        <v>0</v>
      </c>
      <c r="S407" s="20">
        <f t="shared" si="307"/>
        <v>120.12259478052258</v>
      </c>
      <c r="U407" s="84" t="s">
        <v>136</v>
      </c>
      <c r="V407" s="76">
        <v>10.625832064347257</v>
      </c>
      <c r="W407" s="76">
        <v>0</v>
      </c>
      <c r="X407" s="76">
        <v>0</v>
      </c>
      <c r="Y407" s="76">
        <v>78.484790264658159</v>
      </c>
      <c r="Z407" s="76">
        <v>13.443593804730821</v>
      </c>
      <c r="AA407" s="76">
        <v>0</v>
      </c>
      <c r="AB407" s="76">
        <v>0</v>
      </c>
      <c r="AC407" s="77">
        <v>17.568378646786332</v>
      </c>
      <c r="AD407" s="76">
        <v>0</v>
      </c>
      <c r="AE407" s="76">
        <v>0</v>
      </c>
      <c r="AF407" s="76">
        <v>0</v>
      </c>
      <c r="AG407" s="76">
        <v>17.568378646786332</v>
      </c>
      <c r="AH407" s="76">
        <v>0</v>
      </c>
      <c r="AI407" s="79">
        <f t="shared" si="308"/>
        <v>120.12259478052258</v>
      </c>
      <c r="BA407"/>
      <c r="BR407"/>
      <c r="CG407"/>
    </row>
    <row r="408" spans="1:85" x14ac:dyDescent="0.25">
      <c r="A408" s="21" t="s">
        <v>24</v>
      </c>
      <c r="B408" s="22">
        <v>9.0100645407497559</v>
      </c>
      <c r="C408" s="22">
        <v>0.22021633016601666</v>
      </c>
      <c r="D408" s="22">
        <v>1.7748387562189674</v>
      </c>
      <c r="E408" s="22">
        <v>65.90158526693719</v>
      </c>
      <c r="F408" s="214"/>
      <c r="G408" s="22">
        <v>9.1734258294412427</v>
      </c>
      <c r="H408" s="23">
        <v>0</v>
      </c>
      <c r="I408" s="24">
        <f t="shared" si="306"/>
        <v>86.080130723513179</v>
      </c>
      <c r="J408" s="6"/>
      <c r="K408" s="25" t="s">
        <v>24</v>
      </c>
      <c r="L408" s="26">
        <v>9.0100645407497559</v>
      </c>
      <c r="M408" s="26">
        <v>0.22021633016601666</v>
      </c>
      <c r="N408" s="26">
        <v>1.7748387562189674</v>
      </c>
      <c r="O408" s="26">
        <v>65.90158526693719</v>
      </c>
      <c r="P408" s="26">
        <v>0.91394219440507363</v>
      </c>
      <c r="Q408" s="26">
        <v>9.1734258294412427</v>
      </c>
      <c r="R408" s="27">
        <v>0</v>
      </c>
      <c r="S408" s="28">
        <f t="shared" si="307"/>
        <v>86.994072917918245</v>
      </c>
      <c r="U408" s="80" t="s">
        <v>24</v>
      </c>
      <c r="V408" s="81">
        <v>0</v>
      </c>
      <c r="W408" s="81">
        <v>6.9546139550157555</v>
      </c>
      <c r="X408" s="81">
        <v>9.1734258294412427</v>
      </c>
      <c r="Y408" s="81">
        <v>0.22021633016601666</v>
      </c>
      <c r="Z408" s="81">
        <v>1.7748387562189674</v>
      </c>
      <c r="AA408" s="81">
        <v>63.214822485423944</v>
      </c>
      <c r="AB408" s="81">
        <v>0.91394219440507363</v>
      </c>
      <c r="AC408" s="82">
        <v>4.7422133672472429</v>
      </c>
      <c r="AD408" s="81">
        <v>2.055450585734</v>
      </c>
      <c r="AE408" s="81">
        <v>2.6867627815132411</v>
      </c>
      <c r="AF408" s="81">
        <v>0</v>
      </c>
      <c r="AG408" s="81">
        <v>0</v>
      </c>
      <c r="AH408" s="81">
        <v>0</v>
      </c>
      <c r="AI408" s="83">
        <f t="shared" si="308"/>
        <v>86.994072917918245</v>
      </c>
      <c r="BA408"/>
      <c r="BR408"/>
      <c r="CG408"/>
    </row>
    <row r="409" spans="1:85" x14ac:dyDescent="0.25">
      <c r="A409" s="29" t="s">
        <v>23</v>
      </c>
      <c r="B409" s="18">
        <v>1.6050003177590682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306"/>
        <v>1.6050003177590682</v>
      </c>
      <c r="J409" s="6"/>
      <c r="K409" s="31" t="s">
        <v>23</v>
      </c>
      <c r="L409" s="18">
        <v>1.6050003177590682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307"/>
        <v>1.6050003177590682</v>
      </c>
      <c r="U409" s="84" t="s">
        <v>23</v>
      </c>
      <c r="V409" s="76">
        <v>1.6050003177590682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0</v>
      </c>
      <c r="AD409" s="76">
        <v>0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308"/>
        <v>1.6050003177590682</v>
      </c>
      <c r="BA409"/>
      <c r="BR409"/>
      <c r="CG409"/>
    </row>
    <row r="410" spans="1:85" x14ac:dyDescent="0.25">
      <c r="A410" s="21" t="s">
        <v>58</v>
      </c>
      <c r="B410" s="22">
        <v>3.8231818091334552E-2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306"/>
        <v>3.8231818091334552E-2</v>
      </c>
      <c r="J410" s="6"/>
      <c r="K410" s="25" t="s">
        <v>58</v>
      </c>
      <c r="L410" s="26">
        <v>3.8231818091334552E-2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307"/>
        <v>3.8231818091334552E-2</v>
      </c>
      <c r="U410" s="80" t="s">
        <v>58</v>
      </c>
      <c r="V410" s="81">
        <v>3.8231818091334552E-2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308"/>
        <v>3.8231818091334552E-2</v>
      </c>
      <c r="BA410"/>
      <c r="BR410"/>
      <c r="CG410"/>
    </row>
    <row r="411" spans="1:85" x14ac:dyDescent="0.25">
      <c r="A411" s="29" t="s">
        <v>21</v>
      </c>
      <c r="B411" s="18">
        <v>0.25393818586880362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306"/>
        <v>0.25393818586880362</v>
      </c>
      <c r="J411" s="6"/>
      <c r="K411" s="31" t="s">
        <v>21</v>
      </c>
      <c r="L411" s="18">
        <v>0.25393818586880362</v>
      </c>
      <c r="M411" s="18">
        <v>0</v>
      </c>
      <c r="N411" s="18">
        <v>0</v>
      </c>
      <c r="O411" s="18">
        <v>0</v>
      </c>
      <c r="P411" s="18">
        <v>0.16766211655997751</v>
      </c>
      <c r="Q411" s="18">
        <v>0</v>
      </c>
      <c r="R411" s="19">
        <v>0</v>
      </c>
      <c r="S411" s="20">
        <f t="shared" si="307"/>
        <v>0.4216003024287811</v>
      </c>
      <c r="U411" s="84" t="s">
        <v>21</v>
      </c>
      <c r="V411" s="76">
        <v>0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0.16766211655997751</v>
      </c>
      <c r="AC411" s="77">
        <v>0.25393818586880362</v>
      </c>
      <c r="AD411" s="76">
        <v>0.25393818586880362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308"/>
        <v>0.4216003024287811</v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306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307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308"/>
        <v>0</v>
      </c>
      <c r="BA412"/>
      <c r="BR412"/>
      <c r="CG412"/>
    </row>
    <row r="413" spans="1:85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306"/>
        <v>0</v>
      </c>
      <c r="J413" s="6"/>
      <c r="K413" s="33" t="s">
        <v>62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307"/>
        <v>0</v>
      </c>
      <c r="U413" s="85" t="s">
        <v>60</v>
      </c>
      <c r="V413" s="76">
        <v>0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308"/>
        <v>0</v>
      </c>
      <c r="BA413"/>
      <c r="BR413"/>
      <c r="CG413"/>
    </row>
    <row r="414" spans="1:85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306"/>
        <v>0</v>
      </c>
      <c r="J414" s="6"/>
      <c r="K414" s="38" t="s">
        <v>22</v>
      </c>
      <c r="L414" s="39">
        <v>0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307"/>
        <v>0</v>
      </c>
      <c r="U414" s="86" t="s">
        <v>63</v>
      </c>
      <c r="V414" s="87">
        <v>0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308"/>
        <v>0</v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306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307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308"/>
        <v>0</v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306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307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308"/>
        <v>0</v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306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307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308"/>
        <v>0</v>
      </c>
      <c r="BA417"/>
      <c r="BR417"/>
      <c r="CG417"/>
    </row>
    <row r="418" spans="1:85" x14ac:dyDescent="0.25">
      <c r="A418" s="56" t="s">
        <v>25</v>
      </c>
      <c r="B418" s="57">
        <f>SUM(B397:B413)</f>
        <v>25.93307474632304</v>
      </c>
      <c r="C418" s="57">
        <f t="shared" ref="C418:I418" si="309">SUM(C397:C413)</f>
        <v>80.980983681067485</v>
      </c>
      <c r="D418" s="57">
        <f t="shared" si="309"/>
        <v>33.330657715830611</v>
      </c>
      <c r="E418" s="57">
        <f t="shared" si="309"/>
        <v>65.90158526693719</v>
      </c>
      <c r="F418" s="57">
        <f t="shared" si="309"/>
        <v>0</v>
      </c>
      <c r="G418" s="57">
        <f t="shared" si="309"/>
        <v>9.1734258294412427</v>
      </c>
      <c r="H418" s="58">
        <f t="shared" si="309"/>
        <v>0</v>
      </c>
      <c r="I418" s="16">
        <f t="shared" si="309"/>
        <v>215.31972723959962</v>
      </c>
      <c r="J418" s="6"/>
      <c r="K418" s="59" t="s">
        <v>25</v>
      </c>
      <c r="L418" s="57">
        <f>SUM(L397:L413)</f>
        <v>25.93307474632304</v>
      </c>
      <c r="M418" s="57">
        <f t="shared" ref="M418:S418" si="310">SUM(M397:M413)</f>
        <v>80.980983681067485</v>
      </c>
      <c r="N418" s="57">
        <f t="shared" si="310"/>
        <v>33.330657715830611</v>
      </c>
      <c r="O418" s="57">
        <f t="shared" si="310"/>
        <v>65.90158526693719</v>
      </c>
      <c r="P418" s="57">
        <f t="shared" si="310"/>
        <v>5.5777421695385421</v>
      </c>
      <c r="Q418" s="57">
        <f t="shared" si="310"/>
        <v>9.1734258294412427</v>
      </c>
      <c r="R418" s="58">
        <f t="shared" si="310"/>
        <v>0</v>
      </c>
      <c r="S418" s="60">
        <f t="shared" si="310"/>
        <v>220.8974694091381</v>
      </c>
      <c r="U418" s="94" t="s">
        <v>61</v>
      </c>
      <c r="V418" s="95">
        <f>SUM(V397:V413)</f>
        <v>16.66907201970448</v>
      </c>
      <c r="W418" s="95">
        <f t="shared" ref="W418:AH418" si="311">SUM(W397:W413)</f>
        <v>6.9546139550157555</v>
      </c>
      <c r="X418" s="95">
        <f t="shared" si="311"/>
        <v>9.1734258294412427</v>
      </c>
      <c r="Y418" s="95">
        <f t="shared" si="311"/>
        <v>80.980983681067485</v>
      </c>
      <c r="Z418" s="95">
        <f t="shared" si="311"/>
        <v>15.762279069044277</v>
      </c>
      <c r="AA418" s="95">
        <f t="shared" si="311"/>
        <v>63.214822485423944</v>
      </c>
      <c r="AB418" s="95">
        <f t="shared" si="311"/>
        <v>5.5777421695385421</v>
      </c>
      <c r="AC418" s="95">
        <f t="shared" si="311"/>
        <v>22.564530199902379</v>
      </c>
      <c r="AD418" s="96">
        <f t="shared" si="311"/>
        <v>2.3093887716028036</v>
      </c>
      <c r="AE418" s="96">
        <f t="shared" si="311"/>
        <v>2.6867627815132411</v>
      </c>
      <c r="AF418" s="96">
        <f t="shared" si="311"/>
        <v>0</v>
      </c>
      <c r="AG418" s="96">
        <f t="shared" si="311"/>
        <v>17.568378646786332</v>
      </c>
      <c r="AH418" s="96">
        <f t="shared" si="311"/>
        <v>0</v>
      </c>
      <c r="AI418" s="97">
        <f>SUM(V418:AC418)</f>
        <v>220.8974694091381</v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0.120439845799478</v>
      </c>
      <c r="C419" s="98">
        <f t="shared" ref="C419:H419" si="312">IF($I418=0,"-",C418/$I418)</f>
        <v>0.37609644373622542</v>
      </c>
      <c r="D419" s="98">
        <f t="shared" si="312"/>
        <v>0.15479611711908553</v>
      </c>
      <c r="E419" s="98">
        <f t="shared" si="312"/>
        <v>0.30606385263345798</v>
      </c>
      <c r="F419" s="98">
        <f t="shared" si="312"/>
        <v>0</v>
      </c>
      <c r="G419" s="98">
        <f t="shared" si="312"/>
        <v>4.2603740711752817E-2</v>
      </c>
      <c r="H419" s="99">
        <f t="shared" si="312"/>
        <v>0</v>
      </c>
      <c r="I419" s="100">
        <f>SUM(B419:H419)</f>
        <v>0.99999999999999978</v>
      </c>
      <c r="J419"/>
      <c r="K419" s="64" t="s">
        <v>86</v>
      </c>
      <c r="L419" s="65">
        <f>IF($S418=0,"-",L418/$S418)</f>
        <v>0.11739869549293371</v>
      </c>
      <c r="M419" s="65">
        <f t="shared" ref="M419:R419" si="313">IF($S418=0,"-",M418/$S418)</f>
        <v>0.36659987050860016</v>
      </c>
      <c r="N419" s="65">
        <f t="shared" si="313"/>
        <v>0.15088745835334494</v>
      </c>
      <c r="O419" s="65">
        <f t="shared" si="313"/>
        <v>0.29833562803237335</v>
      </c>
      <c r="P419" s="65">
        <f t="shared" si="313"/>
        <v>2.525036698907426E-2</v>
      </c>
      <c r="Q419" s="65">
        <f t="shared" si="313"/>
        <v>4.1527980623673709E-2</v>
      </c>
      <c r="R419" s="66">
        <f t="shared" si="313"/>
        <v>0</v>
      </c>
      <c r="S419" s="67">
        <f>SUM(L419:R419)</f>
        <v>1.0000000000000002</v>
      </c>
      <c r="U419" s="101" t="s">
        <v>86</v>
      </c>
      <c r="V419" s="102">
        <f>+V418/$AI418</f>
        <v>7.5460674421899521E-2</v>
      </c>
      <c r="W419" s="102">
        <f t="shared" ref="W419:AH419" si="314">+W418/$AI418</f>
        <v>3.1483447834953139E-2</v>
      </c>
      <c r="X419" s="102">
        <f t="shared" si="314"/>
        <v>4.1527980623673709E-2</v>
      </c>
      <c r="Y419" s="102">
        <f t="shared" si="314"/>
        <v>0.36659987050860016</v>
      </c>
      <c r="Z419" s="102">
        <f t="shared" si="314"/>
        <v>7.1355634409056845E-2</v>
      </c>
      <c r="AA419" s="102">
        <f t="shared" si="314"/>
        <v>0.28617268751205022</v>
      </c>
      <c r="AB419" s="102">
        <f t="shared" si="314"/>
        <v>2.525036698907426E-2</v>
      </c>
      <c r="AC419" s="102">
        <f t="shared" si="314"/>
        <v>0.10214933770069223</v>
      </c>
      <c r="AD419" s="102">
        <f t="shared" si="314"/>
        <v>1.0454573236081031E-2</v>
      </c>
      <c r="AE419" s="102">
        <f t="shared" si="314"/>
        <v>1.2162940520323113E-2</v>
      </c>
      <c r="AF419" s="102">
        <f t="shared" si="314"/>
        <v>0</v>
      </c>
      <c r="AG419" s="102">
        <f t="shared" si="314"/>
        <v>7.953182394428808E-2</v>
      </c>
      <c r="AH419" s="102">
        <f t="shared" si="314"/>
        <v>0</v>
      </c>
      <c r="AI419" s="103">
        <f>SUM(V419:AC419)</f>
        <v>1</v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315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316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317">SUM(V424:AC424)</f>
        <v>0</v>
      </c>
      <c r="BA424"/>
      <c r="BR424"/>
      <c r="CG424"/>
    </row>
    <row r="425" spans="1:85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315"/>
        <v>0</v>
      </c>
      <c r="J425" s="6"/>
      <c r="K425" s="31" t="s">
        <v>9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316"/>
        <v>0</v>
      </c>
      <c r="U425" s="84" t="s">
        <v>9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317"/>
        <v>0</v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315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316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317"/>
        <v>0</v>
      </c>
      <c r="BA426"/>
      <c r="BR426"/>
      <c r="CG426"/>
    </row>
    <row r="427" spans="1:85" x14ac:dyDescent="0.25">
      <c r="A427" s="29" t="s">
        <v>15</v>
      </c>
      <c r="B427" s="18">
        <v>7.5461467040220445</v>
      </c>
      <c r="C427" s="18">
        <v>0</v>
      </c>
      <c r="D427" s="18">
        <v>0.26977737365689514</v>
      </c>
      <c r="E427" s="18">
        <v>0</v>
      </c>
      <c r="F427" s="214"/>
      <c r="G427" s="18">
        <v>0</v>
      </c>
      <c r="H427" s="30">
        <v>0</v>
      </c>
      <c r="I427" s="16">
        <f t="shared" si="315"/>
        <v>7.8159240776789396</v>
      </c>
      <c r="J427" s="6"/>
      <c r="K427" s="31" t="s">
        <v>15</v>
      </c>
      <c r="L427" s="18">
        <v>7.5461467040220445</v>
      </c>
      <c r="M427" s="18">
        <v>0</v>
      </c>
      <c r="N427" s="18">
        <v>0.26977737365689514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316"/>
        <v>7.8159240776789396</v>
      </c>
      <c r="U427" s="84" t="s">
        <v>15</v>
      </c>
      <c r="V427" s="76">
        <v>5.0963739390839109</v>
      </c>
      <c r="W427" s="76">
        <v>0</v>
      </c>
      <c r="X427" s="76">
        <v>0</v>
      </c>
      <c r="Y427" s="76">
        <v>0</v>
      </c>
      <c r="Z427" s="76">
        <v>0.25282112635484483</v>
      </c>
      <c r="AA427" s="76">
        <v>0</v>
      </c>
      <c r="AB427" s="76">
        <v>0</v>
      </c>
      <c r="AC427" s="77">
        <v>2.4667290122401844</v>
      </c>
      <c r="AD427" s="78">
        <v>2.449772764938134</v>
      </c>
      <c r="AE427" s="78">
        <v>0</v>
      </c>
      <c r="AF427" s="78">
        <v>0</v>
      </c>
      <c r="AG427" s="78">
        <v>1.6956247302050333E-2</v>
      </c>
      <c r="AH427" s="78">
        <v>0</v>
      </c>
      <c r="AI427" s="79">
        <f t="shared" si="317"/>
        <v>7.8159240776789396</v>
      </c>
      <c r="BA427"/>
      <c r="BR427"/>
      <c r="CG427"/>
    </row>
    <row r="428" spans="1:85" x14ac:dyDescent="0.25">
      <c r="A428" s="21" t="s">
        <v>14</v>
      </c>
      <c r="B428" s="22">
        <v>4.0157653284832451</v>
      </c>
      <c r="C428" s="22">
        <v>1.8842664731565186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24">
        <f t="shared" si="315"/>
        <v>5.9000318016397637</v>
      </c>
      <c r="J428" s="6"/>
      <c r="K428" s="25" t="s">
        <v>14</v>
      </c>
      <c r="L428" s="26">
        <v>4.0157653284832451</v>
      </c>
      <c r="M428" s="26">
        <v>1.8842664731565186</v>
      </c>
      <c r="N428" s="26">
        <v>0</v>
      </c>
      <c r="O428" s="26">
        <v>0</v>
      </c>
      <c r="P428" s="26">
        <v>0</v>
      </c>
      <c r="Q428" s="26">
        <v>0</v>
      </c>
      <c r="R428" s="27">
        <v>0</v>
      </c>
      <c r="S428" s="28">
        <f t="shared" si="316"/>
        <v>5.9000318016397637</v>
      </c>
      <c r="U428" s="80" t="s">
        <v>55</v>
      </c>
      <c r="V428" s="81">
        <v>3.9881726013169594</v>
      </c>
      <c r="W428" s="81">
        <v>0</v>
      </c>
      <c r="X428" s="81">
        <v>0</v>
      </c>
      <c r="Y428" s="81">
        <v>1.8842664731565186</v>
      </c>
      <c r="Z428" s="81">
        <v>0</v>
      </c>
      <c r="AA428" s="81">
        <v>0</v>
      </c>
      <c r="AB428" s="81">
        <v>0</v>
      </c>
      <c r="AC428" s="82">
        <v>2.7592727166285764E-2</v>
      </c>
      <c r="AD428" s="81">
        <v>2.7592727166285764E-2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317"/>
        <v>5.9000318016397637</v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3.6958854017597039E-3</v>
      </c>
      <c r="F429" s="214"/>
      <c r="G429" s="18">
        <v>0</v>
      </c>
      <c r="H429" s="30">
        <v>0</v>
      </c>
      <c r="I429" s="16">
        <f t="shared" si="315"/>
        <v>3.6958854017597039E-3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3.6958854017597039E-3</v>
      </c>
      <c r="P429" s="18">
        <v>42.683596609673437</v>
      </c>
      <c r="Q429" s="18">
        <v>0</v>
      </c>
      <c r="R429" s="19">
        <v>0</v>
      </c>
      <c r="S429" s="20">
        <f t="shared" si="316"/>
        <v>42.687292495075198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3.6958854017597039E-3</v>
      </c>
      <c r="AB429" s="76">
        <v>42.683596609673437</v>
      </c>
      <c r="AC429" s="77">
        <v>0</v>
      </c>
      <c r="AD429" s="76">
        <v>0</v>
      </c>
      <c r="AE429" s="76">
        <v>0</v>
      </c>
      <c r="AF429" s="76">
        <v>0</v>
      </c>
      <c r="AG429" s="76">
        <v>0</v>
      </c>
      <c r="AH429" s="76">
        <v>0</v>
      </c>
      <c r="AI429" s="79">
        <f t="shared" si="317"/>
        <v>42.687292495075198</v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315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3.1571585986700716</v>
      </c>
      <c r="Q430" s="26">
        <v>0</v>
      </c>
      <c r="R430" s="27">
        <v>0</v>
      </c>
      <c r="S430" s="28">
        <f t="shared" si="316"/>
        <v>3.1571585986700716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3.1571585986700716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317"/>
        <v>3.1571585986700716</v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315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316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317"/>
        <v>0</v>
      </c>
      <c r="BA431"/>
      <c r="BR431"/>
      <c r="CG431"/>
    </row>
    <row r="432" spans="1:85" x14ac:dyDescent="0.25">
      <c r="A432" s="21" t="s">
        <v>16</v>
      </c>
      <c r="B432" s="22">
        <v>0</v>
      </c>
      <c r="C432" s="22">
        <v>0</v>
      </c>
      <c r="D432" s="22">
        <v>0</v>
      </c>
      <c r="E432" s="22">
        <v>0</v>
      </c>
      <c r="F432" s="214"/>
      <c r="G432" s="22">
        <v>0</v>
      </c>
      <c r="H432" s="23">
        <v>0</v>
      </c>
      <c r="I432" s="24">
        <f t="shared" si="315"/>
        <v>0</v>
      </c>
      <c r="J432" s="6"/>
      <c r="K432" s="25" t="s">
        <v>16</v>
      </c>
      <c r="L432" s="26">
        <v>0</v>
      </c>
      <c r="M432" s="26">
        <v>0</v>
      </c>
      <c r="N432" s="26">
        <v>0</v>
      </c>
      <c r="O432" s="26">
        <v>0</v>
      </c>
      <c r="P432" s="26">
        <v>4.358797736577591</v>
      </c>
      <c r="Q432" s="26">
        <v>0</v>
      </c>
      <c r="R432" s="27">
        <v>0</v>
      </c>
      <c r="S432" s="28">
        <f t="shared" si="316"/>
        <v>4.358797736577591</v>
      </c>
      <c r="U432" s="80" t="s">
        <v>16</v>
      </c>
      <c r="V432" s="81">
        <v>0</v>
      </c>
      <c r="W432" s="81">
        <v>0</v>
      </c>
      <c r="X432" s="81">
        <v>0</v>
      </c>
      <c r="Y432" s="81">
        <v>0</v>
      </c>
      <c r="Z432" s="81">
        <v>0</v>
      </c>
      <c r="AA432" s="81">
        <v>0</v>
      </c>
      <c r="AB432" s="81">
        <v>4.358797736577591</v>
      </c>
      <c r="AC432" s="82">
        <v>0</v>
      </c>
      <c r="AD432" s="81">
        <v>0</v>
      </c>
      <c r="AE432" s="81">
        <v>0</v>
      </c>
      <c r="AF432" s="81">
        <v>0</v>
      </c>
      <c r="AG432" s="81">
        <v>0</v>
      </c>
      <c r="AH432" s="81">
        <v>0</v>
      </c>
      <c r="AI432" s="83">
        <f t="shared" si="317"/>
        <v>4.358797736577591</v>
      </c>
      <c r="BA432"/>
      <c r="BR432"/>
      <c r="CG432"/>
    </row>
    <row r="433" spans="1:85" x14ac:dyDescent="0.25">
      <c r="A433" s="29" t="s">
        <v>136</v>
      </c>
      <c r="B433" s="18">
        <v>22.881333710014637</v>
      </c>
      <c r="C433" s="18">
        <v>45.4430917830936</v>
      </c>
      <c r="D433" s="18">
        <v>18.626058692514015</v>
      </c>
      <c r="E433" s="18">
        <v>0</v>
      </c>
      <c r="F433" s="214"/>
      <c r="G433" s="18">
        <v>0</v>
      </c>
      <c r="H433" s="30">
        <v>0</v>
      </c>
      <c r="I433" s="16">
        <f t="shared" si="315"/>
        <v>86.950484185622258</v>
      </c>
      <c r="J433" s="6"/>
      <c r="K433" s="31" t="s">
        <v>136</v>
      </c>
      <c r="L433" s="18">
        <v>22.881333710014637</v>
      </c>
      <c r="M433" s="18">
        <v>45.4430917830936</v>
      </c>
      <c r="N433" s="18">
        <v>18.626058692514015</v>
      </c>
      <c r="O433" s="18">
        <v>0</v>
      </c>
      <c r="P433" s="18">
        <v>2.2529191806021517E-2</v>
      </c>
      <c r="Q433" s="18">
        <v>0</v>
      </c>
      <c r="R433" s="19">
        <v>0</v>
      </c>
      <c r="S433" s="20">
        <f t="shared" si="316"/>
        <v>86.973013377428273</v>
      </c>
      <c r="U433" s="84" t="s">
        <v>136</v>
      </c>
      <c r="V433" s="76">
        <v>21.950155744907029</v>
      </c>
      <c r="W433" s="76">
        <v>0</v>
      </c>
      <c r="X433" s="76">
        <v>0</v>
      </c>
      <c r="Y433" s="76">
        <v>45.4430917830936</v>
      </c>
      <c r="Z433" s="76">
        <v>18.626058692514015</v>
      </c>
      <c r="AA433" s="76">
        <v>0</v>
      </c>
      <c r="AB433" s="76">
        <v>2.2529191806021517E-2</v>
      </c>
      <c r="AC433" s="77">
        <v>0.93117796510760797</v>
      </c>
      <c r="AD433" s="76">
        <v>0.93117796510760797</v>
      </c>
      <c r="AE433" s="76">
        <v>0</v>
      </c>
      <c r="AF433" s="76">
        <v>0</v>
      </c>
      <c r="AG433" s="76">
        <v>0</v>
      </c>
      <c r="AH433" s="76">
        <v>0</v>
      </c>
      <c r="AI433" s="79">
        <f t="shared" si="317"/>
        <v>86.973013377428259</v>
      </c>
      <c r="BA433"/>
      <c r="BR433"/>
      <c r="CG433"/>
    </row>
    <row r="434" spans="1:85" x14ac:dyDescent="0.25">
      <c r="A434" s="21" t="s">
        <v>24</v>
      </c>
      <c r="B434" s="22">
        <v>92.804377184500524</v>
      </c>
      <c r="C434" s="22">
        <v>1.8701749782861269E-4</v>
      </c>
      <c r="D434" s="22">
        <v>2.6517329543111341</v>
      </c>
      <c r="E434" s="22">
        <v>176.30566211054588</v>
      </c>
      <c r="F434" s="214"/>
      <c r="G434" s="22">
        <v>49.357562130319764</v>
      </c>
      <c r="H434" s="23">
        <v>0</v>
      </c>
      <c r="I434" s="24">
        <f t="shared" si="315"/>
        <v>321.11952139717511</v>
      </c>
      <c r="J434" s="6"/>
      <c r="K434" s="25" t="s">
        <v>24</v>
      </c>
      <c r="L434" s="26">
        <v>92.804377184500524</v>
      </c>
      <c r="M434" s="26">
        <v>1.8701749782861269E-4</v>
      </c>
      <c r="N434" s="26">
        <v>2.6517329543111341</v>
      </c>
      <c r="O434" s="26">
        <v>176.30566211054588</v>
      </c>
      <c r="P434" s="26">
        <v>0.36746824372060832</v>
      </c>
      <c r="Q434" s="26">
        <v>49.357562130319764</v>
      </c>
      <c r="R434" s="27">
        <v>0</v>
      </c>
      <c r="S434" s="28">
        <f t="shared" si="316"/>
        <v>321.48698964089573</v>
      </c>
      <c r="U434" s="80" t="s">
        <v>24</v>
      </c>
      <c r="V434" s="81">
        <v>0.12644764014056561</v>
      </c>
      <c r="W434" s="81">
        <v>88.149659668532962</v>
      </c>
      <c r="X434" s="81">
        <v>49.357562130319764</v>
      </c>
      <c r="Y434" s="81">
        <v>1.8701749782861269E-4</v>
      </c>
      <c r="Z434" s="81">
        <v>1.4215447889438637</v>
      </c>
      <c r="AA434" s="81">
        <v>175.36670855270532</v>
      </c>
      <c r="AB434" s="81">
        <v>0.36746824372060832</v>
      </c>
      <c r="AC434" s="82">
        <v>6.6974115990348295</v>
      </c>
      <c r="AD434" s="81">
        <v>4.5282698758269957</v>
      </c>
      <c r="AE434" s="81">
        <v>0.93895355784056356</v>
      </c>
      <c r="AF434" s="81">
        <v>0</v>
      </c>
      <c r="AG434" s="81">
        <v>1.2301881653672706</v>
      </c>
      <c r="AH434" s="81">
        <v>0</v>
      </c>
      <c r="AI434" s="83">
        <f t="shared" si="317"/>
        <v>321.48698964089579</v>
      </c>
      <c r="BA434"/>
      <c r="BR434"/>
      <c r="CG434"/>
    </row>
    <row r="435" spans="1:85" x14ac:dyDescent="0.25">
      <c r="A435" s="29" t="s">
        <v>23</v>
      </c>
      <c r="B435" s="18">
        <v>33.639293609424371</v>
      </c>
      <c r="C435" s="18">
        <v>0</v>
      </c>
      <c r="D435" s="18">
        <v>0</v>
      </c>
      <c r="E435" s="18">
        <v>0</v>
      </c>
      <c r="F435" s="214"/>
      <c r="G435" s="18">
        <v>0</v>
      </c>
      <c r="H435" s="30">
        <v>0</v>
      </c>
      <c r="I435" s="16">
        <f t="shared" si="315"/>
        <v>33.639293609424371</v>
      </c>
      <c r="J435" s="6"/>
      <c r="K435" s="31" t="s">
        <v>23</v>
      </c>
      <c r="L435" s="18">
        <v>33.639293609424371</v>
      </c>
      <c r="M435" s="18">
        <v>0</v>
      </c>
      <c r="N435" s="18">
        <v>0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316"/>
        <v>33.639293609424371</v>
      </c>
      <c r="U435" s="84" t="s">
        <v>23</v>
      </c>
      <c r="V435" s="76">
        <v>28.370164161029727</v>
      </c>
      <c r="W435" s="76">
        <v>0</v>
      </c>
      <c r="X435" s="76">
        <v>0</v>
      </c>
      <c r="Y435" s="76">
        <v>0</v>
      </c>
      <c r="Z435" s="76">
        <v>0</v>
      </c>
      <c r="AA435" s="76">
        <v>0</v>
      </c>
      <c r="AB435" s="76">
        <v>0</v>
      </c>
      <c r="AC435" s="77">
        <v>5.2691294483946454</v>
      </c>
      <c r="AD435" s="76">
        <v>5.2691294483946454</v>
      </c>
      <c r="AE435" s="76">
        <v>0</v>
      </c>
      <c r="AF435" s="76">
        <v>0</v>
      </c>
      <c r="AG435" s="76">
        <v>0</v>
      </c>
      <c r="AH435" s="76">
        <v>0</v>
      </c>
      <c r="AI435" s="79">
        <f t="shared" si="317"/>
        <v>33.639293609424371</v>
      </c>
      <c r="BA435"/>
      <c r="BR435"/>
      <c r="CG435"/>
    </row>
    <row r="436" spans="1:85" x14ac:dyDescent="0.25">
      <c r="A436" s="21" t="s">
        <v>58</v>
      </c>
      <c r="B436" s="22">
        <v>3.1980372991108488</v>
      </c>
      <c r="C436" s="22">
        <v>0.21201886409536114</v>
      </c>
      <c r="D436" s="22">
        <v>2.4262722270908887</v>
      </c>
      <c r="E436" s="22">
        <v>0</v>
      </c>
      <c r="F436" s="214"/>
      <c r="G436" s="22">
        <v>0</v>
      </c>
      <c r="H436" s="23">
        <v>0</v>
      </c>
      <c r="I436" s="24">
        <f t="shared" si="315"/>
        <v>5.8363283902970986</v>
      </c>
      <c r="J436" s="6"/>
      <c r="K436" s="25" t="s">
        <v>58</v>
      </c>
      <c r="L436" s="26">
        <v>3.1980372991108488</v>
      </c>
      <c r="M436" s="26">
        <v>0.21201886409536114</v>
      </c>
      <c r="N436" s="26">
        <v>2.4262722270908887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316"/>
        <v>5.8363283902970986</v>
      </c>
      <c r="U436" s="80" t="s">
        <v>58</v>
      </c>
      <c r="V436" s="81">
        <v>3.1980372991108488</v>
      </c>
      <c r="W436" s="81">
        <v>0</v>
      </c>
      <c r="X436" s="81">
        <v>0</v>
      </c>
      <c r="Y436" s="81">
        <v>0.21201886409536114</v>
      </c>
      <c r="Z436" s="81">
        <v>2.4262722270908887</v>
      </c>
      <c r="AA436" s="81">
        <v>0</v>
      </c>
      <c r="AB436" s="81">
        <v>0</v>
      </c>
      <c r="AC436" s="82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317"/>
        <v>5.8363283902970986</v>
      </c>
      <c r="BA436"/>
      <c r="BR436"/>
      <c r="CG436"/>
    </row>
    <row r="437" spans="1:85" x14ac:dyDescent="0.25">
      <c r="A437" s="29" t="s">
        <v>21</v>
      </c>
      <c r="B437" s="18">
        <v>6.9154604588796955</v>
      </c>
      <c r="C437" s="18">
        <v>0</v>
      </c>
      <c r="D437" s="18">
        <v>36.820802829969146</v>
      </c>
      <c r="E437" s="18">
        <v>0</v>
      </c>
      <c r="F437" s="214"/>
      <c r="G437" s="18">
        <v>0</v>
      </c>
      <c r="H437" s="30">
        <v>0</v>
      </c>
      <c r="I437" s="16">
        <f t="shared" si="315"/>
        <v>43.736263288848839</v>
      </c>
      <c r="J437" s="6"/>
      <c r="K437" s="31" t="s">
        <v>21</v>
      </c>
      <c r="L437" s="18">
        <v>6.9154604588796955</v>
      </c>
      <c r="M437" s="18">
        <v>0</v>
      </c>
      <c r="N437" s="18">
        <v>36.820802829969146</v>
      </c>
      <c r="O437" s="18">
        <v>0</v>
      </c>
      <c r="P437" s="18">
        <v>1.7540564344397507</v>
      </c>
      <c r="Q437" s="18">
        <v>0</v>
      </c>
      <c r="R437" s="19">
        <v>0</v>
      </c>
      <c r="S437" s="20">
        <f t="shared" si="316"/>
        <v>45.490319723288593</v>
      </c>
      <c r="U437" s="84" t="s">
        <v>21</v>
      </c>
      <c r="V437" s="76">
        <v>6.8944187324835253</v>
      </c>
      <c r="W437" s="76">
        <v>0</v>
      </c>
      <c r="X437" s="76">
        <v>0</v>
      </c>
      <c r="Y437" s="76">
        <v>0</v>
      </c>
      <c r="Z437" s="76">
        <v>34.238110699307924</v>
      </c>
      <c r="AA437" s="76">
        <v>0</v>
      </c>
      <c r="AB437" s="76">
        <v>1.7540564344397507</v>
      </c>
      <c r="AC437" s="77">
        <v>2.6037338570573918</v>
      </c>
      <c r="AD437" s="76">
        <v>2.1041726396170555E-2</v>
      </c>
      <c r="AE437" s="76">
        <v>0</v>
      </c>
      <c r="AF437" s="76">
        <v>0</v>
      </c>
      <c r="AG437" s="76">
        <v>2.5826921306612212</v>
      </c>
      <c r="AH437" s="76">
        <v>0</v>
      </c>
      <c r="AI437" s="79">
        <f t="shared" si="317"/>
        <v>45.490319723288593</v>
      </c>
      <c r="BA437"/>
      <c r="BR437"/>
      <c r="CG437"/>
    </row>
    <row r="438" spans="1:85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315"/>
        <v>0</v>
      </c>
      <c r="J438" s="6"/>
      <c r="K438" s="25" t="s">
        <v>20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316"/>
        <v>0</v>
      </c>
      <c r="U438" s="80" t="s">
        <v>59</v>
      </c>
      <c r="V438" s="81">
        <v>0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317"/>
        <v>0</v>
      </c>
      <c r="BA438"/>
      <c r="BR438"/>
      <c r="CG438"/>
    </row>
    <row r="439" spans="1:85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315"/>
        <v>0</v>
      </c>
      <c r="J439" s="6"/>
      <c r="K439" s="33" t="s">
        <v>62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316"/>
        <v>0</v>
      </c>
      <c r="U439" s="85" t="s">
        <v>60</v>
      </c>
      <c r="V439" s="76">
        <v>0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317"/>
        <v>0</v>
      </c>
      <c r="BA439"/>
      <c r="BR439"/>
      <c r="CG439"/>
    </row>
    <row r="440" spans="1:85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315"/>
        <v>0</v>
      </c>
      <c r="J440" s="6"/>
      <c r="K440" s="38" t="s">
        <v>22</v>
      </c>
      <c r="L440" s="39">
        <v>0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316"/>
        <v>0</v>
      </c>
      <c r="U440" s="86" t="s">
        <v>63</v>
      </c>
      <c r="V440" s="87">
        <v>0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317"/>
        <v>0</v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315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316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317"/>
        <v>0</v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315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316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317"/>
        <v>0</v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315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316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317"/>
        <v>0</v>
      </c>
      <c r="AJ443" s="12"/>
    </row>
    <row r="444" spans="1:85" x14ac:dyDescent="0.25">
      <c r="A444" s="56" t="s">
        <v>25</v>
      </c>
      <c r="B444" s="57">
        <f>SUM(B423:B439)</f>
        <v>171.00041429443533</v>
      </c>
      <c r="C444" s="57">
        <f t="shared" ref="C444:I444" si="318">SUM(C423:C439)</f>
        <v>47.539564137843314</v>
      </c>
      <c r="D444" s="57">
        <f t="shared" si="318"/>
        <v>60.794644077542074</v>
      </c>
      <c r="E444" s="57">
        <f t="shared" si="318"/>
        <v>176.30935799594764</v>
      </c>
      <c r="F444" s="57">
        <f t="shared" si="318"/>
        <v>0</v>
      </c>
      <c r="G444" s="57">
        <f t="shared" si="318"/>
        <v>49.357562130319764</v>
      </c>
      <c r="H444" s="58">
        <f t="shared" si="318"/>
        <v>0</v>
      </c>
      <c r="I444" s="16">
        <f t="shared" si="318"/>
        <v>505.00154263608817</v>
      </c>
      <c r="J444" s="6"/>
      <c r="K444" s="59" t="s">
        <v>25</v>
      </c>
      <c r="L444" s="57">
        <f>SUM(L423:L439)</f>
        <v>171.00041429443533</v>
      </c>
      <c r="M444" s="57">
        <f t="shared" ref="M444:S444" si="319">SUM(M423:M439)</f>
        <v>47.539564137843314</v>
      </c>
      <c r="N444" s="57">
        <f t="shared" si="319"/>
        <v>60.794644077542074</v>
      </c>
      <c r="O444" s="57">
        <f t="shared" si="319"/>
        <v>176.30935799594764</v>
      </c>
      <c r="P444" s="57">
        <f t="shared" si="319"/>
        <v>52.343606814887487</v>
      </c>
      <c r="Q444" s="57">
        <f t="shared" si="319"/>
        <v>49.357562130319764</v>
      </c>
      <c r="R444" s="58">
        <f t="shared" si="319"/>
        <v>0</v>
      </c>
      <c r="S444" s="60">
        <f t="shared" si="319"/>
        <v>557.34514945097567</v>
      </c>
      <c r="U444" s="94" t="s">
        <v>61</v>
      </c>
      <c r="V444" s="95">
        <f>SUM(V423:V439)</f>
        <v>69.623770118072571</v>
      </c>
      <c r="W444" s="95">
        <f t="shared" ref="W444:AH444" si="320">SUM(W423:W439)</f>
        <v>88.149659668532962</v>
      </c>
      <c r="X444" s="95">
        <f t="shared" si="320"/>
        <v>49.357562130319764</v>
      </c>
      <c r="Y444" s="95">
        <f t="shared" si="320"/>
        <v>47.539564137843314</v>
      </c>
      <c r="Z444" s="95">
        <f t="shared" si="320"/>
        <v>56.964807534211531</v>
      </c>
      <c r="AA444" s="95">
        <f t="shared" si="320"/>
        <v>175.37040443810707</v>
      </c>
      <c r="AB444" s="95">
        <f t="shared" si="320"/>
        <v>52.343606814887487</v>
      </c>
      <c r="AC444" s="95">
        <f t="shared" si="320"/>
        <v>17.995774609000943</v>
      </c>
      <c r="AD444" s="96">
        <f t="shared" si="320"/>
        <v>13.226984507829838</v>
      </c>
      <c r="AE444" s="96">
        <f t="shared" si="320"/>
        <v>0.93895355784056356</v>
      </c>
      <c r="AF444" s="96">
        <f t="shared" si="320"/>
        <v>0</v>
      </c>
      <c r="AG444" s="96">
        <f t="shared" si="320"/>
        <v>3.8298365433305421</v>
      </c>
      <c r="AH444" s="96">
        <f t="shared" si="320"/>
        <v>0</v>
      </c>
      <c r="AI444" s="97">
        <f>SUM(V444:AC444)</f>
        <v>557.34514945097555</v>
      </c>
    </row>
    <row r="445" spans="1:85" s="1" customFormat="1" ht="15" thickBot="1" x14ac:dyDescent="0.35">
      <c r="A445" s="61" t="s">
        <v>86</v>
      </c>
      <c r="B445" s="98">
        <f>IF($I444=0,"-",B444/$I444)</f>
        <v>0.3386136473996097</v>
      </c>
      <c r="C445" s="98">
        <f t="shared" ref="C445:H445" si="321">IF($I444=0,"-",C444/$I444)</f>
        <v>9.4137463203951138E-2</v>
      </c>
      <c r="D445" s="98">
        <f t="shared" si="321"/>
        <v>0.12038506607365282</v>
      </c>
      <c r="E445" s="98">
        <f t="shared" si="321"/>
        <v>0.34912637509109323</v>
      </c>
      <c r="F445" s="98">
        <f t="shared" si="321"/>
        <v>0</v>
      </c>
      <c r="G445" s="98">
        <f t="shared" si="321"/>
        <v>9.7737448231692975E-2</v>
      </c>
      <c r="H445" s="99">
        <f t="shared" si="321"/>
        <v>0</v>
      </c>
      <c r="I445" s="100">
        <f>SUM(B445:H445)</f>
        <v>0.99999999999999989</v>
      </c>
      <c r="J445"/>
      <c r="K445" s="64" t="s">
        <v>86</v>
      </c>
      <c r="L445" s="65">
        <f>IF($S444=0,"-",L444/$S444)</f>
        <v>0.30681242038776657</v>
      </c>
      <c r="M445" s="65">
        <f t="shared" ref="M445:R445" si="322">IF($S444=0,"-",M444/$S444)</f>
        <v>8.5296452628453201E-2</v>
      </c>
      <c r="N445" s="65">
        <f t="shared" si="322"/>
        <v>0.10907898658027093</v>
      </c>
      <c r="O445" s="65">
        <f t="shared" si="322"/>
        <v>0.31633783512716457</v>
      </c>
      <c r="P445" s="65">
        <f t="shared" si="322"/>
        <v>9.3915963683275316E-2</v>
      </c>
      <c r="Q445" s="65">
        <f t="shared" si="322"/>
        <v>8.8558341593069301E-2</v>
      </c>
      <c r="R445" s="66">
        <f t="shared" si="322"/>
        <v>0</v>
      </c>
      <c r="S445" s="67">
        <f>SUM(L445:R445)</f>
        <v>1</v>
      </c>
      <c r="U445" s="101" t="s">
        <v>86</v>
      </c>
      <c r="V445" s="102">
        <f>+V444/$AI444</f>
        <v>0.12492038405045225</v>
      </c>
      <c r="W445" s="102">
        <f t="shared" ref="W445:AH445" si="323">+W444/$AI444</f>
        <v>0.15815991178063829</v>
      </c>
      <c r="X445" s="102">
        <f t="shared" si="323"/>
        <v>8.8558341593069315E-2</v>
      </c>
      <c r="Y445" s="102">
        <f t="shared" si="323"/>
        <v>8.5296452628453215E-2</v>
      </c>
      <c r="Z445" s="102">
        <f t="shared" si="323"/>
        <v>0.10220741597971365</v>
      </c>
      <c r="AA445" s="102">
        <f t="shared" si="323"/>
        <v>0.31465314556134444</v>
      </c>
      <c r="AB445" s="102">
        <f t="shared" si="323"/>
        <v>9.3915963683275344E-2</v>
      </c>
      <c r="AC445" s="102">
        <f t="shared" si="323"/>
        <v>3.2288384723053669E-2</v>
      </c>
      <c r="AD445" s="102">
        <f t="shared" si="323"/>
        <v>2.3732124556676153E-2</v>
      </c>
      <c r="AE445" s="102">
        <f t="shared" si="323"/>
        <v>1.6846895658202091E-3</v>
      </c>
      <c r="AF445" s="102">
        <f t="shared" si="323"/>
        <v>0</v>
      </c>
      <c r="AG445" s="102">
        <f t="shared" si="323"/>
        <v>6.8715706005573066E-3</v>
      </c>
      <c r="AH445" s="102">
        <f t="shared" si="323"/>
        <v>0</v>
      </c>
      <c r="AI445" s="103">
        <f>SUM(V445:AC445)</f>
        <v>1.0000000000000002</v>
      </c>
      <c r="AJ445"/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7.8735110072673965E-3</v>
      </c>
      <c r="G449" s="224"/>
      <c r="H449" s="226"/>
      <c r="I449" s="16">
        <f>SUM(B449:H449)</f>
        <v>7.8735110072673965E-3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324">SUM(B450:H450)</f>
        <v>0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325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324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325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324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325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324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325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324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325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14.717736416722399</v>
      </c>
      <c r="G455" s="227"/>
      <c r="H455" s="229"/>
      <c r="I455" s="16">
        <f t="shared" si="324"/>
        <v>14.717736416722399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325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324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325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324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325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324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325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324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325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47.107590098384527</v>
      </c>
      <c r="G460" s="227"/>
      <c r="H460" s="229"/>
      <c r="I460" s="24">
        <f t="shared" si="324"/>
        <v>47.107590098384527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325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324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325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324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325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0.67450363965875926</v>
      </c>
      <c r="G463" s="227"/>
      <c r="H463" s="229"/>
      <c r="I463" s="16">
        <f t="shared" si="324"/>
        <v>0.67450363965875926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325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324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325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324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325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324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325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324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325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324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325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324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325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I470" si="326">SUM(C449:C465)</f>
        <v>0</v>
      </c>
      <c r="D470" s="57">
        <f t="shared" si="326"/>
        <v>0</v>
      </c>
      <c r="E470" s="57">
        <f t="shared" si="326"/>
        <v>0</v>
      </c>
      <c r="F470" s="57">
        <f t="shared" si="326"/>
        <v>62.507703665772951</v>
      </c>
      <c r="G470" s="57">
        <f t="shared" si="326"/>
        <v>0</v>
      </c>
      <c r="H470" s="58">
        <f t="shared" si="326"/>
        <v>0</v>
      </c>
      <c r="I470" s="16">
        <f t="shared" si="326"/>
        <v>62.507703665772951</v>
      </c>
      <c r="J470" s="6"/>
      <c r="K470" s="59" t="s">
        <v>25</v>
      </c>
      <c r="L470" s="57">
        <f>SUM(L449:L465)</f>
        <v>0</v>
      </c>
      <c r="M470" s="57">
        <f t="shared" ref="M470:S470" si="327">SUM(M449:M465)</f>
        <v>0</v>
      </c>
      <c r="N470" s="57">
        <f t="shared" si="327"/>
        <v>0</v>
      </c>
      <c r="O470" s="57">
        <f t="shared" si="327"/>
        <v>0</v>
      </c>
      <c r="P470" s="57">
        <f t="shared" si="327"/>
        <v>0</v>
      </c>
      <c r="Q470" s="57">
        <f t="shared" si="327"/>
        <v>0</v>
      </c>
      <c r="R470" s="58">
        <f t="shared" si="327"/>
        <v>0</v>
      </c>
      <c r="S470" s="60">
        <f t="shared" si="327"/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328">IF($I470=0,"-",C470/$I470)</f>
        <v>0</v>
      </c>
      <c r="D471" s="98">
        <f t="shared" si="328"/>
        <v>0</v>
      </c>
      <c r="E471" s="98">
        <f t="shared" si="328"/>
        <v>0</v>
      </c>
      <c r="F471" s="98">
        <f t="shared" si="328"/>
        <v>1</v>
      </c>
      <c r="G471" s="98">
        <f t="shared" si="328"/>
        <v>0</v>
      </c>
      <c r="H471" s="99">
        <f t="shared" si="328"/>
        <v>0</v>
      </c>
      <c r="I471" s="100">
        <f>SUM(B471:H471)</f>
        <v>1</v>
      </c>
      <c r="J471" s="1"/>
      <c r="K471" s="64" t="s">
        <v>86</v>
      </c>
      <c r="L471" s="65" t="str">
        <f>IF($S470=0,"-",L470/$S470)</f>
        <v>-</v>
      </c>
      <c r="M471" s="65" t="str">
        <f t="shared" ref="M471:R471" si="329">IF($S470=0,"-",M470/$S470)</f>
        <v>-</v>
      </c>
      <c r="N471" s="65" t="str">
        <f t="shared" si="329"/>
        <v>-</v>
      </c>
      <c r="O471" s="65" t="str">
        <f t="shared" si="329"/>
        <v>-</v>
      </c>
      <c r="P471" s="65" t="str">
        <f t="shared" si="329"/>
        <v>-</v>
      </c>
      <c r="Q471" s="65" t="str">
        <f t="shared" si="329"/>
        <v>-</v>
      </c>
      <c r="R471" s="66" t="str">
        <f t="shared" si="329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330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331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330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331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330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331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330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331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330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331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9195.5158136090013</v>
      </c>
      <c r="G481" s="227"/>
      <c r="H481" s="229"/>
      <c r="I481" s="16">
        <f t="shared" si="330"/>
        <v>9195.5158136090013</v>
      </c>
      <c r="J481" s="6"/>
      <c r="K481" s="31" t="s">
        <v>56</v>
      </c>
      <c r="L481" s="227"/>
      <c r="M481" s="228"/>
      <c r="N481" s="228"/>
      <c r="O481" s="229"/>
      <c r="P481" s="18">
        <v>3011.8518308018515</v>
      </c>
      <c r="Q481" s="227"/>
      <c r="R481" s="234"/>
      <c r="S481" s="20">
        <f t="shared" si="331"/>
        <v>3011.8518308018515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3080.4905106197921</v>
      </c>
      <c r="G482" s="227"/>
      <c r="H482" s="229"/>
      <c r="I482" s="24">
        <f t="shared" si="330"/>
        <v>3080.4905106197921</v>
      </c>
      <c r="J482" s="6"/>
      <c r="K482" s="25" t="s">
        <v>11</v>
      </c>
      <c r="L482" s="227"/>
      <c r="M482" s="228"/>
      <c r="N482" s="228"/>
      <c r="O482" s="229"/>
      <c r="P482" s="26">
        <v>1259.7150428390685</v>
      </c>
      <c r="Q482" s="227"/>
      <c r="R482" s="234"/>
      <c r="S482" s="28">
        <f t="shared" si="331"/>
        <v>1259.7150428390685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330"/>
        <v>0</v>
      </c>
      <c r="J483" s="6"/>
      <c r="K483" s="31" t="s">
        <v>57</v>
      </c>
      <c r="L483" s="227"/>
      <c r="M483" s="228"/>
      <c r="N483" s="228"/>
      <c r="O483" s="229"/>
      <c r="P483" s="18">
        <v>3.3306690738754696E-15</v>
      </c>
      <c r="Q483" s="227"/>
      <c r="R483" s="234"/>
      <c r="S483" s="20">
        <f t="shared" si="331"/>
        <v>3.3306690738754696E-15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6.9711417155000488</v>
      </c>
      <c r="G484" s="227"/>
      <c r="H484" s="229"/>
      <c r="I484" s="24">
        <f t="shared" si="330"/>
        <v>6.9711417155000488</v>
      </c>
      <c r="J484" s="6"/>
      <c r="K484" s="25" t="s">
        <v>16</v>
      </c>
      <c r="L484" s="227"/>
      <c r="M484" s="228"/>
      <c r="N484" s="228"/>
      <c r="O484" s="229"/>
      <c r="P484" s="26">
        <v>0.15713522586009679</v>
      </c>
      <c r="Q484" s="227"/>
      <c r="R484" s="234"/>
      <c r="S484" s="28">
        <f t="shared" si="331"/>
        <v>0.15713522586009679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2.7513435761894991</v>
      </c>
      <c r="G485" s="227"/>
      <c r="H485" s="229"/>
      <c r="I485" s="16">
        <f t="shared" si="330"/>
        <v>2.7513435761894991</v>
      </c>
      <c r="J485" s="6"/>
      <c r="K485" s="31" t="s">
        <v>136</v>
      </c>
      <c r="L485" s="227"/>
      <c r="M485" s="228"/>
      <c r="N485" s="228"/>
      <c r="O485" s="229"/>
      <c r="P485" s="18">
        <v>2.4300058700519003</v>
      </c>
      <c r="Q485" s="227"/>
      <c r="R485" s="234"/>
      <c r="S485" s="20">
        <f t="shared" si="331"/>
        <v>2.4300058700519003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11.513370817973222</v>
      </c>
      <c r="G486" s="227"/>
      <c r="H486" s="229"/>
      <c r="I486" s="24">
        <f t="shared" si="330"/>
        <v>11.513370817973222</v>
      </c>
      <c r="J486" s="6"/>
      <c r="K486" s="25" t="s">
        <v>24</v>
      </c>
      <c r="L486" s="227"/>
      <c r="M486" s="228"/>
      <c r="N486" s="228"/>
      <c r="O486" s="229"/>
      <c r="P486" s="26">
        <v>7.2475359047530219E-13</v>
      </c>
      <c r="Q486" s="227"/>
      <c r="R486" s="234"/>
      <c r="S486" s="28">
        <f t="shared" si="331"/>
        <v>7.2475359047530219E-13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330"/>
        <v>0</v>
      </c>
      <c r="J487" s="6"/>
      <c r="K487" s="31" t="s">
        <v>23</v>
      </c>
      <c r="L487" s="227"/>
      <c r="M487" s="228"/>
      <c r="N487" s="228"/>
      <c r="O487" s="229"/>
      <c r="P487" s="18">
        <v>4.2632564145606011E-14</v>
      </c>
      <c r="Q487" s="227"/>
      <c r="R487" s="234"/>
      <c r="S487" s="20">
        <f t="shared" si="331"/>
        <v>4.2632564145606011E-14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330"/>
        <v>0</v>
      </c>
      <c r="J488" s="6"/>
      <c r="K488" s="25" t="s">
        <v>58</v>
      </c>
      <c r="L488" s="227"/>
      <c r="M488" s="228"/>
      <c r="N488" s="228"/>
      <c r="O488" s="229"/>
      <c r="P488" s="26">
        <v>-2.4577562207639403E-14</v>
      </c>
      <c r="Q488" s="227"/>
      <c r="R488" s="234"/>
      <c r="S488" s="28">
        <f t="shared" si="331"/>
        <v>-2.4577562207639403E-14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527.4151015342818</v>
      </c>
      <c r="G489" s="227"/>
      <c r="H489" s="229"/>
      <c r="I489" s="16">
        <f t="shared" si="330"/>
        <v>527.4151015342818</v>
      </c>
      <c r="J489" s="6"/>
      <c r="K489" s="31" t="s">
        <v>21</v>
      </c>
      <c r="L489" s="227"/>
      <c r="M489" s="228"/>
      <c r="N489" s="228"/>
      <c r="O489" s="229"/>
      <c r="P489" s="18">
        <v>218.42925781517991</v>
      </c>
      <c r="Q489" s="227"/>
      <c r="R489" s="234"/>
      <c r="S489" s="20">
        <f t="shared" si="331"/>
        <v>218.42925781517991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330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331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330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331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330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331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330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331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330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331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330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331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I496" si="332">SUM(C475:C491)</f>
        <v>0</v>
      </c>
      <c r="D496" s="57">
        <f t="shared" si="332"/>
        <v>0</v>
      </c>
      <c r="E496" s="57">
        <f t="shared" si="332"/>
        <v>0</v>
      </c>
      <c r="F496" s="57">
        <f t="shared" si="332"/>
        <v>12824.657281872738</v>
      </c>
      <c r="G496" s="57">
        <f t="shared" si="332"/>
        <v>0</v>
      </c>
      <c r="H496" s="58">
        <f t="shared" si="332"/>
        <v>0</v>
      </c>
      <c r="I496" s="16">
        <f t="shared" si="332"/>
        <v>12824.657281872738</v>
      </c>
      <c r="J496" s="6"/>
      <c r="K496" s="59" t="s">
        <v>25</v>
      </c>
      <c r="L496" s="57">
        <f>SUM(L475:L491)</f>
        <v>0</v>
      </c>
      <c r="M496" s="57">
        <f t="shared" ref="M496:S496" si="333">SUM(M475:M491)</f>
        <v>0</v>
      </c>
      <c r="N496" s="57">
        <f t="shared" si="333"/>
        <v>0</v>
      </c>
      <c r="O496" s="57">
        <f t="shared" si="333"/>
        <v>0</v>
      </c>
      <c r="P496" s="57">
        <f t="shared" si="333"/>
        <v>4492.5832725520122</v>
      </c>
      <c r="Q496" s="57">
        <f t="shared" si="333"/>
        <v>0</v>
      </c>
      <c r="R496" s="58">
        <f t="shared" si="333"/>
        <v>0</v>
      </c>
      <c r="S496" s="60">
        <f t="shared" si="333"/>
        <v>4492.5832725520122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334">IF($I496=0,"-",C496/$I496)</f>
        <v>0</v>
      </c>
      <c r="D497" s="98">
        <f t="shared" si="334"/>
        <v>0</v>
      </c>
      <c r="E497" s="98">
        <f t="shared" si="334"/>
        <v>0</v>
      </c>
      <c r="F497" s="98">
        <f t="shared" si="334"/>
        <v>1</v>
      </c>
      <c r="G497" s="98">
        <f t="shared" si="334"/>
        <v>0</v>
      </c>
      <c r="H497" s="99">
        <f t="shared" si="334"/>
        <v>0</v>
      </c>
      <c r="I497" s="100">
        <f>SUM(B497:H497)</f>
        <v>1</v>
      </c>
      <c r="J497" s="1"/>
      <c r="K497" s="64" t="s">
        <v>86</v>
      </c>
      <c r="L497" s="65">
        <f>IF($S496=0,"-",L496/$S496)</f>
        <v>0</v>
      </c>
      <c r="M497" s="65">
        <f t="shared" ref="M497:R497" si="335">IF($S496=0,"-",M496/$S496)</f>
        <v>0</v>
      </c>
      <c r="N497" s="65">
        <f t="shared" si="335"/>
        <v>0</v>
      </c>
      <c r="O497" s="65">
        <f t="shared" si="335"/>
        <v>0</v>
      </c>
      <c r="P497" s="65">
        <f t="shared" si="335"/>
        <v>1</v>
      </c>
      <c r="Q497" s="65">
        <f t="shared" si="335"/>
        <v>0</v>
      </c>
      <c r="R497" s="66">
        <f t="shared" si="335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336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337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336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337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336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337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336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337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336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337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336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337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336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337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336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337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336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337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336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337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336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337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336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337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336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337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336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337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336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337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336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337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336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337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336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337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336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337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336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337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I522" si="338">SUM(C501:C517)</f>
        <v>0</v>
      </c>
      <c r="D522" s="57">
        <f t="shared" si="338"/>
        <v>0</v>
      </c>
      <c r="E522" s="57">
        <f t="shared" si="338"/>
        <v>0</v>
      </c>
      <c r="F522" s="57">
        <f t="shared" si="338"/>
        <v>0</v>
      </c>
      <c r="G522" s="57">
        <f t="shared" si="338"/>
        <v>0</v>
      </c>
      <c r="H522" s="58">
        <f t="shared" si="338"/>
        <v>0</v>
      </c>
      <c r="I522" s="16">
        <f t="shared" si="338"/>
        <v>0</v>
      </c>
      <c r="J522" s="6"/>
      <c r="K522" s="59" t="s">
        <v>25</v>
      </c>
      <c r="L522" s="57">
        <f>SUM(L501:L517)</f>
        <v>0</v>
      </c>
      <c r="M522" s="57">
        <f t="shared" ref="M522:S522" si="339">SUM(M501:M517)</f>
        <v>0</v>
      </c>
      <c r="N522" s="57">
        <f t="shared" si="339"/>
        <v>0</v>
      </c>
      <c r="O522" s="57">
        <f t="shared" si="339"/>
        <v>0</v>
      </c>
      <c r="P522" s="57">
        <f t="shared" si="339"/>
        <v>0</v>
      </c>
      <c r="Q522" s="57">
        <f t="shared" si="339"/>
        <v>0</v>
      </c>
      <c r="R522" s="58">
        <f t="shared" si="339"/>
        <v>0</v>
      </c>
      <c r="S522" s="60">
        <f t="shared" si="339"/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340">IF($I522=0,"-",C522/$I522)</f>
        <v>-</v>
      </c>
      <c r="D523" s="98" t="str">
        <f t="shared" si="340"/>
        <v>-</v>
      </c>
      <c r="E523" s="98" t="str">
        <f t="shared" si="340"/>
        <v>-</v>
      </c>
      <c r="F523" s="98" t="str">
        <f t="shared" si="340"/>
        <v>-</v>
      </c>
      <c r="G523" s="98" t="str">
        <f t="shared" si="340"/>
        <v>-</v>
      </c>
      <c r="H523" s="99" t="str">
        <f t="shared" si="340"/>
        <v>-</v>
      </c>
      <c r="I523" s="100">
        <f>SUM(B523:H523)</f>
        <v>0</v>
      </c>
      <c r="J523" s="1"/>
      <c r="K523" s="64" t="s">
        <v>86</v>
      </c>
      <c r="L523" s="65" t="str">
        <f>IF($S522=0,"-",L522/$S522)</f>
        <v>-</v>
      </c>
      <c r="M523" s="65" t="str">
        <f t="shared" ref="M523:R523" si="341">IF($S522=0,"-",M522/$S522)</f>
        <v>-</v>
      </c>
      <c r="N523" s="65" t="str">
        <f t="shared" si="341"/>
        <v>-</v>
      </c>
      <c r="O523" s="65" t="str">
        <f t="shared" si="341"/>
        <v>-</v>
      </c>
      <c r="P523" s="65" t="str">
        <f t="shared" si="341"/>
        <v>-</v>
      </c>
      <c r="Q523" s="65" t="str">
        <f t="shared" si="341"/>
        <v>-</v>
      </c>
      <c r="R523" s="66" t="str">
        <f t="shared" si="341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342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343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342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343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342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343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342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343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342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343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5.329744364591285</v>
      </c>
      <c r="G533" s="227"/>
      <c r="H533" s="229"/>
      <c r="I533" s="16">
        <f t="shared" si="342"/>
        <v>5.329744364591285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343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0.54025983212359785</v>
      </c>
      <c r="G534" s="227"/>
      <c r="H534" s="229"/>
      <c r="I534" s="24">
        <f t="shared" si="342"/>
        <v>0.54025983212359785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343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342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343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342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343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342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343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342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343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342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343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342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343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342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343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342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343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342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343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342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343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342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343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342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343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342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343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I548" si="344">SUM(C527:C543)</f>
        <v>0</v>
      </c>
      <c r="D548" s="57">
        <f t="shared" si="344"/>
        <v>0</v>
      </c>
      <c r="E548" s="57">
        <f t="shared" si="344"/>
        <v>0</v>
      </c>
      <c r="F548" s="57">
        <f t="shared" si="344"/>
        <v>5.8700041967148824</v>
      </c>
      <c r="G548" s="57">
        <f t="shared" si="344"/>
        <v>0</v>
      </c>
      <c r="H548" s="58">
        <f t="shared" si="344"/>
        <v>0</v>
      </c>
      <c r="I548" s="16">
        <f t="shared" si="344"/>
        <v>5.8700041967148824</v>
      </c>
      <c r="J548" s="6"/>
      <c r="K548" s="59" t="s">
        <v>25</v>
      </c>
      <c r="L548" s="57">
        <f>SUM(L527:L543)</f>
        <v>0</v>
      </c>
      <c r="M548" s="57">
        <f t="shared" ref="M548:S548" si="345">SUM(M527:M543)</f>
        <v>0</v>
      </c>
      <c r="N548" s="57">
        <f t="shared" si="345"/>
        <v>0</v>
      </c>
      <c r="O548" s="57">
        <f t="shared" si="345"/>
        <v>0</v>
      </c>
      <c r="P548" s="57">
        <f t="shared" si="345"/>
        <v>0</v>
      </c>
      <c r="Q548" s="57">
        <f t="shared" si="345"/>
        <v>0</v>
      </c>
      <c r="R548" s="58">
        <f t="shared" si="345"/>
        <v>0</v>
      </c>
      <c r="S548" s="60">
        <f t="shared" si="345"/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346">IF($I548=0,"-",C548/$I548)</f>
        <v>0</v>
      </c>
      <c r="D549" s="98">
        <f t="shared" si="346"/>
        <v>0</v>
      </c>
      <c r="E549" s="98">
        <f t="shared" si="346"/>
        <v>0</v>
      </c>
      <c r="F549" s="98">
        <f t="shared" si="346"/>
        <v>1</v>
      </c>
      <c r="G549" s="98">
        <f t="shared" si="346"/>
        <v>0</v>
      </c>
      <c r="H549" s="99">
        <f t="shared" si="346"/>
        <v>0</v>
      </c>
      <c r="I549" s="100">
        <f>SUM(B549:H549)</f>
        <v>1</v>
      </c>
      <c r="J549" s="1"/>
      <c r="K549" s="64" t="s">
        <v>86</v>
      </c>
      <c r="L549" s="65" t="str">
        <f>IF($S548=0,"-",L548/$S548)</f>
        <v>-</v>
      </c>
      <c r="M549" s="65" t="str">
        <f t="shared" ref="M549:R549" si="347">IF($S548=0,"-",M548/$S548)</f>
        <v>-</v>
      </c>
      <c r="N549" s="65" t="str">
        <f t="shared" si="347"/>
        <v>-</v>
      </c>
      <c r="O549" s="65" t="str">
        <f t="shared" si="347"/>
        <v>-</v>
      </c>
      <c r="P549" s="65" t="str">
        <f t="shared" si="347"/>
        <v>-</v>
      </c>
      <c r="Q549" s="65" t="str">
        <f t="shared" si="347"/>
        <v>-</v>
      </c>
      <c r="R549" s="66" t="str">
        <f t="shared" si="347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348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349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348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349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348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349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348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349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348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349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348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349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12.937303518857263</v>
      </c>
      <c r="G560" s="227"/>
      <c r="H560" s="229"/>
      <c r="I560" s="24">
        <f t="shared" si="348"/>
        <v>12.937303518857263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349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151.56798635696549</v>
      </c>
      <c r="G561" s="227"/>
      <c r="H561" s="229"/>
      <c r="I561" s="16">
        <f t="shared" si="348"/>
        <v>151.56798635696549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349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348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349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348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349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348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349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348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349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348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349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348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349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348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349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348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349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348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349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348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349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348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349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348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349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I574" si="350">SUM(C553:C569)</f>
        <v>0</v>
      </c>
      <c r="D574" s="57">
        <f t="shared" si="350"/>
        <v>0</v>
      </c>
      <c r="E574" s="57">
        <f t="shared" si="350"/>
        <v>0</v>
      </c>
      <c r="F574" s="57">
        <f t="shared" si="350"/>
        <v>164.50528987582277</v>
      </c>
      <c r="G574" s="57">
        <f t="shared" si="350"/>
        <v>0</v>
      </c>
      <c r="H574" s="58">
        <f t="shared" si="350"/>
        <v>0</v>
      </c>
      <c r="I574" s="16">
        <f t="shared" si="350"/>
        <v>164.50528987582277</v>
      </c>
      <c r="J574" s="6"/>
      <c r="K574" s="59" t="s">
        <v>25</v>
      </c>
      <c r="L574" s="57">
        <f>SUM(L553:L569)</f>
        <v>0</v>
      </c>
      <c r="M574" s="57">
        <f t="shared" ref="M574:S574" si="351">SUM(M553:M569)</f>
        <v>0</v>
      </c>
      <c r="N574" s="57">
        <f t="shared" si="351"/>
        <v>0</v>
      </c>
      <c r="O574" s="57">
        <f t="shared" si="351"/>
        <v>0</v>
      </c>
      <c r="P574" s="57">
        <f t="shared" si="351"/>
        <v>0</v>
      </c>
      <c r="Q574" s="57">
        <f t="shared" si="351"/>
        <v>0</v>
      </c>
      <c r="R574" s="58">
        <f t="shared" si="351"/>
        <v>0</v>
      </c>
      <c r="S574" s="60">
        <f t="shared" si="351"/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352">IF($I574=0,"-",C574/$I574)</f>
        <v>0</v>
      </c>
      <c r="D575" s="98">
        <f t="shared" si="352"/>
        <v>0</v>
      </c>
      <c r="E575" s="98">
        <f t="shared" si="352"/>
        <v>0</v>
      </c>
      <c r="F575" s="98">
        <f t="shared" si="352"/>
        <v>1</v>
      </c>
      <c r="G575" s="98">
        <f t="shared" si="352"/>
        <v>0</v>
      </c>
      <c r="H575" s="99">
        <f t="shared" si="352"/>
        <v>0</v>
      </c>
      <c r="I575" s="100">
        <f>SUM(B575:H575)</f>
        <v>1</v>
      </c>
      <c r="J575" s="1"/>
      <c r="K575" s="64" t="s">
        <v>86</v>
      </c>
      <c r="L575" s="65" t="str">
        <f>IF($S574=0,"-",L574/$S574)</f>
        <v>-</v>
      </c>
      <c r="M575" s="65" t="str">
        <f t="shared" ref="M575:R575" si="353">IF($S574=0,"-",M574/$S574)</f>
        <v>-</v>
      </c>
      <c r="N575" s="65" t="str">
        <f t="shared" si="353"/>
        <v>-</v>
      </c>
      <c r="O575" s="65" t="str">
        <f t="shared" si="353"/>
        <v>-</v>
      </c>
      <c r="P575" s="65" t="str">
        <f t="shared" si="353"/>
        <v>-</v>
      </c>
      <c r="Q575" s="65" t="str">
        <f t="shared" si="353"/>
        <v>-</v>
      </c>
      <c r="R575" s="66" t="str">
        <f t="shared" si="353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1.8544481048289172</v>
      </c>
      <c r="C579" s="14">
        <v>0</v>
      </c>
      <c r="D579" s="14">
        <v>0.35357979213779589</v>
      </c>
      <c r="E579" s="14">
        <v>0</v>
      </c>
      <c r="F579" s="213"/>
      <c r="G579" s="14">
        <v>0</v>
      </c>
      <c r="H579" s="15">
        <v>0</v>
      </c>
      <c r="I579" s="16">
        <f>SUM(B579:H579)</f>
        <v>2.2080278969667129</v>
      </c>
      <c r="J579" s="6"/>
      <c r="K579" s="72" t="s">
        <v>6</v>
      </c>
      <c r="L579" s="14">
        <v>1.8544481048289172</v>
      </c>
      <c r="M579" s="14">
        <v>0</v>
      </c>
      <c r="N579" s="14">
        <v>0.35357979213779589</v>
      </c>
      <c r="O579" s="14">
        <v>0</v>
      </c>
      <c r="P579" s="14">
        <v>7.8735110072673965E-3</v>
      </c>
      <c r="Q579" s="14">
        <v>0</v>
      </c>
      <c r="R579" s="73">
        <v>0</v>
      </c>
      <c r="S579" s="74">
        <f>SUM(L579:R579)</f>
        <v>2.2159014079739801</v>
      </c>
    </row>
    <row r="580" spans="1:19" x14ac:dyDescent="0.25">
      <c r="A580" s="21" t="s">
        <v>7</v>
      </c>
      <c r="B580" s="22">
        <v>4.705851031743598</v>
      </c>
      <c r="C580" s="22">
        <v>0</v>
      </c>
      <c r="D580" s="22">
        <v>1.1447970136148899</v>
      </c>
      <c r="E580" s="22">
        <v>0</v>
      </c>
      <c r="F580" s="214"/>
      <c r="G580" s="22">
        <v>0</v>
      </c>
      <c r="H580" s="23">
        <v>0</v>
      </c>
      <c r="I580" s="24">
        <f t="shared" ref="I580:I599" si="354">SUM(B580:H580)</f>
        <v>5.8506480453584881</v>
      </c>
      <c r="J580" s="6"/>
      <c r="K580" s="25" t="s">
        <v>7</v>
      </c>
      <c r="L580" s="26">
        <v>4.705851031743598</v>
      </c>
      <c r="M580" s="26">
        <v>0</v>
      </c>
      <c r="N580" s="26">
        <v>1.1447970136148899</v>
      </c>
      <c r="O580" s="26">
        <v>0</v>
      </c>
      <c r="P580" s="26">
        <v>0</v>
      </c>
      <c r="Q580" s="26">
        <v>0</v>
      </c>
      <c r="R580" s="27">
        <v>0</v>
      </c>
      <c r="S580" s="28">
        <f t="shared" ref="S580:S599" si="355">SUM(L580:R580)</f>
        <v>5.8506480453584881</v>
      </c>
    </row>
    <row r="581" spans="1:19" x14ac:dyDescent="0.25">
      <c r="A581" s="29" t="s">
        <v>9</v>
      </c>
      <c r="B581" s="18">
        <v>1.4109601908747786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354"/>
        <v>1.4109601908747786</v>
      </c>
      <c r="J581" s="6"/>
      <c r="K581" s="31" t="s">
        <v>9</v>
      </c>
      <c r="L581" s="18">
        <v>1.4109601908747786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355"/>
        <v>1.4109601908747786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354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355"/>
        <v>0</v>
      </c>
    </row>
    <row r="583" spans="1:19" x14ac:dyDescent="0.25">
      <c r="A583" s="29" t="s">
        <v>15</v>
      </c>
      <c r="B583" s="18">
        <v>55.438026125269779</v>
      </c>
      <c r="C583" s="18">
        <v>6.7149197718156381</v>
      </c>
      <c r="D583" s="18">
        <v>1.4478838958552338</v>
      </c>
      <c r="E583" s="18">
        <v>3.2291922091241059</v>
      </c>
      <c r="F583" s="214"/>
      <c r="G583" s="18">
        <v>0</v>
      </c>
      <c r="H583" s="30">
        <v>0</v>
      </c>
      <c r="I583" s="16">
        <f t="shared" si="354"/>
        <v>66.830022002064752</v>
      </c>
      <c r="J583" s="6"/>
      <c r="K583" s="31" t="s">
        <v>15</v>
      </c>
      <c r="L583" s="18">
        <v>55.438026125269779</v>
      </c>
      <c r="M583" s="18">
        <v>6.7149197718156381</v>
      </c>
      <c r="N583" s="18">
        <v>1.4478838958552338</v>
      </c>
      <c r="O583" s="18">
        <v>3.2291922091241059</v>
      </c>
      <c r="P583" s="18">
        <v>0</v>
      </c>
      <c r="Q583" s="18">
        <v>0</v>
      </c>
      <c r="R583" s="19">
        <v>0</v>
      </c>
      <c r="S583" s="20">
        <f t="shared" si="355"/>
        <v>66.830022002064752</v>
      </c>
    </row>
    <row r="584" spans="1:19" x14ac:dyDescent="0.25">
      <c r="A584" s="21" t="s">
        <v>14</v>
      </c>
      <c r="B584" s="22">
        <v>328.05693747514624</v>
      </c>
      <c r="C584" s="22">
        <v>4.9785412055913332</v>
      </c>
      <c r="D584" s="22">
        <v>5.8866149118435649</v>
      </c>
      <c r="E584" s="22">
        <v>0</v>
      </c>
      <c r="F584" s="214"/>
      <c r="G584" s="22">
        <v>0</v>
      </c>
      <c r="H584" s="23">
        <v>0</v>
      </c>
      <c r="I584" s="24">
        <f t="shared" si="354"/>
        <v>338.92209359258112</v>
      </c>
      <c r="J584" s="6"/>
      <c r="K584" s="25" t="s">
        <v>14</v>
      </c>
      <c r="L584" s="26">
        <v>328.05693747514624</v>
      </c>
      <c r="M584" s="26">
        <v>4.9785412055913332</v>
      </c>
      <c r="N584" s="26">
        <v>5.8866149118435649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355"/>
        <v>338.92209359258112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7.2481203331968377E-2</v>
      </c>
      <c r="E585" s="18">
        <v>33.811369116927793</v>
      </c>
      <c r="F585" s="214"/>
      <c r="G585" s="18">
        <v>0</v>
      </c>
      <c r="H585" s="30">
        <v>0</v>
      </c>
      <c r="I585" s="16">
        <f t="shared" si="354"/>
        <v>33.883850320259761</v>
      </c>
      <c r="J585" s="6"/>
      <c r="K585" s="31" t="s">
        <v>56</v>
      </c>
      <c r="L585" s="18">
        <v>0</v>
      </c>
      <c r="M585" s="18">
        <v>0</v>
      </c>
      <c r="N585" s="18">
        <v>7.2481203331968377E-2</v>
      </c>
      <c r="O585" s="18">
        <v>33.811369116927793</v>
      </c>
      <c r="P585" s="18">
        <v>2382.4580425505069</v>
      </c>
      <c r="Q585" s="18">
        <v>0</v>
      </c>
      <c r="R585" s="19">
        <v>0</v>
      </c>
      <c r="S585" s="20">
        <f t="shared" si="355"/>
        <v>2416.3418928707665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9.6662657359236834E-3</v>
      </c>
      <c r="E586" s="22">
        <v>0.28261753181535065</v>
      </c>
      <c r="F586" s="214"/>
      <c r="G586" s="22">
        <v>0</v>
      </c>
      <c r="H586" s="23">
        <v>0</v>
      </c>
      <c r="I586" s="24">
        <f t="shared" si="354"/>
        <v>0.29228379755127432</v>
      </c>
      <c r="J586" s="6"/>
      <c r="K586" s="25" t="s">
        <v>11</v>
      </c>
      <c r="L586" s="26">
        <v>0</v>
      </c>
      <c r="M586" s="26">
        <v>0</v>
      </c>
      <c r="N586" s="26">
        <v>9.6662657359236834E-3</v>
      </c>
      <c r="O586" s="26">
        <v>0.28261753181535065</v>
      </c>
      <c r="P586" s="26">
        <v>117.47700047051885</v>
      </c>
      <c r="Q586" s="26">
        <v>0</v>
      </c>
      <c r="R586" s="27">
        <v>0</v>
      </c>
      <c r="S586" s="28">
        <f t="shared" si="355"/>
        <v>117.76928426807012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354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151.56798635696549</v>
      </c>
      <c r="Q587" s="18">
        <v>0</v>
      </c>
      <c r="R587" s="19">
        <v>0</v>
      </c>
      <c r="S587" s="20">
        <f t="shared" si="355"/>
        <v>151.56798635696549</v>
      </c>
    </row>
    <row r="588" spans="1:19" x14ac:dyDescent="0.25">
      <c r="A588" s="21" t="s">
        <v>16</v>
      </c>
      <c r="B588" s="22">
        <v>116.5791315145885</v>
      </c>
      <c r="C588" s="22">
        <v>0.63166009088522568</v>
      </c>
      <c r="D588" s="22">
        <v>14.79580485529196</v>
      </c>
      <c r="E588" s="22">
        <v>2.0169244849092176</v>
      </c>
      <c r="F588" s="214"/>
      <c r="G588" s="22">
        <v>0</v>
      </c>
      <c r="H588" s="23">
        <v>0</v>
      </c>
      <c r="I588" s="24">
        <f t="shared" si="354"/>
        <v>134.0235209456749</v>
      </c>
      <c r="J588" s="6"/>
      <c r="K588" s="25" t="s">
        <v>16</v>
      </c>
      <c r="L588" s="26">
        <v>116.5791315145885</v>
      </c>
      <c r="M588" s="26">
        <v>0.63166009088522568</v>
      </c>
      <c r="N588" s="26">
        <v>14.79580485529196</v>
      </c>
      <c r="O588" s="26">
        <v>2.0169244849092176</v>
      </c>
      <c r="P588" s="26">
        <v>0</v>
      </c>
      <c r="Q588" s="26">
        <v>0</v>
      </c>
      <c r="R588" s="27">
        <v>0</v>
      </c>
      <c r="S588" s="28">
        <f t="shared" si="355"/>
        <v>134.0235209456749</v>
      </c>
    </row>
    <row r="589" spans="1:19" x14ac:dyDescent="0.25">
      <c r="A589" s="29" t="s">
        <v>136</v>
      </c>
      <c r="B589" s="18">
        <v>686.051828039013</v>
      </c>
      <c r="C589" s="18">
        <v>108.11270095666576</v>
      </c>
      <c r="D589" s="18">
        <v>21.085349506675119</v>
      </c>
      <c r="E589" s="18">
        <v>16.603013834375226</v>
      </c>
      <c r="F589" s="214"/>
      <c r="G589" s="18">
        <v>0</v>
      </c>
      <c r="H589" s="30">
        <v>0</v>
      </c>
      <c r="I589" s="16">
        <f t="shared" si="354"/>
        <v>831.85289233672916</v>
      </c>
      <c r="J589" s="6"/>
      <c r="K589" s="31" t="s">
        <v>136</v>
      </c>
      <c r="L589" s="18">
        <v>686.051828039013</v>
      </c>
      <c r="M589" s="18">
        <v>108.11270095666576</v>
      </c>
      <c r="N589" s="18">
        <v>21.085349506675119</v>
      </c>
      <c r="O589" s="18">
        <v>16.603013834375226</v>
      </c>
      <c r="P589" s="18">
        <v>0</v>
      </c>
      <c r="Q589" s="18">
        <v>0</v>
      </c>
      <c r="R589" s="19">
        <v>0</v>
      </c>
      <c r="S589" s="20">
        <f t="shared" si="355"/>
        <v>831.85289233672916</v>
      </c>
    </row>
    <row r="590" spans="1:19" x14ac:dyDescent="0.25">
      <c r="A590" s="21" t="s">
        <v>24</v>
      </c>
      <c r="B590" s="22">
        <v>237.88048461288182</v>
      </c>
      <c r="C590" s="22">
        <v>0</v>
      </c>
      <c r="D590" s="22">
        <v>524.652443966997</v>
      </c>
      <c r="E590" s="22">
        <v>115.61420354682581</v>
      </c>
      <c r="F590" s="214"/>
      <c r="G590" s="22">
        <v>359.44637528320987</v>
      </c>
      <c r="H590" s="23">
        <v>9.3575770477967765E-2</v>
      </c>
      <c r="I590" s="24">
        <f t="shared" si="354"/>
        <v>1237.6870831803924</v>
      </c>
      <c r="J590" s="6"/>
      <c r="K590" s="25" t="s">
        <v>24</v>
      </c>
      <c r="L590" s="26">
        <v>237.88048461288182</v>
      </c>
      <c r="M590" s="26">
        <v>0</v>
      </c>
      <c r="N590" s="26">
        <v>524.652443966997</v>
      </c>
      <c r="O590" s="26">
        <v>115.61420354682581</v>
      </c>
      <c r="P590" s="26">
        <v>48.051755706559739</v>
      </c>
      <c r="Q590" s="26">
        <v>359.44637528320987</v>
      </c>
      <c r="R590" s="27">
        <v>9.3575770477967765E-2</v>
      </c>
      <c r="S590" s="28">
        <f t="shared" si="355"/>
        <v>1285.7388388869522</v>
      </c>
    </row>
    <row r="591" spans="1:19" x14ac:dyDescent="0.25">
      <c r="A591" s="29" t="s">
        <v>23</v>
      </c>
      <c r="B591" s="18">
        <v>409.08783513111979</v>
      </c>
      <c r="C591" s="18">
        <v>2.5935438712884631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354"/>
        <v>411.68137900240828</v>
      </c>
      <c r="J591" s="6"/>
      <c r="K591" s="31" t="s">
        <v>23</v>
      </c>
      <c r="L591" s="18">
        <v>409.08783513111979</v>
      </c>
      <c r="M591" s="18">
        <v>2.5935438712884631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355"/>
        <v>411.68137900240828</v>
      </c>
    </row>
    <row r="592" spans="1:19" x14ac:dyDescent="0.25">
      <c r="A592" s="21" t="s">
        <v>58</v>
      </c>
      <c r="B592" s="22">
        <v>13.501125040808908</v>
      </c>
      <c r="C592" s="22">
        <v>0</v>
      </c>
      <c r="D592" s="22">
        <v>2.4001024531132127</v>
      </c>
      <c r="E592" s="22">
        <v>0</v>
      </c>
      <c r="F592" s="214"/>
      <c r="G592" s="22">
        <v>0</v>
      </c>
      <c r="H592" s="23">
        <v>0</v>
      </c>
      <c r="I592" s="24">
        <f t="shared" si="354"/>
        <v>15.901227493922121</v>
      </c>
      <c r="J592" s="6"/>
      <c r="K592" s="25" t="s">
        <v>58</v>
      </c>
      <c r="L592" s="26">
        <v>13.501125040808908</v>
      </c>
      <c r="M592" s="26">
        <v>0</v>
      </c>
      <c r="N592" s="26">
        <v>2.4001024531132127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355"/>
        <v>15.901227493922121</v>
      </c>
    </row>
    <row r="593" spans="1:85" x14ac:dyDescent="0.25">
      <c r="A593" s="29" t="s">
        <v>21</v>
      </c>
      <c r="B593" s="18">
        <v>51.780219237018819</v>
      </c>
      <c r="C593" s="18">
        <v>0</v>
      </c>
      <c r="D593" s="18">
        <v>3.193763439525084</v>
      </c>
      <c r="E593" s="18">
        <v>0</v>
      </c>
      <c r="F593" s="214"/>
      <c r="G593" s="18">
        <v>0</v>
      </c>
      <c r="H593" s="30">
        <v>0</v>
      </c>
      <c r="I593" s="16">
        <f t="shared" si="354"/>
        <v>54.973982676543905</v>
      </c>
      <c r="J593" s="6"/>
      <c r="K593" s="31" t="s">
        <v>21</v>
      </c>
      <c r="L593" s="18">
        <v>51.780219237018819</v>
      </c>
      <c r="M593" s="18">
        <v>0</v>
      </c>
      <c r="N593" s="18">
        <v>3.193763439525084</v>
      </c>
      <c r="O593" s="18">
        <v>0</v>
      </c>
      <c r="P593" s="18">
        <v>109.28550781751113</v>
      </c>
      <c r="Q593" s="18">
        <v>0</v>
      </c>
      <c r="R593" s="19">
        <v>0</v>
      </c>
      <c r="S593" s="20">
        <f t="shared" si="355"/>
        <v>164.25949049405503</v>
      </c>
    </row>
    <row r="594" spans="1:85" x14ac:dyDescent="0.25">
      <c r="A594" s="21" t="s">
        <v>20</v>
      </c>
      <c r="B594" s="22">
        <v>7.6495273424851185</v>
      </c>
      <c r="C594" s="22">
        <v>0</v>
      </c>
      <c r="D594" s="22">
        <v>0.14133463725510054</v>
      </c>
      <c r="E594" s="22">
        <v>0</v>
      </c>
      <c r="F594" s="214"/>
      <c r="G594" s="22">
        <v>0</v>
      </c>
      <c r="H594" s="23">
        <v>0</v>
      </c>
      <c r="I594" s="24">
        <f t="shared" si="354"/>
        <v>7.7908619797402192</v>
      </c>
      <c r="J594" s="6"/>
      <c r="K594" s="25" t="s">
        <v>20</v>
      </c>
      <c r="L594" s="26">
        <v>7.6495273424851185</v>
      </c>
      <c r="M594" s="26">
        <v>0</v>
      </c>
      <c r="N594" s="26">
        <v>0.14133463725510054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355"/>
        <v>7.7908619797402192</v>
      </c>
      <c r="V594"/>
    </row>
    <row r="595" spans="1:85" x14ac:dyDescent="0.25">
      <c r="A595" s="32" t="s">
        <v>62</v>
      </c>
      <c r="B595" s="18">
        <v>175.91533306855683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354"/>
        <v>175.91533306855683</v>
      </c>
      <c r="J595" s="6"/>
      <c r="K595" s="33" t="s">
        <v>62</v>
      </c>
      <c r="L595" s="18">
        <v>175.91533306855683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355"/>
        <v>175.91533306855683</v>
      </c>
    </row>
    <row r="596" spans="1:85" ht="14.4" x14ac:dyDescent="0.3">
      <c r="A596" s="34" t="s">
        <v>22</v>
      </c>
      <c r="B596" s="35">
        <v>175.91533306855683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354"/>
        <v>175.91533306855683</v>
      </c>
      <c r="J596" s="6"/>
      <c r="K596" s="38" t="s">
        <v>22</v>
      </c>
      <c r="L596" s="39">
        <v>175.91533306855683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355"/>
        <v>175.91533306855683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354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355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354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355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354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355"/>
        <v>0</v>
      </c>
    </row>
    <row r="600" spans="1:85" x14ac:dyDescent="0.25">
      <c r="A600" s="56" t="s">
        <v>25</v>
      </c>
      <c r="B600" s="57">
        <f>SUM(B579:B595)</f>
        <v>2089.9117069143363</v>
      </c>
      <c r="C600" s="57">
        <f t="shared" ref="C600:I600" si="356">SUM(C579:C595)</f>
        <v>123.03136589624643</v>
      </c>
      <c r="D600" s="57">
        <f t="shared" si="356"/>
        <v>575.18382194137689</v>
      </c>
      <c r="E600" s="57">
        <f t="shared" si="356"/>
        <v>171.55732072397751</v>
      </c>
      <c r="F600" s="57">
        <f t="shared" si="356"/>
        <v>0</v>
      </c>
      <c r="G600" s="57">
        <f t="shared" si="356"/>
        <v>359.44637528320987</v>
      </c>
      <c r="H600" s="58">
        <f t="shared" si="356"/>
        <v>9.3575770477967765E-2</v>
      </c>
      <c r="I600" s="16">
        <f t="shared" si="356"/>
        <v>3319.2241665296251</v>
      </c>
      <c r="J600" s="6"/>
      <c r="K600" s="59" t="s">
        <v>25</v>
      </c>
      <c r="L600" s="57">
        <f>SUM(L579:L595)</f>
        <v>2089.9117069143363</v>
      </c>
      <c r="M600" s="57">
        <f t="shared" ref="M600:S600" si="357">SUM(M579:M595)</f>
        <v>123.03136589624643</v>
      </c>
      <c r="N600" s="57">
        <f t="shared" si="357"/>
        <v>575.18382194137689</v>
      </c>
      <c r="O600" s="57">
        <f t="shared" si="357"/>
        <v>171.55732072397751</v>
      </c>
      <c r="P600" s="57">
        <f t="shared" si="357"/>
        <v>2808.8481664130691</v>
      </c>
      <c r="Q600" s="57">
        <f t="shared" si="357"/>
        <v>359.44637528320987</v>
      </c>
      <c r="R600" s="58">
        <f t="shared" si="357"/>
        <v>9.3575770477967765E-2</v>
      </c>
      <c r="S600" s="60">
        <f t="shared" si="357"/>
        <v>6128.0723329426937</v>
      </c>
    </row>
    <row r="601" spans="1:85" s="1" customFormat="1" ht="15" thickBot="1" x14ac:dyDescent="0.35">
      <c r="A601" s="110" t="s">
        <v>86</v>
      </c>
      <c r="B601" s="98">
        <f>IF($I600=0,"-",B600/$I600)</f>
        <v>0.62963861494760631</v>
      </c>
      <c r="C601" s="98">
        <f t="shared" ref="C601:H601" si="358">IF($I600=0,"-",C600/$I600)</f>
        <v>3.7066302160869237E-2</v>
      </c>
      <c r="D601" s="98">
        <f t="shared" si="358"/>
        <v>0.17328863405533512</v>
      </c>
      <c r="E601" s="98">
        <f t="shared" si="358"/>
        <v>5.1685970008873247E-2</v>
      </c>
      <c r="F601" s="98">
        <f t="shared" si="358"/>
        <v>0</v>
      </c>
      <c r="G601" s="98">
        <f t="shared" si="358"/>
        <v>0.10829228676622486</v>
      </c>
      <c r="H601" s="99">
        <f t="shared" si="358"/>
        <v>2.8192061091132868E-5</v>
      </c>
      <c r="I601" s="100">
        <f>SUM(B601:H601)</f>
        <v>0.99999999999999989</v>
      </c>
      <c r="K601" s="64" t="s">
        <v>86</v>
      </c>
      <c r="L601" s="65">
        <f>IF($S600=0,"-",L600/$S600)</f>
        <v>0.34103900759780409</v>
      </c>
      <c r="M601" s="65">
        <f t="shared" ref="M601:R601" si="359">IF($S600=0,"-",M600/$S600)</f>
        <v>2.0076683043518662E-2</v>
      </c>
      <c r="N601" s="65">
        <f t="shared" si="359"/>
        <v>9.3860481843427296E-2</v>
      </c>
      <c r="O601" s="65">
        <f t="shared" si="359"/>
        <v>2.7995315884529689E-2</v>
      </c>
      <c r="P601" s="65">
        <f t="shared" si="359"/>
        <v>0.45835754113304716</v>
      </c>
      <c r="Q601" s="65">
        <f t="shared" si="359"/>
        <v>5.8655700480383217E-2</v>
      </c>
      <c r="R601" s="66">
        <f t="shared" si="359"/>
        <v>1.5270017289928557E-5</v>
      </c>
      <c r="S601" s="67">
        <f>SUM(L601:R601)</f>
        <v>1</v>
      </c>
      <c r="BA601" s="68"/>
      <c r="BR601" s="68"/>
    </row>
    <row r="602" spans="1:85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27</v>
      </c>
      <c r="D603" s="8" t="s">
        <v>28</v>
      </c>
      <c r="E603" s="8" t="s">
        <v>29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29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70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ht="15" customHeight="1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61.946993007515118</v>
      </c>
      <c r="C605" s="14">
        <v>0</v>
      </c>
      <c r="D605" s="14">
        <v>7.5648554053128354</v>
      </c>
      <c r="E605" s="14">
        <v>0</v>
      </c>
      <c r="F605" s="213"/>
      <c r="G605" s="14">
        <v>0</v>
      </c>
      <c r="H605" s="15">
        <v>0</v>
      </c>
      <c r="I605" s="16">
        <f>SUM(B605:H605)</f>
        <v>69.511848412827959</v>
      </c>
      <c r="J605" s="6"/>
      <c r="K605" s="72" t="s">
        <v>6</v>
      </c>
      <c r="L605" s="14">
        <v>61.946993007515118</v>
      </c>
      <c r="M605" s="14">
        <v>0</v>
      </c>
      <c r="N605" s="14">
        <v>7.5648554053128354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69.511848412827959</v>
      </c>
      <c r="T605" s="160"/>
      <c r="U605" s="75" t="s">
        <v>6</v>
      </c>
      <c r="V605" s="76">
        <v>61.946993007515118</v>
      </c>
      <c r="W605" s="76">
        <v>7.313060533699832</v>
      </c>
      <c r="X605" s="76">
        <v>0.25179487161300301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360">+P605</f>
        <v>0</v>
      </c>
      <c r="AF605" s="79">
        <f t="shared" ref="AF605:AF625" si="361">SUM(V605:AE605)</f>
        <v>69.511848412827945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4.9306823829434681</v>
      </c>
      <c r="C606" s="22">
        <v>0</v>
      </c>
      <c r="D606" s="22">
        <v>1.0083827744174949</v>
      </c>
      <c r="E606" s="22">
        <v>0</v>
      </c>
      <c r="F606" s="214"/>
      <c r="G606" s="22">
        <v>0</v>
      </c>
      <c r="H606" s="23">
        <v>0</v>
      </c>
      <c r="I606" s="24">
        <f t="shared" ref="I606:I625" si="362">SUM(B606:H606)</f>
        <v>5.9390651573609627</v>
      </c>
      <c r="J606" s="6"/>
      <c r="K606" s="25" t="s">
        <v>7</v>
      </c>
      <c r="L606" s="26">
        <v>4.9306823829434681</v>
      </c>
      <c r="M606" s="26">
        <v>0</v>
      </c>
      <c r="N606" s="26">
        <v>1.0083827744174949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363">SUM(L606:R606)</f>
        <v>5.9390651573609627</v>
      </c>
      <c r="T606" s="160"/>
      <c r="U606" s="80" t="s">
        <v>7</v>
      </c>
      <c r="V606" s="81">
        <v>4.9306823829434681</v>
      </c>
      <c r="W606" s="81">
        <v>0.95752252741930499</v>
      </c>
      <c r="X606" s="81">
        <v>5.0860246998189793E-2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360"/>
        <v>0</v>
      </c>
      <c r="AF606" s="83">
        <f t="shared" si="361"/>
        <v>5.9390651573609627</v>
      </c>
      <c r="AG606" s="121" t="str">
        <f t="shared" ref="AG606:AG626" si="364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50.935358938703125</v>
      </c>
      <c r="C607" s="18">
        <v>0</v>
      </c>
      <c r="D607" s="18">
        <v>4.5708948043569588</v>
      </c>
      <c r="E607" s="18">
        <v>0</v>
      </c>
      <c r="F607" s="214"/>
      <c r="G607" s="18">
        <v>0</v>
      </c>
      <c r="H607" s="30">
        <v>0</v>
      </c>
      <c r="I607" s="16">
        <f t="shared" si="362"/>
        <v>55.506253743060086</v>
      </c>
      <c r="J607" s="6"/>
      <c r="K607" s="31" t="s">
        <v>9</v>
      </c>
      <c r="L607" s="18">
        <v>50.935358938703125</v>
      </c>
      <c r="M607" s="18">
        <v>0</v>
      </c>
      <c r="N607" s="18">
        <v>4.5708948043569588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363"/>
        <v>55.506253743060086</v>
      </c>
      <c r="T607" s="160"/>
      <c r="U607" s="162" t="s">
        <v>9</v>
      </c>
      <c r="V607" s="76">
        <v>50.935358938703125</v>
      </c>
      <c r="W607" s="76">
        <v>4.5581949117914338</v>
      </c>
      <c r="X607" s="76">
        <v>1.2699892565524919E-2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360"/>
        <v>0</v>
      </c>
      <c r="AF607" s="79">
        <f t="shared" si="361"/>
        <v>55.506253743060078</v>
      </c>
      <c r="AG607" s="121" t="str">
        <f t="shared" si="364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362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363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360"/>
        <v>0</v>
      </c>
      <c r="AF608" s="83">
        <f t="shared" si="361"/>
        <v>0</v>
      </c>
      <c r="AG608" s="121" t="str">
        <f t="shared" si="364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89.962956082335111</v>
      </c>
      <c r="C609" s="18">
        <v>0</v>
      </c>
      <c r="D609" s="18">
        <v>13.292148204061956</v>
      </c>
      <c r="E609" s="18">
        <v>0</v>
      </c>
      <c r="F609" s="214"/>
      <c r="G609" s="18">
        <v>0</v>
      </c>
      <c r="H609" s="30">
        <v>0</v>
      </c>
      <c r="I609" s="16">
        <f t="shared" si="362"/>
        <v>103.25510428639707</v>
      </c>
      <c r="J609" s="6"/>
      <c r="K609" s="31" t="s">
        <v>15</v>
      </c>
      <c r="L609" s="18">
        <v>89.962956082335111</v>
      </c>
      <c r="M609" s="18">
        <v>0</v>
      </c>
      <c r="N609" s="18">
        <v>13.292148204061956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363"/>
        <v>103.25510428639707</v>
      </c>
      <c r="T609" s="160"/>
      <c r="U609" s="162" t="s">
        <v>15</v>
      </c>
      <c r="V609" s="76">
        <v>89.962956082335111</v>
      </c>
      <c r="W609" s="76">
        <v>13.292148204061956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360"/>
        <v>0</v>
      </c>
      <c r="AF609" s="79">
        <f t="shared" si="361"/>
        <v>103.25510428639707</v>
      </c>
      <c r="AG609" s="121" t="str">
        <f t="shared" si="364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1514.8127161364846</v>
      </c>
      <c r="C610" s="22">
        <v>0</v>
      </c>
      <c r="D610" s="22">
        <v>223.8156236868862</v>
      </c>
      <c r="E610" s="22">
        <v>0</v>
      </c>
      <c r="F610" s="214"/>
      <c r="G610" s="22">
        <v>0</v>
      </c>
      <c r="H610" s="23">
        <v>0</v>
      </c>
      <c r="I610" s="24">
        <f t="shared" si="362"/>
        <v>1738.6283398233709</v>
      </c>
      <c r="J610" s="6"/>
      <c r="K610" s="25" t="s">
        <v>14</v>
      </c>
      <c r="L610" s="26">
        <v>1514.8127161364846</v>
      </c>
      <c r="M610" s="26">
        <v>0</v>
      </c>
      <c r="N610" s="26">
        <v>223.8156236868862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363"/>
        <v>1738.6283398233709</v>
      </c>
      <c r="T610" s="160"/>
      <c r="U610" s="80" t="s">
        <v>14</v>
      </c>
      <c r="V610" s="81">
        <v>1514.8127161364846</v>
      </c>
      <c r="W610" s="81">
        <v>223.8156236868862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360"/>
        <v>0</v>
      </c>
      <c r="AF610" s="83">
        <f t="shared" si="361"/>
        <v>1738.6283398233709</v>
      </c>
      <c r="AG610" s="121" t="str">
        <f t="shared" si="364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362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3047.3863707752744</v>
      </c>
      <c r="Q611" s="18">
        <v>0</v>
      </c>
      <c r="R611" s="19">
        <v>0</v>
      </c>
      <c r="S611" s="20">
        <f t="shared" si="363"/>
        <v>3047.3863707752744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3047.3863707752744</v>
      </c>
      <c r="AF611" s="124">
        <f t="shared" si="361"/>
        <v>3047.3863707752744</v>
      </c>
      <c r="AG611" s="121" t="str">
        <f t="shared" si="364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362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1680.1431482667999</v>
      </c>
      <c r="Q612" s="26">
        <v>0</v>
      </c>
      <c r="R612" s="27">
        <v>0</v>
      </c>
      <c r="S612" s="28">
        <f t="shared" si="363"/>
        <v>1680.1431482667999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365">+P612</f>
        <v>1680.1431482667999</v>
      </c>
      <c r="AF612" s="83">
        <f t="shared" si="361"/>
        <v>1680.1431482667999</v>
      </c>
      <c r="AG612" s="121" t="str">
        <f t="shared" si="364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362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363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365"/>
        <v>0</v>
      </c>
      <c r="AF613" s="124">
        <f t="shared" si="361"/>
        <v>0</v>
      </c>
      <c r="AG613" s="121" t="str">
        <f t="shared" si="364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47.487018933201654</v>
      </c>
      <c r="C614" s="22">
        <v>0</v>
      </c>
      <c r="D614" s="22">
        <v>9.9233461595965249</v>
      </c>
      <c r="E614" s="22">
        <v>0</v>
      </c>
      <c r="F614" s="214"/>
      <c r="G614" s="22">
        <v>0</v>
      </c>
      <c r="H614" s="23">
        <v>0</v>
      </c>
      <c r="I614" s="24">
        <f t="shared" si="362"/>
        <v>57.41036509279818</v>
      </c>
      <c r="J614" s="6"/>
      <c r="K614" s="25" t="s">
        <v>16</v>
      </c>
      <c r="L614" s="26">
        <v>47.487018933201654</v>
      </c>
      <c r="M614" s="26">
        <v>0</v>
      </c>
      <c r="N614" s="26">
        <v>9.9233461595965249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363"/>
        <v>57.41036509279818</v>
      </c>
      <c r="T614" s="160"/>
      <c r="U614" s="80" t="s">
        <v>16</v>
      </c>
      <c r="V614" s="81">
        <v>47.487018933201654</v>
      </c>
      <c r="W614" s="81">
        <v>9.3208757312723218</v>
      </c>
      <c r="X614" s="81">
        <v>0.6024704283242035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365"/>
        <v>0</v>
      </c>
      <c r="AF614" s="83">
        <f t="shared" si="361"/>
        <v>57.41036509279818</v>
      </c>
      <c r="AG614" s="121" t="str">
        <f t="shared" si="364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2111.1533812343655</v>
      </c>
      <c r="C615" s="18">
        <v>0</v>
      </c>
      <c r="D615" s="18">
        <v>382.7873264411179</v>
      </c>
      <c r="E615" s="18">
        <v>0</v>
      </c>
      <c r="F615" s="214"/>
      <c r="G615" s="18">
        <v>0</v>
      </c>
      <c r="H615" s="30">
        <v>0</v>
      </c>
      <c r="I615" s="16">
        <f t="shared" si="362"/>
        <v>2493.9407076754833</v>
      </c>
      <c r="J615" s="6"/>
      <c r="K615" s="31" t="s">
        <v>136</v>
      </c>
      <c r="L615" s="18">
        <v>2111.1533812343655</v>
      </c>
      <c r="M615" s="18">
        <v>0</v>
      </c>
      <c r="N615" s="18">
        <v>382.7873264411179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363"/>
        <v>2493.9407076754833</v>
      </c>
      <c r="T615" s="160"/>
      <c r="U615" s="84" t="s">
        <v>136</v>
      </c>
      <c r="V615" s="76">
        <v>2111.1533812343655</v>
      </c>
      <c r="W615" s="76">
        <v>376.46194555159013</v>
      </c>
      <c r="X615" s="76">
        <v>6.3253808895277821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365"/>
        <v>0</v>
      </c>
      <c r="AF615" s="124">
        <f t="shared" si="361"/>
        <v>2493.9407076754833</v>
      </c>
      <c r="AG615" s="121" t="str">
        <f t="shared" si="364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372.07422192934644</v>
      </c>
      <c r="C616" s="22">
        <v>0</v>
      </c>
      <c r="D616" s="22">
        <v>530.59498996466459</v>
      </c>
      <c r="E616" s="22">
        <v>854.07230766673365</v>
      </c>
      <c r="F616" s="214"/>
      <c r="G616" s="22">
        <v>351.21825098222359</v>
      </c>
      <c r="H616" s="23">
        <v>0</v>
      </c>
      <c r="I616" s="24">
        <f t="shared" si="362"/>
        <v>2107.9597705429683</v>
      </c>
      <c r="J616" s="6"/>
      <c r="K616" s="25" t="s">
        <v>24</v>
      </c>
      <c r="L616" s="26">
        <v>372.07422192934644</v>
      </c>
      <c r="M616" s="26">
        <v>0</v>
      </c>
      <c r="N616" s="26">
        <v>530.59498996466459</v>
      </c>
      <c r="O616" s="26">
        <v>854.07230766673365</v>
      </c>
      <c r="P616" s="26">
        <v>0</v>
      </c>
      <c r="Q616" s="26">
        <v>351.21825098222359</v>
      </c>
      <c r="R616" s="27">
        <v>0</v>
      </c>
      <c r="S616" s="28">
        <f t="shared" si="363"/>
        <v>2107.9597705429683</v>
      </c>
      <c r="T616" s="160"/>
      <c r="U616" s="80" t="s">
        <v>24</v>
      </c>
      <c r="V616" s="81">
        <v>372.07422192934644</v>
      </c>
      <c r="W616" s="81">
        <v>335.43101634416871</v>
      </c>
      <c r="X616" s="81">
        <v>195.16397362049585</v>
      </c>
      <c r="Y616" s="81">
        <v>258.28348407423169</v>
      </c>
      <c r="Z616" s="81">
        <v>242.91138266319246</v>
      </c>
      <c r="AA616" s="81">
        <v>125.34759889560483</v>
      </c>
      <c r="AB616" s="81">
        <v>180.88035143609201</v>
      </c>
      <c r="AC616" s="81">
        <v>170.33789954613155</v>
      </c>
      <c r="AD616" s="81">
        <v>227.52984203370468</v>
      </c>
      <c r="AE616" s="122">
        <f t="shared" si="365"/>
        <v>0</v>
      </c>
      <c r="AF616" s="83">
        <f t="shared" si="361"/>
        <v>2107.9597705429683</v>
      </c>
      <c r="AG616" s="121" t="str">
        <f t="shared" si="364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208.57724750411759</v>
      </c>
      <c r="C617" s="18">
        <v>0</v>
      </c>
      <c r="D617" s="18">
        <v>30.35276165707543</v>
      </c>
      <c r="E617" s="18">
        <v>0</v>
      </c>
      <c r="F617" s="214"/>
      <c r="G617" s="18">
        <v>0</v>
      </c>
      <c r="H617" s="30">
        <v>0</v>
      </c>
      <c r="I617" s="16">
        <f t="shared" si="362"/>
        <v>238.93000916119303</v>
      </c>
      <c r="J617" s="6"/>
      <c r="K617" s="31" t="s">
        <v>23</v>
      </c>
      <c r="L617" s="18">
        <v>208.57724750411759</v>
      </c>
      <c r="M617" s="18">
        <v>0</v>
      </c>
      <c r="N617" s="18">
        <v>30.35276165707543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363"/>
        <v>238.93000916119303</v>
      </c>
      <c r="T617" s="160"/>
      <c r="U617" s="164" t="s">
        <v>23</v>
      </c>
      <c r="V617" s="76">
        <v>208.57724750411759</v>
      </c>
      <c r="W617" s="76">
        <v>30.35276165707543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365"/>
        <v>0</v>
      </c>
      <c r="AF617" s="124">
        <f t="shared" si="361"/>
        <v>238.93000916119303</v>
      </c>
      <c r="AG617" s="121" t="str">
        <f t="shared" si="364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3082.968833027749</v>
      </c>
      <c r="C618" s="22">
        <v>0</v>
      </c>
      <c r="D618" s="22">
        <v>323.09930808418062</v>
      </c>
      <c r="E618" s="22">
        <v>0</v>
      </c>
      <c r="F618" s="214"/>
      <c r="G618" s="22">
        <v>0</v>
      </c>
      <c r="H618" s="23">
        <v>0</v>
      </c>
      <c r="I618" s="24">
        <f t="shared" si="362"/>
        <v>3406.0681411119294</v>
      </c>
      <c r="J618" s="6"/>
      <c r="K618" s="25" t="s">
        <v>58</v>
      </c>
      <c r="L618" s="26">
        <v>3082.968833027749</v>
      </c>
      <c r="M618" s="26">
        <v>0</v>
      </c>
      <c r="N618" s="26">
        <v>323.09930808418062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363"/>
        <v>3406.0681411119294</v>
      </c>
      <c r="T618" s="160"/>
      <c r="U618" s="80" t="s">
        <v>58</v>
      </c>
      <c r="V618" s="81">
        <v>3082.968833027749</v>
      </c>
      <c r="W618" s="81">
        <v>299.63046960055721</v>
      </c>
      <c r="X618" s="81">
        <v>23.468838483623419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365"/>
        <v>0</v>
      </c>
      <c r="AF618" s="83">
        <f t="shared" si="361"/>
        <v>3406.0681411119299</v>
      </c>
      <c r="AG618" s="121" t="str">
        <f t="shared" si="364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131.82361751350146</v>
      </c>
      <c r="C619" s="18">
        <v>0</v>
      </c>
      <c r="D619" s="18">
        <v>24.384872254506114</v>
      </c>
      <c r="E619" s="18">
        <v>0</v>
      </c>
      <c r="F619" s="214"/>
      <c r="G619" s="18">
        <v>0</v>
      </c>
      <c r="H619" s="30">
        <v>0</v>
      </c>
      <c r="I619" s="16">
        <f t="shared" si="362"/>
        <v>156.20848976800758</v>
      </c>
      <c r="J619" s="6"/>
      <c r="K619" s="31" t="s">
        <v>21</v>
      </c>
      <c r="L619" s="18">
        <v>131.82361751350146</v>
      </c>
      <c r="M619" s="18">
        <v>0</v>
      </c>
      <c r="N619" s="18">
        <v>24.384872254506114</v>
      </c>
      <c r="O619" s="18">
        <v>0</v>
      </c>
      <c r="P619" s="18">
        <v>150.8457325397388</v>
      </c>
      <c r="Q619" s="18">
        <v>0</v>
      </c>
      <c r="R619" s="19">
        <v>0</v>
      </c>
      <c r="S619" s="20">
        <f t="shared" si="363"/>
        <v>307.05422230774639</v>
      </c>
      <c r="T619" s="160"/>
      <c r="U619" s="164" t="s">
        <v>21</v>
      </c>
      <c r="V619" s="76">
        <v>131.82361751350146</v>
      </c>
      <c r="W619" s="76">
        <v>24.303837425626583</v>
      </c>
      <c r="X619" s="76">
        <v>8.1034828879530618E-2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365"/>
        <v>150.8457325397388</v>
      </c>
      <c r="AF619" s="124">
        <f t="shared" si="361"/>
        <v>307.05422230774639</v>
      </c>
      <c r="AG619" s="121" t="str">
        <f t="shared" si="364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362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363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365"/>
        <v>0</v>
      </c>
      <c r="AF620" s="83">
        <f t="shared" si="361"/>
        <v>0</v>
      </c>
      <c r="AG620" s="121" t="str">
        <f t="shared" si="364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68.28221008182588</v>
      </c>
      <c r="C621" s="18">
        <v>0</v>
      </c>
      <c r="D621" s="18">
        <v>145.21075257349958</v>
      </c>
      <c r="E621" s="18">
        <v>0</v>
      </c>
      <c r="F621" s="214"/>
      <c r="G621" s="18">
        <v>0</v>
      </c>
      <c r="H621" s="30">
        <v>0</v>
      </c>
      <c r="I621" s="16">
        <f t="shared" si="362"/>
        <v>213.49296265532547</v>
      </c>
      <c r="J621" s="6"/>
      <c r="K621" s="33" t="s">
        <v>62</v>
      </c>
      <c r="L621" s="18">
        <v>68.28221008182588</v>
      </c>
      <c r="M621" s="18">
        <v>0</v>
      </c>
      <c r="N621" s="18">
        <v>145.21075257349958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363"/>
        <v>213.49296265532547</v>
      </c>
      <c r="T621" s="160"/>
      <c r="U621" s="165" t="s">
        <v>62</v>
      </c>
      <c r="V621" s="76">
        <v>68.28221008182588</v>
      </c>
      <c r="W621" s="76">
        <v>145.21075257349958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365"/>
        <v>0</v>
      </c>
      <c r="AF621" s="79">
        <f t="shared" si="361"/>
        <v>213.49296265532547</v>
      </c>
      <c r="AG621" s="121" t="str">
        <f t="shared" si="364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68.28221008182588</v>
      </c>
      <c r="C622" s="35">
        <v>0</v>
      </c>
      <c r="D622" s="35">
        <v>145.21075257349958</v>
      </c>
      <c r="E622" s="35">
        <v>0</v>
      </c>
      <c r="F622" s="214"/>
      <c r="G622" s="35">
        <v>0</v>
      </c>
      <c r="H622" s="36">
        <v>0</v>
      </c>
      <c r="I622" s="37">
        <f t="shared" si="362"/>
        <v>213.49296265532547</v>
      </c>
      <c r="J622" s="6"/>
      <c r="K622" s="38" t="s">
        <v>22</v>
      </c>
      <c r="L622" s="39">
        <v>68.28221008182588</v>
      </c>
      <c r="M622" s="39">
        <v>0</v>
      </c>
      <c r="N622" s="39">
        <v>145.21075257349958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363"/>
        <v>213.49296265532547</v>
      </c>
      <c r="T622" s="160"/>
      <c r="U622" s="166" t="s">
        <v>131</v>
      </c>
      <c r="V622" s="81">
        <v>68.28221008182588</v>
      </c>
      <c r="W622" s="81">
        <v>145.21075257349958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365"/>
        <v>0</v>
      </c>
      <c r="AF622" s="83">
        <f t="shared" si="361"/>
        <v>213.49296265532547</v>
      </c>
      <c r="AG622" s="125" t="str">
        <f t="shared" si="364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362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363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365"/>
        <v>0</v>
      </c>
      <c r="AF623" s="124">
        <f t="shared" si="361"/>
        <v>0</v>
      </c>
      <c r="AG623" s="125" t="str">
        <f t="shared" si="364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362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363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365"/>
        <v>0</v>
      </c>
      <c r="AF624" s="83">
        <f t="shared" si="361"/>
        <v>0</v>
      </c>
      <c r="AG624" s="125" t="str">
        <f t="shared" si="364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362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363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361"/>
        <v>0</v>
      </c>
      <c r="AG625" s="125" t="str">
        <f t="shared" si="364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7744.955236772088</v>
      </c>
      <c r="C626" s="57">
        <f t="shared" ref="C626:I626" si="366">SUM(C605:C621)</f>
        <v>0</v>
      </c>
      <c r="D626" s="57">
        <f t="shared" si="366"/>
        <v>1696.6052620096762</v>
      </c>
      <c r="E626" s="57">
        <f t="shared" si="366"/>
        <v>854.07230766673365</v>
      </c>
      <c r="F626" s="57">
        <f t="shared" si="366"/>
        <v>0</v>
      </c>
      <c r="G626" s="57">
        <f t="shared" si="366"/>
        <v>351.21825098222359</v>
      </c>
      <c r="H626" s="58">
        <f t="shared" si="366"/>
        <v>0</v>
      </c>
      <c r="I626" s="16">
        <f t="shared" si="366"/>
        <v>10646.851057430722</v>
      </c>
      <c r="J626" s="6"/>
      <c r="K626" s="59" t="s">
        <v>25</v>
      </c>
      <c r="L626" s="57">
        <f>SUM(L605:L621)</f>
        <v>7744.955236772088</v>
      </c>
      <c r="M626" s="57">
        <f t="shared" ref="M626:S626" si="367">SUM(M605:M621)</f>
        <v>0</v>
      </c>
      <c r="N626" s="57">
        <f t="shared" si="367"/>
        <v>1696.6052620096762</v>
      </c>
      <c r="O626" s="57">
        <f t="shared" si="367"/>
        <v>854.07230766673365</v>
      </c>
      <c r="P626" s="57">
        <f t="shared" si="367"/>
        <v>4878.3752515818132</v>
      </c>
      <c r="Q626" s="57">
        <f t="shared" si="367"/>
        <v>351.21825098222359</v>
      </c>
      <c r="R626" s="58">
        <f t="shared" si="367"/>
        <v>0</v>
      </c>
      <c r="S626" s="60">
        <f t="shared" si="367"/>
        <v>15525.226309012536</v>
      </c>
      <c r="T626" s="160"/>
      <c r="U626" s="158" t="s">
        <v>61</v>
      </c>
      <c r="V626" s="95">
        <f>SUM(V605:V621)</f>
        <v>7744.955236772088</v>
      </c>
      <c r="W626" s="95">
        <f t="shared" ref="W626:AE626" si="368">SUM(W605:W621)</f>
        <v>1470.6482087476488</v>
      </c>
      <c r="X626" s="95">
        <f t="shared" si="368"/>
        <v>225.9570532620275</v>
      </c>
      <c r="Y626" s="95">
        <f t="shared" si="368"/>
        <v>258.28348407423169</v>
      </c>
      <c r="Z626" s="95">
        <f t="shared" si="368"/>
        <v>242.91138266319246</v>
      </c>
      <c r="AA626" s="95">
        <f t="shared" si="368"/>
        <v>125.34759889560483</v>
      </c>
      <c r="AB626" s="95">
        <f t="shared" si="368"/>
        <v>180.88035143609201</v>
      </c>
      <c r="AC626" s="95">
        <f t="shared" si="368"/>
        <v>170.33789954613155</v>
      </c>
      <c r="AD626" s="95">
        <f t="shared" si="368"/>
        <v>227.52984203370468</v>
      </c>
      <c r="AE626" s="95">
        <f t="shared" si="368"/>
        <v>4878.3752515818132</v>
      </c>
      <c r="AF626" s="97">
        <f>SUM(AF605:AF621)</f>
        <v>15525.226309012536</v>
      </c>
      <c r="AG626" s="126" t="str">
        <f t="shared" si="364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0.7274409301862711</v>
      </c>
      <c r="C627" s="98">
        <f t="shared" ref="C627:H627" si="369">IF($I626=0,"-",C626/$I626)</f>
        <v>0</v>
      </c>
      <c r="D627" s="98">
        <f t="shared" si="369"/>
        <v>0.15935277509358695</v>
      </c>
      <c r="E627" s="98">
        <f t="shared" si="369"/>
        <v>8.0218301454555788E-2</v>
      </c>
      <c r="F627" s="98">
        <f t="shared" si="369"/>
        <v>0</v>
      </c>
      <c r="G627" s="98">
        <f t="shared" si="369"/>
        <v>3.2987993265586164E-2</v>
      </c>
      <c r="H627" s="99">
        <f t="shared" si="369"/>
        <v>0</v>
      </c>
      <c r="I627" s="100">
        <f>SUM(B627:H627)</f>
        <v>1</v>
      </c>
      <c r="K627" s="64" t="s">
        <v>86</v>
      </c>
      <c r="L627" s="65">
        <f>IF($S626=0,"-",L626/$S626)</f>
        <v>0.49886263057409158</v>
      </c>
      <c r="M627" s="65">
        <f t="shared" ref="M627:R627" si="370">IF($S626=0,"-",M626/$S626)</f>
        <v>0</v>
      </c>
      <c r="N627" s="65">
        <f t="shared" si="370"/>
        <v>0.10928054949026934</v>
      </c>
      <c r="O627" s="65">
        <f t="shared" si="370"/>
        <v>5.50119071160294E-2</v>
      </c>
      <c r="P627" s="65">
        <f t="shared" si="370"/>
        <v>0.31422248890181215</v>
      </c>
      <c r="Q627" s="65">
        <f t="shared" si="370"/>
        <v>2.2622423917797462E-2</v>
      </c>
      <c r="R627" s="66">
        <f t="shared" si="370"/>
        <v>0</v>
      </c>
      <c r="S627" s="67">
        <f>SUM(L627:R627)</f>
        <v>1</v>
      </c>
      <c r="T627" s="161"/>
      <c r="U627" s="159" t="s">
        <v>86</v>
      </c>
      <c r="V627" s="102">
        <f>V626/$AF626</f>
        <v>0.49886263057409158</v>
      </c>
      <c r="W627" s="102">
        <f t="shared" ref="W627:AF627" si="371">W626/$AF626</f>
        <v>9.4726362081686638E-2</v>
      </c>
      <c r="X627" s="102">
        <f t="shared" si="371"/>
        <v>1.4554187408582725E-2</v>
      </c>
      <c r="Y627" s="102">
        <f t="shared" si="371"/>
        <v>1.6636374822072367E-2</v>
      </c>
      <c r="Z627" s="102">
        <f t="shared" si="371"/>
        <v>1.5646237795720903E-2</v>
      </c>
      <c r="AA627" s="102">
        <f t="shared" si="371"/>
        <v>8.0738017211922641E-3</v>
      </c>
      <c r="AB627" s="102">
        <f t="shared" si="371"/>
        <v>1.1650738471431448E-2</v>
      </c>
      <c r="AC627" s="102">
        <f t="shared" si="371"/>
        <v>1.0971685446366012E-2</v>
      </c>
      <c r="AD627" s="102">
        <f t="shared" si="371"/>
        <v>1.4655492777043869E-2</v>
      </c>
      <c r="AE627" s="102">
        <f t="shared" si="371"/>
        <v>0.31422248890181215</v>
      </c>
      <c r="AF627" s="103">
        <f t="shared" si="371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0.20241563857757366</v>
      </c>
      <c r="C631" s="14">
        <v>0</v>
      </c>
      <c r="D631" s="14">
        <v>0.30394068139531016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0.50635631997288377</v>
      </c>
      <c r="J631" s="6"/>
      <c r="K631" s="72" t="s">
        <v>6</v>
      </c>
      <c r="L631" s="14">
        <v>0.20241563857757366</v>
      </c>
      <c r="M631" s="14">
        <v>0</v>
      </c>
      <c r="N631" s="14">
        <v>0.30394068139531016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0.50635631997288377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0.88948316013351059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372">SUM(B632:H632)</f>
        <v>0.88948316013351059</v>
      </c>
      <c r="J632" s="6"/>
      <c r="K632" s="25" t="s">
        <v>7</v>
      </c>
      <c r="L632" s="26">
        <v>0.88948316013351059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373">SUM(L632:R632)</f>
        <v>0.88948316013351059</v>
      </c>
    </row>
    <row r="633" spans="1:85" x14ac:dyDescent="0.25">
      <c r="A633" s="29" t="s">
        <v>9</v>
      </c>
      <c r="B633" s="18">
        <v>1.2781530149949862</v>
      </c>
      <c r="C633" s="18">
        <v>0</v>
      </c>
      <c r="D633" s="18">
        <v>4.0944934465434431E-3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372"/>
        <v>1.2822475084415297</v>
      </c>
      <c r="J633" s="6"/>
      <c r="K633" s="31" t="s">
        <v>9</v>
      </c>
      <c r="L633" s="18">
        <v>1.2781530149949862</v>
      </c>
      <c r="M633" s="18">
        <v>0</v>
      </c>
      <c r="N633" s="18">
        <v>4.0944934465434431E-3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373"/>
        <v>1.2822475084415297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372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373"/>
        <v>0</v>
      </c>
    </row>
    <row r="635" spans="1:85" x14ac:dyDescent="0.25">
      <c r="A635" s="29" t="s">
        <v>15</v>
      </c>
      <c r="B635" s="18">
        <v>25.135148114570843</v>
      </c>
      <c r="C635" s="18">
        <v>0.10863568556631831</v>
      </c>
      <c r="D635" s="18">
        <v>2.0253834441108727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372"/>
        <v>27.269167244248035</v>
      </c>
      <c r="J635" s="6"/>
      <c r="K635" s="31" t="s">
        <v>15</v>
      </c>
      <c r="L635" s="18">
        <v>25.135148114570843</v>
      </c>
      <c r="M635" s="18">
        <v>0.10863568556631831</v>
      </c>
      <c r="N635" s="18">
        <v>2.0253834441108727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373"/>
        <v>27.269167244248035</v>
      </c>
    </row>
    <row r="636" spans="1:85" x14ac:dyDescent="0.25">
      <c r="A636" s="21" t="s">
        <v>14</v>
      </c>
      <c r="B636" s="22">
        <v>1.7110659097206979</v>
      </c>
      <c r="C636" s="22">
        <v>3.8615004156594836E-2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372"/>
        <v>1.7496809138772929</v>
      </c>
      <c r="J636" s="6"/>
      <c r="K636" s="25" t="s">
        <v>14</v>
      </c>
      <c r="L636" s="26">
        <v>1.7110659097206979</v>
      </c>
      <c r="M636" s="26">
        <v>3.8615004156594836E-2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373"/>
        <v>1.7496809138772929</v>
      </c>
    </row>
    <row r="637" spans="1:85" x14ac:dyDescent="0.25">
      <c r="A637" s="29" t="s">
        <v>56</v>
      </c>
      <c r="B637" s="18">
        <v>0</v>
      </c>
      <c r="C637" s="18">
        <v>0.33610135750034564</v>
      </c>
      <c r="D637" s="18">
        <v>0</v>
      </c>
      <c r="E637" s="18">
        <v>16.312901456029095</v>
      </c>
      <c r="F637" s="18">
        <v>644.24182265437571</v>
      </c>
      <c r="G637" s="18">
        <v>0</v>
      </c>
      <c r="H637" s="30">
        <v>0</v>
      </c>
      <c r="I637" s="16">
        <f t="shared" si="372"/>
        <v>660.89082546790519</v>
      </c>
      <c r="J637" s="6"/>
      <c r="K637" s="31" t="s">
        <v>56</v>
      </c>
      <c r="L637" s="18">
        <v>0</v>
      </c>
      <c r="M637" s="18">
        <v>0.33610135750034564</v>
      </c>
      <c r="N637" s="18">
        <v>0</v>
      </c>
      <c r="O637" s="18">
        <v>16.312901456029095</v>
      </c>
      <c r="P637" s="18">
        <v>644.24182265437571</v>
      </c>
      <c r="Q637" s="18">
        <v>0</v>
      </c>
      <c r="R637" s="19">
        <v>0</v>
      </c>
      <c r="S637" s="20">
        <f t="shared" si="373"/>
        <v>660.89082546790519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9.258006565378416</v>
      </c>
      <c r="F638" s="22">
        <v>0</v>
      </c>
      <c r="G638" s="22">
        <v>0</v>
      </c>
      <c r="H638" s="23">
        <v>0</v>
      </c>
      <c r="I638" s="24">
        <f t="shared" si="372"/>
        <v>9.258006565378416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9.258006565378416</v>
      </c>
      <c r="P638" s="26">
        <v>0</v>
      </c>
      <c r="Q638" s="26">
        <v>0</v>
      </c>
      <c r="R638" s="27">
        <v>0</v>
      </c>
      <c r="S638" s="28">
        <f t="shared" si="373"/>
        <v>9.258006565378416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372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373"/>
        <v>0</v>
      </c>
    </row>
    <row r="640" spans="1:85" x14ac:dyDescent="0.25">
      <c r="A640" s="21" t="s">
        <v>16</v>
      </c>
      <c r="B640" s="22">
        <v>5.6793462728713768</v>
      </c>
      <c r="C640" s="22">
        <v>0</v>
      </c>
      <c r="D640" s="22">
        <v>2.749503178450859E-2</v>
      </c>
      <c r="E640" s="22">
        <v>0.1672993836653095</v>
      </c>
      <c r="F640" s="22">
        <v>0</v>
      </c>
      <c r="G640" s="22">
        <v>0</v>
      </c>
      <c r="H640" s="23">
        <v>0</v>
      </c>
      <c r="I640" s="24">
        <f t="shared" si="372"/>
        <v>5.8741406883211944</v>
      </c>
      <c r="J640" s="6"/>
      <c r="K640" s="25" t="s">
        <v>16</v>
      </c>
      <c r="L640" s="26">
        <v>5.6793462728713768</v>
      </c>
      <c r="M640" s="26">
        <v>0</v>
      </c>
      <c r="N640" s="26">
        <v>2.749503178450859E-2</v>
      </c>
      <c r="O640" s="26">
        <v>0.1672993836653095</v>
      </c>
      <c r="P640" s="26">
        <v>0</v>
      </c>
      <c r="Q640" s="26">
        <v>0</v>
      </c>
      <c r="R640" s="27">
        <v>0</v>
      </c>
      <c r="S640" s="28">
        <f t="shared" si="373"/>
        <v>5.8741406883211944</v>
      </c>
    </row>
    <row r="641" spans="1:70" x14ac:dyDescent="0.25">
      <c r="A641" s="29" t="s">
        <v>136</v>
      </c>
      <c r="B641" s="18">
        <v>23.092647241004187</v>
      </c>
      <c r="C641" s="18">
        <v>0</v>
      </c>
      <c r="D641" s="18">
        <v>5.9684410162068717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372"/>
        <v>29.061088257211058</v>
      </c>
      <c r="J641" s="6"/>
      <c r="K641" s="31" t="s">
        <v>136</v>
      </c>
      <c r="L641" s="18">
        <v>23.092647241004187</v>
      </c>
      <c r="M641" s="18">
        <v>0</v>
      </c>
      <c r="N641" s="18">
        <v>5.9684410162068717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373"/>
        <v>29.061088257211058</v>
      </c>
    </row>
    <row r="642" spans="1:70" x14ac:dyDescent="0.25">
      <c r="A642" s="21" t="s">
        <v>24</v>
      </c>
      <c r="B642" s="22">
        <v>52.112279159087251</v>
      </c>
      <c r="C642" s="22">
        <v>6.7710707267430073E-2</v>
      </c>
      <c r="D642" s="22">
        <v>1.0779060792325925</v>
      </c>
      <c r="E642" s="22">
        <v>86.594290230779222</v>
      </c>
      <c r="F642" s="22">
        <v>0</v>
      </c>
      <c r="G642" s="22">
        <v>29.201348497631319</v>
      </c>
      <c r="H642" s="23">
        <v>0.40969466175976549</v>
      </c>
      <c r="I642" s="24">
        <f t="shared" si="372"/>
        <v>169.4632293357576</v>
      </c>
      <c r="J642" s="6"/>
      <c r="K642" s="25" t="s">
        <v>24</v>
      </c>
      <c r="L642" s="26">
        <v>52.112279159087251</v>
      </c>
      <c r="M642" s="26">
        <v>6.7710707267430073E-2</v>
      </c>
      <c r="N642" s="26">
        <v>1.0779060792325925</v>
      </c>
      <c r="O642" s="26">
        <v>86.594290230779222</v>
      </c>
      <c r="P642" s="26">
        <v>0</v>
      </c>
      <c r="Q642" s="26">
        <v>29.201348497631319</v>
      </c>
      <c r="R642" s="27">
        <v>0.40969466175976549</v>
      </c>
      <c r="S642" s="28">
        <f t="shared" si="373"/>
        <v>169.4632293357576</v>
      </c>
    </row>
    <row r="643" spans="1:70" x14ac:dyDescent="0.25">
      <c r="A643" s="29" t="s">
        <v>23</v>
      </c>
      <c r="B643" s="18">
        <v>3.37754899684957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372"/>
        <v>3.37754899684957</v>
      </c>
      <c r="J643" s="6"/>
      <c r="K643" s="31" t="s">
        <v>23</v>
      </c>
      <c r="L643" s="18">
        <v>3.37754899684957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373"/>
        <v>3.37754899684957</v>
      </c>
    </row>
    <row r="644" spans="1:70" x14ac:dyDescent="0.25">
      <c r="A644" s="21" t="s">
        <v>58</v>
      </c>
      <c r="B644" s="22">
        <v>132.9762727313898</v>
      </c>
      <c r="C644" s="22">
        <v>6.0233738370767336</v>
      </c>
      <c r="D644" s="22">
        <v>75.717699902190844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372"/>
        <v>214.71734647065739</v>
      </c>
      <c r="J644" s="6"/>
      <c r="K644" s="25" t="s">
        <v>58</v>
      </c>
      <c r="L644" s="26">
        <v>132.9762727313898</v>
      </c>
      <c r="M644" s="26">
        <v>6.0233738370767336</v>
      </c>
      <c r="N644" s="26">
        <v>75.717699902190844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373"/>
        <v>214.71734647065739</v>
      </c>
    </row>
    <row r="645" spans="1:70" x14ac:dyDescent="0.25">
      <c r="A645" s="29" t="s">
        <v>21</v>
      </c>
      <c r="B645" s="18">
        <v>11.622943797596747</v>
      </c>
      <c r="C645" s="18">
        <v>0</v>
      </c>
      <c r="D645" s="18">
        <v>12.784069727852902</v>
      </c>
      <c r="E645" s="18">
        <v>3.7891640317260804</v>
      </c>
      <c r="F645" s="18">
        <v>39.288682054959054</v>
      </c>
      <c r="G645" s="18">
        <v>0</v>
      </c>
      <c r="H645" s="30">
        <v>0</v>
      </c>
      <c r="I645" s="16">
        <f t="shared" si="372"/>
        <v>67.484859612134784</v>
      </c>
      <c r="J645" s="6"/>
      <c r="K645" s="31" t="s">
        <v>21</v>
      </c>
      <c r="L645" s="18">
        <v>11.622943797596747</v>
      </c>
      <c r="M645" s="18">
        <v>0</v>
      </c>
      <c r="N645" s="18">
        <v>12.784069727852902</v>
      </c>
      <c r="O645" s="18">
        <v>3.7891640317260804</v>
      </c>
      <c r="P645" s="18">
        <v>39.288682054959054</v>
      </c>
      <c r="Q645" s="18">
        <v>0</v>
      </c>
      <c r="R645" s="19">
        <v>0</v>
      </c>
      <c r="S645" s="20">
        <f t="shared" si="373"/>
        <v>67.484859612134784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372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373"/>
        <v>0</v>
      </c>
    </row>
    <row r="647" spans="1:70" x14ac:dyDescent="0.25">
      <c r="A647" s="32" t="s">
        <v>62</v>
      </c>
      <c r="B647" s="18">
        <v>2.8827502151660802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372"/>
        <v>2.8827502151660802</v>
      </c>
      <c r="J647" s="6"/>
      <c r="K647" s="33" t="s">
        <v>62</v>
      </c>
      <c r="L647" s="18">
        <v>2.8827502151660802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373"/>
        <v>2.8827502151660802</v>
      </c>
    </row>
    <row r="648" spans="1:70" ht="14.4" x14ac:dyDescent="0.3">
      <c r="A648" s="34" t="s">
        <v>22</v>
      </c>
      <c r="B648" s="35">
        <v>2.8827502151660802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372"/>
        <v>2.8827502151660802</v>
      </c>
      <c r="J648" s="6"/>
      <c r="K648" s="38" t="s">
        <v>22</v>
      </c>
      <c r="L648" s="39">
        <v>2.8827502151660802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373"/>
        <v>2.8827502151660802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372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373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372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373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372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373"/>
        <v>0</v>
      </c>
    </row>
    <row r="652" spans="1:70" x14ac:dyDescent="0.25">
      <c r="A652" s="56" t="s">
        <v>25</v>
      </c>
      <c r="B652" s="57">
        <f>SUM(B631:B647)</f>
        <v>260.96005425196262</v>
      </c>
      <c r="C652" s="57">
        <f t="shared" ref="C652:I652" si="374">SUM(C631:C647)</f>
        <v>6.5744365915674221</v>
      </c>
      <c r="D652" s="57">
        <f t="shared" si="374"/>
        <v>97.909030376220443</v>
      </c>
      <c r="E652" s="57">
        <f t="shared" si="374"/>
        <v>116.12166166757811</v>
      </c>
      <c r="F652" s="57">
        <f t="shared" si="374"/>
        <v>683.53050470933476</v>
      </c>
      <c r="G652" s="57">
        <f t="shared" si="374"/>
        <v>29.201348497631319</v>
      </c>
      <c r="H652" s="58">
        <f t="shared" si="374"/>
        <v>0.40969466175976549</v>
      </c>
      <c r="I652" s="16">
        <f t="shared" si="374"/>
        <v>1194.7067307560546</v>
      </c>
      <c r="J652" s="6"/>
      <c r="K652" s="59" t="s">
        <v>25</v>
      </c>
      <c r="L652" s="57">
        <f>SUM(L631:L647)</f>
        <v>260.96005425196262</v>
      </c>
      <c r="M652" s="57">
        <f t="shared" ref="M652:S652" si="375">SUM(M631:M647)</f>
        <v>6.5744365915674221</v>
      </c>
      <c r="N652" s="57">
        <f t="shared" si="375"/>
        <v>97.909030376220443</v>
      </c>
      <c r="O652" s="57">
        <f t="shared" si="375"/>
        <v>116.12166166757811</v>
      </c>
      <c r="P652" s="57">
        <f t="shared" si="375"/>
        <v>683.53050470933476</v>
      </c>
      <c r="Q652" s="57">
        <f t="shared" si="375"/>
        <v>29.201348497631319</v>
      </c>
      <c r="R652" s="58">
        <f t="shared" si="375"/>
        <v>0.40969466175976549</v>
      </c>
      <c r="S652" s="60">
        <f t="shared" si="375"/>
        <v>1194.7067307560546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0.21843022018200017</v>
      </c>
      <c r="C653" s="98">
        <f t="shared" ref="C653:H653" si="376">IF($I652=0,"-",C652/$I652)</f>
        <v>5.502971082624499E-3</v>
      </c>
      <c r="D653" s="98">
        <f t="shared" si="376"/>
        <v>8.1952355214622408E-2</v>
      </c>
      <c r="E653" s="98">
        <f t="shared" si="376"/>
        <v>9.7196792047946387E-2</v>
      </c>
      <c r="F653" s="98">
        <f t="shared" si="376"/>
        <v>0.5721324632336936</v>
      </c>
      <c r="G653" s="98">
        <f t="shared" si="376"/>
        <v>2.4442273359547934E-2</v>
      </c>
      <c r="H653" s="99">
        <f t="shared" si="376"/>
        <v>3.4292487956479121E-4</v>
      </c>
      <c r="I653" s="100">
        <f>SUM(B653:H653)</f>
        <v>0.99999999999999978</v>
      </c>
      <c r="K653" s="64" t="s">
        <v>86</v>
      </c>
      <c r="L653" s="65">
        <f>IF($S652=0,"-",L652/$S652)</f>
        <v>0.21843022018200017</v>
      </c>
      <c r="M653" s="65">
        <f t="shared" ref="M653:R653" si="377">IF($S652=0,"-",M652/$S652)</f>
        <v>5.502971082624499E-3</v>
      </c>
      <c r="N653" s="65">
        <f t="shared" si="377"/>
        <v>8.1952355214622408E-2</v>
      </c>
      <c r="O653" s="65">
        <f t="shared" si="377"/>
        <v>9.7196792047946387E-2</v>
      </c>
      <c r="P653" s="65">
        <f t="shared" si="377"/>
        <v>0.5721324632336936</v>
      </c>
      <c r="Q653" s="65">
        <f t="shared" si="377"/>
        <v>2.4442273359547934E-2</v>
      </c>
      <c r="R653" s="66">
        <f t="shared" si="377"/>
        <v>3.4292487956479121E-4</v>
      </c>
      <c r="S653" s="67">
        <f>SUM(L653:R653)</f>
        <v>0.99999999999999978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</sheetData>
  <mergeCells count="173">
    <mergeCell ref="B59:E79"/>
    <mergeCell ref="G59:H79"/>
    <mergeCell ref="L59:O79"/>
    <mergeCell ref="Q59:R79"/>
    <mergeCell ref="B6:I6"/>
    <mergeCell ref="L6:S6"/>
    <mergeCell ref="V32:AI32"/>
    <mergeCell ref="B58:I58"/>
    <mergeCell ref="L58:S58"/>
    <mergeCell ref="V110:AI110"/>
    <mergeCell ref="B136:I136"/>
    <mergeCell ref="L136:S136"/>
    <mergeCell ref="V136:AI136"/>
    <mergeCell ref="F111:F131"/>
    <mergeCell ref="F163:F183"/>
    <mergeCell ref="B84:I84"/>
    <mergeCell ref="L84:S84"/>
    <mergeCell ref="B162:I162"/>
    <mergeCell ref="L162:S162"/>
    <mergeCell ref="B110:I110"/>
    <mergeCell ref="L110:S110"/>
    <mergeCell ref="V214:AI214"/>
    <mergeCell ref="B240:I240"/>
    <mergeCell ref="L240:S240"/>
    <mergeCell ref="V240:AI240"/>
    <mergeCell ref="B214:I214"/>
    <mergeCell ref="L214:S214"/>
    <mergeCell ref="F215:F235"/>
    <mergeCell ref="V162:AI162"/>
    <mergeCell ref="B188:I188"/>
    <mergeCell ref="L188:S188"/>
    <mergeCell ref="V188:AI188"/>
    <mergeCell ref="V318:AI318"/>
    <mergeCell ref="B344:I344"/>
    <mergeCell ref="L344:S344"/>
    <mergeCell ref="V344:AI344"/>
    <mergeCell ref="B318:I318"/>
    <mergeCell ref="L318:S318"/>
    <mergeCell ref="F319:F339"/>
    <mergeCell ref="V266:AI266"/>
    <mergeCell ref="B292:I292"/>
    <mergeCell ref="L292:S292"/>
    <mergeCell ref="V292:AI292"/>
    <mergeCell ref="B266:I266"/>
    <mergeCell ref="L266:S266"/>
    <mergeCell ref="F267:F287"/>
    <mergeCell ref="V422:AI422"/>
    <mergeCell ref="B448:I448"/>
    <mergeCell ref="L448:S448"/>
    <mergeCell ref="B422:I422"/>
    <mergeCell ref="L422:S422"/>
    <mergeCell ref="F423:F443"/>
    <mergeCell ref="Q449:R469"/>
    <mergeCell ref="V370:AI370"/>
    <mergeCell ref="B396:I396"/>
    <mergeCell ref="L396:S396"/>
    <mergeCell ref="V396:AI396"/>
    <mergeCell ref="B370:I370"/>
    <mergeCell ref="L370:S370"/>
    <mergeCell ref="F371:F391"/>
    <mergeCell ref="A31:A32"/>
    <mergeCell ref="K31:K32"/>
    <mergeCell ref="U31:U32"/>
    <mergeCell ref="F33:F53"/>
    <mergeCell ref="A57:A58"/>
    <mergeCell ref="K57:K58"/>
    <mergeCell ref="A1:I3"/>
    <mergeCell ref="K1:S3"/>
    <mergeCell ref="U1:AI3"/>
    <mergeCell ref="A5:A6"/>
    <mergeCell ref="K5:K6"/>
    <mergeCell ref="B32:I32"/>
    <mergeCell ref="L32:S32"/>
    <mergeCell ref="A135:A136"/>
    <mergeCell ref="K135:K136"/>
    <mergeCell ref="U135:U136"/>
    <mergeCell ref="F137:F157"/>
    <mergeCell ref="A161:A162"/>
    <mergeCell ref="K161:K162"/>
    <mergeCell ref="U161:U162"/>
    <mergeCell ref="A83:A84"/>
    <mergeCell ref="K83:K84"/>
    <mergeCell ref="A109:A110"/>
    <mergeCell ref="K109:K110"/>
    <mergeCell ref="U109:U110"/>
    <mergeCell ref="A239:A240"/>
    <mergeCell ref="K239:K240"/>
    <mergeCell ref="U239:U240"/>
    <mergeCell ref="F241:F261"/>
    <mergeCell ref="A265:A266"/>
    <mergeCell ref="K265:K266"/>
    <mergeCell ref="U265:U266"/>
    <mergeCell ref="A187:A188"/>
    <mergeCell ref="K187:K188"/>
    <mergeCell ref="U187:U188"/>
    <mergeCell ref="F189:F209"/>
    <mergeCell ref="A213:A214"/>
    <mergeCell ref="K213:K214"/>
    <mergeCell ref="U213:U214"/>
    <mergeCell ref="A343:A344"/>
    <mergeCell ref="K343:K344"/>
    <mergeCell ref="U343:U344"/>
    <mergeCell ref="F345:F365"/>
    <mergeCell ref="A369:A370"/>
    <mergeCell ref="K369:K370"/>
    <mergeCell ref="U369:U370"/>
    <mergeCell ref="A291:A292"/>
    <mergeCell ref="K291:K292"/>
    <mergeCell ref="U291:U292"/>
    <mergeCell ref="F293:F313"/>
    <mergeCell ref="A317:A318"/>
    <mergeCell ref="K317:K318"/>
    <mergeCell ref="U317:U318"/>
    <mergeCell ref="A447:A448"/>
    <mergeCell ref="K447:K448"/>
    <mergeCell ref="B449:E469"/>
    <mergeCell ref="G449:H469"/>
    <mergeCell ref="L449:O469"/>
    <mergeCell ref="A395:A396"/>
    <mergeCell ref="K395:K396"/>
    <mergeCell ref="U395:U396"/>
    <mergeCell ref="F397:F417"/>
    <mergeCell ref="A421:A422"/>
    <mergeCell ref="K421:K422"/>
    <mergeCell ref="U421:U422"/>
    <mergeCell ref="Q475:R495"/>
    <mergeCell ref="A499:A500"/>
    <mergeCell ref="K499:K500"/>
    <mergeCell ref="B501:E521"/>
    <mergeCell ref="G501:H521"/>
    <mergeCell ref="L501:O521"/>
    <mergeCell ref="Q501:R521"/>
    <mergeCell ref="A473:A474"/>
    <mergeCell ref="K473:K474"/>
    <mergeCell ref="B475:E495"/>
    <mergeCell ref="G475:H495"/>
    <mergeCell ref="L475:O495"/>
    <mergeCell ref="B500:I500"/>
    <mergeCell ref="L500:S500"/>
    <mergeCell ref="B474:I474"/>
    <mergeCell ref="L474:S474"/>
    <mergeCell ref="A551:A552"/>
    <mergeCell ref="K551:K552"/>
    <mergeCell ref="B553:E573"/>
    <mergeCell ref="G553:H573"/>
    <mergeCell ref="L553:O573"/>
    <mergeCell ref="A525:A526"/>
    <mergeCell ref="K525:K526"/>
    <mergeCell ref="B527:E547"/>
    <mergeCell ref="G527:H547"/>
    <mergeCell ref="L527:O547"/>
    <mergeCell ref="B552:I552"/>
    <mergeCell ref="L552:S552"/>
    <mergeCell ref="B526:I526"/>
    <mergeCell ref="L526:S526"/>
    <mergeCell ref="Q527:R547"/>
    <mergeCell ref="U603:U604"/>
    <mergeCell ref="V604:AF604"/>
    <mergeCell ref="F605:F625"/>
    <mergeCell ref="A629:A630"/>
    <mergeCell ref="K629:K630"/>
    <mergeCell ref="Q553:R573"/>
    <mergeCell ref="A577:A578"/>
    <mergeCell ref="K577:K578"/>
    <mergeCell ref="F579:F599"/>
    <mergeCell ref="A603:A604"/>
    <mergeCell ref="K603:K604"/>
    <mergeCell ref="B630:I630"/>
    <mergeCell ref="L630:S630"/>
    <mergeCell ref="L578:S578"/>
    <mergeCell ref="B604:I604"/>
    <mergeCell ref="L604:S604"/>
    <mergeCell ref="B578:I578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:CG654"/>
  <sheetViews>
    <sheetView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1.59765625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97</v>
      </c>
      <c r="B1" s="249"/>
      <c r="C1" s="249"/>
      <c r="D1" s="249"/>
      <c r="E1" s="249"/>
      <c r="F1" s="249"/>
      <c r="G1" s="249"/>
      <c r="H1" s="249"/>
      <c r="I1" s="250"/>
      <c r="K1" s="257" t="s">
        <v>114</v>
      </c>
      <c r="L1" s="258"/>
      <c r="M1" s="258"/>
      <c r="N1" s="258"/>
      <c r="O1" s="258"/>
      <c r="P1" s="258"/>
      <c r="Q1" s="258"/>
      <c r="R1" s="258"/>
      <c r="S1" s="259"/>
      <c r="U1" s="266" t="s">
        <v>115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80.099999999999994" customHeight="1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34.569148414358352</v>
      </c>
      <c r="C7" s="14">
        <f t="shared" ref="C7:E7" si="0">C33+C85</f>
        <v>0</v>
      </c>
      <c r="D7" s="14">
        <f t="shared" si="0"/>
        <v>5.2225549033493541</v>
      </c>
      <c r="E7" s="14">
        <f t="shared" si="0"/>
        <v>0</v>
      </c>
      <c r="F7" s="14">
        <f>F59+F85</f>
        <v>9.4042047876025485E-3</v>
      </c>
      <c r="G7" s="14">
        <f t="shared" ref="G7:H7" si="1">G33+G85</f>
        <v>0</v>
      </c>
      <c r="H7" s="14">
        <f t="shared" si="1"/>
        <v>0</v>
      </c>
      <c r="I7" s="16">
        <f>SUM(B7:H7)</f>
        <v>39.801107522495307</v>
      </c>
      <c r="J7" s="6"/>
      <c r="K7" s="17" t="s">
        <v>6</v>
      </c>
      <c r="L7" s="18">
        <f t="shared" ref="L7:M7" si="2">L33+L85</f>
        <v>34.569148414358352</v>
      </c>
      <c r="M7" s="18">
        <f t="shared" si="2"/>
        <v>0</v>
      </c>
      <c r="N7" s="18">
        <f t="shared" ref="N7:O7" si="3">N33+N85</f>
        <v>5.2225549033493541</v>
      </c>
      <c r="O7" s="18">
        <f t="shared" si="3"/>
        <v>0</v>
      </c>
      <c r="P7" s="18">
        <f>P33+P59+P85</f>
        <v>9.4042047876025485E-3</v>
      </c>
      <c r="Q7" s="18">
        <f t="shared" ref="Q7:R7" si="4">Q33+Q85</f>
        <v>0</v>
      </c>
      <c r="R7" s="18">
        <f t="shared" si="4"/>
        <v>0</v>
      </c>
      <c r="S7" s="20">
        <f>SUM(L7:R7)</f>
        <v>39.801107522495307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E27" si="5">B34+B86</f>
        <v>23.52208202451753</v>
      </c>
      <c r="C8" s="22">
        <f t="shared" si="5"/>
        <v>0</v>
      </c>
      <c r="D8" s="22">
        <f t="shared" si="5"/>
        <v>2.4559778608985989</v>
      </c>
      <c r="E8" s="22">
        <f t="shared" si="5"/>
        <v>0</v>
      </c>
      <c r="F8" s="22">
        <f t="shared" ref="F8:F27" si="6">F60+F86</f>
        <v>0</v>
      </c>
      <c r="G8" s="22">
        <f t="shared" ref="G8:H8" si="7">G34+G86</f>
        <v>0</v>
      </c>
      <c r="H8" s="22">
        <f t="shared" si="7"/>
        <v>0</v>
      </c>
      <c r="I8" s="24">
        <f t="shared" ref="I8:I27" si="8">SUM(B8:H8)</f>
        <v>25.97805988541613</v>
      </c>
      <c r="J8" s="6"/>
      <c r="K8" s="25" t="s">
        <v>7</v>
      </c>
      <c r="L8" s="26">
        <f t="shared" ref="L8:M8" si="9">L34+L86</f>
        <v>23.52208202451753</v>
      </c>
      <c r="M8" s="26">
        <f t="shared" si="9"/>
        <v>0</v>
      </c>
      <c r="N8" s="26">
        <f t="shared" ref="N8:O8" si="10">N34+N86</f>
        <v>2.4559778608985989</v>
      </c>
      <c r="O8" s="26">
        <f t="shared" si="10"/>
        <v>0</v>
      </c>
      <c r="P8" s="26">
        <f t="shared" ref="P8:P27" si="11">P34+P60+P86</f>
        <v>0</v>
      </c>
      <c r="Q8" s="26">
        <f t="shared" ref="Q8:R8" si="12">Q34+Q86</f>
        <v>0</v>
      </c>
      <c r="R8" s="26">
        <f t="shared" si="12"/>
        <v>0</v>
      </c>
      <c r="S8" s="28">
        <f t="shared" ref="S8:S27" si="13">SUM(L8:R8)</f>
        <v>25.97805988541613</v>
      </c>
      <c r="T8" s="6" t="str">
        <f t="shared" ref="T8:T24" si="14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5"/>
        <v>66.381616728434693</v>
      </c>
      <c r="C9" s="18">
        <f t="shared" si="5"/>
        <v>0</v>
      </c>
      <c r="D9" s="18">
        <f t="shared" si="5"/>
        <v>6.5764310617106236</v>
      </c>
      <c r="E9" s="18">
        <f t="shared" si="5"/>
        <v>0</v>
      </c>
      <c r="F9" s="18">
        <f t="shared" si="6"/>
        <v>0</v>
      </c>
      <c r="G9" s="18">
        <f t="shared" ref="G9:H9" si="15">G35+G87</f>
        <v>0</v>
      </c>
      <c r="H9" s="18">
        <f t="shared" si="15"/>
        <v>0</v>
      </c>
      <c r="I9" s="16">
        <f t="shared" si="8"/>
        <v>72.958047790145315</v>
      </c>
      <c r="J9" s="6"/>
      <c r="K9" s="17" t="s">
        <v>9</v>
      </c>
      <c r="L9" s="18">
        <f t="shared" ref="L9:M9" si="16">L35+L87</f>
        <v>66.381616728434693</v>
      </c>
      <c r="M9" s="18">
        <f t="shared" si="16"/>
        <v>0</v>
      </c>
      <c r="N9" s="18">
        <f t="shared" ref="N9:O9" si="17">N35+N87</f>
        <v>6.5764310617106236</v>
      </c>
      <c r="O9" s="18">
        <f t="shared" si="17"/>
        <v>0</v>
      </c>
      <c r="P9" s="18">
        <f t="shared" si="11"/>
        <v>0</v>
      </c>
      <c r="Q9" s="18">
        <f t="shared" ref="Q9:R9" si="18">Q35+Q87</f>
        <v>0</v>
      </c>
      <c r="R9" s="18">
        <f t="shared" si="18"/>
        <v>0</v>
      </c>
      <c r="S9" s="20">
        <f t="shared" si="13"/>
        <v>72.958047790145315</v>
      </c>
      <c r="T9" s="6" t="str">
        <f t="shared" si="14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5"/>
        <v>0</v>
      </c>
      <c r="C10" s="22">
        <f t="shared" si="5"/>
        <v>0</v>
      </c>
      <c r="D10" s="22">
        <f t="shared" si="5"/>
        <v>0</v>
      </c>
      <c r="E10" s="22">
        <f t="shared" si="5"/>
        <v>0</v>
      </c>
      <c r="F10" s="22">
        <f t="shared" si="6"/>
        <v>0</v>
      </c>
      <c r="G10" s="22">
        <f t="shared" ref="G10:H10" si="19">G36+G88</f>
        <v>0</v>
      </c>
      <c r="H10" s="22">
        <f t="shared" si="19"/>
        <v>0</v>
      </c>
      <c r="I10" s="24">
        <f t="shared" si="8"/>
        <v>0</v>
      </c>
      <c r="J10" s="6"/>
      <c r="K10" s="25" t="s">
        <v>54</v>
      </c>
      <c r="L10" s="26">
        <f t="shared" ref="L10:M10" si="20">L36+L88</f>
        <v>0</v>
      </c>
      <c r="M10" s="26">
        <f t="shared" si="20"/>
        <v>0</v>
      </c>
      <c r="N10" s="26">
        <f t="shared" ref="N10:O10" si="21">N36+N88</f>
        <v>0</v>
      </c>
      <c r="O10" s="26">
        <f t="shared" si="21"/>
        <v>0</v>
      </c>
      <c r="P10" s="26">
        <f t="shared" si="11"/>
        <v>0</v>
      </c>
      <c r="Q10" s="26">
        <f t="shared" ref="Q10:R10" si="22">Q36+Q88</f>
        <v>0</v>
      </c>
      <c r="R10" s="26">
        <f t="shared" si="22"/>
        <v>0</v>
      </c>
      <c r="S10" s="28">
        <f t="shared" si="13"/>
        <v>0</v>
      </c>
      <c r="T10" s="6" t="str">
        <f t="shared" si="14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5"/>
        <v>393.56978083819064</v>
      </c>
      <c r="C11" s="18">
        <f t="shared" si="5"/>
        <v>59.090400398583164</v>
      </c>
      <c r="D11" s="18">
        <f t="shared" si="5"/>
        <v>44.451472020984625</v>
      </c>
      <c r="E11" s="18">
        <f t="shared" si="5"/>
        <v>8.19543728145619</v>
      </c>
      <c r="F11" s="18">
        <f t="shared" si="6"/>
        <v>0</v>
      </c>
      <c r="G11" s="18">
        <f t="shared" ref="G11:H11" si="23">G37+G89</f>
        <v>0</v>
      </c>
      <c r="H11" s="18">
        <f t="shared" si="23"/>
        <v>0</v>
      </c>
      <c r="I11" s="16">
        <f t="shared" si="8"/>
        <v>505.30709053921458</v>
      </c>
      <c r="J11" s="6"/>
      <c r="K11" s="17" t="s">
        <v>15</v>
      </c>
      <c r="L11" s="18">
        <f t="shared" ref="L11:M11" si="24">L37+L89</f>
        <v>393.56978083819064</v>
      </c>
      <c r="M11" s="18">
        <f t="shared" si="24"/>
        <v>59.090400398583164</v>
      </c>
      <c r="N11" s="18">
        <f t="shared" ref="N11:O11" si="25">N37+N89</f>
        <v>44.451472020984625</v>
      </c>
      <c r="O11" s="18">
        <f t="shared" si="25"/>
        <v>8.19543728145619</v>
      </c>
      <c r="P11" s="18">
        <f t="shared" si="11"/>
        <v>0</v>
      </c>
      <c r="Q11" s="18">
        <f t="shared" ref="Q11:R11" si="26">Q37+Q89</f>
        <v>0</v>
      </c>
      <c r="R11" s="18">
        <f t="shared" si="26"/>
        <v>0</v>
      </c>
      <c r="S11" s="20">
        <f t="shared" si="13"/>
        <v>505.30709053921458</v>
      </c>
      <c r="T11" s="6" t="str">
        <f t="shared" si="14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5"/>
        <v>2301.2325455108289</v>
      </c>
      <c r="C12" s="22">
        <f t="shared" si="5"/>
        <v>42.502149350597534</v>
      </c>
      <c r="D12" s="22">
        <f t="shared" si="5"/>
        <v>263.51252437865276</v>
      </c>
      <c r="E12" s="22">
        <f t="shared" si="5"/>
        <v>0.88969655502085232</v>
      </c>
      <c r="F12" s="22">
        <f t="shared" si="6"/>
        <v>0</v>
      </c>
      <c r="G12" s="22">
        <f t="shared" ref="G12:H12" si="27">G38+G90</f>
        <v>0</v>
      </c>
      <c r="H12" s="22">
        <f t="shared" si="27"/>
        <v>0</v>
      </c>
      <c r="I12" s="24">
        <f t="shared" si="8"/>
        <v>2608.1369157950999</v>
      </c>
      <c r="J12" s="6"/>
      <c r="K12" s="25" t="s">
        <v>14</v>
      </c>
      <c r="L12" s="26">
        <f t="shared" ref="L12:M12" si="28">L38+L90</f>
        <v>2301.2325455108289</v>
      </c>
      <c r="M12" s="26">
        <f t="shared" si="28"/>
        <v>42.502149350597534</v>
      </c>
      <c r="N12" s="26">
        <f t="shared" ref="N12:O12" si="29">N38+N90</f>
        <v>263.51252437865276</v>
      </c>
      <c r="O12" s="26">
        <f t="shared" si="29"/>
        <v>0.88969655502085232</v>
      </c>
      <c r="P12" s="26">
        <f t="shared" si="11"/>
        <v>0</v>
      </c>
      <c r="Q12" s="26">
        <f t="shared" ref="Q12:R12" si="30">Q38+Q90</f>
        <v>0</v>
      </c>
      <c r="R12" s="26">
        <f t="shared" si="30"/>
        <v>0</v>
      </c>
      <c r="S12" s="28">
        <f t="shared" si="13"/>
        <v>2608.1369157950999</v>
      </c>
      <c r="T12" s="6" t="str">
        <f t="shared" si="14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5"/>
        <v>0</v>
      </c>
      <c r="C13" s="18">
        <f t="shared" si="5"/>
        <v>0.33539167270062936</v>
      </c>
      <c r="D13" s="18">
        <f t="shared" si="5"/>
        <v>0.81596960231491611</v>
      </c>
      <c r="E13" s="18">
        <f t="shared" si="5"/>
        <v>535.92996428909476</v>
      </c>
      <c r="F13" s="18">
        <f t="shared" si="6"/>
        <v>9680.9733536875774</v>
      </c>
      <c r="G13" s="18">
        <f t="shared" ref="G13:H13" si="31">G39+G91</f>
        <v>0</v>
      </c>
      <c r="H13" s="18">
        <f t="shared" si="31"/>
        <v>0</v>
      </c>
      <c r="I13" s="16">
        <f t="shared" si="8"/>
        <v>10218.054679251687</v>
      </c>
      <c r="J13" s="6"/>
      <c r="K13" s="31" t="s">
        <v>56</v>
      </c>
      <c r="L13" s="18">
        <f t="shared" ref="L13:M13" si="32">L39+L91</f>
        <v>0</v>
      </c>
      <c r="M13" s="18">
        <f t="shared" si="32"/>
        <v>0.33539167270062936</v>
      </c>
      <c r="N13" s="18">
        <f t="shared" ref="N13:O13" si="33">N39+N91</f>
        <v>0.81596960231491611</v>
      </c>
      <c r="O13" s="18">
        <f t="shared" si="33"/>
        <v>535.92996428909476</v>
      </c>
      <c r="P13" s="18">
        <f t="shared" si="11"/>
        <v>9680.9733536875774</v>
      </c>
      <c r="Q13" s="18">
        <f t="shared" ref="Q13:R13" si="34">Q39+Q91</f>
        <v>0</v>
      </c>
      <c r="R13" s="18">
        <f t="shared" si="34"/>
        <v>0</v>
      </c>
      <c r="S13" s="20">
        <f t="shared" si="13"/>
        <v>10218.054679251687</v>
      </c>
      <c r="T13" s="6" t="str">
        <f t="shared" si="14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5"/>
        <v>0</v>
      </c>
      <c r="C14" s="22">
        <f t="shared" si="5"/>
        <v>2.3969464907225617E-2</v>
      </c>
      <c r="D14" s="22">
        <f t="shared" si="5"/>
        <v>8.5778450889327073E-3</v>
      </c>
      <c r="E14" s="22">
        <f t="shared" si="5"/>
        <v>14.275489573904061</v>
      </c>
      <c r="F14" s="22">
        <f t="shared" si="6"/>
        <v>3166.266167067934</v>
      </c>
      <c r="G14" s="22">
        <f t="shared" ref="G14:H14" si="35">G40+G92</f>
        <v>0</v>
      </c>
      <c r="H14" s="22">
        <f t="shared" si="35"/>
        <v>0</v>
      </c>
      <c r="I14" s="24">
        <f t="shared" si="8"/>
        <v>3180.5742039518341</v>
      </c>
      <c r="J14" s="6"/>
      <c r="K14" s="25" t="s">
        <v>11</v>
      </c>
      <c r="L14" s="26">
        <f t="shared" ref="L14:M14" si="36">L40+L92</f>
        <v>0</v>
      </c>
      <c r="M14" s="26">
        <f t="shared" si="36"/>
        <v>2.3969464907225617E-2</v>
      </c>
      <c r="N14" s="26">
        <f t="shared" ref="N14:O14" si="37">N40+N92</f>
        <v>8.5778450889327073E-3</v>
      </c>
      <c r="O14" s="26">
        <f t="shared" si="37"/>
        <v>14.275489573904061</v>
      </c>
      <c r="P14" s="26">
        <f t="shared" si="11"/>
        <v>3166.2661670679336</v>
      </c>
      <c r="Q14" s="26">
        <f t="shared" ref="Q14:R14" si="38">Q40+Q92</f>
        <v>0</v>
      </c>
      <c r="R14" s="26">
        <f t="shared" si="38"/>
        <v>0</v>
      </c>
      <c r="S14" s="28">
        <f t="shared" si="13"/>
        <v>3180.5742039518336</v>
      </c>
      <c r="T14" s="6" t="str">
        <f t="shared" si="14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5"/>
        <v>0</v>
      </c>
      <c r="C15" s="18">
        <f t="shared" si="5"/>
        <v>0</v>
      </c>
      <c r="D15" s="18">
        <f t="shared" si="5"/>
        <v>0.73011284947888333</v>
      </c>
      <c r="E15" s="18">
        <f t="shared" si="5"/>
        <v>0.62843038454252709</v>
      </c>
      <c r="F15" s="18">
        <f t="shared" si="6"/>
        <v>142.9934531713881</v>
      </c>
      <c r="G15" s="18">
        <f t="shared" ref="G15:H15" si="39">G41+G93</f>
        <v>0</v>
      </c>
      <c r="H15" s="18">
        <f t="shared" si="39"/>
        <v>0</v>
      </c>
      <c r="I15" s="16">
        <f t="shared" si="8"/>
        <v>144.35199640540949</v>
      </c>
      <c r="J15" s="6"/>
      <c r="K15" s="31" t="s">
        <v>57</v>
      </c>
      <c r="L15" s="18">
        <f t="shared" ref="L15:M15" si="40">L41+L93</f>
        <v>0</v>
      </c>
      <c r="M15" s="18">
        <f t="shared" si="40"/>
        <v>0</v>
      </c>
      <c r="N15" s="18">
        <f t="shared" ref="N15:O15" si="41">N41+N93</f>
        <v>0.73011284947888333</v>
      </c>
      <c r="O15" s="18">
        <f t="shared" si="41"/>
        <v>0.62843038454252709</v>
      </c>
      <c r="P15" s="18">
        <f t="shared" si="11"/>
        <v>142.9934531713881</v>
      </c>
      <c r="Q15" s="18">
        <f t="shared" ref="Q15:R15" si="42">Q41+Q93</f>
        <v>0</v>
      </c>
      <c r="R15" s="18">
        <f t="shared" si="42"/>
        <v>0</v>
      </c>
      <c r="S15" s="20">
        <f t="shared" si="13"/>
        <v>144.35199640540949</v>
      </c>
      <c r="T15" s="6" t="str">
        <f t="shared" si="14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5"/>
        <v>234.97550471710997</v>
      </c>
      <c r="C16" s="22">
        <f t="shared" si="5"/>
        <v>1.4292213905414224</v>
      </c>
      <c r="D16" s="22">
        <f t="shared" si="5"/>
        <v>43.197149599172562</v>
      </c>
      <c r="E16" s="22">
        <f t="shared" si="5"/>
        <v>13.134767275633136</v>
      </c>
      <c r="F16" s="22">
        <f t="shared" si="6"/>
        <v>8.6189185163009316</v>
      </c>
      <c r="G16" s="22">
        <f t="shared" ref="G16:H16" si="43">G42+G94</f>
        <v>0</v>
      </c>
      <c r="H16" s="22">
        <f t="shared" si="43"/>
        <v>0</v>
      </c>
      <c r="I16" s="24">
        <f t="shared" si="8"/>
        <v>301.35556149875799</v>
      </c>
      <c r="J16" s="6"/>
      <c r="K16" s="25" t="s">
        <v>16</v>
      </c>
      <c r="L16" s="26">
        <f t="shared" ref="L16:M16" si="44">L42+L94</f>
        <v>234.97550471710997</v>
      </c>
      <c r="M16" s="26">
        <f t="shared" si="44"/>
        <v>1.4292213905414224</v>
      </c>
      <c r="N16" s="26">
        <f t="shared" ref="N16:O16" si="45">N42+N94</f>
        <v>43.197149599172562</v>
      </c>
      <c r="O16" s="26">
        <f t="shared" si="45"/>
        <v>13.134767275633136</v>
      </c>
      <c r="P16" s="26">
        <f t="shared" si="11"/>
        <v>8.6189185163008553</v>
      </c>
      <c r="Q16" s="26">
        <f t="shared" ref="Q16:R16" si="46">Q42+Q94</f>
        <v>0</v>
      </c>
      <c r="R16" s="26">
        <f t="shared" si="46"/>
        <v>0</v>
      </c>
      <c r="S16" s="28">
        <f t="shared" si="13"/>
        <v>301.35556149875794</v>
      </c>
      <c r="T16" s="6" t="str">
        <f t="shared" si="14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5"/>
        <v>3340.4438543003098</v>
      </c>
      <c r="C17" s="18">
        <f t="shared" si="5"/>
        <v>1114.17311663544</v>
      </c>
      <c r="D17" s="18">
        <f t="shared" si="5"/>
        <v>926.23434121830735</v>
      </c>
      <c r="E17" s="18">
        <f t="shared" si="5"/>
        <v>21.796952377465907</v>
      </c>
      <c r="F17" s="18">
        <f t="shared" si="6"/>
        <v>0.33178023674861251</v>
      </c>
      <c r="G17" s="18">
        <f t="shared" ref="G17:H17" si="47">G43+G95</f>
        <v>0</v>
      </c>
      <c r="H17" s="18">
        <f t="shared" si="47"/>
        <v>0</v>
      </c>
      <c r="I17" s="16">
        <f t="shared" si="8"/>
        <v>5402.980044768271</v>
      </c>
      <c r="J17" s="6"/>
      <c r="K17" s="31" t="s">
        <v>136</v>
      </c>
      <c r="L17" s="18">
        <f t="shared" ref="L17:M17" si="48">L43+L95</f>
        <v>3340.4438543003098</v>
      </c>
      <c r="M17" s="18">
        <f t="shared" si="48"/>
        <v>1114.17311663544</v>
      </c>
      <c r="N17" s="18">
        <f t="shared" ref="N17:O17" si="49">N43+N95</f>
        <v>926.23434121830735</v>
      </c>
      <c r="O17" s="18">
        <f t="shared" si="49"/>
        <v>21.796952377465907</v>
      </c>
      <c r="P17" s="18">
        <f t="shared" si="11"/>
        <v>0.33178023674799295</v>
      </c>
      <c r="Q17" s="18">
        <f t="shared" ref="Q17:R17" si="50">Q43+Q95</f>
        <v>0</v>
      </c>
      <c r="R17" s="18">
        <f t="shared" si="50"/>
        <v>0</v>
      </c>
      <c r="S17" s="20">
        <f t="shared" si="13"/>
        <v>5402.980044768271</v>
      </c>
      <c r="T17" s="6" t="str">
        <f t="shared" si="14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5"/>
        <v>867.54343798113268</v>
      </c>
      <c r="C18" s="22">
        <f t="shared" si="5"/>
        <v>3.48538120973399</v>
      </c>
      <c r="D18" s="22">
        <f t="shared" si="5"/>
        <v>1128.7313426597202</v>
      </c>
      <c r="E18" s="22">
        <f t="shared" si="5"/>
        <v>1954.0273483015528</v>
      </c>
      <c r="F18" s="22">
        <f t="shared" si="6"/>
        <v>59.423878777167211</v>
      </c>
      <c r="G18" s="22">
        <f t="shared" ref="G18:H18" si="51">G44+G96</f>
        <v>900.19629511452786</v>
      </c>
      <c r="H18" s="22">
        <f t="shared" si="51"/>
        <v>3.8727496269577912</v>
      </c>
      <c r="I18" s="24">
        <f t="shared" si="8"/>
        <v>4917.2804336707923</v>
      </c>
      <c r="J18" s="6"/>
      <c r="K18" s="25" t="s">
        <v>24</v>
      </c>
      <c r="L18" s="26">
        <f t="shared" ref="L18:M18" si="52">L44+L96</f>
        <v>867.54343798113268</v>
      </c>
      <c r="M18" s="26">
        <f t="shared" si="52"/>
        <v>3.48538120973399</v>
      </c>
      <c r="N18" s="26">
        <f t="shared" ref="N18:O18" si="53">N44+N96</f>
        <v>1128.7313426597202</v>
      </c>
      <c r="O18" s="26">
        <f t="shared" si="53"/>
        <v>1954.0273483015528</v>
      </c>
      <c r="P18" s="26">
        <f t="shared" si="11"/>
        <v>59.423878777166891</v>
      </c>
      <c r="Q18" s="26">
        <f t="shared" ref="Q18:R18" si="54">Q44+Q96</f>
        <v>900.19629511452786</v>
      </c>
      <c r="R18" s="26">
        <f t="shared" si="54"/>
        <v>3.8727496269577912</v>
      </c>
      <c r="S18" s="28">
        <f t="shared" si="13"/>
        <v>4917.2804336707914</v>
      </c>
      <c r="T18" s="6" t="str">
        <f t="shared" si="14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5"/>
        <v>528.81301571074926</v>
      </c>
      <c r="C19" s="18">
        <f t="shared" si="5"/>
        <v>1.2225361646230124</v>
      </c>
      <c r="D19" s="18">
        <f t="shared" si="5"/>
        <v>165.98539906053409</v>
      </c>
      <c r="E19" s="18">
        <f t="shared" si="5"/>
        <v>0</v>
      </c>
      <c r="F19" s="18">
        <f t="shared" si="6"/>
        <v>0</v>
      </c>
      <c r="G19" s="18">
        <f t="shared" ref="G19:H19" si="55">G45+G97</f>
        <v>0</v>
      </c>
      <c r="H19" s="18">
        <f t="shared" si="55"/>
        <v>0</v>
      </c>
      <c r="I19" s="16">
        <f t="shared" si="8"/>
        <v>696.02095093590628</v>
      </c>
      <c r="J19" s="6"/>
      <c r="K19" s="31" t="s">
        <v>23</v>
      </c>
      <c r="L19" s="18">
        <f t="shared" ref="L19:M19" si="56">L45+L97</f>
        <v>528.81301571074926</v>
      </c>
      <c r="M19" s="18">
        <f t="shared" si="56"/>
        <v>1.2225361646230124</v>
      </c>
      <c r="N19" s="18">
        <f t="shared" ref="N19:O19" si="57">N45+N97</f>
        <v>165.98539906053409</v>
      </c>
      <c r="O19" s="18">
        <f t="shared" si="57"/>
        <v>0</v>
      </c>
      <c r="P19" s="18">
        <f t="shared" si="11"/>
        <v>-5.6843418860808015E-14</v>
      </c>
      <c r="Q19" s="18">
        <f t="shared" ref="Q19:R19" si="58">Q45+Q97</f>
        <v>0</v>
      </c>
      <c r="R19" s="18">
        <f t="shared" si="58"/>
        <v>0</v>
      </c>
      <c r="S19" s="20">
        <f t="shared" si="13"/>
        <v>696.02095093590628</v>
      </c>
      <c r="T19" s="6" t="str">
        <f t="shared" si="14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5"/>
        <v>3307.1674491926951</v>
      </c>
      <c r="C20" s="22">
        <f t="shared" si="5"/>
        <v>10.042649711368039</v>
      </c>
      <c r="D20" s="22">
        <f t="shared" si="5"/>
        <v>432.27714556513268</v>
      </c>
      <c r="E20" s="22">
        <f t="shared" si="5"/>
        <v>0</v>
      </c>
      <c r="F20" s="22">
        <f t="shared" si="6"/>
        <v>0</v>
      </c>
      <c r="G20" s="22">
        <f t="shared" ref="G20:H20" si="59">G46+G98</f>
        <v>0</v>
      </c>
      <c r="H20" s="22">
        <f t="shared" si="59"/>
        <v>0</v>
      </c>
      <c r="I20" s="24">
        <f t="shared" si="8"/>
        <v>3749.487244469196</v>
      </c>
      <c r="J20" s="6"/>
      <c r="K20" s="25" t="s">
        <v>58</v>
      </c>
      <c r="L20" s="26">
        <f t="shared" ref="L20:M20" si="60">L46+L98</f>
        <v>3307.1674491926951</v>
      </c>
      <c r="M20" s="26">
        <f t="shared" si="60"/>
        <v>10.042649711368039</v>
      </c>
      <c r="N20" s="26">
        <f t="shared" ref="N20:O20" si="61">N46+N98</f>
        <v>432.27714556513268</v>
      </c>
      <c r="O20" s="26">
        <f t="shared" si="61"/>
        <v>0</v>
      </c>
      <c r="P20" s="26">
        <f t="shared" si="11"/>
        <v>-6.3282712403633923E-14</v>
      </c>
      <c r="Q20" s="26">
        <f t="shared" ref="Q20:R20" si="62">Q46+Q98</f>
        <v>0</v>
      </c>
      <c r="R20" s="26">
        <f t="shared" si="62"/>
        <v>0</v>
      </c>
      <c r="S20" s="28">
        <f t="shared" si="13"/>
        <v>3749.487244469196</v>
      </c>
      <c r="T20" s="6" t="str">
        <f t="shared" si="14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5"/>
        <v>231.71290744572423</v>
      </c>
      <c r="C21" s="18">
        <f t="shared" si="5"/>
        <v>634.23856332934827</v>
      </c>
      <c r="D21" s="18">
        <f t="shared" si="5"/>
        <v>344.36916195361675</v>
      </c>
      <c r="E21" s="18">
        <f t="shared" si="5"/>
        <v>3.413943344926524</v>
      </c>
      <c r="F21" s="18">
        <f t="shared" si="6"/>
        <v>458.80877842427094</v>
      </c>
      <c r="G21" s="18">
        <f t="shared" ref="G21:H21" si="63">G47+G99</f>
        <v>0</v>
      </c>
      <c r="H21" s="18">
        <f t="shared" si="63"/>
        <v>0</v>
      </c>
      <c r="I21" s="16">
        <f t="shared" si="8"/>
        <v>1672.5433544978869</v>
      </c>
      <c r="J21" s="6"/>
      <c r="K21" s="31" t="s">
        <v>21</v>
      </c>
      <c r="L21" s="18">
        <f t="shared" ref="L21:M21" si="64">L47+L99</f>
        <v>231.71290744572423</v>
      </c>
      <c r="M21" s="18">
        <f t="shared" si="64"/>
        <v>634.23856332934827</v>
      </c>
      <c r="N21" s="18">
        <f t="shared" ref="N21:O21" si="65">N47+N99</f>
        <v>344.36916195361675</v>
      </c>
      <c r="O21" s="18">
        <f t="shared" si="65"/>
        <v>3.413943344926524</v>
      </c>
      <c r="P21" s="18">
        <f t="shared" si="11"/>
        <v>458.8087784242714</v>
      </c>
      <c r="Q21" s="18">
        <f t="shared" ref="Q21:R21" si="66">Q47+Q99</f>
        <v>0</v>
      </c>
      <c r="R21" s="18">
        <f t="shared" si="66"/>
        <v>0</v>
      </c>
      <c r="S21" s="20">
        <f t="shared" si="13"/>
        <v>1672.5433544978873</v>
      </c>
      <c r="T21" s="6" t="str">
        <f t="shared" si="14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5"/>
        <v>16.473741702977684</v>
      </c>
      <c r="C22" s="22">
        <f t="shared" si="5"/>
        <v>18.745548669193688</v>
      </c>
      <c r="D22" s="22">
        <f t="shared" si="5"/>
        <v>6.1342249139506686</v>
      </c>
      <c r="E22" s="22">
        <f t="shared" si="5"/>
        <v>0</v>
      </c>
      <c r="F22" s="22">
        <f t="shared" si="6"/>
        <v>0</v>
      </c>
      <c r="G22" s="22">
        <f t="shared" ref="G22:H22" si="67">G48+G100</f>
        <v>0</v>
      </c>
      <c r="H22" s="22">
        <f t="shared" si="67"/>
        <v>0</v>
      </c>
      <c r="I22" s="24">
        <f t="shared" si="8"/>
        <v>41.35351528612204</v>
      </c>
      <c r="J22" s="6"/>
      <c r="K22" s="25" t="s">
        <v>20</v>
      </c>
      <c r="L22" s="26">
        <f t="shared" ref="L22:M22" si="68">L48+L100</f>
        <v>16.473741702977684</v>
      </c>
      <c r="M22" s="26">
        <f t="shared" si="68"/>
        <v>18.745548669193688</v>
      </c>
      <c r="N22" s="26">
        <f t="shared" ref="N22:O22" si="69">N48+N100</f>
        <v>6.1342249139506686</v>
      </c>
      <c r="O22" s="26">
        <f t="shared" si="69"/>
        <v>0</v>
      </c>
      <c r="P22" s="26">
        <f t="shared" si="11"/>
        <v>0</v>
      </c>
      <c r="Q22" s="26">
        <f t="shared" ref="Q22:R22" si="70">Q48+Q100</f>
        <v>0</v>
      </c>
      <c r="R22" s="26">
        <f t="shared" si="70"/>
        <v>0</v>
      </c>
      <c r="S22" s="28">
        <f t="shared" si="13"/>
        <v>41.35351528612204</v>
      </c>
      <c r="T22" s="6" t="str">
        <f t="shared" si="14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5"/>
        <v>252.24753759999774</v>
      </c>
      <c r="C23" s="18">
        <f t="shared" si="5"/>
        <v>0</v>
      </c>
      <c r="D23" s="18">
        <f t="shared" si="5"/>
        <v>145.8586098553142</v>
      </c>
      <c r="E23" s="18">
        <f t="shared" si="5"/>
        <v>0</v>
      </c>
      <c r="F23" s="18">
        <f t="shared" si="6"/>
        <v>0</v>
      </c>
      <c r="G23" s="18">
        <f t="shared" ref="G23:H23" si="71">G49+G101</f>
        <v>0</v>
      </c>
      <c r="H23" s="18">
        <f t="shared" si="71"/>
        <v>0</v>
      </c>
      <c r="I23" s="16">
        <f t="shared" si="8"/>
        <v>398.10614745531194</v>
      </c>
      <c r="J23" s="6"/>
      <c r="K23" s="33" t="s">
        <v>62</v>
      </c>
      <c r="L23" s="18">
        <f t="shared" ref="L23:M23" si="72">L49+L101</f>
        <v>252.24753759999774</v>
      </c>
      <c r="M23" s="18">
        <f t="shared" si="72"/>
        <v>0</v>
      </c>
      <c r="N23" s="18">
        <f t="shared" ref="N23:O23" si="73">N49+N101</f>
        <v>145.8586098553142</v>
      </c>
      <c r="O23" s="18">
        <f t="shared" si="73"/>
        <v>0</v>
      </c>
      <c r="P23" s="18">
        <f t="shared" si="11"/>
        <v>0</v>
      </c>
      <c r="Q23" s="18">
        <f t="shared" ref="Q23:R23" si="74">Q49+Q101</f>
        <v>0</v>
      </c>
      <c r="R23" s="18">
        <f t="shared" si="74"/>
        <v>0</v>
      </c>
      <c r="S23" s="20">
        <f t="shared" si="13"/>
        <v>398.10614745531194</v>
      </c>
      <c r="T23" s="6" t="str">
        <f t="shared" si="14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">
        <v>22</v>
      </c>
      <c r="B24" s="35">
        <f t="shared" si="5"/>
        <v>252.24753759999774</v>
      </c>
      <c r="C24" s="35">
        <f t="shared" si="5"/>
        <v>0</v>
      </c>
      <c r="D24" s="35">
        <f t="shared" si="5"/>
        <v>145.8586098553142</v>
      </c>
      <c r="E24" s="35">
        <f t="shared" si="5"/>
        <v>0</v>
      </c>
      <c r="F24" s="35">
        <f t="shared" si="6"/>
        <v>0</v>
      </c>
      <c r="G24" s="35">
        <f t="shared" ref="G24:H24" si="75">G50+G102</f>
        <v>0</v>
      </c>
      <c r="H24" s="35">
        <f t="shared" si="75"/>
        <v>0</v>
      </c>
      <c r="I24" s="37">
        <f t="shared" si="8"/>
        <v>398.10614745531194</v>
      </c>
      <c r="J24" s="6"/>
      <c r="K24" s="38" t="s">
        <v>22</v>
      </c>
      <c r="L24" s="39">
        <f t="shared" ref="L24:M24" si="76">L50+L102</f>
        <v>252.24753759999774</v>
      </c>
      <c r="M24" s="39">
        <f t="shared" si="76"/>
        <v>0</v>
      </c>
      <c r="N24" s="39">
        <f t="shared" ref="N24:O24" si="77">N50+N102</f>
        <v>145.8586098553142</v>
      </c>
      <c r="O24" s="39">
        <f t="shared" si="77"/>
        <v>0</v>
      </c>
      <c r="P24" s="39">
        <f t="shared" si="11"/>
        <v>0</v>
      </c>
      <c r="Q24" s="39">
        <f t="shared" ref="Q24:R24" si="78">Q50+Q102</f>
        <v>0</v>
      </c>
      <c r="R24" s="39">
        <f t="shared" si="78"/>
        <v>0</v>
      </c>
      <c r="S24" s="41">
        <f t="shared" si="13"/>
        <v>398.10614745531194</v>
      </c>
      <c r="T24" s="6" t="str">
        <f t="shared" si="14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">
        <v>18</v>
      </c>
      <c r="B25" s="43">
        <f t="shared" si="5"/>
        <v>0</v>
      </c>
      <c r="C25" s="43">
        <f t="shared" si="5"/>
        <v>0</v>
      </c>
      <c r="D25" s="43">
        <f t="shared" si="5"/>
        <v>0</v>
      </c>
      <c r="E25" s="43">
        <f t="shared" si="5"/>
        <v>0</v>
      </c>
      <c r="F25" s="43">
        <f t="shared" si="6"/>
        <v>0</v>
      </c>
      <c r="G25" s="43">
        <f t="shared" ref="G25:H25" si="79">G51+G103</f>
        <v>0</v>
      </c>
      <c r="H25" s="43">
        <f t="shared" si="79"/>
        <v>0</v>
      </c>
      <c r="I25" s="45">
        <f t="shared" si="8"/>
        <v>0</v>
      </c>
      <c r="J25" s="6"/>
      <c r="K25" s="46" t="s">
        <v>18</v>
      </c>
      <c r="L25" s="43">
        <f t="shared" ref="L25:M25" si="80">L51+L103</f>
        <v>0</v>
      </c>
      <c r="M25" s="43">
        <f t="shared" si="80"/>
        <v>0</v>
      </c>
      <c r="N25" s="43">
        <f t="shared" ref="N25:O25" si="81">N51+N103</f>
        <v>0</v>
      </c>
      <c r="O25" s="43">
        <f t="shared" si="81"/>
        <v>0</v>
      </c>
      <c r="P25" s="43">
        <f t="shared" si="11"/>
        <v>0</v>
      </c>
      <c r="Q25" s="43">
        <f t="shared" ref="Q25:R25" si="82">Q51+Q103</f>
        <v>0</v>
      </c>
      <c r="R25" s="43">
        <f t="shared" si="82"/>
        <v>0</v>
      </c>
      <c r="S25" s="48">
        <f t="shared" si="13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">
        <v>19</v>
      </c>
      <c r="B26" s="35">
        <f t="shared" si="5"/>
        <v>0</v>
      </c>
      <c r="C26" s="35">
        <f t="shared" si="5"/>
        <v>0</v>
      </c>
      <c r="D26" s="35">
        <f t="shared" si="5"/>
        <v>0</v>
      </c>
      <c r="E26" s="35">
        <f t="shared" si="5"/>
        <v>0</v>
      </c>
      <c r="F26" s="35">
        <f t="shared" si="6"/>
        <v>0</v>
      </c>
      <c r="G26" s="35">
        <f t="shared" ref="G26:H26" si="83">G52+G104</f>
        <v>0</v>
      </c>
      <c r="H26" s="35">
        <f t="shared" si="83"/>
        <v>0</v>
      </c>
      <c r="I26" s="37">
        <f t="shared" si="8"/>
        <v>0</v>
      </c>
      <c r="J26" s="6"/>
      <c r="K26" s="38" t="s">
        <v>19</v>
      </c>
      <c r="L26" s="39">
        <f t="shared" ref="L26:M26" si="84">L52+L104</f>
        <v>0</v>
      </c>
      <c r="M26" s="39">
        <f t="shared" si="84"/>
        <v>0</v>
      </c>
      <c r="N26" s="39">
        <f t="shared" ref="N26:O26" si="85">N52+N104</f>
        <v>0</v>
      </c>
      <c r="O26" s="39">
        <f t="shared" si="85"/>
        <v>0</v>
      </c>
      <c r="P26" s="39">
        <f t="shared" si="11"/>
        <v>0</v>
      </c>
      <c r="Q26" s="39">
        <f t="shared" ref="Q26:R26" si="86">Q52+Q104</f>
        <v>0</v>
      </c>
      <c r="R26" s="39">
        <f t="shared" si="86"/>
        <v>0</v>
      </c>
      <c r="S26" s="41">
        <f t="shared" si="13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">
        <v>10</v>
      </c>
      <c r="B27" s="50">
        <f t="shared" si="5"/>
        <v>0</v>
      </c>
      <c r="C27" s="50">
        <f t="shared" si="5"/>
        <v>0</v>
      </c>
      <c r="D27" s="50">
        <f t="shared" si="5"/>
        <v>0</v>
      </c>
      <c r="E27" s="50">
        <f t="shared" si="5"/>
        <v>0</v>
      </c>
      <c r="F27" s="50">
        <f t="shared" si="6"/>
        <v>0</v>
      </c>
      <c r="G27" s="50">
        <f t="shared" ref="G27:H27" si="87">G53+G105</f>
        <v>0</v>
      </c>
      <c r="H27" s="50">
        <f t="shared" si="87"/>
        <v>0</v>
      </c>
      <c r="I27" s="52">
        <f t="shared" si="8"/>
        <v>0</v>
      </c>
      <c r="J27" s="6"/>
      <c r="K27" s="53" t="s">
        <v>64</v>
      </c>
      <c r="L27" s="50">
        <f t="shared" ref="L27:M27" si="88">L53+L105</f>
        <v>0</v>
      </c>
      <c r="M27" s="50">
        <f t="shared" si="88"/>
        <v>0</v>
      </c>
      <c r="N27" s="50">
        <f t="shared" ref="N27:O27" si="89">N53+N105</f>
        <v>0</v>
      </c>
      <c r="O27" s="50">
        <f t="shared" si="89"/>
        <v>0</v>
      </c>
      <c r="P27" s="50">
        <f t="shared" si="11"/>
        <v>0</v>
      </c>
      <c r="Q27" s="50">
        <f t="shared" ref="Q27:R27" si="90">Q53+Q105</f>
        <v>0</v>
      </c>
      <c r="R27" s="50">
        <f t="shared" si="90"/>
        <v>0</v>
      </c>
      <c r="S27" s="55">
        <f t="shared" si="13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11598.652622167026</v>
      </c>
      <c r="C28" s="57">
        <f t="shared" ref="C28:I28" si="91">SUM(C7:C23)</f>
        <v>1885.2889279970373</v>
      </c>
      <c r="D28" s="57">
        <f t="shared" si="91"/>
        <v>3516.5609953482272</v>
      </c>
      <c r="E28" s="57">
        <f t="shared" si="91"/>
        <v>2552.2920293835969</v>
      </c>
      <c r="F28" s="57">
        <f t="shared" si="91"/>
        <v>13517.425734086173</v>
      </c>
      <c r="G28" s="57">
        <f t="shared" si="91"/>
        <v>900.19629511452786</v>
      </c>
      <c r="H28" s="58">
        <f t="shared" si="91"/>
        <v>3.8727496269577912</v>
      </c>
      <c r="I28" s="16">
        <f t="shared" si="91"/>
        <v>33974.28935372355</v>
      </c>
      <c r="J28" s="201"/>
      <c r="K28" s="59" t="s">
        <v>25</v>
      </c>
      <c r="L28" s="57">
        <f>SUM(L7:L23)</f>
        <v>11598.652622167026</v>
      </c>
      <c r="M28" s="57">
        <f t="shared" ref="M28:S28" si="92">SUM(M7:M23)</f>
        <v>1885.2889279970373</v>
      </c>
      <c r="N28" s="57">
        <f t="shared" si="92"/>
        <v>3516.5609953482272</v>
      </c>
      <c r="O28" s="57">
        <f t="shared" si="92"/>
        <v>2552.2920293835969</v>
      </c>
      <c r="P28" s="57">
        <f t="shared" si="92"/>
        <v>13517.425734086171</v>
      </c>
      <c r="Q28" s="57">
        <f t="shared" si="92"/>
        <v>900.19629511452786</v>
      </c>
      <c r="R28" s="58">
        <f t="shared" si="92"/>
        <v>3.8727496269577912</v>
      </c>
      <c r="S28" s="60">
        <f t="shared" si="92"/>
        <v>33974.28935372355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0.34139500318630872</v>
      </c>
      <c r="C29" s="62">
        <f t="shared" ref="C29:H29" si="93">IF($I28=0,"-",C28/$I28)</f>
        <v>5.549163687776773E-2</v>
      </c>
      <c r="D29" s="62">
        <f t="shared" si="93"/>
        <v>0.10350653574341255</v>
      </c>
      <c r="E29" s="62">
        <f t="shared" si="93"/>
        <v>7.5124221225362234E-2</v>
      </c>
      <c r="F29" s="62">
        <f t="shared" si="93"/>
        <v>0.3978722142897354</v>
      </c>
      <c r="G29" s="62">
        <f t="shared" si="93"/>
        <v>2.6496398077444031E-2</v>
      </c>
      <c r="H29" s="62">
        <f t="shared" si="93"/>
        <v>1.1399059996918939E-4</v>
      </c>
      <c r="I29" s="63">
        <f>SUM(B29:H29)</f>
        <v>0.99999999999999989</v>
      </c>
      <c r="K29" s="64" t="s">
        <v>86</v>
      </c>
      <c r="L29" s="65">
        <f>IF($S28=0,"-",L28/$S28)</f>
        <v>0.34139500318630872</v>
      </c>
      <c r="M29" s="65">
        <f t="shared" ref="M29:R29" si="94">IF($S28=0,"-",M28/$S28)</f>
        <v>5.549163687776773E-2</v>
      </c>
      <c r="N29" s="65">
        <f t="shared" si="94"/>
        <v>0.10350653574341255</v>
      </c>
      <c r="O29" s="65">
        <f t="shared" si="94"/>
        <v>7.5124221225362234E-2</v>
      </c>
      <c r="P29" s="65">
        <f t="shared" si="94"/>
        <v>0.39787221428973535</v>
      </c>
      <c r="Q29" s="65">
        <f t="shared" si="94"/>
        <v>2.6496398077444031E-2</v>
      </c>
      <c r="R29" s="66">
        <f t="shared" si="94"/>
        <v>1.1399059996918939E-4</v>
      </c>
      <c r="S29" s="67">
        <f>SUM(L29:R29)</f>
        <v>0.99999999999999989</v>
      </c>
      <c r="BA29" s="68"/>
      <c r="BR29" s="68"/>
    </row>
    <row r="30" spans="1:85" ht="14.4" thickBot="1" x14ac:dyDescent="0.3"/>
    <row r="31" spans="1:85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95">C111+C137+C163+C189+C215+C241+C267+C293+C319+C345+C371+C397+C423</f>
        <v>0</v>
      </c>
      <c r="D33" s="14">
        <f t="shared" si="95"/>
        <v>0</v>
      </c>
      <c r="E33" s="14">
        <f t="shared" si="95"/>
        <v>0</v>
      </c>
      <c r="F33" s="213">
        <v>0</v>
      </c>
      <c r="G33" s="14">
        <f t="shared" ref="G33:H33" si="96">G111+G137+G163+G189+G215+G241+G267+G293+G319+G345+G371+G397+G423</f>
        <v>0</v>
      </c>
      <c r="H33" s="14">
        <f t="shared" si="96"/>
        <v>0</v>
      </c>
      <c r="I33" s="16">
        <f>SUM(B33:H33)</f>
        <v>0</v>
      </c>
      <c r="J33" s="6"/>
      <c r="K33" s="72" t="s">
        <v>6</v>
      </c>
      <c r="L33" s="14">
        <f t="shared" ref="L33:R53" si="97">L111+L137+L163+L189+L215+L241+L267+L293+L319+L345+L371+L397+L423</f>
        <v>0</v>
      </c>
      <c r="M33" s="14">
        <f t="shared" si="97"/>
        <v>0</v>
      </c>
      <c r="N33" s="14">
        <f t="shared" si="97"/>
        <v>0</v>
      </c>
      <c r="O33" s="14">
        <f t="shared" si="97"/>
        <v>0</v>
      </c>
      <c r="P33" s="14">
        <f t="shared" si="97"/>
        <v>0</v>
      </c>
      <c r="Q33" s="14">
        <f t="shared" si="97"/>
        <v>0</v>
      </c>
      <c r="R33" s="14">
        <f t="shared" si="97"/>
        <v>0</v>
      </c>
      <c r="S33" s="74">
        <f>SUM(L33:R33)</f>
        <v>0</v>
      </c>
      <c r="T33" s="6"/>
      <c r="U33" s="75" t="s">
        <v>6</v>
      </c>
      <c r="V33" s="76">
        <f t="shared" ref="V33:AH48" si="98">V111+V137+V163+V189+V215+V241+V267+V293+V319+V345+V371+V397+V423</f>
        <v>0</v>
      </c>
      <c r="W33" s="76">
        <f t="shared" si="98"/>
        <v>0</v>
      </c>
      <c r="X33" s="76">
        <f t="shared" si="98"/>
        <v>0</v>
      </c>
      <c r="Y33" s="76">
        <f t="shared" si="98"/>
        <v>0</v>
      </c>
      <c r="Z33" s="76">
        <f t="shared" si="98"/>
        <v>0</v>
      </c>
      <c r="AA33" s="76">
        <f t="shared" si="98"/>
        <v>0</v>
      </c>
      <c r="AB33" s="76">
        <f t="shared" si="98"/>
        <v>0</v>
      </c>
      <c r="AC33" s="77">
        <f t="shared" si="98"/>
        <v>0</v>
      </c>
      <c r="AD33" s="76">
        <f t="shared" si="98"/>
        <v>0</v>
      </c>
      <c r="AE33" s="76">
        <f t="shared" si="98"/>
        <v>0</v>
      </c>
      <c r="AF33" s="76">
        <f t="shared" si="98"/>
        <v>0</v>
      </c>
      <c r="AG33" s="76">
        <f t="shared" si="98"/>
        <v>0</v>
      </c>
      <c r="AH33" s="76">
        <f t="shared" si="98"/>
        <v>0</v>
      </c>
      <c r="AI33" s="79">
        <f>SUM(V33:AC33)</f>
        <v>0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49" si="99">B112+B138+B164+B190+B216+B242+B268+B294+B320+B346+B372+B398+B424</f>
        <v>0</v>
      </c>
      <c r="C34" s="22">
        <f t="shared" si="99"/>
        <v>0</v>
      </c>
      <c r="D34" s="22">
        <f t="shared" si="99"/>
        <v>0</v>
      </c>
      <c r="E34" s="22">
        <f t="shared" si="99"/>
        <v>0</v>
      </c>
      <c r="F34" s="214">
        <v>0</v>
      </c>
      <c r="G34" s="22">
        <f t="shared" ref="G34:H34" si="100">G112+G138+G164+G190+G216+G242+G268+G294+G320+G346+G372+G398+G424</f>
        <v>0</v>
      </c>
      <c r="H34" s="22">
        <f t="shared" si="100"/>
        <v>0</v>
      </c>
      <c r="I34" s="24">
        <f t="shared" ref="I34:I53" si="101">SUM(B34:H34)</f>
        <v>0</v>
      </c>
      <c r="J34" s="6"/>
      <c r="K34" s="25" t="s">
        <v>7</v>
      </c>
      <c r="L34" s="26">
        <f t="shared" si="97"/>
        <v>0</v>
      </c>
      <c r="M34" s="26">
        <f t="shared" si="97"/>
        <v>0</v>
      </c>
      <c r="N34" s="26">
        <f t="shared" si="97"/>
        <v>0</v>
      </c>
      <c r="O34" s="26">
        <f t="shared" si="97"/>
        <v>0</v>
      </c>
      <c r="P34" s="26">
        <f t="shared" si="97"/>
        <v>0</v>
      </c>
      <c r="Q34" s="26">
        <f t="shared" si="97"/>
        <v>0</v>
      </c>
      <c r="R34" s="26">
        <f t="shared" si="97"/>
        <v>0</v>
      </c>
      <c r="S34" s="28">
        <f t="shared" ref="S34:S53" si="102">SUM(L34:R34)</f>
        <v>0</v>
      </c>
      <c r="T34" s="6"/>
      <c r="U34" s="80" t="s">
        <v>7</v>
      </c>
      <c r="V34" s="81">
        <f t="shared" si="98"/>
        <v>0</v>
      </c>
      <c r="W34" s="81">
        <f t="shared" si="98"/>
        <v>0</v>
      </c>
      <c r="X34" s="81">
        <f t="shared" si="98"/>
        <v>0</v>
      </c>
      <c r="Y34" s="81">
        <f t="shared" si="98"/>
        <v>0</v>
      </c>
      <c r="Z34" s="81">
        <f t="shared" si="98"/>
        <v>0</v>
      </c>
      <c r="AA34" s="81">
        <f t="shared" si="98"/>
        <v>0</v>
      </c>
      <c r="AB34" s="81">
        <f t="shared" si="98"/>
        <v>0</v>
      </c>
      <c r="AC34" s="82">
        <f t="shared" si="98"/>
        <v>0</v>
      </c>
      <c r="AD34" s="81">
        <f t="shared" si="98"/>
        <v>0</v>
      </c>
      <c r="AE34" s="81">
        <f t="shared" si="98"/>
        <v>0</v>
      </c>
      <c r="AF34" s="81">
        <f t="shared" si="98"/>
        <v>0</v>
      </c>
      <c r="AG34" s="81">
        <f t="shared" si="98"/>
        <v>0</v>
      </c>
      <c r="AH34" s="81">
        <f t="shared" si="98"/>
        <v>0</v>
      </c>
      <c r="AI34" s="83">
        <f t="shared" ref="AI34:AI53" si="103">SUM(V34:AC34)</f>
        <v>0</v>
      </c>
      <c r="AJ34" t="str">
        <f t="shared" ref="AJ34:AJ55" si="104">IF(ABS(S34-AI34)&gt;0.001,S34-AI34,"")</f>
        <v/>
      </c>
    </row>
    <row r="35" spans="1:36" x14ac:dyDescent="0.25">
      <c r="A35" s="29" t="s">
        <v>9</v>
      </c>
      <c r="B35" s="18">
        <f t="shared" si="99"/>
        <v>0</v>
      </c>
      <c r="C35" s="18">
        <f t="shared" si="99"/>
        <v>0</v>
      </c>
      <c r="D35" s="18">
        <f t="shared" si="99"/>
        <v>0</v>
      </c>
      <c r="E35" s="18">
        <f t="shared" si="99"/>
        <v>0</v>
      </c>
      <c r="F35" s="214">
        <v>0</v>
      </c>
      <c r="G35" s="18">
        <f t="shared" ref="G35:H35" si="105">G113+G139+G165+G191+G217+G243+G269+G295+G321+G347+G373+G399+G425</f>
        <v>0</v>
      </c>
      <c r="H35" s="18">
        <f t="shared" si="105"/>
        <v>0</v>
      </c>
      <c r="I35" s="16">
        <f t="shared" si="101"/>
        <v>0</v>
      </c>
      <c r="J35" s="6"/>
      <c r="K35" s="31" t="s">
        <v>9</v>
      </c>
      <c r="L35" s="18">
        <f t="shared" si="97"/>
        <v>0</v>
      </c>
      <c r="M35" s="18">
        <f t="shared" si="97"/>
        <v>0</v>
      </c>
      <c r="N35" s="18">
        <f t="shared" si="97"/>
        <v>0</v>
      </c>
      <c r="O35" s="18">
        <f t="shared" si="97"/>
        <v>0</v>
      </c>
      <c r="P35" s="18">
        <f t="shared" si="97"/>
        <v>0</v>
      </c>
      <c r="Q35" s="18">
        <f t="shared" si="97"/>
        <v>0</v>
      </c>
      <c r="R35" s="18">
        <f t="shared" si="97"/>
        <v>0</v>
      </c>
      <c r="S35" s="20">
        <f t="shared" si="102"/>
        <v>0</v>
      </c>
      <c r="T35" s="6"/>
      <c r="U35" s="84" t="s">
        <v>9</v>
      </c>
      <c r="V35" s="76">
        <f t="shared" si="98"/>
        <v>0</v>
      </c>
      <c r="W35" s="76">
        <f t="shared" si="98"/>
        <v>0</v>
      </c>
      <c r="X35" s="76">
        <f t="shared" si="98"/>
        <v>0</v>
      </c>
      <c r="Y35" s="76">
        <f t="shared" si="98"/>
        <v>0</v>
      </c>
      <c r="Z35" s="76">
        <f t="shared" si="98"/>
        <v>0</v>
      </c>
      <c r="AA35" s="76">
        <f t="shared" si="98"/>
        <v>0</v>
      </c>
      <c r="AB35" s="76">
        <f t="shared" si="98"/>
        <v>0</v>
      </c>
      <c r="AC35" s="77">
        <f t="shared" si="98"/>
        <v>0</v>
      </c>
      <c r="AD35" s="76">
        <f t="shared" si="98"/>
        <v>0</v>
      </c>
      <c r="AE35" s="76">
        <f t="shared" si="98"/>
        <v>0</v>
      </c>
      <c r="AF35" s="76">
        <f t="shared" si="98"/>
        <v>0</v>
      </c>
      <c r="AG35" s="76">
        <f t="shared" si="98"/>
        <v>0</v>
      </c>
      <c r="AH35" s="76">
        <f t="shared" si="98"/>
        <v>0</v>
      </c>
      <c r="AI35" s="79">
        <f t="shared" si="103"/>
        <v>0</v>
      </c>
      <c r="AJ35" t="str">
        <f t="shared" si="104"/>
        <v/>
      </c>
    </row>
    <row r="36" spans="1:36" x14ac:dyDescent="0.25">
      <c r="A36" s="21" t="s">
        <v>54</v>
      </c>
      <c r="B36" s="22">
        <f t="shared" si="99"/>
        <v>0</v>
      </c>
      <c r="C36" s="22">
        <f t="shared" si="99"/>
        <v>0</v>
      </c>
      <c r="D36" s="22">
        <f t="shared" si="99"/>
        <v>0</v>
      </c>
      <c r="E36" s="22">
        <f t="shared" si="99"/>
        <v>0</v>
      </c>
      <c r="F36" s="214">
        <v>0</v>
      </c>
      <c r="G36" s="22">
        <f t="shared" ref="G36:H36" si="106">G114+G140+G166+G192+G218+G244+G270+G296+G322+G348+G374+G400+G426</f>
        <v>0</v>
      </c>
      <c r="H36" s="22">
        <f t="shared" si="106"/>
        <v>0</v>
      </c>
      <c r="I36" s="24">
        <f t="shared" si="101"/>
        <v>0</v>
      </c>
      <c r="J36" s="6"/>
      <c r="K36" s="25" t="s">
        <v>54</v>
      </c>
      <c r="L36" s="26">
        <f t="shared" si="97"/>
        <v>0</v>
      </c>
      <c r="M36" s="26">
        <f t="shared" si="97"/>
        <v>0</v>
      </c>
      <c r="N36" s="26">
        <f t="shared" si="97"/>
        <v>0</v>
      </c>
      <c r="O36" s="26">
        <f t="shared" si="97"/>
        <v>0</v>
      </c>
      <c r="P36" s="26">
        <f t="shared" si="97"/>
        <v>0</v>
      </c>
      <c r="Q36" s="26">
        <f t="shared" si="97"/>
        <v>0</v>
      </c>
      <c r="R36" s="26">
        <f t="shared" si="97"/>
        <v>0</v>
      </c>
      <c r="S36" s="28">
        <f t="shared" si="102"/>
        <v>0</v>
      </c>
      <c r="T36" s="6"/>
      <c r="U36" s="80" t="s">
        <v>54</v>
      </c>
      <c r="V36" s="81">
        <f t="shared" si="98"/>
        <v>0</v>
      </c>
      <c r="W36" s="81">
        <f t="shared" si="98"/>
        <v>0</v>
      </c>
      <c r="X36" s="81">
        <f t="shared" si="98"/>
        <v>0</v>
      </c>
      <c r="Y36" s="81">
        <f t="shared" si="98"/>
        <v>0</v>
      </c>
      <c r="Z36" s="81">
        <f t="shared" si="98"/>
        <v>0</v>
      </c>
      <c r="AA36" s="81">
        <f t="shared" si="98"/>
        <v>0</v>
      </c>
      <c r="AB36" s="81">
        <f t="shared" si="98"/>
        <v>0</v>
      </c>
      <c r="AC36" s="82">
        <f t="shared" si="98"/>
        <v>0</v>
      </c>
      <c r="AD36" s="81">
        <f t="shared" si="98"/>
        <v>0</v>
      </c>
      <c r="AE36" s="81">
        <f t="shared" si="98"/>
        <v>0</v>
      </c>
      <c r="AF36" s="81">
        <f t="shared" si="98"/>
        <v>0</v>
      </c>
      <c r="AG36" s="81">
        <f t="shared" si="98"/>
        <v>0</v>
      </c>
      <c r="AH36" s="81">
        <f t="shared" si="98"/>
        <v>0</v>
      </c>
      <c r="AI36" s="83">
        <f t="shared" si="103"/>
        <v>0</v>
      </c>
      <c r="AJ36" t="str">
        <f t="shared" si="104"/>
        <v/>
      </c>
    </row>
    <row r="37" spans="1:36" x14ac:dyDescent="0.25">
      <c r="A37" s="29" t="s">
        <v>15</v>
      </c>
      <c r="B37" s="18">
        <f t="shared" si="99"/>
        <v>77.625457758678166</v>
      </c>
      <c r="C37" s="18">
        <f t="shared" si="99"/>
        <v>41.890223529209898</v>
      </c>
      <c r="D37" s="18">
        <f t="shared" si="99"/>
        <v>19.351905686603619</v>
      </c>
      <c r="E37" s="18">
        <f t="shared" si="99"/>
        <v>0</v>
      </c>
      <c r="F37" s="214">
        <v>0</v>
      </c>
      <c r="G37" s="18">
        <f t="shared" ref="G37:H37" si="107">G115+G141+G167+G193+G219+G245+G271+G297+G323+G349+G375+G401+G427</f>
        <v>0</v>
      </c>
      <c r="H37" s="18">
        <f t="shared" si="107"/>
        <v>0</v>
      </c>
      <c r="I37" s="16">
        <f t="shared" si="101"/>
        <v>138.8675869744917</v>
      </c>
      <c r="J37" s="6"/>
      <c r="K37" s="31" t="s">
        <v>15</v>
      </c>
      <c r="L37" s="18">
        <f t="shared" si="97"/>
        <v>77.625457758678166</v>
      </c>
      <c r="M37" s="18">
        <f t="shared" si="97"/>
        <v>41.890223529209898</v>
      </c>
      <c r="N37" s="18">
        <f t="shared" si="97"/>
        <v>19.351905686603619</v>
      </c>
      <c r="O37" s="18">
        <f t="shared" si="97"/>
        <v>0</v>
      </c>
      <c r="P37" s="18">
        <f t="shared" si="97"/>
        <v>0</v>
      </c>
      <c r="Q37" s="18">
        <f t="shared" si="97"/>
        <v>0</v>
      </c>
      <c r="R37" s="18">
        <f t="shared" si="97"/>
        <v>0</v>
      </c>
      <c r="S37" s="20">
        <f t="shared" si="102"/>
        <v>138.8675869744917</v>
      </c>
      <c r="T37" s="6"/>
      <c r="U37" s="84" t="s">
        <v>15</v>
      </c>
      <c r="V37" s="76">
        <f t="shared" si="98"/>
        <v>74.415860698954191</v>
      </c>
      <c r="W37" s="76">
        <f t="shared" si="98"/>
        <v>0</v>
      </c>
      <c r="X37" s="76">
        <f t="shared" si="98"/>
        <v>0</v>
      </c>
      <c r="Y37" s="76">
        <f t="shared" si="98"/>
        <v>41.890223529209898</v>
      </c>
      <c r="Z37" s="76">
        <f t="shared" si="98"/>
        <v>18.699261367245324</v>
      </c>
      <c r="AA37" s="76">
        <f t="shared" si="98"/>
        <v>0</v>
      </c>
      <c r="AB37" s="76">
        <f t="shared" si="98"/>
        <v>0</v>
      </c>
      <c r="AC37" s="77">
        <f t="shared" si="98"/>
        <v>3.8622413790822714</v>
      </c>
      <c r="AD37" s="76">
        <f t="shared" si="98"/>
        <v>3.2095970597239747</v>
      </c>
      <c r="AE37" s="76">
        <f t="shared" si="98"/>
        <v>0</v>
      </c>
      <c r="AF37" s="76">
        <f t="shared" si="98"/>
        <v>0</v>
      </c>
      <c r="AG37" s="76">
        <f t="shared" si="98"/>
        <v>0.65264431935829648</v>
      </c>
      <c r="AH37" s="76">
        <f t="shared" si="98"/>
        <v>0</v>
      </c>
      <c r="AI37" s="79">
        <f t="shared" si="103"/>
        <v>138.86758697449167</v>
      </c>
      <c r="AJ37" t="str">
        <f t="shared" si="104"/>
        <v/>
      </c>
    </row>
    <row r="38" spans="1:36" x14ac:dyDescent="0.25">
      <c r="A38" s="21" t="s">
        <v>14</v>
      </c>
      <c r="B38" s="22">
        <f t="shared" si="99"/>
        <v>104.7142087498965</v>
      </c>
      <c r="C38" s="22">
        <f t="shared" si="99"/>
        <v>36.089849153408466</v>
      </c>
      <c r="D38" s="22">
        <f t="shared" si="99"/>
        <v>19.449424057516385</v>
      </c>
      <c r="E38" s="22">
        <f t="shared" si="99"/>
        <v>0.88969655502085232</v>
      </c>
      <c r="F38" s="214">
        <v>0</v>
      </c>
      <c r="G38" s="22">
        <f t="shared" ref="G38:H38" si="108">G116+G142+G168+G194+G220+G246+G272+G298+G324+G350+G376+G402+G428</f>
        <v>0</v>
      </c>
      <c r="H38" s="22">
        <f t="shared" si="108"/>
        <v>0</v>
      </c>
      <c r="I38" s="24">
        <f t="shared" si="101"/>
        <v>161.14317851584221</v>
      </c>
      <c r="J38" s="6"/>
      <c r="K38" s="25" t="s">
        <v>14</v>
      </c>
      <c r="L38" s="26">
        <f t="shared" si="97"/>
        <v>104.7142087498965</v>
      </c>
      <c r="M38" s="26">
        <f t="shared" si="97"/>
        <v>36.089849153408466</v>
      </c>
      <c r="N38" s="26">
        <f t="shared" si="97"/>
        <v>19.449424057516385</v>
      </c>
      <c r="O38" s="26">
        <f t="shared" si="97"/>
        <v>0.88969655502085232</v>
      </c>
      <c r="P38" s="26">
        <f t="shared" si="97"/>
        <v>0</v>
      </c>
      <c r="Q38" s="26">
        <f t="shared" si="97"/>
        <v>0</v>
      </c>
      <c r="R38" s="26">
        <f t="shared" si="97"/>
        <v>0</v>
      </c>
      <c r="S38" s="28">
        <f t="shared" si="102"/>
        <v>161.14317851584221</v>
      </c>
      <c r="T38" s="6"/>
      <c r="U38" s="80" t="s">
        <v>55</v>
      </c>
      <c r="V38" s="81">
        <f t="shared" si="98"/>
        <v>103.12971780002717</v>
      </c>
      <c r="W38" s="81">
        <f t="shared" si="98"/>
        <v>0.65980588356862668</v>
      </c>
      <c r="X38" s="81">
        <f t="shared" si="98"/>
        <v>0</v>
      </c>
      <c r="Y38" s="81">
        <f t="shared" si="98"/>
        <v>36.089849153408466</v>
      </c>
      <c r="Z38" s="81">
        <f t="shared" si="98"/>
        <v>17.325147988462501</v>
      </c>
      <c r="AA38" s="81">
        <f t="shared" si="98"/>
        <v>0.35578054022710215</v>
      </c>
      <c r="AB38" s="81">
        <f t="shared" si="98"/>
        <v>0</v>
      </c>
      <c r="AC38" s="82">
        <f t="shared" si="98"/>
        <v>3.5828771501483407</v>
      </c>
      <c r="AD38" s="81">
        <f t="shared" si="98"/>
        <v>0.92468506630070457</v>
      </c>
      <c r="AE38" s="81">
        <f t="shared" si="98"/>
        <v>0</v>
      </c>
      <c r="AF38" s="81">
        <f t="shared" si="98"/>
        <v>0</v>
      </c>
      <c r="AG38" s="81">
        <f t="shared" si="98"/>
        <v>2.1242760690538862</v>
      </c>
      <c r="AH38" s="81">
        <f t="shared" si="98"/>
        <v>0.53391601479375017</v>
      </c>
      <c r="AI38" s="83">
        <f t="shared" si="103"/>
        <v>161.14317851584221</v>
      </c>
      <c r="AJ38" t="str">
        <f t="shared" si="104"/>
        <v/>
      </c>
    </row>
    <row r="39" spans="1:36" x14ac:dyDescent="0.25">
      <c r="A39" s="29" t="s">
        <v>56</v>
      </c>
      <c r="B39" s="18">
        <f t="shared" si="99"/>
        <v>0</v>
      </c>
      <c r="C39" s="18">
        <f t="shared" si="99"/>
        <v>0</v>
      </c>
      <c r="D39" s="18">
        <f t="shared" si="99"/>
        <v>0.74530105579803063</v>
      </c>
      <c r="E39" s="18">
        <f t="shared" si="99"/>
        <v>486.6857153254798</v>
      </c>
      <c r="F39" s="214">
        <v>0</v>
      </c>
      <c r="G39" s="18">
        <f t="shared" ref="G39:H39" si="109">G117+G143+G169+G195+G221+G247+G273+G299+G325+G351+G377+G403+G429</f>
        <v>0</v>
      </c>
      <c r="H39" s="18">
        <f t="shared" si="109"/>
        <v>0</v>
      </c>
      <c r="I39" s="16">
        <f t="shared" si="101"/>
        <v>487.43101638127786</v>
      </c>
      <c r="J39" s="6"/>
      <c r="K39" s="31" t="s">
        <v>56</v>
      </c>
      <c r="L39" s="18">
        <f t="shared" si="97"/>
        <v>0</v>
      </c>
      <c r="M39" s="18">
        <f t="shared" si="97"/>
        <v>0</v>
      </c>
      <c r="N39" s="18">
        <f t="shared" si="97"/>
        <v>0.74530105579803063</v>
      </c>
      <c r="O39" s="18">
        <f t="shared" si="97"/>
        <v>486.6857153254798</v>
      </c>
      <c r="P39" s="18">
        <f t="shared" si="97"/>
        <v>790.8407588221711</v>
      </c>
      <c r="Q39" s="18">
        <f t="shared" si="97"/>
        <v>0</v>
      </c>
      <c r="R39" s="18">
        <f t="shared" si="97"/>
        <v>0</v>
      </c>
      <c r="S39" s="20">
        <f t="shared" si="102"/>
        <v>1278.2717752034489</v>
      </c>
      <c r="T39" s="6"/>
      <c r="U39" s="84" t="s">
        <v>56</v>
      </c>
      <c r="V39" s="76">
        <f t="shared" si="98"/>
        <v>0</v>
      </c>
      <c r="W39" s="76">
        <f t="shared" si="98"/>
        <v>0</v>
      </c>
      <c r="X39" s="76">
        <f t="shared" si="98"/>
        <v>0</v>
      </c>
      <c r="Y39" s="76">
        <f t="shared" si="98"/>
        <v>0</v>
      </c>
      <c r="Z39" s="76">
        <f t="shared" si="98"/>
        <v>0</v>
      </c>
      <c r="AA39" s="76">
        <f t="shared" si="98"/>
        <v>486.1518132735003</v>
      </c>
      <c r="AB39" s="76">
        <f t="shared" si="98"/>
        <v>790.8407588221711</v>
      </c>
      <c r="AC39" s="77">
        <f t="shared" si="98"/>
        <v>1.2792031077775246</v>
      </c>
      <c r="AD39" s="76">
        <f t="shared" si="98"/>
        <v>0</v>
      </c>
      <c r="AE39" s="76">
        <f t="shared" si="98"/>
        <v>0.53390205197949403</v>
      </c>
      <c r="AF39" s="76">
        <f t="shared" si="98"/>
        <v>0</v>
      </c>
      <c r="AG39" s="76">
        <f t="shared" si="98"/>
        <v>0.74530105579803063</v>
      </c>
      <c r="AH39" s="76">
        <f t="shared" si="98"/>
        <v>0</v>
      </c>
      <c r="AI39" s="79">
        <f t="shared" si="103"/>
        <v>1278.2717752034489</v>
      </c>
      <c r="AJ39" t="str">
        <f t="shared" si="104"/>
        <v/>
      </c>
    </row>
    <row r="40" spans="1:36" x14ac:dyDescent="0.25">
      <c r="A40" s="21" t="s">
        <v>11</v>
      </c>
      <c r="B40" s="22">
        <f t="shared" si="99"/>
        <v>0</v>
      </c>
      <c r="C40" s="22">
        <f t="shared" si="99"/>
        <v>2.3969464907225617E-2</v>
      </c>
      <c r="D40" s="22">
        <f t="shared" si="99"/>
        <v>0</v>
      </c>
      <c r="E40" s="22">
        <f t="shared" si="99"/>
        <v>4.2185864294997097</v>
      </c>
      <c r="F40" s="214">
        <v>0</v>
      </c>
      <c r="G40" s="22">
        <f t="shared" ref="G40:H40" si="110">G118+G144+G170+G196+G222+G248+G274+G300+G326+G352+G378+G404+G430</f>
        <v>0</v>
      </c>
      <c r="H40" s="22">
        <f t="shared" si="110"/>
        <v>0</v>
      </c>
      <c r="I40" s="24">
        <f t="shared" si="101"/>
        <v>4.2425558944069355</v>
      </c>
      <c r="J40" s="6"/>
      <c r="K40" s="25" t="s">
        <v>11</v>
      </c>
      <c r="L40" s="26">
        <f t="shared" si="97"/>
        <v>0</v>
      </c>
      <c r="M40" s="26">
        <f t="shared" si="97"/>
        <v>2.3969464907225617E-2</v>
      </c>
      <c r="N40" s="26">
        <f t="shared" si="97"/>
        <v>0</v>
      </c>
      <c r="O40" s="26">
        <f t="shared" si="97"/>
        <v>4.2185864294997097</v>
      </c>
      <c r="P40" s="26">
        <f t="shared" si="97"/>
        <v>43.223000709999532</v>
      </c>
      <c r="Q40" s="26">
        <f t="shared" si="97"/>
        <v>0</v>
      </c>
      <c r="R40" s="26">
        <f t="shared" si="97"/>
        <v>0</v>
      </c>
      <c r="S40" s="28">
        <f t="shared" si="102"/>
        <v>47.465556604406466</v>
      </c>
      <c r="T40" s="6"/>
      <c r="U40" s="80" t="s">
        <v>11</v>
      </c>
      <c r="V40" s="81">
        <f t="shared" si="98"/>
        <v>0</v>
      </c>
      <c r="W40" s="81">
        <f t="shared" si="98"/>
        <v>0</v>
      </c>
      <c r="X40" s="81">
        <f t="shared" si="98"/>
        <v>0</v>
      </c>
      <c r="Y40" s="81">
        <f t="shared" si="98"/>
        <v>2.3969464907225617E-2</v>
      </c>
      <c r="Z40" s="81">
        <f t="shared" si="98"/>
        <v>0</v>
      </c>
      <c r="AA40" s="81">
        <f t="shared" si="98"/>
        <v>4.2185864294997097</v>
      </c>
      <c r="AB40" s="81">
        <f t="shared" si="98"/>
        <v>43.223000709999532</v>
      </c>
      <c r="AC40" s="82">
        <f t="shared" si="98"/>
        <v>0</v>
      </c>
      <c r="AD40" s="81">
        <f t="shared" si="98"/>
        <v>0</v>
      </c>
      <c r="AE40" s="81">
        <f t="shared" si="98"/>
        <v>0</v>
      </c>
      <c r="AF40" s="81">
        <f t="shared" si="98"/>
        <v>0</v>
      </c>
      <c r="AG40" s="81">
        <f t="shared" si="98"/>
        <v>0</v>
      </c>
      <c r="AH40" s="81">
        <f t="shared" si="98"/>
        <v>0</v>
      </c>
      <c r="AI40" s="83">
        <f t="shared" si="103"/>
        <v>47.465556604406466</v>
      </c>
      <c r="AJ40" t="str">
        <f t="shared" si="104"/>
        <v/>
      </c>
    </row>
    <row r="41" spans="1:36" x14ac:dyDescent="0.25">
      <c r="A41" s="29" t="s">
        <v>57</v>
      </c>
      <c r="B41" s="18">
        <f t="shared" si="99"/>
        <v>0</v>
      </c>
      <c r="C41" s="18">
        <f t="shared" si="99"/>
        <v>0</v>
      </c>
      <c r="D41" s="18">
        <f t="shared" si="99"/>
        <v>0.73011284947888333</v>
      </c>
      <c r="E41" s="18">
        <f t="shared" si="99"/>
        <v>0.62843038454252709</v>
      </c>
      <c r="F41" s="214">
        <v>0</v>
      </c>
      <c r="G41" s="18">
        <f t="shared" ref="G41:H41" si="111">G119+G145+G171+G197+G223+G249+G275+G301+G327+G353+G379+G405+G431</f>
        <v>0</v>
      </c>
      <c r="H41" s="18">
        <f t="shared" si="111"/>
        <v>0</v>
      </c>
      <c r="I41" s="16">
        <f t="shared" si="101"/>
        <v>1.3585432340214103</v>
      </c>
      <c r="J41" s="6"/>
      <c r="K41" s="31" t="s">
        <v>57</v>
      </c>
      <c r="L41" s="18">
        <f t="shared" si="97"/>
        <v>0</v>
      </c>
      <c r="M41" s="18">
        <f t="shared" si="97"/>
        <v>0</v>
      </c>
      <c r="N41" s="18">
        <f t="shared" si="97"/>
        <v>0.73011284947888333</v>
      </c>
      <c r="O41" s="18">
        <f t="shared" si="97"/>
        <v>0.62843038454252709</v>
      </c>
      <c r="P41" s="18">
        <f t="shared" si="97"/>
        <v>0</v>
      </c>
      <c r="Q41" s="18">
        <f t="shared" si="97"/>
        <v>0</v>
      </c>
      <c r="R41" s="18">
        <f t="shared" si="97"/>
        <v>0</v>
      </c>
      <c r="S41" s="20">
        <f t="shared" si="102"/>
        <v>1.3585432340214103</v>
      </c>
      <c r="T41" s="6"/>
      <c r="U41" s="84" t="s">
        <v>57</v>
      </c>
      <c r="V41" s="76">
        <f t="shared" si="98"/>
        <v>0</v>
      </c>
      <c r="W41" s="76">
        <f t="shared" si="98"/>
        <v>0</v>
      </c>
      <c r="X41" s="76">
        <f t="shared" si="98"/>
        <v>0</v>
      </c>
      <c r="Y41" s="76">
        <f t="shared" si="98"/>
        <v>0</v>
      </c>
      <c r="Z41" s="76">
        <f t="shared" si="98"/>
        <v>0.73011284947888333</v>
      </c>
      <c r="AA41" s="76">
        <f t="shared" si="98"/>
        <v>0</v>
      </c>
      <c r="AB41" s="76">
        <f t="shared" si="98"/>
        <v>0</v>
      </c>
      <c r="AC41" s="77">
        <f t="shared" si="98"/>
        <v>0.62843038454252709</v>
      </c>
      <c r="AD41" s="76">
        <f t="shared" si="98"/>
        <v>0</v>
      </c>
      <c r="AE41" s="76">
        <f t="shared" si="98"/>
        <v>0</v>
      </c>
      <c r="AF41" s="76">
        <f t="shared" si="98"/>
        <v>0</v>
      </c>
      <c r="AG41" s="76">
        <f t="shared" si="98"/>
        <v>0</v>
      </c>
      <c r="AH41" s="76">
        <f t="shared" si="98"/>
        <v>0.62843038454252709</v>
      </c>
      <c r="AI41" s="79">
        <f t="shared" si="103"/>
        <v>1.3585432340214103</v>
      </c>
      <c r="AJ41" t="str">
        <f t="shared" si="104"/>
        <v/>
      </c>
    </row>
    <row r="42" spans="1:36" x14ac:dyDescent="0.25">
      <c r="A42" s="21" t="s">
        <v>16</v>
      </c>
      <c r="B42" s="22">
        <f t="shared" si="99"/>
        <v>9.6677616568753457</v>
      </c>
      <c r="C42" s="22">
        <f t="shared" si="99"/>
        <v>0.59302421381203063</v>
      </c>
      <c r="D42" s="22">
        <f t="shared" si="99"/>
        <v>9.8938254019948833</v>
      </c>
      <c r="E42" s="22">
        <f t="shared" si="99"/>
        <v>10.24024908181954</v>
      </c>
      <c r="F42" s="214">
        <v>0</v>
      </c>
      <c r="G42" s="22">
        <f t="shared" ref="G42:H42" si="112">G120+G146+G172+G198+G224+G250+G276+G302+G328+G354+G380+G406+G432</f>
        <v>0</v>
      </c>
      <c r="H42" s="22">
        <f t="shared" si="112"/>
        <v>0</v>
      </c>
      <c r="I42" s="24">
        <f t="shared" si="101"/>
        <v>30.394860354501802</v>
      </c>
      <c r="J42" s="6"/>
      <c r="K42" s="25" t="s">
        <v>16</v>
      </c>
      <c r="L42" s="26">
        <f t="shared" si="97"/>
        <v>9.6677616568753457</v>
      </c>
      <c r="M42" s="26">
        <f t="shared" si="97"/>
        <v>0.59302421381203063</v>
      </c>
      <c r="N42" s="26">
        <f t="shared" si="97"/>
        <v>9.8938254019948833</v>
      </c>
      <c r="O42" s="26">
        <f t="shared" si="97"/>
        <v>10.24024908181954</v>
      </c>
      <c r="P42" s="26">
        <f t="shared" si="97"/>
        <v>8.1625953198369459</v>
      </c>
      <c r="Q42" s="26">
        <f t="shared" si="97"/>
        <v>0</v>
      </c>
      <c r="R42" s="26">
        <f t="shared" si="97"/>
        <v>0</v>
      </c>
      <c r="S42" s="28">
        <f t="shared" si="102"/>
        <v>38.557455674338748</v>
      </c>
      <c r="T42" s="6"/>
      <c r="U42" s="80" t="s">
        <v>16</v>
      </c>
      <c r="V42" s="81">
        <f t="shared" si="98"/>
        <v>9.2106944306518894</v>
      </c>
      <c r="W42" s="81">
        <f t="shared" si="98"/>
        <v>3.4018141600813977E-2</v>
      </c>
      <c r="X42" s="81">
        <f t="shared" si="98"/>
        <v>0</v>
      </c>
      <c r="Y42" s="81">
        <f t="shared" si="98"/>
        <v>0.59302421381203063</v>
      </c>
      <c r="Z42" s="81">
        <f t="shared" si="98"/>
        <v>7.8705847974194203</v>
      </c>
      <c r="AA42" s="81">
        <f t="shared" si="98"/>
        <v>8.9553353526481185</v>
      </c>
      <c r="AB42" s="81">
        <f t="shared" si="98"/>
        <v>8.1625953198369459</v>
      </c>
      <c r="AC42" s="82">
        <f t="shared" si="98"/>
        <v>3.7312034183695273</v>
      </c>
      <c r="AD42" s="81">
        <f t="shared" si="98"/>
        <v>0.42304908462264335</v>
      </c>
      <c r="AE42" s="81">
        <f t="shared" si="98"/>
        <v>0</v>
      </c>
      <c r="AF42" s="81">
        <f t="shared" si="98"/>
        <v>0</v>
      </c>
      <c r="AG42" s="81">
        <f t="shared" si="98"/>
        <v>2.0232406045754634</v>
      </c>
      <c r="AH42" s="81">
        <f t="shared" si="98"/>
        <v>1.2849137291714201</v>
      </c>
      <c r="AI42" s="83">
        <f t="shared" si="103"/>
        <v>38.557455674338748</v>
      </c>
      <c r="AJ42" t="str">
        <f t="shared" si="104"/>
        <v/>
      </c>
    </row>
    <row r="43" spans="1:36" x14ac:dyDescent="0.25">
      <c r="A43" s="29" t="s">
        <v>136</v>
      </c>
      <c r="B43" s="18">
        <f t="shared" si="99"/>
        <v>313.6756251620854</v>
      </c>
      <c r="C43" s="18">
        <f t="shared" si="99"/>
        <v>974.58923927246371</v>
      </c>
      <c r="D43" s="18">
        <f t="shared" si="99"/>
        <v>478.35601324333311</v>
      </c>
      <c r="E43" s="18">
        <f t="shared" si="99"/>
        <v>0.3608673809200626</v>
      </c>
      <c r="F43" s="214">
        <v>0</v>
      </c>
      <c r="G43" s="18">
        <f t="shared" ref="G43:H43" si="113">G121+G147+G173+G199+G225+G251+G277+G303+G329+G355+G381+G407+G433</f>
        <v>0</v>
      </c>
      <c r="H43" s="18">
        <f t="shared" si="113"/>
        <v>0</v>
      </c>
      <c r="I43" s="16">
        <f t="shared" si="101"/>
        <v>1766.9817450588023</v>
      </c>
      <c r="J43" s="6"/>
      <c r="K43" s="31" t="s">
        <v>136</v>
      </c>
      <c r="L43" s="18">
        <f t="shared" si="97"/>
        <v>313.6756251620854</v>
      </c>
      <c r="M43" s="18">
        <f t="shared" si="97"/>
        <v>974.58923927246371</v>
      </c>
      <c r="N43" s="18">
        <f t="shared" si="97"/>
        <v>478.35601324333311</v>
      </c>
      <c r="O43" s="18">
        <f t="shared" si="97"/>
        <v>0.3608673809200626</v>
      </c>
      <c r="P43" s="18">
        <f t="shared" si="97"/>
        <v>0.33214822114672859</v>
      </c>
      <c r="Q43" s="18">
        <f t="shared" si="97"/>
        <v>0</v>
      </c>
      <c r="R43" s="18">
        <f t="shared" si="97"/>
        <v>0</v>
      </c>
      <c r="S43" s="20">
        <f t="shared" si="102"/>
        <v>1767.3138932799491</v>
      </c>
      <c r="T43" s="6"/>
      <c r="U43" s="84" t="s">
        <v>136</v>
      </c>
      <c r="V43" s="76">
        <f t="shared" si="98"/>
        <v>302.81949933990376</v>
      </c>
      <c r="W43" s="76">
        <f t="shared" si="98"/>
        <v>0</v>
      </c>
      <c r="X43" s="76">
        <f t="shared" si="98"/>
        <v>0</v>
      </c>
      <c r="Y43" s="76">
        <f t="shared" si="98"/>
        <v>974.58923927246371</v>
      </c>
      <c r="Z43" s="76">
        <f t="shared" si="98"/>
        <v>424.22401888158873</v>
      </c>
      <c r="AA43" s="76">
        <f t="shared" si="98"/>
        <v>0.3608673809200626</v>
      </c>
      <c r="AB43" s="76">
        <f t="shared" si="98"/>
        <v>0.33214822114672859</v>
      </c>
      <c r="AC43" s="77">
        <f t="shared" si="98"/>
        <v>64.9881201839261</v>
      </c>
      <c r="AD43" s="76">
        <f t="shared" si="98"/>
        <v>10.856125822181701</v>
      </c>
      <c r="AE43" s="76">
        <f t="shared" si="98"/>
        <v>0</v>
      </c>
      <c r="AF43" s="76">
        <f t="shared" si="98"/>
        <v>0</v>
      </c>
      <c r="AG43" s="76">
        <f t="shared" si="98"/>
        <v>54.131994361744397</v>
      </c>
      <c r="AH43" s="76">
        <f t="shared" si="98"/>
        <v>0</v>
      </c>
      <c r="AI43" s="79">
        <f t="shared" si="103"/>
        <v>1767.3138932799493</v>
      </c>
      <c r="AJ43" t="str">
        <f t="shared" si="104"/>
        <v/>
      </c>
    </row>
    <row r="44" spans="1:36" x14ac:dyDescent="0.25">
      <c r="A44" s="21" t="s">
        <v>24</v>
      </c>
      <c r="B44" s="22">
        <f t="shared" si="99"/>
        <v>190.82530960624888</v>
      </c>
      <c r="C44" s="22">
        <f t="shared" si="99"/>
        <v>3.4209782921309708</v>
      </c>
      <c r="D44" s="22">
        <f t="shared" si="99"/>
        <v>63.975689489921884</v>
      </c>
      <c r="E44" s="22">
        <f t="shared" si="99"/>
        <v>895.08472029341215</v>
      </c>
      <c r="F44" s="214">
        <v>0</v>
      </c>
      <c r="G44" s="22">
        <f t="shared" ref="G44:H44" si="114">G122+G148+G174+G200+G226+G252+G278+G304+G330+G356+G382+G408+G434</f>
        <v>146.25174318792472</v>
      </c>
      <c r="H44" s="22">
        <f t="shared" si="114"/>
        <v>3.3853942302840627</v>
      </c>
      <c r="I44" s="24">
        <f t="shared" si="101"/>
        <v>1302.9438350999226</v>
      </c>
      <c r="J44" s="6"/>
      <c r="K44" s="25" t="s">
        <v>24</v>
      </c>
      <c r="L44" s="26">
        <f t="shared" si="97"/>
        <v>190.82530960624888</v>
      </c>
      <c r="M44" s="26">
        <f t="shared" si="97"/>
        <v>3.4209782921309708</v>
      </c>
      <c r="N44" s="26">
        <f t="shared" si="97"/>
        <v>63.975689489921884</v>
      </c>
      <c r="O44" s="26">
        <f t="shared" si="97"/>
        <v>895.08472029341215</v>
      </c>
      <c r="P44" s="26">
        <f t="shared" si="97"/>
        <v>11.238140055722264</v>
      </c>
      <c r="Q44" s="26">
        <f t="shared" si="97"/>
        <v>146.25174318792472</v>
      </c>
      <c r="R44" s="26">
        <f t="shared" si="97"/>
        <v>3.3853942302840627</v>
      </c>
      <c r="S44" s="28">
        <f t="shared" si="102"/>
        <v>1314.181975155645</v>
      </c>
      <c r="T44" s="6"/>
      <c r="U44" s="80" t="s">
        <v>24</v>
      </c>
      <c r="V44" s="81">
        <f t="shared" si="98"/>
        <v>5.4135912061685172</v>
      </c>
      <c r="W44" s="81">
        <f t="shared" si="98"/>
        <v>136.48652412181505</v>
      </c>
      <c r="X44" s="81">
        <f t="shared" si="98"/>
        <v>146.25174318792472</v>
      </c>
      <c r="Y44" s="81">
        <f t="shared" si="98"/>
        <v>3.4209782921309708</v>
      </c>
      <c r="Z44" s="81">
        <f t="shared" si="98"/>
        <v>58.795185592447112</v>
      </c>
      <c r="AA44" s="81">
        <f t="shared" si="98"/>
        <v>849.01639332114087</v>
      </c>
      <c r="AB44" s="81">
        <f t="shared" si="98"/>
        <v>11.238140055722264</v>
      </c>
      <c r="AC44" s="82">
        <f t="shared" si="98"/>
        <v>103.55941937829556</v>
      </c>
      <c r="AD44" s="81">
        <f t="shared" si="98"/>
        <v>48.925194278265295</v>
      </c>
      <c r="AE44" s="81">
        <f t="shared" si="98"/>
        <v>43.478763001953304</v>
      </c>
      <c r="AF44" s="81">
        <f t="shared" si="98"/>
        <v>3.3853942302840627</v>
      </c>
      <c r="AG44" s="81">
        <f t="shared" si="98"/>
        <v>5.1805038974747681</v>
      </c>
      <c r="AH44" s="81">
        <f t="shared" si="98"/>
        <v>2.5895639703180957</v>
      </c>
      <c r="AI44" s="83">
        <f t="shared" si="103"/>
        <v>1314.181975155645</v>
      </c>
      <c r="AJ44" t="str">
        <f t="shared" si="104"/>
        <v/>
      </c>
    </row>
    <row r="45" spans="1:36" x14ac:dyDescent="0.25">
      <c r="A45" s="29" t="s">
        <v>23</v>
      </c>
      <c r="B45" s="18">
        <f t="shared" si="99"/>
        <v>181.11897084537796</v>
      </c>
      <c r="C45" s="18">
        <f t="shared" si="99"/>
        <v>4.71800124463621E-2</v>
      </c>
      <c r="D45" s="18">
        <f t="shared" si="99"/>
        <v>139.03831670451618</v>
      </c>
      <c r="E45" s="18">
        <f t="shared" si="99"/>
        <v>0</v>
      </c>
      <c r="F45" s="214">
        <v>0</v>
      </c>
      <c r="G45" s="18">
        <f t="shared" ref="G45:H45" si="115">G123+G149+G175+G201+G227+G253+G279+G305+G331+G357+G383+G409+G435</f>
        <v>0</v>
      </c>
      <c r="H45" s="18">
        <f t="shared" si="115"/>
        <v>0</v>
      </c>
      <c r="I45" s="16">
        <f t="shared" si="101"/>
        <v>320.20446756234048</v>
      </c>
      <c r="J45" s="6"/>
      <c r="K45" s="31" t="s">
        <v>23</v>
      </c>
      <c r="L45" s="18">
        <f t="shared" si="97"/>
        <v>181.11897084537796</v>
      </c>
      <c r="M45" s="18">
        <f t="shared" si="97"/>
        <v>4.71800124463621E-2</v>
      </c>
      <c r="N45" s="18">
        <f t="shared" si="97"/>
        <v>139.03831670451618</v>
      </c>
      <c r="O45" s="18">
        <f t="shared" si="97"/>
        <v>0</v>
      </c>
      <c r="P45" s="18">
        <f t="shared" si="97"/>
        <v>0</v>
      </c>
      <c r="Q45" s="18">
        <f t="shared" si="97"/>
        <v>0</v>
      </c>
      <c r="R45" s="18">
        <f t="shared" si="97"/>
        <v>0</v>
      </c>
      <c r="S45" s="20">
        <f t="shared" si="102"/>
        <v>320.20446756234048</v>
      </c>
      <c r="T45" s="6"/>
      <c r="U45" s="84" t="s">
        <v>23</v>
      </c>
      <c r="V45" s="76">
        <f t="shared" si="98"/>
        <v>112.79260424756387</v>
      </c>
      <c r="W45" s="76">
        <f t="shared" si="98"/>
        <v>0</v>
      </c>
      <c r="X45" s="76">
        <f t="shared" si="98"/>
        <v>0</v>
      </c>
      <c r="Y45" s="76">
        <f t="shared" si="98"/>
        <v>4.71800124463621E-2</v>
      </c>
      <c r="Z45" s="76">
        <f t="shared" si="98"/>
        <v>0.60516054170296685</v>
      </c>
      <c r="AA45" s="76">
        <f t="shared" si="98"/>
        <v>0</v>
      </c>
      <c r="AB45" s="76">
        <f t="shared" si="98"/>
        <v>0</v>
      </c>
      <c r="AC45" s="77">
        <f t="shared" si="98"/>
        <v>206.75952276062733</v>
      </c>
      <c r="AD45" s="76">
        <f t="shared" si="98"/>
        <v>68.326366597814129</v>
      </c>
      <c r="AE45" s="76">
        <f t="shared" si="98"/>
        <v>0</v>
      </c>
      <c r="AF45" s="76">
        <f t="shared" si="98"/>
        <v>0</v>
      </c>
      <c r="AG45" s="76">
        <f t="shared" si="98"/>
        <v>138.43315616281322</v>
      </c>
      <c r="AH45" s="76">
        <f t="shared" si="98"/>
        <v>0</v>
      </c>
      <c r="AI45" s="79">
        <f t="shared" si="103"/>
        <v>320.20446756234054</v>
      </c>
      <c r="AJ45" t="str">
        <f t="shared" si="104"/>
        <v/>
      </c>
    </row>
    <row r="46" spans="1:36" x14ac:dyDescent="0.25">
      <c r="A46" s="21" t="s">
        <v>58</v>
      </c>
      <c r="B46" s="22">
        <f t="shared" si="99"/>
        <v>25.51940375031073</v>
      </c>
      <c r="C46" s="22">
        <f t="shared" si="99"/>
        <v>3.1907358818872229</v>
      </c>
      <c r="D46" s="22">
        <f t="shared" si="99"/>
        <v>10.38689454702612</v>
      </c>
      <c r="E46" s="22">
        <f t="shared" si="99"/>
        <v>0</v>
      </c>
      <c r="F46" s="214">
        <v>0</v>
      </c>
      <c r="G46" s="22">
        <f t="shared" ref="G46:H46" si="116">G124+G150+G176+G202+G228+G254+G280+G306+G332+G358+G384+G410+G436</f>
        <v>0</v>
      </c>
      <c r="H46" s="22">
        <f t="shared" si="116"/>
        <v>0</v>
      </c>
      <c r="I46" s="24">
        <f t="shared" si="101"/>
        <v>39.097034179224067</v>
      </c>
      <c r="J46" s="6"/>
      <c r="K46" s="25" t="s">
        <v>58</v>
      </c>
      <c r="L46" s="26">
        <f t="shared" si="97"/>
        <v>25.51940375031073</v>
      </c>
      <c r="M46" s="26">
        <f t="shared" si="97"/>
        <v>3.1907358818872229</v>
      </c>
      <c r="N46" s="26">
        <f t="shared" si="97"/>
        <v>10.38689454702612</v>
      </c>
      <c r="O46" s="26">
        <f t="shared" si="97"/>
        <v>0</v>
      </c>
      <c r="P46" s="26">
        <f t="shared" si="97"/>
        <v>0</v>
      </c>
      <c r="Q46" s="26">
        <f t="shared" si="97"/>
        <v>0</v>
      </c>
      <c r="R46" s="26">
        <f t="shared" si="97"/>
        <v>0</v>
      </c>
      <c r="S46" s="28">
        <f t="shared" si="102"/>
        <v>39.097034179224067</v>
      </c>
      <c r="T46" s="6"/>
      <c r="U46" s="80" t="s">
        <v>58</v>
      </c>
      <c r="V46" s="81">
        <f t="shared" si="98"/>
        <v>24.761766248700557</v>
      </c>
      <c r="W46" s="81">
        <f t="shared" si="98"/>
        <v>0</v>
      </c>
      <c r="X46" s="81">
        <f t="shared" si="98"/>
        <v>0</v>
      </c>
      <c r="Y46" s="81">
        <f t="shared" si="98"/>
        <v>3.1907358818872229</v>
      </c>
      <c r="Z46" s="81">
        <f t="shared" si="98"/>
        <v>10.38689454702612</v>
      </c>
      <c r="AA46" s="81">
        <f t="shared" si="98"/>
        <v>0</v>
      </c>
      <c r="AB46" s="81">
        <f t="shared" si="98"/>
        <v>0</v>
      </c>
      <c r="AC46" s="82">
        <f t="shared" si="98"/>
        <v>0.75763750161017607</v>
      </c>
      <c r="AD46" s="81">
        <f t="shared" si="98"/>
        <v>0.75763750161017607</v>
      </c>
      <c r="AE46" s="81">
        <f t="shared" si="98"/>
        <v>0</v>
      </c>
      <c r="AF46" s="81">
        <f t="shared" si="98"/>
        <v>0</v>
      </c>
      <c r="AG46" s="81">
        <f t="shared" si="98"/>
        <v>0</v>
      </c>
      <c r="AH46" s="81">
        <f t="shared" si="98"/>
        <v>0</v>
      </c>
      <c r="AI46" s="83">
        <f t="shared" si="103"/>
        <v>39.097034179224082</v>
      </c>
      <c r="AJ46" t="str">
        <f t="shared" si="104"/>
        <v/>
      </c>
    </row>
    <row r="47" spans="1:36" x14ac:dyDescent="0.25">
      <c r="A47" s="29" t="s">
        <v>21</v>
      </c>
      <c r="B47" s="18">
        <f t="shared" si="99"/>
        <v>70.819823705779484</v>
      </c>
      <c r="C47" s="18">
        <f t="shared" si="99"/>
        <v>634.23856332934827</v>
      </c>
      <c r="D47" s="18">
        <f t="shared" si="99"/>
        <v>313.55865665226827</v>
      </c>
      <c r="E47" s="18">
        <f t="shared" si="99"/>
        <v>0</v>
      </c>
      <c r="F47" s="214">
        <v>0</v>
      </c>
      <c r="G47" s="18">
        <f t="shared" ref="G47:H47" si="117">G125+G151+G177+G203+G229+G255+G281+G307+G333+G359+G385+G411+G437</f>
        <v>0</v>
      </c>
      <c r="H47" s="18">
        <f t="shared" si="117"/>
        <v>0</v>
      </c>
      <c r="I47" s="16">
        <f t="shared" si="101"/>
        <v>1018.6170436873961</v>
      </c>
      <c r="J47" s="6"/>
      <c r="K47" s="31" t="s">
        <v>21</v>
      </c>
      <c r="L47" s="18">
        <f t="shared" si="97"/>
        <v>70.819823705779484</v>
      </c>
      <c r="M47" s="18">
        <f t="shared" si="97"/>
        <v>634.23856332934827</v>
      </c>
      <c r="N47" s="18">
        <f t="shared" si="97"/>
        <v>313.55865665226827</v>
      </c>
      <c r="O47" s="18">
        <f t="shared" si="97"/>
        <v>0</v>
      </c>
      <c r="P47" s="18">
        <f t="shared" si="97"/>
        <v>38.282743646922114</v>
      </c>
      <c r="Q47" s="18">
        <f t="shared" si="97"/>
        <v>0</v>
      </c>
      <c r="R47" s="18">
        <f t="shared" si="97"/>
        <v>0</v>
      </c>
      <c r="S47" s="20">
        <f t="shared" si="102"/>
        <v>1056.8997873343183</v>
      </c>
      <c r="T47" s="6"/>
      <c r="U47" s="84" t="s">
        <v>21</v>
      </c>
      <c r="V47" s="76">
        <f t="shared" si="98"/>
        <v>69.081685805184449</v>
      </c>
      <c r="W47" s="76">
        <f t="shared" si="98"/>
        <v>0</v>
      </c>
      <c r="X47" s="76">
        <f t="shared" si="98"/>
        <v>0</v>
      </c>
      <c r="Y47" s="76">
        <f t="shared" si="98"/>
        <v>634.23856332934827</v>
      </c>
      <c r="Z47" s="76">
        <f t="shared" si="98"/>
        <v>116.58474970018378</v>
      </c>
      <c r="AA47" s="76">
        <f t="shared" si="98"/>
        <v>0</v>
      </c>
      <c r="AB47" s="76">
        <f t="shared" si="98"/>
        <v>38.282743646922114</v>
      </c>
      <c r="AC47" s="77">
        <f t="shared" si="98"/>
        <v>198.71204485267953</v>
      </c>
      <c r="AD47" s="76">
        <f t="shared" si="98"/>
        <v>1.7381379005950357</v>
      </c>
      <c r="AE47" s="76">
        <f t="shared" si="98"/>
        <v>0</v>
      </c>
      <c r="AF47" s="76">
        <f t="shared" si="98"/>
        <v>0</v>
      </c>
      <c r="AG47" s="76">
        <f t="shared" si="98"/>
        <v>196.97390695208449</v>
      </c>
      <c r="AH47" s="76">
        <f t="shared" si="98"/>
        <v>0</v>
      </c>
      <c r="AI47" s="79">
        <f t="shared" si="103"/>
        <v>1056.899787334318</v>
      </c>
      <c r="AJ47" t="str">
        <f t="shared" si="104"/>
        <v/>
      </c>
    </row>
    <row r="48" spans="1:36" x14ac:dyDescent="0.25">
      <c r="A48" s="21" t="s">
        <v>20</v>
      </c>
      <c r="B48" s="22">
        <f t="shared" si="99"/>
        <v>0.34820498623872115</v>
      </c>
      <c r="C48" s="22">
        <f t="shared" si="99"/>
        <v>18.745548669193688</v>
      </c>
      <c r="D48" s="22">
        <f t="shared" si="99"/>
        <v>5.8362853445675897</v>
      </c>
      <c r="E48" s="22">
        <f t="shared" si="99"/>
        <v>0</v>
      </c>
      <c r="F48" s="214">
        <v>0</v>
      </c>
      <c r="G48" s="22">
        <f t="shared" ref="G48:H48" si="118">G126+G152+G178+G204+G230+G256+G282+G308+G334+G360+G386+G412+G438</f>
        <v>0</v>
      </c>
      <c r="H48" s="22">
        <f t="shared" si="118"/>
        <v>0</v>
      </c>
      <c r="I48" s="24">
        <f t="shared" si="101"/>
        <v>24.930038999999997</v>
      </c>
      <c r="J48" s="6"/>
      <c r="K48" s="25" t="s">
        <v>20</v>
      </c>
      <c r="L48" s="26">
        <f t="shared" si="97"/>
        <v>0.34820498623872115</v>
      </c>
      <c r="M48" s="26">
        <f t="shared" si="97"/>
        <v>18.745548669193688</v>
      </c>
      <c r="N48" s="26">
        <f t="shared" si="97"/>
        <v>5.8362853445675897</v>
      </c>
      <c r="O48" s="26">
        <f t="shared" si="97"/>
        <v>0</v>
      </c>
      <c r="P48" s="26">
        <f t="shared" si="97"/>
        <v>0</v>
      </c>
      <c r="Q48" s="26">
        <f t="shared" si="97"/>
        <v>0</v>
      </c>
      <c r="R48" s="26">
        <f t="shared" si="97"/>
        <v>0</v>
      </c>
      <c r="S48" s="28">
        <f t="shared" si="102"/>
        <v>24.930038999999997</v>
      </c>
      <c r="T48" s="6"/>
      <c r="U48" s="80" t="s">
        <v>59</v>
      </c>
      <c r="V48" s="81">
        <f t="shared" si="98"/>
        <v>0.34820498623872115</v>
      </c>
      <c r="W48" s="81">
        <f t="shared" si="98"/>
        <v>0</v>
      </c>
      <c r="X48" s="81">
        <f t="shared" si="98"/>
        <v>0</v>
      </c>
      <c r="Y48" s="81">
        <f t="shared" si="98"/>
        <v>18.745548669193688</v>
      </c>
      <c r="Z48" s="81">
        <f t="shared" si="98"/>
        <v>5.8362853445675897</v>
      </c>
      <c r="AA48" s="81">
        <f t="shared" si="98"/>
        <v>0</v>
      </c>
      <c r="AB48" s="81">
        <f t="shared" si="98"/>
        <v>0</v>
      </c>
      <c r="AC48" s="82">
        <f t="shared" si="98"/>
        <v>0</v>
      </c>
      <c r="AD48" s="81">
        <f t="shared" si="98"/>
        <v>0</v>
      </c>
      <c r="AE48" s="81">
        <f t="shared" si="98"/>
        <v>0</v>
      </c>
      <c r="AF48" s="81">
        <f t="shared" si="98"/>
        <v>0</v>
      </c>
      <c r="AG48" s="81">
        <f t="shared" si="98"/>
        <v>0</v>
      </c>
      <c r="AH48" s="81">
        <f t="shared" si="98"/>
        <v>0</v>
      </c>
      <c r="AI48" s="83">
        <f t="shared" si="103"/>
        <v>24.930038999999997</v>
      </c>
      <c r="AJ48" t="str">
        <f t="shared" si="104"/>
        <v/>
      </c>
    </row>
    <row r="49" spans="1:36" x14ac:dyDescent="0.25">
      <c r="A49" s="32" t="s">
        <v>62</v>
      </c>
      <c r="B49" s="18">
        <f t="shared" si="99"/>
        <v>0</v>
      </c>
      <c r="C49" s="18">
        <f t="shared" si="99"/>
        <v>0</v>
      </c>
      <c r="D49" s="18">
        <f t="shared" si="99"/>
        <v>0</v>
      </c>
      <c r="E49" s="18">
        <f t="shared" si="99"/>
        <v>0</v>
      </c>
      <c r="F49" s="214">
        <v>0</v>
      </c>
      <c r="G49" s="18">
        <f t="shared" ref="G49:H49" si="119">G127+G153+G179+G205+G231+G257+G283+G309+G335+G361+G387+G413+G439</f>
        <v>0</v>
      </c>
      <c r="H49" s="18">
        <f t="shared" si="119"/>
        <v>0</v>
      </c>
      <c r="I49" s="16">
        <f t="shared" si="101"/>
        <v>0</v>
      </c>
      <c r="J49" s="6"/>
      <c r="K49" s="33" t="s">
        <v>62</v>
      </c>
      <c r="L49" s="18">
        <f t="shared" si="97"/>
        <v>0</v>
      </c>
      <c r="M49" s="18">
        <f t="shared" si="97"/>
        <v>0</v>
      </c>
      <c r="N49" s="18">
        <f t="shared" si="97"/>
        <v>0</v>
      </c>
      <c r="O49" s="18">
        <f t="shared" si="97"/>
        <v>0</v>
      </c>
      <c r="P49" s="18">
        <f t="shared" si="97"/>
        <v>0</v>
      </c>
      <c r="Q49" s="18">
        <f t="shared" si="97"/>
        <v>0</v>
      </c>
      <c r="R49" s="18">
        <f t="shared" si="97"/>
        <v>0</v>
      </c>
      <c r="S49" s="20">
        <f t="shared" si="102"/>
        <v>0</v>
      </c>
      <c r="T49" s="6"/>
      <c r="U49" s="85" t="s">
        <v>60</v>
      </c>
      <c r="V49" s="76">
        <f t="shared" ref="V49:AH53" si="120">V127+V153+V179+V205+V231+V257+V283+V309+V335+V361+V387+V413+V439</f>
        <v>0</v>
      </c>
      <c r="W49" s="76">
        <f t="shared" si="120"/>
        <v>0</v>
      </c>
      <c r="X49" s="76">
        <f t="shared" si="120"/>
        <v>0</v>
      </c>
      <c r="Y49" s="76">
        <f t="shared" si="120"/>
        <v>0</v>
      </c>
      <c r="Z49" s="76">
        <f t="shared" si="120"/>
        <v>0</v>
      </c>
      <c r="AA49" s="76">
        <f t="shared" si="120"/>
        <v>0</v>
      </c>
      <c r="AB49" s="76">
        <f t="shared" si="120"/>
        <v>0</v>
      </c>
      <c r="AC49" s="77">
        <f t="shared" si="120"/>
        <v>0</v>
      </c>
      <c r="AD49" s="76">
        <f t="shared" si="120"/>
        <v>0</v>
      </c>
      <c r="AE49" s="76">
        <f t="shared" si="120"/>
        <v>0</v>
      </c>
      <c r="AF49" s="76">
        <f t="shared" si="120"/>
        <v>0</v>
      </c>
      <c r="AG49" s="76">
        <f t="shared" si="120"/>
        <v>0</v>
      </c>
      <c r="AH49" s="76">
        <f t="shared" si="120"/>
        <v>0</v>
      </c>
      <c r="AI49" s="79">
        <f t="shared" si="103"/>
        <v>0</v>
      </c>
      <c r="AJ49" t="str">
        <f t="shared" si="104"/>
        <v/>
      </c>
    </row>
    <row r="50" spans="1:36" ht="14.4" x14ac:dyDescent="0.3">
      <c r="A50" s="34" t="s">
        <v>22</v>
      </c>
      <c r="B50" s="35">
        <f t="shared" ref="B50:E53" si="121">B128+B154+B180+B206+B232+B258+B284+B310+B336+B362+B388+B414+B440</f>
        <v>0</v>
      </c>
      <c r="C50" s="35">
        <f t="shared" si="121"/>
        <v>0</v>
      </c>
      <c r="D50" s="35">
        <f t="shared" si="121"/>
        <v>0</v>
      </c>
      <c r="E50" s="35">
        <f t="shared" si="121"/>
        <v>0</v>
      </c>
      <c r="F50" s="214">
        <v>0</v>
      </c>
      <c r="G50" s="35">
        <f t="shared" ref="G50:H50" si="122">G128+G154+G180+G206+G232+G258+G284+G310+G336+G362+G388+G414+G440</f>
        <v>0</v>
      </c>
      <c r="H50" s="35">
        <f t="shared" si="122"/>
        <v>0</v>
      </c>
      <c r="I50" s="37">
        <f t="shared" si="101"/>
        <v>0</v>
      </c>
      <c r="J50" s="6"/>
      <c r="K50" s="38" t="s">
        <v>22</v>
      </c>
      <c r="L50" s="39">
        <f t="shared" si="97"/>
        <v>0</v>
      </c>
      <c r="M50" s="39">
        <f t="shared" si="97"/>
        <v>0</v>
      </c>
      <c r="N50" s="39">
        <f t="shared" si="97"/>
        <v>0</v>
      </c>
      <c r="O50" s="39">
        <f t="shared" si="97"/>
        <v>0</v>
      </c>
      <c r="P50" s="39">
        <f t="shared" si="97"/>
        <v>0</v>
      </c>
      <c r="Q50" s="39">
        <f t="shared" si="97"/>
        <v>0</v>
      </c>
      <c r="R50" s="39">
        <f t="shared" si="97"/>
        <v>0</v>
      </c>
      <c r="S50" s="41">
        <f t="shared" si="102"/>
        <v>0</v>
      </c>
      <c r="T50" s="6"/>
      <c r="U50" s="86" t="s">
        <v>63</v>
      </c>
      <c r="V50" s="87">
        <f t="shared" si="120"/>
        <v>0</v>
      </c>
      <c r="W50" s="87">
        <f t="shared" si="120"/>
        <v>0</v>
      </c>
      <c r="X50" s="87">
        <f t="shared" si="120"/>
        <v>0</v>
      </c>
      <c r="Y50" s="87">
        <f t="shared" si="120"/>
        <v>0</v>
      </c>
      <c r="Z50" s="87">
        <f t="shared" si="120"/>
        <v>0</v>
      </c>
      <c r="AA50" s="87">
        <f t="shared" si="120"/>
        <v>0</v>
      </c>
      <c r="AB50" s="87">
        <f t="shared" si="120"/>
        <v>0</v>
      </c>
      <c r="AC50" s="171">
        <f t="shared" si="120"/>
        <v>0</v>
      </c>
      <c r="AD50" s="87">
        <f t="shared" si="120"/>
        <v>0</v>
      </c>
      <c r="AE50" s="87">
        <f t="shared" si="120"/>
        <v>0</v>
      </c>
      <c r="AF50" s="87">
        <f t="shared" si="120"/>
        <v>0</v>
      </c>
      <c r="AG50" s="87">
        <f t="shared" si="120"/>
        <v>0</v>
      </c>
      <c r="AH50" s="87">
        <f t="shared" si="120"/>
        <v>0</v>
      </c>
      <c r="AI50" s="89">
        <f t="shared" si="103"/>
        <v>0</v>
      </c>
      <c r="AJ50" t="str">
        <f t="shared" si="104"/>
        <v/>
      </c>
    </row>
    <row r="51" spans="1:36" ht="14.4" x14ac:dyDescent="0.3">
      <c r="A51" s="42" t="s">
        <v>18</v>
      </c>
      <c r="B51" s="43">
        <f t="shared" si="121"/>
        <v>0</v>
      </c>
      <c r="C51" s="43">
        <f t="shared" si="121"/>
        <v>0</v>
      </c>
      <c r="D51" s="43">
        <f t="shared" si="121"/>
        <v>0</v>
      </c>
      <c r="E51" s="43">
        <f t="shared" si="121"/>
        <v>0</v>
      </c>
      <c r="F51" s="214">
        <v>0</v>
      </c>
      <c r="G51" s="43">
        <f t="shared" ref="G51:H51" si="123">G129+G155+G181+G207+G233+G259+G285+G311+G337+G363+G389+G415+G441</f>
        <v>0</v>
      </c>
      <c r="H51" s="43">
        <f t="shared" si="123"/>
        <v>0</v>
      </c>
      <c r="I51" s="45">
        <f t="shared" si="101"/>
        <v>0</v>
      </c>
      <c r="J51" s="6"/>
      <c r="K51" s="46" t="s">
        <v>18</v>
      </c>
      <c r="L51" s="43">
        <f t="shared" si="97"/>
        <v>0</v>
      </c>
      <c r="M51" s="43">
        <f t="shared" si="97"/>
        <v>0</v>
      </c>
      <c r="N51" s="43">
        <f t="shared" si="97"/>
        <v>0</v>
      </c>
      <c r="O51" s="43">
        <f t="shared" si="97"/>
        <v>0</v>
      </c>
      <c r="P51" s="43">
        <f t="shared" si="97"/>
        <v>0</v>
      </c>
      <c r="Q51" s="43">
        <f t="shared" si="97"/>
        <v>0</v>
      </c>
      <c r="R51" s="43">
        <f t="shared" si="97"/>
        <v>0</v>
      </c>
      <c r="S51" s="48">
        <f t="shared" si="102"/>
        <v>0</v>
      </c>
      <c r="T51" s="6"/>
      <c r="U51" s="90" t="s">
        <v>18</v>
      </c>
      <c r="V51" s="91">
        <f t="shared" si="120"/>
        <v>0</v>
      </c>
      <c r="W51" s="91">
        <f t="shared" si="120"/>
        <v>0</v>
      </c>
      <c r="X51" s="91">
        <f t="shared" si="120"/>
        <v>0</v>
      </c>
      <c r="Y51" s="91">
        <f t="shared" si="120"/>
        <v>0</v>
      </c>
      <c r="Z51" s="91">
        <f t="shared" si="120"/>
        <v>0</v>
      </c>
      <c r="AA51" s="91">
        <f t="shared" si="120"/>
        <v>0</v>
      </c>
      <c r="AB51" s="91">
        <f t="shared" si="120"/>
        <v>0</v>
      </c>
      <c r="AC51" s="172">
        <f t="shared" si="120"/>
        <v>0</v>
      </c>
      <c r="AD51" s="91">
        <f t="shared" si="120"/>
        <v>0</v>
      </c>
      <c r="AE51" s="91">
        <f t="shared" si="120"/>
        <v>0</v>
      </c>
      <c r="AF51" s="91">
        <f t="shared" si="120"/>
        <v>0</v>
      </c>
      <c r="AG51" s="91">
        <f t="shared" si="120"/>
        <v>0</v>
      </c>
      <c r="AH51" s="91">
        <f t="shared" si="120"/>
        <v>0</v>
      </c>
      <c r="AI51" s="93">
        <f t="shared" si="103"/>
        <v>0</v>
      </c>
      <c r="AJ51" t="str">
        <f t="shared" si="104"/>
        <v/>
      </c>
    </row>
    <row r="52" spans="1:36" ht="14.4" x14ac:dyDescent="0.3">
      <c r="A52" s="34" t="s">
        <v>19</v>
      </c>
      <c r="B52" s="35">
        <f t="shared" si="121"/>
        <v>0</v>
      </c>
      <c r="C52" s="35">
        <f t="shared" si="121"/>
        <v>0</v>
      </c>
      <c r="D52" s="35">
        <f t="shared" si="121"/>
        <v>0</v>
      </c>
      <c r="E52" s="35">
        <f t="shared" si="121"/>
        <v>0</v>
      </c>
      <c r="F52" s="214">
        <v>0</v>
      </c>
      <c r="G52" s="35">
        <f t="shared" ref="G52:H52" si="124">G130+G156+G182+G208+G234+G260+G286+G312+G338+G364+G390+G416+G442</f>
        <v>0</v>
      </c>
      <c r="H52" s="35">
        <f t="shared" si="124"/>
        <v>0</v>
      </c>
      <c r="I52" s="37">
        <f t="shared" si="101"/>
        <v>0</v>
      </c>
      <c r="J52" s="6"/>
      <c r="K52" s="38" t="s">
        <v>19</v>
      </c>
      <c r="L52" s="39">
        <f t="shared" si="97"/>
        <v>0</v>
      </c>
      <c r="M52" s="39">
        <f t="shared" si="97"/>
        <v>0</v>
      </c>
      <c r="N52" s="39">
        <f t="shared" si="97"/>
        <v>0</v>
      </c>
      <c r="O52" s="39">
        <f t="shared" si="97"/>
        <v>0</v>
      </c>
      <c r="P52" s="39">
        <f t="shared" si="97"/>
        <v>0</v>
      </c>
      <c r="Q52" s="39">
        <f t="shared" si="97"/>
        <v>0</v>
      </c>
      <c r="R52" s="39">
        <f t="shared" si="97"/>
        <v>0</v>
      </c>
      <c r="S52" s="41">
        <f t="shared" si="102"/>
        <v>0</v>
      </c>
      <c r="T52" s="6"/>
      <c r="U52" s="86" t="s">
        <v>19</v>
      </c>
      <c r="V52" s="87">
        <f t="shared" si="120"/>
        <v>0</v>
      </c>
      <c r="W52" s="87">
        <f t="shared" si="120"/>
        <v>0</v>
      </c>
      <c r="X52" s="87">
        <f t="shared" si="120"/>
        <v>0</v>
      </c>
      <c r="Y52" s="87">
        <f t="shared" si="120"/>
        <v>0</v>
      </c>
      <c r="Z52" s="87">
        <f t="shared" si="120"/>
        <v>0</v>
      </c>
      <c r="AA52" s="87">
        <f t="shared" si="120"/>
        <v>0</v>
      </c>
      <c r="AB52" s="87">
        <f t="shared" si="120"/>
        <v>0</v>
      </c>
      <c r="AC52" s="171">
        <f t="shared" si="120"/>
        <v>0</v>
      </c>
      <c r="AD52" s="87">
        <f t="shared" si="120"/>
        <v>0</v>
      </c>
      <c r="AE52" s="87">
        <f t="shared" si="120"/>
        <v>0</v>
      </c>
      <c r="AF52" s="87">
        <f t="shared" si="120"/>
        <v>0</v>
      </c>
      <c r="AG52" s="87">
        <f t="shared" si="120"/>
        <v>0</v>
      </c>
      <c r="AH52" s="87">
        <f t="shared" si="120"/>
        <v>0</v>
      </c>
      <c r="AI52" s="89">
        <f t="shared" si="103"/>
        <v>0</v>
      </c>
      <c r="AJ52" t="str">
        <f t="shared" si="104"/>
        <v/>
      </c>
    </row>
    <row r="53" spans="1:36" ht="15" thickBot="1" x14ac:dyDescent="0.35">
      <c r="A53" s="49" t="s">
        <v>10</v>
      </c>
      <c r="B53" s="50">
        <f t="shared" si="121"/>
        <v>0</v>
      </c>
      <c r="C53" s="50">
        <f t="shared" si="121"/>
        <v>0</v>
      </c>
      <c r="D53" s="50">
        <f t="shared" si="121"/>
        <v>0</v>
      </c>
      <c r="E53" s="50">
        <f t="shared" si="121"/>
        <v>0</v>
      </c>
      <c r="F53" s="215">
        <v>0</v>
      </c>
      <c r="G53" s="50">
        <f t="shared" ref="G53:H53" si="125">G131+G157+G183+G209+G235+G261+G287+G313+G339+G365+G391+G417+G443</f>
        <v>0</v>
      </c>
      <c r="H53" s="50">
        <f t="shared" si="125"/>
        <v>0</v>
      </c>
      <c r="I53" s="52">
        <f t="shared" si="101"/>
        <v>0</v>
      </c>
      <c r="J53" s="6"/>
      <c r="K53" s="53" t="s">
        <v>10</v>
      </c>
      <c r="L53" s="50">
        <f t="shared" si="97"/>
        <v>0</v>
      </c>
      <c r="M53" s="50">
        <f t="shared" si="97"/>
        <v>0</v>
      </c>
      <c r="N53" s="50">
        <f t="shared" si="97"/>
        <v>0</v>
      </c>
      <c r="O53" s="50">
        <f t="shared" si="97"/>
        <v>0</v>
      </c>
      <c r="P53" s="50">
        <f t="shared" si="97"/>
        <v>0</v>
      </c>
      <c r="Q53" s="50">
        <f t="shared" si="97"/>
        <v>0</v>
      </c>
      <c r="R53" s="50">
        <f t="shared" si="97"/>
        <v>0</v>
      </c>
      <c r="S53" s="55">
        <f t="shared" si="102"/>
        <v>0</v>
      </c>
      <c r="T53" s="6"/>
      <c r="U53" s="90" t="s">
        <v>10</v>
      </c>
      <c r="V53" s="91">
        <f t="shared" si="120"/>
        <v>0</v>
      </c>
      <c r="W53" s="91">
        <f t="shared" si="120"/>
        <v>0</v>
      </c>
      <c r="X53" s="91">
        <f t="shared" si="120"/>
        <v>0</v>
      </c>
      <c r="Y53" s="91">
        <f t="shared" si="120"/>
        <v>0</v>
      </c>
      <c r="Z53" s="91">
        <f t="shared" si="120"/>
        <v>0</v>
      </c>
      <c r="AA53" s="91">
        <f t="shared" si="120"/>
        <v>0</v>
      </c>
      <c r="AB53" s="91">
        <f t="shared" si="120"/>
        <v>0</v>
      </c>
      <c r="AC53" s="172">
        <f t="shared" si="120"/>
        <v>0</v>
      </c>
      <c r="AD53" s="91">
        <f t="shared" si="120"/>
        <v>0</v>
      </c>
      <c r="AE53" s="91">
        <f t="shared" si="120"/>
        <v>0</v>
      </c>
      <c r="AF53" s="91">
        <f t="shared" si="120"/>
        <v>0</v>
      </c>
      <c r="AG53" s="91">
        <f t="shared" si="120"/>
        <v>0</v>
      </c>
      <c r="AH53" s="91">
        <f t="shared" si="120"/>
        <v>0</v>
      </c>
      <c r="AI53" s="93">
        <f t="shared" si="103"/>
        <v>0</v>
      </c>
      <c r="AJ53" t="str">
        <f t="shared" si="104"/>
        <v/>
      </c>
    </row>
    <row r="54" spans="1:36" x14ac:dyDescent="0.25">
      <c r="A54" s="56" t="s">
        <v>25</v>
      </c>
      <c r="B54" s="57">
        <f>SUM(B33:B49)</f>
        <v>974.31476622149114</v>
      </c>
      <c r="C54" s="57">
        <f t="shared" ref="C54:I54" si="126">SUM(C33:C49)</f>
        <v>1712.829311818808</v>
      </c>
      <c r="D54" s="57">
        <f t="shared" si="126"/>
        <v>1061.3224250330252</v>
      </c>
      <c r="E54" s="57">
        <f t="shared" si="126"/>
        <v>1398.1082654506947</v>
      </c>
      <c r="F54" s="57">
        <f t="shared" si="126"/>
        <v>0</v>
      </c>
      <c r="G54" s="57">
        <f t="shared" si="126"/>
        <v>146.25174318792472</v>
      </c>
      <c r="H54" s="58">
        <f t="shared" si="126"/>
        <v>3.3853942302840627</v>
      </c>
      <c r="I54" s="16">
        <f t="shared" si="126"/>
        <v>5296.2119059422275</v>
      </c>
      <c r="J54" s="6"/>
      <c r="K54" s="59" t="s">
        <v>25</v>
      </c>
      <c r="L54" s="57">
        <f>SUM(L33:L49)</f>
        <v>974.31476622149114</v>
      </c>
      <c r="M54" s="57">
        <f t="shared" ref="M54:S54" si="127">SUM(M33:M49)</f>
        <v>1712.829311818808</v>
      </c>
      <c r="N54" s="57">
        <f t="shared" si="127"/>
        <v>1061.3224250330252</v>
      </c>
      <c r="O54" s="57">
        <f t="shared" si="127"/>
        <v>1398.1082654506947</v>
      </c>
      <c r="P54" s="57">
        <f t="shared" si="127"/>
        <v>892.07938677579864</v>
      </c>
      <c r="Q54" s="57">
        <f t="shared" si="127"/>
        <v>146.25174318792472</v>
      </c>
      <c r="R54" s="58">
        <f t="shared" si="127"/>
        <v>3.3853942302840627</v>
      </c>
      <c r="S54" s="60">
        <f t="shared" si="127"/>
        <v>6188.2912927180269</v>
      </c>
      <c r="T54" s="6"/>
      <c r="U54" s="94" t="s">
        <v>61</v>
      </c>
      <c r="V54" s="95">
        <f>SUM(V33:V49)</f>
        <v>701.9736247633931</v>
      </c>
      <c r="W54" s="95">
        <f t="shared" ref="W54:AH54" si="128">SUM(W33:W49)</f>
        <v>137.1803481469845</v>
      </c>
      <c r="X54" s="95">
        <f t="shared" si="128"/>
        <v>146.25174318792472</v>
      </c>
      <c r="Y54" s="95">
        <f t="shared" si="128"/>
        <v>1712.829311818808</v>
      </c>
      <c r="Z54" s="95">
        <f t="shared" si="128"/>
        <v>661.0574016101225</v>
      </c>
      <c r="AA54" s="95">
        <f t="shared" si="128"/>
        <v>1349.0587762979362</v>
      </c>
      <c r="AB54" s="95">
        <f t="shared" si="128"/>
        <v>892.07938677579864</v>
      </c>
      <c r="AC54" s="95">
        <f t="shared" si="128"/>
        <v>587.86070011705885</v>
      </c>
      <c r="AD54" s="96">
        <f t="shared" si="128"/>
        <v>135.16079331111365</v>
      </c>
      <c r="AE54" s="96">
        <f t="shared" si="128"/>
        <v>44.0126650539328</v>
      </c>
      <c r="AF54" s="96">
        <f t="shared" si="128"/>
        <v>3.3853942302840627</v>
      </c>
      <c r="AG54" s="96">
        <f t="shared" si="128"/>
        <v>400.26502342290257</v>
      </c>
      <c r="AH54" s="96">
        <f t="shared" si="128"/>
        <v>5.0368240988257931</v>
      </c>
      <c r="AI54" s="97">
        <f>SUM(V54:AC54)</f>
        <v>6188.2912927180259</v>
      </c>
      <c r="AJ54" t="str">
        <f t="shared" si="104"/>
        <v/>
      </c>
    </row>
    <row r="55" spans="1:36" ht="15" thickBot="1" x14ac:dyDescent="0.35">
      <c r="A55" s="61" t="s">
        <v>86</v>
      </c>
      <c r="B55" s="98">
        <f>IF($I54=0,"-",B54/$I54)</f>
        <v>0.18396446054742116</v>
      </c>
      <c r="C55" s="98">
        <f t="shared" ref="C55:H55" si="129">IF($I54=0,"-",C54/$I54)</f>
        <v>0.3234064917034481</v>
      </c>
      <c r="D55" s="98">
        <f t="shared" si="129"/>
        <v>0.20039274180896083</v>
      </c>
      <c r="E55" s="98">
        <f t="shared" si="129"/>
        <v>0.26398268994525115</v>
      </c>
      <c r="F55" s="98">
        <f t="shared" si="129"/>
        <v>0</v>
      </c>
      <c r="G55" s="98">
        <f t="shared" si="129"/>
        <v>2.7614405500624634E-2</v>
      </c>
      <c r="H55" s="99">
        <f t="shared" si="129"/>
        <v>6.3921049429418195E-4</v>
      </c>
      <c r="I55" s="100">
        <f>SUM(B55:H55)</f>
        <v>1.0000000000000002</v>
      </c>
      <c r="K55" s="64" t="s">
        <v>86</v>
      </c>
      <c r="L55" s="65">
        <f>IF($S54=0,"-",L54/$S54)</f>
        <v>0.15744487777555019</v>
      </c>
      <c r="M55" s="65">
        <f t="shared" ref="M55:R55" si="130">IF($S54=0,"-",M54/$S54)</f>
        <v>0.27678550197440649</v>
      </c>
      <c r="N55" s="65">
        <f t="shared" si="130"/>
        <v>0.17150492354519889</v>
      </c>
      <c r="O55" s="65">
        <f t="shared" si="130"/>
        <v>0.22592799842759445</v>
      </c>
      <c r="P55" s="65">
        <f t="shared" si="130"/>
        <v>0.14415601085642799</v>
      </c>
      <c r="Q55" s="65">
        <f t="shared" si="130"/>
        <v>2.3633622961482779E-2</v>
      </c>
      <c r="R55" s="66">
        <f t="shared" si="130"/>
        <v>5.4706445933916706E-4</v>
      </c>
      <c r="S55" s="67">
        <f>SUM(L55:R55)</f>
        <v>1</v>
      </c>
      <c r="U55" s="101" t="s">
        <v>86</v>
      </c>
      <c r="V55" s="102">
        <f>+V54/$AI54</f>
        <v>0.11343577597735735</v>
      </c>
      <c r="W55" s="102">
        <f t="shared" ref="W55:AH55" si="131">+W54/$AI54</f>
        <v>2.2167726381660365E-2</v>
      </c>
      <c r="X55" s="102">
        <f t="shared" si="131"/>
        <v>2.3633622961482782E-2</v>
      </c>
      <c r="Y55" s="102">
        <f t="shared" si="131"/>
        <v>0.27678550197440654</v>
      </c>
      <c r="Z55" s="102">
        <f t="shared" si="131"/>
        <v>0.10682389860800692</v>
      </c>
      <c r="AA55" s="102">
        <f t="shared" si="131"/>
        <v>0.21800182190605988</v>
      </c>
      <c r="AB55" s="102">
        <f t="shared" si="131"/>
        <v>0.14415601085642801</v>
      </c>
      <c r="AC55" s="102">
        <f t="shared" si="131"/>
        <v>9.499564133459823E-2</v>
      </c>
      <c r="AD55" s="102">
        <f t="shared" si="131"/>
        <v>2.1841375416532506E-2</v>
      </c>
      <c r="AE55" s="102">
        <f t="shared" si="131"/>
        <v>7.1122484337031791E-3</v>
      </c>
      <c r="AF55" s="102">
        <f t="shared" si="131"/>
        <v>5.4706445933916717E-4</v>
      </c>
      <c r="AG55" s="102">
        <f t="shared" si="131"/>
        <v>6.4681024937191967E-2</v>
      </c>
      <c r="AH55" s="102">
        <f t="shared" si="131"/>
        <v>8.1392808783141738E-4</v>
      </c>
      <c r="AI55" s="103">
        <f>SUM(V55:AC55)</f>
        <v>1</v>
      </c>
      <c r="AJ55" t="str">
        <f t="shared" si="104"/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9.4042047876025485E-3</v>
      </c>
      <c r="G59" s="224"/>
      <c r="H59" s="226"/>
      <c r="I59" s="16">
        <f>SUM(B59:H59)</f>
        <v>9.4042047876025485E-3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132">F450+F476+F502+F528+F554</f>
        <v>0</v>
      </c>
      <c r="G60" s="227"/>
      <c r="H60" s="229"/>
      <c r="I60" s="24">
        <f t="shared" ref="I60:I79" si="133">SUM(B60:H60)</f>
        <v>0</v>
      </c>
      <c r="J60" s="6"/>
      <c r="K60" s="25" t="s">
        <v>7</v>
      </c>
      <c r="L60" s="227"/>
      <c r="M60" s="228"/>
      <c r="N60" s="228"/>
      <c r="O60" s="229"/>
      <c r="P60" s="26">
        <f t="shared" ref="P60:P79" si="134">P450+P476+P502+P528+P554</f>
        <v>0</v>
      </c>
      <c r="Q60" s="227"/>
      <c r="R60" s="234"/>
      <c r="S60" s="28">
        <f t="shared" ref="S60:S79" si="135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132"/>
        <v>0</v>
      </c>
      <c r="G61" s="227"/>
      <c r="H61" s="229"/>
      <c r="I61" s="16">
        <f t="shared" si="133"/>
        <v>0</v>
      </c>
      <c r="J61" s="6"/>
      <c r="K61" s="31" t="s">
        <v>9</v>
      </c>
      <c r="L61" s="227"/>
      <c r="M61" s="228"/>
      <c r="N61" s="228"/>
      <c r="O61" s="229"/>
      <c r="P61" s="18">
        <f t="shared" si="134"/>
        <v>0</v>
      </c>
      <c r="Q61" s="227"/>
      <c r="R61" s="234"/>
      <c r="S61" s="20">
        <f t="shared" si="135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132"/>
        <v>0</v>
      </c>
      <c r="G62" s="227"/>
      <c r="H62" s="229"/>
      <c r="I62" s="24">
        <f t="shared" si="133"/>
        <v>0</v>
      </c>
      <c r="J62" s="6"/>
      <c r="K62" s="25" t="s">
        <v>54</v>
      </c>
      <c r="L62" s="227"/>
      <c r="M62" s="228"/>
      <c r="N62" s="228"/>
      <c r="O62" s="229"/>
      <c r="P62" s="26">
        <f t="shared" si="134"/>
        <v>0</v>
      </c>
      <c r="Q62" s="227"/>
      <c r="R62" s="234"/>
      <c r="S62" s="28">
        <f t="shared" si="135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132"/>
        <v>0</v>
      </c>
      <c r="G63" s="227"/>
      <c r="H63" s="229"/>
      <c r="I63" s="16">
        <f t="shared" si="133"/>
        <v>0</v>
      </c>
      <c r="J63" s="6"/>
      <c r="K63" s="31" t="s">
        <v>15</v>
      </c>
      <c r="L63" s="227"/>
      <c r="M63" s="228"/>
      <c r="N63" s="228"/>
      <c r="O63" s="229"/>
      <c r="P63" s="18">
        <f t="shared" si="134"/>
        <v>0</v>
      </c>
      <c r="Q63" s="227"/>
      <c r="R63" s="234"/>
      <c r="S63" s="20">
        <f t="shared" si="135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132"/>
        <v>0</v>
      </c>
      <c r="G64" s="227"/>
      <c r="H64" s="229"/>
      <c r="I64" s="24">
        <f t="shared" si="133"/>
        <v>0</v>
      </c>
      <c r="J64" s="6"/>
      <c r="K64" s="25" t="s">
        <v>14</v>
      </c>
      <c r="L64" s="227"/>
      <c r="M64" s="228"/>
      <c r="N64" s="228"/>
      <c r="O64" s="229"/>
      <c r="P64" s="26">
        <f t="shared" si="134"/>
        <v>0</v>
      </c>
      <c r="Q64" s="227"/>
      <c r="R64" s="234"/>
      <c r="S64" s="28">
        <f t="shared" si="135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132"/>
        <v>9038.0918606441246</v>
      </c>
      <c r="G65" s="227"/>
      <c r="H65" s="229"/>
      <c r="I65" s="16">
        <f t="shared" si="133"/>
        <v>9038.0918606441246</v>
      </c>
      <c r="J65" s="6"/>
      <c r="K65" s="31" t="s">
        <v>56</v>
      </c>
      <c r="L65" s="227"/>
      <c r="M65" s="228"/>
      <c r="N65" s="228"/>
      <c r="O65" s="229"/>
      <c r="P65" s="18">
        <f t="shared" si="134"/>
        <v>2865.9129453199071</v>
      </c>
      <c r="Q65" s="227"/>
      <c r="R65" s="234"/>
      <c r="S65" s="20">
        <f t="shared" si="135"/>
        <v>2865.9129453199071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132"/>
        <v>3166.266167067934</v>
      </c>
      <c r="G66" s="227"/>
      <c r="H66" s="229"/>
      <c r="I66" s="24">
        <f t="shared" si="133"/>
        <v>3166.266167067934</v>
      </c>
      <c r="J66" s="6"/>
      <c r="K66" s="25" t="s">
        <v>11</v>
      </c>
      <c r="L66" s="227"/>
      <c r="M66" s="228"/>
      <c r="N66" s="228"/>
      <c r="O66" s="229"/>
      <c r="P66" s="26">
        <f t="shared" si="134"/>
        <v>1353.5390814137743</v>
      </c>
      <c r="Q66" s="227"/>
      <c r="R66" s="234"/>
      <c r="S66" s="28">
        <f t="shared" si="135"/>
        <v>1353.5390814137743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132"/>
        <v>142.9934531713881</v>
      </c>
      <c r="G67" s="227"/>
      <c r="H67" s="229"/>
      <c r="I67" s="16">
        <f t="shared" si="133"/>
        <v>142.9934531713881</v>
      </c>
      <c r="J67" s="6"/>
      <c r="K67" s="31" t="s">
        <v>57</v>
      </c>
      <c r="L67" s="227"/>
      <c r="M67" s="228"/>
      <c r="N67" s="228"/>
      <c r="O67" s="229"/>
      <c r="P67" s="18">
        <f t="shared" si="134"/>
        <v>-1.3433698597964394E-14</v>
      </c>
      <c r="Q67" s="227"/>
      <c r="R67" s="234"/>
      <c r="S67" s="20">
        <f t="shared" si="135"/>
        <v>-1.3433698597964394E-14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132"/>
        <v>8.6189185163009316</v>
      </c>
      <c r="G68" s="227"/>
      <c r="H68" s="229"/>
      <c r="I68" s="24">
        <f t="shared" si="133"/>
        <v>8.6189185163009316</v>
      </c>
      <c r="J68" s="6"/>
      <c r="K68" s="25" t="s">
        <v>16</v>
      </c>
      <c r="L68" s="227"/>
      <c r="M68" s="228"/>
      <c r="N68" s="228"/>
      <c r="O68" s="229"/>
      <c r="P68" s="26">
        <f t="shared" si="134"/>
        <v>0.4563231964639094</v>
      </c>
      <c r="Q68" s="227"/>
      <c r="R68" s="234"/>
      <c r="S68" s="28">
        <f t="shared" si="135"/>
        <v>0.4563231964639094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132"/>
        <v>0.33178023674861251</v>
      </c>
      <c r="G69" s="227"/>
      <c r="H69" s="229"/>
      <c r="I69" s="16">
        <f t="shared" si="133"/>
        <v>0.33178023674861251</v>
      </c>
      <c r="J69" s="6"/>
      <c r="K69" s="31" t="s">
        <v>136</v>
      </c>
      <c r="L69" s="227"/>
      <c r="M69" s="228"/>
      <c r="N69" s="228"/>
      <c r="O69" s="229"/>
      <c r="P69" s="18">
        <f t="shared" si="134"/>
        <v>-3.6798439873564348E-4</v>
      </c>
      <c r="Q69" s="227"/>
      <c r="R69" s="234"/>
      <c r="S69" s="20">
        <f t="shared" si="135"/>
        <v>-3.6798439873564348E-4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132"/>
        <v>59.423878777167211</v>
      </c>
      <c r="G70" s="227"/>
      <c r="H70" s="229"/>
      <c r="I70" s="24">
        <f t="shared" si="133"/>
        <v>59.423878777167211</v>
      </c>
      <c r="J70" s="6"/>
      <c r="K70" s="25" t="s">
        <v>24</v>
      </c>
      <c r="L70" s="227"/>
      <c r="M70" s="228"/>
      <c r="N70" s="228"/>
      <c r="O70" s="229"/>
      <c r="P70" s="26">
        <f t="shared" si="134"/>
        <v>-3.2329694477084558E-13</v>
      </c>
      <c r="Q70" s="227"/>
      <c r="R70" s="234"/>
      <c r="S70" s="28">
        <f t="shared" si="135"/>
        <v>-3.2329694477084558E-13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132"/>
        <v>0</v>
      </c>
      <c r="G71" s="227"/>
      <c r="H71" s="229"/>
      <c r="I71" s="16">
        <f t="shared" si="133"/>
        <v>0</v>
      </c>
      <c r="J71" s="6"/>
      <c r="K71" s="31" t="s">
        <v>23</v>
      </c>
      <c r="L71" s="227"/>
      <c r="M71" s="228"/>
      <c r="N71" s="228"/>
      <c r="O71" s="229"/>
      <c r="P71" s="18">
        <f t="shared" si="134"/>
        <v>-5.6843418860808015E-14</v>
      </c>
      <c r="Q71" s="227"/>
      <c r="R71" s="234"/>
      <c r="S71" s="20">
        <f t="shared" si="135"/>
        <v>-5.6843418860808015E-14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132"/>
        <v>0</v>
      </c>
      <c r="G72" s="227"/>
      <c r="H72" s="229"/>
      <c r="I72" s="24">
        <f t="shared" si="133"/>
        <v>0</v>
      </c>
      <c r="J72" s="6"/>
      <c r="K72" s="25" t="s">
        <v>58</v>
      </c>
      <c r="L72" s="227"/>
      <c r="M72" s="228"/>
      <c r="N72" s="228"/>
      <c r="O72" s="229"/>
      <c r="P72" s="26">
        <f t="shared" si="134"/>
        <v>-6.3282712403633923E-14</v>
      </c>
      <c r="Q72" s="227"/>
      <c r="R72" s="234"/>
      <c r="S72" s="28">
        <f t="shared" si="135"/>
        <v>-6.3282712403633923E-14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132"/>
        <v>422.79650445337836</v>
      </c>
      <c r="G73" s="227"/>
      <c r="H73" s="229"/>
      <c r="I73" s="16">
        <f t="shared" si="133"/>
        <v>422.79650445337836</v>
      </c>
      <c r="J73" s="6"/>
      <c r="K73" s="31" t="s">
        <v>21</v>
      </c>
      <c r="L73" s="227"/>
      <c r="M73" s="228"/>
      <c r="N73" s="228"/>
      <c r="O73" s="229"/>
      <c r="P73" s="18">
        <f t="shared" si="134"/>
        <v>164.00029796323065</v>
      </c>
      <c r="Q73" s="227"/>
      <c r="R73" s="234"/>
      <c r="S73" s="20">
        <f t="shared" si="135"/>
        <v>164.00029796323065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132"/>
        <v>0</v>
      </c>
      <c r="G74" s="227"/>
      <c r="H74" s="229"/>
      <c r="I74" s="24">
        <f t="shared" si="133"/>
        <v>0</v>
      </c>
      <c r="J74" s="6"/>
      <c r="K74" s="25" t="s">
        <v>20</v>
      </c>
      <c r="L74" s="227"/>
      <c r="M74" s="228"/>
      <c r="N74" s="228"/>
      <c r="O74" s="229"/>
      <c r="P74" s="26">
        <f t="shared" si="134"/>
        <v>0</v>
      </c>
      <c r="Q74" s="227"/>
      <c r="R74" s="234"/>
      <c r="S74" s="28">
        <f t="shared" si="135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132"/>
        <v>0</v>
      </c>
      <c r="G75" s="227"/>
      <c r="H75" s="229"/>
      <c r="I75" s="16">
        <f t="shared" si="133"/>
        <v>0</v>
      </c>
      <c r="J75" s="6"/>
      <c r="K75" s="33" t="s">
        <v>62</v>
      </c>
      <c r="L75" s="227"/>
      <c r="M75" s="228"/>
      <c r="N75" s="228"/>
      <c r="O75" s="229"/>
      <c r="P75" s="18">
        <f t="shared" si="134"/>
        <v>0</v>
      </c>
      <c r="Q75" s="227"/>
      <c r="R75" s="234"/>
      <c r="S75" s="20">
        <f t="shared" si="135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132"/>
        <v>0</v>
      </c>
      <c r="G76" s="227"/>
      <c r="H76" s="229"/>
      <c r="I76" s="37">
        <f t="shared" si="133"/>
        <v>0</v>
      </c>
      <c r="J76" s="6"/>
      <c r="K76" s="38" t="s">
        <v>22</v>
      </c>
      <c r="L76" s="227"/>
      <c r="M76" s="228"/>
      <c r="N76" s="228"/>
      <c r="O76" s="229"/>
      <c r="P76" s="39">
        <f t="shared" si="134"/>
        <v>0</v>
      </c>
      <c r="Q76" s="227"/>
      <c r="R76" s="234"/>
      <c r="S76" s="41">
        <f t="shared" si="135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132"/>
        <v>0</v>
      </c>
      <c r="G77" s="227"/>
      <c r="H77" s="229"/>
      <c r="I77" s="45">
        <f t="shared" si="133"/>
        <v>0</v>
      </c>
      <c r="J77" s="6"/>
      <c r="K77" s="46" t="s">
        <v>18</v>
      </c>
      <c r="L77" s="227"/>
      <c r="M77" s="228"/>
      <c r="N77" s="228"/>
      <c r="O77" s="229"/>
      <c r="P77" s="43">
        <f t="shared" si="134"/>
        <v>0</v>
      </c>
      <c r="Q77" s="227"/>
      <c r="R77" s="234"/>
      <c r="S77" s="48">
        <f t="shared" si="135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132"/>
        <v>0</v>
      </c>
      <c r="G78" s="227"/>
      <c r="H78" s="229"/>
      <c r="I78" s="37">
        <f t="shared" si="133"/>
        <v>0</v>
      </c>
      <c r="J78" s="6"/>
      <c r="K78" s="38" t="s">
        <v>19</v>
      </c>
      <c r="L78" s="227"/>
      <c r="M78" s="228"/>
      <c r="N78" s="228"/>
      <c r="O78" s="229"/>
      <c r="P78" s="39">
        <f t="shared" si="134"/>
        <v>0</v>
      </c>
      <c r="Q78" s="227"/>
      <c r="R78" s="234"/>
      <c r="S78" s="41">
        <f t="shared" si="135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132"/>
        <v>0</v>
      </c>
      <c r="G79" s="230"/>
      <c r="H79" s="232"/>
      <c r="I79" s="52">
        <f t="shared" si="133"/>
        <v>0</v>
      </c>
      <c r="J79" s="6"/>
      <c r="K79" s="53" t="s">
        <v>10</v>
      </c>
      <c r="L79" s="230"/>
      <c r="M79" s="231"/>
      <c r="N79" s="231"/>
      <c r="O79" s="232"/>
      <c r="P79" s="50">
        <f t="shared" si="134"/>
        <v>0</v>
      </c>
      <c r="Q79" s="230"/>
      <c r="R79" s="235"/>
      <c r="S79" s="55">
        <f t="shared" si="135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I80" si="136">SUM(C59:C75)</f>
        <v>0</v>
      </c>
      <c r="D80" s="57">
        <f t="shared" si="136"/>
        <v>0</v>
      </c>
      <c r="E80" s="57">
        <f t="shared" si="136"/>
        <v>0</v>
      </c>
      <c r="F80" s="57">
        <f t="shared" si="136"/>
        <v>12838.531967071827</v>
      </c>
      <c r="G80" s="57">
        <f t="shared" si="136"/>
        <v>0</v>
      </c>
      <c r="H80" s="58">
        <f t="shared" si="136"/>
        <v>0</v>
      </c>
      <c r="I80" s="16">
        <f t="shared" si="136"/>
        <v>12838.531967071827</v>
      </c>
      <c r="J80" s="6"/>
      <c r="K80" s="59" t="s">
        <v>25</v>
      </c>
      <c r="L80" s="57">
        <f>SUM(L59:L75)</f>
        <v>0</v>
      </c>
      <c r="M80" s="57">
        <f t="shared" ref="M80:S80" si="137">SUM(M59:M75)</f>
        <v>0</v>
      </c>
      <c r="N80" s="57">
        <f t="shared" si="137"/>
        <v>0</v>
      </c>
      <c r="O80" s="57">
        <f t="shared" si="137"/>
        <v>0</v>
      </c>
      <c r="P80" s="57">
        <f t="shared" si="137"/>
        <v>4383.9082799089774</v>
      </c>
      <c r="Q80" s="57">
        <f t="shared" si="137"/>
        <v>0</v>
      </c>
      <c r="R80" s="58">
        <f t="shared" si="137"/>
        <v>0</v>
      </c>
      <c r="S80" s="60">
        <f t="shared" si="137"/>
        <v>4383.9082799089774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138">IF($I80=0,"-",C80/$I80)</f>
        <v>0</v>
      </c>
      <c r="D81" s="98">
        <f t="shared" si="138"/>
        <v>0</v>
      </c>
      <c r="E81" s="98">
        <f t="shared" si="138"/>
        <v>0</v>
      </c>
      <c r="F81" s="98">
        <f t="shared" si="138"/>
        <v>1</v>
      </c>
      <c r="G81" s="98">
        <f t="shared" si="138"/>
        <v>0</v>
      </c>
      <c r="H81" s="98">
        <f t="shared" si="138"/>
        <v>0</v>
      </c>
      <c r="I81" s="100">
        <f>SUM(B81:H81)</f>
        <v>1</v>
      </c>
      <c r="K81" s="64" t="s">
        <v>86</v>
      </c>
      <c r="L81" s="65">
        <f>IF($S80=0,"-",L80/$S80)</f>
        <v>0</v>
      </c>
      <c r="M81" s="65">
        <f t="shared" ref="M81:R81" si="139">IF($S80=0,"-",M80/$S80)</f>
        <v>0</v>
      </c>
      <c r="N81" s="65">
        <f t="shared" si="139"/>
        <v>0</v>
      </c>
      <c r="O81" s="65">
        <f t="shared" si="139"/>
        <v>0</v>
      </c>
      <c r="P81" s="65">
        <f t="shared" si="139"/>
        <v>1</v>
      </c>
      <c r="Q81" s="65">
        <f t="shared" si="139"/>
        <v>0</v>
      </c>
      <c r="R81" s="66">
        <f t="shared" si="139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 t="shared" ref="B85:H85" si="140">B579+B605+B631</f>
        <v>34.569148414358352</v>
      </c>
      <c r="C85" s="14">
        <f t="shared" si="140"/>
        <v>0</v>
      </c>
      <c r="D85" s="14">
        <f t="shared" si="140"/>
        <v>5.2225549033493541</v>
      </c>
      <c r="E85" s="14">
        <f t="shared" si="140"/>
        <v>0</v>
      </c>
      <c r="F85" s="14">
        <f t="shared" si="140"/>
        <v>0</v>
      </c>
      <c r="G85" s="14">
        <f t="shared" si="140"/>
        <v>0</v>
      </c>
      <c r="H85" s="14">
        <f t="shared" si="140"/>
        <v>0</v>
      </c>
      <c r="I85" s="16">
        <f>SUM(B85:H85)</f>
        <v>39.791703317707707</v>
      </c>
      <c r="J85" s="6"/>
      <c r="K85" s="72" t="s">
        <v>6</v>
      </c>
      <c r="L85" s="14">
        <f t="shared" ref="L85:R85" si="141">L579+L605+L631</f>
        <v>34.569148414358352</v>
      </c>
      <c r="M85" s="14">
        <f t="shared" si="141"/>
        <v>0</v>
      </c>
      <c r="N85" s="14">
        <f t="shared" si="141"/>
        <v>5.2225549033493541</v>
      </c>
      <c r="O85" s="14">
        <f t="shared" si="141"/>
        <v>0</v>
      </c>
      <c r="P85" s="14">
        <f t="shared" si="141"/>
        <v>9.4042047876025485E-3</v>
      </c>
      <c r="Q85" s="14">
        <f t="shared" si="141"/>
        <v>0</v>
      </c>
      <c r="R85" s="14">
        <f t="shared" si="141"/>
        <v>0</v>
      </c>
      <c r="S85" s="74">
        <f>SUM(L85:R85)</f>
        <v>39.801107522495307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C105" si="142">B580+B606+B632</f>
        <v>23.52208202451753</v>
      </c>
      <c r="C86" s="22">
        <f t="shared" si="142"/>
        <v>0</v>
      </c>
      <c r="D86" s="22">
        <f t="shared" ref="D86:H86" si="143">D580+D606+D632</f>
        <v>2.4559778608985989</v>
      </c>
      <c r="E86" s="22">
        <f t="shared" si="143"/>
        <v>0</v>
      </c>
      <c r="F86" s="22">
        <f t="shared" si="143"/>
        <v>0</v>
      </c>
      <c r="G86" s="22">
        <f t="shared" si="143"/>
        <v>0</v>
      </c>
      <c r="H86" s="22">
        <f t="shared" si="143"/>
        <v>0</v>
      </c>
      <c r="I86" s="24">
        <f t="shared" ref="I86:I105" si="144">SUM(B86:H86)</f>
        <v>25.97805988541613</v>
      </c>
      <c r="J86" s="6"/>
      <c r="K86" s="25" t="s">
        <v>7</v>
      </c>
      <c r="L86" s="26">
        <f t="shared" ref="L86:M86" si="145">L580+L606+L632</f>
        <v>23.52208202451753</v>
      </c>
      <c r="M86" s="26">
        <f t="shared" si="145"/>
        <v>0</v>
      </c>
      <c r="N86" s="26">
        <f t="shared" ref="N86:R86" si="146">N580+N606+N632</f>
        <v>2.4559778608985989</v>
      </c>
      <c r="O86" s="26">
        <f t="shared" si="146"/>
        <v>0</v>
      </c>
      <c r="P86" s="26">
        <f t="shared" si="146"/>
        <v>0</v>
      </c>
      <c r="Q86" s="26">
        <f t="shared" si="146"/>
        <v>0</v>
      </c>
      <c r="R86" s="26">
        <f t="shared" si="146"/>
        <v>0</v>
      </c>
      <c r="S86" s="28">
        <f t="shared" ref="S86:S105" si="147">SUM(L86:R86)</f>
        <v>25.97805988541613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142"/>
        <v>66.381616728434693</v>
      </c>
      <c r="C87" s="18">
        <f t="shared" si="142"/>
        <v>0</v>
      </c>
      <c r="D87" s="18">
        <f t="shared" ref="D87:H87" si="148">D581+D607+D633</f>
        <v>6.5764310617106236</v>
      </c>
      <c r="E87" s="18">
        <f t="shared" si="148"/>
        <v>0</v>
      </c>
      <c r="F87" s="18">
        <f t="shared" si="148"/>
        <v>0</v>
      </c>
      <c r="G87" s="18">
        <f t="shared" si="148"/>
        <v>0</v>
      </c>
      <c r="H87" s="18">
        <f t="shared" si="148"/>
        <v>0</v>
      </c>
      <c r="I87" s="16">
        <f t="shared" si="144"/>
        <v>72.958047790145315</v>
      </c>
      <c r="J87" s="6"/>
      <c r="K87" s="31" t="s">
        <v>9</v>
      </c>
      <c r="L87" s="18">
        <f t="shared" ref="L87:M87" si="149">L581+L607+L633</f>
        <v>66.381616728434693</v>
      </c>
      <c r="M87" s="18">
        <f t="shared" si="149"/>
        <v>0</v>
      </c>
      <c r="N87" s="18">
        <f t="shared" ref="N87:R87" si="150">N581+N607+N633</f>
        <v>6.5764310617106236</v>
      </c>
      <c r="O87" s="18">
        <f t="shared" si="150"/>
        <v>0</v>
      </c>
      <c r="P87" s="18">
        <f t="shared" si="150"/>
        <v>0</v>
      </c>
      <c r="Q87" s="18">
        <f t="shared" si="150"/>
        <v>0</v>
      </c>
      <c r="R87" s="18">
        <f t="shared" si="150"/>
        <v>0</v>
      </c>
      <c r="S87" s="20">
        <f t="shared" si="147"/>
        <v>72.958047790145315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142"/>
        <v>0</v>
      </c>
      <c r="C88" s="22">
        <f t="shared" si="142"/>
        <v>0</v>
      </c>
      <c r="D88" s="22">
        <f t="shared" ref="D88:H88" si="151">D582+D608+D634</f>
        <v>0</v>
      </c>
      <c r="E88" s="22">
        <f t="shared" si="151"/>
        <v>0</v>
      </c>
      <c r="F88" s="22">
        <f t="shared" si="151"/>
        <v>0</v>
      </c>
      <c r="G88" s="22">
        <f t="shared" si="151"/>
        <v>0</v>
      </c>
      <c r="H88" s="22">
        <f t="shared" si="151"/>
        <v>0</v>
      </c>
      <c r="I88" s="24">
        <f t="shared" si="144"/>
        <v>0</v>
      </c>
      <c r="J88" s="6"/>
      <c r="K88" s="25" t="s">
        <v>54</v>
      </c>
      <c r="L88" s="26">
        <f t="shared" ref="L88:M88" si="152">L582+L608+L634</f>
        <v>0</v>
      </c>
      <c r="M88" s="26">
        <f t="shared" si="152"/>
        <v>0</v>
      </c>
      <c r="N88" s="26">
        <f t="shared" ref="N88:R88" si="153">N582+N608+N634</f>
        <v>0</v>
      </c>
      <c r="O88" s="26">
        <f t="shared" si="153"/>
        <v>0</v>
      </c>
      <c r="P88" s="26">
        <f t="shared" si="153"/>
        <v>0</v>
      </c>
      <c r="Q88" s="26">
        <f t="shared" si="153"/>
        <v>0</v>
      </c>
      <c r="R88" s="26">
        <f t="shared" si="153"/>
        <v>0</v>
      </c>
      <c r="S88" s="28">
        <f t="shared" si="147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142"/>
        <v>315.94432307951246</v>
      </c>
      <c r="C89" s="18">
        <f t="shared" si="142"/>
        <v>17.200176869373266</v>
      </c>
      <c r="D89" s="18">
        <f t="shared" ref="D89:H89" si="154">D583+D609+D635</f>
        <v>25.099566334381002</v>
      </c>
      <c r="E89" s="18">
        <f t="shared" si="154"/>
        <v>8.19543728145619</v>
      </c>
      <c r="F89" s="18">
        <f t="shared" si="154"/>
        <v>0</v>
      </c>
      <c r="G89" s="18">
        <f t="shared" si="154"/>
        <v>0</v>
      </c>
      <c r="H89" s="18">
        <f t="shared" si="154"/>
        <v>0</v>
      </c>
      <c r="I89" s="16">
        <f t="shared" si="144"/>
        <v>366.43950356472288</v>
      </c>
      <c r="J89" s="6"/>
      <c r="K89" s="31" t="s">
        <v>15</v>
      </c>
      <c r="L89" s="18">
        <f t="shared" ref="L89:M89" si="155">L583+L609+L635</f>
        <v>315.94432307951246</v>
      </c>
      <c r="M89" s="18">
        <f t="shared" si="155"/>
        <v>17.200176869373266</v>
      </c>
      <c r="N89" s="18">
        <f t="shared" ref="N89:R89" si="156">N583+N609+N635</f>
        <v>25.099566334381002</v>
      </c>
      <c r="O89" s="18">
        <f t="shared" si="156"/>
        <v>8.19543728145619</v>
      </c>
      <c r="P89" s="18">
        <f t="shared" si="156"/>
        <v>0</v>
      </c>
      <c r="Q89" s="18">
        <f t="shared" si="156"/>
        <v>0</v>
      </c>
      <c r="R89" s="18">
        <f t="shared" si="156"/>
        <v>0</v>
      </c>
      <c r="S89" s="20">
        <f t="shared" si="147"/>
        <v>366.43950356472288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142"/>
        <v>2196.5183367609325</v>
      </c>
      <c r="C90" s="22">
        <f t="shared" si="142"/>
        <v>6.4123001971890679</v>
      </c>
      <c r="D90" s="22">
        <f t="shared" ref="D90:H90" si="157">D584+D610+D636</f>
        <v>244.06310032113637</v>
      </c>
      <c r="E90" s="22">
        <f t="shared" si="157"/>
        <v>0</v>
      </c>
      <c r="F90" s="22">
        <f t="shared" si="157"/>
        <v>0</v>
      </c>
      <c r="G90" s="22">
        <f t="shared" si="157"/>
        <v>0</v>
      </c>
      <c r="H90" s="22">
        <f t="shared" si="157"/>
        <v>0</v>
      </c>
      <c r="I90" s="24">
        <f t="shared" si="144"/>
        <v>2446.9937372792579</v>
      </c>
      <c r="J90" s="6"/>
      <c r="K90" s="25" t="s">
        <v>14</v>
      </c>
      <c r="L90" s="26">
        <f t="shared" ref="L90:M90" si="158">L584+L610+L636</f>
        <v>2196.5183367609325</v>
      </c>
      <c r="M90" s="26">
        <f t="shared" si="158"/>
        <v>6.4123001971890679</v>
      </c>
      <c r="N90" s="26">
        <f t="shared" ref="N90:R90" si="159">N584+N610+N636</f>
        <v>244.06310032113637</v>
      </c>
      <c r="O90" s="26">
        <f t="shared" si="159"/>
        <v>0</v>
      </c>
      <c r="P90" s="26">
        <f t="shared" si="159"/>
        <v>0</v>
      </c>
      <c r="Q90" s="26">
        <f t="shared" si="159"/>
        <v>0</v>
      </c>
      <c r="R90" s="26">
        <f t="shared" si="159"/>
        <v>0</v>
      </c>
      <c r="S90" s="28">
        <f t="shared" si="147"/>
        <v>2446.9937372792579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142"/>
        <v>0</v>
      </c>
      <c r="C91" s="18">
        <f t="shared" si="142"/>
        <v>0.33539167270062936</v>
      </c>
      <c r="D91" s="18">
        <f t="shared" ref="D91:H91" si="160">D585+D611+D637</f>
        <v>7.0668546516885533E-2</v>
      </c>
      <c r="E91" s="18">
        <f t="shared" si="160"/>
        <v>49.24424896361495</v>
      </c>
      <c r="F91" s="18">
        <f t="shared" si="160"/>
        <v>642.88149304345211</v>
      </c>
      <c r="G91" s="18">
        <f t="shared" si="160"/>
        <v>0</v>
      </c>
      <c r="H91" s="18">
        <f t="shared" si="160"/>
        <v>0</v>
      </c>
      <c r="I91" s="16">
        <f t="shared" si="144"/>
        <v>692.53180222628453</v>
      </c>
      <c r="J91" s="6"/>
      <c r="K91" s="31" t="s">
        <v>56</v>
      </c>
      <c r="L91" s="18">
        <f t="shared" ref="L91:M91" si="161">L585+L611+L637</f>
        <v>0</v>
      </c>
      <c r="M91" s="18">
        <f t="shared" si="161"/>
        <v>0.33539167270062936</v>
      </c>
      <c r="N91" s="18">
        <f t="shared" ref="N91:R91" si="162">N585+N611+N637</f>
        <v>7.0668546516885533E-2</v>
      </c>
      <c r="O91" s="18">
        <f t="shared" si="162"/>
        <v>49.24424896361495</v>
      </c>
      <c r="P91" s="18">
        <f t="shared" si="162"/>
        <v>6024.2196495454991</v>
      </c>
      <c r="Q91" s="18">
        <f t="shared" si="162"/>
        <v>0</v>
      </c>
      <c r="R91" s="18">
        <f t="shared" si="162"/>
        <v>0</v>
      </c>
      <c r="S91" s="20">
        <f t="shared" si="147"/>
        <v>6073.8699587283318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142"/>
        <v>0</v>
      </c>
      <c r="C92" s="22">
        <f t="shared" si="142"/>
        <v>0</v>
      </c>
      <c r="D92" s="22">
        <f t="shared" ref="D92:H92" si="163">D586+D612+D638</f>
        <v>8.5778450889327073E-3</v>
      </c>
      <c r="E92" s="22">
        <f t="shared" si="163"/>
        <v>10.05690314440435</v>
      </c>
      <c r="F92" s="22">
        <f t="shared" si="163"/>
        <v>0</v>
      </c>
      <c r="G92" s="22">
        <f t="shared" si="163"/>
        <v>0</v>
      </c>
      <c r="H92" s="22">
        <f t="shared" si="163"/>
        <v>0</v>
      </c>
      <c r="I92" s="24">
        <f t="shared" si="144"/>
        <v>10.065480989493283</v>
      </c>
      <c r="J92" s="6"/>
      <c r="K92" s="25" t="s">
        <v>11</v>
      </c>
      <c r="L92" s="26">
        <f t="shared" ref="L92:M92" si="164">L586+L612+L638</f>
        <v>0</v>
      </c>
      <c r="M92" s="26">
        <f t="shared" si="164"/>
        <v>0</v>
      </c>
      <c r="N92" s="26">
        <f t="shared" ref="N92:R92" si="165">N586+N612+N638</f>
        <v>8.5778450889327073E-3</v>
      </c>
      <c r="O92" s="26">
        <f t="shared" si="165"/>
        <v>10.05690314440435</v>
      </c>
      <c r="P92" s="26">
        <f t="shared" si="165"/>
        <v>1769.50408494416</v>
      </c>
      <c r="Q92" s="26">
        <f t="shared" si="165"/>
        <v>0</v>
      </c>
      <c r="R92" s="26">
        <f t="shared" si="165"/>
        <v>0</v>
      </c>
      <c r="S92" s="28">
        <f t="shared" si="147"/>
        <v>1779.5695659336534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142"/>
        <v>0</v>
      </c>
      <c r="C93" s="18">
        <f t="shared" si="142"/>
        <v>0</v>
      </c>
      <c r="D93" s="18">
        <f t="shared" ref="D93:H93" si="166">D587+D613+D639</f>
        <v>0</v>
      </c>
      <c r="E93" s="18">
        <f t="shared" si="166"/>
        <v>0</v>
      </c>
      <c r="F93" s="18">
        <f t="shared" si="166"/>
        <v>0</v>
      </c>
      <c r="G93" s="18">
        <f t="shared" si="166"/>
        <v>0</v>
      </c>
      <c r="H93" s="18">
        <f t="shared" si="166"/>
        <v>0</v>
      </c>
      <c r="I93" s="16">
        <f t="shared" si="144"/>
        <v>0</v>
      </c>
      <c r="J93" s="6"/>
      <c r="K93" s="31" t="s">
        <v>57</v>
      </c>
      <c r="L93" s="18">
        <f t="shared" ref="L93:M93" si="167">L587+L613+L639</f>
        <v>0</v>
      </c>
      <c r="M93" s="18">
        <f t="shared" si="167"/>
        <v>0</v>
      </c>
      <c r="N93" s="18">
        <f t="shared" ref="N93:R93" si="168">N587+N613+N639</f>
        <v>0</v>
      </c>
      <c r="O93" s="18">
        <f t="shared" si="168"/>
        <v>0</v>
      </c>
      <c r="P93" s="18">
        <f t="shared" si="168"/>
        <v>142.9934531713881</v>
      </c>
      <c r="Q93" s="18">
        <f t="shared" si="168"/>
        <v>0</v>
      </c>
      <c r="R93" s="18">
        <f t="shared" si="168"/>
        <v>0</v>
      </c>
      <c r="S93" s="20">
        <f t="shared" si="147"/>
        <v>142.9934531713881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142"/>
        <v>225.30774306023463</v>
      </c>
      <c r="C94" s="22">
        <f t="shared" si="142"/>
        <v>0.83619717672939176</v>
      </c>
      <c r="D94" s="22">
        <f t="shared" ref="D94:H94" si="169">D588+D614+D640</f>
        <v>33.30332419717768</v>
      </c>
      <c r="E94" s="22">
        <f t="shared" si="169"/>
        <v>2.8945181938135955</v>
      </c>
      <c r="F94" s="22">
        <f t="shared" si="169"/>
        <v>0</v>
      </c>
      <c r="G94" s="22">
        <f t="shared" si="169"/>
        <v>0</v>
      </c>
      <c r="H94" s="22">
        <f t="shared" si="169"/>
        <v>0</v>
      </c>
      <c r="I94" s="24">
        <f t="shared" si="144"/>
        <v>262.3417826279553</v>
      </c>
      <c r="J94" s="6"/>
      <c r="K94" s="25" t="s">
        <v>16</v>
      </c>
      <c r="L94" s="26">
        <f t="shared" ref="L94:M94" si="170">L588+L614+L640</f>
        <v>225.30774306023463</v>
      </c>
      <c r="M94" s="26">
        <f t="shared" si="170"/>
        <v>0.83619717672939176</v>
      </c>
      <c r="N94" s="26">
        <f t="shared" ref="N94:R94" si="171">N588+N614+N640</f>
        <v>33.30332419717768</v>
      </c>
      <c r="O94" s="26">
        <f t="shared" si="171"/>
        <v>2.8945181938135955</v>
      </c>
      <c r="P94" s="26">
        <f t="shared" si="171"/>
        <v>0</v>
      </c>
      <c r="Q94" s="26">
        <f t="shared" si="171"/>
        <v>0</v>
      </c>
      <c r="R94" s="26">
        <f t="shared" si="171"/>
        <v>0</v>
      </c>
      <c r="S94" s="28">
        <f t="shared" si="147"/>
        <v>262.3417826279553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142"/>
        <v>3026.7682291382243</v>
      </c>
      <c r="C95" s="18">
        <f t="shared" si="142"/>
        <v>139.5838773629763</v>
      </c>
      <c r="D95" s="18">
        <f t="shared" ref="D95:H95" si="172">D589+D615+D641</f>
        <v>447.87832797497424</v>
      </c>
      <c r="E95" s="18">
        <f t="shared" si="172"/>
        <v>21.436084996545844</v>
      </c>
      <c r="F95" s="18">
        <f t="shared" si="172"/>
        <v>0</v>
      </c>
      <c r="G95" s="18">
        <f t="shared" si="172"/>
        <v>0</v>
      </c>
      <c r="H95" s="18">
        <f t="shared" si="172"/>
        <v>0</v>
      </c>
      <c r="I95" s="16">
        <f t="shared" si="144"/>
        <v>3635.6665194727207</v>
      </c>
      <c r="J95" s="6"/>
      <c r="K95" s="31" t="s">
        <v>136</v>
      </c>
      <c r="L95" s="18">
        <f t="shared" ref="L95:M95" si="173">L589+L615+L641</f>
        <v>3026.7682291382243</v>
      </c>
      <c r="M95" s="18">
        <f t="shared" si="173"/>
        <v>139.5838773629763</v>
      </c>
      <c r="N95" s="18">
        <f t="shared" ref="N95:R95" si="174">N589+N615+N641</f>
        <v>447.87832797497424</v>
      </c>
      <c r="O95" s="18">
        <f t="shared" si="174"/>
        <v>21.436084996545844</v>
      </c>
      <c r="P95" s="18">
        <f t="shared" si="174"/>
        <v>0</v>
      </c>
      <c r="Q95" s="18">
        <f t="shared" si="174"/>
        <v>0</v>
      </c>
      <c r="R95" s="18">
        <f t="shared" si="174"/>
        <v>0</v>
      </c>
      <c r="S95" s="20">
        <f t="shared" si="147"/>
        <v>3635.6665194727207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142"/>
        <v>676.7181283748838</v>
      </c>
      <c r="C96" s="22">
        <f t="shared" si="142"/>
        <v>6.4402917603019305E-2</v>
      </c>
      <c r="D96" s="22">
        <f t="shared" ref="D96:H96" si="175">D590+D616+D642</f>
        <v>1064.7556531697983</v>
      </c>
      <c r="E96" s="22">
        <f t="shared" si="175"/>
        <v>1058.9426280081407</v>
      </c>
      <c r="F96" s="22">
        <f t="shared" si="175"/>
        <v>0</v>
      </c>
      <c r="G96" s="22">
        <f t="shared" si="175"/>
        <v>753.94455192660314</v>
      </c>
      <c r="H96" s="22">
        <f t="shared" si="175"/>
        <v>0.48735539667372835</v>
      </c>
      <c r="I96" s="24">
        <f t="shared" si="144"/>
        <v>3554.9127197937028</v>
      </c>
      <c r="J96" s="6"/>
      <c r="K96" s="25" t="s">
        <v>24</v>
      </c>
      <c r="L96" s="26">
        <f t="shared" ref="L96:M96" si="176">L590+L616+L642</f>
        <v>676.7181283748838</v>
      </c>
      <c r="M96" s="26">
        <f t="shared" si="176"/>
        <v>6.4402917603019305E-2</v>
      </c>
      <c r="N96" s="26">
        <f t="shared" ref="N96:R96" si="177">N590+N616+N642</f>
        <v>1064.7556531697983</v>
      </c>
      <c r="O96" s="26">
        <f t="shared" si="177"/>
        <v>1058.9426280081407</v>
      </c>
      <c r="P96" s="26">
        <f t="shared" si="177"/>
        <v>48.185738721444949</v>
      </c>
      <c r="Q96" s="26">
        <f t="shared" si="177"/>
        <v>753.94455192660314</v>
      </c>
      <c r="R96" s="26">
        <f t="shared" si="177"/>
        <v>0.48735539667372835</v>
      </c>
      <c r="S96" s="28">
        <f t="shared" si="147"/>
        <v>3603.0984585151477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142"/>
        <v>347.69404486537132</v>
      </c>
      <c r="C97" s="18">
        <f t="shared" si="142"/>
        <v>1.1753561521766502</v>
      </c>
      <c r="D97" s="18">
        <f t="shared" ref="D97:H97" si="178">D591+D617+D643</f>
        <v>26.947082356017926</v>
      </c>
      <c r="E97" s="18">
        <f t="shared" si="178"/>
        <v>0</v>
      </c>
      <c r="F97" s="18">
        <f t="shared" si="178"/>
        <v>0</v>
      </c>
      <c r="G97" s="18">
        <f t="shared" si="178"/>
        <v>0</v>
      </c>
      <c r="H97" s="18">
        <f t="shared" si="178"/>
        <v>0</v>
      </c>
      <c r="I97" s="16">
        <f t="shared" si="144"/>
        <v>375.81648337356592</v>
      </c>
      <c r="J97" s="6"/>
      <c r="K97" s="31" t="s">
        <v>23</v>
      </c>
      <c r="L97" s="18">
        <f t="shared" ref="L97:M97" si="179">L591+L617+L643</f>
        <v>347.69404486537132</v>
      </c>
      <c r="M97" s="18">
        <f t="shared" si="179"/>
        <v>1.1753561521766502</v>
      </c>
      <c r="N97" s="18">
        <f t="shared" ref="N97:R97" si="180">N591+N617+N643</f>
        <v>26.947082356017926</v>
      </c>
      <c r="O97" s="18">
        <f t="shared" si="180"/>
        <v>0</v>
      </c>
      <c r="P97" s="18">
        <f t="shared" si="180"/>
        <v>0</v>
      </c>
      <c r="Q97" s="18">
        <f t="shared" si="180"/>
        <v>0</v>
      </c>
      <c r="R97" s="18">
        <f t="shared" si="180"/>
        <v>0</v>
      </c>
      <c r="S97" s="20">
        <f t="shared" si="147"/>
        <v>375.81648337356592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142"/>
        <v>3281.6480454423845</v>
      </c>
      <c r="C98" s="22">
        <f t="shared" si="142"/>
        <v>6.8519138294808162</v>
      </c>
      <c r="D98" s="22">
        <f t="shared" ref="D98:H98" si="181">D592+D618+D644</f>
        <v>421.89025101810654</v>
      </c>
      <c r="E98" s="22">
        <f t="shared" si="181"/>
        <v>0</v>
      </c>
      <c r="F98" s="22">
        <f t="shared" si="181"/>
        <v>0</v>
      </c>
      <c r="G98" s="22">
        <f t="shared" si="181"/>
        <v>0</v>
      </c>
      <c r="H98" s="22">
        <f t="shared" si="181"/>
        <v>0</v>
      </c>
      <c r="I98" s="24">
        <f t="shared" si="144"/>
        <v>3710.3902102899719</v>
      </c>
      <c r="J98" s="6"/>
      <c r="K98" s="25" t="s">
        <v>58</v>
      </c>
      <c r="L98" s="26">
        <f t="shared" ref="L98:M98" si="182">L592+L618+L644</f>
        <v>3281.6480454423845</v>
      </c>
      <c r="M98" s="26">
        <f t="shared" si="182"/>
        <v>6.8519138294808162</v>
      </c>
      <c r="N98" s="26">
        <f t="shared" ref="N98:R98" si="183">N592+N618+N644</f>
        <v>421.89025101810654</v>
      </c>
      <c r="O98" s="26">
        <f t="shared" si="183"/>
        <v>0</v>
      </c>
      <c r="P98" s="26">
        <f t="shared" si="183"/>
        <v>0</v>
      </c>
      <c r="Q98" s="26">
        <f t="shared" si="183"/>
        <v>0</v>
      </c>
      <c r="R98" s="26">
        <f t="shared" si="183"/>
        <v>0</v>
      </c>
      <c r="S98" s="28">
        <f t="shared" si="147"/>
        <v>3710.3902102899719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142"/>
        <v>160.89308373994473</v>
      </c>
      <c r="C99" s="18">
        <f t="shared" si="142"/>
        <v>0</v>
      </c>
      <c r="D99" s="18">
        <f t="shared" ref="D99:H99" si="184">D593+D619+D645</f>
        <v>30.810505301348456</v>
      </c>
      <c r="E99" s="18">
        <f t="shared" si="184"/>
        <v>3.413943344926524</v>
      </c>
      <c r="F99" s="18">
        <f t="shared" si="184"/>
        <v>36.012273970892565</v>
      </c>
      <c r="G99" s="18">
        <f t="shared" si="184"/>
        <v>0</v>
      </c>
      <c r="H99" s="18">
        <f t="shared" si="184"/>
        <v>0</v>
      </c>
      <c r="I99" s="16">
        <f t="shared" si="144"/>
        <v>231.12980635711227</v>
      </c>
      <c r="J99" s="6"/>
      <c r="K99" s="31" t="s">
        <v>21</v>
      </c>
      <c r="L99" s="18">
        <f t="shared" ref="L99:M99" si="185">L593+L619+L645</f>
        <v>160.89308373994473</v>
      </c>
      <c r="M99" s="18">
        <f t="shared" si="185"/>
        <v>0</v>
      </c>
      <c r="N99" s="18">
        <f t="shared" ref="N99:R99" si="186">N593+N619+N645</f>
        <v>30.810505301348456</v>
      </c>
      <c r="O99" s="18">
        <f t="shared" si="186"/>
        <v>3.413943344926524</v>
      </c>
      <c r="P99" s="18">
        <f t="shared" si="186"/>
        <v>256.5257368141186</v>
      </c>
      <c r="Q99" s="18">
        <f t="shared" si="186"/>
        <v>0</v>
      </c>
      <c r="R99" s="18">
        <f t="shared" si="186"/>
        <v>0</v>
      </c>
      <c r="S99" s="20">
        <f t="shared" si="147"/>
        <v>451.6432692003383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142"/>
        <v>16.125536716738964</v>
      </c>
      <c r="C100" s="22">
        <f t="shared" si="142"/>
        <v>0</v>
      </c>
      <c r="D100" s="22">
        <f t="shared" ref="D100:H100" si="187">D594+D620+D646</f>
        <v>0.29793956938307919</v>
      </c>
      <c r="E100" s="22">
        <f t="shared" si="187"/>
        <v>0</v>
      </c>
      <c r="F100" s="22">
        <f t="shared" si="187"/>
        <v>0</v>
      </c>
      <c r="G100" s="22">
        <f t="shared" si="187"/>
        <v>0</v>
      </c>
      <c r="H100" s="22">
        <f t="shared" si="187"/>
        <v>0</v>
      </c>
      <c r="I100" s="24">
        <f t="shared" si="144"/>
        <v>16.423476286122042</v>
      </c>
      <c r="J100" s="6"/>
      <c r="K100" s="25" t="s">
        <v>20</v>
      </c>
      <c r="L100" s="26">
        <f t="shared" ref="L100:M100" si="188">L594+L620+L646</f>
        <v>16.125536716738964</v>
      </c>
      <c r="M100" s="26">
        <f t="shared" si="188"/>
        <v>0</v>
      </c>
      <c r="N100" s="26">
        <f t="shared" ref="N100:R100" si="189">N594+N620+N646</f>
        <v>0.29793956938307919</v>
      </c>
      <c r="O100" s="26">
        <f t="shared" si="189"/>
        <v>0</v>
      </c>
      <c r="P100" s="26">
        <f t="shared" si="189"/>
        <v>0</v>
      </c>
      <c r="Q100" s="26">
        <f t="shared" si="189"/>
        <v>0</v>
      </c>
      <c r="R100" s="26">
        <f t="shared" si="189"/>
        <v>0</v>
      </c>
      <c r="S100" s="28">
        <f t="shared" si="147"/>
        <v>16.423476286122042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142"/>
        <v>252.24753759999774</v>
      </c>
      <c r="C101" s="18">
        <f t="shared" si="142"/>
        <v>0</v>
      </c>
      <c r="D101" s="18">
        <f t="shared" ref="D101:H101" si="190">D595+D621+D647</f>
        <v>145.8586098553142</v>
      </c>
      <c r="E101" s="18">
        <f t="shared" si="190"/>
        <v>0</v>
      </c>
      <c r="F101" s="18">
        <f t="shared" si="190"/>
        <v>0</v>
      </c>
      <c r="G101" s="18">
        <f t="shared" si="190"/>
        <v>0</v>
      </c>
      <c r="H101" s="18">
        <f t="shared" si="190"/>
        <v>0</v>
      </c>
      <c r="I101" s="16">
        <f t="shared" si="144"/>
        <v>398.10614745531194</v>
      </c>
      <c r="J101" s="6"/>
      <c r="K101" s="33" t="s">
        <v>62</v>
      </c>
      <c r="L101" s="18">
        <f t="shared" ref="L101:M101" si="191">L595+L621+L647</f>
        <v>252.24753759999774</v>
      </c>
      <c r="M101" s="18">
        <f t="shared" si="191"/>
        <v>0</v>
      </c>
      <c r="N101" s="18">
        <f t="shared" ref="N101:R101" si="192">N595+N621+N647</f>
        <v>145.8586098553142</v>
      </c>
      <c r="O101" s="18">
        <f t="shared" si="192"/>
        <v>0</v>
      </c>
      <c r="P101" s="18">
        <f t="shared" si="192"/>
        <v>0</v>
      </c>
      <c r="Q101" s="18">
        <f t="shared" si="192"/>
        <v>0</v>
      </c>
      <c r="R101" s="18">
        <f t="shared" si="192"/>
        <v>0</v>
      </c>
      <c r="S101" s="20">
        <f t="shared" si="147"/>
        <v>398.10614745531194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si="142"/>
        <v>252.24753759999774</v>
      </c>
      <c r="C102" s="35">
        <f t="shared" si="142"/>
        <v>0</v>
      </c>
      <c r="D102" s="35">
        <f t="shared" ref="D102:H102" si="193">D596+D622+D648</f>
        <v>145.8586098553142</v>
      </c>
      <c r="E102" s="35">
        <f t="shared" si="193"/>
        <v>0</v>
      </c>
      <c r="F102" s="35">
        <f t="shared" si="193"/>
        <v>0</v>
      </c>
      <c r="G102" s="35">
        <f t="shared" si="193"/>
        <v>0</v>
      </c>
      <c r="H102" s="35">
        <f t="shared" si="193"/>
        <v>0</v>
      </c>
      <c r="I102" s="37">
        <f t="shared" si="144"/>
        <v>398.10614745531194</v>
      </c>
      <c r="J102" s="6"/>
      <c r="K102" s="38" t="s">
        <v>22</v>
      </c>
      <c r="L102" s="39">
        <f t="shared" ref="L102:M102" si="194">L596+L622+L648</f>
        <v>252.24753759999774</v>
      </c>
      <c r="M102" s="39">
        <f t="shared" si="194"/>
        <v>0</v>
      </c>
      <c r="N102" s="39">
        <f t="shared" ref="N102:R102" si="195">N596+N622+N648</f>
        <v>145.8586098553142</v>
      </c>
      <c r="O102" s="39">
        <f t="shared" si="195"/>
        <v>0</v>
      </c>
      <c r="P102" s="39">
        <f t="shared" si="195"/>
        <v>0</v>
      </c>
      <c r="Q102" s="39">
        <f t="shared" si="195"/>
        <v>0</v>
      </c>
      <c r="R102" s="39">
        <f t="shared" si="195"/>
        <v>0</v>
      </c>
      <c r="S102" s="41">
        <f t="shared" si="147"/>
        <v>398.10614745531194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142"/>
        <v>0</v>
      </c>
      <c r="C103" s="43">
        <f t="shared" si="142"/>
        <v>0</v>
      </c>
      <c r="D103" s="43">
        <f t="shared" ref="D103:H103" si="196">D597+D623+D649</f>
        <v>0</v>
      </c>
      <c r="E103" s="43">
        <f t="shared" si="196"/>
        <v>0</v>
      </c>
      <c r="F103" s="43">
        <f t="shared" si="196"/>
        <v>0</v>
      </c>
      <c r="G103" s="43">
        <f t="shared" si="196"/>
        <v>0</v>
      </c>
      <c r="H103" s="43">
        <f t="shared" si="196"/>
        <v>0</v>
      </c>
      <c r="I103" s="45">
        <f t="shared" si="144"/>
        <v>0</v>
      </c>
      <c r="J103" s="6"/>
      <c r="K103" s="46" t="s">
        <v>18</v>
      </c>
      <c r="L103" s="43">
        <f t="shared" ref="L103:M103" si="197">L597+L623+L649</f>
        <v>0</v>
      </c>
      <c r="M103" s="43">
        <f t="shared" si="197"/>
        <v>0</v>
      </c>
      <c r="N103" s="43">
        <f t="shared" ref="N103:R103" si="198">N597+N623+N649</f>
        <v>0</v>
      </c>
      <c r="O103" s="43">
        <f t="shared" si="198"/>
        <v>0</v>
      </c>
      <c r="P103" s="43">
        <f t="shared" si="198"/>
        <v>0</v>
      </c>
      <c r="Q103" s="43">
        <f t="shared" si="198"/>
        <v>0</v>
      </c>
      <c r="R103" s="43">
        <f t="shared" si="198"/>
        <v>0</v>
      </c>
      <c r="S103" s="48">
        <f t="shared" si="147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142"/>
        <v>0</v>
      </c>
      <c r="C104" s="35">
        <f t="shared" si="142"/>
        <v>0</v>
      </c>
      <c r="D104" s="35">
        <f t="shared" ref="D104:H104" si="199">D598+D624+D650</f>
        <v>0</v>
      </c>
      <c r="E104" s="35">
        <f t="shared" si="199"/>
        <v>0</v>
      </c>
      <c r="F104" s="35">
        <f t="shared" si="199"/>
        <v>0</v>
      </c>
      <c r="G104" s="35">
        <f t="shared" si="199"/>
        <v>0</v>
      </c>
      <c r="H104" s="35">
        <f t="shared" si="199"/>
        <v>0</v>
      </c>
      <c r="I104" s="37">
        <f t="shared" si="144"/>
        <v>0</v>
      </c>
      <c r="J104" s="6"/>
      <c r="K104" s="38" t="s">
        <v>19</v>
      </c>
      <c r="L104" s="39">
        <f t="shared" ref="L104:M104" si="200">L598+L624+L650</f>
        <v>0</v>
      </c>
      <c r="M104" s="39">
        <f t="shared" si="200"/>
        <v>0</v>
      </c>
      <c r="N104" s="39">
        <f t="shared" ref="N104:R104" si="201">N598+N624+N650</f>
        <v>0</v>
      </c>
      <c r="O104" s="39">
        <f t="shared" si="201"/>
        <v>0</v>
      </c>
      <c r="P104" s="39">
        <f t="shared" si="201"/>
        <v>0</v>
      </c>
      <c r="Q104" s="39">
        <f t="shared" si="201"/>
        <v>0</v>
      </c>
      <c r="R104" s="39">
        <f t="shared" si="201"/>
        <v>0</v>
      </c>
      <c r="S104" s="41">
        <f t="shared" si="147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142"/>
        <v>0</v>
      </c>
      <c r="C105" s="50">
        <f t="shared" si="142"/>
        <v>0</v>
      </c>
      <c r="D105" s="50">
        <f t="shared" ref="D105:H105" si="202">D599+D625+D651</f>
        <v>0</v>
      </c>
      <c r="E105" s="50">
        <f t="shared" si="202"/>
        <v>0</v>
      </c>
      <c r="F105" s="50">
        <f t="shared" si="202"/>
        <v>0</v>
      </c>
      <c r="G105" s="50">
        <f t="shared" si="202"/>
        <v>0</v>
      </c>
      <c r="H105" s="50">
        <f t="shared" si="202"/>
        <v>0</v>
      </c>
      <c r="I105" s="52">
        <f t="shared" si="144"/>
        <v>0</v>
      </c>
      <c r="J105" s="6"/>
      <c r="K105" s="53" t="s">
        <v>10</v>
      </c>
      <c r="L105" s="50">
        <f t="shared" ref="L105:M105" si="203">L599+L625+L651</f>
        <v>0</v>
      </c>
      <c r="M105" s="50">
        <f t="shared" si="203"/>
        <v>0</v>
      </c>
      <c r="N105" s="50">
        <f t="shared" ref="N105:R105" si="204">N599+N625+N651</f>
        <v>0</v>
      </c>
      <c r="O105" s="50">
        <f t="shared" si="204"/>
        <v>0</v>
      </c>
      <c r="P105" s="50">
        <f t="shared" si="204"/>
        <v>0</v>
      </c>
      <c r="Q105" s="50">
        <f t="shared" si="204"/>
        <v>0</v>
      </c>
      <c r="R105" s="50">
        <f t="shared" si="204"/>
        <v>0</v>
      </c>
      <c r="S105" s="55">
        <f t="shared" si="147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10624.337855945536</v>
      </c>
      <c r="C106" s="57">
        <f t="shared" ref="C106:I106" si="205">SUM(C85:C101)</f>
        <v>172.45961617822914</v>
      </c>
      <c r="D106" s="57">
        <f t="shared" si="205"/>
        <v>2455.2385703152022</v>
      </c>
      <c r="E106" s="57">
        <f t="shared" si="205"/>
        <v>1154.1837639329021</v>
      </c>
      <c r="F106" s="57">
        <f t="shared" si="205"/>
        <v>678.89376701434469</v>
      </c>
      <c r="G106" s="57">
        <f t="shared" si="205"/>
        <v>753.94455192660314</v>
      </c>
      <c r="H106" s="58">
        <f t="shared" si="205"/>
        <v>0.48735539667372835</v>
      </c>
      <c r="I106" s="16">
        <f t="shared" si="205"/>
        <v>15839.54548070949</v>
      </c>
      <c r="J106" s="6"/>
      <c r="K106" s="59" t="s">
        <v>25</v>
      </c>
      <c r="L106" s="57">
        <f>SUM(L85:L101)</f>
        <v>10624.337855945536</v>
      </c>
      <c r="M106" s="57">
        <f t="shared" ref="M106:S106" si="206">SUM(M85:M101)</f>
        <v>172.45961617822914</v>
      </c>
      <c r="N106" s="57">
        <f t="shared" si="206"/>
        <v>2455.2385703152022</v>
      </c>
      <c r="O106" s="57">
        <f t="shared" si="206"/>
        <v>1154.1837639329021</v>
      </c>
      <c r="P106" s="57">
        <f t="shared" si="206"/>
        <v>8241.4380674013992</v>
      </c>
      <c r="Q106" s="57">
        <f t="shared" si="206"/>
        <v>753.94455192660314</v>
      </c>
      <c r="R106" s="58">
        <f t="shared" si="206"/>
        <v>0.48735539667372835</v>
      </c>
      <c r="S106" s="60">
        <f t="shared" si="206"/>
        <v>23402.089781096551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0.67074764669760256</v>
      </c>
      <c r="C107" s="98">
        <f t="shared" ref="C107:H107" si="207">IF($I106=0,"-",C106/$I106)</f>
        <v>1.0887914453622584E-2</v>
      </c>
      <c r="D107" s="98">
        <f t="shared" si="207"/>
        <v>0.15500688282409139</v>
      </c>
      <c r="E107" s="98">
        <f t="shared" si="207"/>
        <v>7.2867227493272971E-2</v>
      </c>
      <c r="F107" s="98">
        <f t="shared" si="207"/>
        <v>4.2860684849899841E-2</v>
      </c>
      <c r="G107" s="98">
        <f t="shared" si="207"/>
        <v>4.7598875412480091E-2</v>
      </c>
      <c r="H107" s="99">
        <f t="shared" si="207"/>
        <v>3.0768269030652676E-5</v>
      </c>
      <c r="I107" s="100">
        <f>SUM(B107:H107)</f>
        <v>1</v>
      </c>
      <c r="K107" s="64" t="s">
        <v>86</v>
      </c>
      <c r="L107" s="65">
        <f>IF($S106=0,"-",L106/$S106)</f>
        <v>0.45399098778466918</v>
      </c>
      <c r="M107" s="65">
        <f t="shared" ref="M107:R107" si="208">IF($S106=0,"-",M106/$S106)</f>
        <v>7.3694109283153177E-3</v>
      </c>
      <c r="N107" s="65">
        <f t="shared" si="208"/>
        <v>0.10491535556360716</v>
      </c>
      <c r="O107" s="65">
        <f t="shared" si="208"/>
        <v>4.9319687888096826E-2</v>
      </c>
      <c r="P107" s="65">
        <f t="shared" si="208"/>
        <v>0.35216675709271766</v>
      </c>
      <c r="Q107" s="65">
        <f t="shared" si="208"/>
        <v>3.2216975448731727E-2</v>
      </c>
      <c r="R107" s="66">
        <f t="shared" si="208"/>
        <v>2.0825293861892551E-5</v>
      </c>
      <c r="S107" s="67">
        <f>SUM(L107:R107)</f>
        <v>0.99999999999999978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209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210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211">SUM(V112:AC112)</f>
        <v>0</v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209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210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211"/>
        <v>0</v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09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210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211"/>
        <v>0</v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09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210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211"/>
        <v>0</v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09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210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211"/>
        <v>0</v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09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210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211"/>
        <v>0</v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09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210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211"/>
        <v>0</v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09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210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211"/>
        <v>0</v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09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210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211"/>
        <v>0</v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09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210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211"/>
        <v>0</v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09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210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211"/>
        <v>0</v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09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210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211"/>
        <v>0</v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09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210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211"/>
        <v>0</v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09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210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211"/>
        <v>0</v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09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210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211"/>
        <v>0</v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09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210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211"/>
        <v>0</v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209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210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211"/>
        <v>0</v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209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210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211"/>
        <v>0</v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209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210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211"/>
        <v>0</v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209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210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211"/>
        <v>0</v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I132" si="212">SUM(C111:C127)</f>
        <v>0</v>
      </c>
      <c r="D132" s="57">
        <f t="shared" si="212"/>
        <v>0</v>
      </c>
      <c r="E132" s="57">
        <f t="shared" si="212"/>
        <v>0</v>
      </c>
      <c r="F132" s="57">
        <f t="shared" si="212"/>
        <v>0</v>
      </c>
      <c r="G132" s="57">
        <f t="shared" si="212"/>
        <v>0</v>
      </c>
      <c r="H132" s="58">
        <f t="shared" si="212"/>
        <v>0</v>
      </c>
      <c r="I132" s="16">
        <f t="shared" si="212"/>
        <v>0</v>
      </c>
      <c r="J132" s="6"/>
      <c r="K132" s="59" t="s">
        <v>25</v>
      </c>
      <c r="L132" s="57">
        <f>SUM(L111:L127)</f>
        <v>0</v>
      </c>
      <c r="M132" s="57">
        <f t="shared" ref="M132:S132" si="213">SUM(M111:M127)</f>
        <v>0</v>
      </c>
      <c r="N132" s="57">
        <f t="shared" si="213"/>
        <v>0</v>
      </c>
      <c r="O132" s="57">
        <f t="shared" si="213"/>
        <v>0</v>
      </c>
      <c r="P132" s="57">
        <f t="shared" si="213"/>
        <v>0</v>
      </c>
      <c r="Q132" s="57">
        <f t="shared" si="213"/>
        <v>0</v>
      </c>
      <c r="R132" s="58">
        <f t="shared" si="213"/>
        <v>0</v>
      </c>
      <c r="S132" s="60">
        <f t="shared" si="213"/>
        <v>0</v>
      </c>
      <c r="U132" s="94" t="s">
        <v>61</v>
      </c>
      <c r="V132" s="95">
        <f>SUM(V111:V127)</f>
        <v>0</v>
      </c>
      <c r="W132" s="95">
        <f t="shared" ref="W132:AH132" si="214">SUM(W111:W127)</f>
        <v>0</v>
      </c>
      <c r="X132" s="95">
        <f t="shared" si="214"/>
        <v>0</v>
      </c>
      <c r="Y132" s="95">
        <f t="shared" si="214"/>
        <v>0</v>
      </c>
      <c r="Z132" s="95">
        <f t="shared" si="214"/>
        <v>0</v>
      </c>
      <c r="AA132" s="95">
        <f t="shared" si="214"/>
        <v>0</v>
      </c>
      <c r="AB132" s="95">
        <f t="shared" si="214"/>
        <v>0</v>
      </c>
      <c r="AC132" s="95">
        <f t="shared" si="214"/>
        <v>0</v>
      </c>
      <c r="AD132" s="96">
        <f t="shared" si="214"/>
        <v>0</v>
      </c>
      <c r="AE132" s="96">
        <f t="shared" si="214"/>
        <v>0</v>
      </c>
      <c r="AF132" s="96">
        <f t="shared" si="214"/>
        <v>0</v>
      </c>
      <c r="AG132" s="96">
        <f t="shared" si="214"/>
        <v>0</v>
      </c>
      <c r="AH132" s="96">
        <f t="shared" si="214"/>
        <v>0</v>
      </c>
      <c r="AI132" s="97">
        <f>SUM(V132:AC132)</f>
        <v>0</v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215">IF($I132=0,"-",C132/$I132)</f>
        <v>-</v>
      </c>
      <c r="D133" s="98" t="str">
        <f t="shared" si="215"/>
        <v>-</v>
      </c>
      <c r="E133" s="98" t="str">
        <f t="shared" si="215"/>
        <v>-</v>
      </c>
      <c r="F133" s="98" t="str">
        <f t="shared" si="215"/>
        <v>-</v>
      </c>
      <c r="G133" s="98" t="str">
        <f t="shared" si="215"/>
        <v>-</v>
      </c>
      <c r="H133" s="99" t="str">
        <f t="shared" si="215"/>
        <v>-</v>
      </c>
      <c r="I133" s="100">
        <f>SUM(B133:H133)</f>
        <v>0</v>
      </c>
      <c r="J133"/>
      <c r="K133" s="64" t="s">
        <v>86</v>
      </c>
      <c r="L133" s="65" t="str">
        <f>IF($S132=0,"-",L132/$S132)</f>
        <v>-</v>
      </c>
      <c r="M133" s="65" t="str">
        <f t="shared" ref="M133:R133" si="216">IF($S132=0,"-",M132/$S132)</f>
        <v>-</v>
      </c>
      <c r="N133" s="65" t="str">
        <f t="shared" si="216"/>
        <v>-</v>
      </c>
      <c r="O133" s="65" t="str">
        <f t="shared" si="216"/>
        <v>-</v>
      </c>
      <c r="P133" s="65" t="str">
        <f t="shared" si="216"/>
        <v>-</v>
      </c>
      <c r="Q133" s="65" t="str">
        <f t="shared" si="216"/>
        <v>-</v>
      </c>
      <c r="R133" s="66" t="str">
        <f t="shared" si="216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217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218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219">SUM(V138:AC138)</f>
        <v>0</v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217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218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219"/>
        <v>0</v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217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218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219"/>
        <v>0</v>
      </c>
      <c r="BA140"/>
      <c r="BR140"/>
      <c r="CG140"/>
    </row>
    <row r="141" spans="1:85" x14ac:dyDescent="0.25">
      <c r="A141" s="29" t="s">
        <v>15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217"/>
        <v>0</v>
      </c>
      <c r="J141" s="6"/>
      <c r="K141" s="31" t="s">
        <v>15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218"/>
        <v>0</v>
      </c>
      <c r="U141" s="84" t="s">
        <v>15</v>
      </c>
      <c r="V141" s="76">
        <v>0</v>
      </c>
      <c r="W141" s="76">
        <v>0</v>
      </c>
      <c r="X141" s="76">
        <v>0</v>
      </c>
      <c r="Y141" s="76">
        <v>0</v>
      </c>
      <c r="Z141" s="76">
        <v>0</v>
      </c>
      <c r="AA141" s="76">
        <v>0</v>
      </c>
      <c r="AB141" s="76">
        <v>0</v>
      </c>
      <c r="AC141" s="77">
        <v>0</v>
      </c>
      <c r="AD141" s="78">
        <v>0</v>
      </c>
      <c r="AE141" s="78">
        <v>0</v>
      </c>
      <c r="AF141" s="78">
        <v>0</v>
      </c>
      <c r="AG141" s="78">
        <v>0</v>
      </c>
      <c r="AH141" s="78">
        <v>0</v>
      </c>
      <c r="AI141" s="79">
        <f t="shared" si="219"/>
        <v>0</v>
      </c>
      <c r="BA141"/>
      <c r="BR141"/>
      <c r="CG141"/>
    </row>
    <row r="142" spans="1:85" x14ac:dyDescent="0.25">
      <c r="A142" s="21" t="s">
        <v>14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217"/>
        <v>0</v>
      </c>
      <c r="J142" s="6"/>
      <c r="K142" s="25" t="s">
        <v>14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218"/>
        <v>0</v>
      </c>
      <c r="U142" s="80" t="s">
        <v>55</v>
      </c>
      <c r="V142" s="81">
        <v>0</v>
      </c>
      <c r="W142" s="81">
        <v>0</v>
      </c>
      <c r="X142" s="81">
        <v>0</v>
      </c>
      <c r="Y142" s="81">
        <v>0</v>
      </c>
      <c r="Z142" s="81">
        <v>0</v>
      </c>
      <c r="AA142" s="81">
        <v>0</v>
      </c>
      <c r="AB142" s="81">
        <v>0</v>
      </c>
      <c r="AC142" s="82">
        <v>0</v>
      </c>
      <c r="AD142" s="81">
        <v>0</v>
      </c>
      <c r="AE142" s="81">
        <v>0</v>
      </c>
      <c r="AF142" s="81">
        <v>0</v>
      </c>
      <c r="AG142" s="81">
        <v>0</v>
      </c>
      <c r="AH142" s="81">
        <v>0</v>
      </c>
      <c r="AI142" s="83">
        <f t="shared" si="219"/>
        <v>0</v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217"/>
        <v>0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0</v>
      </c>
      <c r="P143" s="18">
        <v>0.39999184830745083</v>
      </c>
      <c r="Q143" s="18">
        <v>0</v>
      </c>
      <c r="R143" s="19">
        <v>0</v>
      </c>
      <c r="S143" s="20">
        <f t="shared" si="218"/>
        <v>0.39999184830745083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0</v>
      </c>
      <c r="AB143" s="76">
        <v>0.39999184830745083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219"/>
        <v>0.39999184830745083</v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217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0.38371925936296764</v>
      </c>
      <c r="Q144" s="26">
        <v>0</v>
      </c>
      <c r="R144" s="27">
        <v>0</v>
      </c>
      <c r="S144" s="28">
        <f t="shared" si="218"/>
        <v>0.38371925936296764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0.38371925936296764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219"/>
        <v>0.38371925936296764</v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217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218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219"/>
        <v>0</v>
      </c>
      <c r="BA145"/>
      <c r="BR145"/>
      <c r="CG145"/>
    </row>
    <row r="146" spans="1:85" x14ac:dyDescent="0.25">
      <c r="A146" s="21" t="s">
        <v>16</v>
      </c>
      <c r="B146" s="22">
        <v>0</v>
      </c>
      <c r="C146" s="22">
        <v>0</v>
      </c>
      <c r="D146" s="22">
        <v>0</v>
      </c>
      <c r="E146" s="22">
        <v>0</v>
      </c>
      <c r="F146" s="214"/>
      <c r="G146" s="22">
        <v>0</v>
      </c>
      <c r="H146" s="23">
        <v>0</v>
      </c>
      <c r="I146" s="24">
        <f t="shared" si="217"/>
        <v>0</v>
      </c>
      <c r="J146" s="6"/>
      <c r="K146" s="25" t="s">
        <v>16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218"/>
        <v>0</v>
      </c>
      <c r="U146" s="80" t="s">
        <v>16</v>
      </c>
      <c r="V146" s="81">
        <v>0</v>
      </c>
      <c r="W146" s="81">
        <v>0</v>
      </c>
      <c r="X146" s="81">
        <v>0</v>
      </c>
      <c r="Y146" s="81">
        <v>0</v>
      </c>
      <c r="Z146" s="81">
        <v>0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219"/>
        <v>0</v>
      </c>
      <c r="BA146"/>
      <c r="BR146"/>
      <c r="CG146"/>
    </row>
    <row r="147" spans="1:85" x14ac:dyDescent="0.25">
      <c r="A147" s="29" t="s">
        <v>136</v>
      </c>
      <c r="B147" s="18">
        <v>126.28352536440947</v>
      </c>
      <c r="C147" s="18">
        <v>512.14743189276044</v>
      </c>
      <c r="D147" s="18">
        <v>114.9442223263688</v>
      </c>
      <c r="E147" s="18">
        <v>0</v>
      </c>
      <c r="F147" s="214"/>
      <c r="G147" s="18">
        <v>0</v>
      </c>
      <c r="H147" s="30">
        <v>0</v>
      </c>
      <c r="I147" s="16">
        <f t="shared" si="217"/>
        <v>753.37517958353874</v>
      </c>
      <c r="J147" s="6"/>
      <c r="K147" s="31" t="s">
        <v>136</v>
      </c>
      <c r="L147" s="18">
        <v>126.28352536440947</v>
      </c>
      <c r="M147" s="18">
        <v>512.14743189276044</v>
      </c>
      <c r="N147" s="18">
        <v>114.9442223263688</v>
      </c>
      <c r="O147" s="18">
        <v>0</v>
      </c>
      <c r="P147" s="18">
        <v>0.13323625167908834</v>
      </c>
      <c r="Q147" s="18">
        <v>0</v>
      </c>
      <c r="R147" s="19">
        <v>0</v>
      </c>
      <c r="S147" s="20">
        <f t="shared" si="218"/>
        <v>753.50841583521787</v>
      </c>
      <c r="U147" s="84" t="s">
        <v>136</v>
      </c>
      <c r="V147" s="76">
        <v>124.06538135965515</v>
      </c>
      <c r="W147" s="76">
        <v>0</v>
      </c>
      <c r="X147" s="76">
        <v>0</v>
      </c>
      <c r="Y147" s="76">
        <v>512.14743189276044</v>
      </c>
      <c r="Z147" s="76">
        <v>114.9442223263688</v>
      </c>
      <c r="AA147" s="76">
        <v>0</v>
      </c>
      <c r="AB147" s="76">
        <v>0.13323625167908834</v>
      </c>
      <c r="AC147" s="77">
        <v>2.2181440047543188</v>
      </c>
      <c r="AD147" s="76">
        <v>2.2181440047543188</v>
      </c>
      <c r="AE147" s="76">
        <v>0</v>
      </c>
      <c r="AF147" s="76">
        <v>0</v>
      </c>
      <c r="AG147" s="76">
        <v>0</v>
      </c>
      <c r="AH147" s="76">
        <v>0</v>
      </c>
      <c r="AI147" s="79">
        <f t="shared" si="219"/>
        <v>753.50841583521787</v>
      </c>
      <c r="BA147"/>
      <c r="BR147"/>
      <c r="CG147"/>
    </row>
    <row r="148" spans="1:85" x14ac:dyDescent="0.25">
      <c r="A148" s="21" t="s">
        <v>24</v>
      </c>
      <c r="B148" s="22">
        <v>7.3447257259957563</v>
      </c>
      <c r="C148" s="22">
        <v>0.31048662389201126</v>
      </c>
      <c r="D148" s="22">
        <v>9.9550068499890842E-2</v>
      </c>
      <c r="E148" s="22">
        <v>14.662033444564742</v>
      </c>
      <c r="F148" s="214"/>
      <c r="G148" s="22">
        <v>2.7556929062187003</v>
      </c>
      <c r="H148" s="23">
        <v>0</v>
      </c>
      <c r="I148" s="24">
        <f t="shared" si="217"/>
        <v>25.1724887691711</v>
      </c>
      <c r="J148" s="6"/>
      <c r="K148" s="25" t="s">
        <v>24</v>
      </c>
      <c r="L148" s="26">
        <v>7.3447257259957563</v>
      </c>
      <c r="M148" s="26">
        <v>0.31048662389201126</v>
      </c>
      <c r="N148" s="26">
        <v>9.9550068499890842E-2</v>
      </c>
      <c r="O148" s="26">
        <v>14.662033444564742</v>
      </c>
      <c r="P148" s="26">
        <v>0.30501723082890242</v>
      </c>
      <c r="Q148" s="26">
        <v>2.7556929062187003</v>
      </c>
      <c r="R148" s="27">
        <v>0</v>
      </c>
      <c r="S148" s="28">
        <f t="shared" si="218"/>
        <v>25.477506000000002</v>
      </c>
      <c r="U148" s="80" t="s">
        <v>24</v>
      </c>
      <c r="V148" s="81">
        <v>0.20541605631961304</v>
      </c>
      <c r="W148" s="81">
        <v>5.0838051272895894</v>
      </c>
      <c r="X148" s="81">
        <v>2.7556929062187003</v>
      </c>
      <c r="Y148" s="81">
        <v>0.31048662389201126</v>
      </c>
      <c r="Z148" s="81">
        <v>9.8476864255287483E-2</v>
      </c>
      <c r="AA148" s="81">
        <v>8.3701713265418292</v>
      </c>
      <c r="AB148" s="81">
        <v>0.30501723082890242</v>
      </c>
      <c r="AC148" s="82">
        <v>8.3484398646540701</v>
      </c>
      <c r="AD148" s="81">
        <v>2.0555045423865539</v>
      </c>
      <c r="AE148" s="81">
        <v>6.2918621180229115</v>
      </c>
      <c r="AF148" s="81">
        <v>0</v>
      </c>
      <c r="AG148" s="81">
        <v>1.0732042446033626E-3</v>
      </c>
      <c r="AH148" s="81">
        <v>0</v>
      </c>
      <c r="AI148" s="83">
        <f t="shared" si="219"/>
        <v>25.477506000000005</v>
      </c>
      <c r="BA148"/>
      <c r="BR148"/>
      <c r="CG148"/>
    </row>
    <row r="149" spans="1:85" x14ac:dyDescent="0.25">
      <c r="A149" s="29" t="s">
        <v>23</v>
      </c>
      <c r="B149" s="18">
        <v>79.568639283357641</v>
      </c>
      <c r="C149" s="18">
        <v>0</v>
      </c>
      <c r="D149" s="18">
        <v>0</v>
      </c>
      <c r="E149" s="18">
        <v>0</v>
      </c>
      <c r="F149" s="214"/>
      <c r="G149" s="18">
        <v>0</v>
      </c>
      <c r="H149" s="30">
        <v>0</v>
      </c>
      <c r="I149" s="16">
        <f t="shared" si="217"/>
        <v>79.568639283357641</v>
      </c>
      <c r="J149" s="6"/>
      <c r="K149" s="31" t="s">
        <v>23</v>
      </c>
      <c r="L149" s="18">
        <v>79.568639283357641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218"/>
        <v>79.568639283357641</v>
      </c>
      <c r="U149" s="84" t="s">
        <v>23</v>
      </c>
      <c r="V149" s="76">
        <v>15.913727856671528</v>
      </c>
      <c r="W149" s="76">
        <v>0</v>
      </c>
      <c r="X149" s="76">
        <v>0</v>
      </c>
      <c r="Y149" s="76">
        <v>0</v>
      </c>
      <c r="Z149" s="76">
        <v>0</v>
      </c>
      <c r="AA149" s="76">
        <v>0</v>
      </c>
      <c r="AB149" s="76">
        <v>0</v>
      </c>
      <c r="AC149" s="77">
        <v>63.654911426686112</v>
      </c>
      <c r="AD149" s="76">
        <v>63.654911426686112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219"/>
        <v>79.568639283357641</v>
      </c>
      <c r="BA149"/>
      <c r="BR149"/>
      <c r="CG149"/>
    </row>
    <row r="150" spans="1:85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217"/>
        <v>0</v>
      </c>
      <c r="J150" s="6"/>
      <c r="K150" s="25" t="s">
        <v>58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218"/>
        <v>0</v>
      </c>
      <c r="U150" s="80" t="s">
        <v>58</v>
      </c>
      <c r="V150" s="81">
        <v>0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219"/>
        <v>0</v>
      </c>
      <c r="BA150"/>
      <c r="BR150"/>
      <c r="CG150"/>
    </row>
    <row r="151" spans="1:85" x14ac:dyDescent="0.25">
      <c r="A151" s="29" t="s">
        <v>21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217"/>
        <v>0</v>
      </c>
      <c r="J151" s="6"/>
      <c r="K151" s="31" t="s">
        <v>21</v>
      </c>
      <c r="L151" s="18">
        <v>0</v>
      </c>
      <c r="M151" s="18">
        <v>0</v>
      </c>
      <c r="N151" s="18">
        <v>0</v>
      </c>
      <c r="O151" s="18">
        <v>0</v>
      </c>
      <c r="P151" s="18">
        <v>1.4597909504723816E-2</v>
      </c>
      <c r="Q151" s="18">
        <v>0</v>
      </c>
      <c r="R151" s="19">
        <v>0</v>
      </c>
      <c r="S151" s="20">
        <f t="shared" si="218"/>
        <v>1.4597909504723816E-2</v>
      </c>
      <c r="U151" s="84" t="s">
        <v>21</v>
      </c>
      <c r="V151" s="76">
        <v>0</v>
      </c>
      <c r="W151" s="76">
        <v>0</v>
      </c>
      <c r="X151" s="76">
        <v>0</v>
      </c>
      <c r="Y151" s="76">
        <v>0</v>
      </c>
      <c r="Z151" s="76">
        <v>0</v>
      </c>
      <c r="AA151" s="76">
        <v>0</v>
      </c>
      <c r="AB151" s="76">
        <v>1.4597909504723816E-2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219"/>
        <v>1.4597909504723816E-2</v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217"/>
        <v>0</v>
      </c>
      <c r="J152" s="6"/>
      <c r="K152" s="25" t="s">
        <v>20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218"/>
        <v>0</v>
      </c>
      <c r="U152" s="80" t="s">
        <v>59</v>
      </c>
      <c r="V152" s="81">
        <v>0</v>
      </c>
      <c r="W152" s="81">
        <v>0</v>
      </c>
      <c r="X152" s="81">
        <v>0</v>
      </c>
      <c r="Y152" s="81">
        <v>0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219"/>
        <v>0</v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217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218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219"/>
        <v>0</v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217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218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219"/>
        <v>0</v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217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218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219"/>
        <v>0</v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217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218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219"/>
        <v>0</v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217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218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219"/>
        <v>0</v>
      </c>
      <c r="BA157"/>
      <c r="BR157"/>
      <c r="CG157"/>
    </row>
    <row r="158" spans="1:85" x14ac:dyDescent="0.25">
      <c r="A158" s="56" t="s">
        <v>25</v>
      </c>
      <c r="B158" s="57">
        <f>SUM(B137:B153)</f>
        <v>213.19689037376287</v>
      </c>
      <c r="C158" s="57">
        <f t="shared" ref="C158:I158" si="220">SUM(C137:C153)</f>
        <v>512.4579185166524</v>
      </c>
      <c r="D158" s="57">
        <f t="shared" si="220"/>
        <v>115.0437723948687</v>
      </c>
      <c r="E158" s="57">
        <f t="shared" si="220"/>
        <v>14.662033444564742</v>
      </c>
      <c r="F158" s="57">
        <f t="shared" si="220"/>
        <v>0</v>
      </c>
      <c r="G158" s="57">
        <f t="shared" si="220"/>
        <v>2.7556929062187003</v>
      </c>
      <c r="H158" s="58">
        <f t="shared" si="220"/>
        <v>0</v>
      </c>
      <c r="I158" s="16">
        <f t="shared" si="220"/>
        <v>858.1163076360674</v>
      </c>
      <c r="J158" s="6"/>
      <c r="K158" s="59" t="s">
        <v>25</v>
      </c>
      <c r="L158" s="57">
        <f>SUM(L137:L153)</f>
        <v>213.19689037376287</v>
      </c>
      <c r="M158" s="57">
        <f t="shared" ref="M158:S158" si="221">SUM(M137:M153)</f>
        <v>512.4579185166524</v>
      </c>
      <c r="N158" s="57">
        <f t="shared" si="221"/>
        <v>115.0437723948687</v>
      </c>
      <c r="O158" s="57">
        <f t="shared" si="221"/>
        <v>14.662033444564742</v>
      </c>
      <c r="P158" s="57">
        <f t="shared" si="221"/>
        <v>1.2365624996831328</v>
      </c>
      <c r="Q158" s="57">
        <f t="shared" si="221"/>
        <v>2.7556929062187003</v>
      </c>
      <c r="R158" s="58">
        <f t="shared" si="221"/>
        <v>0</v>
      </c>
      <c r="S158" s="60">
        <f t="shared" si="221"/>
        <v>859.35287013575055</v>
      </c>
      <c r="U158" s="94" t="s">
        <v>61</v>
      </c>
      <c r="V158" s="95">
        <f>SUM(V137:V153)</f>
        <v>140.18452527264628</v>
      </c>
      <c r="W158" s="95">
        <f t="shared" ref="W158:AH158" si="222">SUM(W137:W153)</f>
        <v>5.0838051272895894</v>
      </c>
      <c r="X158" s="95">
        <f t="shared" si="222"/>
        <v>2.7556929062187003</v>
      </c>
      <c r="Y158" s="95">
        <f t="shared" si="222"/>
        <v>512.4579185166524</v>
      </c>
      <c r="Z158" s="95">
        <f t="shared" si="222"/>
        <v>115.04269919062409</v>
      </c>
      <c r="AA158" s="95">
        <f t="shared" si="222"/>
        <v>8.3701713265418292</v>
      </c>
      <c r="AB158" s="95">
        <f t="shared" si="222"/>
        <v>1.2365624996831328</v>
      </c>
      <c r="AC158" s="95">
        <f t="shared" si="222"/>
        <v>74.221495296094503</v>
      </c>
      <c r="AD158" s="96">
        <f t="shared" si="222"/>
        <v>67.928559973826992</v>
      </c>
      <c r="AE158" s="96">
        <f t="shared" si="222"/>
        <v>6.2918621180229115</v>
      </c>
      <c r="AF158" s="96">
        <f t="shared" si="222"/>
        <v>0</v>
      </c>
      <c r="AG158" s="96">
        <f t="shared" si="222"/>
        <v>1.0732042446033626E-3</v>
      </c>
      <c r="AH158" s="96">
        <f t="shared" si="222"/>
        <v>0</v>
      </c>
      <c r="AI158" s="97">
        <f>SUM(V158:AC158)</f>
        <v>859.35287013575066</v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0.24844754548608466</v>
      </c>
      <c r="C159" s="98">
        <f t="shared" ref="C159:H159" si="223">IF($I158=0,"-",C158/$I158)</f>
        <v>0.59718934829285297</v>
      </c>
      <c r="D159" s="98">
        <f t="shared" si="223"/>
        <v>0.13406547733813665</v>
      </c>
      <c r="E159" s="98">
        <f t="shared" si="223"/>
        <v>1.7086300905940835E-2</v>
      </c>
      <c r="F159" s="98">
        <f t="shared" si="223"/>
        <v>0</v>
      </c>
      <c r="G159" s="98">
        <f t="shared" si="223"/>
        <v>3.2113279769849187E-3</v>
      </c>
      <c r="H159" s="99">
        <f t="shared" si="223"/>
        <v>0</v>
      </c>
      <c r="I159" s="100">
        <f>SUM(B159:H159)</f>
        <v>1</v>
      </c>
      <c r="J159"/>
      <c r="K159" s="64" t="s">
        <v>86</v>
      </c>
      <c r="L159" s="65">
        <f>IF($S158=0,"-",L158/$S158)</f>
        <v>0.24809004284827083</v>
      </c>
      <c r="M159" s="65">
        <f t="shared" ref="M159:R159" si="224">IF($S158=0,"-",M158/$S158)</f>
        <v>0.59633002498228727</v>
      </c>
      <c r="N159" s="65">
        <f t="shared" si="224"/>
        <v>0.13387256433634231</v>
      </c>
      <c r="O159" s="65">
        <f t="shared" si="224"/>
        <v>1.7061714639119787E-2</v>
      </c>
      <c r="P159" s="65">
        <f t="shared" si="224"/>
        <v>1.4389461450076905E-3</v>
      </c>
      <c r="Q159" s="65">
        <f t="shared" si="224"/>
        <v>3.2067070489720808E-3</v>
      </c>
      <c r="R159" s="66">
        <f t="shared" si="224"/>
        <v>0</v>
      </c>
      <c r="S159" s="67">
        <f>SUM(L159:R159)</f>
        <v>1</v>
      </c>
      <c r="U159" s="101" t="s">
        <v>86</v>
      </c>
      <c r="V159" s="102">
        <f>+V158/$AI158</f>
        <v>0.16312801195450891</v>
      </c>
      <c r="W159" s="102">
        <f t="shared" ref="W159:AH159" si="225">+W158/$AI158</f>
        <v>5.9158528515608592E-3</v>
      </c>
      <c r="X159" s="102">
        <f t="shared" si="225"/>
        <v>3.2067070489720803E-3</v>
      </c>
      <c r="Y159" s="102">
        <f t="shared" si="225"/>
        <v>0.59633002498228715</v>
      </c>
      <c r="Z159" s="102">
        <f t="shared" si="225"/>
        <v>0.13387131548469836</v>
      </c>
      <c r="AA159" s="102">
        <f t="shared" si="225"/>
        <v>9.7400865435168741E-3</v>
      </c>
      <c r="AB159" s="102">
        <f t="shared" si="225"/>
        <v>1.4389461450076903E-3</v>
      </c>
      <c r="AC159" s="102">
        <f t="shared" si="225"/>
        <v>8.6369054989447872E-2</v>
      </c>
      <c r="AD159" s="102">
        <f t="shared" si="225"/>
        <v>7.9046178042201015E-2</v>
      </c>
      <c r="AE159" s="102">
        <f t="shared" si="225"/>
        <v>7.3216280956029103E-3</v>
      </c>
      <c r="AF159" s="102">
        <f t="shared" si="225"/>
        <v>0</v>
      </c>
      <c r="AG159" s="102">
        <f t="shared" si="225"/>
        <v>1.2488516439513726E-6</v>
      </c>
      <c r="AH159" s="102">
        <f t="shared" si="225"/>
        <v>0</v>
      </c>
      <c r="AI159" s="103">
        <f>SUM(V159:AC159)</f>
        <v>0.99999999999999978</v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226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227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228">SUM(V164:AC164)</f>
        <v>0</v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226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227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228"/>
        <v>0</v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226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227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228"/>
        <v>0</v>
      </c>
      <c r="BA166"/>
      <c r="BR166"/>
      <c r="CG166"/>
    </row>
    <row r="167" spans="1:85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226"/>
        <v>0</v>
      </c>
      <c r="J167" s="6"/>
      <c r="K167" s="31" t="s">
        <v>15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227"/>
        <v>0</v>
      </c>
      <c r="U167" s="84" t="s">
        <v>15</v>
      </c>
      <c r="V167" s="76">
        <v>0</v>
      </c>
      <c r="W167" s="76">
        <v>0</v>
      </c>
      <c r="X167" s="76">
        <v>0</v>
      </c>
      <c r="Y167" s="76">
        <v>0</v>
      </c>
      <c r="Z167" s="76">
        <v>0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228"/>
        <v>0</v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226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227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228"/>
        <v>0</v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226"/>
        <v>0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9">
        <v>0</v>
      </c>
      <c r="S169" s="20">
        <f t="shared" si="227"/>
        <v>0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0</v>
      </c>
      <c r="AB169" s="76">
        <v>0</v>
      </c>
      <c r="AC169" s="77">
        <v>0</v>
      </c>
      <c r="AD169" s="76">
        <v>0</v>
      </c>
      <c r="AE169" s="76">
        <v>0</v>
      </c>
      <c r="AF169" s="76">
        <v>0</v>
      </c>
      <c r="AG169" s="76">
        <v>0</v>
      </c>
      <c r="AH169" s="76">
        <v>0</v>
      </c>
      <c r="AI169" s="79">
        <f t="shared" si="228"/>
        <v>0</v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226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7">
        <v>0</v>
      </c>
      <c r="S170" s="28">
        <f t="shared" si="227"/>
        <v>0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0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228"/>
        <v>0</v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226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227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228"/>
        <v>0</v>
      </c>
      <c r="BA171"/>
      <c r="BR171"/>
      <c r="CG171"/>
    </row>
    <row r="172" spans="1:85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226"/>
        <v>0</v>
      </c>
      <c r="J172" s="6"/>
      <c r="K172" s="25" t="s">
        <v>16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7">
        <v>0</v>
      </c>
      <c r="S172" s="28">
        <f t="shared" si="227"/>
        <v>0</v>
      </c>
      <c r="U172" s="80" t="s">
        <v>16</v>
      </c>
      <c r="V172" s="81">
        <v>0</v>
      </c>
      <c r="W172" s="81">
        <v>0</v>
      </c>
      <c r="X172" s="81">
        <v>0</v>
      </c>
      <c r="Y172" s="81">
        <v>0</v>
      </c>
      <c r="Z172" s="81">
        <v>0</v>
      </c>
      <c r="AA172" s="81">
        <v>0</v>
      </c>
      <c r="AB172" s="81">
        <v>0</v>
      </c>
      <c r="AC172" s="82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3">
        <f t="shared" si="228"/>
        <v>0</v>
      </c>
      <c r="BA172"/>
      <c r="BR172"/>
      <c r="CG172"/>
    </row>
    <row r="173" spans="1:85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226"/>
        <v>0</v>
      </c>
      <c r="J173" s="6"/>
      <c r="K173" s="31" t="s">
        <v>136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227"/>
        <v>0</v>
      </c>
      <c r="U173" s="84" t="s">
        <v>136</v>
      </c>
      <c r="V173" s="76">
        <v>0</v>
      </c>
      <c r="W173" s="76">
        <v>0</v>
      </c>
      <c r="X173" s="76">
        <v>0</v>
      </c>
      <c r="Y173" s="76">
        <v>0</v>
      </c>
      <c r="Z173" s="76">
        <v>0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228"/>
        <v>0</v>
      </c>
      <c r="BA173"/>
      <c r="BR173"/>
      <c r="CG173"/>
    </row>
    <row r="174" spans="1:85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226"/>
        <v>0</v>
      </c>
      <c r="J174" s="6"/>
      <c r="K174" s="25" t="s">
        <v>24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7">
        <v>0</v>
      </c>
      <c r="S174" s="28">
        <f t="shared" si="227"/>
        <v>0</v>
      </c>
      <c r="U174" s="80" t="s">
        <v>24</v>
      </c>
      <c r="V174" s="81">
        <v>0</v>
      </c>
      <c r="W174" s="81">
        <v>0</v>
      </c>
      <c r="X174" s="81">
        <v>0</v>
      </c>
      <c r="Y174" s="81">
        <v>0</v>
      </c>
      <c r="Z174" s="81">
        <v>0</v>
      </c>
      <c r="AA174" s="81">
        <v>0</v>
      </c>
      <c r="AB174" s="81">
        <v>0</v>
      </c>
      <c r="AC174" s="82">
        <v>0</v>
      </c>
      <c r="AD174" s="81">
        <v>0</v>
      </c>
      <c r="AE174" s="81">
        <v>0</v>
      </c>
      <c r="AF174" s="81">
        <v>0</v>
      </c>
      <c r="AG174" s="81">
        <v>0</v>
      </c>
      <c r="AH174" s="81">
        <v>0</v>
      </c>
      <c r="AI174" s="83">
        <f t="shared" si="228"/>
        <v>0</v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226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227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228"/>
        <v>0</v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226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227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228"/>
        <v>0</v>
      </c>
      <c r="BA176"/>
      <c r="BR176"/>
      <c r="CG176"/>
    </row>
    <row r="177" spans="1:85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226"/>
        <v>0</v>
      </c>
      <c r="J177" s="6"/>
      <c r="K177" s="31" t="s">
        <v>21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9">
        <v>0</v>
      </c>
      <c r="S177" s="20">
        <f t="shared" si="227"/>
        <v>0</v>
      </c>
      <c r="U177" s="84" t="s">
        <v>21</v>
      </c>
      <c r="V177" s="76">
        <v>0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0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228"/>
        <v>0</v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226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227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228"/>
        <v>0</v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226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227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228"/>
        <v>0</v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226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227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228"/>
        <v>0</v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226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227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228"/>
        <v>0</v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226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227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228"/>
        <v>0</v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226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227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228"/>
        <v>0</v>
      </c>
      <c r="BA183"/>
      <c r="BR183"/>
      <c r="CG183"/>
    </row>
    <row r="184" spans="1:85" x14ac:dyDescent="0.25">
      <c r="A184" s="56" t="s">
        <v>25</v>
      </c>
      <c r="B184" s="57">
        <f>SUM(B163:B179)</f>
        <v>0</v>
      </c>
      <c r="C184" s="57">
        <f t="shared" ref="C184:I184" si="229">SUM(C163:C179)</f>
        <v>0</v>
      </c>
      <c r="D184" s="57">
        <f t="shared" si="229"/>
        <v>0</v>
      </c>
      <c r="E184" s="57">
        <f t="shared" si="229"/>
        <v>0</v>
      </c>
      <c r="F184" s="57">
        <f t="shared" si="229"/>
        <v>0</v>
      </c>
      <c r="G184" s="57">
        <f t="shared" si="229"/>
        <v>0</v>
      </c>
      <c r="H184" s="58">
        <f t="shared" si="229"/>
        <v>0</v>
      </c>
      <c r="I184" s="16">
        <f t="shared" si="229"/>
        <v>0</v>
      </c>
      <c r="J184" s="6"/>
      <c r="K184" s="59" t="s">
        <v>25</v>
      </c>
      <c r="L184" s="57">
        <f>SUM(L163:L179)</f>
        <v>0</v>
      </c>
      <c r="M184" s="57">
        <f t="shared" ref="M184:S184" si="230">SUM(M163:M179)</f>
        <v>0</v>
      </c>
      <c r="N184" s="57">
        <f t="shared" si="230"/>
        <v>0</v>
      </c>
      <c r="O184" s="57">
        <f t="shared" si="230"/>
        <v>0</v>
      </c>
      <c r="P184" s="57">
        <f t="shared" si="230"/>
        <v>0</v>
      </c>
      <c r="Q184" s="57">
        <f t="shared" si="230"/>
        <v>0</v>
      </c>
      <c r="R184" s="58">
        <f t="shared" si="230"/>
        <v>0</v>
      </c>
      <c r="S184" s="60">
        <f t="shared" si="230"/>
        <v>0</v>
      </c>
      <c r="U184" s="94" t="s">
        <v>61</v>
      </c>
      <c r="V184" s="95">
        <f>SUM(V163:V179)</f>
        <v>0</v>
      </c>
      <c r="W184" s="95">
        <f t="shared" ref="W184:AH184" si="231">SUM(W163:W179)</f>
        <v>0</v>
      </c>
      <c r="X184" s="95">
        <f t="shared" si="231"/>
        <v>0</v>
      </c>
      <c r="Y184" s="95">
        <f t="shared" si="231"/>
        <v>0</v>
      </c>
      <c r="Z184" s="95">
        <f t="shared" si="231"/>
        <v>0</v>
      </c>
      <c r="AA184" s="95">
        <f t="shared" si="231"/>
        <v>0</v>
      </c>
      <c r="AB184" s="95">
        <f t="shared" si="231"/>
        <v>0</v>
      </c>
      <c r="AC184" s="95">
        <f t="shared" si="231"/>
        <v>0</v>
      </c>
      <c r="AD184" s="96">
        <f t="shared" si="231"/>
        <v>0</v>
      </c>
      <c r="AE184" s="96">
        <f t="shared" si="231"/>
        <v>0</v>
      </c>
      <c r="AF184" s="96">
        <f t="shared" si="231"/>
        <v>0</v>
      </c>
      <c r="AG184" s="96">
        <f t="shared" si="231"/>
        <v>0</v>
      </c>
      <c r="AH184" s="96">
        <f t="shared" si="231"/>
        <v>0</v>
      </c>
      <c r="AI184" s="97">
        <f>SUM(V184:AC184)</f>
        <v>0</v>
      </c>
      <c r="BA184"/>
      <c r="BR184"/>
      <c r="CG184"/>
    </row>
    <row r="185" spans="1:85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232">IF($I184=0,"-",C184/$I184)</f>
        <v>-</v>
      </c>
      <c r="D185" s="98" t="str">
        <f t="shared" si="232"/>
        <v>-</v>
      </c>
      <c r="E185" s="98" t="str">
        <f t="shared" si="232"/>
        <v>-</v>
      </c>
      <c r="F185" s="98" t="str">
        <f t="shared" si="232"/>
        <v>-</v>
      </c>
      <c r="G185" s="98" t="str">
        <f t="shared" si="232"/>
        <v>-</v>
      </c>
      <c r="H185" s="99" t="str">
        <f t="shared" si="232"/>
        <v>-</v>
      </c>
      <c r="I185" s="100">
        <f>SUM(B185:H185)</f>
        <v>0</v>
      </c>
      <c r="J185"/>
      <c r="K185" s="64" t="s">
        <v>86</v>
      </c>
      <c r="L185" s="65" t="str">
        <f>IF($S184=0,"-",L184/$S184)</f>
        <v>-</v>
      </c>
      <c r="M185" s="65" t="str">
        <f t="shared" ref="M185:R185" si="233">IF($S184=0,"-",M184/$S184)</f>
        <v>-</v>
      </c>
      <c r="N185" s="65" t="str">
        <f t="shared" si="233"/>
        <v>-</v>
      </c>
      <c r="O185" s="65" t="str">
        <f t="shared" si="233"/>
        <v>-</v>
      </c>
      <c r="P185" s="65" t="str">
        <f t="shared" si="233"/>
        <v>-</v>
      </c>
      <c r="Q185" s="65" t="str">
        <f t="shared" si="233"/>
        <v>-</v>
      </c>
      <c r="R185" s="66" t="str">
        <f t="shared" si="233"/>
        <v>-</v>
      </c>
      <c r="S185" s="67">
        <f>SUM(L185:R185)</f>
        <v>0</v>
      </c>
      <c r="U185" s="101" t="s">
        <v>86</v>
      </c>
      <c r="V185" s="102" t="e">
        <f>+V184/$AI184</f>
        <v>#DIV/0!</v>
      </c>
      <c r="W185" s="102" t="e">
        <f t="shared" ref="W185:AH185" si="234">+W184/$AI184</f>
        <v>#DIV/0!</v>
      </c>
      <c r="X185" s="102" t="e">
        <f t="shared" si="234"/>
        <v>#DIV/0!</v>
      </c>
      <c r="Y185" s="102" t="e">
        <f t="shared" si="234"/>
        <v>#DIV/0!</v>
      </c>
      <c r="Z185" s="102" t="e">
        <f t="shared" si="234"/>
        <v>#DIV/0!</v>
      </c>
      <c r="AA185" s="102" t="e">
        <f t="shared" si="234"/>
        <v>#DIV/0!</v>
      </c>
      <c r="AB185" s="102" t="e">
        <f t="shared" si="234"/>
        <v>#DIV/0!</v>
      </c>
      <c r="AC185" s="102" t="e">
        <f t="shared" si="234"/>
        <v>#DIV/0!</v>
      </c>
      <c r="AD185" s="102" t="e">
        <f t="shared" si="234"/>
        <v>#DIV/0!</v>
      </c>
      <c r="AE185" s="102" t="e">
        <f t="shared" si="234"/>
        <v>#DIV/0!</v>
      </c>
      <c r="AF185" s="102" t="e">
        <f t="shared" si="234"/>
        <v>#DIV/0!</v>
      </c>
      <c r="AG185" s="102" t="e">
        <f t="shared" si="234"/>
        <v>#DIV/0!</v>
      </c>
      <c r="AH185" s="102" t="e">
        <f t="shared" si="234"/>
        <v>#DIV/0!</v>
      </c>
      <c r="AI185" s="103" t="e">
        <f>SUM(V185:AC185)</f>
        <v>#DIV/0!</v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  <c r="J189" s="6"/>
      <c r="K189" s="72" t="s">
        <v>6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0</v>
      </c>
      <c r="U189" s="75" t="s">
        <v>6</v>
      </c>
      <c r="V189" s="76">
        <v>0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0</v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235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236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237">SUM(V190:AC190)</f>
        <v>0</v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si="235"/>
        <v>0</v>
      </c>
      <c r="J191" s="6"/>
      <c r="K191" s="31" t="s">
        <v>9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236"/>
        <v>0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0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237"/>
        <v>0</v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235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236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237"/>
        <v>0</v>
      </c>
      <c r="BA192"/>
      <c r="BR192"/>
      <c r="CG192"/>
    </row>
    <row r="193" spans="1:85" x14ac:dyDescent="0.25">
      <c r="A193" s="29" t="s">
        <v>15</v>
      </c>
      <c r="B193" s="18">
        <v>8.2465699414942559</v>
      </c>
      <c r="C193" s="18">
        <v>0</v>
      </c>
      <c r="D193" s="18">
        <v>10.212152780135275</v>
      </c>
      <c r="E193" s="18">
        <v>0</v>
      </c>
      <c r="F193" s="214"/>
      <c r="G193" s="18">
        <v>0</v>
      </c>
      <c r="H193" s="30">
        <v>0</v>
      </c>
      <c r="I193" s="16">
        <f t="shared" si="235"/>
        <v>18.458722721629531</v>
      </c>
      <c r="J193" s="6"/>
      <c r="K193" s="31" t="s">
        <v>15</v>
      </c>
      <c r="L193" s="18">
        <v>8.2465699414942559</v>
      </c>
      <c r="M193" s="18">
        <v>0</v>
      </c>
      <c r="N193" s="18">
        <v>10.212152780135275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236"/>
        <v>18.458722721629531</v>
      </c>
      <c r="U193" s="84" t="s">
        <v>15</v>
      </c>
      <c r="V193" s="76">
        <v>8.2465699414942559</v>
      </c>
      <c r="W193" s="76">
        <v>0</v>
      </c>
      <c r="X193" s="76">
        <v>0</v>
      </c>
      <c r="Y193" s="76">
        <v>0</v>
      </c>
      <c r="Z193" s="76">
        <v>10.212152780135275</v>
      </c>
      <c r="AA193" s="76">
        <v>0</v>
      </c>
      <c r="AB193" s="76">
        <v>0</v>
      </c>
      <c r="AC193" s="77">
        <v>0</v>
      </c>
      <c r="AD193" s="78">
        <v>0</v>
      </c>
      <c r="AE193" s="78">
        <v>0</v>
      </c>
      <c r="AF193" s="78">
        <v>0</v>
      </c>
      <c r="AG193" s="78">
        <v>0</v>
      </c>
      <c r="AH193" s="78">
        <v>0</v>
      </c>
      <c r="AI193" s="79">
        <f t="shared" si="237"/>
        <v>18.458722721629531</v>
      </c>
      <c r="BA193"/>
      <c r="BR193"/>
      <c r="CG193"/>
    </row>
    <row r="194" spans="1:85" x14ac:dyDescent="0.25">
      <c r="A194" s="21" t="s">
        <v>14</v>
      </c>
      <c r="B194" s="22">
        <v>1.6623139909099598</v>
      </c>
      <c r="C194" s="22">
        <v>1.0500799442792046</v>
      </c>
      <c r="D194" s="22">
        <v>4.7954345970673931</v>
      </c>
      <c r="E194" s="22">
        <v>0</v>
      </c>
      <c r="F194" s="214"/>
      <c r="G194" s="22">
        <v>0</v>
      </c>
      <c r="H194" s="23">
        <v>0</v>
      </c>
      <c r="I194" s="24">
        <f t="shared" si="235"/>
        <v>7.507828532256557</v>
      </c>
      <c r="J194" s="6"/>
      <c r="K194" s="25" t="s">
        <v>14</v>
      </c>
      <c r="L194" s="26">
        <v>1.6623139909099598</v>
      </c>
      <c r="M194" s="26">
        <v>1.0500799442792046</v>
      </c>
      <c r="N194" s="26">
        <v>4.7954345970673931</v>
      </c>
      <c r="O194" s="26">
        <v>0</v>
      </c>
      <c r="P194" s="26">
        <v>0</v>
      </c>
      <c r="Q194" s="26">
        <v>0</v>
      </c>
      <c r="R194" s="27">
        <v>0</v>
      </c>
      <c r="S194" s="28">
        <f t="shared" si="236"/>
        <v>7.507828532256557</v>
      </c>
      <c r="U194" s="80" t="s">
        <v>55</v>
      </c>
      <c r="V194" s="81">
        <v>1.620199861480496</v>
      </c>
      <c r="W194" s="81">
        <v>0</v>
      </c>
      <c r="X194" s="81">
        <v>0</v>
      </c>
      <c r="Y194" s="81">
        <v>1.0500799442792046</v>
      </c>
      <c r="Z194" s="81">
        <v>3.2816292163955785</v>
      </c>
      <c r="AA194" s="81">
        <v>0</v>
      </c>
      <c r="AB194" s="81">
        <v>0</v>
      </c>
      <c r="AC194" s="82">
        <v>1.5559195101012788</v>
      </c>
      <c r="AD194" s="81">
        <v>4.2114129429463819E-2</v>
      </c>
      <c r="AE194" s="81">
        <v>0</v>
      </c>
      <c r="AF194" s="81">
        <v>0</v>
      </c>
      <c r="AG194" s="81">
        <v>1.513805380671815</v>
      </c>
      <c r="AH194" s="81">
        <v>0</v>
      </c>
      <c r="AI194" s="83">
        <f t="shared" si="237"/>
        <v>7.5078285322565579</v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4.3691781733625625E-2</v>
      </c>
      <c r="E195" s="18">
        <v>0.61245299796483776</v>
      </c>
      <c r="F195" s="214"/>
      <c r="G195" s="18">
        <v>0</v>
      </c>
      <c r="H195" s="30">
        <v>0</v>
      </c>
      <c r="I195" s="16">
        <f t="shared" si="235"/>
        <v>0.65614477969846341</v>
      </c>
      <c r="J195" s="6"/>
      <c r="K195" s="31" t="s">
        <v>56</v>
      </c>
      <c r="L195" s="18">
        <v>0</v>
      </c>
      <c r="M195" s="18">
        <v>0</v>
      </c>
      <c r="N195" s="18">
        <v>4.3691781733625625E-2</v>
      </c>
      <c r="O195" s="18">
        <v>0.61245299796483776</v>
      </c>
      <c r="P195" s="18">
        <v>99.802099647484397</v>
      </c>
      <c r="Q195" s="18">
        <v>0</v>
      </c>
      <c r="R195" s="19">
        <v>0</v>
      </c>
      <c r="S195" s="20">
        <f t="shared" si="236"/>
        <v>100.45824442718286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7.8550945985343693E-2</v>
      </c>
      <c r="AB195" s="76">
        <v>99.802099647484397</v>
      </c>
      <c r="AC195" s="77">
        <v>0.57759383371311968</v>
      </c>
      <c r="AD195" s="76">
        <v>0</v>
      </c>
      <c r="AE195" s="76">
        <v>0.53390205197949403</v>
      </c>
      <c r="AF195" s="76">
        <v>0</v>
      </c>
      <c r="AG195" s="76">
        <v>4.3691781733625625E-2</v>
      </c>
      <c r="AH195" s="76">
        <v>0</v>
      </c>
      <c r="AI195" s="79">
        <f t="shared" si="237"/>
        <v>100.45824442718286</v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235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0.91022950586949836</v>
      </c>
      <c r="Q196" s="26">
        <v>0</v>
      </c>
      <c r="R196" s="27">
        <v>0</v>
      </c>
      <c r="S196" s="28">
        <f t="shared" si="236"/>
        <v>0.91022950586949836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0.91022950586949836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237"/>
        <v>0.91022950586949836</v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235"/>
        <v>0</v>
      </c>
      <c r="J197" s="6"/>
      <c r="K197" s="31" t="s">
        <v>57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236"/>
        <v>0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237"/>
        <v>0</v>
      </c>
      <c r="BA197"/>
      <c r="BR197"/>
      <c r="CG197"/>
    </row>
    <row r="198" spans="1:85" x14ac:dyDescent="0.25">
      <c r="A198" s="21" t="s">
        <v>16</v>
      </c>
      <c r="B198" s="22">
        <v>3.9463379489401258</v>
      </c>
      <c r="C198" s="22">
        <v>0</v>
      </c>
      <c r="D198" s="22">
        <v>2.3497522549787888</v>
      </c>
      <c r="E198" s="22">
        <v>0</v>
      </c>
      <c r="F198" s="214"/>
      <c r="G198" s="22">
        <v>0</v>
      </c>
      <c r="H198" s="23">
        <v>0</v>
      </c>
      <c r="I198" s="24">
        <f t="shared" si="235"/>
        <v>6.2960902039189151</v>
      </c>
      <c r="J198" s="6"/>
      <c r="K198" s="25" t="s">
        <v>16</v>
      </c>
      <c r="L198" s="26">
        <v>3.9463379489401258</v>
      </c>
      <c r="M198" s="26">
        <v>0</v>
      </c>
      <c r="N198" s="26">
        <v>2.3497522549787888</v>
      </c>
      <c r="O198" s="26">
        <v>0</v>
      </c>
      <c r="P198" s="26">
        <v>1.2122159170511149</v>
      </c>
      <c r="Q198" s="26">
        <v>0</v>
      </c>
      <c r="R198" s="27">
        <v>0</v>
      </c>
      <c r="S198" s="28">
        <f t="shared" si="236"/>
        <v>7.5083061209700297</v>
      </c>
      <c r="U198" s="80" t="s">
        <v>16</v>
      </c>
      <c r="V198" s="81">
        <v>3.9463379489401258</v>
      </c>
      <c r="W198" s="81">
        <v>0</v>
      </c>
      <c r="X198" s="81">
        <v>0</v>
      </c>
      <c r="Y198" s="81">
        <v>0</v>
      </c>
      <c r="Z198" s="81">
        <v>0.87757353761408463</v>
      </c>
      <c r="AA198" s="81">
        <v>0</v>
      </c>
      <c r="AB198" s="81">
        <v>1.2122159170511149</v>
      </c>
      <c r="AC198" s="82">
        <v>1.4721787173647043</v>
      </c>
      <c r="AD198" s="81">
        <v>0</v>
      </c>
      <c r="AE198" s="81">
        <v>0</v>
      </c>
      <c r="AF198" s="81">
        <v>0</v>
      </c>
      <c r="AG198" s="81">
        <v>1.4721787173647043</v>
      </c>
      <c r="AH198" s="81">
        <v>0</v>
      </c>
      <c r="AI198" s="83">
        <f t="shared" si="237"/>
        <v>7.5083061209700288</v>
      </c>
      <c r="BA198"/>
      <c r="BR198"/>
      <c r="CG198"/>
    </row>
    <row r="199" spans="1:85" x14ac:dyDescent="0.25">
      <c r="A199" s="29" t="s">
        <v>136</v>
      </c>
      <c r="B199" s="18">
        <v>13.03769930748291</v>
      </c>
      <c r="C199" s="18">
        <v>18.454717919872941</v>
      </c>
      <c r="D199" s="18">
        <v>144.40493844656388</v>
      </c>
      <c r="E199" s="18">
        <v>0</v>
      </c>
      <c r="F199" s="214"/>
      <c r="G199" s="18">
        <v>0</v>
      </c>
      <c r="H199" s="30">
        <v>0</v>
      </c>
      <c r="I199" s="16">
        <f t="shared" si="235"/>
        <v>175.89735567391972</v>
      </c>
      <c r="J199" s="6"/>
      <c r="K199" s="31" t="s">
        <v>136</v>
      </c>
      <c r="L199" s="18">
        <v>13.03769930748291</v>
      </c>
      <c r="M199" s="18">
        <v>18.454717919872941</v>
      </c>
      <c r="N199" s="18">
        <v>144.40493844656388</v>
      </c>
      <c r="O199" s="18">
        <v>0</v>
      </c>
      <c r="P199" s="18">
        <v>0</v>
      </c>
      <c r="Q199" s="18">
        <v>0</v>
      </c>
      <c r="R199" s="19">
        <v>0</v>
      </c>
      <c r="S199" s="20">
        <f t="shared" si="236"/>
        <v>175.89735567391972</v>
      </c>
      <c r="U199" s="84" t="s">
        <v>136</v>
      </c>
      <c r="V199" s="76">
        <v>9.7224320418532812</v>
      </c>
      <c r="W199" s="76">
        <v>0</v>
      </c>
      <c r="X199" s="76">
        <v>0</v>
      </c>
      <c r="Y199" s="76">
        <v>18.454717919872941</v>
      </c>
      <c r="Z199" s="76">
        <v>140.58660451577597</v>
      </c>
      <c r="AA199" s="76">
        <v>0</v>
      </c>
      <c r="AB199" s="76">
        <v>0</v>
      </c>
      <c r="AC199" s="77">
        <v>7.133601196417529</v>
      </c>
      <c r="AD199" s="76">
        <v>3.3152672656296285</v>
      </c>
      <c r="AE199" s="76">
        <v>0</v>
      </c>
      <c r="AF199" s="76">
        <v>0</v>
      </c>
      <c r="AG199" s="76">
        <v>3.818333930787901</v>
      </c>
      <c r="AH199" s="76">
        <v>0</v>
      </c>
      <c r="AI199" s="79">
        <f t="shared" si="237"/>
        <v>175.89735567391972</v>
      </c>
      <c r="BA199"/>
      <c r="BR199"/>
      <c r="CG199"/>
    </row>
    <row r="200" spans="1:85" x14ac:dyDescent="0.25">
      <c r="A200" s="21" t="s">
        <v>24</v>
      </c>
      <c r="B200" s="22">
        <v>2.2454535489675336</v>
      </c>
      <c r="C200" s="22">
        <v>2.2327179480663612E-2</v>
      </c>
      <c r="D200" s="22">
        <v>23.307481752250258</v>
      </c>
      <c r="E200" s="22">
        <v>17.227859481973798</v>
      </c>
      <c r="F200" s="214"/>
      <c r="G200" s="22">
        <v>1.9437955480987239</v>
      </c>
      <c r="H200" s="23">
        <v>0</v>
      </c>
      <c r="I200" s="24">
        <f t="shared" si="235"/>
        <v>44.746917510770977</v>
      </c>
      <c r="J200" s="6"/>
      <c r="K200" s="25" t="s">
        <v>24</v>
      </c>
      <c r="L200" s="26">
        <v>2.2454535489675336</v>
      </c>
      <c r="M200" s="26">
        <v>2.2327179480663612E-2</v>
      </c>
      <c r="N200" s="26">
        <v>23.307481752250258</v>
      </c>
      <c r="O200" s="26">
        <v>17.227859481973798</v>
      </c>
      <c r="P200" s="26">
        <v>0.59847224961711165</v>
      </c>
      <c r="Q200" s="26">
        <v>1.9437955480987239</v>
      </c>
      <c r="R200" s="27">
        <v>0</v>
      </c>
      <c r="S200" s="28">
        <f t="shared" si="236"/>
        <v>45.345389760388088</v>
      </c>
      <c r="U200" s="80" t="s">
        <v>24</v>
      </c>
      <c r="V200" s="81">
        <v>0.2124354059955211</v>
      </c>
      <c r="W200" s="81">
        <v>0.39371372746703404</v>
      </c>
      <c r="X200" s="81">
        <v>1.9437955480987239</v>
      </c>
      <c r="Y200" s="81">
        <v>2.2327179480663612E-2</v>
      </c>
      <c r="Z200" s="81">
        <v>22.935783708045385</v>
      </c>
      <c r="AA200" s="81">
        <v>17.20472400283251</v>
      </c>
      <c r="AB200" s="81">
        <v>0.59847224961711165</v>
      </c>
      <c r="AC200" s="82">
        <v>2.0341379388511389</v>
      </c>
      <c r="AD200" s="81">
        <v>1.6393044155049785</v>
      </c>
      <c r="AE200" s="81">
        <v>1.7946997353244582E-2</v>
      </c>
      <c r="AF200" s="81">
        <v>0</v>
      </c>
      <c r="AG200" s="81">
        <v>0.37169804420487257</v>
      </c>
      <c r="AH200" s="81">
        <v>5.1884817880430908E-3</v>
      </c>
      <c r="AI200" s="83">
        <f t="shared" si="237"/>
        <v>45.345389760388088</v>
      </c>
      <c r="BA200"/>
      <c r="BR200"/>
      <c r="CG200"/>
    </row>
    <row r="201" spans="1:85" x14ac:dyDescent="0.25">
      <c r="A201" s="29" t="s">
        <v>23</v>
      </c>
      <c r="B201" s="18">
        <v>0.28785268156783883</v>
      </c>
      <c r="C201" s="18">
        <v>4.71800124463621E-2</v>
      </c>
      <c r="D201" s="18">
        <v>0</v>
      </c>
      <c r="E201" s="18">
        <v>0</v>
      </c>
      <c r="F201" s="214"/>
      <c r="G201" s="18">
        <v>0</v>
      </c>
      <c r="H201" s="30">
        <v>0</v>
      </c>
      <c r="I201" s="16">
        <f t="shared" si="235"/>
        <v>0.33503269401420094</v>
      </c>
      <c r="J201" s="6"/>
      <c r="K201" s="31" t="s">
        <v>23</v>
      </c>
      <c r="L201" s="18">
        <v>0.28785268156783883</v>
      </c>
      <c r="M201" s="18">
        <v>4.71800124463621E-2</v>
      </c>
      <c r="N201" s="18">
        <v>0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236"/>
        <v>0.33503269401420094</v>
      </c>
      <c r="U201" s="84" t="s">
        <v>23</v>
      </c>
      <c r="V201" s="76">
        <v>0.28782565441251462</v>
      </c>
      <c r="W201" s="76">
        <v>0</v>
      </c>
      <c r="X201" s="76">
        <v>0</v>
      </c>
      <c r="Y201" s="76">
        <v>4.71800124463621E-2</v>
      </c>
      <c r="Z201" s="76">
        <v>0</v>
      </c>
      <c r="AA201" s="76">
        <v>0</v>
      </c>
      <c r="AB201" s="76">
        <v>0</v>
      </c>
      <c r="AC201" s="77">
        <v>2.7027155324192483E-5</v>
      </c>
      <c r="AD201" s="76">
        <v>2.7027155324192483E-5</v>
      </c>
      <c r="AE201" s="76">
        <v>0</v>
      </c>
      <c r="AF201" s="76">
        <v>0</v>
      </c>
      <c r="AG201" s="76">
        <v>0</v>
      </c>
      <c r="AH201" s="76">
        <v>0</v>
      </c>
      <c r="AI201" s="79">
        <f t="shared" si="237"/>
        <v>0.33503269401420094</v>
      </c>
      <c r="BA201"/>
      <c r="BR201"/>
      <c r="CG201"/>
    </row>
    <row r="202" spans="1:85" x14ac:dyDescent="0.25">
      <c r="A202" s="21" t="s">
        <v>58</v>
      </c>
      <c r="B202" s="22">
        <v>0.17130866826287885</v>
      </c>
      <c r="C202" s="22">
        <v>0.29051830854890281</v>
      </c>
      <c r="D202" s="22">
        <v>0.52982062349343972</v>
      </c>
      <c r="E202" s="22">
        <v>0</v>
      </c>
      <c r="F202" s="214"/>
      <c r="G202" s="22">
        <v>0</v>
      </c>
      <c r="H202" s="23">
        <v>0</v>
      </c>
      <c r="I202" s="24">
        <f t="shared" si="235"/>
        <v>0.99164760030522137</v>
      </c>
      <c r="J202" s="6"/>
      <c r="K202" s="25" t="s">
        <v>58</v>
      </c>
      <c r="L202" s="26">
        <v>0.17130866826287885</v>
      </c>
      <c r="M202" s="26">
        <v>0.29051830854890281</v>
      </c>
      <c r="N202" s="26">
        <v>0.52982062349343972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236"/>
        <v>0.99164760030522137</v>
      </c>
      <c r="U202" s="80" t="s">
        <v>58</v>
      </c>
      <c r="V202" s="81">
        <v>0.17130866826287885</v>
      </c>
      <c r="W202" s="81">
        <v>0</v>
      </c>
      <c r="X202" s="81">
        <v>0</v>
      </c>
      <c r="Y202" s="81">
        <v>0.29051830854890281</v>
      </c>
      <c r="Z202" s="81">
        <v>0.52982062349343972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237"/>
        <v>0.99164760030522137</v>
      </c>
      <c r="BA202"/>
      <c r="BR202"/>
      <c r="CG202"/>
    </row>
    <row r="203" spans="1:85" x14ac:dyDescent="0.25">
      <c r="A203" s="29" t="s">
        <v>21</v>
      </c>
      <c r="B203" s="18">
        <v>0</v>
      </c>
      <c r="C203" s="18">
        <v>0</v>
      </c>
      <c r="D203" s="18">
        <v>0.20771064663451402</v>
      </c>
      <c r="E203" s="18">
        <v>0</v>
      </c>
      <c r="F203" s="214"/>
      <c r="G203" s="18">
        <v>0</v>
      </c>
      <c r="H203" s="30">
        <v>0</v>
      </c>
      <c r="I203" s="16">
        <f t="shared" si="235"/>
        <v>0.20771064663451402</v>
      </c>
      <c r="J203" s="6"/>
      <c r="K203" s="31" t="s">
        <v>21</v>
      </c>
      <c r="L203" s="18">
        <v>0</v>
      </c>
      <c r="M203" s="18">
        <v>0</v>
      </c>
      <c r="N203" s="18">
        <v>0.20771064663451402</v>
      </c>
      <c r="O203" s="18">
        <v>0</v>
      </c>
      <c r="P203" s="18">
        <v>3.6413293251665184</v>
      </c>
      <c r="Q203" s="18">
        <v>0</v>
      </c>
      <c r="R203" s="19">
        <v>0</v>
      </c>
      <c r="S203" s="20">
        <f t="shared" si="236"/>
        <v>3.8490399718010324</v>
      </c>
      <c r="U203" s="84" t="s">
        <v>21</v>
      </c>
      <c r="V203" s="76">
        <v>0</v>
      </c>
      <c r="W203" s="76">
        <v>0</v>
      </c>
      <c r="X203" s="76">
        <v>0</v>
      </c>
      <c r="Y203" s="76">
        <v>0</v>
      </c>
      <c r="Z203" s="76">
        <v>0.20771064663451402</v>
      </c>
      <c r="AA203" s="76">
        <v>0</v>
      </c>
      <c r="AB203" s="76">
        <v>3.6413293251665184</v>
      </c>
      <c r="AC203" s="77">
        <v>0</v>
      </c>
      <c r="AD203" s="76">
        <v>0</v>
      </c>
      <c r="AE203" s="76">
        <v>0</v>
      </c>
      <c r="AF203" s="76">
        <v>0</v>
      </c>
      <c r="AG203" s="76">
        <v>0</v>
      </c>
      <c r="AH203" s="76">
        <v>0</v>
      </c>
      <c r="AI203" s="79">
        <f t="shared" si="237"/>
        <v>3.8490399718010324</v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235"/>
        <v>0</v>
      </c>
      <c r="J204" s="6"/>
      <c r="K204" s="25" t="s">
        <v>20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236"/>
        <v>0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0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237"/>
        <v>0</v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235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236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237"/>
        <v>0</v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235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236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237"/>
        <v>0</v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235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236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237"/>
        <v>0</v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235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236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237"/>
        <v>0</v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235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236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237"/>
        <v>0</v>
      </c>
      <c r="BA209"/>
      <c r="BR209"/>
      <c r="CG209"/>
    </row>
    <row r="210" spans="1:85" x14ac:dyDescent="0.25">
      <c r="A210" s="56" t="s">
        <v>25</v>
      </c>
      <c r="B210" s="57">
        <f>SUM(B189:B205)</f>
        <v>29.5975360876255</v>
      </c>
      <c r="C210" s="57">
        <f t="shared" ref="C210:I210" si="238">SUM(C189:C205)</f>
        <v>19.864823364628073</v>
      </c>
      <c r="D210" s="57">
        <f t="shared" si="238"/>
        <v>185.85098288285718</v>
      </c>
      <c r="E210" s="57">
        <f t="shared" si="238"/>
        <v>17.840312479938635</v>
      </c>
      <c r="F210" s="57">
        <f t="shared" si="238"/>
        <v>0</v>
      </c>
      <c r="G210" s="57">
        <f t="shared" si="238"/>
        <v>1.9437955480987239</v>
      </c>
      <c r="H210" s="58">
        <f t="shared" si="238"/>
        <v>0</v>
      </c>
      <c r="I210" s="16">
        <f t="shared" si="238"/>
        <v>255.09745036314808</v>
      </c>
      <c r="J210" s="6"/>
      <c r="K210" s="59" t="s">
        <v>25</v>
      </c>
      <c r="L210" s="57">
        <f>SUM(L189:L205)</f>
        <v>29.5975360876255</v>
      </c>
      <c r="M210" s="57">
        <f t="shared" ref="M210:S210" si="239">SUM(M189:M205)</f>
        <v>19.864823364628073</v>
      </c>
      <c r="N210" s="57">
        <f t="shared" si="239"/>
        <v>185.85098288285718</v>
      </c>
      <c r="O210" s="57">
        <f t="shared" si="239"/>
        <v>17.840312479938635</v>
      </c>
      <c r="P210" s="57">
        <f t="shared" si="239"/>
        <v>106.16434664518864</v>
      </c>
      <c r="Q210" s="57">
        <f t="shared" si="239"/>
        <v>1.9437955480987239</v>
      </c>
      <c r="R210" s="58">
        <f t="shared" si="239"/>
        <v>0</v>
      </c>
      <c r="S210" s="60">
        <f t="shared" si="239"/>
        <v>361.26179700833671</v>
      </c>
      <c r="U210" s="94" t="s">
        <v>61</v>
      </c>
      <c r="V210" s="95">
        <f>SUM(V189:V205)</f>
        <v>24.207109522439072</v>
      </c>
      <c r="W210" s="95">
        <f t="shared" ref="W210:AH210" si="240">SUM(W189:W205)</f>
        <v>0.39371372746703404</v>
      </c>
      <c r="X210" s="95">
        <f t="shared" si="240"/>
        <v>1.9437955480987239</v>
      </c>
      <c r="Y210" s="95">
        <f t="shared" si="240"/>
        <v>19.864823364628073</v>
      </c>
      <c r="Z210" s="95">
        <f t="shared" si="240"/>
        <v>178.63127502809425</v>
      </c>
      <c r="AA210" s="95">
        <f t="shared" si="240"/>
        <v>17.283274948817855</v>
      </c>
      <c r="AB210" s="95">
        <f t="shared" si="240"/>
        <v>106.16434664518864</v>
      </c>
      <c r="AC210" s="95">
        <f t="shared" si="240"/>
        <v>12.773458223603095</v>
      </c>
      <c r="AD210" s="96">
        <f t="shared" si="240"/>
        <v>4.9967128377193948</v>
      </c>
      <c r="AE210" s="96">
        <f t="shared" si="240"/>
        <v>0.55184904933273859</v>
      </c>
      <c r="AF210" s="96">
        <f t="shared" si="240"/>
        <v>0</v>
      </c>
      <c r="AG210" s="96">
        <f t="shared" si="240"/>
        <v>7.2197078547629188</v>
      </c>
      <c r="AH210" s="96">
        <f t="shared" si="240"/>
        <v>5.1884817880430908E-3</v>
      </c>
      <c r="AI210" s="97">
        <f>SUM(V210:AC210)</f>
        <v>361.26179700833671</v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0.1160244292739557</v>
      </c>
      <c r="C211" s="98">
        <f t="shared" ref="C211:H211" si="241">IF($I210=0,"-",C210/$I210)</f>
        <v>7.7871508854162136E-2</v>
      </c>
      <c r="D211" s="98">
        <f t="shared" si="241"/>
        <v>0.72854896283081627</v>
      </c>
      <c r="E211" s="98">
        <f t="shared" si="241"/>
        <v>6.9935283377163399E-2</v>
      </c>
      <c r="F211" s="98">
        <f t="shared" si="241"/>
        <v>0</v>
      </c>
      <c r="G211" s="98">
        <f t="shared" si="241"/>
        <v>7.6198156639025695E-3</v>
      </c>
      <c r="H211" s="99">
        <f t="shared" si="241"/>
        <v>0</v>
      </c>
      <c r="I211" s="100">
        <f>SUM(B211:H211)</f>
        <v>1</v>
      </c>
      <c r="J211"/>
      <c r="K211" s="64" t="s">
        <v>86</v>
      </c>
      <c r="L211" s="65">
        <f>IF($S210=0,"-",L210/$S210)</f>
        <v>8.192822028990375E-2</v>
      </c>
      <c r="M211" s="65">
        <f t="shared" ref="M211:R211" si="242">IF($S210=0,"-",M210/$S210)</f>
        <v>5.4987334750398915E-2</v>
      </c>
      <c r="N211" s="65">
        <f t="shared" si="242"/>
        <v>0.51444958869694257</v>
      </c>
      <c r="O211" s="65">
        <f t="shared" si="242"/>
        <v>4.9383335375278947E-2</v>
      </c>
      <c r="P211" s="65">
        <f t="shared" si="242"/>
        <v>0.29387094767382427</v>
      </c>
      <c r="Q211" s="65">
        <f t="shared" si="242"/>
        <v>5.3805732136516706E-3</v>
      </c>
      <c r="R211" s="66">
        <f t="shared" si="242"/>
        <v>0</v>
      </c>
      <c r="S211" s="67">
        <f>SUM(L211:R211)</f>
        <v>1</v>
      </c>
      <c r="U211" s="101" t="s">
        <v>86</v>
      </c>
      <c r="V211" s="102">
        <f>+V210/$AI210</f>
        <v>6.7007111526604213E-2</v>
      </c>
      <c r="W211" s="102">
        <f t="shared" ref="W211:AH211" si="243">+W210/$AI210</f>
        <v>1.0898293999737493E-3</v>
      </c>
      <c r="X211" s="102">
        <f t="shared" si="243"/>
        <v>5.3805732136516706E-3</v>
      </c>
      <c r="Y211" s="102">
        <f t="shared" si="243"/>
        <v>5.4987334750398915E-2</v>
      </c>
      <c r="Z211" s="102">
        <f t="shared" si="243"/>
        <v>0.49446489085579132</v>
      </c>
      <c r="AA211" s="102">
        <f t="shared" si="243"/>
        <v>4.7841413323919814E-2</v>
      </c>
      <c r="AB211" s="102">
        <f t="shared" si="243"/>
        <v>0.29387094767382427</v>
      </c>
      <c r="AC211" s="102">
        <f t="shared" si="243"/>
        <v>3.5357899255836142E-2</v>
      </c>
      <c r="AD211" s="102">
        <f t="shared" si="243"/>
        <v>1.3831279363325781E-2</v>
      </c>
      <c r="AE211" s="102">
        <f t="shared" si="243"/>
        <v>1.527559941025272E-3</v>
      </c>
      <c r="AF211" s="102">
        <f t="shared" si="243"/>
        <v>0</v>
      </c>
      <c r="AG211" s="102">
        <f t="shared" si="243"/>
        <v>1.9984697841151224E-2</v>
      </c>
      <c r="AH211" s="102">
        <f t="shared" si="243"/>
        <v>1.4362110333862281E-5</v>
      </c>
      <c r="AI211" s="103">
        <f>SUM(V211:AC211)</f>
        <v>1</v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244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245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246">SUM(V216:AC216)</f>
        <v>0</v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244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245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246"/>
        <v>0</v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244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245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246"/>
        <v>0</v>
      </c>
      <c r="BA218"/>
      <c r="BR218"/>
      <c r="CG218"/>
    </row>
    <row r="219" spans="1:85" x14ac:dyDescent="0.25">
      <c r="A219" s="29" t="s">
        <v>15</v>
      </c>
      <c r="B219" s="18">
        <v>1.1411750506891114</v>
      </c>
      <c r="C219" s="18">
        <v>0.58476884782277438</v>
      </c>
      <c r="D219" s="18">
        <v>0.15449213325108513</v>
      </c>
      <c r="E219" s="18">
        <v>0</v>
      </c>
      <c r="F219" s="214"/>
      <c r="G219" s="18">
        <v>0</v>
      </c>
      <c r="H219" s="30">
        <v>0</v>
      </c>
      <c r="I219" s="16">
        <f t="shared" si="244"/>
        <v>1.8804360317629709</v>
      </c>
      <c r="J219" s="6"/>
      <c r="K219" s="31" t="s">
        <v>15</v>
      </c>
      <c r="L219" s="18">
        <v>1.1411750506891114</v>
      </c>
      <c r="M219" s="18">
        <v>0.58476884782277438</v>
      </c>
      <c r="N219" s="18">
        <v>0.15449213325108513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245"/>
        <v>1.8804360317629709</v>
      </c>
      <c r="U219" s="84" t="s">
        <v>15</v>
      </c>
      <c r="V219" s="76">
        <v>1.1411750506891114</v>
      </c>
      <c r="W219" s="76">
        <v>0</v>
      </c>
      <c r="X219" s="76">
        <v>0</v>
      </c>
      <c r="Y219" s="76">
        <v>0.58476884782277438</v>
      </c>
      <c r="Z219" s="76">
        <v>0.10905327053017774</v>
      </c>
      <c r="AA219" s="76">
        <v>0</v>
      </c>
      <c r="AB219" s="76">
        <v>0</v>
      </c>
      <c r="AC219" s="77">
        <v>4.54388627209074E-2</v>
      </c>
      <c r="AD219" s="78">
        <v>0</v>
      </c>
      <c r="AE219" s="78">
        <v>0</v>
      </c>
      <c r="AF219" s="78">
        <v>0</v>
      </c>
      <c r="AG219" s="78">
        <v>4.54388627209074E-2</v>
      </c>
      <c r="AH219" s="78">
        <v>0</v>
      </c>
      <c r="AI219" s="79">
        <f t="shared" si="246"/>
        <v>1.8804360317629709</v>
      </c>
      <c r="BA219"/>
      <c r="BR219"/>
      <c r="CG219"/>
    </row>
    <row r="220" spans="1:85" x14ac:dyDescent="0.25">
      <c r="A220" s="21" t="s">
        <v>14</v>
      </c>
      <c r="B220" s="22">
        <v>0.87454493154267587</v>
      </c>
      <c r="C220" s="22">
        <v>0</v>
      </c>
      <c r="D220" s="22">
        <v>0.8609952697740072</v>
      </c>
      <c r="E220" s="22">
        <v>0</v>
      </c>
      <c r="F220" s="214"/>
      <c r="G220" s="22">
        <v>0</v>
      </c>
      <c r="H220" s="23">
        <v>0</v>
      </c>
      <c r="I220" s="24">
        <f t="shared" si="244"/>
        <v>1.7355402013166832</v>
      </c>
      <c r="J220" s="6"/>
      <c r="K220" s="25" t="s">
        <v>14</v>
      </c>
      <c r="L220" s="26">
        <v>0.87454493154267587</v>
      </c>
      <c r="M220" s="26">
        <v>0</v>
      </c>
      <c r="N220" s="26">
        <v>0.8609952697740072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245"/>
        <v>1.7355402013166832</v>
      </c>
      <c r="U220" s="80" t="s">
        <v>55</v>
      </c>
      <c r="V220" s="81">
        <v>0.87454493154267587</v>
      </c>
      <c r="W220" s="81">
        <v>0</v>
      </c>
      <c r="X220" s="81">
        <v>0</v>
      </c>
      <c r="Y220" s="81">
        <v>0</v>
      </c>
      <c r="Z220" s="81">
        <v>0.8609952697740072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246"/>
        <v>1.7355402013166832</v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1.5777233399621965E-3</v>
      </c>
      <c r="F221" s="214"/>
      <c r="G221" s="18">
        <v>0</v>
      </c>
      <c r="H221" s="30">
        <v>0</v>
      </c>
      <c r="I221" s="16">
        <f t="shared" si="244"/>
        <v>1.5777233399621965E-3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1.5777233399621965E-3</v>
      </c>
      <c r="P221" s="18">
        <v>2.3558215087179861</v>
      </c>
      <c r="Q221" s="18">
        <v>0</v>
      </c>
      <c r="R221" s="19">
        <v>0</v>
      </c>
      <c r="S221" s="20">
        <f t="shared" si="245"/>
        <v>2.3573992320579484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1.5777233399621965E-3</v>
      </c>
      <c r="AB221" s="76">
        <v>2.3558215087179861</v>
      </c>
      <c r="AC221" s="77">
        <v>0</v>
      </c>
      <c r="AD221" s="76">
        <v>0</v>
      </c>
      <c r="AE221" s="76">
        <v>0</v>
      </c>
      <c r="AF221" s="76">
        <v>0</v>
      </c>
      <c r="AG221" s="76">
        <v>0</v>
      </c>
      <c r="AH221" s="76">
        <v>0</v>
      </c>
      <c r="AI221" s="79">
        <f t="shared" si="246"/>
        <v>2.3573992320579484</v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244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0.53838042081227711</v>
      </c>
      <c r="Q222" s="26">
        <v>0</v>
      </c>
      <c r="R222" s="27">
        <v>0</v>
      </c>
      <c r="S222" s="28">
        <f t="shared" si="245"/>
        <v>0.53838042081227711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0.53838042081227711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246"/>
        <v>0.53838042081227711</v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244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245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246"/>
        <v>0</v>
      </c>
      <c r="BA223"/>
      <c r="BR223"/>
      <c r="CG223"/>
    </row>
    <row r="224" spans="1:85" x14ac:dyDescent="0.25">
      <c r="A224" s="21" t="s">
        <v>16</v>
      </c>
      <c r="B224" s="22">
        <v>5.6705772646604173E-3</v>
      </c>
      <c r="C224" s="22">
        <v>0</v>
      </c>
      <c r="D224" s="22">
        <v>2.2460957410516177E-2</v>
      </c>
      <c r="E224" s="22">
        <v>1.1870764893322939E-3</v>
      </c>
      <c r="F224" s="214"/>
      <c r="G224" s="22">
        <v>0</v>
      </c>
      <c r="H224" s="23">
        <v>0</v>
      </c>
      <c r="I224" s="24">
        <f t="shared" si="244"/>
        <v>2.9318611164508887E-2</v>
      </c>
      <c r="J224" s="6"/>
      <c r="K224" s="25" t="s">
        <v>16</v>
      </c>
      <c r="L224" s="26">
        <v>5.6705772646604173E-3</v>
      </c>
      <c r="M224" s="26">
        <v>0</v>
      </c>
      <c r="N224" s="26">
        <v>2.2460957410516177E-2</v>
      </c>
      <c r="O224" s="26">
        <v>1.1870764893322939E-3</v>
      </c>
      <c r="P224" s="26">
        <v>0</v>
      </c>
      <c r="Q224" s="26">
        <v>0</v>
      </c>
      <c r="R224" s="27">
        <v>0</v>
      </c>
      <c r="S224" s="28">
        <f t="shared" si="245"/>
        <v>2.9318611164508887E-2</v>
      </c>
      <c r="U224" s="80" t="s">
        <v>16</v>
      </c>
      <c r="V224" s="81">
        <v>5.6705772646604173E-3</v>
      </c>
      <c r="W224" s="81">
        <v>0</v>
      </c>
      <c r="X224" s="81">
        <v>0</v>
      </c>
      <c r="Y224" s="81">
        <v>0</v>
      </c>
      <c r="Z224" s="81">
        <v>2.2460957410516177E-2</v>
      </c>
      <c r="AA224" s="81">
        <v>1.1870764893322939E-3</v>
      </c>
      <c r="AB224" s="81">
        <v>0</v>
      </c>
      <c r="AC224" s="82">
        <v>0</v>
      </c>
      <c r="AD224" s="81">
        <v>0</v>
      </c>
      <c r="AE224" s="81">
        <v>0</v>
      </c>
      <c r="AF224" s="81">
        <v>0</v>
      </c>
      <c r="AG224" s="81">
        <v>0</v>
      </c>
      <c r="AH224" s="81">
        <v>0</v>
      </c>
      <c r="AI224" s="83">
        <f t="shared" si="246"/>
        <v>2.9318611164508887E-2</v>
      </c>
      <c r="BA224"/>
      <c r="BR224"/>
      <c r="CG224"/>
    </row>
    <row r="225" spans="1:85" x14ac:dyDescent="0.25">
      <c r="A225" s="29" t="s">
        <v>136</v>
      </c>
      <c r="B225" s="18">
        <v>0.36676048754964019</v>
      </c>
      <c r="C225" s="18">
        <v>1.4472874920107104E-2</v>
      </c>
      <c r="D225" s="18">
        <v>3.1487323389272199</v>
      </c>
      <c r="E225" s="18">
        <v>4.0078730547988897E-3</v>
      </c>
      <c r="F225" s="214"/>
      <c r="G225" s="18">
        <v>0</v>
      </c>
      <c r="H225" s="30">
        <v>0</v>
      </c>
      <c r="I225" s="16">
        <f t="shared" si="244"/>
        <v>3.5339735744517662</v>
      </c>
      <c r="J225" s="6"/>
      <c r="K225" s="31" t="s">
        <v>136</v>
      </c>
      <c r="L225" s="18">
        <v>0.36676048754964019</v>
      </c>
      <c r="M225" s="18">
        <v>1.4472874920107104E-2</v>
      </c>
      <c r="N225" s="18">
        <v>3.1487323389272199</v>
      </c>
      <c r="O225" s="18">
        <v>4.0078730547988897E-3</v>
      </c>
      <c r="P225" s="18">
        <v>0</v>
      </c>
      <c r="Q225" s="18">
        <v>0</v>
      </c>
      <c r="R225" s="19">
        <v>0</v>
      </c>
      <c r="S225" s="20">
        <f t="shared" si="245"/>
        <v>3.5339735744517662</v>
      </c>
      <c r="U225" s="84" t="s">
        <v>136</v>
      </c>
      <c r="V225" s="76">
        <v>0.33691686852315289</v>
      </c>
      <c r="W225" s="76">
        <v>0</v>
      </c>
      <c r="X225" s="76">
        <v>0</v>
      </c>
      <c r="Y225" s="76">
        <v>1.4472874920107104E-2</v>
      </c>
      <c r="Z225" s="76">
        <v>1.0532133738976093</v>
      </c>
      <c r="AA225" s="76">
        <v>4.0078730547988897E-3</v>
      </c>
      <c r="AB225" s="76">
        <v>0</v>
      </c>
      <c r="AC225" s="77">
        <v>2.1253625840560986</v>
      </c>
      <c r="AD225" s="76">
        <v>2.9843619026487293E-2</v>
      </c>
      <c r="AE225" s="76">
        <v>0</v>
      </c>
      <c r="AF225" s="76">
        <v>0</v>
      </c>
      <c r="AG225" s="76">
        <v>2.0955189650296107</v>
      </c>
      <c r="AH225" s="76">
        <v>0</v>
      </c>
      <c r="AI225" s="79">
        <f t="shared" si="246"/>
        <v>3.5339735744517666</v>
      </c>
      <c r="BA225"/>
      <c r="BR225"/>
      <c r="CG225"/>
    </row>
    <row r="226" spans="1:85" x14ac:dyDescent="0.25">
      <c r="A226" s="21" t="s">
        <v>24</v>
      </c>
      <c r="B226" s="22">
        <v>0.22384311514315167</v>
      </c>
      <c r="C226" s="22">
        <v>9.4168544198389281E-3</v>
      </c>
      <c r="D226" s="22">
        <v>0.28539525128977411</v>
      </c>
      <c r="E226" s="22">
        <v>2.7572345098692392</v>
      </c>
      <c r="F226" s="214"/>
      <c r="G226" s="22">
        <v>0.52776779355598713</v>
      </c>
      <c r="H226" s="23">
        <v>5.8128730986660035E-2</v>
      </c>
      <c r="I226" s="24">
        <f t="shared" si="244"/>
        <v>3.8617862552646511</v>
      </c>
      <c r="J226" s="6"/>
      <c r="K226" s="25" t="s">
        <v>24</v>
      </c>
      <c r="L226" s="26">
        <v>0.22384311514315167</v>
      </c>
      <c r="M226" s="26">
        <v>9.4168544198389281E-3</v>
      </c>
      <c r="N226" s="26">
        <v>0.28539525128977411</v>
      </c>
      <c r="O226" s="26">
        <v>2.7572345098692392</v>
      </c>
      <c r="P226" s="26">
        <v>8.717894241314271E-2</v>
      </c>
      <c r="Q226" s="26">
        <v>0.52776779355598713</v>
      </c>
      <c r="R226" s="27">
        <v>5.8128730986660035E-2</v>
      </c>
      <c r="S226" s="28">
        <f t="shared" si="245"/>
        <v>3.948965197677794</v>
      </c>
      <c r="U226" s="80" t="s">
        <v>24</v>
      </c>
      <c r="V226" s="81">
        <v>0</v>
      </c>
      <c r="W226" s="81">
        <v>0.20079394112186894</v>
      </c>
      <c r="X226" s="81">
        <v>0.52776779355598713</v>
      </c>
      <c r="Y226" s="81">
        <v>9.4168544198389281E-3</v>
      </c>
      <c r="Z226" s="81">
        <v>0.28181867640277908</v>
      </c>
      <c r="AA226" s="81">
        <v>2.7302307596194573</v>
      </c>
      <c r="AB226" s="81">
        <v>8.717894241314271E-2</v>
      </c>
      <c r="AC226" s="82">
        <v>0.11175823014471967</v>
      </c>
      <c r="AD226" s="81">
        <v>2.3049174021282724E-2</v>
      </c>
      <c r="AE226" s="81">
        <v>1.4982728681740602E-2</v>
      </c>
      <c r="AF226" s="81">
        <v>5.8128730986660035E-2</v>
      </c>
      <c r="AG226" s="81">
        <v>3.5765748869950242E-3</v>
      </c>
      <c r="AH226" s="81">
        <v>1.2021021568041298E-2</v>
      </c>
      <c r="AI226" s="83">
        <f t="shared" si="246"/>
        <v>3.948965197677794</v>
      </c>
      <c r="BA226"/>
      <c r="BR226"/>
      <c r="CG226"/>
    </row>
    <row r="227" spans="1:85" x14ac:dyDescent="0.25">
      <c r="A227" s="29" t="s">
        <v>23</v>
      </c>
      <c r="B227" s="18">
        <v>0.56437696769433277</v>
      </c>
      <c r="C227" s="18">
        <v>0</v>
      </c>
      <c r="D227" s="18">
        <v>0.15538163171140504</v>
      </c>
      <c r="E227" s="18">
        <v>0</v>
      </c>
      <c r="F227" s="214"/>
      <c r="G227" s="18">
        <v>0</v>
      </c>
      <c r="H227" s="30">
        <v>0</v>
      </c>
      <c r="I227" s="16">
        <f t="shared" si="244"/>
        <v>0.71975859940573783</v>
      </c>
      <c r="J227" s="6"/>
      <c r="K227" s="31" t="s">
        <v>23</v>
      </c>
      <c r="L227" s="18">
        <v>0.56437696769433277</v>
      </c>
      <c r="M227" s="18">
        <v>0</v>
      </c>
      <c r="N227" s="18">
        <v>0.15538163171140504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245"/>
        <v>0.71975859940573783</v>
      </c>
      <c r="U227" s="84" t="s">
        <v>23</v>
      </c>
      <c r="V227" s="76">
        <v>0.56437696769433277</v>
      </c>
      <c r="W227" s="76">
        <v>0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0.15538163171140504</v>
      </c>
      <c r="AD227" s="76">
        <v>0</v>
      </c>
      <c r="AE227" s="76">
        <v>0</v>
      </c>
      <c r="AF227" s="76">
        <v>0</v>
      </c>
      <c r="AG227" s="76">
        <v>0.15538163171140504</v>
      </c>
      <c r="AH227" s="76">
        <v>0</v>
      </c>
      <c r="AI227" s="79">
        <f t="shared" si="246"/>
        <v>0.71975859940573783</v>
      </c>
      <c r="BA227"/>
      <c r="BR227"/>
      <c r="CG227"/>
    </row>
    <row r="228" spans="1:85" x14ac:dyDescent="0.25">
      <c r="A228" s="21" t="s">
        <v>58</v>
      </c>
      <c r="B228" s="22">
        <v>2.6043957300293165E-2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244"/>
        <v>2.6043957300293165E-2</v>
      </c>
      <c r="J228" s="6"/>
      <c r="K228" s="25" t="s">
        <v>58</v>
      </c>
      <c r="L228" s="26">
        <v>2.6043957300293165E-2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245"/>
        <v>2.6043957300293165E-2</v>
      </c>
      <c r="U228" s="80" t="s">
        <v>58</v>
      </c>
      <c r="V228" s="81">
        <v>2.6043957300293165E-2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246"/>
        <v>2.6043957300293165E-2</v>
      </c>
      <c r="BA228"/>
      <c r="BR228"/>
      <c r="CG228"/>
    </row>
    <row r="229" spans="1:85" x14ac:dyDescent="0.25">
      <c r="A229" s="29" t="s">
        <v>21</v>
      </c>
      <c r="B229" s="18">
        <v>9.5429990247041435E-2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244"/>
        <v>9.5429990247041435E-2</v>
      </c>
      <c r="J229" s="6"/>
      <c r="K229" s="31" t="s">
        <v>21</v>
      </c>
      <c r="L229" s="18">
        <v>9.5429990247041435E-2</v>
      </c>
      <c r="M229" s="18">
        <v>0</v>
      </c>
      <c r="N229" s="18">
        <v>0</v>
      </c>
      <c r="O229" s="18">
        <v>0</v>
      </c>
      <c r="P229" s="18">
        <v>8.5974520711655553E-2</v>
      </c>
      <c r="Q229" s="18">
        <v>0</v>
      </c>
      <c r="R229" s="19">
        <v>0</v>
      </c>
      <c r="S229" s="20">
        <f t="shared" si="245"/>
        <v>0.18140451095869697</v>
      </c>
      <c r="U229" s="84" t="s">
        <v>21</v>
      </c>
      <c r="V229" s="76">
        <v>9.5429990247041435E-2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8.5974520711655553E-2</v>
      </c>
      <c r="AC229" s="77">
        <v>0</v>
      </c>
      <c r="AD229" s="76">
        <v>0</v>
      </c>
      <c r="AE229" s="76">
        <v>0</v>
      </c>
      <c r="AF229" s="76">
        <v>0</v>
      </c>
      <c r="AG229" s="76">
        <v>0</v>
      </c>
      <c r="AH229" s="76">
        <v>0</v>
      </c>
      <c r="AI229" s="79">
        <f t="shared" si="246"/>
        <v>0.18140451095869697</v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244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245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246"/>
        <v>0</v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244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245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246"/>
        <v>0</v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244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245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246"/>
        <v>0</v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244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245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246"/>
        <v>0</v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244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245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246"/>
        <v>0</v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244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245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246"/>
        <v>0</v>
      </c>
      <c r="BA235"/>
      <c r="BR235"/>
      <c r="CG235"/>
    </row>
    <row r="236" spans="1:85" x14ac:dyDescent="0.25">
      <c r="A236" s="56" t="s">
        <v>25</v>
      </c>
      <c r="B236" s="57">
        <f>SUM(B215:B231)</f>
        <v>3.2978450774309067</v>
      </c>
      <c r="C236" s="57">
        <f t="shared" ref="C236:I236" si="247">SUM(C215:C231)</f>
        <v>0.60865857716272043</v>
      </c>
      <c r="D236" s="57">
        <f t="shared" si="247"/>
        <v>4.6274575823640074</v>
      </c>
      <c r="E236" s="57">
        <f t="shared" si="247"/>
        <v>2.7640071827533328</v>
      </c>
      <c r="F236" s="57">
        <f t="shared" si="247"/>
        <v>0</v>
      </c>
      <c r="G236" s="57">
        <f t="shared" si="247"/>
        <v>0.52776779355598713</v>
      </c>
      <c r="H236" s="58">
        <f t="shared" si="247"/>
        <v>5.8128730986660035E-2</v>
      </c>
      <c r="I236" s="16">
        <f t="shared" si="247"/>
        <v>11.883864944253615</v>
      </c>
      <c r="J236" s="6"/>
      <c r="K236" s="59" t="s">
        <v>25</v>
      </c>
      <c r="L236" s="57">
        <f>SUM(L215:L231)</f>
        <v>3.2978450774309067</v>
      </c>
      <c r="M236" s="57">
        <f t="shared" ref="M236:S236" si="248">SUM(M215:M231)</f>
        <v>0.60865857716272043</v>
      </c>
      <c r="N236" s="57">
        <f t="shared" si="248"/>
        <v>4.6274575823640074</v>
      </c>
      <c r="O236" s="57">
        <f t="shared" si="248"/>
        <v>2.7640071827533328</v>
      </c>
      <c r="P236" s="57">
        <f t="shared" si="248"/>
        <v>3.0673553926550614</v>
      </c>
      <c r="Q236" s="57">
        <f t="shared" si="248"/>
        <v>0.52776779355598713</v>
      </c>
      <c r="R236" s="58">
        <f t="shared" si="248"/>
        <v>5.8128730986660035E-2</v>
      </c>
      <c r="S236" s="60">
        <f t="shared" si="248"/>
        <v>14.951220336908676</v>
      </c>
      <c r="U236" s="94" t="s">
        <v>61</v>
      </c>
      <c r="V236" s="95">
        <f>SUM(V215:V231)</f>
        <v>3.0441583432612682</v>
      </c>
      <c r="W236" s="95">
        <f t="shared" ref="W236:AH236" si="249">SUM(W215:W231)</f>
        <v>0.20079394112186894</v>
      </c>
      <c r="X236" s="95">
        <f t="shared" si="249"/>
        <v>0.52776779355598713</v>
      </c>
      <c r="Y236" s="95">
        <f t="shared" si="249"/>
        <v>0.60865857716272043</v>
      </c>
      <c r="Z236" s="95">
        <f t="shared" si="249"/>
        <v>2.3275415480150894</v>
      </c>
      <c r="AA236" s="95">
        <f t="shared" si="249"/>
        <v>2.7370034325035508</v>
      </c>
      <c r="AB236" s="95">
        <f t="shared" si="249"/>
        <v>3.0673553926550614</v>
      </c>
      <c r="AC236" s="95">
        <f t="shared" si="249"/>
        <v>2.437941308633131</v>
      </c>
      <c r="AD236" s="96">
        <f t="shared" si="249"/>
        <v>5.2892793047770018E-2</v>
      </c>
      <c r="AE236" s="96">
        <f t="shared" si="249"/>
        <v>1.4982728681740602E-2</v>
      </c>
      <c r="AF236" s="96">
        <f t="shared" si="249"/>
        <v>5.8128730986660035E-2</v>
      </c>
      <c r="AG236" s="96">
        <f t="shared" si="249"/>
        <v>2.2999160343489184</v>
      </c>
      <c r="AH236" s="96">
        <f t="shared" si="249"/>
        <v>1.2021021568041298E-2</v>
      </c>
      <c r="AI236" s="97">
        <f>SUM(V236:AC236)</f>
        <v>14.951220336908676</v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0.27750610537067433</v>
      </c>
      <c r="C237" s="98">
        <f t="shared" ref="C237:H237" si="250">IF($I236=0,"-",C236/$I236)</f>
        <v>5.121722436411854E-2</v>
      </c>
      <c r="D237" s="98">
        <f t="shared" si="250"/>
        <v>0.38938995049767811</v>
      </c>
      <c r="E237" s="98">
        <f t="shared" si="250"/>
        <v>0.23258486996605049</v>
      </c>
      <c r="F237" s="98">
        <f t="shared" si="250"/>
        <v>0</v>
      </c>
      <c r="G237" s="98">
        <f t="shared" si="250"/>
        <v>4.441045030650459E-2</v>
      </c>
      <c r="H237" s="99">
        <f t="shared" si="250"/>
        <v>4.8913994949738894E-3</v>
      </c>
      <c r="I237" s="100">
        <f>SUM(B237:H237)</f>
        <v>0.99999999999999989</v>
      </c>
      <c r="J237"/>
      <c r="K237" s="64" t="s">
        <v>86</v>
      </c>
      <c r="L237" s="65">
        <f>IF($S236=0,"-",L236/$S236)</f>
        <v>0.22057363901525989</v>
      </c>
      <c r="M237" s="65">
        <f t="shared" ref="M237:R237" si="251">IF($S236=0,"-",M236/$S236)</f>
        <v>4.0709625264513161E-2</v>
      </c>
      <c r="N237" s="65">
        <f t="shared" si="251"/>
        <v>0.30950367114453103</v>
      </c>
      <c r="O237" s="65">
        <f t="shared" si="251"/>
        <v>0.18486833318415402</v>
      </c>
      <c r="P237" s="65">
        <f t="shared" si="251"/>
        <v>0.20515752718077257</v>
      </c>
      <c r="Q237" s="65">
        <f t="shared" si="251"/>
        <v>3.5299312140637529E-2</v>
      </c>
      <c r="R237" s="66">
        <f t="shared" si="251"/>
        <v>3.8878920701317663E-3</v>
      </c>
      <c r="S237" s="67">
        <f>SUM(L237:R237)</f>
        <v>1</v>
      </c>
      <c r="U237" s="101" t="s">
        <v>86</v>
      </c>
      <c r="V237" s="102">
        <f>+V236/$AI236</f>
        <v>0.20360601172778117</v>
      </c>
      <c r="W237" s="102">
        <f t="shared" ref="W237:AH237" si="252">+W236/$AI236</f>
        <v>1.3429936593616226E-2</v>
      </c>
      <c r="X237" s="102">
        <f t="shared" si="252"/>
        <v>3.5299312140637529E-2</v>
      </c>
      <c r="Y237" s="102">
        <f t="shared" si="252"/>
        <v>4.0709625264513161E-2</v>
      </c>
      <c r="Z237" s="102">
        <f t="shared" si="252"/>
        <v>0.15567569038289844</v>
      </c>
      <c r="AA237" s="102">
        <f t="shared" si="252"/>
        <v>0.18306220969448006</v>
      </c>
      <c r="AB237" s="102">
        <f t="shared" si="252"/>
        <v>0.20515752718077257</v>
      </c>
      <c r="AC237" s="102">
        <f t="shared" si="252"/>
        <v>0.16305968701530094</v>
      </c>
      <c r="AD237" s="102">
        <f t="shared" si="252"/>
        <v>3.5376906938625295E-3</v>
      </c>
      <c r="AE237" s="102">
        <f t="shared" si="252"/>
        <v>1.0021074095707188E-3</v>
      </c>
      <c r="AF237" s="102">
        <f t="shared" si="252"/>
        <v>3.8878920701317663E-3</v>
      </c>
      <c r="AG237" s="102">
        <f t="shared" si="252"/>
        <v>0.15382798076163262</v>
      </c>
      <c r="AH237" s="102">
        <f t="shared" si="252"/>
        <v>8.040160801032494E-4</v>
      </c>
      <c r="AI237" s="103">
        <f>SUM(V237:AC237)</f>
        <v>1</v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253">SUM(B242:H242)</f>
        <v>0</v>
      </c>
      <c r="J242" s="6"/>
      <c r="K242" s="25" t="s">
        <v>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254">SUM(L242:R242)</f>
        <v>0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255">SUM(V242:AC242)</f>
        <v>0</v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253"/>
        <v>0</v>
      </c>
      <c r="J243" s="6"/>
      <c r="K243" s="31" t="s">
        <v>9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254"/>
        <v>0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0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255"/>
        <v>0</v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253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254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255"/>
        <v>0</v>
      </c>
      <c r="BA244"/>
      <c r="BR244"/>
      <c r="CG244"/>
    </row>
    <row r="245" spans="1:85" x14ac:dyDescent="0.25">
      <c r="A245" s="29" t="s">
        <v>15</v>
      </c>
      <c r="B245" s="18">
        <v>18.791719672314443</v>
      </c>
      <c r="C245" s="18">
        <v>0.11088534640828901</v>
      </c>
      <c r="D245" s="18">
        <v>0.40135126081928513</v>
      </c>
      <c r="E245" s="18">
        <v>0</v>
      </c>
      <c r="F245" s="214"/>
      <c r="G245" s="18">
        <v>0</v>
      </c>
      <c r="H245" s="30">
        <v>0</v>
      </c>
      <c r="I245" s="16">
        <f t="shared" si="253"/>
        <v>19.303956279542017</v>
      </c>
      <c r="J245" s="6"/>
      <c r="K245" s="31" t="s">
        <v>15</v>
      </c>
      <c r="L245" s="18">
        <v>18.791719672314443</v>
      </c>
      <c r="M245" s="18">
        <v>0.11088534640828901</v>
      </c>
      <c r="N245" s="18">
        <v>0.40135126081928513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254"/>
        <v>19.303956279542017</v>
      </c>
      <c r="U245" s="84" t="s">
        <v>15</v>
      </c>
      <c r="V245" s="76">
        <v>18.760138943758427</v>
      </c>
      <c r="W245" s="76">
        <v>0</v>
      </c>
      <c r="X245" s="76">
        <v>0</v>
      </c>
      <c r="Y245" s="76">
        <v>0.11088534640828901</v>
      </c>
      <c r="Z245" s="76">
        <v>0.38519175194957539</v>
      </c>
      <c r="AA245" s="76">
        <v>0</v>
      </c>
      <c r="AB245" s="76">
        <v>0</v>
      </c>
      <c r="AC245" s="77">
        <v>4.7740237425726056E-2</v>
      </c>
      <c r="AD245" s="78">
        <v>3.1580728556016346E-2</v>
      </c>
      <c r="AE245" s="78">
        <v>0</v>
      </c>
      <c r="AF245" s="78">
        <v>0</v>
      </c>
      <c r="AG245" s="78">
        <v>1.615950886970972E-2</v>
      </c>
      <c r="AH245" s="78">
        <v>0</v>
      </c>
      <c r="AI245" s="79">
        <f t="shared" si="255"/>
        <v>19.303956279542017</v>
      </c>
      <c r="BA245"/>
      <c r="BR245"/>
      <c r="CG245"/>
    </row>
    <row r="246" spans="1:85" x14ac:dyDescent="0.25">
      <c r="A246" s="21" t="s">
        <v>14</v>
      </c>
      <c r="B246" s="22">
        <v>16.446864858882627</v>
      </c>
      <c r="C246" s="22">
        <v>8.0075012466339801E-2</v>
      </c>
      <c r="D246" s="22">
        <v>0.27578519882222435</v>
      </c>
      <c r="E246" s="22">
        <v>0</v>
      </c>
      <c r="F246" s="214"/>
      <c r="G246" s="22">
        <v>0</v>
      </c>
      <c r="H246" s="23">
        <v>0</v>
      </c>
      <c r="I246" s="24">
        <f t="shared" si="253"/>
        <v>16.802725070171189</v>
      </c>
      <c r="J246" s="6"/>
      <c r="K246" s="25" t="s">
        <v>14</v>
      </c>
      <c r="L246" s="26">
        <v>16.446864858882627</v>
      </c>
      <c r="M246" s="26">
        <v>8.0075012466339801E-2</v>
      </c>
      <c r="N246" s="26">
        <v>0.27578519882222435</v>
      </c>
      <c r="O246" s="26">
        <v>0</v>
      </c>
      <c r="P246" s="26">
        <v>0</v>
      </c>
      <c r="Q246" s="26">
        <v>0</v>
      </c>
      <c r="R246" s="27">
        <v>0</v>
      </c>
      <c r="S246" s="28">
        <f t="shared" si="254"/>
        <v>16.802725070171189</v>
      </c>
      <c r="U246" s="80" t="s">
        <v>55</v>
      </c>
      <c r="V246" s="81">
        <v>16.445131298445418</v>
      </c>
      <c r="W246" s="81">
        <v>0</v>
      </c>
      <c r="X246" s="81">
        <v>0</v>
      </c>
      <c r="Y246" s="81">
        <v>8.0075012466339801E-2</v>
      </c>
      <c r="Z246" s="81">
        <v>0.2743840358055758</v>
      </c>
      <c r="AA246" s="81">
        <v>0</v>
      </c>
      <c r="AB246" s="81">
        <v>0</v>
      </c>
      <c r="AC246" s="82">
        <v>3.1347234538585942E-3</v>
      </c>
      <c r="AD246" s="81">
        <v>1.7335604372100387E-3</v>
      </c>
      <c r="AE246" s="81">
        <v>0</v>
      </c>
      <c r="AF246" s="81">
        <v>0</v>
      </c>
      <c r="AG246" s="81">
        <v>1.4011630166485556E-3</v>
      </c>
      <c r="AH246" s="81">
        <v>0</v>
      </c>
      <c r="AI246" s="83">
        <f t="shared" si="255"/>
        <v>16.802725070171189</v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0.35118584216787574</v>
      </c>
      <c r="F247" s="214"/>
      <c r="G247" s="18">
        <v>0</v>
      </c>
      <c r="H247" s="30">
        <v>0</v>
      </c>
      <c r="I247" s="16">
        <f t="shared" si="253"/>
        <v>0.35118584216787574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0.35118584216787574</v>
      </c>
      <c r="P247" s="18">
        <v>65.369506391189447</v>
      </c>
      <c r="Q247" s="18">
        <v>0</v>
      </c>
      <c r="R247" s="19">
        <v>0</v>
      </c>
      <c r="S247" s="20">
        <f t="shared" si="254"/>
        <v>65.720692233357326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0.35118584216787574</v>
      </c>
      <c r="AB247" s="76">
        <v>65.369506391189447</v>
      </c>
      <c r="AC247" s="77">
        <v>0</v>
      </c>
      <c r="AD247" s="76">
        <v>0</v>
      </c>
      <c r="AE247" s="76">
        <v>0</v>
      </c>
      <c r="AF247" s="76">
        <v>0</v>
      </c>
      <c r="AG247" s="76">
        <v>0</v>
      </c>
      <c r="AH247" s="76">
        <v>0</v>
      </c>
      <c r="AI247" s="79">
        <f t="shared" si="255"/>
        <v>65.720692233357326</v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2.0312238570355662E-3</v>
      </c>
      <c r="F248" s="214"/>
      <c r="G248" s="22">
        <v>0</v>
      </c>
      <c r="H248" s="23">
        <v>0</v>
      </c>
      <c r="I248" s="24">
        <f t="shared" si="253"/>
        <v>2.0312238570355662E-3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2.0312238570355662E-3</v>
      </c>
      <c r="P248" s="26">
        <v>4.6859792300978311</v>
      </c>
      <c r="Q248" s="26">
        <v>0</v>
      </c>
      <c r="R248" s="27">
        <v>0</v>
      </c>
      <c r="S248" s="28">
        <f t="shared" si="254"/>
        <v>4.6880104539548668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2.0312238570355662E-3</v>
      </c>
      <c r="AB248" s="81">
        <v>4.6859792300978311</v>
      </c>
      <c r="AC248" s="82">
        <v>0</v>
      </c>
      <c r="AD248" s="81">
        <v>0</v>
      </c>
      <c r="AE248" s="81">
        <v>0</v>
      </c>
      <c r="AF248" s="81">
        <v>0</v>
      </c>
      <c r="AG248" s="81">
        <v>0</v>
      </c>
      <c r="AH248" s="81">
        <v>0</v>
      </c>
      <c r="AI248" s="83">
        <f t="shared" si="255"/>
        <v>4.6880104539548668</v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0.73011284947888333</v>
      </c>
      <c r="E249" s="18">
        <v>0</v>
      </c>
      <c r="F249" s="214"/>
      <c r="G249" s="18">
        <v>0</v>
      </c>
      <c r="H249" s="30">
        <v>0</v>
      </c>
      <c r="I249" s="16">
        <f t="shared" si="253"/>
        <v>0.73011284947888333</v>
      </c>
      <c r="J249" s="6"/>
      <c r="K249" s="31" t="s">
        <v>57</v>
      </c>
      <c r="L249" s="18">
        <v>0</v>
      </c>
      <c r="M249" s="18">
        <v>0</v>
      </c>
      <c r="N249" s="18">
        <v>0.73011284947888333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254"/>
        <v>0.73011284947888333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0.73011284947888333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255"/>
        <v>0.73011284947888333</v>
      </c>
      <c r="BA249"/>
      <c r="BR249"/>
      <c r="CG249"/>
    </row>
    <row r="250" spans="1:85" x14ac:dyDescent="0.25">
      <c r="A250" s="21" t="s">
        <v>16</v>
      </c>
      <c r="B250" s="22">
        <v>2.0788159569413858</v>
      </c>
      <c r="C250" s="22">
        <v>9.9571365932434514E-2</v>
      </c>
      <c r="D250" s="22">
        <v>1.020564644549331</v>
      </c>
      <c r="E250" s="22">
        <v>3.8740962647443216E-3</v>
      </c>
      <c r="F250" s="214"/>
      <c r="G250" s="22">
        <v>0</v>
      </c>
      <c r="H250" s="23">
        <v>0</v>
      </c>
      <c r="I250" s="24">
        <f t="shared" si="253"/>
        <v>3.2028260636878958</v>
      </c>
      <c r="J250" s="6"/>
      <c r="K250" s="25" t="s">
        <v>16</v>
      </c>
      <c r="L250" s="26">
        <v>2.0788159569413858</v>
      </c>
      <c r="M250" s="26">
        <v>9.9571365932434514E-2</v>
      </c>
      <c r="N250" s="26">
        <v>1.020564644549331</v>
      </c>
      <c r="O250" s="26">
        <v>3.8740962647443216E-3</v>
      </c>
      <c r="P250" s="26">
        <v>1.1453136619342804E-3</v>
      </c>
      <c r="Q250" s="26">
        <v>0</v>
      </c>
      <c r="R250" s="27">
        <v>0</v>
      </c>
      <c r="S250" s="28">
        <f t="shared" si="254"/>
        <v>3.2039713773498302</v>
      </c>
      <c r="U250" s="80" t="s">
        <v>16</v>
      </c>
      <c r="V250" s="81">
        <v>2.0770150395576841</v>
      </c>
      <c r="W250" s="81">
        <v>0</v>
      </c>
      <c r="X250" s="81">
        <v>0</v>
      </c>
      <c r="Y250" s="81">
        <v>9.9571365932434514E-2</v>
      </c>
      <c r="Z250" s="81">
        <v>1.020564644549331</v>
      </c>
      <c r="AA250" s="81">
        <v>0</v>
      </c>
      <c r="AB250" s="81">
        <v>1.1453136619342804E-3</v>
      </c>
      <c r="AC250" s="82">
        <v>5.6750136484461878E-3</v>
      </c>
      <c r="AD250" s="81">
        <v>1.8009173837018652E-3</v>
      </c>
      <c r="AE250" s="81">
        <v>0</v>
      </c>
      <c r="AF250" s="81">
        <v>0</v>
      </c>
      <c r="AG250" s="81">
        <v>0</v>
      </c>
      <c r="AH250" s="81">
        <v>3.8740962647443216E-3</v>
      </c>
      <c r="AI250" s="83">
        <f t="shared" si="255"/>
        <v>3.2039713773498302</v>
      </c>
      <c r="BA250"/>
      <c r="BR250"/>
      <c r="CG250"/>
    </row>
    <row r="251" spans="1:85" x14ac:dyDescent="0.25">
      <c r="A251" s="29" t="s">
        <v>136</v>
      </c>
      <c r="B251" s="18">
        <v>86.0092395983079</v>
      </c>
      <c r="C251" s="18">
        <v>2.5224955623871503</v>
      </c>
      <c r="D251" s="18">
        <v>59.30100294287093</v>
      </c>
      <c r="E251" s="18">
        <v>0.34772796819273227</v>
      </c>
      <c r="F251" s="214"/>
      <c r="G251" s="18">
        <v>0</v>
      </c>
      <c r="H251" s="30">
        <v>0</v>
      </c>
      <c r="I251" s="16">
        <f t="shared" si="253"/>
        <v>148.18046607175873</v>
      </c>
      <c r="J251" s="6"/>
      <c r="K251" s="31" t="s">
        <v>136</v>
      </c>
      <c r="L251" s="18">
        <v>86.0092395983079</v>
      </c>
      <c r="M251" s="18">
        <v>2.5224955623871503</v>
      </c>
      <c r="N251" s="18">
        <v>59.30100294287093</v>
      </c>
      <c r="O251" s="18">
        <v>0.34772796819273227</v>
      </c>
      <c r="P251" s="18">
        <v>5.811948437837617E-2</v>
      </c>
      <c r="Q251" s="18">
        <v>0</v>
      </c>
      <c r="R251" s="19">
        <v>0</v>
      </c>
      <c r="S251" s="20">
        <f t="shared" si="254"/>
        <v>148.23858555613711</v>
      </c>
      <c r="U251" s="84" t="s">
        <v>136</v>
      </c>
      <c r="V251" s="76">
        <v>83.612767319591569</v>
      </c>
      <c r="W251" s="76">
        <v>0</v>
      </c>
      <c r="X251" s="76">
        <v>0</v>
      </c>
      <c r="Y251" s="76">
        <v>2.5224955623871503</v>
      </c>
      <c r="Z251" s="76">
        <v>59.23989628174072</v>
      </c>
      <c r="AA251" s="76">
        <v>0.34772796819273227</v>
      </c>
      <c r="AB251" s="76">
        <v>5.811948437837617E-2</v>
      </c>
      <c r="AC251" s="77">
        <v>2.4575789398465346</v>
      </c>
      <c r="AD251" s="76">
        <v>2.3964722787163244</v>
      </c>
      <c r="AE251" s="76">
        <v>0</v>
      </c>
      <c r="AF251" s="76">
        <v>0</v>
      </c>
      <c r="AG251" s="76">
        <v>6.1106661130210654E-2</v>
      </c>
      <c r="AH251" s="76">
        <v>0</v>
      </c>
      <c r="AI251" s="79">
        <f t="shared" si="255"/>
        <v>148.23858555613711</v>
      </c>
      <c r="BA251"/>
      <c r="BR251"/>
      <c r="CG251"/>
    </row>
    <row r="252" spans="1:85" x14ac:dyDescent="0.25">
      <c r="A252" s="21" t="s">
        <v>24</v>
      </c>
      <c r="B252" s="22">
        <v>29.664211232639552</v>
      </c>
      <c r="C252" s="22">
        <v>1.3045975280974691</v>
      </c>
      <c r="D252" s="22">
        <v>21.308839455535544</v>
      </c>
      <c r="E252" s="22">
        <v>141.9581089532372</v>
      </c>
      <c r="F252" s="214"/>
      <c r="G252" s="22">
        <v>22.19190190067129</v>
      </c>
      <c r="H252" s="23">
        <v>3.3272654992974027</v>
      </c>
      <c r="I252" s="24">
        <f t="shared" si="253"/>
        <v>219.75492456947848</v>
      </c>
      <c r="J252" s="6"/>
      <c r="K252" s="25" t="s">
        <v>24</v>
      </c>
      <c r="L252" s="26">
        <v>29.664211232639552</v>
      </c>
      <c r="M252" s="26">
        <v>1.3045975280974691</v>
      </c>
      <c r="N252" s="26">
        <v>21.308839455535544</v>
      </c>
      <c r="O252" s="26">
        <v>141.9581089532372</v>
      </c>
      <c r="P252" s="26">
        <v>4.0363516790546017</v>
      </c>
      <c r="Q252" s="26">
        <v>22.19190190067129</v>
      </c>
      <c r="R252" s="27">
        <v>3.3272654992974027</v>
      </c>
      <c r="S252" s="28">
        <f t="shared" si="254"/>
        <v>223.79127624853308</v>
      </c>
      <c r="U252" s="80" t="s">
        <v>24</v>
      </c>
      <c r="V252" s="81">
        <v>1.0984035649170072</v>
      </c>
      <c r="W252" s="81">
        <v>11.035432220311549</v>
      </c>
      <c r="X252" s="81">
        <v>22.19190190067129</v>
      </c>
      <c r="Y252" s="81">
        <v>1.3045975280974691</v>
      </c>
      <c r="Z252" s="81">
        <v>21.066043017645992</v>
      </c>
      <c r="AA252" s="81">
        <v>131.66620773952158</v>
      </c>
      <c r="AB252" s="81">
        <v>4.0363516790546017</v>
      </c>
      <c r="AC252" s="82">
        <v>31.392338598313568</v>
      </c>
      <c r="AD252" s="81">
        <v>17.530375447410997</v>
      </c>
      <c r="AE252" s="81">
        <v>9.82616302102692</v>
      </c>
      <c r="AF252" s="81">
        <v>3.3272654992974027</v>
      </c>
      <c r="AG252" s="81">
        <v>0.24279643788955152</v>
      </c>
      <c r="AH252" s="81">
        <v>0.46573819268868238</v>
      </c>
      <c r="AI252" s="83">
        <f t="shared" si="255"/>
        <v>223.79127624853305</v>
      </c>
      <c r="BA252"/>
      <c r="BR252"/>
      <c r="CG252"/>
    </row>
    <row r="253" spans="1:85" x14ac:dyDescent="0.25">
      <c r="A253" s="29" t="s">
        <v>23</v>
      </c>
      <c r="B253" s="18">
        <v>17.545972452067993</v>
      </c>
      <c r="C253" s="18">
        <v>0</v>
      </c>
      <c r="D253" s="18">
        <v>0.32242390497871459</v>
      </c>
      <c r="E253" s="18">
        <v>0</v>
      </c>
      <c r="F253" s="214"/>
      <c r="G253" s="18">
        <v>0</v>
      </c>
      <c r="H253" s="30">
        <v>0</v>
      </c>
      <c r="I253" s="16">
        <f t="shared" si="253"/>
        <v>17.868396357046706</v>
      </c>
      <c r="J253" s="6"/>
      <c r="K253" s="31" t="s">
        <v>23</v>
      </c>
      <c r="L253" s="18">
        <v>17.545972452067993</v>
      </c>
      <c r="M253" s="18">
        <v>0</v>
      </c>
      <c r="N253" s="18">
        <v>0.32242390497871459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254"/>
        <v>17.868396357046706</v>
      </c>
      <c r="U253" s="84" t="s">
        <v>23</v>
      </c>
      <c r="V253" s="76">
        <v>17.405220349963535</v>
      </c>
      <c r="W253" s="76">
        <v>0</v>
      </c>
      <c r="X253" s="76">
        <v>0</v>
      </c>
      <c r="Y253" s="76">
        <v>0</v>
      </c>
      <c r="Z253" s="76">
        <v>0.32242390497871459</v>
      </c>
      <c r="AA253" s="76">
        <v>0</v>
      </c>
      <c r="AB253" s="76">
        <v>0</v>
      </c>
      <c r="AC253" s="77">
        <v>0.14075210210445718</v>
      </c>
      <c r="AD253" s="76">
        <v>0.14075210210445718</v>
      </c>
      <c r="AE253" s="76">
        <v>0</v>
      </c>
      <c r="AF253" s="76">
        <v>0</v>
      </c>
      <c r="AG253" s="76">
        <v>0</v>
      </c>
      <c r="AH253" s="76">
        <v>0</v>
      </c>
      <c r="AI253" s="79">
        <f t="shared" si="255"/>
        <v>17.868396357046706</v>
      </c>
      <c r="BA253"/>
      <c r="BR253"/>
      <c r="CG253"/>
    </row>
    <row r="254" spans="1:85" x14ac:dyDescent="0.25">
      <c r="A254" s="21" t="s">
        <v>58</v>
      </c>
      <c r="B254" s="22">
        <v>0.21401266363676397</v>
      </c>
      <c r="C254" s="22">
        <v>0.3629390017345121</v>
      </c>
      <c r="D254" s="22">
        <v>0.66189483598999166</v>
      </c>
      <c r="E254" s="22">
        <v>0</v>
      </c>
      <c r="F254" s="214"/>
      <c r="G254" s="22">
        <v>0</v>
      </c>
      <c r="H254" s="23">
        <v>0</v>
      </c>
      <c r="I254" s="24">
        <f t="shared" si="253"/>
        <v>1.2388465013612677</v>
      </c>
      <c r="J254" s="6"/>
      <c r="K254" s="25" t="s">
        <v>58</v>
      </c>
      <c r="L254" s="26">
        <v>0.21401266363676397</v>
      </c>
      <c r="M254" s="26">
        <v>0.3629390017345121</v>
      </c>
      <c r="N254" s="26">
        <v>0.66189483598999166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254"/>
        <v>1.2388465013612677</v>
      </c>
      <c r="U254" s="80" t="s">
        <v>58</v>
      </c>
      <c r="V254" s="81">
        <v>0.21401266363676397</v>
      </c>
      <c r="W254" s="81">
        <v>0</v>
      </c>
      <c r="X254" s="81">
        <v>0</v>
      </c>
      <c r="Y254" s="81">
        <v>0.3629390017345121</v>
      </c>
      <c r="Z254" s="81">
        <v>0.66189483598999166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255"/>
        <v>1.2388465013612677</v>
      </c>
      <c r="BA254"/>
      <c r="BR254"/>
      <c r="CG254"/>
    </row>
    <row r="255" spans="1:85" x14ac:dyDescent="0.25">
      <c r="A255" s="29" t="s">
        <v>21</v>
      </c>
      <c r="B255" s="18">
        <v>4.4971612222382926E-2</v>
      </c>
      <c r="C255" s="18">
        <v>0</v>
      </c>
      <c r="D255" s="18">
        <v>1.6926893749496092</v>
      </c>
      <c r="E255" s="18">
        <v>0</v>
      </c>
      <c r="F255" s="214"/>
      <c r="G255" s="18">
        <v>0</v>
      </c>
      <c r="H255" s="30">
        <v>0</v>
      </c>
      <c r="I255" s="16">
        <f t="shared" si="253"/>
        <v>1.7376609871719921</v>
      </c>
      <c r="J255" s="6"/>
      <c r="K255" s="31" t="s">
        <v>21</v>
      </c>
      <c r="L255" s="18">
        <v>4.4971612222382926E-2</v>
      </c>
      <c r="M255" s="18">
        <v>0</v>
      </c>
      <c r="N255" s="18">
        <v>1.6926893749496092</v>
      </c>
      <c r="O255" s="18">
        <v>0</v>
      </c>
      <c r="P255" s="18">
        <v>2.3851587657346114</v>
      </c>
      <c r="Q255" s="18">
        <v>0</v>
      </c>
      <c r="R255" s="19">
        <v>0</v>
      </c>
      <c r="S255" s="20">
        <f t="shared" si="254"/>
        <v>4.1228197529066035</v>
      </c>
      <c r="U255" s="84" t="s">
        <v>21</v>
      </c>
      <c r="V255" s="76">
        <v>4.4971612222382926E-2</v>
      </c>
      <c r="W255" s="76">
        <v>0</v>
      </c>
      <c r="X255" s="76">
        <v>0</v>
      </c>
      <c r="Y255" s="76">
        <v>0</v>
      </c>
      <c r="Z255" s="76">
        <v>1.6921112580164248</v>
      </c>
      <c r="AA255" s="76">
        <v>0</v>
      </c>
      <c r="AB255" s="76">
        <v>2.3851587657346114</v>
      </c>
      <c r="AC255" s="77">
        <v>5.7811693318433367E-4</v>
      </c>
      <c r="AD255" s="76">
        <v>0</v>
      </c>
      <c r="AE255" s="76">
        <v>0</v>
      </c>
      <c r="AF255" s="76">
        <v>0</v>
      </c>
      <c r="AG255" s="76">
        <v>5.7811693318433367E-4</v>
      </c>
      <c r="AH255" s="76">
        <v>0</v>
      </c>
      <c r="AI255" s="79">
        <f t="shared" si="255"/>
        <v>4.1228197529066026</v>
      </c>
      <c r="BA255"/>
      <c r="BR255"/>
      <c r="CG255"/>
    </row>
    <row r="256" spans="1:85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253"/>
        <v>0</v>
      </c>
      <c r="J256" s="6"/>
      <c r="K256" s="25" t="s">
        <v>20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254"/>
        <v>0</v>
      </c>
      <c r="U256" s="80" t="s">
        <v>59</v>
      </c>
      <c r="V256" s="81">
        <v>0</v>
      </c>
      <c r="W256" s="81">
        <v>0</v>
      </c>
      <c r="X256" s="81">
        <v>0</v>
      </c>
      <c r="Y256" s="81">
        <v>0</v>
      </c>
      <c r="Z256" s="81">
        <v>0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255"/>
        <v>0</v>
      </c>
      <c r="BA256"/>
      <c r="BR256"/>
      <c r="CG256"/>
    </row>
    <row r="257" spans="1:85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253"/>
        <v>0</v>
      </c>
      <c r="J257" s="6"/>
      <c r="K257" s="33" t="s">
        <v>62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254"/>
        <v>0</v>
      </c>
      <c r="U257" s="85" t="s">
        <v>60</v>
      </c>
      <c r="V257" s="76">
        <v>0</v>
      </c>
      <c r="W257" s="76">
        <v>0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0</v>
      </c>
      <c r="AD257" s="78">
        <v>0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255"/>
        <v>0</v>
      </c>
      <c r="BA257"/>
      <c r="BR257"/>
      <c r="CG257"/>
    </row>
    <row r="258" spans="1:85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253"/>
        <v>0</v>
      </c>
      <c r="J258" s="6"/>
      <c r="K258" s="38" t="s">
        <v>22</v>
      </c>
      <c r="L258" s="39">
        <v>0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254"/>
        <v>0</v>
      </c>
      <c r="U258" s="86" t="s">
        <v>63</v>
      </c>
      <c r="V258" s="87">
        <v>0</v>
      </c>
      <c r="W258" s="87">
        <v>0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0</v>
      </c>
      <c r="AD258" s="87">
        <v>0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255"/>
        <v>0</v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253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254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255"/>
        <v>0</v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253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254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255"/>
        <v>0</v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253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254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255"/>
        <v>0</v>
      </c>
      <c r="BA261"/>
      <c r="BR261"/>
      <c r="CG261"/>
    </row>
    <row r="262" spans="1:85" x14ac:dyDescent="0.25">
      <c r="A262" s="56" t="s">
        <v>25</v>
      </c>
      <c r="B262" s="57">
        <f>SUM(B241:B257)</f>
        <v>170.79580804701305</v>
      </c>
      <c r="C262" s="57">
        <f t="shared" ref="C262:I262" si="256">SUM(C241:C257)</f>
        <v>4.4805638170261943</v>
      </c>
      <c r="D262" s="57">
        <f t="shared" si="256"/>
        <v>85.714664467994524</v>
      </c>
      <c r="E262" s="57">
        <f t="shared" si="256"/>
        <v>142.66292808371958</v>
      </c>
      <c r="F262" s="57">
        <f t="shared" si="256"/>
        <v>0</v>
      </c>
      <c r="G262" s="57">
        <f t="shared" si="256"/>
        <v>22.19190190067129</v>
      </c>
      <c r="H262" s="58">
        <f t="shared" si="256"/>
        <v>3.3272654992974027</v>
      </c>
      <c r="I262" s="16">
        <f t="shared" si="256"/>
        <v>429.17313181572206</v>
      </c>
      <c r="J262" s="6"/>
      <c r="K262" s="59" t="s">
        <v>25</v>
      </c>
      <c r="L262" s="57">
        <f>SUM(L241:L257)</f>
        <v>170.79580804701305</v>
      </c>
      <c r="M262" s="57">
        <f t="shared" ref="M262:S262" si="257">SUM(M241:M257)</f>
        <v>4.4805638170261943</v>
      </c>
      <c r="N262" s="57">
        <f t="shared" si="257"/>
        <v>85.714664467994524</v>
      </c>
      <c r="O262" s="57">
        <f t="shared" si="257"/>
        <v>142.66292808371958</v>
      </c>
      <c r="P262" s="57">
        <f t="shared" si="257"/>
        <v>76.536260864116812</v>
      </c>
      <c r="Q262" s="57">
        <f t="shared" si="257"/>
        <v>22.19190190067129</v>
      </c>
      <c r="R262" s="58">
        <f t="shared" si="257"/>
        <v>3.3272654992974027</v>
      </c>
      <c r="S262" s="60">
        <f t="shared" si="257"/>
        <v>505.70939267983886</v>
      </c>
      <c r="U262" s="94" t="s">
        <v>61</v>
      </c>
      <c r="V262" s="95">
        <f>SUM(V241:V257)</f>
        <v>139.6576607920928</v>
      </c>
      <c r="W262" s="95">
        <f t="shared" ref="W262:AH262" si="258">SUM(W241:W257)</f>
        <v>11.035432220311549</v>
      </c>
      <c r="X262" s="95">
        <f t="shared" si="258"/>
        <v>22.19190190067129</v>
      </c>
      <c r="Y262" s="95">
        <f t="shared" si="258"/>
        <v>4.4805638170261943</v>
      </c>
      <c r="Z262" s="95">
        <f t="shared" si="258"/>
        <v>85.392622580155219</v>
      </c>
      <c r="AA262" s="95">
        <f t="shared" si="258"/>
        <v>132.36715277373924</v>
      </c>
      <c r="AB262" s="95">
        <f t="shared" si="258"/>
        <v>76.536260864116812</v>
      </c>
      <c r="AC262" s="95">
        <f t="shared" si="258"/>
        <v>34.047797731725773</v>
      </c>
      <c r="AD262" s="96">
        <f t="shared" si="258"/>
        <v>20.102715034608707</v>
      </c>
      <c r="AE262" s="96">
        <f t="shared" si="258"/>
        <v>9.82616302102692</v>
      </c>
      <c r="AF262" s="96">
        <f t="shared" si="258"/>
        <v>3.3272654992974027</v>
      </c>
      <c r="AG262" s="96">
        <f t="shared" si="258"/>
        <v>0.32204188783930476</v>
      </c>
      <c r="AH262" s="96">
        <f t="shared" si="258"/>
        <v>0.46961228895342672</v>
      </c>
      <c r="AI262" s="97">
        <f>SUM(V262:AC262)</f>
        <v>505.70939267983886</v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0.39796481975565329</v>
      </c>
      <c r="C263" s="98">
        <f t="shared" ref="C263:H263" si="259">IF($I262=0,"-",C262/$I262)</f>
        <v>1.0439991427399174E-2</v>
      </c>
      <c r="D263" s="98">
        <f t="shared" si="259"/>
        <v>0.19972048134830259</v>
      </c>
      <c r="E263" s="98">
        <f t="shared" si="259"/>
        <v>0.33241346558706764</v>
      </c>
      <c r="F263" s="98">
        <f t="shared" si="259"/>
        <v>0</v>
      </c>
      <c r="G263" s="98">
        <f t="shared" si="259"/>
        <v>5.1708507023221641E-2</v>
      </c>
      <c r="H263" s="99">
        <f t="shared" si="259"/>
        <v>7.7527348583556269E-3</v>
      </c>
      <c r="I263" s="100">
        <f>SUM(B263:H263)</f>
        <v>0.99999999999999989</v>
      </c>
      <c r="J263"/>
      <c r="K263" s="64" t="s">
        <v>86</v>
      </c>
      <c r="L263" s="65">
        <f>IF($S262=0,"-",L262/$S262)</f>
        <v>0.33773509157490123</v>
      </c>
      <c r="M263" s="65">
        <f t="shared" ref="M263:R263" si="260">IF($S262=0,"-",M262/$S262)</f>
        <v>8.8599576790198333E-3</v>
      </c>
      <c r="N263" s="65">
        <f t="shared" si="260"/>
        <v>0.1694939143087261</v>
      </c>
      <c r="O263" s="65">
        <f t="shared" si="260"/>
        <v>0.28210456469421064</v>
      </c>
      <c r="P263" s="65">
        <f t="shared" si="260"/>
        <v>0.1513443530454088</v>
      </c>
      <c r="Q263" s="65">
        <f t="shared" si="260"/>
        <v>4.3882716480848183E-2</v>
      </c>
      <c r="R263" s="66">
        <f t="shared" si="260"/>
        <v>6.5794022168852058E-3</v>
      </c>
      <c r="S263" s="67">
        <f>SUM(L263:R263)</f>
        <v>1</v>
      </c>
      <c r="U263" s="101" t="s">
        <v>86</v>
      </c>
      <c r="V263" s="102">
        <f>+V262/$AI262</f>
        <v>0.2761618882576482</v>
      </c>
      <c r="W263" s="102">
        <f t="shared" ref="W263:AH263" si="261">+W262/$AI262</f>
        <v>2.182168727741627E-2</v>
      </c>
      <c r="X263" s="102">
        <f t="shared" si="261"/>
        <v>4.3882716480848183E-2</v>
      </c>
      <c r="Y263" s="102">
        <f t="shared" si="261"/>
        <v>8.8599576790198333E-3</v>
      </c>
      <c r="Z263" s="102">
        <f t="shared" si="261"/>
        <v>0.16885710215435271</v>
      </c>
      <c r="AA263" s="102">
        <f t="shared" si="261"/>
        <v>0.26174548997854974</v>
      </c>
      <c r="AB263" s="102">
        <f t="shared" si="261"/>
        <v>0.1513443530454088</v>
      </c>
      <c r="AC263" s="102">
        <f t="shared" si="261"/>
        <v>6.7326805126756262E-2</v>
      </c>
      <c r="AD263" s="102">
        <f t="shared" si="261"/>
        <v>3.9751516039836732E-2</v>
      </c>
      <c r="AE263" s="102">
        <f t="shared" si="261"/>
        <v>1.9430453859985545E-2</v>
      </c>
      <c r="AF263" s="102">
        <f t="shared" si="261"/>
        <v>6.5794022168852058E-3</v>
      </c>
      <c r="AG263" s="102">
        <f t="shared" si="261"/>
        <v>6.3681215437338587E-4</v>
      </c>
      <c r="AH263" s="102">
        <f t="shared" si="261"/>
        <v>9.2862085567537605E-4</v>
      </c>
      <c r="AI263" s="103">
        <f>SUM(V263:AC263)</f>
        <v>1</v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0</v>
      </c>
      <c r="J267" s="6"/>
      <c r="K267" s="72" t="s">
        <v>6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0</v>
      </c>
      <c r="U267" s="75" t="s">
        <v>6</v>
      </c>
      <c r="V267" s="76">
        <v>0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0</v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262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263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264">SUM(V268:AC268)</f>
        <v>0</v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262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263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264"/>
        <v>0</v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262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263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264"/>
        <v>0</v>
      </c>
      <c r="BA270"/>
      <c r="BR270"/>
      <c r="CG270"/>
    </row>
    <row r="271" spans="1:85" x14ac:dyDescent="0.25">
      <c r="A271" s="29" t="s">
        <v>15</v>
      </c>
      <c r="B271" s="18">
        <v>1.5480587932643795</v>
      </c>
      <c r="C271" s="18">
        <v>8.3869982415787145</v>
      </c>
      <c r="D271" s="18">
        <v>3.0123912476114101</v>
      </c>
      <c r="E271" s="18">
        <v>0</v>
      </c>
      <c r="F271" s="214"/>
      <c r="G271" s="18">
        <v>0</v>
      </c>
      <c r="H271" s="30">
        <v>0</v>
      </c>
      <c r="I271" s="16">
        <f t="shared" si="262"/>
        <v>12.947448282454504</v>
      </c>
      <c r="J271" s="6"/>
      <c r="K271" s="31" t="s">
        <v>15</v>
      </c>
      <c r="L271" s="18">
        <v>1.5480587932643795</v>
      </c>
      <c r="M271" s="18">
        <v>8.3869982415787145</v>
      </c>
      <c r="N271" s="18">
        <v>3.0123912476114101</v>
      </c>
      <c r="O271" s="18">
        <v>0</v>
      </c>
      <c r="P271" s="18">
        <v>0</v>
      </c>
      <c r="Q271" s="18">
        <v>0</v>
      </c>
      <c r="R271" s="19">
        <v>0</v>
      </c>
      <c r="S271" s="20">
        <f t="shared" si="263"/>
        <v>12.947448282454504</v>
      </c>
      <c r="U271" s="84" t="s">
        <v>15</v>
      </c>
      <c r="V271" s="76">
        <v>1.5480587932643795</v>
      </c>
      <c r="W271" s="76">
        <v>0</v>
      </c>
      <c r="X271" s="76">
        <v>0</v>
      </c>
      <c r="Y271" s="76">
        <v>8.3869982415787145</v>
      </c>
      <c r="Z271" s="76">
        <v>3.0123912476114101</v>
      </c>
      <c r="AA271" s="76">
        <v>0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264"/>
        <v>12.947448282454504</v>
      </c>
      <c r="BA271"/>
      <c r="BR271"/>
      <c r="CG271"/>
    </row>
    <row r="272" spans="1:85" x14ac:dyDescent="0.25">
      <c r="A272" s="21" t="s">
        <v>14</v>
      </c>
      <c r="B272" s="22">
        <v>1.5675493226720882</v>
      </c>
      <c r="C272" s="22">
        <v>0.24786447080929927</v>
      </c>
      <c r="D272" s="22">
        <v>4.3829693008961446</v>
      </c>
      <c r="E272" s="22">
        <v>0.22428711870792692</v>
      </c>
      <c r="F272" s="214"/>
      <c r="G272" s="22">
        <v>0</v>
      </c>
      <c r="H272" s="23">
        <v>0</v>
      </c>
      <c r="I272" s="24">
        <f t="shared" si="262"/>
        <v>6.4226702130854587</v>
      </c>
      <c r="J272" s="6"/>
      <c r="K272" s="25" t="s">
        <v>14</v>
      </c>
      <c r="L272" s="26">
        <v>1.5675493226720882</v>
      </c>
      <c r="M272" s="26">
        <v>0.24786447080929927</v>
      </c>
      <c r="N272" s="26">
        <v>4.3829693008961446</v>
      </c>
      <c r="O272" s="26">
        <v>0.22428711870792692</v>
      </c>
      <c r="P272" s="26">
        <v>0</v>
      </c>
      <c r="Q272" s="26">
        <v>0</v>
      </c>
      <c r="R272" s="27">
        <v>0</v>
      </c>
      <c r="S272" s="28">
        <f t="shared" si="263"/>
        <v>6.4226702130854587</v>
      </c>
      <c r="U272" s="80" t="s">
        <v>55</v>
      </c>
      <c r="V272" s="81">
        <v>1.5675493226720882</v>
      </c>
      <c r="W272" s="81">
        <v>0</v>
      </c>
      <c r="X272" s="81">
        <v>0</v>
      </c>
      <c r="Y272" s="81">
        <v>0.24786447080929927</v>
      </c>
      <c r="Z272" s="81">
        <v>4.3829693008961446</v>
      </c>
      <c r="AA272" s="81">
        <v>0.22428711870792692</v>
      </c>
      <c r="AB272" s="81">
        <v>0</v>
      </c>
      <c r="AC272" s="82">
        <v>0</v>
      </c>
      <c r="AD272" s="81">
        <v>0</v>
      </c>
      <c r="AE272" s="81">
        <v>0</v>
      </c>
      <c r="AF272" s="81">
        <v>0</v>
      </c>
      <c r="AG272" s="81">
        <v>0</v>
      </c>
      <c r="AH272" s="81">
        <v>0</v>
      </c>
      <c r="AI272" s="83">
        <f t="shared" si="264"/>
        <v>6.4226702130854587</v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9.6040638847916657</v>
      </c>
      <c r="F273" s="214"/>
      <c r="G273" s="18">
        <v>0</v>
      </c>
      <c r="H273" s="30">
        <v>0</v>
      </c>
      <c r="I273" s="16">
        <f t="shared" si="262"/>
        <v>9.6040638847916657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9.6040638847916657</v>
      </c>
      <c r="P273" s="18">
        <v>136.00052132912558</v>
      </c>
      <c r="Q273" s="18">
        <v>0</v>
      </c>
      <c r="R273" s="19">
        <v>0</v>
      </c>
      <c r="S273" s="20">
        <f t="shared" si="263"/>
        <v>145.60458521391723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9.6040638847916657</v>
      </c>
      <c r="AB273" s="76">
        <v>136.00052132912558</v>
      </c>
      <c r="AC273" s="77">
        <v>0</v>
      </c>
      <c r="AD273" s="76">
        <v>0</v>
      </c>
      <c r="AE273" s="76">
        <v>0</v>
      </c>
      <c r="AF273" s="76">
        <v>0</v>
      </c>
      <c r="AG273" s="76">
        <v>0</v>
      </c>
      <c r="AH273" s="76">
        <v>0</v>
      </c>
      <c r="AI273" s="79">
        <f t="shared" si="264"/>
        <v>145.60458521391723</v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5.3318845136560774E-4</v>
      </c>
      <c r="F274" s="214"/>
      <c r="G274" s="22">
        <v>0</v>
      </c>
      <c r="H274" s="23">
        <v>0</v>
      </c>
      <c r="I274" s="24">
        <f t="shared" si="262"/>
        <v>5.3318845136560774E-4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5.3318845136560774E-4</v>
      </c>
      <c r="P274" s="26">
        <v>0.19886370801296749</v>
      </c>
      <c r="Q274" s="26">
        <v>0</v>
      </c>
      <c r="R274" s="27">
        <v>0</v>
      </c>
      <c r="S274" s="28">
        <f t="shared" si="263"/>
        <v>0.19939689646433309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5.3318845136560774E-4</v>
      </c>
      <c r="AB274" s="81">
        <v>0.19886370801296749</v>
      </c>
      <c r="AC274" s="82">
        <v>0</v>
      </c>
      <c r="AD274" s="81">
        <v>0</v>
      </c>
      <c r="AE274" s="81">
        <v>0</v>
      </c>
      <c r="AF274" s="81">
        <v>0</v>
      </c>
      <c r="AG274" s="81">
        <v>0</v>
      </c>
      <c r="AH274" s="81">
        <v>0</v>
      </c>
      <c r="AI274" s="83">
        <f t="shared" si="264"/>
        <v>0.19939689646433309</v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262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263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264"/>
        <v>0</v>
      </c>
      <c r="BA275"/>
      <c r="BR275"/>
      <c r="CG275"/>
    </row>
    <row r="276" spans="1:85" x14ac:dyDescent="0.25">
      <c r="A276" s="21" t="s">
        <v>16</v>
      </c>
      <c r="B276" s="22">
        <v>0.10354018961334734</v>
      </c>
      <c r="C276" s="22">
        <v>0</v>
      </c>
      <c r="D276" s="22">
        <v>1.3991917515317207</v>
      </c>
      <c r="E276" s="22">
        <v>0</v>
      </c>
      <c r="F276" s="214"/>
      <c r="G276" s="22">
        <v>0</v>
      </c>
      <c r="H276" s="23">
        <v>0</v>
      </c>
      <c r="I276" s="24">
        <f t="shared" si="262"/>
        <v>1.5027319411450681</v>
      </c>
      <c r="J276" s="6"/>
      <c r="K276" s="25" t="s">
        <v>16</v>
      </c>
      <c r="L276" s="26">
        <v>0.10354018961334734</v>
      </c>
      <c r="M276" s="26">
        <v>0</v>
      </c>
      <c r="N276" s="26">
        <v>1.3991917515317207</v>
      </c>
      <c r="O276" s="26">
        <v>0</v>
      </c>
      <c r="P276" s="26">
        <v>0.53449124908511703</v>
      </c>
      <c r="Q276" s="26">
        <v>0</v>
      </c>
      <c r="R276" s="27">
        <v>0</v>
      </c>
      <c r="S276" s="28">
        <f t="shared" si="263"/>
        <v>2.0372231902301854</v>
      </c>
      <c r="U276" s="80" t="s">
        <v>16</v>
      </c>
      <c r="V276" s="81">
        <v>0.10354018961334734</v>
      </c>
      <c r="W276" s="81">
        <v>0</v>
      </c>
      <c r="X276" s="81">
        <v>0</v>
      </c>
      <c r="Y276" s="81">
        <v>0</v>
      </c>
      <c r="Z276" s="81">
        <v>1.3991917515317207</v>
      </c>
      <c r="AA276" s="81">
        <v>0</v>
      </c>
      <c r="AB276" s="81">
        <v>0.53449124908511703</v>
      </c>
      <c r="AC276" s="82">
        <v>0</v>
      </c>
      <c r="AD276" s="81">
        <v>0</v>
      </c>
      <c r="AE276" s="81">
        <v>0</v>
      </c>
      <c r="AF276" s="81">
        <v>0</v>
      </c>
      <c r="AG276" s="81">
        <v>0</v>
      </c>
      <c r="AH276" s="81">
        <v>0</v>
      </c>
      <c r="AI276" s="83">
        <f t="shared" si="264"/>
        <v>2.0372231902301854</v>
      </c>
      <c r="BA276"/>
      <c r="BR276"/>
      <c r="CG276"/>
    </row>
    <row r="277" spans="1:85" x14ac:dyDescent="0.25">
      <c r="A277" s="29" t="s">
        <v>136</v>
      </c>
      <c r="B277" s="18">
        <v>0.50639527226223613</v>
      </c>
      <c r="C277" s="18">
        <v>5.8811873449463654</v>
      </c>
      <c r="D277" s="18">
        <v>22.076695076332872</v>
      </c>
      <c r="E277" s="18">
        <v>0</v>
      </c>
      <c r="F277" s="214"/>
      <c r="G277" s="18">
        <v>0</v>
      </c>
      <c r="H277" s="30">
        <v>0</v>
      </c>
      <c r="I277" s="16">
        <f t="shared" si="262"/>
        <v>28.464277693541472</v>
      </c>
      <c r="J277" s="6"/>
      <c r="K277" s="31" t="s">
        <v>136</v>
      </c>
      <c r="L277" s="18">
        <v>0.50639527226223613</v>
      </c>
      <c r="M277" s="18">
        <v>5.8811873449463654</v>
      </c>
      <c r="N277" s="18">
        <v>22.076695076332872</v>
      </c>
      <c r="O277" s="18">
        <v>0</v>
      </c>
      <c r="P277" s="18">
        <v>0</v>
      </c>
      <c r="Q277" s="18">
        <v>0</v>
      </c>
      <c r="R277" s="19">
        <v>0</v>
      </c>
      <c r="S277" s="20">
        <f t="shared" si="263"/>
        <v>28.464277693541472</v>
      </c>
      <c r="U277" s="84" t="s">
        <v>136</v>
      </c>
      <c r="V277" s="76">
        <v>0.49985335085517679</v>
      </c>
      <c r="W277" s="76">
        <v>0</v>
      </c>
      <c r="X277" s="76">
        <v>0</v>
      </c>
      <c r="Y277" s="76">
        <v>5.8811873449463654</v>
      </c>
      <c r="Z277" s="76">
        <v>17.484920440717907</v>
      </c>
      <c r="AA277" s="76">
        <v>0</v>
      </c>
      <c r="AB277" s="76">
        <v>0</v>
      </c>
      <c r="AC277" s="77">
        <v>4.5983165570220237</v>
      </c>
      <c r="AD277" s="76">
        <v>6.5419214070593611E-3</v>
      </c>
      <c r="AE277" s="76">
        <v>0</v>
      </c>
      <c r="AF277" s="76">
        <v>0</v>
      </c>
      <c r="AG277" s="76">
        <v>4.5917746356149651</v>
      </c>
      <c r="AH277" s="76">
        <v>0</v>
      </c>
      <c r="AI277" s="79">
        <f t="shared" si="264"/>
        <v>28.464277693541472</v>
      </c>
      <c r="BA277"/>
      <c r="BR277"/>
      <c r="CG277"/>
    </row>
    <row r="278" spans="1:85" x14ac:dyDescent="0.25">
      <c r="A278" s="21" t="s">
        <v>24</v>
      </c>
      <c r="B278" s="22">
        <v>0.41488702302950398</v>
      </c>
      <c r="C278" s="22">
        <v>0</v>
      </c>
      <c r="D278" s="22">
        <v>6.22553644686199E-2</v>
      </c>
      <c r="E278" s="22">
        <v>36.103091077094668</v>
      </c>
      <c r="F278" s="214"/>
      <c r="G278" s="22">
        <v>0.36051662588766104</v>
      </c>
      <c r="H278" s="23">
        <v>0</v>
      </c>
      <c r="I278" s="24">
        <f t="shared" si="262"/>
        <v>36.940750090480456</v>
      </c>
      <c r="J278" s="6"/>
      <c r="K278" s="25" t="s">
        <v>24</v>
      </c>
      <c r="L278" s="26">
        <v>0.41488702302950398</v>
      </c>
      <c r="M278" s="26">
        <v>0</v>
      </c>
      <c r="N278" s="26">
        <v>6.22553644686199E-2</v>
      </c>
      <c r="O278" s="26">
        <v>36.103091077094668</v>
      </c>
      <c r="P278" s="26">
        <v>3.6279474417522731E-2</v>
      </c>
      <c r="Q278" s="26">
        <v>0.36051662588766104</v>
      </c>
      <c r="R278" s="27">
        <v>0</v>
      </c>
      <c r="S278" s="28">
        <f t="shared" si="263"/>
        <v>36.977029564897983</v>
      </c>
      <c r="U278" s="80" t="s">
        <v>24</v>
      </c>
      <c r="V278" s="81">
        <v>0.21520143031186156</v>
      </c>
      <c r="W278" s="81">
        <v>0.1115723419684245</v>
      </c>
      <c r="X278" s="81">
        <v>0.36051662588766104</v>
      </c>
      <c r="Y278" s="81">
        <v>0</v>
      </c>
      <c r="Z278" s="81">
        <v>0</v>
      </c>
      <c r="AA278" s="81">
        <v>36.040835712626048</v>
      </c>
      <c r="AB278" s="81">
        <v>3.6279474417522731E-2</v>
      </c>
      <c r="AC278" s="82">
        <v>0.21262397968645774</v>
      </c>
      <c r="AD278" s="81">
        <v>8.8113250749217942E-2</v>
      </c>
      <c r="AE278" s="81">
        <v>6.22553644686199E-2</v>
      </c>
      <c r="AF278" s="81">
        <v>0</v>
      </c>
      <c r="AG278" s="81">
        <v>6.22553644686199E-2</v>
      </c>
      <c r="AH278" s="81">
        <v>0</v>
      </c>
      <c r="AI278" s="83">
        <f t="shared" si="264"/>
        <v>36.977029564897975</v>
      </c>
      <c r="BA278"/>
      <c r="BR278"/>
      <c r="CG278"/>
    </row>
    <row r="279" spans="1:85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262"/>
        <v>0</v>
      </c>
      <c r="J279" s="6"/>
      <c r="K279" s="31" t="s">
        <v>23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263"/>
        <v>0</v>
      </c>
      <c r="U279" s="84" t="s">
        <v>23</v>
      </c>
      <c r="V279" s="76">
        <v>0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264"/>
        <v>0</v>
      </c>
      <c r="BA279"/>
      <c r="BR279"/>
      <c r="CG279"/>
    </row>
    <row r="280" spans="1:85" x14ac:dyDescent="0.25">
      <c r="A280" s="21" t="s">
        <v>58</v>
      </c>
      <c r="B280" s="22">
        <v>9.6872520027566897E-2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262"/>
        <v>9.6872520027566897E-2</v>
      </c>
      <c r="J280" s="6"/>
      <c r="K280" s="25" t="s">
        <v>58</v>
      </c>
      <c r="L280" s="26">
        <v>9.6872520027566897E-2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263"/>
        <v>9.6872520027566897E-2</v>
      </c>
      <c r="U280" s="80" t="s">
        <v>58</v>
      </c>
      <c r="V280" s="81">
        <v>9.6872520027566897E-2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264"/>
        <v>9.6872520027566897E-2</v>
      </c>
      <c r="BA280"/>
      <c r="BR280"/>
      <c r="CG280"/>
    </row>
    <row r="281" spans="1:85" x14ac:dyDescent="0.25">
      <c r="A281" s="29" t="s">
        <v>21</v>
      </c>
      <c r="B281" s="18">
        <v>0.93646989842446948</v>
      </c>
      <c r="C281" s="18">
        <v>0</v>
      </c>
      <c r="D281" s="18">
        <v>0</v>
      </c>
      <c r="E281" s="18">
        <v>0</v>
      </c>
      <c r="F281" s="214"/>
      <c r="G281" s="18">
        <v>0</v>
      </c>
      <c r="H281" s="30">
        <v>0</v>
      </c>
      <c r="I281" s="16">
        <f t="shared" si="262"/>
        <v>0.93646989842446948</v>
      </c>
      <c r="J281" s="6"/>
      <c r="K281" s="31" t="s">
        <v>21</v>
      </c>
      <c r="L281" s="18">
        <v>0.93646989842446948</v>
      </c>
      <c r="M281" s="18">
        <v>0</v>
      </c>
      <c r="N281" s="18">
        <v>0</v>
      </c>
      <c r="O281" s="18">
        <v>0</v>
      </c>
      <c r="P281" s="18">
        <v>4.7745242897339537</v>
      </c>
      <c r="Q281" s="18">
        <v>0</v>
      </c>
      <c r="R281" s="19">
        <v>0</v>
      </c>
      <c r="S281" s="20">
        <f t="shared" si="263"/>
        <v>5.7109941881584234</v>
      </c>
      <c r="U281" s="84" t="s">
        <v>21</v>
      </c>
      <c r="V281" s="76">
        <v>0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4.7745242897339537</v>
      </c>
      <c r="AC281" s="77">
        <v>0.93646989842446948</v>
      </c>
      <c r="AD281" s="76">
        <v>0.93646989842446948</v>
      </c>
      <c r="AE281" s="76">
        <v>0</v>
      </c>
      <c r="AF281" s="76">
        <v>0</v>
      </c>
      <c r="AG281" s="76">
        <v>0</v>
      </c>
      <c r="AH281" s="76">
        <v>0</v>
      </c>
      <c r="AI281" s="79">
        <f t="shared" si="264"/>
        <v>5.7109941881584234</v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262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263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264"/>
        <v>0</v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262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263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264"/>
        <v>0</v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262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263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264"/>
        <v>0</v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262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263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264"/>
        <v>0</v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262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263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264"/>
        <v>0</v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262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263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264"/>
        <v>0</v>
      </c>
      <c r="BA287"/>
      <c r="BR287"/>
      <c r="CG287"/>
    </row>
    <row r="288" spans="1:85" ht="15" thickBot="1" x14ac:dyDescent="0.35">
      <c r="A288" s="56" t="s">
        <v>25</v>
      </c>
      <c r="B288" s="57">
        <f>SUM(B267:B283)</f>
        <v>5.1737730192935922</v>
      </c>
      <c r="C288" s="57">
        <f t="shared" ref="C288:I288" si="265">SUM(C267:C283)</f>
        <v>14.516050057334379</v>
      </c>
      <c r="D288" s="57">
        <f t="shared" si="265"/>
        <v>30.933502740840765</v>
      </c>
      <c r="E288" s="57">
        <f t="shared" si="265"/>
        <v>45.931975269045623</v>
      </c>
      <c r="F288" s="57">
        <f t="shared" si="265"/>
        <v>0</v>
      </c>
      <c r="G288" s="57">
        <f t="shared" si="265"/>
        <v>0.36051662588766104</v>
      </c>
      <c r="H288" s="58">
        <f t="shared" si="265"/>
        <v>0</v>
      </c>
      <c r="I288" s="16">
        <f t="shared" si="265"/>
        <v>96.915817712402017</v>
      </c>
      <c r="J288" s="6"/>
      <c r="K288" s="59" t="s">
        <v>25</v>
      </c>
      <c r="L288" s="57">
        <f>SUM(L267:L283)</f>
        <v>5.1737730192935922</v>
      </c>
      <c r="M288" s="57">
        <f t="shared" ref="M288:S288" si="266">SUM(M267:M283)</f>
        <v>14.516050057334379</v>
      </c>
      <c r="N288" s="57">
        <f t="shared" si="266"/>
        <v>30.933502740840765</v>
      </c>
      <c r="O288" s="57">
        <f t="shared" si="266"/>
        <v>45.931975269045623</v>
      </c>
      <c r="P288" s="57">
        <f t="shared" si="266"/>
        <v>141.54468005037512</v>
      </c>
      <c r="Q288" s="57">
        <f t="shared" si="266"/>
        <v>0.36051662588766104</v>
      </c>
      <c r="R288" s="58">
        <f t="shared" si="266"/>
        <v>0</v>
      </c>
      <c r="S288" s="60">
        <f t="shared" si="266"/>
        <v>238.46049776277715</v>
      </c>
      <c r="U288" s="101" t="s">
        <v>86</v>
      </c>
      <c r="V288" s="95">
        <f>SUM(V267:V283)</f>
        <v>4.0310756067444204</v>
      </c>
      <c r="W288" s="95">
        <f t="shared" ref="W288:AH288" si="267">SUM(W267:W283)</f>
        <v>0.1115723419684245</v>
      </c>
      <c r="X288" s="95">
        <f t="shared" si="267"/>
        <v>0.36051662588766104</v>
      </c>
      <c r="Y288" s="95">
        <f t="shared" si="267"/>
        <v>14.516050057334379</v>
      </c>
      <c r="Z288" s="95">
        <f t="shared" si="267"/>
        <v>26.279472740757182</v>
      </c>
      <c r="AA288" s="95">
        <f t="shared" si="267"/>
        <v>45.869719904577011</v>
      </c>
      <c r="AB288" s="95">
        <f t="shared" si="267"/>
        <v>141.54468005037512</v>
      </c>
      <c r="AC288" s="95">
        <f t="shared" si="267"/>
        <v>5.7474104351329514</v>
      </c>
      <c r="AD288" s="96">
        <f t="shared" si="267"/>
        <v>1.0311250705807469</v>
      </c>
      <c r="AE288" s="96">
        <f t="shared" si="267"/>
        <v>6.22553644686199E-2</v>
      </c>
      <c r="AF288" s="96">
        <f t="shared" si="267"/>
        <v>0</v>
      </c>
      <c r="AG288" s="96">
        <f t="shared" si="267"/>
        <v>4.6540300000835853</v>
      </c>
      <c r="AH288" s="96">
        <f t="shared" si="267"/>
        <v>0</v>
      </c>
      <c r="AI288" s="97">
        <f>SUM(V288:AC288)</f>
        <v>238.46049776277715</v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5.3384196113856044E-2</v>
      </c>
      <c r="C289" s="98">
        <f t="shared" ref="C289:H289" si="268">IF($I288=0,"-",C288/$I288)</f>
        <v>0.14977998844740495</v>
      </c>
      <c r="D289" s="98">
        <f t="shared" si="268"/>
        <v>0.31917909244325865</v>
      </c>
      <c r="E289" s="98">
        <f t="shared" si="268"/>
        <v>0.47393682840657547</v>
      </c>
      <c r="F289" s="98">
        <f t="shared" si="268"/>
        <v>0</v>
      </c>
      <c r="G289" s="98">
        <f t="shared" si="268"/>
        <v>3.7198945889049323E-3</v>
      </c>
      <c r="H289" s="99">
        <f t="shared" si="268"/>
        <v>0</v>
      </c>
      <c r="I289" s="100">
        <f>SUM(B289:H289)</f>
        <v>1</v>
      </c>
      <c r="J289"/>
      <c r="K289" s="64" t="s">
        <v>86</v>
      </c>
      <c r="L289" s="65">
        <f>IF($S288=0,"-",L288/$S288)</f>
        <v>2.1696562188847364E-2</v>
      </c>
      <c r="M289" s="65">
        <f t="shared" ref="M289:R289" si="269">IF($S288=0,"-",M288/$S288)</f>
        <v>6.0874023972620775E-2</v>
      </c>
      <c r="N289" s="65">
        <f t="shared" si="269"/>
        <v>0.12972170666025246</v>
      </c>
      <c r="O289" s="65">
        <f t="shared" si="269"/>
        <v>0.19261880143661866</v>
      </c>
      <c r="P289" s="65">
        <f t="shared" si="269"/>
        <v>0.59357705522859872</v>
      </c>
      <c r="Q289" s="65">
        <f t="shared" si="269"/>
        <v>1.5118505130619433E-3</v>
      </c>
      <c r="R289" s="66">
        <f t="shared" si="269"/>
        <v>0</v>
      </c>
      <c r="S289" s="67">
        <f>SUM(L289:R289)</f>
        <v>0.99999999999999989</v>
      </c>
      <c r="U289" s="101"/>
      <c r="V289" s="102">
        <f>+V288/$AI288</f>
        <v>1.6904584384263822E-2</v>
      </c>
      <c r="W289" s="102">
        <f t="shared" ref="W289:AH289" si="270">+W288/$AI288</f>
        <v>4.678860566642688E-4</v>
      </c>
      <c r="X289" s="102">
        <f t="shared" si="270"/>
        <v>1.5118505130619433E-3</v>
      </c>
      <c r="Y289" s="102">
        <f t="shared" si="270"/>
        <v>6.0874023972620775E-2</v>
      </c>
      <c r="Z289" s="102">
        <f t="shared" si="270"/>
        <v>0.11020472148347296</v>
      </c>
      <c r="AA289" s="102">
        <f t="shared" si="270"/>
        <v>0.19235772941398729</v>
      </c>
      <c r="AB289" s="102">
        <f t="shared" si="270"/>
        <v>0.59357705522859872</v>
      </c>
      <c r="AC289" s="102">
        <f t="shared" si="270"/>
        <v>2.4102148947330187E-2</v>
      </c>
      <c r="AD289" s="102">
        <f t="shared" si="270"/>
        <v>4.3240917479192729E-3</v>
      </c>
      <c r="AE289" s="102">
        <f t="shared" si="270"/>
        <v>2.6107202263140516E-4</v>
      </c>
      <c r="AF289" s="102">
        <f t="shared" si="270"/>
        <v>0</v>
      </c>
      <c r="AG289" s="102">
        <f t="shared" si="270"/>
        <v>1.9516985176779512E-2</v>
      </c>
      <c r="AH289" s="102">
        <f t="shared" si="270"/>
        <v>0</v>
      </c>
      <c r="AI289" s="103">
        <f>SUM(V289:AC289)</f>
        <v>1</v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271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272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273">SUM(V294:AC294)</f>
        <v>0</v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271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272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273"/>
        <v>0</v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271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272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273"/>
        <v>0</v>
      </c>
      <c r="BA296"/>
      <c r="BR296"/>
      <c r="CG296"/>
    </row>
    <row r="297" spans="1:85" x14ac:dyDescent="0.25">
      <c r="A297" s="29" t="s">
        <v>15</v>
      </c>
      <c r="B297" s="18">
        <v>12.36207077495912</v>
      </c>
      <c r="C297" s="18">
        <v>29.810461517242349</v>
      </c>
      <c r="D297" s="18">
        <v>3.9326446893192073</v>
      </c>
      <c r="E297" s="18">
        <v>0</v>
      </c>
      <c r="F297" s="214"/>
      <c r="G297" s="18">
        <v>0</v>
      </c>
      <c r="H297" s="30">
        <v>0</v>
      </c>
      <c r="I297" s="16">
        <f t="shared" si="271"/>
        <v>46.105176981520671</v>
      </c>
      <c r="J297" s="6"/>
      <c r="K297" s="31" t="s">
        <v>15</v>
      </c>
      <c r="L297" s="18">
        <v>12.36207077495912</v>
      </c>
      <c r="M297" s="18">
        <v>29.810461517242349</v>
      </c>
      <c r="N297" s="18">
        <v>3.9326446893192073</v>
      </c>
      <c r="O297" s="18">
        <v>0</v>
      </c>
      <c r="P297" s="18">
        <v>0</v>
      </c>
      <c r="Q297" s="18">
        <v>0</v>
      </c>
      <c r="R297" s="19">
        <v>0</v>
      </c>
      <c r="S297" s="20">
        <f t="shared" si="272"/>
        <v>46.105176981520671</v>
      </c>
      <c r="U297" s="84" t="s">
        <v>15</v>
      </c>
      <c r="V297" s="76">
        <v>12.296965350103271</v>
      </c>
      <c r="W297" s="76">
        <v>0</v>
      </c>
      <c r="X297" s="76">
        <v>0</v>
      </c>
      <c r="Y297" s="76">
        <v>29.810461517242349</v>
      </c>
      <c r="Z297" s="76">
        <v>3.4012687952333529</v>
      </c>
      <c r="AA297" s="76">
        <v>0</v>
      </c>
      <c r="AB297" s="76">
        <v>0</v>
      </c>
      <c r="AC297" s="77">
        <v>0.59648131894170264</v>
      </c>
      <c r="AD297" s="78">
        <v>6.5105424855848359E-2</v>
      </c>
      <c r="AE297" s="78">
        <v>0</v>
      </c>
      <c r="AF297" s="78">
        <v>0</v>
      </c>
      <c r="AG297" s="78">
        <v>0.53137589408585428</v>
      </c>
      <c r="AH297" s="78">
        <v>0</v>
      </c>
      <c r="AI297" s="79">
        <f t="shared" si="273"/>
        <v>46.105176981520678</v>
      </c>
      <c r="BA297"/>
      <c r="BR297"/>
      <c r="CG297"/>
    </row>
    <row r="298" spans="1:85" x14ac:dyDescent="0.25">
      <c r="A298" s="21" t="s">
        <v>14</v>
      </c>
      <c r="B298" s="22">
        <v>16.784991795523332</v>
      </c>
      <c r="C298" s="22">
        <v>30.31788538765981</v>
      </c>
      <c r="D298" s="22">
        <v>8.7477391188261056</v>
      </c>
      <c r="E298" s="22">
        <v>0.13149342151917523</v>
      </c>
      <c r="F298" s="214"/>
      <c r="G298" s="22">
        <v>0</v>
      </c>
      <c r="H298" s="23">
        <v>0</v>
      </c>
      <c r="I298" s="24">
        <f t="shared" si="271"/>
        <v>55.982109723528417</v>
      </c>
      <c r="J298" s="6"/>
      <c r="K298" s="25" t="s">
        <v>14</v>
      </c>
      <c r="L298" s="26">
        <v>16.784991795523332</v>
      </c>
      <c r="M298" s="26">
        <v>30.31788538765981</v>
      </c>
      <c r="N298" s="26">
        <v>8.7477391188261056</v>
      </c>
      <c r="O298" s="26">
        <v>0.13149342151917523</v>
      </c>
      <c r="P298" s="26">
        <v>0</v>
      </c>
      <c r="Q298" s="26">
        <v>0</v>
      </c>
      <c r="R298" s="27">
        <v>0</v>
      </c>
      <c r="S298" s="28">
        <f t="shared" si="272"/>
        <v>55.982109723528417</v>
      </c>
      <c r="U298" s="80" t="s">
        <v>55</v>
      </c>
      <c r="V298" s="81">
        <v>15.942776430693014</v>
      </c>
      <c r="W298" s="81">
        <v>0</v>
      </c>
      <c r="X298" s="81">
        <v>0</v>
      </c>
      <c r="Y298" s="81">
        <v>30.31788538765981</v>
      </c>
      <c r="Z298" s="81">
        <v>8.1514532120279792</v>
      </c>
      <c r="AA298" s="81">
        <v>0.13149342151917523</v>
      </c>
      <c r="AB298" s="81">
        <v>0</v>
      </c>
      <c r="AC298" s="82">
        <v>1.4385012716284433</v>
      </c>
      <c r="AD298" s="81">
        <v>0.84221536483031745</v>
      </c>
      <c r="AE298" s="81">
        <v>0</v>
      </c>
      <c r="AF298" s="81">
        <v>0</v>
      </c>
      <c r="AG298" s="81">
        <v>0.59628590679812576</v>
      </c>
      <c r="AH298" s="81">
        <v>0</v>
      </c>
      <c r="AI298" s="83">
        <f t="shared" si="273"/>
        <v>55.982109723528424</v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0.24251506461188524</v>
      </c>
      <c r="F299" s="214"/>
      <c r="G299" s="18">
        <v>0</v>
      </c>
      <c r="H299" s="30">
        <v>0</v>
      </c>
      <c r="I299" s="16">
        <f t="shared" si="271"/>
        <v>0.24251506461188524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0.24251506461188524</v>
      </c>
      <c r="P299" s="18">
        <v>90.54800970188009</v>
      </c>
      <c r="Q299" s="18">
        <v>0</v>
      </c>
      <c r="R299" s="19">
        <v>0</v>
      </c>
      <c r="S299" s="20">
        <f t="shared" si="272"/>
        <v>90.79052476649197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0.24251506461188524</v>
      </c>
      <c r="AB299" s="76">
        <v>90.54800970188009</v>
      </c>
      <c r="AC299" s="77">
        <v>0</v>
      </c>
      <c r="AD299" s="76">
        <v>0</v>
      </c>
      <c r="AE299" s="76">
        <v>0</v>
      </c>
      <c r="AF299" s="76">
        <v>0</v>
      </c>
      <c r="AG299" s="76">
        <v>0</v>
      </c>
      <c r="AH299" s="76">
        <v>0</v>
      </c>
      <c r="AI299" s="79">
        <f t="shared" si="273"/>
        <v>90.79052476649197</v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271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3.1164320097081695</v>
      </c>
      <c r="Q300" s="26">
        <v>0</v>
      </c>
      <c r="R300" s="27">
        <v>0</v>
      </c>
      <c r="S300" s="28">
        <f t="shared" si="272"/>
        <v>3.1164320097081695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3.1164320097081695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273"/>
        <v>3.1164320097081695</v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271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272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273"/>
        <v>0</v>
      </c>
      <c r="BA301"/>
      <c r="BR301"/>
      <c r="CG301"/>
    </row>
    <row r="302" spans="1:85" x14ac:dyDescent="0.25">
      <c r="A302" s="21" t="s">
        <v>16</v>
      </c>
      <c r="B302" s="22">
        <v>1.043558637813812</v>
      </c>
      <c r="C302" s="22">
        <v>0.18176921000602336</v>
      </c>
      <c r="D302" s="22">
        <v>4.5445904745065215</v>
      </c>
      <c r="E302" s="22">
        <v>8.9541482761587865</v>
      </c>
      <c r="F302" s="214"/>
      <c r="G302" s="22">
        <v>0</v>
      </c>
      <c r="H302" s="23">
        <v>0</v>
      </c>
      <c r="I302" s="24">
        <f t="shared" si="271"/>
        <v>14.724066598485143</v>
      </c>
      <c r="J302" s="6"/>
      <c r="K302" s="25" t="s">
        <v>16</v>
      </c>
      <c r="L302" s="26">
        <v>1.043558637813812</v>
      </c>
      <c r="M302" s="26">
        <v>0.18176921000602336</v>
      </c>
      <c r="N302" s="26">
        <v>4.5445904745065215</v>
      </c>
      <c r="O302" s="26">
        <v>8.9541482761587865</v>
      </c>
      <c r="P302" s="26">
        <v>0.15252928442835997</v>
      </c>
      <c r="Q302" s="26">
        <v>0</v>
      </c>
      <c r="R302" s="27">
        <v>0</v>
      </c>
      <c r="S302" s="28">
        <f t="shared" si="272"/>
        <v>14.876595882913502</v>
      </c>
      <c r="U302" s="80" t="s">
        <v>16</v>
      </c>
      <c r="V302" s="81">
        <v>0.82287593445453711</v>
      </c>
      <c r="W302" s="81">
        <v>0</v>
      </c>
      <c r="X302" s="81">
        <v>0</v>
      </c>
      <c r="Y302" s="81">
        <v>0.18176921000602336</v>
      </c>
      <c r="Z302" s="81">
        <v>3.993961816145033</v>
      </c>
      <c r="AA302" s="81">
        <v>8.9541482761587865</v>
      </c>
      <c r="AB302" s="81">
        <v>0.15252928442835997</v>
      </c>
      <c r="AC302" s="82">
        <v>0.77131136172076342</v>
      </c>
      <c r="AD302" s="81">
        <v>0.22068270335927481</v>
      </c>
      <c r="AE302" s="81">
        <v>0</v>
      </c>
      <c r="AF302" s="81">
        <v>0</v>
      </c>
      <c r="AG302" s="81">
        <v>0.55062865836148855</v>
      </c>
      <c r="AH302" s="81">
        <v>0</v>
      </c>
      <c r="AI302" s="83">
        <f t="shared" si="273"/>
        <v>14.876595882913502</v>
      </c>
      <c r="BA302"/>
      <c r="BR302"/>
      <c r="CG302"/>
    </row>
    <row r="303" spans="1:85" x14ac:dyDescent="0.25">
      <c r="A303" s="29" t="s">
        <v>136</v>
      </c>
      <c r="B303" s="18">
        <v>14.197034704607791</v>
      </c>
      <c r="C303" s="18">
        <v>155.10767016212796</v>
      </c>
      <c r="D303" s="18">
        <v>32.215265876159741</v>
      </c>
      <c r="E303" s="18">
        <v>0</v>
      </c>
      <c r="F303" s="214"/>
      <c r="G303" s="18">
        <v>0</v>
      </c>
      <c r="H303" s="30">
        <v>0</v>
      </c>
      <c r="I303" s="16">
        <f t="shared" si="271"/>
        <v>201.51997074289551</v>
      </c>
      <c r="J303" s="6"/>
      <c r="K303" s="31" t="s">
        <v>136</v>
      </c>
      <c r="L303" s="18">
        <v>14.197034704607791</v>
      </c>
      <c r="M303" s="18">
        <v>155.10767016212796</v>
      </c>
      <c r="N303" s="18">
        <v>32.215265876159741</v>
      </c>
      <c r="O303" s="18">
        <v>0</v>
      </c>
      <c r="P303" s="18">
        <v>6.685927814655819E-2</v>
      </c>
      <c r="Q303" s="18">
        <v>0</v>
      </c>
      <c r="R303" s="19">
        <v>0</v>
      </c>
      <c r="S303" s="20">
        <f t="shared" si="272"/>
        <v>201.58683002104206</v>
      </c>
      <c r="U303" s="84" t="s">
        <v>136</v>
      </c>
      <c r="V303" s="76">
        <v>12.746569111517863</v>
      </c>
      <c r="W303" s="76">
        <v>0</v>
      </c>
      <c r="X303" s="76">
        <v>0</v>
      </c>
      <c r="Y303" s="76">
        <v>155.10767016212796</v>
      </c>
      <c r="Z303" s="76">
        <v>28.673569160196315</v>
      </c>
      <c r="AA303" s="76">
        <v>0</v>
      </c>
      <c r="AB303" s="76">
        <v>6.685927814655819E-2</v>
      </c>
      <c r="AC303" s="77">
        <v>4.9921623090533549</v>
      </c>
      <c r="AD303" s="76">
        <v>1.4504655930899291</v>
      </c>
      <c r="AE303" s="76">
        <v>0</v>
      </c>
      <c r="AF303" s="76">
        <v>0</v>
      </c>
      <c r="AG303" s="76">
        <v>3.5416967159634254</v>
      </c>
      <c r="AH303" s="76">
        <v>0</v>
      </c>
      <c r="AI303" s="79">
        <f t="shared" si="273"/>
        <v>201.58683002104203</v>
      </c>
      <c r="BA303"/>
      <c r="BR303"/>
      <c r="CG303"/>
    </row>
    <row r="304" spans="1:85" x14ac:dyDescent="0.25">
      <c r="A304" s="21" t="s">
        <v>24</v>
      </c>
      <c r="B304" s="22">
        <v>30.509456310497242</v>
      </c>
      <c r="C304" s="22">
        <v>1.1069250578267829</v>
      </c>
      <c r="D304" s="22">
        <v>3.8365836872205445</v>
      </c>
      <c r="E304" s="22">
        <v>189.21537207516181</v>
      </c>
      <c r="F304" s="214"/>
      <c r="G304" s="22">
        <v>12.732599533427043</v>
      </c>
      <c r="H304" s="23">
        <v>0</v>
      </c>
      <c r="I304" s="24">
        <f t="shared" si="271"/>
        <v>237.40093666413344</v>
      </c>
      <c r="J304" s="6"/>
      <c r="K304" s="25" t="s">
        <v>24</v>
      </c>
      <c r="L304" s="26">
        <v>30.509456310497242</v>
      </c>
      <c r="M304" s="26">
        <v>1.1069250578267829</v>
      </c>
      <c r="N304" s="26">
        <v>3.8365836872205445</v>
      </c>
      <c r="O304" s="26">
        <v>189.21537207516181</v>
      </c>
      <c r="P304" s="26">
        <v>2.9267615825370767</v>
      </c>
      <c r="Q304" s="26">
        <v>12.732599533427043</v>
      </c>
      <c r="R304" s="27">
        <v>0</v>
      </c>
      <c r="S304" s="28">
        <f t="shared" si="272"/>
        <v>240.32769824667051</v>
      </c>
      <c r="U304" s="80" t="s">
        <v>24</v>
      </c>
      <c r="V304" s="81">
        <v>0.611914958089398</v>
      </c>
      <c r="W304" s="81">
        <v>17.327091044244241</v>
      </c>
      <c r="X304" s="81">
        <v>12.732599533427043</v>
      </c>
      <c r="Y304" s="81">
        <v>1.1069250578267829</v>
      </c>
      <c r="Z304" s="81">
        <v>1.6465355303165095</v>
      </c>
      <c r="AA304" s="81">
        <v>167.1231639601794</v>
      </c>
      <c r="AB304" s="81">
        <v>2.9267615825370767</v>
      </c>
      <c r="AC304" s="82">
        <v>36.852706580050061</v>
      </c>
      <c r="AD304" s="81">
        <v>12.570450308163602</v>
      </c>
      <c r="AE304" s="81">
        <v>22.092208114982412</v>
      </c>
      <c r="AF304" s="81">
        <v>0</v>
      </c>
      <c r="AG304" s="81">
        <v>2.1900481569040351</v>
      </c>
      <c r="AH304" s="81">
        <v>0</v>
      </c>
      <c r="AI304" s="83">
        <f t="shared" si="273"/>
        <v>240.32769824667051</v>
      </c>
      <c r="BA304"/>
      <c r="BR304"/>
      <c r="CG304"/>
    </row>
    <row r="305" spans="1:85" x14ac:dyDescent="0.25">
      <c r="A305" s="29" t="s">
        <v>23</v>
      </c>
      <c r="B305" s="18">
        <v>1.0422642686370489</v>
      </c>
      <c r="C305" s="18">
        <v>0</v>
      </c>
      <c r="D305" s="18">
        <v>6.6443109630199277</v>
      </c>
      <c r="E305" s="18">
        <v>0</v>
      </c>
      <c r="F305" s="214"/>
      <c r="G305" s="18">
        <v>0</v>
      </c>
      <c r="H305" s="30">
        <v>0</v>
      </c>
      <c r="I305" s="16">
        <f t="shared" si="271"/>
        <v>7.6865752316569766</v>
      </c>
      <c r="J305" s="6"/>
      <c r="K305" s="31" t="s">
        <v>23</v>
      </c>
      <c r="L305" s="18">
        <v>1.0422642686370489</v>
      </c>
      <c r="M305" s="18">
        <v>0</v>
      </c>
      <c r="N305" s="18">
        <v>6.6443109630199277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272"/>
        <v>7.6865752316569766</v>
      </c>
      <c r="U305" s="84" t="s">
        <v>23</v>
      </c>
      <c r="V305" s="76">
        <v>0.82190640239008494</v>
      </c>
      <c r="W305" s="76">
        <v>0</v>
      </c>
      <c r="X305" s="76">
        <v>0</v>
      </c>
      <c r="Y305" s="76">
        <v>0</v>
      </c>
      <c r="Z305" s="76">
        <v>0.28273663672425225</v>
      </c>
      <c r="AA305" s="76">
        <v>0</v>
      </c>
      <c r="AB305" s="76">
        <v>0</v>
      </c>
      <c r="AC305" s="77">
        <v>6.5819321925426397</v>
      </c>
      <c r="AD305" s="76">
        <v>0.22035786624696407</v>
      </c>
      <c r="AE305" s="76">
        <v>0</v>
      </c>
      <c r="AF305" s="76">
        <v>0</v>
      </c>
      <c r="AG305" s="76">
        <v>6.3615743262956759</v>
      </c>
      <c r="AH305" s="76">
        <v>0</v>
      </c>
      <c r="AI305" s="79">
        <f t="shared" si="273"/>
        <v>7.6865752316569766</v>
      </c>
      <c r="BA305"/>
      <c r="BR305"/>
      <c r="CG305"/>
    </row>
    <row r="306" spans="1:85" x14ac:dyDescent="0.25">
      <c r="A306" s="21" t="s">
        <v>58</v>
      </c>
      <c r="B306" s="22">
        <v>1.1617108358022699</v>
      </c>
      <c r="C306" s="22">
        <v>0</v>
      </c>
      <c r="D306" s="22">
        <v>0.93441958531921721</v>
      </c>
      <c r="E306" s="22">
        <v>0</v>
      </c>
      <c r="F306" s="214"/>
      <c r="G306" s="22">
        <v>0</v>
      </c>
      <c r="H306" s="23">
        <v>0</v>
      </c>
      <c r="I306" s="24">
        <f t="shared" si="271"/>
        <v>2.0961304211214871</v>
      </c>
      <c r="J306" s="6"/>
      <c r="K306" s="25" t="s">
        <v>58</v>
      </c>
      <c r="L306" s="26">
        <v>1.1617108358022699</v>
      </c>
      <c r="M306" s="26">
        <v>0</v>
      </c>
      <c r="N306" s="26">
        <v>0.93441958531921721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272"/>
        <v>2.0961304211214871</v>
      </c>
      <c r="U306" s="80" t="s">
        <v>58</v>
      </c>
      <c r="V306" s="81">
        <v>0.40407333419209385</v>
      </c>
      <c r="W306" s="81">
        <v>0</v>
      </c>
      <c r="X306" s="81">
        <v>0</v>
      </c>
      <c r="Y306" s="81">
        <v>0</v>
      </c>
      <c r="Z306" s="81">
        <v>0.93441958531921721</v>
      </c>
      <c r="AA306" s="81">
        <v>0</v>
      </c>
      <c r="AB306" s="81">
        <v>0</v>
      </c>
      <c r="AC306" s="82">
        <v>0.75763750161017607</v>
      </c>
      <c r="AD306" s="81">
        <v>0.75763750161017607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273"/>
        <v>2.0961304211214871</v>
      </c>
      <c r="BA306"/>
      <c r="BR306"/>
      <c r="CG306"/>
    </row>
    <row r="307" spans="1:85" x14ac:dyDescent="0.25">
      <c r="A307" s="29" t="s">
        <v>21</v>
      </c>
      <c r="B307" s="18">
        <v>5.6529840047771129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271"/>
        <v>5.6529840047771129</v>
      </c>
      <c r="J307" s="6"/>
      <c r="K307" s="31" t="s">
        <v>21</v>
      </c>
      <c r="L307" s="18">
        <v>5.6529840047771129</v>
      </c>
      <c r="M307" s="18">
        <v>0</v>
      </c>
      <c r="N307" s="18">
        <v>0</v>
      </c>
      <c r="O307" s="18">
        <v>0</v>
      </c>
      <c r="P307" s="18">
        <v>3.3042268861342126</v>
      </c>
      <c r="Q307" s="18">
        <v>0</v>
      </c>
      <c r="R307" s="19">
        <v>0</v>
      </c>
      <c r="S307" s="20">
        <f t="shared" si="272"/>
        <v>8.9572108909113251</v>
      </c>
      <c r="U307" s="84" t="s">
        <v>21</v>
      </c>
      <c r="V307" s="76">
        <v>5.6529840047771129</v>
      </c>
      <c r="W307" s="76">
        <v>0</v>
      </c>
      <c r="X307" s="76">
        <v>0</v>
      </c>
      <c r="Y307" s="76">
        <v>0</v>
      </c>
      <c r="Z307" s="76">
        <v>0</v>
      </c>
      <c r="AA307" s="76">
        <v>0</v>
      </c>
      <c r="AB307" s="76">
        <v>3.3042268861342126</v>
      </c>
      <c r="AC307" s="77">
        <v>0</v>
      </c>
      <c r="AD307" s="76">
        <v>0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273"/>
        <v>8.9572108909113251</v>
      </c>
      <c r="BA307"/>
      <c r="BR307"/>
      <c r="CG307"/>
    </row>
    <row r="308" spans="1:85" x14ac:dyDescent="0.25">
      <c r="A308" s="21" t="s">
        <v>20</v>
      </c>
      <c r="B308" s="22">
        <v>0</v>
      </c>
      <c r="C308" s="22">
        <v>0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271"/>
        <v>0</v>
      </c>
      <c r="J308" s="6"/>
      <c r="K308" s="25" t="s">
        <v>20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272"/>
        <v>0</v>
      </c>
      <c r="U308" s="80" t="s">
        <v>59</v>
      </c>
      <c r="V308" s="81">
        <v>0</v>
      </c>
      <c r="W308" s="81">
        <v>0</v>
      </c>
      <c r="X308" s="81">
        <v>0</v>
      </c>
      <c r="Y308" s="81">
        <v>0</v>
      </c>
      <c r="Z308" s="81">
        <v>0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273"/>
        <v>0</v>
      </c>
      <c r="BA308"/>
      <c r="BR308"/>
      <c r="CG308"/>
    </row>
    <row r="309" spans="1:85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271"/>
        <v>0</v>
      </c>
      <c r="J309" s="6"/>
      <c r="K309" s="33" t="s">
        <v>62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272"/>
        <v>0</v>
      </c>
      <c r="U309" s="85" t="s">
        <v>60</v>
      </c>
      <c r="V309" s="76">
        <v>0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0</v>
      </c>
      <c r="AD309" s="78">
        <v>0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273"/>
        <v>0</v>
      </c>
      <c r="BA309"/>
      <c r="BR309"/>
      <c r="CG309"/>
    </row>
    <row r="310" spans="1:85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271"/>
        <v>0</v>
      </c>
      <c r="J310" s="6"/>
      <c r="K310" s="38" t="s">
        <v>22</v>
      </c>
      <c r="L310" s="39">
        <v>0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272"/>
        <v>0</v>
      </c>
      <c r="U310" s="86" t="s">
        <v>63</v>
      </c>
      <c r="V310" s="87">
        <v>0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0</v>
      </c>
      <c r="AD310" s="87">
        <v>0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273"/>
        <v>0</v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271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272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273"/>
        <v>0</v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271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272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273"/>
        <v>0</v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271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272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273"/>
        <v>0</v>
      </c>
      <c r="BA313"/>
      <c r="BR313"/>
      <c r="CG313"/>
    </row>
    <row r="314" spans="1:85" x14ac:dyDescent="0.25">
      <c r="A314" s="56" t="s">
        <v>25</v>
      </c>
      <c r="B314" s="57">
        <f>SUM(B293:B309)</f>
        <v>82.754071332617741</v>
      </c>
      <c r="C314" s="57">
        <f t="shared" ref="C314:I314" si="274">SUM(C293:C309)</f>
        <v>216.52471133486293</v>
      </c>
      <c r="D314" s="57">
        <f t="shared" si="274"/>
        <v>60.855554394371268</v>
      </c>
      <c r="E314" s="57">
        <f t="shared" si="274"/>
        <v>198.54352883745165</v>
      </c>
      <c r="F314" s="57">
        <f t="shared" si="274"/>
        <v>0</v>
      </c>
      <c r="G314" s="57">
        <f t="shared" si="274"/>
        <v>12.732599533427043</v>
      </c>
      <c r="H314" s="58">
        <f t="shared" si="274"/>
        <v>0</v>
      </c>
      <c r="I314" s="16">
        <f t="shared" si="274"/>
        <v>571.41046543273058</v>
      </c>
      <c r="J314" s="6"/>
      <c r="K314" s="59" t="s">
        <v>25</v>
      </c>
      <c r="L314" s="57">
        <f>SUM(L293:L309)</f>
        <v>82.754071332617741</v>
      </c>
      <c r="M314" s="57">
        <f t="shared" ref="M314:S314" si="275">SUM(M293:M309)</f>
        <v>216.52471133486293</v>
      </c>
      <c r="N314" s="57">
        <f t="shared" si="275"/>
        <v>60.855554394371268</v>
      </c>
      <c r="O314" s="57">
        <f t="shared" si="275"/>
        <v>198.54352883745165</v>
      </c>
      <c r="P314" s="57">
        <f t="shared" si="275"/>
        <v>100.11481874283446</v>
      </c>
      <c r="Q314" s="57">
        <f t="shared" si="275"/>
        <v>12.732599533427043</v>
      </c>
      <c r="R314" s="58">
        <f t="shared" si="275"/>
        <v>0</v>
      </c>
      <c r="S314" s="60">
        <f t="shared" si="275"/>
        <v>671.52528417556516</v>
      </c>
      <c r="U314" s="94" t="s">
        <v>61</v>
      </c>
      <c r="V314" s="95">
        <f>SUM(V293:V309)</f>
        <v>49.300065526217374</v>
      </c>
      <c r="W314" s="95">
        <f t="shared" ref="W314:AH314" si="276">SUM(W293:W309)</f>
        <v>17.327091044244241</v>
      </c>
      <c r="X314" s="95">
        <f t="shared" si="276"/>
        <v>12.732599533427043</v>
      </c>
      <c r="Y314" s="95">
        <f t="shared" si="276"/>
        <v>216.52471133486293</v>
      </c>
      <c r="Z314" s="95">
        <f t="shared" si="276"/>
        <v>47.08394473596266</v>
      </c>
      <c r="AA314" s="95">
        <f t="shared" si="276"/>
        <v>176.45132072246923</v>
      </c>
      <c r="AB314" s="95">
        <f t="shared" si="276"/>
        <v>100.11481874283446</v>
      </c>
      <c r="AC314" s="95">
        <f t="shared" si="276"/>
        <v>51.990732535547139</v>
      </c>
      <c r="AD314" s="96">
        <f t="shared" si="276"/>
        <v>16.126914762156112</v>
      </c>
      <c r="AE314" s="96">
        <f t="shared" si="276"/>
        <v>22.092208114982412</v>
      </c>
      <c r="AF314" s="96">
        <f t="shared" si="276"/>
        <v>0</v>
      </c>
      <c r="AG314" s="96">
        <f t="shared" si="276"/>
        <v>13.771609658408606</v>
      </c>
      <c r="AH314" s="96">
        <f t="shared" si="276"/>
        <v>0</v>
      </c>
      <c r="AI314" s="97">
        <f>SUM(V314:AC314)</f>
        <v>671.52528417556505</v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0.14482421365864884</v>
      </c>
      <c r="C315" s="98">
        <f t="shared" ref="C315:H315" si="277">IF($I314=0,"-",C314/$I314)</f>
        <v>0.37893025142773368</v>
      </c>
      <c r="D315" s="98">
        <f t="shared" si="277"/>
        <v>0.10650059471396836</v>
      </c>
      <c r="E315" s="98">
        <f t="shared" si="277"/>
        <v>0.34746218497607345</v>
      </c>
      <c r="F315" s="98">
        <f t="shared" si="277"/>
        <v>0</v>
      </c>
      <c r="G315" s="98">
        <f t="shared" si="277"/>
        <v>2.2282755223575777E-2</v>
      </c>
      <c r="H315" s="99">
        <f t="shared" si="277"/>
        <v>0</v>
      </c>
      <c r="I315" s="100">
        <f>SUM(B315:H315)</f>
        <v>1.0000000000000002</v>
      </c>
      <c r="J315"/>
      <c r="K315" s="64" t="s">
        <v>86</v>
      </c>
      <c r="L315" s="65">
        <f>IF($S314=0,"-",L314/$S314)</f>
        <v>0.12323299402525895</v>
      </c>
      <c r="M315" s="65">
        <f t="shared" ref="M315:R315" si="278">IF($S314=0,"-",M314/$S314)</f>
        <v>0.32243716869230227</v>
      </c>
      <c r="N315" s="65">
        <f t="shared" si="278"/>
        <v>9.0622878733574302E-2</v>
      </c>
      <c r="O315" s="65">
        <f t="shared" si="278"/>
        <v>0.29566054103413919</v>
      </c>
      <c r="P315" s="65">
        <f t="shared" si="278"/>
        <v>0.14908570250745792</v>
      </c>
      <c r="Q315" s="65">
        <f t="shared" si="278"/>
        <v>1.8960715007267249E-2</v>
      </c>
      <c r="R315" s="66">
        <f t="shared" si="278"/>
        <v>0</v>
      </c>
      <c r="S315" s="67">
        <f>SUM(L315:R315)</f>
        <v>0.99999999999999989</v>
      </c>
      <c r="U315" s="101" t="s">
        <v>86</v>
      </c>
      <c r="V315" s="102">
        <f>+V314/$AI314</f>
        <v>7.3415054783444691E-2</v>
      </c>
      <c r="W315" s="102">
        <f t="shared" ref="W315:AH315" si="279">+W314/$AI314</f>
        <v>2.5802589198881464E-2</v>
      </c>
      <c r="X315" s="102">
        <f t="shared" si="279"/>
        <v>1.8960715007267252E-2</v>
      </c>
      <c r="Y315" s="102">
        <f t="shared" si="279"/>
        <v>0.32243716869230232</v>
      </c>
      <c r="Z315" s="102">
        <f t="shared" si="279"/>
        <v>7.0114924702750187E-2</v>
      </c>
      <c r="AA315" s="102">
        <f t="shared" si="279"/>
        <v>0.26276199106798992</v>
      </c>
      <c r="AB315" s="102">
        <f t="shared" si="279"/>
        <v>0.14908570250745795</v>
      </c>
      <c r="AC315" s="102">
        <f t="shared" si="279"/>
        <v>7.7421854039906216E-2</v>
      </c>
      <c r="AD315" s="102">
        <f t="shared" si="279"/>
        <v>2.4015350042932794E-2</v>
      </c>
      <c r="AE315" s="102">
        <f t="shared" si="279"/>
        <v>3.2898549966149264E-2</v>
      </c>
      <c r="AF315" s="102">
        <f t="shared" si="279"/>
        <v>0</v>
      </c>
      <c r="AG315" s="102">
        <f t="shared" si="279"/>
        <v>2.050795403082414E-2</v>
      </c>
      <c r="AH315" s="102">
        <f t="shared" si="279"/>
        <v>0</v>
      </c>
      <c r="AI315" s="103">
        <f>SUM(V315:AC315)</f>
        <v>0.99999999999999989</v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280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281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282">SUM(V320:AC320)</f>
        <v>0</v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280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281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282"/>
        <v>0</v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280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281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282"/>
        <v>0</v>
      </c>
      <c r="BA322"/>
      <c r="BR322"/>
      <c r="CG322"/>
    </row>
    <row r="323" spans="1:85" x14ac:dyDescent="0.25">
      <c r="A323" s="29" t="s">
        <v>15</v>
      </c>
      <c r="B323" s="18">
        <v>0.35448914388254443</v>
      </c>
      <c r="C323" s="18">
        <v>0.96003759252638254</v>
      </c>
      <c r="D323" s="18">
        <v>0.53723210549405453</v>
      </c>
      <c r="E323" s="18">
        <v>0</v>
      </c>
      <c r="F323" s="214"/>
      <c r="G323" s="18">
        <v>0</v>
      </c>
      <c r="H323" s="30">
        <v>0</v>
      </c>
      <c r="I323" s="16">
        <f t="shared" si="280"/>
        <v>1.8517588419029816</v>
      </c>
      <c r="J323" s="6"/>
      <c r="K323" s="31" t="s">
        <v>15</v>
      </c>
      <c r="L323" s="18">
        <v>0.35448914388254443</v>
      </c>
      <c r="M323" s="18">
        <v>0.96003759252638254</v>
      </c>
      <c r="N323" s="18">
        <v>0.53723210549405453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281"/>
        <v>1.8517588419029816</v>
      </c>
      <c r="U323" s="84" t="s">
        <v>15</v>
      </c>
      <c r="V323" s="76">
        <v>0.35448914388254443</v>
      </c>
      <c r="W323" s="76">
        <v>0</v>
      </c>
      <c r="X323" s="76">
        <v>0</v>
      </c>
      <c r="Y323" s="76">
        <v>0.96003759252638254</v>
      </c>
      <c r="Z323" s="76">
        <v>0.53723210549405453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282"/>
        <v>1.8517588419029816</v>
      </c>
      <c r="BA323"/>
      <c r="BR323"/>
      <c r="CG323"/>
    </row>
    <row r="324" spans="1:85" x14ac:dyDescent="0.25">
      <c r="A324" s="21" t="s">
        <v>14</v>
      </c>
      <c r="B324" s="22">
        <v>1.4391469356710616</v>
      </c>
      <c r="C324" s="22">
        <v>6.3892286956242586E-5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280"/>
        <v>1.4392108279580178</v>
      </c>
      <c r="J324" s="6"/>
      <c r="K324" s="25" t="s">
        <v>14</v>
      </c>
      <c r="L324" s="26">
        <v>1.4391469356710616</v>
      </c>
      <c r="M324" s="26">
        <v>6.3892286956242586E-5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281"/>
        <v>1.4392108279580178</v>
      </c>
      <c r="U324" s="80" t="s">
        <v>55</v>
      </c>
      <c r="V324" s="81">
        <v>1.438444345415393</v>
      </c>
      <c r="W324" s="81">
        <v>0</v>
      </c>
      <c r="X324" s="81">
        <v>0</v>
      </c>
      <c r="Y324" s="81">
        <v>6.3892286956242586E-5</v>
      </c>
      <c r="Z324" s="81">
        <v>0</v>
      </c>
      <c r="AA324" s="81">
        <v>0</v>
      </c>
      <c r="AB324" s="81">
        <v>0</v>
      </c>
      <c r="AC324" s="82">
        <v>7.0259025566858245E-4</v>
      </c>
      <c r="AD324" s="81">
        <v>7.0259025566858245E-4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282"/>
        <v>1.4392108279580178</v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0.38887046100401829</v>
      </c>
      <c r="F325" s="214"/>
      <c r="G325" s="18">
        <v>0</v>
      </c>
      <c r="H325" s="30">
        <v>0</v>
      </c>
      <c r="I325" s="16">
        <f t="shared" si="280"/>
        <v>0.38887046100401829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0.38887046100401829</v>
      </c>
      <c r="P325" s="18">
        <v>6.0559183228278641</v>
      </c>
      <c r="Q325" s="18">
        <v>0</v>
      </c>
      <c r="R325" s="19">
        <v>0</v>
      </c>
      <c r="S325" s="20">
        <f t="shared" si="281"/>
        <v>6.444788783831882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0.38887046100401829</v>
      </c>
      <c r="AB325" s="76">
        <v>6.0559183228278641</v>
      </c>
      <c r="AC325" s="77">
        <v>0</v>
      </c>
      <c r="AD325" s="76">
        <v>0</v>
      </c>
      <c r="AE325" s="76">
        <v>0</v>
      </c>
      <c r="AF325" s="76">
        <v>0</v>
      </c>
      <c r="AG325" s="76">
        <v>0</v>
      </c>
      <c r="AH325" s="76">
        <v>0</v>
      </c>
      <c r="AI325" s="79">
        <f t="shared" si="282"/>
        <v>6.444788783831882</v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280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2.0034906815290827</v>
      </c>
      <c r="Q326" s="26">
        <v>0</v>
      </c>
      <c r="R326" s="27">
        <v>0</v>
      </c>
      <c r="S326" s="28">
        <f t="shared" si="281"/>
        <v>2.0034906815290827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2.0034906815290827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282"/>
        <v>2.0034906815290827</v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280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281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282"/>
        <v>0</v>
      </c>
      <c r="BA327"/>
      <c r="BR327"/>
      <c r="CG327"/>
    </row>
    <row r="328" spans="1:85" x14ac:dyDescent="0.25">
      <c r="A328" s="21" t="s">
        <v>16</v>
      </c>
      <c r="B328" s="22">
        <v>3.4018141600813977E-2</v>
      </c>
      <c r="C328" s="22">
        <v>0</v>
      </c>
      <c r="D328" s="22">
        <v>4.3322884927076007E-4</v>
      </c>
      <c r="E328" s="22">
        <v>0</v>
      </c>
      <c r="F328" s="214"/>
      <c r="G328" s="22">
        <v>0</v>
      </c>
      <c r="H328" s="23">
        <v>0</v>
      </c>
      <c r="I328" s="24">
        <f t="shared" si="280"/>
        <v>3.4451370450084735E-2</v>
      </c>
      <c r="J328" s="6"/>
      <c r="K328" s="25" t="s">
        <v>16</v>
      </c>
      <c r="L328" s="26">
        <v>3.4018141600813977E-2</v>
      </c>
      <c r="M328" s="26">
        <v>0</v>
      </c>
      <c r="N328" s="26">
        <v>4.3322884927076007E-4</v>
      </c>
      <c r="O328" s="26">
        <v>0</v>
      </c>
      <c r="P328" s="26">
        <v>1.0107035514825641E-2</v>
      </c>
      <c r="Q328" s="26">
        <v>0</v>
      </c>
      <c r="R328" s="27">
        <v>0</v>
      </c>
      <c r="S328" s="28">
        <f t="shared" si="281"/>
        <v>4.4558405964910376E-2</v>
      </c>
      <c r="U328" s="80" t="s">
        <v>16</v>
      </c>
      <c r="V328" s="81">
        <v>0</v>
      </c>
      <c r="W328" s="81">
        <v>3.4018141600813977E-2</v>
      </c>
      <c r="X328" s="81">
        <v>0</v>
      </c>
      <c r="Y328" s="81">
        <v>0</v>
      </c>
      <c r="Z328" s="81">
        <v>0</v>
      </c>
      <c r="AA328" s="81">
        <v>0</v>
      </c>
      <c r="AB328" s="81">
        <v>1.0107035514825641E-2</v>
      </c>
      <c r="AC328" s="82">
        <v>4.3322884927076007E-4</v>
      </c>
      <c r="AD328" s="81">
        <v>0</v>
      </c>
      <c r="AE328" s="81">
        <v>0</v>
      </c>
      <c r="AF328" s="81">
        <v>0</v>
      </c>
      <c r="AG328" s="81">
        <v>4.3322884927076007E-4</v>
      </c>
      <c r="AH328" s="81">
        <v>0</v>
      </c>
      <c r="AI328" s="83">
        <f t="shared" si="282"/>
        <v>4.4558405964910376E-2</v>
      </c>
      <c r="BA328"/>
      <c r="BR328"/>
      <c r="CG328"/>
    </row>
    <row r="329" spans="1:85" x14ac:dyDescent="0.25">
      <c r="A329" s="29" t="s">
        <v>136</v>
      </c>
      <c r="B329" s="18">
        <v>11.78823539069742</v>
      </c>
      <c r="C329" s="18">
        <v>127.62609701686378</v>
      </c>
      <c r="D329" s="18">
        <v>26.373691057694231</v>
      </c>
      <c r="E329" s="18">
        <v>0</v>
      </c>
      <c r="F329" s="214"/>
      <c r="G329" s="18">
        <v>0</v>
      </c>
      <c r="H329" s="30">
        <v>0</v>
      </c>
      <c r="I329" s="16">
        <f t="shared" si="280"/>
        <v>165.78802346525543</v>
      </c>
      <c r="J329" s="6"/>
      <c r="K329" s="31" t="s">
        <v>136</v>
      </c>
      <c r="L329" s="18">
        <v>11.78823539069742</v>
      </c>
      <c r="M329" s="18">
        <v>127.62609701686378</v>
      </c>
      <c r="N329" s="18">
        <v>26.373691057694231</v>
      </c>
      <c r="O329" s="18">
        <v>0</v>
      </c>
      <c r="P329" s="18">
        <v>4.7131340208333032E-2</v>
      </c>
      <c r="Q329" s="18">
        <v>0</v>
      </c>
      <c r="R329" s="19">
        <v>0</v>
      </c>
      <c r="S329" s="20">
        <f t="shared" si="281"/>
        <v>165.83515480546376</v>
      </c>
      <c r="U329" s="84" t="s">
        <v>136</v>
      </c>
      <c r="V329" s="76">
        <v>11.55815349924843</v>
      </c>
      <c r="W329" s="76">
        <v>0</v>
      </c>
      <c r="X329" s="76">
        <v>0</v>
      </c>
      <c r="Y329" s="76">
        <v>127.62609701686378</v>
      </c>
      <c r="Z329" s="76">
        <v>7.5935124355835342</v>
      </c>
      <c r="AA329" s="76">
        <v>0</v>
      </c>
      <c r="AB329" s="76">
        <v>4.7131340208333032E-2</v>
      </c>
      <c r="AC329" s="77">
        <v>19.01026051355969</v>
      </c>
      <c r="AD329" s="76">
        <v>0.23008189144898994</v>
      </c>
      <c r="AE329" s="76">
        <v>0</v>
      </c>
      <c r="AF329" s="76">
        <v>0</v>
      </c>
      <c r="AG329" s="76">
        <v>18.780178622110697</v>
      </c>
      <c r="AH329" s="76">
        <v>0</v>
      </c>
      <c r="AI329" s="79">
        <f t="shared" si="282"/>
        <v>165.83515480546376</v>
      </c>
      <c r="BA329"/>
      <c r="BR329"/>
      <c r="CG329"/>
    </row>
    <row r="330" spans="1:85" x14ac:dyDescent="0.25">
      <c r="A330" s="21" t="s">
        <v>24</v>
      </c>
      <c r="B330" s="22">
        <v>7.9008568657613951</v>
      </c>
      <c r="C330" s="22">
        <v>0.45802851054727184</v>
      </c>
      <c r="D330" s="22">
        <v>0.95892462308847781</v>
      </c>
      <c r="E330" s="22">
        <v>115.20969952890351</v>
      </c>
      <c r="F330" s="214"/>
      <c r="G330" s="22">
        <v>5.6273712311517574</v>
      </c>
      <c r="H330" s="23">
        <v>0</v>
      </c>
      <c r="I330" s="24">
        <f t="shared" si="280"/>
        <v>130.15488075945242</v>
      </c>
      <c r="J330" s="6"/>
      <c r="K330" s="25" t="s">
        <v>24</v>
      </c>
      <c r="L330" s="26">
        <v>7.9008568657613951</v>
      </c>
      <c r="M330" s="26">
        <v>0.45802851054727184</v>
      </c>
      <c r="N330" s="26">
        <v>0.95892462308847781</v>
      </c>
      <c r="O330" s="26">
        <v>115.20969952890351</v>
      </c>
      <c r="P330" s="26">
        <v>0.95746247551015029</v>
      </c>
      <c r="Q330" s="26">
        <v>5.6273712311517574</v>
      </c>
      <c r="R330" s="27">
        <v>0</v>
      </c>
      <c r="S330" s="28">
        <f t="shared" si="281"/>
        <v>131.11234323496257</v>
      </c>
      <c r="U330" s="80" t="s">
        <v>24</v>
      </c>
      <c r="V330" s="81">
        <v>0.22883791769358885</v>
      </c>
      <c r="W330" s="81">
        <v>2.3670544370920688</v>
      </c>
      <c r="X330" s="81">
        <v>5.6273712311517574</v>
      </c>
      <c r="Y330" s="81">
        <v>0.45802851054727184</v>
      </c>
      <c r="Z330" s="81">
        <v>7.9279306309744009E-3</v>
      </c>
      <c r="AA330" s="81">
        <v>113.54608678312086</v>
      </c>
      <c r="AB330" s="81">
        <v>0.95746247551015029</v>
      </c>
      <c r="AC330" s="82">
        <v>7.9195739492158967</v>
      </c>
      <c r="AD330" s="81">
        <v>5.3049645109757373</v>
      </c>
      <c r="AE330" s="81">
        <v>1.6636127457826564</v>
      </c>
      <c r="AF330" s="81">
        <v>0</v>
      </c>
      <c r="AG330" s="81">
        <v>0.9509966924575034</v>
      </c>
      <c r="AH330" s="81">
        <v>0</v>
      </c>
      <c r="AI330" s="83">
        <f t="shared" si="282"/>
        <v>131.11234323496257</v>
      </c>
      <c r="BA330"/>
      <c r="BR330"/>
      <c r="CG330"/>
    </row>
    <row r="331" spans="1:85" x14ac:dyDescent="0.25">
      <c r="A331" s="29" t="s">
        <v>23</v>
      </c>
      <c r="B331" s="18">
        <v>0.88566118314986875</v>
      </c>
      <c r="C331" s="18">
        <v>0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280"/>
        <v>0.88566118314986875</v>
      </c>
      <c r="J331" s="6"/>
      <c r="K331" s="31" t="s">
        <v>23</v>
      </c>
      <c r="L331" s="18">
        <v>0.88566118314986875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281"/>
        <v>0.88566118314986875</v>
      </c>
      <c r="U331" s="84" t="s">
        <v>23</v>
      </c>
      <c r="V331" s="76">
        <v>0.82166751471476906</v>
      </c>
      <c r="W331" s="76">
        <v>0</v>
      </c>
      <c r="X331" s="76">
        <v>0</v>
      </c>
      <c r="Y331" s="76">
        <v>0</v>
      </c>
      <c r="Z331" s="76">
        <v>0</v>
      </c>
      <c r="AA331" s="76">
        <v>0</v>
      </c>
      <c r="AB331" s="76">
        <v>0</v>
      </c>
      <c r="AC331" s="77">
        <v>6.3993668435099654E-2</v>
      </c>
      <c r="AD331" s="76">
        <v>6.3993668435099654E-2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282"/>
        <v>0.88566118314986875</v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2.4397173166504423E-2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280"/>
        <v>2.4397173166504423E-2</v>
      </c>
      <c r="J332" s="6"/>
      <c r="K332" s="25" t="s">
        <v>58</v>
      </c>
      <c r="L332" s="26">
        <v>0</v>
      </c>
      <c r="M332" s="26">
        <v>2.4397173166504423E-2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281"/>
        <v>2.4397173166504423E-2</v>
      </c>
      <c r="U332" s="80" t="s">
        <v>58</v>
      </c>
      <c r="V332" s="81">
        <v>0</v>
      </c>
      <c r="W332" s="81">
        <v>0</v>
      </c>
      <c r="X332" s="81">
        <v>0</v>
      </c>
      <c r="Y332" s="81">
        <v>2.4397173166504423E-2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282"/>
        <v>2.4397173166504423E-2</v>
      </c>
      <c r="BA332"/>
      <c r="BR332"/>
      <c r="CG332"/>
    </row>
    <row r="333" spans="1:85" x14ac:dyDescent="0.25">
      <c r="A333" s="29" t="s">
        <v>21</v>
      </c>
      <c r="B333" s="18">
        <v>0</v>
      </c>
      <c r="C333" s="18">
        <v>0.19791597219895005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280"/>
        <v>0.19791597219895005</v>
      </c>
      <c r="J333" s="6"/>
      <c r="K333" s="31" t="s">
        <v>21</v>
      </c>
      <c r="L333" s="18">
        <v>0</v>
      </c>
      <c r="M333" s="18">
        <v>0.19791597219895005</v>
      </c>
      <c r="N333" s="18">
        <v>0</v>
      </c>
      <c r="O333" s="18">
        <v>0</v>
      </c>
      <c r="P333" s="18">
        <v>0.22042124312727809</v>
      </c>
      <c r="Q333" s="18">
        <v>0</v>
      </c>
      <c r="R333" s="19">
        <v>0</v>
      </c>
      <c r="S333" s="20">
        <f t="shared" si="281"/>
        <v>0.41833721532622814</v>
      </c>
      <c r="U333" s="84" t="s">
        <v>21</v>
      </c>
      <c r="V333" s="76">
        <v>0</v>
      </c>
      <c r="W333" s="76">
        <v>0</v>
      </c>
      <c r="X333" s="76">
        <v>0</v>
      </c>
      <c r="Y333" s="76">
        <v>0.19791597219895005</v>
      </c>
      <c r="Z333" s="76">
        <v>0</v>
      </c>
      <c r="AA333" s="76">
        <v>0</v>
      </c>
      <c r="AB333" s="76">
        <v>0.22042124312727809</v>
      </c>
      <c r="AC333" s="77">
        <v>0</v>
      </c>
      <c r="AD333" s="76">
        <v>0</v>
      </c>
      <c r="AE333" s="76">
        <v>0</v>
      </c>
      <c r="AF333" s="76">
        <v>0</v>
      </c>
      <c r="AG333" s="76">
        <v>0</v>
      </c>
      <c r="AH333" s="76">
        <v>0</v>
      </c>
      <c r="AI333" s="79">
        <f t="shared" si="282"/>
        <v>0.41833721532622814</v>
      </c>
      <c r="BA333"/>
      <c r="BR333"/>
      <c r="CG333"/>
    </row>
    <row r="334" spans="1:85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280"/>
        <v>0</v>
      </c>
      <c r="J334" s="6"/>
      <c r="K334" s="25" t="s">
        <v>20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281"/>
        <v>0</v>
      </c>
      <c r="U334" s="80" t="s">
        <v>59</v>
      </c>
      <c r="V334" s="81">
        <v>0</v>
      </c>
      <c r="W334" s="81">
        <v>0</v>
      </c>
      <c r="X334" s="81">
        <v>0</v>
      </c>
      <c r="Y334" s="81">
        <v>0</v>
      </c>
      <c r="Z334" s="81">
        <v>0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282"/>
        <v>0</v>
      </c>
      <c r="BA334"/>
      <c r="BR334"/>
      <c r="CG334"/>
    </row>
    <row r="335" spans="1:85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280"/>
        <v>0</v>
      </c>
      <c r="J335" s="6"/>
      <c r="K335" s="33" t="s">
        <v>62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281"/>
        <v>0</v>
      </c>
      <c r="U335" s="85" t="s">
        <v>60</v>
      </c>
      <c r="V335" s="76">
        <v>0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282"/>
        <v>0</v>
      </c>
      <c r="BA335"/>
      <c r="BR335"/>
      <c r="CG335"/>
    </row>
    <row r="336" spans="1:85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280"/>
        <v>0</v>
      </c>
      <c r="J336" s="6"/>
      <c r="K336" s="38" t="s">
        <v>22</v>
      </c>
      <c r="L336" s="39">
        <v>0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281"/>
        <v>0</v>
      </c>
      <c r="U336" s="86" t="s">
        <v>63</v>
      </c>
      <c r="V336" s="87">
        <v>0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282"/>
        <v>0</v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280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281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282"/>
        <v>0</v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280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281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282"/>
        <v>0</v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280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281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282"/>
        <v>0</v>
      </c>
      <c r="BA339"/>
      <c r="BR339"/>
      <c r="CG339"/>
    </row>
    <row r="340" spans="1:85" x14ac:dyDescent="0.25">
      <c r="A340" s="56" t="s">
        <v>25</v>
      </c>
      <c r="B340" s="57">
        <f>SUM(B319:B335)</f>
        <v>22.402407660763103</v>
      </c>
      <c r="C340" s="57">
        <f t="shared" ref="C340:I340" si="283">SUM(C319:C335)</f>
        <v>129.26654015758987</v>
      </c>
      <c r="D340" s="57">
        <f t="shared" si="283"/>
        <v>27.870281015126036</v>
      </c>
      <c r="E340" s="57">
        <f t="shared" si="283"/>
        <v>115.59856998990753</v>
      </c>
      <c r="F340" s="57">
        <f t="shared" si="283"/>
        <v>0</v>
      </c>
      <c r="G340" s="57">
        <f t="shared" si="283"/>
        <v>5.6273712311517574</v>
      </c>
      <c r="H340" s="58">
        <f t="shared" si="283"/>
        <v>0</v>
      </c>
      <c r="I340" s="16">
        <f t="shared" si="283"/>
        <v>300.76517005453826</v>
      </c>
      <c r="J340" s="6"/>
      <c r="K340" s="59" t="s">
        <v>25</v>
      </c>
      <c r="L340" s="57">
        <f>SUM(L319:L335)</f>
        <v>22.402407660763103</v>
      </c>
      <c r="M340" s="57">
        <f t="shared" ref="M340:S340" si="284">SUM(M319:M335)</f>
        <v>129.26654015758987</v>
      </c>
      <c r="N340" s="57">
        <f t="shared" si="284"/>
        <v>27.870281015126036</v>
      </c>
      <c r="O340" s="57">
        <f t="shared" si="284"/>
        <v>115.59856998990753</v>
      </c>
      <c r="P340" s="57">
        <f t="shared" si="284"/>
        <v>9.2945310987175347</v>
      </c>
      <c r="Q340" s="57">
        <f t="shared" si="284"/>
        <v>5.6273712311517574</v>
      </c>
      <c r="R340" s="58">
        <f t="shared" si="284"/>
        <v>0</v>
      </c>
      <c r="S340" s="60">
        <f t="shared" si="284"/>
        <v>310.05970115325579</v>
      </c>
      <c r="U340" s="94" t="s">
        <v>61</v>
      </c>
      <c r="V340" s="95">
        <f>SUM(V319:V335)</f>
        <v>14.401592420954724</v>
      </c>
      <c r="W340" s="95">
        <f t="shared" ref="W340:AH340" si="285">SUM(W319:W335)</f>
        <v>2.4010725786928826</v>
      </c>
      <c r="X340" s="95">
        <f t="shared" si="285"/>
        <v>5.6273712311517574</v>
      </c>
      <c r="Y340" s="95">
        <f t="shared" si="285"/>
        <v>129.26654015758987</v>
      </c>
      <c r="Z340" s="95">
        <f t="shared" si="285"/>
        <v>8.1386724717085617</v>
      </c>
      <c r="AA340" s="95">
        <f t="shared" si="285"/>
        <v>113.93495724412487</v>
      </c>
      <c r="AB340" s="95">
        <f t="shared" si="285"/>
        <v>9.2945310987175347</v>
      </c>
      <c r="AC340" s="95">
        <f t="shared" si="285"/>
        <v>26.994963950315626</v>
      </c>
      <c r="AD340" s="96">
        <f t="shared" si="285"/>
        <v>5.5997426611154948</v>
      </c>
      <c r="AE340" s="96">
        <f t="shared" si="285"/>
        <v>1.6636127457826564</v>
      </c>
      <c r="AF340" s="96">
        <f t="shared" si="285"/>
        <v>0</v>
      </c>
      <c r="AG340" s="96">
        <f t="shared" si="285"/>
        <v>19.731608543417472</v>
      </c>
      <c r="AH340" s="96">
        <f t="shared" si="285"/>
        <v>0</v>
      </c>
      <c r="AI340" s="97">
        <f>SUM(V340:AC340)</f>
        <v>310.05970115325584</v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7.4484713960399199E-2</v>
      </c>
      <c r="C341" s="98">
        <f t="shared" ref="C341:H341" si="286">IF($I340=0,"-",C340/$I340)</f>
        <v>0.42979225331892568</v>
      </c>
      <c r="D341" s="98">
        <f t="shared" si="286"/>
        <v>9.2664589487114715E-2</v>
      </c>
      <c r="E341" s="98">
        <f t="shared" si="286"/>
        <v>0.38434826070101752</v>
      </c>
      <c r="F341" s="98">
        <f t="shared" si="286"/>
        <v>0</v>
      </c>
      <c r="G341" s="98">
        <f t="shared" si="286"/>
        <v>1.8710182532543036E-2</v>
      </c>
      <c r="H341" s="99">
        <f t="shared" si="286"/>
        <v>0</v>
      </c>
      <c r="I341" s="100">
        <f>SUM(B341:H341)</f>
        <v>1.0000000000000002</v>
      </c>
      <c r="J341"/>
      <c r="K341" s="64" t="s">
        <v>86</v>
      </c>
      <c r="L341" s="65">
        <f>IF($S340=0,"-",L340/$S340)</f>
        <v>7.2251916574253811E-2</v>
      </c>
      <c r="M341" s="65">
        <f t="shared" ref="M341:R341" si="287">IF($S340=0,"-",M340/$S340)</f>
        <v>0.4169085491496885</v>
      </c>
      <c r="N341" s="65">
        <f t="shared" si="287"/>
        <v>8.9886821510385059E-2</v>
      </c>
      <c r="O341" s="65">
        <f t="shared" si="287"/>
        <v>0.37282681225564901</v>
      </c>
      <c r="P341" s="65">
        <f t="shared" si="287"/>
        <v>2.9976585361292888E-2</v>
      </c>
      <c r="Q341" s="65">
        <f t="shared" si="287"/>
        <v>1.8149315148730888E-2</v>
      </c>
      <c r="R341" s="66">
        <f t="shared" si="287"/>
        <v>0</v>
      </c>
      <c r="S341" s="67">
        <f>SUM(L341:R341)</f>
        <v>1.0000000000000002</v>
      </c>
      <c r="U341" s="101" t="s">
        <v>86</v>
      </c>
      <c r="V341" s="102">
        <f>+V340/$AI340</f>
        <v>4.6447804624040218E-2</v>
      </c>
      <c r="W341" s="102">
        <f t="shared" ref="W341:AH341" si="288">+W340/$AI340</f>
        <v>7.7439040602896156E-3</v>
      </c>
      <c r="X341" s="102">
        <f t="shared" si="288"/>
        <v>1.8149315148730884E-2</v>
      </c>
      <c r="Y341" s="102">
        <f t="shared" si="288"/>
        <v>0.41690854914968845</v>
      </c>
      <c r="Z341" s="102">
        <f t="shared" si="288"/>
        <v>2.624872707235756E-2</v>
      </c>
      <c r="AA341" s="102">
        <f t="shared" si="288"/>
        <v>0.36746135283091585</v>
      </c>
      <c r="AB341" s="102">
        <f t="shared" si="288"/>
        <v>2.9976585361292881E-2</v>
      </c>
      <c r="AC341" s="102">
        <f t="shared" si="288"/>
        <v>8.7063761752684515E-2</v>
      </c>
      <c r="AD341" s="102">
        <f t="shared" si="288"/>
        <v>1.8060207889923956E-2</v>
      </c>
      <c r="AE341" s="102">
        <f t="shared" si="288"/>
        <v>5.365459424733072E-3</v>
      </c>
      <c r="AF341" s="102">
        <f t="shared" si="288"/>
        <v>0</v>
      </c>
      <c r="AG341" s="102">
        <f t="shared" si="288"/>
        <v>6.3638094438027482E-2</v>
      </c>
      <c r="AH341" s="102">
        <f t="shared" si="288"/>
        <v>0</v>
      </c>
      <c r="AI341" s="103">
        <f>SUM(V341:AC341)</f>
        <v>1</v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289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290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291">SUM(V346:AC346)</f>
        <v>0</v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289"/>
        <v>0</v>
      </c>
      <c r="J347" s="6"/>
      <c r="K347" s="31" t="s">
        <v>9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290"/>
        <v>0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291"/>
        <v>0</v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289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290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291"/>
        <v>0</v>
      </c>
      <c r="BA348"/>
      <c r="BR348"/>
      <c r="CG348"/>
    </row>
    <row r="349" spans="1:85" x14ac:dyDescent="0.25">
      <c r="A349" s="29" t="s">
        <v>15</v>
      </c>
      <c r="B349" s="18">
        <v>0.34456186793143512</v>
      </c>
      <c r="C349" s="18">
        <v>0</v>
      </c>
      <c r="D349" s="18">
        <v>0.31452181574561283</v>
      </c>
      <c r="E349" s="18">
        <v>0</v>
      </c>
      <c r="F349" s="214"/>
      <c r="G349" s="18">
        <v>0</v>
      </c>
      <c r="H349" s="30">
        <v>0</v>
      </c>
      <c r="I349" s="16">
        <f t="shared" si="289"/>
        <v>0.65908368367704795</v>
      </c>
      <c r="J349" s="6"/>
      <c r="K349" s="31" t="s">
        <v>15</v>
      </c>
      <c r="L349" s="18">
        <v>0.34456186793143512</v>
      </c>
      <c r="M349" s="18">
        <v>0</v>
      </c>
      <c r="N349" s="18">
        <v>0.31452181574561283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290"/>
        <v>0.65908368367704795</v>
      </c>
      <c r="U349" s="84" t="s">
        <v>15</v>
      </c>
      <c r="V349" s="76">
        <v>0.34456186793143512</v>
      </c>
      <c r="W349" s="76">
        <v>0</v>
      </c>
      <c r="X349" s="76">
        <v>0</v>
      </c>
      <c r="Y349" s="76">
        <v>0</v>
      </c>
      <c r="Z349" s="76">
        <v>0.27639795929159916</v>
      </c>
      <c r="AA349" s="76">
        <v>0</v>
      </c>
      <c r="AB349" s="76">
        <v>0</v>
      </c>
      <c r="AC349" s="77">
        <v>3.8123856454013678E-2</v>
      </c>
      <c r="AD349" s="78">
        <v>0</v>
      </c>
      <c r="AE349" s="78">
        <v>0</v>
      </c>
      <c r="AF349" s="78">
        <v>0</v>
      </c>
      <c r="AG349" s="78">
        <v>3.8123856454013678E-2</v>
      </c>
      <c r="AH349" s="78">
        <v>0</v>
      </c>
      <c r="AI349" s="79">
        <f t="shared" si="291"/>
        <v>0.65908368367704806</v>
      </c>
      <c r="BA349"/>
      <c r="BR349"/>
      <c r="CG349"/>
    </row>
    <row r="350" spans="1:85" x14ac:dyDescent="0.25">
      <c r="A350" s="21" t="s">
        <v>14</v>
      </c>
      <c r="B350" s="22">
        <v>6.5518178159503471</v>
      </c>
      <c r="C350" s="22">
        <v>0</v>
      </c>
      <c r="D350" s="22">
        <v>1.278361856729681E-2</v>
      </c>
      <c r="E350" s="22">
        <v>0</v>
      </c>
      <c r="F350" s="214"/>
      <c r="G350" s="22">
        <v>0</v>
      </c>
      <c r="H350" s="23">
        <v>0</v>
      </c>
      <c r="I350" s="24">
        <f t="shared" si="289"/>
        <v>6.5646014345176438</v>
      </c>
      <c r="J350" s="6"/>
      <c r="K350" s="25" t="s">
        <v>14</v>
      </c>
      <c r="L350" s="26">
        <v>6.5518178159503471</v>
      </c>
      <c r="M350" s="26">
        <v>0</v>
      </c>
      <c r="N350" s="26">
        <v>1.278361856729681E-2</v>
      </c>
      <c r="O350" s="26">
        <v>0</v>
      </c>
      <c r="P350" s="26">
        <v>0</v>
      </c>
      <c r="Q350" s="26">
        <v>0</v>
      </c>
      <c r="R350" s="27">
        <v>0</v>
      </c>
      <c r="S350" s="28">
        <f t="shared" si="290"/>
        <v>6.5646014345176438</v>
      </c>
      <c r="U350" s="80" t="s">
        <v>55</v>
      </c>
      <c r="V350" s="81">
        <v>6.5518178159503471</v>
      </c>
      <c r="W350" s="81">
        <v>0</v>
      </c>
      <c r="X350" s="81">
        <v>0</v>
      </c>
      <c r="Y350" s="81">
        <v>0</v>
      </c>
      <c r="Z350" s="81">
        <v>0</v>
      </c>
      <c r="AA350" s="81">
        <v>0</v>
      </c>
      <c r="AB350" s="81">
        <v>0</v>
      </c>
      <c r="AC350" s="82">
        <v>1.278361856729681E-2</v>
      </c>
      <c r="AD350" s="81">
        <v>0</v>
      </c>
      <c r="AE350" s="81">
        <v>0</v>
      </c>
      <c r="AF350" s="81">
        <v>0</v>
      </c>
      <c r="AG350" s="81">
        <v>1.278361856729681E-2</v>
      </c>
      <c r="AH350" s="81">
        <v>0</v>
      </c>
      <c r="AI350" s="83">
        <f t="shared" si="291"/>
        <v>6.5646014345176438</v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0.70160927406440499</v>
      </c>
      <c r="E351" s="18">
        <v>0</v>
      </c>
      <c r="F351" s="214"/>
      <c r="G351" s="18">
        <v>0</v>
      </c>
      <c r="H351" s="30">
        <v>0</v>
      </c>
      <c r="I351" s="16">
        <f t="shared" si="289"/>
        <v>0.70160927406440499</v>
      </c>
      <c r="J351" s="6"/>
      <c r="K351" s="31" t="s">
        <v>56</v>
      </c>
      <c r="L351" s="18">
        <v>0</v>
      </c>
      <c r="M351" s="18">
        <v>0</v>
      </c>
      <c r="N351" s="18">
        <v>0.70160927406440499</v>
      </c>
      <c r="O351" s="18">
        <v>0</v>
      </c>
      <c r="P351" s="18">
        <v>40.716298705320376</v>
      </c>
      <c r="Q351" s="18">
        <v>0</v>
      </c>
      <c r="R351" s="19">
        <v>0</v>
      </c>
      <c r="S351" s="20">
        <f t="shared" si="290"/>
        <v>41.417907979384779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</v>
      </c>
      <c r="AB351" s="76">
        <v>40.716298705320376</v>
      </c>
      <c r="AC351" s="77">
        <v>0.70160927406440499</v>
      </c>
      <c r="AD351" s="76">
        <v>0</v>
      </c>
      <c r="AE351" s="76">
        <v>0</v>
      </c>
      <c r="AF351" s="76">
        <v>0</v>
      </c>
      <c r="AG351" s="76">
        <v>0.70160927406440499</v>
      </c>
      <c r="AH351" s="76">
        <v>0</v>
      </c>
      <c r="AI351" s="79">
        <f t="shared" si="291"/>
        <v>41.417907979384779</v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289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2.2025969705005473</v>
      </c>
      <c r="Q352" s="26">
        <v>0</v>
      </c>
      <c r="R352" s="27">
        <v>0</v>
      </c>
      <c r="S352" s="28">
        <f t="shared" si="290"/>
        <v>2.2025969705005473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2.2025969705005473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291"/>
        <v>2.2025969705005473</v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289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290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291"/>
        <v>0</v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0.31168363787357278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289"/>
        <v>0.31168363787357278</v>
      </c>
      <c r="J354" s="6"/>
      <c r="K354" s="25" t="s">
        <v>16</v>
      </c>
      <c r="L354" s="26">
        <v>0</v>
      </c>
      <c r="M354" s="26">
        <v>0.31168363787357278</v>
      </c>
      <c r="N354" s="26">
        <v>0</v>
      </c>
      <c r="O354" s="26">
        <v>0</v>
      </c>
      <c r="P354" s="26">
        <v>4.9577060202417192E-4</v>
      </c>
      <c r="Q354" s="26">
        <v>0</v>
      </c>
      <c r="R354" s="27">
        <v>0</v>
      </c>
      <c r="S354" s="28">
        <f t="shared" si="290"/>
        <v>0.31217940847559694</v>
      </c>
      <c r="U354" s="80" t="s">
        <v>16</v>
      </c>
      <c r="V354" s="81">
        <v>0</v>
      </c>
      <c r="W354" s="81">
        <v>0</v>
      </c>
      <c r="X354" s="81">
        <v>0</v>
      </c>
      <c r="Y354" s="81">
        <v>0.31168363787357278</v>
      </c>
      <c r="Z354" s="81">
        <v>0</v>
      </c>
      <c r="AA354" s="81">
        <v>0</v>
      </c>
      <c r="AB354" s="81">
        <v>4.9577060202417192E-4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291"/>
        <v>0.31217940847559694</v>
      </c>
      <c r="BA354"/>
      <c r="BR354"/>
      <c r="CG354"/>
    </row>
    <row r="355" spans="1:85" x14ac:dyDescent="0.25">
      <c r="A355" s="29" t="s">
        <v>136</v>
      </c>
      <c r="B355" s="18">
        <v>0.11191959875456645</v>
      </c>
      <c r="C355" s="18">
        <v>3.8835021827386664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16">
        <f t="shared" si="289"/>
        <v>3.9954217814932327</v>
      </c>
      <c r="J355" s="6"/>
      <c r="K355" s="31" t="s">
        <v>136</v>
      </c>
      <c r="L355" s="18">
        <v>0.11191959875456645</v>
      </c>
      <c r="M355" s="18">
        <v>3.8835021827386664</v>
      </c>
      <c r="N355" s="18">
        <v>0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290"/>
        <v>3.9954217814932327</v>
      </c>
      <c r="U355" s="84" t="s">
        <v>136</v>
      </c>
      <c r="V355" s="76">
        <v>0.11191959875456645</v>
      </c>
      <c r="W355" s="76">
        <v>0</v>
      </c>
      <c r="X355" s="76">
        <v>0</v>
      </c>
      <c r="Y355" s="76">
        <v>3.8835021827386664</v>
      </c>
      <c r="Z355" s="76">
        <v>0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291"/>
        <v>3.9954217814932327</v>
      </c>
      <c r="BA355"/>
      <c r="BR355"/>
      <c r="CG355"/>
    </row>
    <row r="356" spans="1:85" x14ac:dyDescent="0.25">
      <c r="A356" s="21" t="s">
        <v>24</v>
      </c>
      <c r="B356" s="22">
        <v>0.89828326841809059</v>
      </c>
      <c r="C356" s="22">
        <v>0</v>
      </c>
      <c r="D356" s="22">
        <v>6.7808618112159493</v>
      </c>
      <c r="E356" s="22">
        <v>103.1965361452058</v>
      </c>
      <c r="F356" s="214"/>
      <c r="G356" s="22">
        <v>2.9403475729090558</v>
      </c>
      <c r="H356" s="23">
        <v>0</v>
      </c>
      <c r="I356" s="24">
        <f t="shared" si="289"/>
        <v>113.8160287977489</v>
      </c>
      <c r="J356" s="6"/>
      <c r="K356" s="25" t="s">
        <v>24</v>
      </c>
      <c r="L356" s="26">
        <v>0.89828326841809059</v>
      </c>
      <c r="M356" s="26">
        <v>0</v>
      </c>
      <c r="N356" s="26">
        <v>6.7808618112159493</v>
      </c>
      <c r="O356" s="26">
        <v>103.1965361452058</v>
      </c>
      <c r="P356" s="26">
        <v>0.11894248658208105</v>
      </c>
      <c r="Q356" s="26">
        <v>2.9403475729090558</v>
      </c>
      <c r="R356" s="27">
        <v>0</v>
      </c>
      <c r="S356" s="28">
        <f t="shared" si="290"/>
        <v>113.93497128433098</v>
      </c>
      <c r="U356" s="80" t="s">
        <v>24</v>
      </c>
      <c r="V356" s="81">
        <v>6.3493556917263133E-2</v>
      </c>
      <c r="W356" s="81">
        <v>0.14219183960859572</v>
      </c>
      <c r="X356" s="81">
        <v>2.9403475729090558</v>
      </c>
      <c r="Y356" s="81">
        <v>0</v>
      </c>
      <c r="Z356" s="81">
        <v>6.6592818118066646</v>
      </c>
      <c r="AA356" s="81">
        <v>103.16001450623148</v>
      </c>
      <c r="AB356" s="81">
        <v>0.11894248658208105</v>
      </c>
      <c r="AC356" s="82">
        <v>0.85069951027584023</v>
      </c>
      <c r="AD356" s="81">
        <v>0.69259787189223176</v>
      </c>
      <c r="AE356" s="81">
        <v>3.6521638974324012E-2</v>
      </c>
      <c r="AF356" s="81">
        <v>0</v>
      </c>
      <c r="AG356" s="81">
        <v>0.12157999940928448</v>
      </c>
      <c r="AH356" s="81">
        <v>0</v>
      </c>
      <c r="AI356" s="83">
        <f t="shared" si="291"/>
        <v>113.93497128433098</v>
      </c>
      <c r="BA356"/>
      <c r="BR356"/>
      <c r="CG356"/>
    </row>
    <row r="357" spans="1:85" x14ac:dyDescent="0.25">
      <c r="A357" s="29" t="s">
        <v>23</v>
      </c>
      <c r="B357" s="18">
        <v>35.03505614159107</v>
      </c>
      <c r="C357" s="18">
        <v>0</v>
      </c>
      <c r="D357" s="18">
        <v>131.91620020480613</v>
      </c>
      <c r="E357" s="18">
        <v>0</v>
      </c>
      <c r="F357" s="214"/>
      <c r="G357" s="18">
        <v>0</v>
      </c>
      <c r="H357" s="30">
        <v>0</v>
      </c>
      <c r="I357" s="16">
        <f t="shared" si="289"/>
        <v>166.9512563463972</v>
      </c>
      <c r="J357" s="6"/>
      <c r="K357" s="31" t="s">
        <v>23</v>
      </c>
      <c r="L357" s="18">
        <v>35.03505614159107</v>
      </c>
      <c r="M357" s="18">
        <v>0</v>
      </c>
      <c r="N357" s="18">
        <v>131.91620020480613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290"/>
        <v>166.9512563463972</v>
      </c>
      <c r="U357" s="84" t="s">
        <v>23</v>
      </c>
      <c r="V357" s="76">
        <v>35.03505614159107</v>
      </c>
      <c r="W357" s="76">
        <v>0</v>
      </c>
      <c r="X357" s="76">
        <v>0</v>
      </c>
      <c r="Y357" s="76">
        <v>0</v>
      </c>
      <c r="Z357" s="76">
        <v>0</v>
      </c>
      <c r="AA357" s="76">
        <v>0</v>
      </c>
      <c r="AB357" s="76">
        <v>0</v>
      </c>
      <c r="AC357" s="77">
        <v>131.91620020480613</v>
      </c>
      <c r="AD357" s="76">
        <v>0</v>
      </c>
      <c r="AE357" s="76">
        <v>0</v>
      </c>
      <c r="AF357" s="76">
        <v>0</v>
      </c>
      <c r="AG357" s="76">
        <v>131.91620020480613</v>
      </c>
      <c r="AH357" s="76">
        <v>0</v>
      </c>
      <c r="AI357" s="79">
        <f t="shared" si="291"/>
        <v>166.9512563463972</v>
      </c>
      <c r="BA357"/>
      <c r="BR357"/>
      <c r="CG357"/>
    </row>
    <row r="358" spans="1:85" x14ac:dyDescent="0.25">
      <c r="A358" s="21" t="s">
        <v>58</v>
      </c>
      <c r="B358" s="22">
        <v>1.2563129750724746</v>
      </c>
      <c r="C358" s="22">
        <v>2.1305513855610525</v>
      </c>
      <c r="D358" s="22">
        <v>3.8855040466159005</v>
      </c>
      <c r="E358" s="22">
        <v>0</v>
      </c>
      <c r="F358" s="214"/>
      <c r="G358" s="22">
        <v>0</v>
      </c>
      <c r="H358" s="23">
        <v>0</v>
      </c>
      <c r="I358" s="24">
        <f t="shared" si="289"/>
        <v>7.2723684072494272</v>
      </c>
      <c r="J358" s="6"/>
      <c r="K358" s="25" t="s">
        <v>58</v>
      </c>
      <c r="L358" s="26">
        <v>1.2563129750724746</v>
      </c>
      <c r="M358" s="26">
        <v>2.1305513855610525</v>
      </c>
      <c r="N358" s="26">
        <v>3.8855040466159005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290"/>
        <v>7.2723684072494272</v>
      </c>
      <c r="U358" s="80" t="s">
        <v>58</v>
      </c>
      <c r="V358" s="81">
        <v>1.2563129750724746</v>
      </c>
      <c r="W358" s="81">
        <v>0</v>
      </c>
      <c r="X358" s="81">
        <v>0</v>
      </c>
      <c r="Y358" s="81">
        <v>2.1305513855610525</v>
      </c>
      <c r="Z358" s="81">
        <v>3.8855040466159005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291"/>
        <v>7.2723684072494272</v>
      </c>
      <c r="BA358"/>
      <c r="BR358"/>
      <c r="CG358"/>
    </row>
    <row r="359" spans="1:85" x14ac:dyDescent="0.25">
      <c r="A359" s="29" t="s">
        <v>21</v>
      </c>
      <c r="B359" s="18">
        <v>13.549259740530312</v>
      </c>
      <c r="C359" s="18">
        <v>634.04064735714928</v>
      </c>
      <c r="D359" s="18">
        <v>280.25152334438519</v>
      </c>
      <c r="E359" s="18">
        <v>0</v>
      </c>
      <c r="F359" s="214"/>
      <c r="G359" s="18">
        <v>0</v>
      </c>
      <c r="H359" s="30">
        <v>0</v>
      </c>
      <c r="I359" s="16">
        <f t="shared" si="289"/>
        <v>927.84143044206473</v>
      </c>
      <c r="J359" s="6"/>
      <c r="K359" s="31" t="s">
        <v>21</v>
      </c>
      <c r="L359" s="18">
        <v>13.549259740530312</v>
      </c>
      <c r="M359" s="18">
        <v>634.04064735714928</v>
      </c>
      <c r="N359" s="18">
        <v>280.25152334438519</v>
      </c>
      <c r="O359" s="18">
        <v>0</v>
      </c>
      <c r="P359" s="18">
        <v>1.484893155252283</v>
      </c>
      <c r="Q359" s="18">
        <v>0</v>
      </c>
      <c r="R359" s="19">
        <v>0</v>
      </c>
      <c r="S359" s="20">
        <f t="shared" si="290"/>
        <v>929.32632359731701</v>
      </c>
      <c r="U359" s="84" t="s">
        <v>21</v>
      </c>
      <c r="V359" s="76">
        <v>13.549259740530312</v>
      </c>
      <c r="W359" s="76">
        <v>0</v>
      </c>
      <c r="X359" s="76">
        <v>0</v>
      </c>
      <c r="Y359" s="76">
        <v>634.04064735714928</v>
      </c>
      <c r="Z359" s="76">
        <v>85.481131889031573</v>
      </c>
      <c r="AA359" s="76">
        <v>0</v>
      </c>
      <c r="AB359" s="76">
        <v>1.484893155252283</v>
      </c>
      <c r="AC359" s="77">
        <v>194.7703914553536</v>
      </c>
      <c r="AD359" s="76">
        <v>0</v>
      </c>
      <c r="AE359" s="76">
        <v>0</v>
      </c>
      <c r="AF359" s="76">
        <v>0</v>
      </c>
      <c r="AG359" s="76">
        <v>194.7703914553536</v>
      </c>
      <c r="AH359" s="76">
        <v>0</v>
      </c>
      <c r="AI359" s="79">
        <f t="shared" si="291"/>
        <v>929.32632359731701</v>
      </c>
      <c r="BA359"/>
      <c r="BR359"/>
      <c r="CG359"/>
    </row>
    <row r="360" spans="1:85" x14ac:dyDescent="0.25">
      <c r="A360" s="21" t="s">
        <v>20</v>
      </c>
      <c r="B360" s="22">
        <v>0.34820498623872115</v>
      </c>
      <c r="C360" s="22">
        <v>18.745548669193688</v>
      </c>
      <c r="D360" s="22">
        <v>5.8362853445675897</v>
      </c>
      <c r="E360" s="22">
        <v>0</v>
      </c>
      <c r="F360" s="214"/>
      <c r="G360" s="22">
        <v>0</v>
      </c>
      <c r="H360" s="23">
        <v>0</v>
      </c>
      <c r="I360" s="24">
        <f t="shared" si="289"/>
        <v>24.930038999999997</v>
      </c>
      <c r="J360" s="6"/>
      <c r="K360" s="25" t="s">
        <v>20</v>
      </c>
      <c r="L360" s="26">
        <v>0.34820498623872115</v>
      </c>
      <c r="M360" s="26">
        <v>18.745548669193688</v>
      </c>
      <c r="N360" s="26">
        <v>5.8362853445675897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290"/>
        <v>24.930038999999997</v>
      </c>
      <c r="U360" s="80" t="s">
        <v>59</v>
      </c>
      <c r="V360" s="81">
        <v>0.34820498623872115</v>
      </c>
      <c r="W360" s="81">
        <v>0</v>
      </c>
      <c r="X360" s="81">
        <v>0</v>
      </c>
      <c r="Y360" s="81">
        <v>18.745548669193688</v>
      </c>
      <c r="Z360" s="81">
        <v>5.8362853445675897</v>
      </c>
      <c r="AA360" s="81">
        <v>0</v>
      </c>
      <c r="AB360" s="81">
        <v>0</v>
      </c>
      <c r="AC360" s="82">
        <v>0</v>
      </c>
      <c r="AD360" s="81">
        <v>0</v>
      </c>
      <c r="AE360" s="81">
        <v>0</v>
      </c>
      <c r="AF360" s="81">
        <v>0</v>
      </c>
      <c r="AG360" s="81">
        <v>0</v>
      </c>
      <c r="AH360" s="81">
        <v>0</v>
      </c>
      <c r="AI360" s="83">
        <f t="shared" si="291"/>
        <v>24.930038999999997</v>
      </c>
      <c r="BA360"/>
      <c r="BR360"/>
      <c r="CG360"/>
    </row>
    <row r="361" spans="1:85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289"/>
        <v>0</v>
      </c>
      <c r="J361" s="6"/>
      <c r="K361" s="33" t="s">
        <v>62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290"/>
        <v>0</v>
      </c>
      <c r="U361" s="85" t="s">
        <v>60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291"/>
        <v>0</v>
      </c>
      <c r="BA361"/>
      <c r="BR361"/>
      <c r="CG361"/>
    </row>
    <row r="362" spans="1:85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289"/>
        <v>0</v>
      </c>
      <c r="J362" s="6"/>
      <c r="K362" s="38" t="s">
        <v>22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290"/>
        <v>0</v>
      </c>
      <c r="U362" s="86" t="s">
        <v>63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291"/>
        <v>0</v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289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290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291"/>
        <v>0</v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289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290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291"/>
        <v>0</v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289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290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291"/>
        <v>0</v>
      </c>
      <c r="BA365"/>
      <c r="BR365"/>
      <c r="CG365"/>
    </row>
    <row r="366" spans="1:85" ht="18" customHeight="1" x14ac:dyDescent="0.25">
      <c r="A366" s="56" t="s">
        <v>25</v>
      </c>
      <c r="B366" s="57">
        <f>SUM(B345:B361)</f>
        <v>58.095416394487017</v>
      </c>
      <c r="C366" s="57">
        <f t="shared" ref="C366:I366" si="292">SUM(C345:C361)</f>
        <v>659.11193323251621</v>
      </c>
      <c r="D366" s="57">
        <f t="shared" si="292"/>
        <v>429.6992894599681</v>
      </c>
      <c r="E366" s="57">
        <f t="shared" si="292"/>
        <v>103.1965361452058</v>
      </c>
      <c r="F366" s="57">
        <f t="shared" si="292"/>
        <v>0</v>
      </c>
      <c r="G366" s="57">
        <f t="shared" si="292"/>
        <v>2.9403475729090558</v>
      </c>
      <c r="H366" s="58">
        <f t="shared" si="292"/>
        <v>0</v>
      </c>
      <c r="I366" s="16">
        <f t="shared" si="292"/>
        <v>1253.0435228050862</v>
      </c>
      <c r="J366" s="6"/>
      <c r="K366" s="59" t="s">
        <v>25</v>
      </c>
      <c r="L366" s="57">
        <f>SUM(L345:L361)</f>
        <v>58.095416394487017</v>
      </c>
      <c r="M366" s="57">
        <f t="shared" ref="M366:S366" si="293">SUM(M345:M361)</f>
        <v>659.11193323251621</v>
      </c>
      <c r="N366" s="57">
        <f t="shared" si="293"/>
        <v>429.6992894599681</v>
      </c>
      <c r="O366" s="57">
        <f t="shared" si="293"/>
        <v>103.1965361452058</v>
      </c>
      <c r="P366" s="57">
        <f t="shared" si="293"/>
        <v>44.5232270882573</v>
      </c>
      <c r="Q366" s="57">
        <f t="shared" si="293"/>
        <v>2.9403475729090558</v>
      </c>
      <c r="R366" s="58">
        <f t="shared" si="293"/>
        <v>0</v>
      </c>
      <c r="S366" s="60">
        <f t="shared" si="293"/>
        <v>1297.5667498933435</v>
      </c>
      <c r="U366" s="94" t="s">
        <v>61</v>
      </c>
      <c r="V366" s="95">
        <f>SUM(V345:V361)</f>
        <v>57.260626682986185</v>
      </c>
      <c r="W366" s="95">
        <f t="shared" ref="W366:AH366" si="294">SUM(W345:W361)</f>
        <v>0.14219183960859572</v>
      </c>
      <c r="X366" s="95">
        <f t="shared" si="294"/>
        <v>2.9403475729090558</v>
      </c>
      <c r="Y366" s="95">
        <f t="shared" si="294"/>
        <v>659.11193323251621</v>
      </c>
      <c r="Z366" s="95">
        <f t="shared" si="294"/>
        <v>102.13860105131332</v>
      </c>
      <c r="AA366" s="95">
        <f t="shared" si="294"/>
        <v>103.16001450623148</v>
      </c>
      <c r="AB366" s="95">
        <f t="shared" si="294"/>
        <v>44.5232270882573</v>
      </c>
      <c r="AC366" s="95">
        <f t="shared" si="294"/>
        <v>328.28980791952131</v>
      </c>
      <c r="AD366" s="96">
        <f t="shared" si="294"/>
        <v>0.69259787189223176</v>
      </c>
      <c r="AE366" s="96">
        <f t="shared" si="294"/>
        <v>3.6521638974324012E-2</v>
      </c>
      <c r="AF366" s="96">
        <f t="shared" si="294"/>
        <v>0</v>
      </c>
      <c r="AG366" s="96">
        <f t="shared" si="294"/>
        <v>327.56068840865476</v>
      </c>
      <c r="AH366" s="96">
        <f t="shared" si="294"/>
        <v>0</v>
      </c>
      <c r="AI366" s="97">
        <f>SUM(V366:AC366)</f>
        <v>1297.5667498933435</v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4.6363446550071581E-2</v>
      </c>
      <c r="C367" s="98">
        <f t="shared" ref="C367:H367" si="295">IF($I366=0,"-",C366/$I366)</f>
        <v>0.52600881073708927</v>
      </c>
      <c r="D367" s="98">
        <f t="shared" si="295"/>
        <v>0.34292447280525051</v>
      </c>
      <c r="E367" s="98">
        <f t="shared" si="295"/>
        <v>8.2356705307560382E-2</v>
      </c>
      <c r="F367" s="98">
        <f t="shared" si="295"/>
        <v>0</v>
      </c>
      <c r="G367" s="98">
        <f t="shared" si="295"/>
        <v>2.3465646000282096E-3</v>
      </c>
      <c r="H367" s="99">
        <f t="shared" si="295"/>
        <v>0</v>
      </c>
      <c r="I367" s="100">
        <f>SUM(B367:H367)</f>
        <v>1</v>
      </c>
      <c r="J367"/>
      <c r="K367" s="64" t="s">
        <v>86</v>
      </c>
      <c r="L367" s="65">
        <f>IF($S366=0,"-",L366/$S366)</f>
        <v>4.4772584068805944E-2</v>
      </c>
      <c r="M367" s="65">
        <f t="shared" ref="M367:R367" si="296">IF($S366=0,"-",M366/$S366)</f>
        <v>0.50795994370747666</v>
      </c>
      <c r="N367" s="65">
        <f t="shared" si="296"/>
        <v>0.33115775315242024</v>
      </c>
      <c r="O367" s="65">
        <f t="shared" si="296"/>
        <v>7.9530811153790945E-2</v>
      </c>
      <c r="P367" s="65">
        <f t="shared" si="296"/>
        <v>3.4312860661632236E-2</v>
      </c>
      <c r="Q367" s="65">
        <f t="shared" si="296"/>
        <v>2.2660472558739229E-3</v>
      </c>
      <c r="R367" s="66">
        <f t="shared" si="296"/>
        <v>0</v>
      </c>
      <c r="S367" s="67">
        <f>SUM(L367:R367)</f>
        <v>0.99999999999999978</v>
      </c>
      <c r="U367" s="101" t="s">
        <v>86</v>
      </c>
      <c r="V367" s="102">
        <f>+V366/$AI366</f>
        <v>4.4129233958632844E-2</v>
      </c>
      <c r="W367" s="102">
        <f t="shared" ref="W367:AH367" si="297">+W366/$AI366</f>
        <v>1.0958344888252068E-4</v>
      </c>
      <c r="X367" s="102">
        <f t="shared" si="297"/>
        <v>2.2660472558739229E-3</v>
      </c>
      <c r="Y367" s="102">
        <f t="shared" si="297"/>
        <v>0.50795994370747666</v>
      </c>
      <c r="Z367" s="102">
        <f t="shared" si="297"/>
        <v>7.8715488863835975E-2</v>
      </c>
      <c r="AA367" s="102">
        <f t="shared" si="297"/>
        <v>7.9502664903143477E-2</v>
      </c>
      <c r="AB367" s="102">
        <f t="shared" si="297"/>
        <v>3.4312860661632236E-2</v>
      </c>
      <c r="AC367" s="102">
        <f t="shared" si="297"/>
        <v>0.25300417720052232</v>
      </c>
      <c r="AD367" s="102">
        <f t="shared" si="297"/>
        <v>5.3376666129057446E-4</v>
      </c>
      <c r="AE367" s="102">
        <f t="shared" si="297"/>
        <v>2.8146250647472271E-5</v>
      </c>
      <c r="AF367" s="102">
        <f t="shared" si="297"/>
        <v>0</v>
      </c>
      <c r="AG367" s="102">
        <f t="shared" si="297"/>
        <v>0.25244226428858429</v>
      </c>
      <c r="AH367" s="102">
        <f t="shared" si="297"/>
        <v>0</v>
      </c>
      <c r="AI367" s="103">
        <f>SUM(V367:AC367)</f>
        <v>1</v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298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299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300">SUM(V372:AC372)</f>
        <v>0</v>
      </c>
      <c r="BA372"/>
      <c r="BR372"/>
      <c r="CG372"/>
    </row>
    <row r="373" spans="1:85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298"/>
        <v>0</v>
      </c>
      <c r="J373" s="6"/>
      <c r="K373" s="31" t="s">
        <v>9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299"/>
        <v>0</v>
      </c>
      <c r="U373" s="84" t="s">
        <v>9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300"/>
        <v>0</v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298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299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300"/>
        <v>0</v>
      </c>
      <c r="BA374"/>
      <c r="BR374"/>
      <c r="CG374"/>
    </row>
    <row r="375" spans="1:85" x14ac:dyDescent="0.25">
      <c r="A375" s="29" t="s">
        <v>15</v>
      </c>
      <c r="B375" s="18">
        <v>21.594928516008217</v>
      </c>
      <c r="C375" s="18">
        <v>0.44431523548642698</v>
      </c>
      <c r="D375" s="18">
        <v>0.44431523548642698</v>
      </c>
      <c r="E375" s="18">
        <v>0</v>
      </c>
      <c r="F375" s="214"/>
      <c r="G375" s="18">
        <v>0</v>
      </c>
      <c r="H375" s="30">
        <v>0</v>
      </c>
      <c r="I375" s="16">
        <f t="shared" si="298"/>
        <v>22.483558986981073</v>
      </c>
      <c r="J375" s="6"/>
      <c r="K375" s="31" t="s">
        <v>15</v>
      </c>
      <c r="L375" s="18">
        <v>21.594928516008217</v>
      </c>
      <c r="M375" s="18">
        <v>0.44431523548642698</v>
      </c>
      <c r="N375" s="18">
        <v>0.44431523548642698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299"/>
        <v>22.483558986981073</v>
      </c>
      <c r="U375" s="84" t="s">
        <v>15</v>
      </c>
      <c r="V375" s="76">
        <v>21.594928516008217</v>
      </c>
      <c r="W375" s="76">
        <v>0</v>
      </c>
      <c r="X375" s="76">
        <v>0</v>
      </c>
      <c r="Y375" s="76">
        <v>0.44431523548642698</v>
      </c>
      <c r="Z375" s="76">
        <v>0.44431523548642698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300"/>
        <v>22.483558986981073</v>
      </c>
      <c r="BA375"/>
      <c r="BR375"/>
      <c r="CG375"/>
    </row>
    <row r="376" spans="1:85" x14ac:dyDescent="0.25">
      <c r="A376" s="21" t="s">
        <v>14</v>
      </c>
      <c r="B376" s="22">
        <v>51.411896560116077</v>
      </c>
      <c r="C376" s="22">
        <v>0.25377149368024104</v>
      </c>
      <c r="D376" s="22">
        <v>0</v>
      </c>
      <c r="E376" s="22">
        <v>0.53391601479375017</v>
      </c>
      <c r="F376" s="214"/>
      <c r="G376" s="22">
        <v>0</v>
      </c>
      <c r="H376" s="23">
        <v>0</v>
      </c>
      <c r="I376" s="24">
        <f t="shared" si="298"/>
        <v>52.19958406859007</v>
      </c>
      <c r="J376" s="6"/>
      <c r="K376" s="25" t="s">
        <v>14</v>
      </c>
      <c r="L376" s="26">
        <v>51.411896560116077</v>
      </c>
      <c r="M376" s="26">
        <v>0.25377149368024104</v>
      </c>
      <c r="N376" s="26">
        <v>0</v>
      </c>
      <c r="O376" s="26">
        <v>0.53391601479375017</v>
      </c>
      <c r="P376" s="26">
        <v>0</v>
      </c>
      <c r="Q376" s="26">
        <v>0</v>
      </c>
      <c r="R376" s="27">
        <v>0</v>
      </c>
      <c r="S376" s="28">
        <f t="shared" si="299"/>
        <v>52.19958406859007</v>
      </c>
      <c r="U376" s="80" t="s">
        <v>55</v>
      </c>
      <c r="V376" s="81">
        <v>50.752090676547454</v>
      </c>
      <c r="W376" s="81">
        <v>0.65980588356862668</v>
      </c>
      <c r="X376" s="81">
        <v>0</v>
      </c>
      <c r="Y376" s="81">
        <v>0.25377149368024104</v>
      </c>
      <c r="Z376" s="81">
        <v>0</v>
      </c>
      <c r="AA376" s="81">
        <v>0</v>
      </c>
      <c r="AB376" s="81">
        <v>0</v>
      </c>
      <c r="AC376" s="82">
        <v>0.53391601479375017</v>
      </c>
      <c r="AD376" s="81">
        <v>0</v>
      </c>
      <c r="AE376" s="81">
        <v>0</v>
      </c>
      <c r="AF376" s="81">
        <v>0</v>
      </c>
      <c r="AG376" s="81">
        <v>0</v>
      </c>
      <c r="AH376" s="81">
        <v>0.53391601479375017</v>
      </c>
      <c r="AI376" s="83">
        <f t="shared" si="300"/>
        <v>52.19958406859007</v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475.48102589021403</v>
      </c>
      <c r="F377" s="214"/>
      <c r="G377" s="18">
        <v>0</v>
      </c>
      <c r="H377" s="30">
        <v>0</v>
      </c>
      <c r="I377" s="16">
        <f t="shared" si="298"/>
        <v>475.48102589021403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475.48102589021403</v>
      </c>
      <c r="P377" s="18">
        <v>298.48673747605085</v>
      </c>
      <c r="Q377" s="18">
        <v>0</v>
      </c>
      <c r="R377" s="19">
        <v>0</v>
      </c>
      <c r="S377" s="20">
        <f t="shared" si="299"/>
        <v>773.96776336626488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475.48102589021403</v>
      </c>
      <c r="AB377" s="76">
        <v>298.48673747605085</v>
      </c>
      <c r="AC377" s="77">
        <v>0</v>
      </c>
      <c r="AD377" s="76">
        <v>0</v>
      </c>
      <c r="AE377" s="76">
        <v>0</v>
      </c>
      <c r="AF377" s="76">
        <v>0</v>
      </c>
      <c r="AG377" s="76">
        <v>0</v>
      </c>
      <c r="AH377" s="76">
        <v>0</v>
      </c>
      <c r="AI377" s="79">
        <f t="shared" si="300"/>
        <v>773.96776336626488</v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4.2160220171913085</v>
      </c>
      <c r="F378" s="214"/>
      <c r="G378" s="22">
        <v>0</v>
      </c>
      <c r="H378" s="23">
        <v>0</v>
      </c>
      <c r="I378" s="24">
        <f t="shared" si="298"/>
        <v>4.2160220171913085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4.2160220171913085</v>
      </c>
      <c r="P378" s="26">
        <v>23.738689883978271</v>
      </c>
      <c r="Q378" s="26">
        <v>0</v>
      </c>
      <c r="R378" s="27">
        <v>0</v>
      </c>
      <c r="S378" s="28">
        <f t="shared" si="299"/>
        <v>27.954711901169581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4.2160220171913085</v>
      </c>
      <c r="AB378" s="81">
        <v>23.738689883978271</v>
      </c>
      <c r="AC378" s="82">
        <v>0</v>
      </c>
      <c r="AD378" s="81">
        <v>0</v>
      </c>
      <c r="AE378" s="81">
        <v>0</v>
      </c>
      <c r="AF378" s="81">
        <v>0</v>
      </c>
      <c r="AG378" s="81">
        <v>0</v>
      </c>
      <c r="AH378" s="81">
        <v>0</v>
      </c>
      <c r="AI378" s="83">
        <f t="shared" si="300"/>
        <v>27.954711901169581</v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0.62843038454252709</v>
      </c>
      <c r="F379" s="214"/>
      <c r="G379" s="18">
        <v>0</v>
      </c>
      <c r="H379" s="30">
        <v>0</v>
      </c>
      <c r="I379" s="16">
        <f t="shared" si="298"/>
        <v>0.62843038454252709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0.62843038454252709</v>
      </c>
      <c r="P379" s="18">
        <v>0</v>
      </c>
      <c r="Q379" s="18">
        <v>0</v>
      </c>
      <c r="R379" s="19">
        <v>0</v>
      </c>
      <c r="S379" s="20">
        <f t="shared" si="299"/>
        <v>0.62843038454252709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0.62843038454252709</v>
      </c>
      <c r="AD379" s="76">
        <v>0</v>
      </c>
      <c r="AE379" s="76">
        <v>0</v>
      </c>
      <c r="AF379" s="76">
        <v>0</v>
      </c>
      <c r="AG379" s="76">
        <v>0</v>
      </c>
      <c r="AH379" s="76">
        <v>0.62843038454252709</v>
      </c>
      <c r="AI379" s="79">
        <f t="shared" si="300"/>
        <v>0.62843038454252709</v>
      </c>
      <c r="BA379"/>
      <c r="BR379"/>
      <c r="CG379"/>
    </row>
    <row r="380" spans="1:85" x14ac:dyDescent="0.25">
      <c r="A380" s="21" t="s">
        <v>16</v>
      </c>
      <c r="B380" s="22">
        <v>2.455820204701201</v>
      </c>
      <c r="C380" s="22">
        <v>0</v>
      </c>
      <c r="D380" s="22">
        <v>0</v>
      </c>
      <c r="E380" s="22">
        <v>1.2810396329066758</v>
      </c>
      <c r="F380" s="214"/>
      <c r="G380" s="22">
        <v>0</v>
      </c>
      <c r="H380" s="23">
        <v>0</v>
      </c>
      <c r="I380" s="24">
        <f t="shared" si="298"/>
        <v>3.7368598376078768</v>
      </c>
      <c r="J380" s="6"/>
      <c r="K380" s="25" t="s">
        <v>16</v>
      </c>
      <c r="L380" s="26">
        <v>2.455820204701201</v>
      </c>
      <c r="M380" s="26">
        <v>0</v>
      </c>
      <c r="N380" s="26">
        <v>0</v>
      </c>
      <c r="O380" s="26">
        <v>1.2810396329066758</v>
      </c>
      <c r="P380" s="26">
        <v>6.7121656273864136E-3</v>
      </c>
      <c r="Q380" s="26">
        <v>0</v>
      </c>
      <c r="R380" s="27">
        <v>0</v>
      </c>
      <c r="S380" s="28">
        <f t="shared" si="299"/>
        <v>3.7435720032352631</v>
      </c>
      <c r="U380" s="80" t="s">
        <v>16</v>
      </c>
      <c r="V380" s="81">
        <v>2.2552547408215342</v>
      </c>
      <c r="W380" s="81">
        <v>0</v>
      </c>
      <c r="X380" s="81">
        <v>0</v>
      </c>
      <c r="Y380" s="81">
        <v>0</v>
      </c>
      <c r="Z380" s="81">
        <v>0</v>
      </c>
      <c r="AA380" s="81">
        <v>0</v>
      </c>
      <c r="AB380" s="81">
        <v>6.7121656273864136E-3</v>
      </c>
      <c r="AC380" s="82">
        <v>1.4816050967863423</v>
      </c>
      <c r="AD380" s="81">
        <v>0.20056546387966664</v>
      </c>
      <c r="AE380" s="81">
        <v>0</v>
      </c>
      <c r="AF380" s="81">
        <v>0</v>
      </c>
      <c r="AG380" s="81">
        <v>0</v>
      </c>
      <c r="AH380" s="81">
        <v>1.2810396329066758</v>
      </c>
      <c r="AI380" s="83">
        <f t="shared" si="300"/>
        <v>3.7435720032352631</v>
      </c>
      <c r="BA380"/>
      <c r="BR380"/>
      <c r="CG380"/>
    </row>
    <row r="381" spans="1:85" x14ac:dyDescent="0.25">
      <c r="A381" s="29" t="s">
        <v>136</v>
      </c>
      <c r="B381" s="18">
        <v>21.311596179248053</v>
      </c>
      <c r="C381" s="18">
        <v>0</v>
      </c>
      <c r="D381" s="18">
        <v>16.238818496318103</v>
      </c>
      <c r="E381" s="18">
        <v>9.1315396725314517E-3</v>
      </c>
      <c r="F381" s="214"/>
      <c r="G381" s="18">
        <v>0</v>
      </c>
      <c r="H381" s="30">
        <v>0</v>
      </c>
      <c r="I381" s="16">
        <f t="shared" si="298"/>
        <v>37.55954621523869</v>
      </c>
      <c r="J381" s="6"/>
      <c r="K381" s="31" t="s">
        <v>136</v>
      </c>
      <c r="L381" s="18">
        <v>21.311596179248053</v>
      </c>
      <c r="M381" s="18">
        <v>0</v>
      </c>
      <c r="N381" s="18">
        <v>16.238818496318103</v>
      </c>
      <c r="O381" s="18">
        <v>9.1315396725314517E-3</v>
      </c>
      <c r="P381" s="18">
        <v>0</v>
      </c>
      <c r="Q381" s="18">
        <v>0</v>
      </c>
      <c r="R381" s="19">
        <v>0</v>
      </c>
      <c r="S381" s="20">
        <f t="shared" si="299"/>
        <v>37.55954621523869</v>
      </c>
      <c r="U381" s="84" t="s">
        <v>136</v>
      </c>
      <c r="V381" s="76">
        <v>21.20981313153354</v>
      </c>
      <c r="W381" s="76">
        <v>0</v>
      </c>
      <c r="X381" s="76">
        <v>0</v>
      </c>
      <c r="Y381" s="76">
        <v>0</v>
      </c>
      <c r="Z381" s="76">
        <v>16.238818496318103</v>
      </c>
      <c r="AA381" s="76">
        <v>9.1315396725314517E-3</v>
      </c>
      <c r="AB381" s="76">
        <v>0</v>
      </c>
      <c r="AC381" s="77">
        <v>0.10178304771451112</v>
      </c>
      <c r="AD381" s="76">
        <v>0.10178304771451112</v>
      </c>
      <c r="AE381" s="76">
        <v>0</v>
      </c>
      <c r="AF381" s="76">
        <v>0</v>
      </c>
      <c r="AG381" s="76">
        <v>0</v>
      </c>
      <c r="AH381" s="76">
        <v>0</v>
      </c>
      <c r="AI381" s="79">
        <f t="shared" si="300"/>
        <v>37.559546215238683</v>
      </c>
      <c r="BA381"/>
      <c r="BR381"/>
      <c r="CG381"/>
    </row>
    <row r="382" spans="1:85" x14ac:dyDescent="0.25">
      <c r="A382" s="21" t="s">
        <v>24</v>
      </c>
      <c r="B382" s="22">
        <v>9.8620759976672154</v>
      </c>
      <c r="C382" s="22">
        <v>1.6857336814652714E-3</v>
      </c>
      <c r="D382" s="22">
        <v>2.9995801104532398</v>
      </c>
      <c r="E382" s="22">
        <v>35.504387813456447</v>
      </c>
      <c r="F382" s="214"/>
      <c r="G382" s="22">
        <v>38.925441677346825</v>
      </c>
      <c r="H382" s="23">
        <v>0</v>
      </c>
      <c r="I382" s="24">
        <f t="shared" si="298"/>
        <v>87.293171332605198</v>
      </c>
      <c r="J382" s="6"/>
      <c r="K382" s="25" t="s">
        <v>24</v>
      </c>
      <c r="L382" s="26">
        <v>9.8620759976672154</v>
      </c>
      <c r="M382" s="26">
        <v>1.6857336814652714E-3</v>
      </c>
      <c r="N382" s="26">
        <v>2.9995801104532398</v>
      </c>
      <c r="O382" s="26">
        <v>35.504387813456447</v>
      </c>
      <c r="P382" s="26">
        <v>0.94189486710378967</v>
      </c>
      <c r="Q382" s="26">
        <v>38.925441677346825</v>
      </c>
      <c r="R382" s="27">
        <v>0</v>
      </c>
      <c r="S382" s="28">
        <f t="shared" si="299"/>
        <v>88.235066199708982</v>
      </c>
      <c r="U382" s="80" t="s">
        <v>24</v>
      </c>
      <c r="V382" s="81">
        <v>2.6507940148055269</v>
      </c>
      <c r="W382" s="81">
        <v>4.6769804566156932</v>
      </c>
      <c r="X382" s="81">
        <v>38.925441677346825</v>
      </c>
      <c r="Y382" s="81">
        <v>1.6857336814652714E-3</v>
      </c>
      <c r="Z382" s="81">
        <v>2.9995801104532398</v>
      </c>
      <c r="AA382" s="81">
        <v>33.397771539183118</v>
      </c>
      <c r="AB382" s="81">
        <v>0.94189486710378967</v>
      </c>
      <c r="AC382" s="82">
        <v>4.6409178005193246</v>
      </c>
      <c r="AD382" s="81">
        <v>2.5343015262459954</v>
      </c>
      <c r="AE382" s="81">
        <v>0</v>
      </c>
      <c r="AF382" s="81">
        <v>0</v>
      </c>
      <c r="AG382" s="81">
        <v>0</v>
      </c>
      <c r="AH382" s="81">
        <v>2.1066162742733288</v>
      </c>
      <c r="AI382" s="83">
        <f t="shared" si="300"/>
        <v>88.235066199708967</v>
      </c>
      <c r="BA382"/>
      <c r="BR382"/>
      <c r="CG382"/>
    </row>
    <row r="383" spans="1:85" x14ac:dyDescent="0.25">
      <c r="A383" s="29" t="s">
        <v>23</v>
      </c>
      <c r="B383" s="18">
        <v>16.572171231014355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298"/>
        <v>16.572171231014355</v>
      </c>
      <c r="J383" s="6"/>
      <c r="K383" s="31" t="s">
        <v>23</v>
      </c>
      <c r="L383" s="18">
        <v>16.572171231014355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299"/>
        <v>16.572171231014355</v>
      </c>
      <c r="U383" s="84" t="s">
        <v>23</v>
      </c>
      <c r="V383" s="76">
        <v>16.572171231014355</v>
      </c>
      <c r="W383" s="76">
        <v>0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0</v>
      </c>
      <c r="AD383" s="76">
        <v>0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300"/>
        <v>16.572171231014355</v>
      </c>
      <c r="BA383"/>
      <c r="BR383"/>
      <c r="CG383"/>
    </row>
    <row r="384" spans="1:85" x14ac:dyDescent="0.25">
      <c r="A384" s="21" t="s">
        <v>58</v>
      </c>
      <c r="B384" s="22">
        <v>16.771944397106068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298"/>
        <v>16.771944397106068</v>
      </c>
      <c r="J384" s="6"/>
      <c r="K384" s="25" t="s">
        <v>58</v>
      </c>
      <c r="L384" s="26">
        <v>16.771944397106068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299"/>
        <v>16.771944397106068</v>
      </c>
      <c r="U384" s="80" t="s">
        <v>58</v>
      </c>
      <c r="V384" s="81">
        <v>16.771944397106068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300"/>
        <v>16.771944397106068</v>
      </c>
      <c r="BA384"/>
      <c r="BR384"/>
      <c r="CG384"/>
    </row>
    <row r="385" spans="1:85" x14ac:dyDescent="0.25">
      <c r="A385" s="29" t="s">
        <v>21</v>
      </c>
      <c r="B385" s="18">
        <v>44.274159937305825</v>
      </c>
      <c r="C385" s="18">
        <v>0</v>
      </c>
      <c r="D385" s="18">
        <v>0</v>
      </c>
      <c r="E385" s="18">
        <v>0</v>
      </c>
      <c r="F385" s="214"/>
      <c r="G385" s="18">
        <v>0</v>
      </c>
      <c r="H385" s="30">
        <v>0</v>
      </c>
      <c r="I385" s="16">
        <f t="shared" si="298"/>
        <v>44.274159937305825</v>
      </c>
      <c r="J385" s="6"/>
      <c r="K385" s="31" t="s">
        <v>21</v>
      </c>
      <c r="L385" s="18">
        <v>44.274159937305825</v>
      </c>
      <c r="M385" s="18">
        <v>0</v>
      </c>
      <c r="N385" s="18">
        <v>0</v>
      </c>
      <c r="O385" s="18">
        <v>0</v>
      </c>
      <c r="P385" s="18">
        <v>20.506489097548879</v>
      </c>
      <c r="Q385" s="18">
        <v>0</v>
      </c>
      <c r="R385" s="19">
        <v>0</v>
      </c>
      <c r="S385" s="20">
        <f t="shared" si="299"/>
        <v>64.780649034854704</v>
      </c>
      <c r="U385" s="84" t="s">
        <v>21</v>
      </c>
      <c r="V385" s="76">
        <v>43.858365576550987</v>
      </c>
      <c r="W385" s="76">
        <v>0</v>
      </c>
      <c r="X385" s="76">
        <v>0</v>
      </c>
      <c r="Y385" s="76">
        <v>0</v>
      </c>
      <c r="Z385" s="76">
        <v>0</v>
      </c>
      <c r="AA385" s="76">
        <v>0</v>
      </c>
      <c r="AB385" s="76">
        <v>20.506489097548879</v>
      </c>
      <c r="AC385" s="77">
        <v>0.41579436075483994</v>
      </c>
      <c r="AD385" s="76">
        <v>0.41579436075483994</v>
      </c>
      <c r="AE385" s="76">
        <v>0</v>
      </c>
      <c r="AF385" s="76">
        <v>0</v>
      </c>
      <c r="AG385" s="76">
        <v>0</v>
      </c>
      <c r="AH385" s="76">
        <v>0</v>
      </c>
      <c r="AI385" s="79">
        <f t="shared" si="300"/>
        <v>64.780649034854704</v>
      </c>
      <c r="BA385"/>
      <c r="BR385"/>
      <c r="CG385"/>
    </row>
    <row r="386" spans="1:85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298"/>
        <v>0</v>
      </c>
      <c r="J386" s="6"/>
      <c r="K386" s="25" t="s">
        <v>20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299"/>
        <v>0</v>
      </c>
      <c r="U386" s="80" t="s">
        <v>59</v>
      </c>
      <c r="V386" s="81">
        <v>0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300"/>
        <v>0</v>
      </c>
      <c r="BA386"/>
      <c r="BR386"/>
      <c r="CG386"/>
    </row>
    <row r="387" spans="1:85" x14ac:dyDescent="0.25">
      <c r="A387" s="32" t="s">
        <v>62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298"/>
        <v>0</v>
      </c>
      <c r="J387" s="6"/>
      <c r="K387" s="33" t="s">
        <v>62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299"/>
        <v>0</v>
      </c>
      <c r="U387" s="85" t="s">
        <v>60</v>
      </c>
      <c r="V387" s="76">
        <v>0</v>
      </c>
      <c r="W387" s="76">
        <v>0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0</v>
      </c>
      <c r="AD387" s="78">
        <v>0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300"/>
        <v>0</v>
      </c>
      <c r="BA387"/>
      <c r="BR387"/>
      <c r="CG387"/>
    </row>
    <row r="388" spans="1:85" ht="14.4" x14ac:dyDescent="0.3">
      <c r="A388" s="34" t="s">
        <v>22</v>
      </c>
      <c r="B388" s="35">
        <v>0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298"/>
        <v>0</v>
      </c>
      <c r="J388" s="6"/>
      <c r="K388" s="38" t="s">
        <v>22</v>
      </c>
      <c r="L388" s="39">
        <v>0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299"/>
        <v>0</v>
      </c>
      <c r="U388" s="86" t="s">
        <v>63</v>
      </c>
      <c r="V388" s="87">
        <v>0</v>
      </c>
      <c r="W388" s="87">
        <v>0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0</v>
      </c>
      <c r="AD388" s="87">
        <v>0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300"/>
        <v>0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298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299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300"/>
        <v>0</v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298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299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300"/>
        <v>0</v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298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299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300"/>
        <v>0</v>
      </c>
      <c r="BA391"/>
      <c r="BR391"/>
      <c r="CG391"/>
    </row>
    <row r="392" spans="1:85" x14ac:dyDescent="0.25">
      <c r="A392" s="56" t="s">
        <v>25</v>
      </c>
      <c r="B392" s="57">
        <f>SUM(B371:B387)</f>
        <v>184.25459302316702</v>
      </c>
      <c r="C392" s="57">
        <f t="shared" ref="C392:I392" si="301">SUM(C371:C387)</f>
        <v>0.69977246284813333</v>
      </c>
      <c r="D392" s="57">
        <f t="shared" si="301"/>
        <v>19.682713842257773</v>
      </c>
      <c r="E392" s="57">
        <f t="shared" si="301"/>
        <v>517.65395329277726</v>
      </c>
      <c r="F392" s="57">
        <f t="shared" si="301"/>
        <v>0</v>
      </c>
      <c r="G392" s="57">
        <f t="shared" si="301"/>
        <v>38.925441677346825</v>
      </c>
      <c r="H392" s="58">
        <f t="shared" si="301"/>
        <v>0</v>
      </c>
      <c r="I392" s="16">
        <f t="shared" si="301"/>
        <v>761.21647429839709</v>
      </c>
      <c r="J392" s="6"/>
      <c r="K392" s="59" t="s">
        <v>25</v>
      </c>
      <c r="L392" s="57">
        <f>SUM(L371:L387)</f>
        <v>184.25459302316702</v>
      </c>
      <c r="M392" s="57">
        <f t="shared" ref="M392:S392" si="302">SUM(M371:M387)</f>
        <v>0.69977246284813333</v>
      </c>
      <c r="N392" s="57">
        <f t="shared" si="302"/>
        <v>19.682713842257773</v>
      </c>
      <c r="O392" s="57">
        <f t="shared" si="302"/>
        <v>517.65395329277726</v>
      </c>
      <c r="P392" s="57">
        <f t="shared" si="302"/>
        <v>343.68052349030916</v>
      </c>
      <c r="Q392" s="57">
        <f t="shared" si="302"/>
        <v>38.925441677346825</v>
      </c>
      <c r="R392" s="58">
        <f t="shared" si="302"/>
        <v>0</v>
      </c>
      <c r="S392" s="60">
        <f t="shared" si="302"/>
        <v>1104.8969977887061</v>
      </c>
      <c r="U392" s="94" t="s">
        <v>61</v>
      </c>
      <c r="V392" s="95">
        <f>SUM(V371:V387)</f>
        <v>175.66536228438767</v>
      </c>
      <c r="W392" s="95">
        <f t="shared" ref="W392:AH392" si="303">SUM(W371:W387)</f>
        <v>5.3367863401843199</v>
      </c>
      <c r="X392" s="95">
        <f t="shared" si="303"/>
        <v>38.925441677346825</v>
      </c>
      <c r="Y392" s="95">
        <f t="shared" si="303"/>
        <v>0.69977246284813333</v>
      </c>
      <c r="Z392" s="95">
        <f t="shared" si="303"/>
        <v>19.682713842257773</v>
      </c>
      <c r="AA392" s="95">
        <f t="shared" si="303"/>
        <v>513.103950986261</v>
      </c>
      <c r="AB392" s="95">
        <f t="shared" si="303"/>
        <v>343.68052349030916</v>
      </c>
      <c r="AC392" s="95">
        <f t="shared" si="303"/>
        <v>7.8024467051112962</v>
      </c>
      <c r="AD392" s="96">
        <f t="shared" si="303"/>
        <v>3.2524443985950131</v>
      </c>
      <c r="AE392" s="96">
        <f t="shared" si="303"/>
        <v>0</v>
      </c>
      <c r="AF392" s="96">
        <f t="shared" si="303"/>
        <v>0</v>
      </c>
      <c r="AG392" s="96">
        <f t="shared" si="303"/>
        <v>0</v>
      </c>
      <c r="AH392" s="96">
        <f t="shared" si="303"/>
        <v>4.5500023065162818</v>
      </c>
      <c r="AI392" s="97">
        <f>SUM(V392:AC392)</f>
        <v>1104.8969977887064</v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0.24205281840883958</v>
      </c>
      <c r="C393" s="98">
        <f t="shared" ref="C393:H393" si="304">IF($I392=0,"-",C392/$I392)</f>
        <v>9.1928181598158935E-4</v>
      </c>
      <c r="D393" s="98">
        <f t="shared" si="304"/>
        <v>2.5856920477711761E-2</v>
      </c>
      <c r="E393" s="98">
        <f t="shared" si="304"/>
        <v>0.68003514213206162</v>
      </c>
      <c r="F393" s="98">
        <f t="shared" si="304"/>
        <v>0</v>
      </c>
      <c r="G393" s="98">
        <f t="shared" si="304"/>
        <v>5.113583716540538E-2</v>
      </c>
      <c r="H393" s="99">
        <f t="shared" si="304"/>
        <v>0</v>
      </c>
      <c r="I393" s="100">
        <f>SUM(B393:H393)</f>
        <v>0.99999999999999989</v>
      </c>
      <c r="J393"/>
      <c r="K393" s="64" t="s">
        <v>86</v>
      </c>
      <c r="L393" s="65">
        <f>IF($S392=0,"-",L392/$S392)</f>
        <v>0.16676178267469849</v>
      </c>
      <c r="M393" s="65">
        <f t="shared" ref="M393:R393" si="305">IF($S392=0,"-",M392/$S392)</f>
        <v>6.3333728324778524E-4</v>
      </c>
      <c r="N393" s="65">
        <f t="shared" si="305"/>
        <v>1.7814071249763478E-2</v>
      </c>
      <c r="O393" s="65">
        <f t="shared" si="305"/>
        <v>0.46850878799452605</v>
      </c>
      <c r="P393" s="65">
        <f t="shared" si="305"/>
        <v>0.31105209279972407</v>
      </c>
      <c r="Q393" s="65">
        <f t="shared" si="305"/>
        <v>3.5229927998040131E-2</v>
      </c>
      <c r="R393" s="66">
        <f t="shared" si="305"/>
        <v>0</v>
      </c>
      <c r="S393" s="67">
        <f>SUM(L393:R393)</f>
        <v>1</v>
      </c>
      <c r="U393" s="101" t="s">
        <v>86</v>
      </c>
      <c r="V393" s="102">
        <f>+V392/$AI392</f>
        <v>0.15898799855186213</v>
      </c>
      <c r="W393" s="102">
        <f t="shared" ref="W393:AH393" si="306">+W392/$AI392</f>
        <v>4.8301211342461209E-3</v>
      </c>
      <c r="X393" s="102">
        <f t="shared" si="306"/>
        <v>3.5229927998040124E-2</v>
      </c>
      <c r="Y393" s="102">
        <f t="shared" si="306"/>
        <v>6.3333728324778513E-4</v>
      </c>
      <c r="Z393" s="102">
        <f t="shared" si="306"/>
        <v>1.7814071249763475E-2</v>
      </c>
      <c r="AA393" s="102">
        <f t="shared" si="306"/>
        <v>0.46439075498726606</v>
      </c>
      <c r="AB393" s="102">
        <f t="shared" si="306"/>
        <v>0.31105209279972401</v>
      </c>
      <c r="AC393" s="102">
        <f t="shared" si="306"/>
        <v>7.0616959958500923E-3</v>
      </c>
      <c r="AD393" s="102">
        <f t="shared" si="306"/>
        <v>2.9436629885901729E-3</v>
      </c>
      <c r="AE393" s="102">
        <f t="shared" si="306"/>
        <v>0</v>
      </c>
      <c r="AF393" s="102">
        <f t="shared" si="306"/>
        <v>0</v>
      </c>
      <c r="AG393" s="102">
        <f t="shared" si="306"/>
        <v>0</v>
      </c>
      <c r="AH393" s="102">
        <f t="shared" si="306"/>
        <v>4.1180330072599185E-3</v>
      </c>
      <c r="AI393" s="103">
        <f>SUM(V393:AC393)</f>
        <v>0.99999999999999978</v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48.75" customHeight="1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307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308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309">SUM(V398:AC398)</f>
        <v>0</v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307"/>
        <v>0</v>
      </c>
      <c r="J399" s="6"/>
      <c r="K399" s="31" t="s">
        <v>9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308"/>
        <v>0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0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309"/>
        <v>0</v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307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308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309"/>
        <v>0</v>
      </c>
      <c r="BA400"/>
      <c r="BR400"/>
      <c r="CG400"/>
    </row>
    <row r="401" spans="1:85" x14ac:dyDescent="0.25">
      <c r="A401" s="29" t="s">
        <v>15</v>
      </c>
      <c r="B401" s="18">
        <v>3.6530426526090483</v>
      </c>
      <c r="C401" s="18">
        <v>1.5927567481449623</v>
      </c>
      <c r="D401" s="18">
        <v>0</v>
      </c>
      <c r="E401" s="18">
        <v>0</v>
      </c>
      <c r="F401" s="214"/>
      <c r="G401" s="18">
        <v>0</v>
      </c>
      <c r="H401" s="30">
        <v>0</v>
      </c>
      <c r="I401" s="16">
        <f t="shared" si="307"/>
        <v>5.2457994007540103</v>
      </c>
      <c r="J401" s="6"/>
      <c r="K401" s="31" t="s">
        <v>15</v>
      </c>
      <c r="L401" s="18">
        <v>3.6530426526090483</v>
      </c>
      <c r="M401" s="18">
        <v>1.5927567481449623</v>
      </c>
      <c r="N401" s="18">
        <v>0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308"/>
        <v>5.2457994007540103</v>
      </c>
      <c r="U401" s="84" t="s">
        <v>15</v>
      </c>
      <c r="V401" s="76">
        <v>3.6530426526090483</v>
      </c>
      <c r="W401" s="76">
        <v>0</v>
      </c>
      <c r="X401" s="76">
        <v>0</v>
      </c>
      <c r="Y401" s="76">
        <v>1.5927567481449623</v>
      </c>
      <c r="Z401" s="76">
        <v>0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309"/>
        <v>5.2457994007540103</v>
      </c>
      <c r="BA401"/>
      <c r="BR401"/>
      <c r="CG401"/>
    </row>
    <row r="402" spans="1:85" x14ac:dyDescent="0.25">
      <c r="A402" s="21" t="s">
        <v>14</v>
      </c>
      <c r="B402" s="22">
        <v>2.4564001478683619</v>
      </c>
      <c r="C402" s="22">
        <v>1.5506478273067834</v>
      </c>
      <c r="D402" s="22">
        <v>0.37371695356321422</v>
      </c>
      <c r="E402" s="22">
        <v>0</v>
      </c>
      <c r="F402" s="214"/>
      <c r="G402" s="22">
        <v>0</v>
      </c>
      <c r="H402" s="23">
        <v>0</v>
      </c>
      <c r="I402" s="24">
        <f t="shared" si="307"/>
        <v>4.3807649287383592</v>
      </c>
      <c r="J402" s="6"/>
      <c r="K402" s="25" t="s">
        <v>14</v>
      </c>
      <c r="L402" s="26">
        <v>2.4564001478683619</v>
      </c>
      <c r="M402" s="26">
        <v>1.5506478273067834</v>
      </c>
      <c r="N402" s="26">
        <v>0.37371695356321422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308"/>
        <v>4.3807649287383592</v>
      </c>
      <c r="U402" s="80" t="s">
        <v>55</v>
      </c>
      <c r="V402" s="81">
        <v>2.4564001478683619</v>
      </c>
      <c r="W402" s="81">
        <v>0</v>
      </c>
      <c r="X402" s="81">
        <v>0</v>
      </c>
      <c r="Y402" s="81">
        <v>1.5506478273067834</v>
      </c>
      <c r="Z402" s="81">
        <v>0.37371695356321422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309"/>
        <v>4.3807649287383592</v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307"/>
        <v>0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0</v>
      </c>
      <c r="P403" s="18">
        <v>4.6227535886848203</v>
      </c>
      <c r="Q403" s="18">
        <v>0</v>
      </c>
      <c r="R403" s="19">
        <v>0</v>
      </c>
      <c r="S403" s="20">
        <f t="shared" si="308"/>
        <v>4.6227535886848203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</v>
      </c>
      <c r="AB403" s="76">
        <v>4.6227535886848203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309"/>
        <v>4.6227535886848203</v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2.3969464907225617E-2</v>
      </c>
      <c r="D404" s="22">
        <v>0</v>
      </c>
      <c r="E404" s="22">
        <v>0</v>
      </c>
      <c r="F404" s="214"/>
      <c r="G404" s="22">
        <v>0</v>
      </c>
      <c r="H404" s="23">
        <v>0</v>
      </c>
      <c r="I404" s="24">
        <f t="shared" si="307"/>
        <v>2.3969464907225617E-2</v>
      </c>
      <c r="J404" s="6"/>
      <c r="K404" s="25" t="s">
        <v>11</v>
      </c>
      <c r="L404" s="26">
        <v>0</v>
      </c>
      <c r="M404" s="26">
        <v>2.3969464907225617E-2</v>
      </c>
      <c r="N404" s="26">
        <v>0</v>
      </c>
      <c r="O404" s="26">
        <v>0</v>
      </c>
      <c r="P404" s="26">
        <v>0.63322478842390928</v>
      </c>
      <c r="Q404" s="26">
        <v>0</v>
      </c>
      <c r="R404" s="27">
        <v>0</v>
      </c>
      <c r="S404" s="28">
        <f t="shared" si="308"/>
        <v>0.6571942533311349</v>
      </c>
      <c r="U404" s="80" t="s">
        <v>11</v>
      </c>
      <c r="V404" s="81">
        <v>0</v>
      </c>
      <c r="W404" s="81">
        <v>0</v>
      </c>
      <c r="X404" s="81">
        <v>0</v>
      </c>
      <c r="Y404" s="81">
        <v>2.3969464907225617E-2</v>
      </c>
      <c r="Z404" s="81">
        <v>0</v>
      </c>
      <c r="AA404" s="81">
        <v>0</v>
      </c>
      <c r="AB404" s="81">
        <v>0.63322478842390928</v>
      </c>
      <c r="AC404" s="82">
        <v>0</v>
      </c>
      <c r="AD404" s="81">
        <v>0</v>
      </c>
      <c r="AE404" s="81">
        <v>0</v>
      </c>
      <c r="AF404" s="81">
        <v>0</v>
      </c>
      <c r="AG404" s="81">
        <v>0</v>
      </c>
      <c r="AH404" s="81">
        <v>0</v>
      </c>
      <c r="AI404" s="83">
        <f t="shared" si="309"/>
        <v>0.6571942533311349</v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307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308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309"/>
        <v>0</v>
      </c>
      <c r="BA405"/>
      <c r="BR405"/>
      <c r="CG405"/>
    </row>
    <row r="406" spans="1:85" x14ac:dyDescent="0.25">
      <c r="A406" s="21" t="s">
        <v>16</v>
      </c>
      <c r="B406" s="22">
        <v>0</v>
      </c>
      <c r="C406" s="22">
        <v>0</v>
      </c>
      <c r="D406" s="22">
        <v>0.55683209016873492</v>
      </c>
      <c r="E406" s="22">
        <v>0</v>
      </c>
      <c r="F406" s="214"/>
      <c r="G406" s="22">
        <v>0</v>
      </c>
      <c r="H406" s="23">
        <v>0</v>
      </c>
      <c r="I406" s="24">
        <f t="shared" si="307"/>
        <v>0.55683209016873492</v>
      </c>
      <c r="J406" s="6"/>
      <c r="K406" s="25" t="s">
        <v>16</v>
      </c>
      <c r="L406" s="26">
        <v>0</v>
      </c>
      <c r="M406" s="26">
        <v>0</v>
      </c>
      <c r="N406" s="26">
        <v>0.55683209016873492</v>
      </c>
      <c r="O406" s="26">
        <v>0</v>
      </c>
      <c r="P406" s="26">
        <v>0</v>
      </c>
      <c r="Q406" s="26">
        <v>0</v>
      </c>
      <c r="R406" s="27">
        <v>0</v>
      </c>
      <c r="S406" s="28">
        <f t="shared" si="308"/>
        <v>0.55683209016873492</v>
      </c>
      <c r="U406" s="80" t="s">
        <v>16</v>
      </c>
      <c r="V406" s="81">
        <v>0</v>
      </c>
      <c r="W406" s="81">
        <v>0</v>
      </c>
      <c r="X406" s="81">
        <v>0</v>
      </c>
      <c r="Y406" s="81">
        <v>0</v>
      </c>
      <c r="Z406" s="81">
        <v>0.55683209016873492</v>
      </c>
      <c r="AA406" s="81">
        <v>0</v>
      </c>
      <c r="AB406" s="81">
        <v>0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309"/>
        <v>0.55683209016873492</v>
      </c>
      <c r="BA406"/>
      <c r="BR406"/>
      <c r="CG406"/>
    </row>
    <row r="407" spans="1:85" x14ac:dyDescent="0.25">
      <c r="A407" s="29" t="s">
        <v>136</v>
      </c>
      <c r="B407" s="18">
        <v>12.848575513537339</v>
      </c>
      <c r="C407" s="18">
        <v>94.902474297813725</v>
      </c>
      <c r="D407" s="18">
        <v>37.499149944596368</v>
      </c>
      <c r="E407" s="18">
        <v>0</v>
      </c>
      <c r="F407" s="214"/>
      <c r="G407" s="18">
        <v>0</v>
      </c>
      <c r="H407" s="30">
        <v>0</v>
      </c>
      <c r="I407" s="16">
        <f t="shared" si="307"/>
        <v>145.25019975594745</v>
      </c>
      <c r="J407" s="6"/>
      <c r="K407" s="31" t="s">
        <v>136</v>
      </c>
      <c r="L407" s="18">
        <v>12.848575513537339</v>
      </c>
      <c r="M407" s="18">
        <v>94.902474297813725</v>
      </c>
      <c r="N407" s="18">
        <v>37.499149944596368</v>
      </c>
      <c r="O407" s="18">
        <v>0</v>
      </c>
      <c r="P407" s="18">
        <v>0</v>
      </c>
      <c r="Q407" s="18">
        <v>0</v>
      </c>
      <c r="R407" s="19">
        <v>0</v>
      </c>
      <c r="S407" s="20">
        <f t="shared" si="308"/>
        <v>145.25019975594745</v>
      </c>
      <c r="U407" s="84" t="s">
        <v>136</v>
      </c>
      <c r="V407" s="76">
        <v>12.848575513537339</v>
      </c>
      <c r="W407" s="76">
        <v>0</v>
      </c>
      <c r="X407" s="76">
        <v>0</v>
      </c>
      <c r="Y407" s="76">
        <v>94.902474297813725</v>
      </c>
      <c r="Z407" s="76">
        <v>16.255765113488788</v>
      </c>
      <c r="AA407" s="76">
        <v>0</v>
      </c>
      <c r="AB407" s="76">
        <v>0</v>
      </c>
      <c r="AC407" s="77">
        <v>21.243384831107583</v>
      </c>
      <c r="AD407" s="76">
        <v>0</v>
      </c>
      <c r="AE407" s="76">
        <v>0</v>
      </c>
      <c r="AF407" s="76">
        <v>0</v>
      </c>
      <c r="AG407" s="76">
        <v>21.243384831107583</v>
      </c>
      <c r="AH407" s="76">
        <v>0</v>
      </c>
      <c r="AI407" s="79">
        <f t="shared" si="309"/>
        <v>145.25019975594745</v>
      </c>
      <c r="BA407"/>
      <c r="BR407"/>
      <c r="CG407"/>
    </row>
    <row r="408" spans="1:85" x14ac:dyDescent="0.25">
      <c r="A408" s="21" t="s">
        <v>24</v>
      </c>
      <c r="B408" s="22">
        <v>8.4825320632835837</v>
      </c>
      <c r="C408" s="22">
        <v>0.20732283026869849</v>
      </c>
      <c r="D408" s="22">
        <v>1.6709232868084387</v>
      </c>
      <c r="E408" s="22">
        <v>62.043097196448564</v>
      </c>
      <c r="F408" s="214"/>
      <c r="G408" s="22">
        <v>8.6363286718381271</v>
      </c>
      <c r="H408" s="23">
        <v>0</v>
      </c>
      <c r="I408" s="24">
        <f t="shared" si="307"/>
        <v>81.040204048647411</v>
      </c>
      <c r="J408" s="6"/>
      <c r="K408" s="25" t="s">
        <v>24</v>
      </c>
      <c r="L408" s="26">
        <v>8.4825320632835837</v>
      </c>
      <c r="M408" s="26">
        <v>0.20732283026869849</v>
      </c>
      <c r="N408" s="26">
        <v>1.6709232868084387</v>
      </c>
      <c r="O408" s="26">
        <v>62.043097196448564</v>
      </c>
      <c r="P408" s="26">
        <v>0.86043156882688465</v>
      </c>
      <c r="Q408" s="26">
        <v>8.6363286718381271</v>
      </c>
      <c r="R408" s="27">
        <v>0</v>
      </c>
      <c r="S408" s="28">
        <f t="shared" si="308"/>
        <v>81.900635617474293</v>
      </c>
      <c r="U408" s="80" t="s">
        <v>24</v>
      </c>
      <c r="V408" s="81">
        <v>0</v>
      </c>
      <c r="W408" s="81">
        <v>6.5474265577537842</v>
      </c>
      <c r="X408" s="81">
        <v>8.6363286718381271</v>
      </c>
      <c r="Y408" s="81">
        <v>0.20732283026869849</v>
      </c>
      <c r="Z408" s="81">
        <v>1.6709232868084387</v>
      </c>
      <c r="AA408" s="81">
        <v>59.513642347646048</v>
      </c>
      <c r="AB408" s="81">
        <v>0.86043156882688465</v>
      </c>
      <c r="AC408" s="82">
        <v>4.4645603543323142</v>
      </c>
      <c r="AD408" s="81">
        <v>1.9351055055297997</v>
      </c>
      <c r="AE408" s="81">
        <v>2.529454848802513</v>
      </c>
      <c r="AF408" s="81">
        <v>0</v>
      </c>
      <c r="AG408" s="81">
        <v>0</v>
      </c>
      <c r="AH408" s="81">
        <v>0</v>
      </c>
      <c r="AI408" s="83">
        <f t="shared" si="309"/>
        <v>81.900635617474293</v>
      </c>
      <c r="BA408"/>
      <c r="BR408"/>
      <c r="CG408"/>
    </row>
    <row r="409" spans="1:85" x14ac:dyDescent="0.25">
      <c r="A409" s="29" t="s">
        <v>23</v>
      </c>
      <c r="B409" s="18">
        <v>2.5074971184526298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307"/>
        <v>2.5074971184526298</v>
      </c>
      <c r="J409" s="6"/>
      <c r="K409" s="31" t="s">
        <v>23</v>
      </c>
      <c r="L409" s="18">
        <v>2.5074971184526298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308"/>
        <v>2.5074971184526298</v>
      </c>
      <c r="U409" s="84" t="s">
        <v>23</v>
      </c>
      <c r="V409" s="76">
        <v>2.5074971184526298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0</v>
      </c>
      <c r="AD409" s="76">
        <v>0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309"/>
        <v>2.5074971184526298</v>
      </c>
      <c r="BA409"/>
      <c r="BR409"/>
      <c r="CG409"/>
    </row>
    <row r="410" spans="1:85" x14ac:dyDescent="0.25">
      <c r="A410" s="21" t="s">
        <v>58</v>
      </c>
      <c r="B410" s="22">
        <v>5.4231444678965395E-2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307"/>
        <v>5.4231444678965395E-2</v>
      </c>
      <c r="J410" s="6"/>
      <c r="K410" s="25" t="s">
        <v>58</v>
      </c>
      <c r="L410" s="26">
        <v>5.4231444678965395E-2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308"/>
        <v>5.4231444678965395E-2</v>
      </c>
      <c r="U410" s="80" t="s">
        <v>58</v>
      </c>
      <c r="V410" s="81">
        <v>5.4231444678965395E-2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309"/>
        <v>5.4231444678965395E-2</v>
      </c>
      <c r="BA410"/>
      <c r="BR410"/>
      <c r="CG410"/>
    </row>
    <row r="411" spans="1:85" x14ac:dyDescent="0.25">
      <c r="A411" s="29" t="s">
        <v>21</v>
      </c>
      <c r="B411" s="18">
        <v>0.36792585543562462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307"/>
        <v>0.36792585543562462</v>
      </c>
      <c r="J411" s="6"/>
      <c r="K411" s="31" t="s">
        <v>21</v>
      </c>
      <c r="L411" s="18">
        <v>0.36792585543562462</v>
      </c>
      <c r="M411" s="18">
        <v>0</v>
      </c>
      <c r="N411" s="18">
        <v>0</v>
      </c>
      <c r="O411" s="18">
        <v>0</v>
      </c>
      <c r="P411" s="18">
        <v>0.16870978455137992</v>
      </c>
      <c r="Q411" s="18">
        <v>0</v>
      </c>
      <c r="R411" s="19">
        <v>0</v>
      </c>
      <c r="S411" s="20">
        <f t="shared" si="308"/>
        <v>0.53663563998700448</v>
      </c>
      <c r="U411" s="84" t="s">
        <v>21</v>
      </c>
      <c r="V411" s="76">
        <v>0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0.16870978455137992</v>
      </c>
      <c r="AC411" s="77">
        <v>0.36792585543562462</v>
      </c>
      <c r="AD411" s="76">
        <v>0.36792585543562462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309"/>
        <v>0.53663563998700448</v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307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308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309"/>
        <v>0</v>
      </c>
      <c r="BA412"/>
      <c r="BR412"/>
      <c r="CG412"/>
    </row>
    <row r="413" spans="1:85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307"/>
        <v>0</v>
      </c>
      <c r="J413" s="6"/>
      <c r="K413" s="33" t="s">
        <v>62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308"/>
        <v>0</v>
      </c>
      <c r="U413" s="85" t="s">
        <v>60</v>
      </c>
      <c r="V413" s="76">
        <v>0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309"/>
        <v>0</v>
      </c>
      <c r="BA413"/>
      <c r="BR413"/>
      <c r="CG413"/>
    </row>
    <row r="414" spans="1:85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307"/>
        <v>0</v>
      </c>
      <c r="J414" s="6"/>
      <c r="K414" s="38" t="s">
        <v>22</v>
      </c>
      <c r="L414" s="39">
        <v>0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308"/>
        <v>0</v>
      </c>
      <c r="U414" s="86" t="s">
        <v>63</v>
      </c>
      <c r="V414" s="87">
        <v>0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309"/>
        <v>0</v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307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308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309"/>
        <v>0</v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307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308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309"/>
        <v>0</v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307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308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309"/>
        <v>0</v>
      </c>
      <c r="BA417"/>
      <c r="BR417"/>
      <c r="CG417"/>
    </row>
    <row r="418" spans="1:85" x14ac:dyDescent="0.25">
      <c r="A418" s="56" t="s">
        <v>25</v>
      </c>
      <c r="B418" s="57">
        <f>SUM(B397:B413)</f>
        <v>30.370204795865558</v>
      </c>
      <c r="C418" s="57">
        <f t="shared" ref="C418:I418" si="310">SUM(C397:C413)</f>
        <v>98.277171168441384</v>
      </c>
      <c r="D418" s="57">
        <f t="shared" si="310"/>
        <v>40.100622275136757</v>
      </c>
      <c r="E418" s="57">
        <f t="shared" si="310"/>
        <v>62.043097196448564</v>
      </c>
      <c r="F418" s="57">
        <f t="shared" si="310"/>
        <v>0</v>
      </c>
      <c r="G418" s="57">
        <f t="shared" si="310"/>
        <v>8.6363286718381271</v>
      </c>
      <c r="H418" s="58">
        <f t="shared" si="310"/>
        <v>0</v>
      </c>
      <c r="I418" s="16">
        <f t="shared" si="310"/>
        <v>239.42742410773042</v>
      </c>
      <c r="J418" s="6"/>
      <c r="K418" s="59" t="s">
        <v>25</v>
      </c>
      <c r="L418" s="57">
        <f>SUM(L397:L413)</f>
        <v>30.370204795865558</v>
      </c>
      <c r="M418" s="57">
        <f t="shared" ref="M418:S418" si="311">SUM(M397:M413)</f>
        <v>98.277171168441384</v>
      </c>
      <c r="N418" s="57">
        <f t="shared" si="311"/>
        <v>40.100622275136757</v>
      </c>
      <c r="O418" s="57">
        <f t="shared" si="311"/>
        <v>62.043097196448564</v>
      </c>
      <c r="P418" s="57">
        <f t="shared" si="311"/>
        <v>6.2851197304869943</v>
      </c>
      <c r="Q418" s="57">
        <f t="shared" si="311"/>
        <v>8.6363286718381271</v>
      </c>
      <c r="R418" s="58">
        <f t="shared" si="311"/>
        <v>0</v>
      </c>
      <c r="S418" s="60">
        <f t="shared" si="311"/>
        <v>245.71254383821741</v>
      </c>
      <c r="U418" s="94" t="s">
        <v>61</v>
      </c>
      <c r="V418" s="95">
        <f>SUM(V397:V413)</f>
        <v>21.519746877146346</v>
      </c>
      <c r="W418" s="95">
        <f t="shared" ref="W418:AH418" si="312">SUM(W397:W413)</f>
        <v>6.5474265577537842</v>
      </c>
      <c r="X418" s="95">
        <f t="shared" si="312"/>
        <v>8.6363286718381271</v>
      </c>
      <c r="Y418" s="95">
        <f t="shared" si="312"/>
        <v>98.277171168441384</v>
      </c>
      <c r="Z418" s="95">
        <f t="shared" si="312"/>
        <v>18.857237444029177</v>
      </c>
      <c r="AA418" s="95">
        <f t="shared" si="312"/>
        <v>59.513642347646048</v>
      </c>
      <c r="AB418" s="95">
        <f t="shared" si="312"/>
        <v>6.2851197304869943</v>
      </c>
      <c r="AC418" s="95">
        <f t="shared" si="312"/>
        <v>26.075871040875523</v>
      </c>
      <c r="AD418" s="96">
        <f t="shared" si="312"/>
        <v>2.3030313609654245</v>
      </c>
      <c r="AE418" s="96">
        <f t="shared" si="312"/>
        <v>2.529454848802513</v>
      </c>
      <c r="AF418" s="96">
        <f t="shared" si="312"/>
        <v>0</v>
      </c>
      <c r="AG418" s="96">
        <f t="shared" si="312"/>
        <v>21.243384831107583</v>
      </c>
      <c r="AH418" s="96">
        <f t="shared" si="312"/>
        <v>0</v>
      </c>
      <c r="AI418" s="97">
        <f>SUM(V418:AC418)</f>
        <v>245.71254383821739</v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0.12684513860116742</v>
      </c>
      <c r="C419" s="98">
        <f t="shared" ref="C419:H419" si="313">IF($I418=0,"-",C418/$I418)</f>
        <v>0.4104674789644045</v>
      </c>
      <c r="D419" s="98">
        <f t="shared" si="313"/>
        <v>0.16748550181575472</v>
      </c>
      <c r="E419" s="98">
        <f t="shared" si="313"/>
        <v>0.25913112262583698</v>
      </c>
      <c r="F419" s="98">
        <f t="shared" si="313"/>
        <v>0</v>
      </c>
      <c r="G419" s="98">
        <f t="shared" si="313"/>
        <v>3.6070757992836315E-2</v>
      </c>
      <c r="H419" s="99">
        <f t="shared" si="313"/>
        <v>0</v>
      </c>
      <c r="I419" s="100">
        <f>SUM(B419:H419)</f>
        <v>1</v>
      </c>
      <c r="J419"/>
      <c r="K419" s="64" t="s">
        <v>86</v>
      </c>
      <c r="L419" s="65">
        <f>IF($S418=0,"-",L418/$S418)</f>
        <v>0.12360054688889621</v>
      </c>
      <c r="M419" s="65">
        <f t="shared" ref="M419:R419" si="314">IF($S418=0,"-",M418/$S418)</f>
        <v>0.39996806688530012</v>
      </c>
      <c r="N419" s="65">
        <f t="shared" si="314"/>
        <v>0.16320136387314396</v>
      </c>
      <c r="O419" s="65">
        <f t="shared" si="314"/>
        <v>0.25250276696210966</v>
      </c>
      <c r="P419" s="65">
        <f t="shared" si="314"/>
        <v>2.5579156978755048E-2</v>
      </c>
      <c r="Q419" s="65">
        <f t="shared" si="314"/>
        <v>3.5148098411794872E-2</v>
      </c>
      <c r="R419" s="66">
        <f t="shared" si="314"/>
        <v>0</v>
      </c>
      <c r="S419" s="67">
        <f>SUM(L419:R419)</f>
        <v>0.99999999999999989</v>
      </c>
      <c r="U419" s="101" t="s">
        <v>86</v>
      </c>
      <c r="V419" s="102">
        <f>+V418/$AI418</f>
        <v>8.758098606197097E-2</v>
      </c>
      <c r="W419" s="102">
        <f t="shared" ref="W419:AH419" si="315">+W418/$AI418</f>
        <v>2.6646692331933838E-2</v>
      </c>
      <c r="X419" s="102">
        <f t="shared" si="315"/>
        <v>3.5148098411794879E-2</v>
      </c>
      <c r="Y419" s="102">
        <f t="shared" si="315"/>
        <v>0.39996806688530018</v>
      </c>
      <c r="Z419" s="102">
        <f t="shared" si="315"/>
        <v>7.674511504160407E-2</v>
      </c>
      <c r="AA419" s="102">
        <f t="shared" si="315"/>
        <v>0.24220840099572269</v>
      </c>
      <c r="AB419" s="102">
        <f t="shared" si="315"/>
        <v>2.5579156978755051E-2</v>
      </c>
      <c r="AC419" s="102">
        <f t="shared" si="315"/>
        <v>0.10612348329291832</v>
      </c>
      <c r="AD419" s="102">
        <f t="shared" si="315"/>
        <v>9.3728684949914137E-3</v>
      </c>
      <c r="AE419" s="102">
        <f t="shared" si="315"/>
        <v>1.0294365966386977E-2</v>
      </c>
      <c r="AF419" s="102">
        <f t="shared" si="315"/>
        <v>0</v>
      </c>
      <c r="AG419" s="102">
        <f t="shared" si="315"/>
        <v>8.645624883153992E-2</v>
      </c>
      <c r="AH419" s="102">
        <f t="shared" si="315"/>
        <v>0</v>
      </c>
      <c r="AI419" s="103">
        <f>SUM(V419:AC419)</f>
        <v>1</v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51" customHeight="1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316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317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318">SUM(V424:AC424)</f>
        <v>0</v>
      </c>
      <c r="BA424"/>
      <c r="BR424"/>
      <c r="CG424"/>
    </row>
    <row r="425" spans="1:85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316"/>
        <v>0</v>
      </c>
      <c r="J425" s="6"/>
      <c r="K425" s="31" t="s">
        <v>9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317"/>
        <v>0</v>
      </c>
      <c r="U425" s="84" t="s">
        <v>9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318"/>
        <v>0</v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316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317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318"/>
        <v>0</v>
      </c>
      <c r="BA426"/>
      <c r="BR426"/>
      <c r="CG426"/>
    </row>
    <row r="427" spans="1:85" x14ac:dyDescent="0.25">
      <c r="A427" s="29" t="s">
        <v>15</v>
      </c>
      <c r="B427" s="18">
        <v>9.5888413455256245</v>
      </c>
      <c r="C427" s="18">
        <v>0</v>
      </c>
      <c r="D427" s="18">
        <v>0.34280441874126</v>
      </c>
      <c r="E427" s="18">
        <v>0</v>
      </c>
      <c r="F427" s="214"/>
      <c r="G427" s="18">
        <v>0</v>
      </c>
      <c r="H427" s="30">
        <v>0</v>
      </c>
      <c r="I427" s="16">
        <f t="shared" si="316"/>
        <v>9.9316457642668841</v>
      </c>
      <c r="J427" s="6"/>
      <c r="K427" s="31" t="s">
        <v>15</v>
      </c>
      <c r="L427" s="18">
        <v>9.5888413455256245</v>
      </c>
      <c r="M427" s="18">
        <v>0</v>
      </c>
      <c r="N427" s="18">
        <v>0.34280441874126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317"/>
        <v>9.9316457642668841</v>
      </c>
      <c r="U427" s="84" t="s">
        <v>15</v>
      </c>
      <c r="V427" s="76">
        <v>6.4759304392135144</v>
      </c>
      <c r="W427" s="76">
        <v>0</v>
      </c>
      <c r="X427" s="76">
        <v>0</v>
      </c>
      <c r="Y427" s="76">
        <v>0</v>
      </c>
      <c r="Z427" s="76">
        <v>0.32125822151344863</v>
      </c>
      <c r="AA427" s="76">
        <v>0</v>
      </c>
      <c r="AB427" s="76">
        <v>0</v>
      </c>
      <c r="AC427" s="77">
        <v>3.1344571035399218</v>
      </c>
      <c r="AD427" s="78">
        <v>3.1129109063121101</v>
      </c>
      <c r="AE427" s="78">
        <v>0</v>
      </c>
      <c r="AF427" s="78">
        <v>0</v>
      </c>
      <c r="AG427" s="78">
        <v>2.1546197227811353E-2</v>
      </c>
      <c r="AH427" s="78">
        <v>0</v>
      </c>
      <c r="AI427" s="79">
        <f t="shared" si="318"/>
        <v>9.9316457642668858</v>
      </c>
      <c r="BA427"/>
      <c r="BR427"/>
      <c r="CG427"/>
    </row>
    <row r="428" spans="1:85" x14ac:dyDescent="0.25">
      <c r="A428" s="21" t="s">
        <v>14</v>
      </c>
      <c r="B428" s="22">
        <v>5.5186823907599631</v>
      </c>
      <c r="C428" s="22">
        <v>2.5894611249198261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24">
        <f t="shared" si="316"/>
        <v>8.1081435156797887</v>
      </c>
      <c r="J428" s="6"/>
      <c r="K428" s="25" t="s">
        <v>14</v>
      </c>
      <c r="L428" s="26">
        <v>5.5186823907599631</v>
      </c>
      <c r="M428" s="26">
        <v>2.5894611249198261</v>
      </c>
      <c r="N428" s="26">
        <v>0</v>
      </c>
      <c r="O428" s="26">
        <v>0</v>
      </c>
      <c r="P428" s="26">
        <v>0</v>
      </c>
      <c r="Q428" s="26">
        <v>0</v>
      </c>
      <c r="R428" s="27">
        <v>0</v>
      </c>
      <c r="S428" s="28">
        <f t="shared" si="317"/>
        <v>8.1081435156797887</v>
      </c>
      <c r="U428" s="80" t="s">
        <v>55</v>
      </c>
      <c r="V428" s="81">
        <v>5.4807629694119182</v>
      </c>
      <c r="W428" s="81">
        <v>0</v>
      </c>
      <c r="X428" s="81">
        <v>0</v>
      </c>
      <c r="Y428" s="81">
        <v>2.5894611249198261</v>
      </c>
      <c r="Z428" s="81">
        <v>0</v>
      </c>
      <c r="AA428" s="81">
        <v>0</v>
      </c>
      <c r="AB428" s="81">
        <v>0</v>
      </c>
      <c r="AC428" s="82">
        <v>3.7919421348044692E-2</v>
      </c>
      <c r="AD428" s="81">
        <v>3.7919421348044692E-2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318"/>
        <v>8.1081435156797887</v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4.0234613855169151E-3</v>
      </c>
      <c r="F429" s="214"/>
      <c r="G429" s="18">
        <v>0</v>
      </c>
      <c r="H429" s="30">
        <v>0</v>
      </c>
      <c r="I429" s="16">
        <f t="shared" si="316"/>
        <v>4.0234613855169151E-3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4.0234613855169151E-3</v>
      </c>
      <c r="P429" s="18">
        <v>46.483100302582187</v>
      </c>
      <c r="Q429" s="18">
        <v>0</v>
      </c>
      <c r="R429" s="19">
        <v>0</v>
      </c>
      <c r="S429" s="20">
        <f t="shared" si="317"/>
        <v>46.487123763967702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4.0234613855169151E-3</v>
      </c>
      <c r="AB429" s="76">
        <v>46.483100302582187</v>
      </c>
      <c r="AC429" s="77">
        <v>0</v>
      </c>
      <c r="AD429" s="76">
        <v>0</v>
      </c>
      <c r="AE429" s="76">
        <v>0</v>
      </c>
      <c r="AF429" s="76">
        <v>0</v>
      </c>
      <c r="AG429" s="76">
        <v>0</v>
      </c>
      <c r="AH429" s="76">
        <v>0</v>
      </c>
      <c r="AI429" s="79">
        <f t="shared" si="318"/>
        <v>46.487123763967702</v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316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4.8113942517040087</v>
      </c>
      <c r="Q430" s="26">
        <v>0</v>
      </c>
      <c r="R430" s="27">
        <v>0</v>
      </c>
      <c r="S430" s="28">
        <f t="shared" si="317"/>
        <v>4.8113942517040087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4.8113942517040087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318"/>
        <v>4.8113942517040087</v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316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317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318"/>
        <v>0</v>
      </c>
      <c r="BA431"/>
      <c r="BR431"/>
      <c r="CG431"/>
    </row>
    <row r="432" spans="1:85" x14ac:dyDescent="0.25">
      <c r="A432" s="21" t="s">
        <v>16</v>
      </c>
      <c r="B432" s="22">
        <v>0</v>
      </c>
      <c r="C432" s="22">
        <v>0</v>
      </c>
      <c r="D432" s="22">
        <v>0</v>
      </c>
      <c r="E432" s="22">
        <v>0</v>
      </c>
      <c r="F432" s="214"/>
      <c r="G432" s="22">
        <v>0</v>
      </c>
      <c r="H432" s="23">
        <v>0</v>
      </c>
      <c r="I432" s="24">
        <f t="shared" si="316"/>
        <v>0</v>
      </c>
      <c r="J432" s="6"/>
      <c r="K432" s="25" t="s">
        <v>16</v>
      </c>
      <c r="L432" s="26">
        <v>0</v>
      </c>
      <c r="M432" s="26">
        <v>0</v>
      </c>
      <c r="N432" s="26">
        <v>0</v>
      </c>
      <c r="O432" s="26">
        <v>0</v>
      </c>
      <c r="P432" s="26">
        <v>6.2448985838661839</v>
      </c>
      <c r="Q432" s="26">
        <v>0</v>
      </c>
      <c r="R432" s="27">
        <v>0</v>
      </c>
      <c r="S432" s="28">
        <f t="shared" si="317"/>
        <v>6.2448985838661839</v>
      </c>
      <c r="U432" s="80" t="s">
        <v>16</v>
      </c>
      <c r="V432" s="81">
        <v>0</v>
      </c>
      <c r="W432" s="81">
        <v>0</v>
      </c>
      <c r="X432" s="81">
        <v>0</v>
      </c>
      <c r="Y432" s="81">
        <v>0</v>
      </c>
      <c r="Z432" s="81">
        <v>0</v>
      </c>
      <c r="AA432" s="81">
        <v>0</v>
      </c>
      <c r="AB432" s="81">
        <v>6.2448985838661839</v>
      </c>
      <c r="AC432" s="82">
        <v>0</v>
      </c>
      <c r="AD432" s="81">
        <v>0</v>
      </c>
      <c r="AE432" s="81">
        <v>0</v>
      </c>
      <c r="AF432" s="81">
        <v>0</v>
      </c>
      <c r="AG432" s="81">
        <v>0</v>
      </c>
      <c r="AH432" s="81">
        <v>0</v>
      </c>
      <c r="AI432" s="83">
        <f t="shared" si="318"/>
        <v>6.2448985838661839</v>
      </c>
      <c r="BA432"/>
      <c r="BR432"/>
      <c r="CG432"/>
    </row>
    <row r="433" spans="1:85" x14ac:dyDescent="0.25">
      <c r="A433" s="29" t="s">
        <v>136</v>
      </c>
      <c r="B433" s="18">
        <v>27.214643745228123</v>
      </c>
      <c r="C433" s="18">
        <v>54.04919001803259</v>
      </c>
      <c r="D433" s="18">
        <v>22.153496737500895</v>
      </c>
      <c r="E433" s="18">
        <v>0</v>
      </c>
      <c r="F433" s="214"/>
      <c r="G433" s="18">
        <v>0</v>
      </c>
      <c r="H433" s="30">
        <v>0</v>
      </c>
      <c r="I433" s="16">
        <f t="shared" si="316"/>
        <v>103.41733050076161</v>
      </c>
      <c r="J433" s="6"/>
      <c r="K433" s="31" t="s">
        <v>136</v>
      </c>
      <c r="L433" s="18">
        <v>27.214643745228123</v>
      </c>
      <c r="M433" s="18">
        <v>54.04919001803259</v>
      </c>
      <c r="N433" s="18">
        <v>22.153496737500895</v>
      </c>
      <c r="O433" s="18">
        <v>0</v>
      </c>
      <c r="P433" s="18">
        <v>2.6801866734372869E-2</v>
      </c>
      <c r="Q433" s="18">
        <v>0</v>
      </c>
      <c r="R433" s="19">
        <v>0</v>
      </c>
      <c r="S433" s="20">
        <f t="shared" si="317"/>
        <v>103.44413236749598</v>
      </c>
      <c r="U433" s="84" t="s">
        <v>136</v>
      </c>
      <c r="V433" s="76">
        <v>26.10711754483367</v>
      </c>
      <c r="W433" s="76">
        <v>0</v>
      </c>
      <c r="X433" s="76">
        <v>0</v>
      </c>
      <c r="Y433" s="76">
        <v>54.04919001803259</v>
      </c>
      <c r="Z433" s="76">
        <v>22.153496737500895</v>
      </c>
      <c r="AA433" s="76">
        <v>0</v>
      </c>
      <c r="AB433" s="76">
        <v>2.6801866734372869E-2</v>
      </c>
      <c r="AC433" s="77">
        <v>1.1075262003944526</v>
      </c>
      <c r="AD433" s="76">
        <v>1.1075262003944526</v>
      </c>
      <c r="AE433" s="76">
        <v>0</v>
      </c>
      <c r="AF433" s="76">
        <v>0</v>
      </c>
      <c r="AG433" s="76">
        <v>0</v>
      </c>
      <c r="AH433" s="76">
        <v>0</v>
      </c>
      <c r="AI433" s="79">
        <f t="shared" si="318"/>
        <v>103.44413236749597</v>
      </c>
      <c r="BA433"/>
      <c r="BR433"/>
      <c r="CG433"/>
    </row>
    <row r="434" spans="1:85" x14ac:dyDescent="0.25">
      <c r="A434" s="21" t="s">
        <v>24</v>
      </c>
      <c r="B434" s="22">
        <v>93.278984454845826</v>
      </c>
      <c r="C434" s="22">
        <v>1.8797391676965886E-4</v>
      </c>
      <c r="D434" s="22">
        <v>2.6652940790911464</v>
      </c>
      <c r="E434" s="22">
        <v>177.20730006749653</v>
      </c>
      <c r="F434" s="214"/>
      <c r="G434" s="22">
        <v>49.609979726819546</v>
      </c>
      <c r="H434" s="23">
        <v>0</v>
      </c>
      <c r="I434" s="24">
        <f t="shared" si="316"/>
        <v>322.76174630216985</v>
      </c>
      <c r="J434" s="6"/>
      <c r="K434" s="25" t="s">
        <v>24</v>
      </c>
      <c r="L434" s="26">
        <v>93.278984454845826</v>
      </c>
      <c r="M434" s="26">
        <v>1.8797391676965886E-4</v>
      </c>
      <c r="N434" s="26">
        <v>2.6652940790911464</v>
      </c>
      <c r="O434" s="26">
        <v>177.20730006749653</v>
      </c>
      <c r="P434" s="26">
        <v>0.36934749883100154</v>
      </c>
      <c r="Q434" s="26">
        <v>49.609979726819546</v>
      </c>
      <c r="R434" s="27">
        <v>0</v>
      </c>
      <c r="S434" s="28">
        <f t="shared" si="317"/>
        <v>323.13109380100082</v>
      </c>
      <c r="U434" s="80" t="s">
        <v>24</v>
      </c>
      <c r="V434" s="81">
        <v>0.12709430111873707</v>
      </c>
      <c r="W434" s="81">
        <v>88.600462428342198</v>
      </c>
      <c r="X434" s="81">
        <v>49.609979726819546</v>
      </c>
      <c r="Y434" s="81">
        <v>1.8797391676965886E-4</v>
      </c>
      <c r="Z434" s="81">
        <v>1.4288146560818431</v>
      </c>
      <c r="AA434" s="81">
        <v>176.26354464363857</v>
      </c>
      <c r="AB434" s="81">
        <v>0.36934749883100154</v>
      </c>
      <c r="AC434" s="82">
        <v>6.7316625722521559</v>
      </c>
      <c r="AD434" s="81">
        <v>4.5514277253848947</v>
      </c>
      <c r="AE434" s="81">
        <v>0.9437554238579583</v>
      </c>
      <c r="AF434" s="81">
        <v>0</v>
      </c>
      <c r="AG434" s="81">
        <v>1.2364794230093032</v>
      </c>
      <c r="AH434" s="81">
        <v>0</v>
      </c>
      <c r="AI434" s="83">
        <f t="shared" si="318"/>
        <v>323.13109380100087</v>
      </c>
      <c r="BA434"/>
      <c r="BR434"/>
      <c r="CG434"/>
    </row>
    <row r="435" spans="1:85" x14ac:dyDescent="0.25">
      <c r="A435" s="29" t="s">
        <v>23</v>
      </c>
      <c r="B435" s="18">
        <v>27.109479517845209</v>
      </c>
      <c r="C435" s="18">
        <v>0</v>
      </c>
      <c r="D435" s="18">
        <v>0</v>
      </c>
      <c r="E435" s="18">
        <v>0</v>
      </c>
      <c r="F435" s="214"/>
      <c r="G435" s="18">
        <v>0</v>
      </c>
      <c r="H435" s="30">
        <v>0</v>
      </c>
      <c r="I435" s="16">
        <f t="shared" si="316"/>
        <v>27.109479517845209</v>
      </c>
      <c r="J435" s="6"/>
      <c r="K435" s="31" t="s">
        <v>23</v>
      </c>
      <c r="L435" s="18">
        <v>27.109479517845209</v>
      </c>
      <c r="M435" s="18">
        <v>0</v>
      </c>
      <c r="N435" s="18">
        <v>0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317"/>
        <v>27.109479517845209</v>
      </c>
      <c r="U435" s="84" t="s">
        <v>23</v>
      </c>
      <c r="V435" s="76">
        <v>22.863155010659042</v>
      </c>
      <c r="W435" s="76">
        <v>0</v>
      </c>
      <c r="X435" s="76">
        <v>0</v>
      </c>
      <c r="Y435" s="76">
        <v>0</v>
      </c>
      <c r="Z435" s="76">
        <v>0</v>
      </c>
      <c r="AA435" s="76">
        <v>0</v>
      </c>
      <c r="AB435" s="76">
        <v>0</v>
      </c>
      <c r="AC435" s="77">
        <v>4.2463245071861646</v>
      </c>
      <c r="AD435" s="76">
        <v>4.2463245071861646</v>
      </c>
      <c r="AE435" s="76">
        <v>0</v>
      </c>
      <c r="AF435" s="76">
        <v>0</v>
      </c>
      <c r="AG435" s="76">
        <v>0</v>
      </c>
      <c r="AH435" s="76">
        <v>0</v>
      </c>
      <c r="AI435" s="79">
        <f t="shared" si="318"/>
        <v>27.109479517845209</v>
      </c>
      <c r="BA435"/>
      <c r="BR435"/>
      <c r="CG435"/>
    </row>
    <row r="436" spans="1:85" x14ac:dyDescent="0.25">
      <c r="A436" s="21" t="s">
        <v>58</v>
      </c>
      <c r="B436" s="22">
        <v>5.7669662884234514</v>
      </c>
      <c r="C436" s="22">
        <v>0.38233001287625074</v>
      </c>
      <c r="D436" s="22">
        <v>4.3752554556075713</v>
      </c>
      <c r="E436" s="22">
        <v>0</v>
      </c>
      <c r="F436" s="214"/>
      <c r="G436" s="22">
        <v>0</v>
      </c>
      <c r="H436" s="23">
        <v>0</v>
      </c>
      <c r="I436" s="24">
        <f t="shared" si="316"/>
        <v>10.524551756907274</v>
      </c>
      <c r="J436" s="6"/>
      <c r="K436" s="25" t="s">
        <v>58</v>
      </c>
      <c r="L436" s="26">
        <v>5.7669662884234514</v>
      </c>
      <c r="M436" s="26">
        <v>0.38233001287625074</v>
      </c>
      <c r="N436" s="26">
        <v>4.3752554556075713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317"/>
        <v>10.524551756907274</v>
      </c>
      <c r="U436" s="80" t="s">
        <v>58</v>
      </c>
      <c r="V436" s="81">
        <v>5.7669662884234514</v>
      </c>
      <c r="W436" s="81">
        <v>0</v>
      </c>
      <c r="X436" s="81">
        <v>0</v>
      </c>
      <c r="Y436" s="81">
        <v>0.38233001287625074</v>
      </c>
      <c r="Z436" s="81">
        <v>4.3752554556075713</v>
      </c>
      <c r="AA436" s="81">
        <v>0</v>
      </c>
      <c r="AB436" s="81">
        <v>0</v>
      </c>
      <c r="AC436" s="82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318"/>
        <v>10.524551756907274</v>
      </c>
      <c r="BA436"/>
      <c r="BR436"/>
      <c r="CG436"/>
    </row>
    <row r="437" spans="1:85" x14ac:dyDescent="0.25">
      <c r="A437" s="29" t="s">
        <v>21</v>
      </c>
      <c r="B437" s="18">
        <v>5.8986226668367125</v>
      </c>
      <c r="C437" s="18">
        <v>0</v>
      </c>
      <c r="D437" s="18">
        <v>31.406733286298977</v>
      </c>
      <c r="E437" s="18">
        <v>0</v>
      </c>
      <c r="F437" s="214"/>
      <c r="G437" s="18">
        <v>0</v>
      </c>
      <c r="H437" s="30">
        <v>0</v>
      </c>
      <c r="I437" s="16">
        <f t="shared" si="316"/>
        <v>37.305355953135688</v>
      </c>
      <c r="J437" s="6"/>
      <c r="K437" s="31" t="s">
        <v>21</v>
      </c>
      <c r="L437" s="18">
        <v>5.8986226668367125</v>
      </c>
      <c r="M437" s="18">
        <v>0</v>
      </c>
      <c r="N437" s="18">
        <v>31.406733286298977</v>
      </c>
      <c r="O437" s="18">
        <v>0</v>
      </c>
      <c r="P437" s="18">
        <v>1.6964186694566163</v>
      </c>
      <c r="Q437" s="18">
        <v>0</v>
      </c>
      <c r="R437" s="19">
        <v>0</v>
      </c>
      <c r="S437" s="20">
        <f t="shared" si="317"/>
        <v>39.001774622592308</v>
      </c>
      <c r="U437" s="84" t="s">
        <v>21</v>
      </c>
      <c r="V437" s="76">
        <v>5.8806748808566107</v>
      </c>
      <c r="W437" s="76">
        <v>0</v>
      </c>
      <c r="X437" s="76">
        <v>0</v>
      </c>
      <c r="Y437" s="76">
        <v>0</v>
      </c>
      <c r="Z437" s="76">
        <v>29.20379590650127</v>
      </c>
      <c r="AA437" s="76">
        <v>0</v>
      </c>
      <c r="AB437" s="76">
        <v>1.6964186694566163</v>
      </c>
      <c r="AC437" s="77">
        <v>2.2208851657778084</v>
      </c>
      <c r="AD437" s="76">
        <v>1.7947785980101601E-2</v>
      </c>
      <c r="AE437" s="76">
        <v>0</v>
      </c>
      <c r="AF437" s="76">
        <v>0</v>
      </c>
      <c r="AG437" s="76">
        <v>2.2029373797977065</v>
      </c>
      <c r="AH437" s="76">
        <v>0</v>
      </c>
      <c r="AI437" s="79">
        <f t="shared" si="318"/>
        <v>39.001774622592308</v>
      </c>
      <c r="BA437"/>
      <c r="BR437"/>
      <c r="CG437"/>
    </row>
    <row r="438" spans="1:85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316"/>
        <v>0</v>
      </c>
      <c r="J438" s="6"/>
      <c r="K438" s="25" t="s">
        <v>20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317"/>
        <v>0</v>
      </c>
      <c r="U438" s="80" t="s">
        <v>59</v>
      </c>
      <c r="V438" s="81">
        <v>0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318"/>
        <v>0</v>
      </c>
      <c r="BA438"/>
      <c r="BR438"/>
      <c r="CG438"/>
    </row>
    <row r="439" spans="1:85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316"/>
        <v>0</v>
      </c>
      <c r="J439" s="6"/>
      <c r="K439" s="33" t="s">
        <v>62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317"/>
        <v>0</v>
      </c>
      <c r="U439" s="85" t="s">
        <v>60</v>
      </c>
      <c r="V439" s="76">
        <v>0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318"/>
        <v>0</v>
      </c>
      <c r="BA439"/>
      <c r="BR439"/>
      <c r="CG439"/>
    </row>
    <row r="440" spans="1:85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316"/>
        <v>0</v>
      </c>
      <c r="J440" s="6"/>
      <c r="K440" s="38" t="s">
        <v>22</v>
      </c>
      <c r="L440" s="39">
        <v>0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317"/>
        <v>0</v>
      </c>
      <c r="U440" s="86" t="s">
        <v>63</v>
      </c>
      <c r="V440" s="87">
        <v>0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318"/>
        <v>0</v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316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317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318"/>
        <v>0</v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316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317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318"/>
        <v>0</v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316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317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318"/>
        <v>0</v>
      </c>
      <c r="AJ443" s="12"/>
    </row>
    <row r="444" spans="1:85" x14ac:dyDescent="0.25">
      <c r="A444" s="56" t="s">
        <v>25</v>
      </c>
      <c r="B444" s="57">
        <f>SUM(B423:B439)</f>
        <v>174.37622040946491</v>
      </c>
      <c r="C444" s="57">
        <f t="shared" ref="C444:I444" si="319">SUM(C423:C439)</f>
        <v>57.021169129745438</v>
      </c>
      <c r="D444" s="57">
        <f t="shared" si="319"/>
        <v>60.943583977239854</v>
      </c>
      <c r="E444" s="57">
        <f t="shared" si="319"/>
        <v>177.21132352888205</v>
      </c>
      <c r="F444" s="57">
        <f t="shared" si="319"/>
        <v>0</v>
      </c>
      <c r="G444" s="57">
        <f t="shared" si="319"/>
        <v>49.609979726819546</v>
      </c>
      <c r="H444" s="58">
        <f t="shared" si="319"/>
        <v>0</v>
      </c>
      <c r="I444" s="16">
        <f t="shared" si="319"/>
        <v>519.16227677215181</v>
      </c>
      <c r="J444" s="6"/>
      <c r="K444" s="59" t="s">
        <v>25</v>
      </c>
      <c r="L444" s="57">
        <f>SUM(L423:L439)</f>
        <v>174.37622040946491</v>
      </c>
      <c r="M444" s="57">
        <f t="shared" ref="M444:S444" si="320">SUM(M423:M439)</f>
        <v>57.021169129745438</v>
      </c>
      <c r="N444" s="57">
        <f t="shared" si="320"/>
        <v>60.943583977239854</v>
      </c>
      <c r="O444" s="57">
        <f t="shared" si="320"/>
        <v>177.21132352888205</v>
      </c>
      <c r="P444" s="57">
        <f t="shared" si="320"/>
        <v>59.631961173174375</v>
      </c>
      <c r="Q444" s="57">
        <f t="shared" si="320"/>
        <v>49.609979726819546</v>
      </c>
      <c r="R444" s="58">
        <f t="shared" si="320"/>
        <v>0</v>
      </c>
      <c r="S444" s="60">
        <f t="shared" si="320"/>
        <v>578.79423794532613</v>
      </c>
      <c r="U444" s="94" t="s">
        <v>61</v>
      </c>
      <c r="V444" s="95">
        <f>SUM(V423:V439)</f>
        <v>72.701701434516949</v>
      </c>
      <c r="W444" s="95">
        <f t="shared" ref="W444:AH444" si="321">SUM(W423:W439)</f>
        <v>88.600462428342198</v>
      </c>
      <c r="X444" s="95">
        <f t="shared" si="321"/>
        <v>49.609979726819546</v>
      </c>
      <c r="Y444" s="95">
        <f t="shared" si="321"/>
        <v>57.021169129745438</v>
      </c>
      <c r="Z444" s="95">
        <f t="shared" si="321"/>
        <v>57.48262097720503</v>
      </c>
      <c r="AA444" s="95">
        <f t="shared" si="321"/>
        <v>176.26756810502408</v>
      </c>
      <c r="AB444" s="95">
        <f t="shared" si="321"/>
        <v>59.631961173174375</v>
      </c>
      <c r="AC444" s="95">
        <f t="shared" si="321"/>
        <v>17.478774970498549</v>
      </c>
      <c r="AD444" s="96">
        <f t="shared" si="321"/>
        <v>13.074056546605769</v>
      </c>
      <c r="AE444" s="96">
        <f t="shared" si="321"/>
        <v>0.9437554238579583</v>
      </c>
      <c r="AF444" s="96">
        <f t="shared" si="321"/>
        <v>0</v>
      </c>
      <c r="AG444" s="96">
        <f t="shared" si="321"/>
        <v>3.460963000034821</v>
      </c>
      <c r="AH444" s="96">
        <f t="shared" si="321"/>
        <v>0</v>
      </c>
      <c r="AI444" s="97">
        <f>SUM(V444:AC444)</f>
        <v>578.79423794532613</v>
      </c>
    </row>
    <row r="445" spans="1:85" s="1" customFormat="1" ht="15" thickBot="1" x14ac:dyDescent="0.35">
      <c r="A445" s="61" t="s">
        <v>86</v>
      </c>
      <c r="B445" s="98">
        <f>IF($I444=0,"-",B444/$I444)</f>
        <v>0.3358799901518934</v>
      </c>
      <c r="C445" s="98">
        <f t="shared" ref="C445:H445" si="322">IF($I444=0,"-",C444/$I444)</f>
        <v>0.10983303618334869</v>
      </c>
      <c r="D445" s="98">
        <f t="shared" si="322"/>
        <v>0.11738831325756469</v>
      </c>
      <c r="E445" s="98">
        <f t="shared" si="322"/>
        <v>0.34134090910972709</v>
      </c>
      <c r="F445" s="98">
        <f t="shared" si="322"/>
        <v>0</v>
      </c>
      <c r="G445" s="98">
        <f t="shared" si="322"/>
        <v>9.5557751297466104E-2</v>
      </c>
      <c r="H445" s="99">
        <f t="shared" si="322"/>
        <v>0</v>
      </c>
      <c r="I445" s="100">
        <f>SUM(B445:H445)</f>
        <v>1</v>
      </c>
      <c r="J445"/>
      <c r="K445" s="64" t="s">
        <v>86</v>
      </c>
      <c r="L445" s="65">
        <f>IF($S444=0,"-",L444/$S444)</f>
        <v>0.30127497645534057</v>
      </c>
      <c r="M445" s="65">
        <f t="shared" ref="M445:R445" si="323">IF($S444=0,"-",M444/$S444)</f>
        <v>9.8517167918198506E-2</v>
      </c>
      <c r="N445" s="65">
        <f t="shared" si="323"/>
        <v>0.10529404057923031</v>
      </c>
      <c r="O445" s="65">
        <f t="shared" si="323"/>
        <v>0.30617326834138547</v>
      </c>
      <c r="P445" s="65">
        <f t="shared" si="323"/>
        <v>0.10302791089431562</v>
      </c>
      <c r="Q445" s="65">
        <f t="shared" si="323"/>
        <v>8.5712635811529603E-2</v>
      </c>
      <c r="R445" s="66">
        <f t="shared" si="323"/>
        <v>0</v>
      </c>
      <c r="S445" s="67">
        <f>SUM(L445:R445)</f>
        <v>1</v>
      </c>
      <c r="U445" s="101" t="s">
        <v>86</v>
      </c>
      <c r="V445" s="102">
        <f>+V444/$AI444</f>
        <v>0.12560888942606313</v>
      </c>
      <c r="W445" s="102">
        <f t="shared" ref="W445:AH445" si="324">+W444/$AI444</f>
        <v>0.15307765112325036</v>
      </c>
      <c r="X445" s="102">
        <f t="shared" si="324"/>
        <v>8.5712635811529603E-2</v>
      </c>
      <c r="Y445" s="102">
        <f t="shared" si="324"/>
        <v>9.8517167918198506E-2</v>
      </c>
      <c r="Z445" s="102">
        <f t="shared" si="324"/>
        <v>9.9314431984091275E-2</v>
      </c>
      <c r="AA445" s="102">
        <f t="shared" si="324"/>
        <v>0.30454271405803907</v>
      </c>
      <c r="AB445" s="102">
        <f t="shared" si="324"/>
        <v>0.10302791089431562</v>
      </c>
      <c r="AC445" s="102">
        <f t="shared" si="324"/>
        <v>3.0198598784512472E-2</v>
      </c>
      <c r="AD445" s="102">
        <f t="shared" si="324"/>
        <v>2.2588435906027049E-2</v>
      </c>
      <c r="AE445" s="102">
        <f t="shared" si="324"/>
        <v>1.630554283346385E-3</v>
      </c>
      <c r="AF445" s="102">
        <f t="shared" si="324"/>
        <v>0</v>
      </c>
      <c r="AG445" s="102">
        <f t="shared" si="324"/>
        <v>5.979608595139037E-3</v>
      </c>
      <c r="AH445" s="102">
        <f t="shared" si="324"/>
        <v>0</v>
      </c>
      <c r="AI445" s="103">
        <f>SUM(V445:AC445)</f>
        <v>1</v>
      </c>
      <c r="AJ445"/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9.4042047876025485E-3</v>
      </c>
      <c r="G449" s="224"/>
      <c r="H449" s="226"/>
      <c r="I449" s="16">
        <f>SUM(B449:H449)</f>
        <v>9.4042047876025485E-3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325">SUM(B450:H450)</f>
        <v>0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326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325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326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325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326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325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326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325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326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14.797328137203413</v>
      </c>
      <c r="G455" s="227"/>
      <c r="H455" s="229"/>
      <c r="I455" s="16">
        <f t="shared" si="325"/>
        <v>14.797328137203413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326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325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326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325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326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325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326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325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326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48.014501898958486</v>
      </c>
      <c r="G460" s="227"/>
      <c r="H460" s="229"/>
      <c r="I460" s="24">
        <f t="shared" si="325"/>
        <v>48.014501898958486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326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325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326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325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326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0.60644525810871919</v>
      </c>
      <c r="G463" s="227"/>
      <c r="H463" s="229"/>
      <c r="I463" s="16">
        <f t="shared" si="325"/>
        <v>0.60644525810871919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326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325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326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325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326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325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326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325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326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325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326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325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326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I470" si="327">SUM(C449:C465)</f>
        <v>0</v>
      </c>
      <c r="D470" s="57">
        <f t="shared" si="327"/>
        <v>0</v>
      </c>
      <c r="E470" s="57">
        <f t="shared" si="327"/>
        <v>0</v>
      </c>
      <c r="F470" s="57">
        <f t="shared" si="327"/>
        <v>63.427679499058222</v>
      </c>
      <c r="G470" s="57">
        <f t="shared" si="327"/>
        <v>0</v>
      </c>
      <c r="H470" s="58">
        <f t="shared" si="327"/>
        <v>0</v>
      </c>
      <c r="I470" s="16">
        <f t="shared" si="327"/>
        <v>63.427679499058222</v>
      </c>
      <c r="J470" s="6"/>
      <c r="K470" s="59" t="s">
        <v>25</v>
      </c>
      <c r="L470" s="57">
        <f>SUM(L449:L465)</f>
        <v>0</v>
      </c>
      <c r="M470" s="57">
        <f t="shared" ref="M470:S470" si="328">SUM(M449:M465)</f>
        <v>0</v>
      </c>
      <c r="N470" s="57">
        <f t="shared" si="328"/>
        <v>0</v>
      </c>
      <c r="O470" s="57">
        <f t="shared" si="328"/>
        <v>0</v>
      </c>
      <c r="P470" s="57">
        <f t="shared" si="328"/>
        <v>0</v>
      </c>
      <c r="Q470" s="57">
        <f t="shared" si="328"/>
        <v>0</v>
      </c>
      <c r="R470" s="58">
        <f t="shared" si="328"/>
        <v>0</v>
      </c>
      <c r="S470" s="60">
        <f t="shared" si="328"/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329">IF($I470=0,"-",C470/$I470)</f>
        <v>0</v>
      </c>
      <c r="D471" s="98">
        <f t="shared" si="329"/>
        <v>0</v>
      </c>
      <c r="E471" s="98">
        <f t="shared" si="329"/>
        <v>0</v>
      </c>
      <c r="F471" s="98">
        <f t="shared" si="329"/>
        <v>1</v>
      </c>
      <c r="G471" s="98">
        <f t="shared" si="329"/>
        <v>0</v>
      </c>
      <c r="H471" s="99">
        <f t="shared" si="329"/>
        <v>0</v>
      </c>
      <c r="I471" s="100">
        <f>SUM(B471:H471)</f>
        <v>1</v>
      </c>
      <c r="J471" s="1"/>
      <c r="K471" s="64" t="s">
        <v>86</v>
      </c>
      <c r="L471" s="65" t="str">
        <f>IF($S470=0,"-",L470/$S470)</f>
        <v>-</v>
      </c>
      <c r="M471" s="65" t="str">
        <f t="shared" ref="M471:R471" si="330">IF($S470=0,"-",M470/$S470)</f>
        <v>-</v>
      </c>
      <c r="N471" s="65" t="str">
        <f t="shared" si="330"/>
        <v>-</v>
      </c>
      <c r="O471" s="65" t="str">
        <f t="shared" si="330"/>
        <v>-</v>
      </c>
      <c r="P471" s="65" t="str">
        <f t="shared" si="330"/>
        <v>-</v>
      </c>
      <c r="Q471" s="65" t="str">
        <f t="shared" si="330"/>
        <v>-</v>
      </c>
      <c r="R471" s="66" t="str">
        <f t="shared" si="330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331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332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331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332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331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332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331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332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331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332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9018.3125653389052</v>
      </c>
      <c r="G481" s="227"/>
      <c r="H481" s="229"/>
      <c r="I481" s="16">
        <f t="shared" si="331"/>
        <v>9018.3125653389052</v>
      </c>
      <c r="J481" s="6"/>
      <c r="K481" s="31" t="s">
        <v>56</v>
      </c>
      <c r="L481" s="227"/>
      <c r="M481" s="228"/>
      <c r="N481" s="228"/>
      <c r="O481" s="229"/>
      <c r="P481" s="18">
        <v>2865.9129453199071</v>
      </c>
      <c r="Q481" s="227"/>
      <c r="R481" s="234"/>
      <c r="S481" s="20">
        <f t="shared" si="332"/>
        <v>2865.9129453199071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3153.1687376298005</v>
      </c>
      <c r="G482" s="227"/>
      <c r="H482" s="229"/>
      <c r="I482" s="24">
        <f t="shared" si="331"/>
        <v>3153.1687376298005</v>
      </c>
      <c r="J482" s="6"/>
      <c r="K482" s="25" t="s">
        <v>11</v>
      </c>
      <c r="L482" s="227"/>
      <c r="M482" s="228"/>
      <c r="N482" s="228"/>
      <c r="O482" s="229"/>
      <c r="P482" s="26">
        <v>1353.5390814137743</v>
      </c>
      <c r="Q482" s="227"/>
      <c r="R482" s="234"/>
      <c r="S482" s="28">
        <f t="shared" si="332"/>
        <v>1353.5390814137743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331"/>
        <v>0</v>
      </c>
      <c r="J483" s="6"/>
      <c r="K483" s="31" t="s">
        <v>57</v>
      </c>
      <c r="L483" s="227"/>
      <c r="M483" s="228"/>
      <c r="N483" s="228"/>
      <c r="O483" s="229"/>
      <c r="P483" s="18">
        <v>-1.3433698597964394E-14</v>
      </c>
      <c r="Q483" s="227"/>
      <c r="R483" s="234"/>
      <c r="S483" s="20">
        <f t="shared" si="332"/>
        <v>-1.3433698597964394E-14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8.6189185163009316</v>
      </c>
      <c r="G484" s="227"/>
      <c r="H484" s="229"/>
      <c r="I484" s="24">
        <f t="shared" si="331"/>
        <v>8.6189185163009316</v>
      </c>
      <c r="J484" s="6"/>
      <c r="K484" s="25" t="s">
        <v>16</v>
      </c>
      <c r="L484" s="227"/>
      <c r="M484" s="228"/>
      <c r="N484" s="228"/>
      <c r="O484" s="229"/>
      <c r="P484" s="26">
        <v>0.4563231964639094</v>
      </c>
      <c r="Q484" s="227"/>
      <c r="R484" s="234"/>
      <c r="S484" s="28">
        <f t="shared" si="332"/>
        <v>0.4563231964639094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0.33178023674861251</v>
      </c>
      <c r="G485" s="227"/>
      <c r="H485" s="229"/>
      <c r="I485" s="16">
        <f t="shared" si="331"/>
        <v>0.33178023674861251</v>
      </c>
      <c r="J485" s="6"/>
      <c r="K485" s="31" t="s">
        <v>136</v>
      </c>
      <c r="L485" s="227"/>
      <c r="M485" s="228"/>
      <c r="N485" s="228"/>
      <c r="O485" s="229"/>
      <c r="P485" s="18">
        <v>-3.6798439873564348E-4</v>
      </c>
      <c r="Q485" s="227"/>
      <c r="R485" s="234"/>
      <c r="S485" s="20">
        <f t="shared" si="332"/>
        <v>-3.6798439873564348E-4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11.409376878208727</v>
      </c>
      <c r="G486" s="227"/>
      <c r="H486" s="229"/>
      <c r="I486" s="24">
        <f t="shared" si="331"/>
        <v>11.409376878208727</v>
      </c>
      <c r="J486" s="6"/>
      <c r="K486" s="25" t="s">
        <v>24</v>
      </c>
      <c r="L486" s="227"/>
      <c r="M486" s="228"/>
      <c r="N486" s="228"/>
      <c r="O486" s="229"/>
      <c r="P486" s="26">
        <v>-3.2329694477084558E-13</v>
      </c>
      <c r="Q486" s="227"/>
      <c r="R486" s="234"/>
      <c r="S486" s="28">
        <f t="shared" si="332"/>
        <v>-3.2329694477084558E-13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331"/>
        <v>0</v>
      </c>
      <c r="J487" s="6"/>
      <c r="K487" s="31" t="s">
        <v>23</v>
      </c>
      <c r="L487" s="227"/>
      <c r="M487" s="228"/>
      <c r="N487" s="228"/>
      <c r="O487" s="229"/>
      <c r="P487" s="18">
        <v>-5.6843418860808015E-14</v>
      </c>
      <c r="Q487" s="227"/>
      <c r="R487" s="234"/>
      <c r="S487" s="20">
        <f t="shared" si="332"/>
        <v>-5.6843418860808015E-14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331"/>
        <v>0</v>
      </c>
      <c r="J488" s="6"/>
      <c r="K488" s="25" t="s">
        <v>58</v>
      </c>
      <c r="L488" s="227"/>
      <c r="M488" s="228"/>
      <c r="N488" s="228"/>
      <c r="O488" s="229"/>
      <c r="P488" s="26">
        <v>-6.3282712403633923E-14</v>
      </c>
      <c r="Q488" s="227"/>
      <c r="R488" s="234"/>
      <c r="S488" s="28">
        <f t="shared" si="332"/>
        <v>-6.3282712403633923E-14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422.19005919526967</v>
      </c>
      <c r="G489" s="227"/>
      <c r="H489" s="229"/>
      <c r="I489" s="16">
        <f t="shared" si="331"/>
        <v>422.19005919526967</v>
      </c>
      <c r="J489" s="6"/>
      <c r="K489" s="31" t="s">
        <v>21</v>
      </c>
      <c r="L489" s="227"/>
      <c r="M489" s="228"/>
      <c r="N489" s="228"/>
      <c r="O489" s="229"/>
      <c r="P489" s="18">
        <v>164.00029796323065</v>
      </c>
      <c r="Q489" s="227"/>
      <c r="R489" s="234"/>
      <c r="S489" s="20">
        <f t="shared" si="332"/>
        <v>164.00029796323065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331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332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331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332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331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332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331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332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331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332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331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332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I496" si="333">SUM(C475:C491)</f>
        <v>0</v>
      </c>
      <c r="D496" s="57">
        <f t="shared" si="333"/>
        <v>0</v>
      </c>
      <c r="E496" s="57">
        <f t="shared" si="333"/>
        <v>0</v>
      </c>
      <c r="F496" s="57">
        <f t="shared" si="333"/>
        <v>12614.031437795235</v>
      </c>
      <c r="G496" s="57">
        <f t="shared" si="333"/>
        <v>0</v>
      </c>
      <c r="H496" s="58">
        <f t="shared" si="333"/>
        <v>0</v>
      </c>
      <c r="I496" s="16">
        <f t="shared" si="333"/>
        <v>12614.031437795235</v>
      </c>
      <c r="J496" s="6"/>
      <c r="K496" s="59" t="s">
        <v>25</v>
      </c>
      <c r="L496" s="57">
        <f>SUM(L475:L491)</f>
        <v>0</v>
      </c>
      <c r="M496" s="57">
        <f t="shared" ref="M496:S496" si="334">SUM(M475:M491)</f>
        <v>0</v>
      </c>
      <c r="N496" s="57">
        <f t="shared" si="334"/>
        <v>0</v>
      </c>
      <c r="O496" s="57">
        <f t="shared" si="334"/>
        <v>0</v>
      </c>
      <c r="P496" s="57">
        <f t="shared" si="334"/>
        <v>4383.9082799089774</v>
      </c>
      <c r="Q496" s="57">
        <f t="shared" si="334"/>
        <v>0</v>
      </c>
      <c r="R496" s="58">
        <f t="shared" si="334"/>
        <v>0</v>
      </c>
      <c r="S496" s="60">
        <f t="shared" si="334"/>
        <v>4383.9082799089774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335">IF($I496=0,"-",C496/$I496)</f>
        <v>0</v>
      </c>
      <c r="D497" s="98">
        <f t="shared" si="335"/>
        <v>0</v>
      </c>
      <c r="E497" s="98">
        <f t="shared" si="335"/>
        <v>0</v>
      </c>
      <c r="F497" s="98">
        <f t="shared" si="335"/>
        <v>1</v>
      </c>
      <c r="G497" s="98">
        <f t="shared" si="335"/>
        <v>0</v>
      </c>
      <c r="H497" s="99">
        <f t="shared" si="335"/>
        <v>0</v>
      </c>
      <c r="I497" s="100">
        <f>SUM(B497:H497)</f>
        <v>1</v>
      </c>
      <c r="J497" s="1"/>
      <c r="K497" s="64" t="s">
        <v>86</v>
      </c>
      <c r="L497" s="65">
        <f>IF($S496=0,"-",L496/$S496)</f>
        <v>0</v>
      </c>
      <c r="M497" s="65">
        <f t="shared" ref="M497:R497" si="336">IF($S496=0,"-",M496/$S496)</f>
        <v>0</v>
      </c>
      <c r="N497" s="65">
        <f t="shared" si="336"/>
        <v>0</v>
      </c>
      <c r="O497" s="65">
        <f t="shared" si="336"/>
        <v>0</v>
      </c>
      <c r="P497" s="65">
        <f t="shared" si="336"/>
        <v>1</v>
      </c>
      <c r="Q497" s="65">
        <f t="shared" si="336"/>
        <v>0</v>
      </c>
      <c r="R497" s="66">
        <f t="shared" si="336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337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338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337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338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337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338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337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338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337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338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337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338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337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338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337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338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337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338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337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338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337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338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337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338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337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338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337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338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337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338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337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338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337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338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337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338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337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338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337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338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I522" si="339">SUM(C501:C517)</f>
        <v>0</v>
      </c>
      <c r="D522" s="57">
        <f t="shared" si="339"/>
        <v>0</v>
      </c>
      <c r="E522" s="57">
        <f t="shared" si="339"/>
        <v>0</v>
      </c>
      <c r="F522" s="57">
        <f t="shared" si="339"/>
        <v>0</v>
      </c>
      <c r="G522" s="57">
        <f t="shared" si="339"/>
        <v>0</v>
      </c>
      <c r="H522" s="58">
        <f t="shared" si="339"/>
        <v>0</v>
      </c>
      <c r="I522" s="16">
        <f t="shared" si="339"/>
        <v>0</v>
      </c>
      <c r="J522" s="6"/>
      <c r="K522" s="59" t="s">
        <v>25</v>
      </c>
      <c r="L522" s="57">
        <f>SUM(L501:L517)</f>
        <v>0</v>
      </c>
      <c r="M522" s="57">
        <f t="shared" ref="M522:S522" si="340">SUM(M501:M517)</f>
        <v>0</v>
      </c>
      <c r="N522" s="57">
        <f t="shared" si="340"/>
        <v>0</v>
      </c>
      <c r="O522" s="57">
        <f t="shared" si="340"/>
        <v>0</v>
      </c>
      <c r="P522" s="57">
        <f t="shared" si="340"/>
        <v>0</v>
      </c>
      <c r="Q522" s="57">
        <f t="shared" si="340"/>
        <v>0</v>
      </c>
      <c r="R522" s="58">
        <f t="shared" si="340"/>
        <v>0</v>
      </c>
      <c r="S522" s="60">
        <f t="shared" si="340"/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341">IF($I522=0,"-",C522/$I522)</f>
        <v>-</v>
      </c>
      <c r="D523" s="98" t="str">
        <f t="shared" si="341"/>
        <v>-</v>
      </c>
      <c r="E523" s="98" t="str">
        <f t="shared" si="341"/>
        <v>-</v>
      </c>
      <c r="F523" s="98" t="str">
        <f t="shared" si="341"/>
        <v>-</v>
      </c>
      <c r="G523" s="98" t="str">
        <f t="shared" si="341"/>
        <v>-</v>
      </c>
      <c r="H523" s="99" t="str">
        <f t="shared" si="341"/>
        <v>-</v>
      </c>
      <c r="I523" s="100">
        <f>SUM(B523:H523)</f>
        <v>0</v>
      </c>
      <c r="J523" s="1"/>
      <c r="K523" s="64" t="s">
        <v>86</v>
      </c>
      <c r="L523" s="65" t="str">
        <f>IF($S522=0,"-",L522/$S522)</f>
        <v>-</v>
      </c>
      <c r="M523" s="65" t="str">
        <f t="shared" ref="M523:R523" si="342">IF($S522=0,"-",M522/$S522)</f>
        <v>-</v>
      </c>
      <c r="N523" s="65" t="str">
        <f t="shared" si="342"/>
        <v>-</v>
      </c>
      <c r="O523" s="65" t="str">
        <f t="shared" si="342"/>
        <v>-</v>
      </c>
      <c r="P523" s="65" t="str">
        <f t="shared" si="342"/>
        <v>-</v>
      </c>
      <c r="Q523" s="65" t="str">
        <f t="shared" si="342"/>
        <v>-</v>
      </c>
      <c r="R523" s="66" t="str">
        <f t="shared" si="342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343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344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343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344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343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344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343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344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343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344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4.9819671680161743</v>
      </c>
      <c r="G533" s="227"/>
      <c r="H533" s="229"/>
      <c r="I533" s="16">
        <f t="shared" si="343"/>
        <v>4.9819671680161743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344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0.54860714421155721</v>
      </c>
      <c r="G534" s="227"/>
      <c r="H534" s="229"/>
      <c r="I534" s="24">
        <f t="shared" si="343"/>
        <v>0.54860714421155721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344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343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344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343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344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343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344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343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344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343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344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343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344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343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344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343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344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343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344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343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344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343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344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343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344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343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344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I548" si="345">SUM(C527:C543)</f>
        <v>0</v>
      </c>
      <c r="D548" s="57">
        <f t="shared" si="345"/>
        <v>0</v>
      </c>
      <c r="E548" s="57">
        <f t="shared" si="345"/>
        <v>0</v>
      </c>
      <c r="F548" s="57">
        <f t="shared" si="345"/>
        <v>5.5305743122277313</v>
      </c>
      <c r="G548" s="57">
        <f t="shared" si="345"/>
        <v>0</v>
      </c>
      <c r="H548" s="58">
        <f t="shared" si="345"/>
        <v>0</v>
      </c>
      <c r="I548" s="16">
        <f t="shared" si="345"/>
        <v>5.5305743122277313</v>
      </c>
      <c r="J548" s="6"/>
      <c r="K548" s="59" t="s">
        <v>25</v>
      </c>
      <c r="L548" s="57">
        <f>SUM(L527:L543)</f>
        <v>0</v>
      </c>
      <c r="M548" s="57">
        <f t="shared" ref="M548:S548" si="346">SUM(M527:M543)</f>
        <v>0</v>
      </c>
      <c r="N548" s="57">
        <f t="shared" si="346"/>
        <v>0</v>
      </c>
      <c r="O548" s="57">
        <f t="shared" si="346"/>
        <v>0</v>
      </c>
      <c r="P548" s="57">
        <f t="shared" si="346"/>
        <v>0</v>
      </c>
      <c r="Q548" s="57">
        <f t="shared" si="346"/>
        <v>0</v>
      </c>
      <c r="R548" s="58">
        <f t="shared" si="346"/>
        <v>0</v>
      </c>
      <c r="S548" s="60">
        <f t="shared" si="346"/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347">IF($I548=0,"-",C548/$I548)</f>
        <v>0</v>
      </c>
      <c r="D549" s="98">
        <f t="shared" si="347"/>
        <v>0</v>
      </c>
      <c r="E549" s="98">
        <f t="shared" si="347"/>
        <v>0</v>
      </c>
      <c r="F549" s="98">
        <f t="shared" si="347"/>
        <v>1</v>
      </c>
      <c r="G549" s="98">
        <f t="shared" si="347"/>
        <v>0</v>
      </c>
      <c r="H549" s="99">
        <f t="shared" si="347"/>
        <v>0</v>
      </c>
      <c r="I549" s="100">
        <f>SUM(B549:H549)</f>
        <v>1</v>
      </c>
      <c r="J549" s="1"/>
      <c r="K549" s="64" t="s">
        <v>86</v>
      </c>
      <c r="L549" s="65" t="str">
        <f>IF($S548=0,"-",L548/$S548)</f>
        <v>-</v>
      </c>
      <c r="M549" s="65" t="str">
        <f t="shared" ref="M549:R549" si="348">IF($S548=0,"-",M548/$S548)</f>
        <v>-</v>
      </c>
      <c r="N549" s="65" t="str">
        <f t="shared" si="348"/>
        <v>-</v>
      </c>
      <c r="O549" s="65" t="str">
        <f t="shared" si="348"/>
        <v>-</v>
      </c>
      <c r="P549" s="65" t="str">
        <f t="shared" si="348"/>
        <v>-</v>
      </c>
      <c r="Q549" s="65" t="str">
        <f t="shared" si="348"/>
        <v>-</v>
      </c>
      <c r="R549" s="66" t="str">
        <f t="shared" si="348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349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350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349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350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349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350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349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350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349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350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349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350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12.54882229392188</v>
      </c>
      <c r="G560" s="227"/>
      <c r="H560" s="229"/>
      <c r="I560" s="24">
        <f t="shared" si="349"/>
        <v>12.54882229392188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350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142.9934531713881</v>
      </c>
      <c r="G561" s="227"/>
      <c r="H561" s="229"/>
      <c r="I561" s="16">
        <f t="shared" si="349"/>
        <v>142.9934531713881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350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349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350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349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350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349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350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349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350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349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350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349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350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349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350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349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350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349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350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349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350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349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350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349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350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I574" si="351">SUM(C553:C569)</f>
        <v>0</v>
      </c>
      <c r="D574" s="57">
        <f t="shared" si="351"/>
        <v>0</v>
      </c>
      <c r="E574" s="57">
        <f t="shared" si="351"/>
        <v>0</v>
      </c>
      <c r="F574" s="57">
        <f t="shared" si="351"/>
        <v>155.54227546530998</v>
      </c>
      <c r="G574" s="57">
        <f t="shared" si="351"/>
        <v>0</v>
      </c>
      <c r="H574" s="58">
        <f t="shared" si="351"/>
        <v>0</v>
      </c>
      <c r="I574" s="16">
        <f t="shared" si="351"/>
        <v>155.54227546530998</v>
      </c>
      <c r="J574" s="6"/>
      <c r="K574" s="59" t="s">
        <v>25</v>
      </c>
      <c r="L574" s="57">
        <f>SUM(L553:L569)</f>
        <v>0</v>
      </c>
      <c r="M574" s="57">
        <f t="shared" ref="M574:S574" si="352">SUM(M553:M569)</f>
        <v>0</v>
      </c>
      <c r="N574" s="57">
        <f t="shared" si="352"/>
        <v>0</v>
      </c>
      <c r="O574" s="57">
        <f t="shared" si="352"/>
        <v>0</v>
      </c>
      <c r="P574" s="57">
        <f t="shared" si="352"/>
        <v>0</v>
      </c>
      <c r="Q574" s="57">
        <f t="shared" si="352"/>
        <v>0</v>
      </c>
      <c r="R574" s="58">
        <f t="shared" si="352"/>
        <v>0</v>
      </c>
      <c r="S574" s="60">
        <f t="shared" si="352"/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353">IF($I574=0,"-",C574/$I574)</f>
        <v>0</v>
      </c>
      <c r="D575" s="98">
        <f t="shared" si="353"/>
        <v>0</v>
      </c>
      <c r="E575" s="98">
        <f t="shared" si="353"/>
        <v>0</v>
      </c>
      <c r="F575" s="98">
        <f t="shared" si="353"/>
        <v>1</v>
      </c>
      <c r="G575" s="98">
        <f t="shared" si="353"/>
        <v>0</v>
      </c>
      <c r="H575" s="99">
        <f t="shared" si="353"/>
        <v>0</v>
      </c>
      <c r="I575" s="100">
        <f>SUM(B575:H575)</f>
        <v>1</v>
      </c>
      <c r="J575" s="1"/>
      <c r="K575" s="64" t="s">
        <v>86</v>
      </c>
      <c r="L575" s="65" t="str">
        <f>IF($S574=0,"-",L574/$S574)</f>
        <v>-</v>
      </c>
      <c r="M575" s="65" t="str">
        <f t="shared" ref="M575:R575" si="354">IF($S574=0,"-",M574/$S574)</f>
        <v>-</v>
      </c>
      <c r="N575" s="65" t="str">
        <f t="shared" si="354"/>
        <v>-</v>
      </c>
      <c r="O575" s="65" t="str">
        <f t="shared" si="354"/>
        <v>-</v>
      </c>
      <c r="P575" s="65" t="str">
        <f t="shared" si="354"/>
        <v>-</v>
      </c>
      <c r="Q575" s="65" t="str">
        <f t="shared" si="354"/>
        <v>-</v>
      </c>
      <c r="R575" s="66" t="str">
        <f t="shared" si="354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3.615347977267851</v>
      </c>
      <c r="C579" s="14">
        <v>0</v>
      </c>
      <c r="D579" s="14">
        <v>0.68932313769227793</v>
      </c>
      <c r="E579" s="14">
        <v>0</v>
      </c>
      <c r="F579" s="213"/>
      <c r="G579" s="14">
        <v>0</v>
      </c>
      <c r="H579" s="15">
        <v>0</v>
      </c>
      <c r="I579" s="16">
        <f>SUM(B579:H579)</f>
        <v>4.3046711149601293</v>
      </c>
      <c r="J579" s="6"/>
      <c r="K579" s="72" t="s">
        <v>6</v>
      </c>
      <c r="L579" s="14">
        <v>3.615347977267851</v>
      </c>
      <c r="M579" s="14">
        <v>0</v>
      </c>
      <c r="N579" s="14">
        <v>0.68932313769227793</v>
      </c>
      <c r="O579" s="14">
        <v>0</v>
      </c>
      <c r="P579" s="14">
        <v>9.4042047876025485E-3</v>
      </c>
      <c r="Q579" s="14">
        <v>0</v>
      </c>
      <c r="R579" s="73">
        <v>0</v>
      </c>
      <c r="S579" s="74">
        <f>SUM(L579:R579)</f>
        <v>4.3140753197477322</v>
      </c>
    </row>
    <row r="580" spans="1:19" x14ac:dyDescent="0.25">
      <c r="A580" s="21" t="s">
        <v>7</v>
      </c>
      <c r="B580" s="22">
        <v>4.5959527011145678</v>
      </c>
      <c r="C580" s="22">
        <v>0</v>
      </c>
      <c r="D580" s="22">
        <v>1.1235258700187236</v>
      </c>
      <c r="E580" s="22">
        <v>0</v>
      </c>
      <c r="F580" s="214"/>
      <c r="G580" s="22">
        <v>0</v>
      </c>
      <c r="H580" s="23">
        <v>0</v>
      </c>
      <c r="I580" s="24">
        <f t="shared" ref="I580:I599" si="355">SUM(B580:H580)</f>
        <v>5.7194785711332914</v>
      </c>
      <c r="J580" s="6"/>
      <c r="K580" s="25" t="s">
        <v>7</v>
      </c>
      <c r="L580" s="26">
        <v>4.5959527011145678</v>
      </c>
      <c r="M580" s="26">
        <v>0</v>
      </c>
      <c r="N580" s="26">
        <v>1.1235258700187236</v>
      </c>
      <c r="O580" s="26">
        <v>0</v>
      </c>
      <c r="P580" s="26">
        <v>0</v>
      </c>
      <c r="Q580" s="26">
        <v>0</v>
      </c>
      <c r="R580" s="27">
        <v>0</v>
      </c>
      <c r="S580" s="28">
        <f t="shared" ref="S580:S599" si="356">SUM(L580:R580)</f>
        <v>5.7194785711332914</v>
      </c>
    </row>
    <row r="581" spans="1:19" x14ac:dyDescent="0.25">
      <c r="A581" s="29" t="s">
        <v>9</v>
      </c>
      <c r="B581" s="18">
        <v>1.9351533332464004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355"/>
        <v>1.9351533332464004</v>
      </c>
      <c r="J581" s="6"/>
      <c r="K581" s="31" t="s">
        <v>9</v>
      </c>
      <c r="L581" s="18">
        <v>1.9351533332464004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356"/>
        <v>1.9351533332464004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355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356"/>
        <v>0</v>
      </c>
    </row>
    <row r="583" spans="1:19" x14ac:dyDescent="0.25">
      <c r="A583" s="29" t="s">
        <v>15</v>
      </c>
      <c r="B583" s="18">
        <v>140.69737466653129</v>
      </c>
      <c r="C583" s="18">
        <v>17.041941227416782</v>
      </c>
      <c r="D583" s="18">
        <v>3.6746160930849605</v>
      </c>
      <c r="E583" s="18">
        <v>8.19543728145619</v>
      </c>
      <c r="F583" s="214"/>
      <c r="G583" s="18">
        <v>0</v>
      </c>
      <c r="H583" s="30">
        <v>0</v>
      </c>
      <c r="I583" s="16">
        <f t="shared" si="355"/>
        <v>169.60936926848919</v>
      </c>
      <c r="J583" s="6"/>
      <c r="K583" s="31" t="s">
        <v>15</v>
      </c>
      <c r="L583" s="18">
        <v>140.69737466653129</v>
      </c>
      <c r="M583" s="18">
        <v>17.041941227416782</v>
      </c>
      <c r="N583" s="18">
        <v>3.6746160930849605</v>
      </c>
      <c r="O583" s="18">
        <v>8.19543728145619</v>
      </c>
      <c r="P583" s="18">
        <v>0</v>
      </c>
      <c r="Q583" s="18">
        <v>0</v>
      </c>
      <c r="R583" s="19">
        <v>0</v>
      </c>
      <c r="S583" s="20">
        <f t="shared" si="356"/>
        <v>169.60936926848919</v>
      </c>
    </row>
    <row r="584" spans="1:19" x14ac:dyDescent="0.25">
      <c r="A584" s="21" t="s">
        <v>14</v>
      </c>
      <c r="B584" s="22">
        <v>419.53512721851911</v>
      </c>
      <c r="C584" s="22">
        <v>6.3668000260126743</v>
      </c>
      <c r="D584" s="22">
        <v>7.5280887364676534</v>
      </c>
      <c r="E584" s="22">
        <v>0</v>
      </c>
      <c r="F584" s="214"/>
      <c r="G584" s="22">
        <v>0</v>
      </c>
      <c r="H584" s="23">
        <v>0</v>
      </c>
      <c r="I584" s="24">
        <f t="shared" si="355"/>
        <v>433.43001598099949</v>
      </c>
      <c r="J584" s="6"/>
      <c r="K584" s="25" t="s">
        <v>14</v>
      </c>
      <c r="L584" s="26">
        <v>419.53512721851911</v>
      </c>
      <c r="M584" s="26">
        <v>6.3668000260126743</v>
      </c>
      <c r="N584" s="26">
        <v>7.5280887364676534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356"/>
        <v>433.43001598099949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7.0668546516885533E-2</v>
      </c>
      <c r="E585" s="18">
        <v>32.965792528244847</v>
      </c>
      <c r="F585" s="214"/>
      <c r="G585" s="18">
        <v>0</v>
      </c>
      <c r="H585" s="30">
        <v>0</v>
      </c>
      <c r="I585" s="16">
        <f t="shared" si="355"/>
        <v>33.036461074761732</v>
      </c>
      <c r="J585" s="6"/>
      <c r="K585" s="31" t="s">
        <v>56</v>
      </c>
      <c r="L585" s="18">
        <v>0</v>
      </c>
      <c r="M585" s="18">
        <v>0</v>
      </c>
      <c r="N585" s="18">
        <v>7.0668546516885533E-2</v>
      </c>
      <c r="O585" s="18">
        <v>32.965792528244847</v>
      </c>
      <c r="P585" s="18">
        <v>2330.0897107264295</v>
      </c>
      <c r="Q585" s="18">
        <v>0</v>
      </c>
      <c r="R585" s="19">
        <v>0</v>
      </c>
      <c r="S585" s="20">
        <f t="shared" si="356"/>
        <v>2363.126171801191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8.5778450889327073E-3</v>
      </c>
      <c r="E586" s="22">
        <v>0.25079482331207953</v>
      </c>
      <c r="F586" s="214"/>
      <c r="G586" s="22">
        <v>0</v>
      </c>
      <c r="H586" s="23">
        <v>0</v>
      </c>
      <c r="I586" s="24">
        <f t="shared" si="355"/>
        <v>0.25937266840101225</v>
      </c>
      <c r="J586" s="6"/>
      <c r="K586" s="25" t="s">
        <v>11</v>
      </c>
      <c r="L586" s="26">
        <v>0</v>
      </c>
      <c r="M586" s="26">
        <v>0</v>
      </c>
      <c r="N586" s="26">
        <v>8.5778450889327073E-3</v>
      </c>
      <c r="O586" s="26">
        <v>0.25079482331207953</v>
      </c>
      <c r="P586" s="26">
        <v>81.286901767842465</v>
      </c>
      <c r="Q586" s="26">
        <v>0</v>
      </c>
      <c r="R586" s="27">
        <v>0</v>
      </c>
      <c r="S586" s="28">
        <f t="shared" si="356"/>
        <v>81.546274436243479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355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142.9934531713881</v>
      </c>
      <c r="Q587" s="18">
        <v>0</v>
      </c>
      <c r="R587" s="19">
        <v>0</v>
      </c>
      <c r="S587" s="20">
        <f t="shared" si="356"/>
        <v>142.9934531713881</v>
      </c>
    </row>
    <row r="588" spans="1:19" x14ac:dyDescent="0.25">
      <c r="A588" s="21" t="s">
        <v>16</v>
      </c>
      <c r="B588" s="22">
        <v>154.32847831410058</v>
      </c>
      <c r="C588" s="22">
        <v>0.83619717672939176</v>
      </c>
      <c r="D588" s="22">
        <v>19.586816431754315</v>
      </c>
      <c r="E588" s="22">
        <v>2.6700223495106328</v>
      </c>
      <c r="F588" s="214"/>
      <c r="G588" s="22">
        <v>0</v>
      </c>
      <c r="H588" s="23">
        <v>0</v>
      </c>
      <c r="I588" s="24">
        <f t="shared" si="355"/>
        <v>177.42151427209495</v>
      </c>
      <c r="J588" s="6"/>
      <c r="K588" s="25" t="s">
        <v>16</v>
      </c>
      <c r="L588" s="26">
        <v>154.32847831410058</v>
      </c>
      <c r="M588" s="26">
        <v>0.83619717672939176</v>
      </c>
      <c r="N588" s="26">
        <v>19.586816431754315</v>
      </c>
      <c r="O588" s="26">
        <v>2.6700223495106328</v>
      </c>
      <c r="P588" s="26">
        <v>0</v>
      </c>
      <c r="Q588" s="26">
        <v>0</v>
      </c>
      <c r="R588" s="27">
        <v>0</v>
      </c>
      <c r="S588" s="28">
        <f t="shared" si="356"/>
        <v>177.42151427209495</v>
      </c>
    </row>
    <row r="589" spans="1:19" x14ac:dyDescent="0.25">
      <c r="A589" s="29" t="s">
        <v>136</v>
      </c>
      <c r="B589" s="18">
        <v>885.75878118175012</v>
      </c>
      <c r="C589" s="18">
        <v>139.5838773629763</v>
      </c>
      <c r="D589" s="18">
        <v>27.223210720403049</v>
      </c>
      <c r="E589" s="18">
        <v>21.436084996545844</v>
      </c>
      <c r="F589" s="214"/>
      <c r="G589" s="18">
        <v>0</v>
      </c>
      <c r="H589" s="30">
        <v>0</v>
      </c>
      <c r="I589" s="16">
        <f t="shared" si="355"/>
        <v>1074.0019542616753</v>
      </c>
      <c r="J589" s="6"/>
      <c r="K589" s="31" t="s">
        <v>136</v>
      </c>
      <c r="L589" s="18">
        <v>885.75878118175012</v>
      </c>
      <c r="M589" s="18">
        <v>139.5838773629763</v>
      </c>
      <c r="N589" s="18">
        <v>27.223210720403049</v>
      </c>
      <c r="O589" s="18">
        <v>21.436084996545844</v>
      </c>
      <c r="P589" s="18">
        <v>0</v>
      </c>
      <c r="Q589" s="18">
        <v>0</v>
      </c>
      <c r="R589" s="19">
        <v>0</v>
      </c>
      <c r="S589" s="20">
        <f t="shared" si="356"/>
        <v>1074.0019542616753</v>
      </c>
    </row>
    <row r="590" spans="1:19" x14ac:dyDescent="0.25">
      <c r="A590" s="21" t="s">
        <v>24</v>
      </c>
      <c r="B590" s="22">
        <v>248.30134228772997</v>
      </c>
      <c r="C590" s="22">
        <v>0</v>
      </c>
      <c r="D590" s="22">
        <v>547.63595375864156</v>
      </c>
      <c r="E590" s="22">
        <v>120.67892822280349</v>
      </c>
      <c r="F590" s="214"/>
      <c r="G590" s="22">
        <v>375.19268387452649</v>
      </c>
      <c r="H590" s="23">
        <v>9.7675054988641541E-2</v>
      </c>
      <c r="I590" s="24">
        <f t="shared" si="355"/>
        <v>1291.9065831986902</v>
      </c>
      <c r="J590" s="6"/>
      <c r="K590" s="25" t="s">
        <v>24</v>
      </c>
      <c r="L590" s="26">
        <v>248.30134228772997</v>
      </c>
      <c r="M590" s="26">
        <v>0</v>
      </c>
      <c r="N590" s="26">
        <v>547.63595375864156</v>
      </c>
      <c r="O590" s="26">
        <v>120.67892822280349</v>
      </c>
      <c r="P590" s="26">
        <v>48.185738721444949</v>
      </c>
      <c r="Q590" s="26">
        <v>375.19268387452649</v>
      </c>
      <c r="R590" s="27">
        <v>9.7675054988641541E-2</v>
      </c>
      <c r="S590" s="28">
        <f t="shared" si="356"/>
        <v>1340.0923219201352</v>
      </c>
    </row>
    <row r="591" spans="1:19" x14ac:dyDescent="0.25">
      <c r="A591" s="29" t="s">
        <v>23</v>
      </c>
      <c r="B591" s="18">
        <v>185.39262401723602</v>
      </c>
      <c r="C591" s="18">
        <v>1.1753561521766502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355"/>
        <v>186.56798016941266</v>
      </c>
      <c r="J591" s="6"/>
      <c r="K591" s="31" t="s">
        <v>23</v>
      </c>
      <c r="L591" s="18">
        <v>185.39262401723602</v>
      </c>
      <c r="M591" s="18">
        <v>1.1753561521766502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356"/>
        <v>186.56798016941266</v>
      </c>
    </row>
    <row r="592" spans="1:19" x14ac:dyDescent="0.25">
      <c r="A592" s="21" t="s">
        <v>58</v>
      </c>
      <c r="B592" s="22">
        <v>13.086438265330049</v>
      </c>
      <c r="C592" s="22">
        <v>0</v>
      </c>
      <c r="D592" s="22">
        <v>2.3263833560681872</v>
      </c>
      <c r="E592" s="22">
        <v>0</v>
      </c>
      <c r="F592" s="214"/>
      <c r="G592" s="22">
        <v>0</v>
      </c>
      <c r="H592" s="23">
        <v>0</v>
      </c>
      <c r="I592" s="24">
        <f t="shared" si="355"/>
        <v>15.412821621398237</v>
      </c>
      <c r="J592" s="6"/>
      <c r="K592" s="25" t="s">
        <v>58</v>
      </c>
      <c r="L592" s="26">
        <v>13.086438265330049</v>
      </c>
      <c r="M592" s="26">
        <v>0</v>
      </c>
      <c r="N592" s="26">
        <v>2.3263833560681872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356"/>
        <v>15.412821621398237</v>
      </c>
    </row>
    <row r="593" spans="1:85" x14ac:dyDescent="0.25">
      <c r="A593" s="29" t="s">
        <v>21</v>
      </c>
      <c r="B593" s="18">
        <v>46.50034686189462</v>
      </c>
      <c r="C593" s="18">
        <v>0</v>
      </c>
      <c r="D593" s="18">
        <v>2.868105039357967</v>
      </c>
      <c r="E593" s="18">
        <v>0</v>
      </c>
      <c r="F593" s="214"/>
      <c r="G593" s="18">
        <v>0</v>
      </c>
      <c r="H593" s="30">
        <v>0</v>
      </c>
      <c r="I593" s="16">
        <f t="shared" si="355"/>
        <v>49.368451901252584</v>
      </c>
      <c r="J593" s="6"/>
      <c r="K593" s="31" t="s">
        <v>21</v>
      </c>
      <c r="L593" s="18">
        <v>46.50034686189462</v>
      </c>
      <c r="M593" s="18">
        <v>0</v>
      </c>
      <c r="N593" s="18">
        <v>2.868105039357967</v>
      </c>
      <c r="O593" s="18">
        <v>0</v>
      </c>
      <c r="P593" s="18">
        <v>95.009633467395773</v>
      </c>
      <c r="Q593" s="18">
        <v>0</v>
      </c>
      <c r="R593" s="19">
        <v>0</v>
      </c>
      <c r="S593" s="20">
        <f t="shared" si="356"/>
        <v>144.37808536864836</v>
      </c>
    </row>
    <row r="594" spans="1:85" x14ac:dyDescent="0.25">
      <c r="A594" s="21" t="s">
        <v>20</v>
      </c>
      <c r="B594" s="22">
        <v>16.125536716738964</v>
      </c>
      <c r="C594" s="22">
        <v>0</v>
      </c>
      <c r="D594" s="22">
        <v>0.29793956938307919</v>
      </c>
      <c r="E594" s="22">
        <v>0</v>
      </c>
      <c r="F594" s="214"/>
      <c r="G594" s="22">
        <v>0</v>
      </c>
      <c r="H594" s="23">
        <v>0</v>
      </c>
      <c r="I594" s="24">
        <f t="shared" si="355"/>
        <v>16.423476286122042</v>
      </c>
      <c r="J594" s="6"/>
      <c r="K594" s="25" t="s">
        <v>20</v>
      </c>
      <c r="L594" s="26">
        <v>16.125536716738964</v>
      </c>
      <c r="M594" s="26">
        <v>0</v>
      </c>
      <c r="N594" s="26">
        <v>0.29793956938307919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356"/>
        <v>16.423476286122042</v>
      </c>
      <c r="V594"/>
    </row>
    <row r="595" spans="1:85" x14ac:dyDescent="0.25">
      <c r="A595" s="32" t="s">
        <v>62</v>
      </c>
      <c r="B595" s="18">
        <v>190.1057314031892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355"/>
        <v>190.1057314031892</v>
      </c>
      <c r="J595" s="6"/>
      <c r="K595" s="33" t="s">
        <v>62</v>
      </c>
      <c r="L595" s="18">
        <v>190.1057314031892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356"/>
        <v>190.1057314031892</v>
      </c>
    </row>
    <row r="596" spans="1:85" ht="14.4" x14ac:dyDescent="0.3">
      <c r="A596" s="34" t="s">
        <v>22</v>
      </c>
      <c r="B596" s="35">
        <v>190.1057314031892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355"/>
        <v>190.1057314031892</v>
      </c>
      <c r="J596" s="6"/>
      <c r="K596" s="38" t="s">
        <v>22</v>
      </c>
      <c r="L596" s="39">
        <v>190.1057314031892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356"/>
        <v>190.1057314031892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355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356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355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356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355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356"/>
        <v>0</v>
      </c>
    </row>
    <row r="600" spans="1:85" x14ac:dyDescent="0.25">
      <c r="A600" s="56" t="s">
        <v>25</v>
      </c>
      <c r="B600" s="57">
        <f>SUM(B579:B595)</f>
        <v>2309.9782349446486</v>
      </c>
      <c r="C600" s="57">
        <f t="shared" ref="C600:I600" si="357">SUM(C579:C595)</f>
        <v>165.00417194531178</v>
      </c>
      <c r="D600" s="57">
        <f t="shared" si="357"/>
        <v>613.03320910447746</v>
      </c>
      <c r="E600" s="57">
        <f t="shared" si="357"/>
        <v>186.19706020187309</v>
      </c>
      <c r="F600" s="57">
        <f t="shared" si="357"/>
        <v>0</v>
      </c>
      <c r="G600" s="57">
        <f t="shared" si="357"/>
        <v>375.19268387452649</v>
      </c>
      <c r="H600" s="58">
        <f t="shared" si="357"/>
        <v>9.7675054988641541E-2</v>
      </c>
      <c r="I600" s="16">
        <f t="shared" si="357"/>
        <v>3649.503035125826</v>
      </c>
      <c r="J600" s="6"/>
      <c r="K600" s="59" t="s">
        <v>25</v>
      </c>
      <c r="L600" s="57">
        <f>SUM(L579:L595)</f>
        <v>2309.9782349446486</v>
      </c>
      <c r="M600" s="57">
        <f t="shared" ref="M600:S600" si="358">SUM(M579:M595)</f>
        <v>165.00417194531178</v>
      </c>
      <c r="N600" s="57">
        <f t="shared" si="358"/>
        <v>613.03320910447746</v>
      </c>
      <c r="O600" s="57">
        <f t="shared" si="358"/>
        <v>186.19706020187309</v>
      </c>
      <c r="P600" s="57">
        <f t="shared" si="358"/>
        <v>2697.5748420592886</v>
      </c>
      <c r="Q600" s="57">
        <f t="shared" si="358"/>
        <v>375.19268387452649</v>
      </c>
      <c r="R600" s="58">
        <f t="shared" si="358"/>
        <v>9.7675054988641541E-2</v>
      </c>
      <c r="S600" s="60">
        <f t="shared" si="358"/>
        <v>6347.0778771851155</v>
      </c>
    </row>
    <row r="601" spans="1:85" s="1" customFormat="1" ht="15" thickBot="1" x14ac:dyDescent="0.35">
      <c r="A601" s="110" t="s">
        <v>86</v>
      </c>
      <c r="B601" s="98">
        <f>IF($I600=0,"-",B600/$I600)</f>
        <v>0.63295692939874648</v>
      </c>
      <c r="C601" s="98">
        <f t="shared" ref="C601:H601" si="359">IF($I600=0,"-",C600/$I600)</f>
        <v>4.5212778385762556E-2</v>
      </c>
      <c r="D601" s="98">
        <f t="shared" si="359"/>
        <v>0.16797717475616281</v>
      </c>
      <c r="E601" s="98">
        <f t="shared" si="359"/>
        <v>5.1019839800038269E-2</v>
      </c>
      <c r="F601" s="98">
        <f t="shared" si="359"/>
        <v>0</v>
      </c>
      <c r="G601" s="98">
        <f t="shared" si="359"/>
        <v>0.10280651372621499</v>
      </c>
      <c r="H601" s="99">
        <f t="shared" si="359"/>
        <v>2.6763933074869723E-5</v>
      </c>
      <c r="I601" s="100">
        <f>SUM(B601:H601)</f>
        <v>0.99999999999999989</v>
      </c>
      <c r="K601" s="64" t="s">
        <v>86</v>
      </c>
      <c r="L601" s="65">
        <f>IF($S600=0,"-",L600/$S600)</f>
        <v>0.36394357839029823</v>
      </c>
      <c r="M601" s="65">
        <f t="shared" ref="M601:R601" si="360">IF($S600=0,"-",M600/$S600)</f>
        <v>2.5996872125742684E-2</v>
      </c>
      <c r="N601" s="65">
        <f t="shared" si="360"/>
        <v>9.6585109079574336E-2</v>
      </c>
      <c r="O601" s="65">
        <f t="shared" si="360"/>
        <v>2.9335871373371295E-2</v>
      </c>
      <c r="P601" s="65">
        <f t="shared" si="360"/>
        <v>0.42501051574549831</v>
      </c>
      <c r="Q601" s="65">
        <f t="shared" si="360"/>
        <v>5.911266430543969E-2</v>
      </c>
      <c r="R601" s="66">
        <f t="shared" si="360"/>
        <v>1.5388980075341338E-5</v>
      </c>
      <c r="S601" s="67">
        <f>SUM(L601:R601)</f>
        <v>1</v>
      </c>
      <c r="BA601" s="68"/>
      <c r="BR601" s="68"/>
    </row>
    <row r="602" spans="1:85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27</v>
      </c>
      <c r="D603" s="8" t="s">
        <v>28</v>
      </c>
      <c r="E603" s="8" t="s">
        <v>29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29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70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ht="15" customHeight="1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30.848879368411513</v>
      </c>
      <c r="C605" s="14">
        <v>0</v>
      </c>
      <c r="D605" s="14">
        <v>4.3756857315111226</v>
      </c>
      <c r="E605" s="14">
        <v>0</v>
      </c>
      <c r="F605" s="213"/>
      <c r="G605" s="14">
        <v>0</v>
      </c>
      <c r="H605" s="15">
        <v>0</v>
      </c>
      <c r="I605" s="16">
        <f>SUM(B605:H605)</f>
        <v>35.224565099922636</v>
      </c>
      <c r="J605" s="6"/>
      <c r="K605" s="72" t="s">
        <v>6</v>
      </c>
      <c r="L605" s="14">
        <v>30.848879368411513</v>
      </c>
      <c r="M605" s="14">
        <v>0</v>
      </c>
      <c r="N605" s="14">
        <v>4.3756857315111226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35.224565099922636</v>
      </c>
      <c r="T605" s="160"/>
      <c r="U605" s="75" t="s">
        <v>6</v>
      </c>
      <c r="V605" s="76">
        <v>30.848879368411513</v>
      </c>
      <c r="W605" s="76">
        <v>3.8984749426880154</v>
      </c>
      <c r="X605" s="76">
        <v>0.47721078882310736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361">+P605</f>
        <v>0</v>
      </c>
      <c r="AF605" s="79">
        <f t="shared" ref="AF605:AF625" si="362">SUM(V605:AE605)</f>
        <v>35.224565099922636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17.391417454754393</v>
      </c>
      <c r="C606" s="22">
        <v>0</v>
      </c>
      <c r="D606" s="22">
        <v>1.3324519908798753</v>
      </c>
      <c r="E606" s="22">
        <v>0</v>
      </c>
      <c r="F606" s="214"/>
      <c r="G606" s="22">
        <v>0</v>
      </c>
      <c r="H606" s="23">
        <v>0</v>
      </c>
      <c r="I606" s="24">
        <f t="shared" ref="I606:I625" si="363">SUM(B606:H606)</f>
        <v>18.723869445634268</v>
      </c>
      <c r="J606" s="6"/>
      <c r="K606" s="25" t="s">
        <v>7</v>
      </c>
      <c r="L606" s="26">
        <v>17.391417454754393</v>
      </c>
      <c r="M606" s="26">
        <v>0</v>
      </c>
      <c r="N606" s="26">
        <v>1.3324519908798753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364">SUM(L606:R606)</f>
        <v>18.723869445634268</v>
      </c>
      <c r="T606" s="160"/>
      <c r="U606" s="80" t="s">
        <v>7</v>
      </c>
      <c r="V606" s="81">
        <v>17.391417454754393</v>
      </c>
      <c r="W606" s="81">
        <v>1.2324516355207242</v>
      </c>
      <c r="X606" s="81">
        <v>0.10000035535915097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361"/>
        <v>0</v>
      </c>
      <c r="AF606" s="83">
        <f t="shared" si="362"/>
        <v>18.723869445634268</v>
      </c>
      <c r="AG606" s="121" t="str">
        <f t="shared" ref="AG606:AG626" si="365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62.847933328657341</v>
      </c>
      <c r="C607" s="18">
        <v>0</v>
      </c>
      <c r="D607" s="18">
        <v>6.5713102578594986</v>
      </c>
      <c r="E607" s="18">
        <v>0</v>
      </c>
      <c r="F607" s="214"/>
      <c r="G607" s="18">
        <v>0</v>
      </c>
      <c r="H607" s="30">
        <v>0</v>
      </c>
      <c r="I607" s="16">
        <f t="shared" si="363"/>
        <v>69.419243586516842</v>
      </c>
      <c r="J607" s="6"/>
      <c r="K607" s="31" t="s">
        <v>9</v>
      </c>
      <c r="L607" s="18">
        <v>62.847933328657341</v>
      </c>
      <c r="M607" s="18">
        <v>0</v>
      </c>
      <c r="N607" s="18">
        <v>6.5713102578594986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364"/>
        <v>69.419243586516842</v>
      </c>
      <c r="T607" s="160"/>
      <c r="U607" s="162" t="s">
        <v>9</v>
      </c>
      <c r="V607" s="76">
        <v>62.847933328657341</v>
      </c>
      <c r="W607" s="76">
        <v>6.5713102578594986</v>
      </c>
      <c r="X607" s="76">
        <v>0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361"/>
        <v>0</v>
      </c>
      <c r="AF607" s="79">
        <f t="shared" si="362"/>
        <v>69.419243586516842</v>
      </c>
      <c r="AG607" s="121" t="str">
        <f t="shared" si="365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363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364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361"/>
        <v>0</v>
      </c>
      <c r="AF608" s="83">
        <f t="shared" si="362"/>
        <v>0</v>
      </c>
      <c r="AG608" s="121" t="str">
        <f t="shared" si="365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138.6358083732523</v>
      </c>
      <c r="C609" s="18">
        <v>0</v>
      </c>
      <c r="D609" s="18">
        <v>18.474834468415203</v>
      </c>
      <c r="E609" s="18">
        <v>0</v>
      </c>
      <c r="F609" s="214"/>
      <c r="G609" s="18">
        <v>0</v>
      </c>
      <c r="H609" s="30">
        <v>0</v>
      </c>
      <c r="I609" s="16">
        <f t="shared" si="363"/>
        <v>157.1106428416675</v>
      </c>
      <c r="J609" s="6"/>
      <c r="K609" s="31" t="s">
        <v>15</v>
      </c>
      <c r="L609" s="18">
        <v>138.6358083732523</v>
      </c>
      <c r="M609" s="18">
        <v>0</v>
      </c>
      <c r="N609" s="18">
        <v>18.474834468415203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364"/>
        <v>157.1106428416675</v>
      </c>
      <c r="T609" s="160"/>
      <c r="U609" s="162" t="s">
        <v>15</v>
      </c>
      <c r="V609" s="76">
        <v>138.6358083732523</v>
      </c>
      <c r="W609" s="76">
        <v>18.474834468415203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361"/>
        <v>0</v>
      </c>
      <c r="AF609" s="79">
        <f t="shared" si="362"/>
        <v>157.1106428416675</v>
      </c>
      <c r="AG609" s="121" t="str">
        <f t="shared" si="365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1774.9670556279746</v>
      </c>
      <c r="C610" s="22">
        <v>0</v>
      </c>
      <c r="D610" s="22">
        <v>236.53501158466872</v>
      </c>
      <c r="E610" s="22">
        <v>0</v>
      </c>
      <c r="F610" s="214"/>
      <c r="G610" s="22">
        <v>0</v>
      </c>
      <c r="H610" s="23">
        <v>0</v>
      </c>
      <c r="I610" s="24">
        <f t="shared" si="363"/>
        <v>2011.5020672126434</v>
      </c>
      <c r="J610" s="6"/>
      <c r="K610" s="25" t="s">
        <v>14</v>
      </c>
      <c r="L610" s="26">
        <v>1774.9670556279746</v>
      </c>
      <c r="M610" s="26">
        <v>0</v>
      </c>
      <c r="N610" s="26">
        <v>236.53501158466872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364"/>
        <v>2011.5020672126434</v>
      </c>
      <c r="T610" s="160"/>
      <c r="U610" s="80" t="s">
        <v>14</v>
      </c>
      <c r="V610" s="81">
        <v>1774.9670556279746</v>
      </c>
      <c r="W610" s="81">
        <v>236.53501158466872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361"/>
        <v>0</v>
      </c>
      <c r="AF610" s="83">
        <f t="shared" si="362"/>
        <v>2011.5020672126434</v>
      </c>
      <c r="AG610" s="121" t="str">
        <f t="shared" si="365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363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3051.2484457756177</v>
      </c>
      <c r="Q611" s="18">
        <v>0</v>
      </c>
      <c r="R611" s="19">
        <v>0</v>
      </c>
      <c r="S611" s="20">
        <f t="shared" si="364"/>
        <v>3051.2484457756177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3051.2484457756177</v>
      </c>
      <c r="AF611" s="124">
        <f t="shared" si="362"/>
        <v>3051.2484457756177</v>
      </c>
      <c r="AG611" s="121" t="str">
        <f t="shared" si="365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363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1688.2171831763176</v>
      </c>
      <c r="Q612" s="26">
        <v>0</v>
      </c>
      <c r="R612" s="27">
        <v>0</v>
      </c>
      <c r="S612" s="28">
        <f t="shared" si="364"/>
        <v>1688.2171831763176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366">+P612</f>
        <v>1688.2171831763176</v>
      </c>
      <c r="AF612" s="83">
        <f t="shared" si="362"/>
        <v>1688.2171831763176</v>
      </c>
      <c r="AG612" s="121" t="str">
        <f t="shared" si="365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363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364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366"/>
        <v>0</v>
      </c>
      <c r="AF613" s="124">
        <f t="shared" si="362"/>
        <v>0</v>
      </c>
      <c r="AG613" s="121" t="str">
        <f t="shared" si="365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63.358258567367592</v>
      </c>
      <c r="C614" s="22">
        <v>0</v>
      </c>
      <c r="D614" s="22">
        <v>13.679612707955917</v>
      </c>
      <c r="E614" s="22">
        <v>0</v>
      </c>
      <c r="F614" s="214"/>
      <c r="G614" s="22">
        <v>0</v>
      </c>
      <c r="H614" s="23">
        <v>0</v>
      </c>
      <c r="I614" s="24">
        <f t="shared" si="363"/>
        <v>77.037871275323511</v>
      </c>
      <c r="J614" s="6"/>
      <c r="K614" s="25" t="s">
        <v>16</v>
      </c>
      <c r="L614" s="26">
        <v>63.358258567367592</v>
      </c>
      <c r="M614" s="26">
        <v>0</v>
      </c>
      <c r="N614" s="26">
        <v>13.679612707955917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364"/>
        <v>77.037871275323511</v>
      </c>
      <c r="T614" s="160"/>
      <c r="U614" s="80" t="s">
        <v>16</v>
      </c>
      <c r="V614" s="81">
        <v>63.358258567367592</v>
      </c>
      <c r="W614" s="81">
        <v>12.889526460360596</v>
      </c>
      <c r="X614" s="81">
        <v>0.79008624759532087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366"/>
        <v>0</v>
      </c>
      <c r="AF614" s="83">
        <f t="shared" si="362"/>
        <v>77.037871275323511</v>
      </c>
      <c r="AG614" s="121" t="str">
        <f t="shared" si="365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2118.19634983881</v>
      </c>
      <c r="C615" s="18">
        <v>0</v>
      </c>
      <c r="D615" s="18">
        <v>414.7589274807782</v>
      </c>
      <c r="E615" s="18">
        <v>0</v>
      </c>
      <c r="F615" s="214"/>
      <c r="G615" s="18">
        <v>0</v>
      </c>
      <c r="H615" s="30">
        <v>0</v>
      </c>
      <c r="I615" s="16">
        <f t="shared" si="363"/>
        <v>2532.9552773195883</v>
      </c>
      <c r="J615" s="6"/>
      <c r="K615" s="31" t="s">
        <v>136</v>
      </c>
      <c r="L615" s="18">
        <v>2118.19634983881</v>
      </c>
      <c r="M615" s="18">
        <v>0</v>
      </c>
      <c r="N615" s="18">
        <v>414.7589274807782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364"/>
        <v>2532.9552773195883</v>
      </c>
      <c r="T615" s="160"/>
      <c r="U615" s="84" t="s">
        <v>136</v>
      </c>
      <c r="V615" s="76">
        <v>2118.19634983881</v>
      </c>
      <c r="W615" s="76">
        <v>406.72654076051651</v>
      </c>
      <c r="X615" s="76">
        <v>8.0323867202617123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366"/>
        <v>0</v>
      </c>
      <c r="AF615" s="124">
        <f t="shared" si="362"/>
        <v>2532.9552773195883</v>
      </c>
      <c r="AG615" s="121" t="str">
        <f t="shared" si="365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378.85028536323347</v>
      </c>
      <c r="C616" s="22">
        <v>0</v>
      </c>
      <c r="D616" s="22">
        <v>516.09445097990897</v>
      </c>
      <c r="E616" s="22">
        <v>855.89969616330723</v>
      </c>
      <c r="F616" s="214"/>
      <c r="G616" s="22">
        <v>350.97705787674971</v>
      </c>
      <c r="H616" s="23">
        <v>0</v>
      </c>
      <c r="I616" s="24">
        <f t="shared" si="363"/>
        <v>2101.8214903831995</v>
      </c>
      <c r="J616" s="6"/>
      <c r="K616" s="25" t="s">
        <v>24</v>
      </c>
      <c r="L616" s="26">
        <v>378.85028536323347</v>
      </c>
      <c r="M616" s="26">
        <v>0</v>
      </c>
      <c r="N616" s="26">
        <v>516.09445097990897</v>
      </c>
      <c r="O616" s="26">
        <v>855.89969616330723</v>
      </c>
      <c r="P616" s="26">
        <v>0</v>
      </c>
      <c r="Q616" s="26">
        <v>350.97705787674971</v>
      </c>
      <c r="R616" s="27">
        <v>0</v>
      </c>
      <c r="S616" s="28">
        <f t="shared" si="364"/>
        <v>2101.8214903831995</v>
      </c>
      <c r="T616" s="160"/>
      <c r="U616" s="80" t="s">
        <v>24</v>
      </c>
      <c r="V616" s="81">
        <v>378.85028536323347</v>
      </c>
      <c r="W616" s="81">
        <v>323.42516073616656</v>
      </c>
      <c r="X616" s="81">
        <v>192.66929024374241</v>
      </c>
      <c r="Y616" s="81">
        <v>258.10611232477891</v>
      </c>
      <c r="Z616" s="81">
        <v>242.74456744053353</v>
      </c>
      <c r="AA616" s="81">
        <v>125.26151858355735</v>
      </c>
      <c r="AB616" s="81">
        <v>180.75613495941386</v>
      </c>
      <c r="AC616" s="81">
        <v>170.22092291733586</v>
      </c>
      <c r="AD616" s="81">
        <v>229.78749781443744</v>
      </c>
      <c r="AE616" s="122">
        <f t="shared" si="366"/>
        <v>0</v>
      </c>
      <c r="AF616" s="83">
        <f t="shared" si="362"/>
        <v>2101.8214903831995</v>
      </c>
      <c r="AG616" s="121" t="str">
        <f t="shared" si="365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159.66346726133233</v>
      </c>
      <c r="C617" s="18">
        <v>0</v>
      </c>
      <c r="D617" s="18">
        <v>26.947082356017926</v>
      </c>
      <c r="E617" s="18">
        <v>0</v>
      </c>
      <c r="F617" s="214"/>
      <c r="G617" s="18">
        <v>0</v>
      </c>
      <c r="H617" s="30">
        <v>0</v>
      </c>
      <c r="I617" s="16">
        <f t="shared" si="363"/>
        <v>186.61054961735024</v>
      </c>
      <c r="J617" s="6"/>
      <c r="K617" s="31" t="s">
        <v>23</v>
      </c>
      <c r="L617" s="18">
        <v>159.66346726133233</v>
      </c>
      <c r="M617" s="18">
        <v>0</v>
      </c>
      <c r="N617" s="18">
        <v>26.947082356017926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364"/>
        <v>186.61054961735024</v>
      </c>
      <c r="T617" s="160"/>
      <c r="U617" s="164" t="s">
        <v>23</v>
      </c>
      <c r="V617" s="76">
        <v>159.66346726133233</v>
      </c>
      <c r="W617" s="76">
        <v>26.947082356017926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366"/>
        <v>0</v>
      </c>
      <c r="AF617" s="124">
        <f t="shared" si="362"/>
        <v>186.61054961735024</v>
      </c>
      <c r="AG617" s="121" t="str">
        <f t="shared" si="365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3117.2938979552709</v>
      </c>
      <c r="C618" s="22">
        <v>0</v>
      </c>
      <c r="D618" s="22">
        <v>333.43088486379827</v>
      </c>
      <c r="E618" s="22">
        <v>0</v>
      </c>
      <c r="F618" s="214"/>
      <c r="G618" s="22">
        <v>0</v>
      </c>
      <c r="H618" s="23">
        <v>0</v>
      </c>
      <c r="I618" s="24">
        <f t="shared" si="363"/>
        <v>3450.7247828190693</v>
      </c>
      <c r="J618" s="6"/>
      <c r="K618" s="25" t="s">
        <v>58</v>
      </c>
      <c r="L618" s="26">
        <v>3117.2938979552709</v>
      </c>
      <c r="M618" s="26">
        <v>0</v>
      </c>
      <c r="N618" s="26">
        <v>333.43088486379827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364"/>
        <v>3450.7247828190693</v>
      </c>
      <c r="T618" s="160"/>
      <c r="U618" s="80" t="s">
        <v>58</v>
      </c>
      <c r="V618" s="81">
        <v>3117.2938979552709</v>
      </c>
      <c r="W618" s="81">
        <v>308.75342141399682</v>
      </c>
      <c r="X618" s="81">
        <v>24.677463449801447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366"/>
        <v>0</v>
      </c>
      <c r="AF618" s="83">
        <f t="shared" si="362"/>
        <v>3450.7247828190693</v>
      </c>
      <c r="AG618" s="121" t="str">
        <f t="shared" si="365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105.72280185317018</v>
      </c>
      <c r="C619" s="18">
        <v>0</v>
      </c>
      <c r="D619" s="18">
        <v>16.701894110878925</v>
      </c>
      <c r="E619" s="18">
        <v>0</v>
      </c>
      <c r="F619" s="214"/>
      <c r="G619" s="18">
        <v>0</v>
      </c>
      <c r="H619" s="30">
        <v>0</v>
      </c>
      <c r="I619" s="16">
        <f t="shared" si="363"/>
        <v>122.42469596404911</v>
      </c>
      <c r="J619" s="6"/>
      <c r="K619" s="31" t="s">
        <v>21</v>
      </c>
      <c r="L619" s="18">
        <v>105.72280185317018</v>
      </c>
      <c r="M619" s="18">
        <v>0</v>
      </c>
      <c r="N619" s="18">
        <v>16.701894110878925</v>
      </c>
      <c r="O619" s="18">
        <v>0</v>
      </c>
      <c r="P619" s="18">
        <v>125.50382937583028</v>
      </c>
      <c r="Q619" s="18">
        <v>0</v>
      </c>
      <c r="R619" s="19">
        <v>0</v>
      </c>
      <c r="S619" s="20">
        <f t="shared" si="364"/>
        <v>247.9285253398794</v>
      </c>
      <c r="T619" s="160"/>
      <c r="U619" s="164" t="s">
        <v>21</v>
      </c>
      <c r="V619" s="76">
        <v>105.72280185317018</v>
      </c>
      <c r="W619" s="76">
        <v>16.602639983172494</v>
      </c>
      <c r="X619" s="76">
        <v>9.9254127706430689E-2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366"/>
        <v>125.50382937583028</v>
      </c>
      <c r="AF619" s="124">
        <f t="shared" si="362"/>
        <v>247.9285253398794</v>
      </c>
      <c r="AG619" s="121" t="str">
        <f t="shared" si="365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363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364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366"/>
        <v>0</v>
      </c>
      <c r="AF620" s="83">
        <f t="shared" si="362"/>
        <v>0</v>
      </c>
      <c r="AG620" s="121" t="str">
        <f t="shared" si="365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59.370639155118518</v>
      </c>
      <c r="C621" s="18">
        <v>0</v>
      </c>
      <c r="D621" s="18">
        <v>145.8586098553142</v>
      </c>
      <c r="E621" s="18">
        <v>0</v>
      </c>
      <c r="F621" s="214"/>
      <c r="G621" s="18">
        <v>0</v>
      </c>
      <c r="H621" s="30">
        <v>0</v>
      </c>
      <c r="I621" s="16">
        <f t="shared" si="363"/>
        <v>205.22924901043271</v>
      </c>
      <c r="J621" s="6"/>
      <c r="K621" s="33" t="s">
        <v>62</v>
      </c>
      <c r="L621" s="18">
        <v>59.370639155118518</v>
      </c>
      <c r="M621" s="18">
        <v>0</v>
      </c>
      <c r="N621" s="18">
        <v>145.8586098553142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364"/>
        <v>205.22924901043271</v>
      </c>
      <c r="T621" s="160"/>
      <c r="U621" s="165" t="s">
        <v>62</v>
      </c>
      <c r="V621" s="76">
        <v>59.370639155118518</v>
      </c>
      <c r="W621" s="76">
        <v>145.8586098553142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366"/>
        <v>0</v>
      </c>
      <c r="AF621" s="79">
        <f t="shared" si="362"/>
        <v>205.22924901043271</v>
      </c>
      <c r="AG621" s="121" t="str">
        <f t="shared" si="365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59.370639155118518</v>
      </c>
      <c r="C622" s="35">
        <v>0</v>
      </c>
      <c r="D622" s="35">
        <v>145.8586098553142</v>
      </c>
      <c r="E622" s="35">
        <v>0</v>
      </c>
      <c r="F622" s="214"/>
      <c r="G622" s="35">
        <v>0</v>
      </c>
      <c r="H622" s="36">
        <v>0</v>
      </c>
      <c r="I622" s="37">
        <f t="shared" si="363"/>
        <v>205.22924901043271</v>
      </c>
      <c r="J622" s="6"/>
      <c r="K622" s="38" t="s">
        <v>22</v>
      </c>
      <c r="L622" s="39">
        <v>59.370639155118518</v>
      </c>
      <c r="M622" s="39">
        <v>0</v>
      </c>
      <c r="N622" s="39">
        <v>145.8586098553142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364"/>
        <v>205.22924901043271</v>
      </c>
      <c r="T622" s="160"/>
      <c r="U622" s="166" t="s">
        <v>131</v>
      </c>
      <c r="V622" s="81">
        <v>59.370639155118518</v>
      </c>
      <c r="W622" s="81">
        <v>145.8586098553142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366"/>
        <v>0</v>
      </c>
      <c r="AF622" s="83">
        <f t="shared" si="362"/>
        <v>205.22924901043271</v>
      </c>
      <c r="AG622" s="125" t="str">
        <f t="shared" si="365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363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364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366"/>
        <v>0</v>
      </c>
      <c r="AF623" s="124">
        <f t="shared" si="362"/>
        <v>0</v>
      </c>
      <c r="AG623" s="125" t="str">
        <f t="shared" si="365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363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364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366"/>
        <v>0</v>
      </c>
      <c r="AF624" s="83">
        <f t="shared" si="362"/>
        <v>0</v>
      </c>
      <c r="AG624" s="125" t="str">
        <f t="shared" si="365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363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364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362"/>
        <v>0</v>
      </c>
      <c r="AG625" s="125" t="str">
        <f t="shared" si="365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8027.1467941473538</v>
      </c>
      <c r="C626" s="57">
        <f t="shared" ref="C626:I626" si="367">SUM(C605:C621)</f>
        <v>0</v>
      </c>
      <c r="D626" s="57">
        <f t="shared" si="367"/>
        <v>1734.7607563879869</v>
      </c>
      <c r="E626" s="57">
        <f t="shared" si="367"/>
        <v>855.89969616330723</v>
      </c>
      <c r="F626" s="57">
        <f t="shared" si="367"/>
        <v>0</v>
      </c>
      <c r="G626" s="57">
        <f t="shared" si="367"/>
        <v>350.97705787674971</v>
      </c>
      <c r="H626" s="58">
        <f t="shared" si="367"/>
        <v>0</v>
      </c>
      <c r="I626" s="16">
        <f t="shared" si="367"/>
        <v>10968.784304575398</v>
      </c>
      <c r="J626" s="6"/>
      <c r="K626" s="59" t="s">
        <v>25</v>
      </c>
      <c r="L626" s="57">
        <f>SUM(L605:L621)</f>
        <v>8027.1467941473538</v>
      </c>
      <c r="M626" s="57">
        <f t="shared" ref="M626:S626" si="368">SUM(M605:M621)</f>
        <v>0</v>
      </c>
      <c r="N626" s="57">
        <f t="shared" si="368"/>
        <v>1734.7607563879869</v>
      </c>
      <c r="O626" s="57">
        <f t="shared" si="368"/>
        <v>855.89969616330723</v>
      </c>
      <c r="P626" s="57">
        <f t="shared" si="368"/>
        <v>4864.969458327766</v>
      </c>
      <c r="Q626" s="57">
        <f t="shared" si="368"/>
        <v>350.97705787674971</v>
      </c>
      <c r="R626" s="58">
        <f t="shared" si="368"/>
        <v>0</v>
      </c>
      <c r="S626" s="60">
        <f t="shared" si="368"/>
        <v>15833.753762903161</v>
      </c>
      <c r="T626" s="160"/>
      <c r="U626" s="158" t="s">
        <v>61</v>
      </c>
      <c r="V626" s="95">
        <f>SUM(V605:V621)</f>
        <v>8027.1467941473538</v>
      </c>
      <c r="W626" s="95">
        <f t="shared" ref="W626:AE626" si="369">SUM(W605:W621)</f>
        <v>1507.9150644546974</v>
      </c>
      <c r="X626" s="95">
        <f t="shared" si="369"/>
        <v>226.8456919332896</v>
      </c>
      <c r="Y626" s="95">
        <f t="shared" si="369"/>
        <v>258.10611232477891</v>
      </c>
      <c r="Z626" s="95">
        <f t="shared" si="369"/>
        <v>242.74456744053353</v>
      </c>
      <c r="AA626" s="95">
        <f t="shared" si="369"/>
        <v>125.26151858355735</v>
      </c>
      <c r="AB626" s="95">
        <f t="shared" si="369"/>
        <v>180.75613495941386</v>
      </c>
      <c r="AC626" s="95">
        <f t="shared" si="369"/>
        <v>170.22092291733586</v>
      </c>
      <c r="AD626" s="95">
        <f t="shared" si="369"/>
        <v>229.78749781443744</v>
      </c>
      <c r="AE626" s="95">
        <f t="shared" si="369"/>
        <v>4864.969458327766</v>
      </c>
      <c r="AF626" s="97">
        <f>SUM(AF605:AF621)</f>
        <v>15833.753762903161</v>
      </c>
      <c r="AG626" s="126" t="str">
        <f t="shared" si="365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0.73181736200236869</v>
      </c>
      <c r="C627" s="98">
        <f t="shared" ref="C627:H627" si="370">IF($I626=0,"-",C626/$I626)</f>
        <v>0</v>
      </c>
      <c r="D627" s="98">
        <f t="shared" si="370"/>
        <v>0.15815433216827574</v>
      </c>
      <c r="E627" s="98">
        <f t="shared" si="370"/>
        <v>7.8030497491530279E-2</v>
      </c>
      <c r="F627" s="98">
        <f t="shared" si="370"/>
        <v>0</v>
      </c>
      <c r="G627" s="98">
        <f t="shared" si="370"/>
        <v>3.1997808337825277E-2</v>
      </c>
      <c r="H627" s="99">
        <f t="shared" si="370"/>
        <v>0</v>
      </c>
      <c r="I627" s="100">
        <f>SUM(B627:H627)</f>
        <v>0.99999999999999989</v>
      </c>
      <c r="K627" s="64" t="s">
        <v>86</v>
      </c>
      <c r="L627" s="65">
        <f>IF($S626=0,"-",L626/$S626)</f>
        <v>0.50696423061435525</v>
      </c>
      <c r="M627" s="65">
        <f t="shared" ref="M627:R627" si="371">IF($S626=0,"-",M626/$S626)</f>
        <v>0</v>
      </c>
      <c r="N627" s="65">
        <f t="shared" si="371"/>
        <v>0.10956092802531457</v>
      </c>
      <c r="O627" s="65">
        <f t="shared" si="371"/>
        <v>5.4055387558734888E-2</v>
      </c>
      <c r="P627" s="65">
        <f t="shared" si="371"/>
        <v>0.30725307031904736</v>
      </c>
      <c r="Q627" s="65">
        <f t="shared" si="371"/>
        <v>2.2166383482548051E-2</v>
      </c>
      <c r="R627" s="66">
        <f t="shared" si="371"/>
        <v>0</v>
      </c>
      <c r="S627" s="67">
        <f>SUM(L627:R627)</f>
        <v>1</v>
      </c>
      <c r="T627" s="161"/>
      <c r="U627" s="159" t="s">
        <v>86</v>
      </c>
      <c r="V627" s="102">
        <f>V626/$AF626</f>
        <v>0.50696423061435525</v>
      </c>
      <c r="W627" s="102">
        <f t="shared" ref="W627:AF627" si="372">W626/$AF626</f>
        <v>9.5234212116370384E-2</v>
      </c>
      <c r="X627" s="102">
        <f t="shared" si="372"/>
        <v>1.4326715908944188E-2</v>
      </c>
      <c r="Y627" s="102">
        <f t="shared" si="372"/>
        <v>1.6301005825257602E-2</v>
      </c>
      <c r="Z627" s="102">
        <f t="shared" si="372"/>
        <v>1.5330828752008183E-2</v>
      </c>
      <c r="AA627" s="102">
        <f t="shared" si="372"/>
        <v>7.9110437398004791E-3</v>
      </c>
      <c r="AB627" s="102">
        <f t="shared" si="372"/>
        <v>1.1415873814010338E-2</v>
      </c>
      <c r="AC627" s="102">
        <f t="shared" si="372"/>
        <v>1.0750509668537715E-2</v>
      </c>
      <c r="AD627" s="102">
        <f t="shared" si="372"/>
        <v>1.4512509241668622E-2</v>
      </c>
      <c r="AE627" s="102">
        <f t="shared" si="372"/>
        <v>0.30725307031904736</v>
      </c>
      <c r="AF627" s="103">
        <f t="shared" si="372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0.10492106867899369</v>
      </c>
      <c r="C631" s="14">
        <v>0</v>
      </c>
      <c r="D631" s="14">
        <v>0.15754603414595383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0.26246710282494751</v>
      </c>
      <c r="J631" s="6"/>
      <c r="K631" s="72" t="s">
        <v>6</v>
      </c>
      <c r="L631" s="14">
        <v>0.10492106867899369</v>
      </c>
      <c r="M631" s="14">
        <v>0</v>
      </c>
      <c r="N631" s="14">
        <v>0.15754603414595383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0.26246710282494751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1.534711868648571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373">SUM(B632:H632)</f>
        <v>1.534711868648571</v>
      </c>
      <c r="J632" s="6"/>
      <c r="K632" s="25" t="s">
        <v>7</v>
      </c>
      <c r="L632" s="26">
        <v>1.534711868648571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374">SUM(L632:R632)</f>
        <v>1.534711868648571</v>
      </c>
    </row>
    <row r="633" spans="1:85" x14ac:dyDescent="0.25">
      <c r="A633" s="29" t="s">
        <v>9</v>
      </c>
      <c r="B633" s="18">
        <v>1.5985300665309541</v>
      </c>
      <c r="C633" s="18">
        <v>0</v>
      </c>
      <c r="D633" s="18">
        <v>5.1208038511252269E-3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373"/>
        <v>1.6036508703820793</v>
      </c>
      <c r="J633" s="6"/>
      <c r="K633" s="31" t="s">
        <v>9</v>
      </c>
      <c r="L633" s="18">
        <v>1.5985300665309541</v>
      </c>
      <c r="M633" s="18">
        <v>0</v>
      </c>
      <c r="N633" s="18">
        <v>5.1208038511252269E-3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374"/>
        <v>1.6036508703820793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373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374"/>
        <v>0</v>
      </c>
    </row>
    <row r="635" spans="1:85" x14ac:dyDescent="0.25">
      <c r="A635" s="29" t="s">
        <v>15</v>
      </c>
      <c r="B635" s="18">
        <v>36.611140039728888</v>
      </c>
      <c r="C635" s="18">
        <v>0.15823564195648429</v>
      </c>
      <c r="D635" s="18">
        <v>2.95011577288084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373"/>
        <v>39.719491454566217</v>
      </c>
      <c r="J635" s="6"/>
      <c r="K635" s="31" t="s">
        <v>15</v>
      </c>
      <c r="L635" s="18">
        <v>36.611140039728888</v>
      </c>
      <c r="M635" s="18">
        <v>0.15823564195648429</v>
      </c>
      <c r="N635" s="18">
        <v>2.95011577288084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374"/>
        <v>39.719491454566217</v>
      </c>
    </row>
    <row r="636" spans="1:85" x14ac:dyDescent="0.25">
      <c r="A636" s="21" t="s">
        <v>14</v>
      </c>
      <c r="B636" s="22">
        <v>2.0161539144386547</v>
      </c>
      <c r="C636" s="22">
        <v>4.5500171176393718E-2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373"/>
        <v>2.0616540856150483</v>
      </c>
      <c r="J636" s="6"/>
      <c r="K636" s="25" t="s">
        <v>14</v>
      </c>
      <c r="L636" s="26">
        <v>2.0161539144386547</v>
      </c>
      <c r="M636" s="26">
        <v>4.5500171176393718E-2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374"/>
        <v>2.0616540856150483</v>
      </c>
    </row>
    <row r="637" spans="1:85" x14ac:dyDescent="0.25">
      <c r="A637" s="29" t="s">
        <v>56</v>
      </c>
      <c r="B637" s="18">
        <v>0</v>
      </c>
      <c r="C637" s="18">
        <v>0.33539167270062936</v>
      </c>
      <c r="D637" s="18">
        <v>0</v>
      </c>
      <c r="E637" s="18">
        <v>16.278456435370106</v>
      </c>
      <c r="F637" s="18">
        <v>642.88149304345211</v>
      </c>
      <c r="G637" s="18">
        <v>0</v>
      </c>
      <c r="H637" s="30">
        <v>0</v>
      </c>
      <c r="I637" s="16">
        <f t="shared" si="373"/>
        <v>659.49534115152289</v>
      </c>
      <c r="J637" s="6"/>
      <c r="K637" s="31" t="s">
        <v>56</v>
      </c>
      <c r="L637" s="18">
        <v>0</v>
      </c>
      <c r="M637" s="18">
        <v>0.33539167270062936</v>
      </c>
      <c r="N637" s="18">
        <v>0</v>
      </c>
      <c r="O637" s="18">
        <v>16.278456435370106</v>
      </c>
      <c r="P637" s="18">
        <v>642.88149304345211</v>
      </c>
      <c r="Q637" s="18">
        <v>0</v>
      </c>
      <c r="R637" s="19">
        <v>0</v>
      </c>
      <c r="S637" s="20">
        <f t="shared" si="374"/>
        <v>659.49534115152289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9.806108321092271</v>
      </c>
      <c r="F638" s="22">
        <v>0</v>
      </c>
      <c r="G638" s="22">
        <v>0</v>
      </c>
      <c r="H638" s="23">
        <v>0</v>
      </c>
      <c r="I638" s="24">
        <f t="shared" si="373"/>
        <v>9.806108321092271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9.806108321092271</v>
      </c>
      <c r="P638" s="26">
        <v>0</v>
      </c>
      <c r="Q638" s="26">
        <v>0</v>
      </c>
      <c r="R638" s="27">
        <v>0</v>
      </c>
      <c r="S638" s="28">
        <f t="shared" si="374"/>
        <v>9.806108321092271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373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374"/>
        <v>0</v>
      </c>
    </row>
    <row r="640" spans="1:85" x14ac:dyDescent="0.25">
      <c r="A640" s="21" t="s">
        <v>16</v>
      </c>
      <c r="B640" s="22">
        <v>7.6210061787664634</v>
      </c>
      <c r="C640" s="22">
        <v>0</v>
      </c>
      <c r="D640" s="22">
        <v>3.6895057467446986E-2</v>
      </c>
      <c r="E640" s="22">
        <v>0.22449584430296285</v>
      </c>
      <c r="F640" s="22">
        <v>0</v>
      </c>
      <c r="G640" s="22">
        <v>0</v>
      </c>
      <c r="H640" s="23">
        <v>0</v>
      </c>
      <c r="I640" s="24">
        <f t="shared" si="373"/>
        <v>7.8823970805368733</v>
      </c>
      <c r="J640" s="6"/>
      <c r="K640" s="25" t="s">
        <v>16</v>
      </c>
      <c r="L640" s="26">
        <v>7.6210061787664634</v>
      </c>
      <c r="M640" s="26">
        <v>0</v>
      </c>
      <c r="N640" s="26">
        <v>3.6895057467446986E-2</v>
      </c>
      <c r="O640" s="26">
        <v>0.22449584430296285</v>
      </c>
      <c r="P640" s="26">
        <v>0</v>
      </c>
      <c r="Q640" s="26">
        <v>0</v>
      </c>
      <c r="R640" s="27">
        <v>0</v>
      </c>
      <c r="S640" s="28">
        <f t="shared" si="374"/>
        <v>7.8823970805368733</v>
      </c>
    </row>
    <row r="641" spans="1:70" x14ac:dyDescent="0.25">
      <c r="A641" s="29" t="s">
        <v>136</v>
      </c>
      <c r="B641" s="18">
        <v>22.81309811766393</v>
      </c>
      <c r="C641" s="18">
        <v>0</v>
      </c>
      <c r="D641" s="18">
        <v>5.8961897737929636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373"/>
        <v>28.709287891456896</v>
      </c>
      <c r="J641" s="6"/>
      <c r="K641" s="31" t="s">
        <v>136</v>
      </c>
      <c r="L641" s="18">
        <v>22.81309811766393</v>
      </c>
      <c r="M641" s="18">
        <v>0</v>
      </c>
      <c r="N641" s="18">
        <v>5.8961897737929636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374"/>
        <v>28.709287891456896</v>
      </c>
    </row>
    <row r="642" spans="1:70" x14ac:dyDescent="0.25">
      <c r="A642" s="21" t="s">
        <v>24</v>
      </c>
      <c r="B642" s="22">
        <v>49.56650072392042</v>
      </c>
      <c r="C642" s="22">
        <v>6.4402917603019305E-2</v>
      </c>
      <c r="D642" s="22">
        <v>1.0252484312477788</v>
      </c>
      <c r="E642" s="22">
        <v>82.36400362202987</v>
      </c>
      <c r="F642" s="22">
        <v>0</v>
      </c>
      <c r="G642" s="22">
        <v>27.774810175326955</v>
      </c>
      <c r="H642" s="23">
        <v>0.38968034168508681</v>
      </c>
      <c r="I642" s="24">
        <f t="shared" si="373"/>
        <v>161.18464621181312</v>
      </c>
      <c r="J642" s="6"/>
      <c r="K642" s="25" t="s">
        <v>24</v>
      </c>
      <c r="L642" s="26">
        <v>49.56650072392042</v>
      </c>
      <c r="M642" s="26">
        <v>6.4402917603019305E-2</v>
      </c>
      <c r="N642" s="26">
        <v>1.0252484312477788</v>
      </c>
      <c r="O642" s="26">
        <v>82.36400362202987</v>
      </c>
      <c r="P642" s="26">
        <v>0</v>
      </c>
      <c r="Q642" s="26">
        <v>27.774810175326955</v>
      </c>
      <c r="R642" s="27">
        <v>0.38968034168508681</v>
      </c>
      <c r="S642" s="28">
        <f t="shared" si="374"/>
        <v>161.18464621181312</v>
      </c>
    </row>
    <row r="643" spans="1:70" x14ac:dyDescent="0.25">
      <c r="A643" s="29" t="s">
        <v>23</v>
      </c>
      <c r="B643" s="18">
        <v>2.6379535868029391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373"/>
        <v>2.6379535868029391</v>
      </c>
      <c r="J643" s="6"/>
      <c r="K643" s="31" t="s">
        <v>23</v>
      </c>
      <c r="L643" s="18">
        <v>2.6379535868029391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374"/>
        <v>2.6379535868029391</v>
      </c>
    </row>
    <row r="644" spans="1:70" x14ac:dyDescent="0.25">
      <c r="A644" s="21" t="s">
        <v>58</v>
      </c>
      <c r="B644" s="22">
        <v>151.26770922178363</v>
      </c>
      <c r="C644" s="22">
        <v>6.8519138294808162</v>
      </c>
      <c r="D644" s="22">
        <v>86.132982798240093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373"/>
        <v>244.25260584950456</v>
      </c>
      <c r="J644" s="6"/>
      <c r="K644" s="25" t="s">
        <v>58</v>
      </c>
      <c r="L644" s="26">
        <v>151.26770922178363</v>
      </c>
      <c r="M644" s="26">
        <v>6.8519138294808162</v>
      </c>
      <c r="N644" s="26">
        <v>86.132982798240093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374"/>
        <v>244.25260584950456</v>
      </c>
    </row>
    <row r="645" spans="1:70" x14ac:dyDescent="0.25">
      <c r="A645" s="29" t="s">
        <v>21</v>
      </c>
      <c r="B645" s="18">
        <v>8.6699350248799298</v>
      </c>
      <c r="C645" s="18">
        <v>0</v>
      </c>
      <c r="D645" s="18">
        <v>11.240506151111564</v>
      </c>
      <c r="E645" s="18">
        <v>3.413943344926524</v>
      </c>
      <c r="F645" s="18">
        <v>36.012273970892565</v>
      </c>
      <c r="G645" s="18">
        <v>0</v>
      </c>
      <c r="H645" s="30">
        <v>0</v>
      </c>
      <c r="I645" s="16">
        <f t="shared" si="373"/>
        <v>59.336658491810581</v>
      </c>
      <c r="J645" s="6"/>
      <c r="K645" s="31" t="s">
        <v>21</v>
      </c>
      <c r="L645" s="18">
        <v>8.6699350248799298</v>
      </c>
      <c r="M645" s="18">
        <v>0</v>
      </c>
      <c r="N645" s="18">
        <v>11.240506151111564</v>
      </c>
      <c r="O645" s="18">
        <v>3.413943344926524</v>
      </c>
      <c r="P645" s="18">
        <v>36.012273970892565</v>
      </c>
      <c r="Q645" s="18">
        <v>0</v>
      </c>
      <c r="R645" s="19">
        <v>0</v>
      </c>
      <c r="S645" s="20">
        <f t="shared" si="374"/>
        <v>59.336658491810581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373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374"/>
        <v>0</v>
      </c>
    </row>
    <row r="647" spans="1:70" x14ac:dyDescent="0.25">
      <c r="A647" s="32" t="s">
        <v>62</v>
      </c>
      <c r="B647" s="18">
        <v>2.7711670416900294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373"/>
        <v>2.7711670416900294</v>
      </c>
      <c r="J647" s="6"/>
      <c r="K647" s="33" t="s">
        <v>62</v>
      </c>
      <c r="L647" s="18">
        <v>2.7711670416900294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374"/>
        <v>2.7711670416900294</v>
      </c>
    </row>
    <row r="648" spans="1:70" ht="14.4" x14ac:dyDescent="0.3">
      <c r="A648" s="34" t="s">
        <v>22</v>
      </c>
      <c r="B648" s="35">
        <v>2.7711670416900294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373"/>
        <v>2.7711670416900294</v>
      </c>
      <c r="J648" s="6"/>
      <c r="K648" s="38" t="s">
        <v>22</v>
      </c>
      <c r="L648" s="39">
        <v>2.7711670416900294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374"/>
        <v>2.7711670416900294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373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374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373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374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373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374"/>
        <v>0</v>
      </c>
    </row>
    <row r="652" spans="1:70" x14ac:dyDescent="0.25">
      <c r="A652" s="56" t="s">
        <v>25</v>
      </c>
      <c r="B652" s="57">
        <f>SUM(B631:B647)</f>
        <v>287.21282685353339</v>
      </c>
      <c r="C652" s="57">
        <f t="shared" ref="C652:I652" si="375">SUM(C631:C647)</f>
        <v>7.4554442329173432</v>
      </c>
      <c r="D652" s="57">
        <f t="shared" si="375"/>
        <v>107.44460482273776</v>
      </c>
      <c r="E652" s="57">
        <f t="shared" si="375"/>
        <v>112.08700756772173</v>
      </c>
      <c r="F652" s="57">
        <f t="shared" si="375"/>
        <v>678.89376701434469</v>
      </c>
      <c r="G652" s="57">
        <f t="shared" si="375"/>
        <v>27.774810175326955</v>
      </c>
      <c r="H652" s="58">
        <f t="shared" si="375"/>
        <v>0.38968034168508681</v>
      </c>
      <c r="I652" s="16">
        <f t="shared" si="375"/>
        <v>1221.2581410082671</v>
      </c>
      <c r="J652" s="6"/>
      <c r="K652" s="59" t="s">
        <v>25</v>
      </c>
      <c r="L652" s="57">
        <f>SUM(L631:L647)</f>
        <v>287.21282685353339</v>
      </c>
      <c r="M652" s="57">
        <f t="shared" ref="M652:S652" si="376">SUM(M631:M647)</f>
        <v>7.4554442329173432</v>
      </c>
      <c r="N652" s="57">
        <f t="shared" si="376"/>
        <v>107.44460482273776</v>
      </c>
      <c r="O652" s="57">
        <f t="shared" si="376"/>
        <v>112.08700756772173</v>
      </c>
      <c r="P652" s="57">
        <f t="shared" si="376"/>
        <v>678.89376701434469</v>
      </c>
      <c r="Q652" s="57">
        <f t="shared" si="376"/>
        <v>27.774810175326955</v>
      </c>
      <c r="R652" s="58">
        <f t="shared" si="376"/>
        <v>0.38968034168508681</v>
      </c>
      <c r="S652" s="60">
        <f t="shared" si="376"/>
        <v>1221.2581410082671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0.23517781966752035</v>
      </c>
      <c r="C653" s="98">
        <f t="shared" ref="C653:H653" si="377">IF($I652=0,"-",C652/$I652)</f>
        <v>6.1047242860237149E-3</v>
      </c>
      <c r="D653" s="98">
        <f t="shared" si="377"/>
        <v>8.7978619109987513E-2</v>
      </c>
      <c r="E653" s="98">
        <f t="shared" si="377"/>
        <v>9.1779947092252775E-2</v>
      </c>
      <c r="F653" s="98">
        <f t="shared" si="377"/>
        <v>0.5558970247304571</v>
      </c>
      <c r="G653" s="98">
        <f t="shared" si="377"/>
        <v>2.2742784054152674E-2</v>
      </c>
      <c r="H653" s="99">
        <f t="shared" si="377"/>
        <v>3.190810596057668E-4</v>
      </c>
      <c r="I653" s="100">
        <f>SUM(B653:H653)</f>
        <v>0.99999999999999989</v>
      </c>
      <c r="K653" s="64" t="s">
        <v>86</v>
      </c>
      <c r="L653" s="65">
        <f>IF($S652=0,"-",L652/$S652)</f>
        <v>0.23517781966752035</v>
      </c>
      <c r="M653" s="65">
        <f t="shared" ref="M653:R653" si="378">IF($S652=0,"-",M652/$S652)</f>
        <v>6.1047242860237149E-3</v>
      </c>
      <c r="N653" s="65">
        <f t="shared" si="378"/>
        <v>8.7978619109987513E-2</v>
      </c>
      <c r="O653" s="65">
        <f t="shared" si="378"/>
        <v>9.1779947092252775E-2</v>
      </c>
      <c r="P653" s="65">
        <f t="shared" si="378"/>
        <v>0.5558970247304571</v>
      </c>
      <c r="Q653" s="65">
        <f t="shared" si="378"/>
        <v>2.2742784054152674E-2</v>
      </c>
      <c r="R653" s="66">
        <f t="shared" si="378"/>
        <v>3.190810596057668E-4</v>
      </c>
      <c r="S653" s="67">
        <f>SUM(L653:R653)</f>
        <v>0.99999999999999989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</sheetData>
  <mergeCells count="173">
    <mergeCell ref="B59:E79"/>
    <mergeCell ref="G59:H79"/>
    <mergeCell ref="L59:O79"/>
    <mergeCell ref="Q59:R79"/>
    <mergeCell ref="B6:I6"/>
    <mergeCell ref="L6:S6"/>
    <mergeCell ref="V32:AI32"/>
    <mergeCell ref="B58:I58"/>
    <mergeCell ref="L58:S58"/>
    <mergeCell ref="V110:AI110"/>
    <mergeCell ref="B136:I136"/>
    <mergeCell ref="L136:S136"/>
    <mergeCell ref="V136:AI136"/>
    <mergeCell ref="F111:F131"/>
    <mergeCell ref="F163:F183"/>
    <mergeCell ref="B84:I84"/>
    <mergeCell ref="L84:S84"/>
    <mergeCell ref="B162:I162"/>
    <mergeCell ref="L162:S162"/>
    <mergeCell ref="B110:I110"/>
    <mergeCell ref="L110:S110"/>
    <mergeCell ref="V214:AI214"/>
    <mergeCell ref="B240:I240"/>
    <mergeCell ref="L240:S240"/>
    <mergeCell ref="V240:AI240"/>
    <mergeCell ref="B214:I214"/>
    <mergeCell ref="L214:S214"/>
    <mergeCell ref="F215:F235"/>
    <mergeCell ref="V162:AI162"/>
    <mergeCell ref="B188:I188"/>
    <mergeCell ref="L188:S188"/>
    <mergeCell ref="V188:AI188"/>
    <mergeCell ref="V318:AI318"/>
    <mergeCell ref="B344:I344"/>
    <mergeCell ref="L344:S344"/>
    <mergeCell ref="V344:AI344"/>
    <mergeCell ref="B318:I318"/>
    <mergeCell ref="L318:S318"/>
    <mergeCell ref="F319:F339"/>
    <mergeCell ref="V266:AI266"/>
    <mergeCell ref="B292:I292"/>
    <mergeCell ref="L292:S292"/>
    <mergeCell ref="V292:AI292"/>
    <mergeCell ref="B266:I266"/>
    <mergeCell ref="L266:S266"/>
    <mergeCell ref="F267:F287"/>
    <mergeCell ref="V422:AI422"/>
    <mergeCell ref="B448:I448"/>
    <mergeCell ref="L448:S448"/>
    <mergeCell ref="B422:I422"/>
    <mergeCell ref="L422:S422"/>
    <mergeCell ref="F423:F443"/>
    <mergeCell ref="Q449:R469"/>
    <mergeCell ref="V370:AI370"/>
    <mergeCell ref="B396:I396"/>
    <mergeCell ref="L396:S396"/>
    <mergeCell ref="V396:AI396"/>
    <mergeCell ref="B370:I370"/>
    <mergeCell ref="L370:S370"/>
    <mergeCell ref="F371:F391"/>
    <mergeCell ref="A31:A32"/>
    <mergeCell ref="K31:K32"/>
    <mergeCell ref="U31:U32"/>
    <mergeCell ref="F33:F53"/>
    <mergeCell ref="A57:A58"/>
    <mergeCell ref="K57:K58"/>
    <mergeCell ref="A1:I3"/>
    <mergeCell ref="K1:S3"/>
    <mergeCell ref="U1:AI3"/>
    <mergeCell ref="A5:A6"/>
    <mergeCell ref="K5:K6"/>
    <mergeCell ref="B32:I32"/>
    <mergeCell ref="L32:S32"/>
    <mergeCell ref="A135:A136"/>
    <mergeCell ref="K135:K136"/>
    <mergeCell ref="U135:U136"/>
    <mergeCell ref="F137:F157"/>
    <mergeCell ref="A161:A162"/>
    <mergeCell ref="K161:K162"/>
    <mergeCell ref="U161:U162"/>
    <mergeCell ref="A83:A84"/>
    <mergeCell ref="K83:K84"/>
    <mergeCell ref="A109:A110"/>
    <mergeCell ref="K109:K110"/>
    <mergeCell ref="U109:U110"/>
    <mergeCell ref="A239:A240"/>
    <mergeCell ref="K239:K240"/>
    <mergeCell ref="U239:U240"/>
    <mergeCell ref="F241:F261"/>
    <mergeCell ref="A265:A266"/>
    <mergeCell ref="K265:K266"/>
    <mergeCell ref="U265:U266"/>
    <mergeCell ref="A187:A188"/>
    <mergeCell ref="K187:K188"/>
    <mergeCell ref="U187:U188"/>
    <mergeCell ref="F189:F209"/>
    <mergeCell ref="A213:A214"/>
    <mergeCell ref="K213:K214"/>
    <mergeCell ref="U213:U214"/>
    <mergeCell ref="A343:A344"/>
    <mergeCell ref="K343:K344"/>
    <mergeCell ref="U343:U344"/>
    <mergeCell ref="F345:F365"/>
    <mergeCell ref="A369:A370"/>
    <mergeCell ref="K369:K370"/>
    <mergeCell ref="U369:U370"/>
    <mergeCell ref="A291:A292"/>
    <mergeCell ref="K291:K292"/>
    <mergeCell ref="U291:U292"/>
    <mergeCell ref="F293:F313"/>
    <mergeCell ref="A317:A318"/>
    <mergeCell ref="K317:K318"/>
    <mergeCell ref="U317:U318"/>
    <mergeCell ref="A447:A448"/>
    <mergeCell ref="K447:K448"/>
    <mergeCell ref="B449:E469"/>
    <mergeCell ref="G449:H469"/>
    <mergeCell ref="L449:O469"/>
    <mergeCell ref="A395:A396"/>
    <mergeCell ref="K395:K396"/>
    <mergeCell ref="U395:U396"/>
    <mergeCell ref="F397:F417"/>
    <mergeCell ref="A421:A422"/>
    <mergeCell ref="K421:K422"/>
    <mergeCell ref="U421:U422"/>
    <mergeCell ref="Q475:R495"/>
    <mergeCell ref="A499:A500"/>
    <mergeCell ref="K499:K500"/>
    <mergeCell ref="B501:E521"/>
    <mergeCell ref="G501:H521"/>
    <mergeCell ref="L501:O521"/>
    <mergeCell ref="Q501:R521"/>
    <mergeCell ref="A473:A474"/>
    <mergeCell ref="K473:K474"/>
    <mergeCell ref="B475:E495"/>
    <mergeCell ref="G475:H495"/>
    <mergeCell ref="L475:O495"/>
    <mergeCell ref="B500:I500"/>
    <mergeCell ref="L500:S500"/>
    <mergeCell ref="B474:I474"/>
    <mergeCell ref="L474:S474"/>
    <mergeCell ref="A551:A552"/>
    <mergeCell ref="K551:K552"/>
    <mergeCell ref="B553:E573"/>
    <mergeCell ref="G553:H573"/>
    <mergeCell ref="L553:O573"/>
    <mergeCell ref="A525:A526"/>
    <mergeCell ref="K525:K526"/>
    <mergeCell ref="B527:E547"/>
    <mergeCell ref="G527:H547"/>
    <mergeCell ref="L527:O547"/>
    <mergeCell ref="B552:I552"/>
    <mergeCell ref="L552:S552"/>
    <mergeCell ref="B526:I526"/>
    <mergeCell ref="L526:S526"/>
    <mergeCell ref="Q527:R547"/>
    <mergeCell ref="U603:U604"/>
    <mergeCell ref="V604:AF604"/>
    <mergeCell ref="F605:F625"/>
    <mergeCell ref="A629:A630"/>
    <mergeCell ref="K629:K630"/>
    <mergeCell ref="Q553:R573"/>
    <mergeCell ref="A577:A578"/>
    <mergeCell ref="K577:K578"/>
    <mergeCell ref="F579:F599"/>
    <mergeCell ref="A603:A604"/>
    <mergeCell ref="K603:K604"/>
    <mergeCell ref="B630:I630"/>
    <mergeCell ref="L630:S630"/>
    <mergeCell ref="L578:S578"/>
    <mergeCell ref="B604:I604"/>
    <mergeCell ref="L604:S604"/>
    <mergeCell ref="B578:I578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</sheetPr>
  <dimension ref="A1:CG654"/>
  <sheetViews>
    <sheetView zoomScale="60" zoomScaleNormal="60" workbookViewId="0">
      <pane xSplit="1" ySplit="5" topLeftCell="C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1.59765625" customWidth="1"/>
    <col min="11" max="11" width="42.59765625" customWidth="1"/>
    <col min="12" max="19" width="16.59765625" style="6" customWidth="1"/>
    <col min="20" max="20" width="11.59765625" customWidth="1"/>
    <col min="21" max="21" width="41" customWidth="1"/>
    <col min="22" max="23" width="16.59765625" style="6" customWidth="1"/>
    <col min="24" max="24" width="23.5" style="6" customWidth="1"/>
    <col min="25" max="26" width="16.59765625" style="6" customWidth="1"/>
    <col min="27" max="27" width="20.5" style="6" customWidth="1"/>
    <col min="28" max="31" width="16.59765625" style="6" customWidth="1"/>
    <col min="32" max="32" width="21.5" style="6" customWidth="1"/>
    <col min="33" max="34" width="16.59765625" style="6" customWidth="1"/>
    <col min="35" max="35" width="16.59765625" style="12" customWidth="1"/>
    <col min="36" max="42" width="16.59765625" customWidth="1"/>
    <col min="43" max="50" width="8.59765625" customWidth="1"/>
    <col min="52" max="52" width="22.19921875" customWidth="1"/>
    <col min="53" max="53" width="3" style="3" customWidth="1"/>
    <col min="54" max="66" width="8.59765625" customWidth="1"/>
    <col min="69" max="69" width="25.59765625" customWidth="1"/>
    <col min="70" max="70" width="4.3984375" style="3" customWidth="1"/>
    <col min="71" max="84" width="8.59765625" customWidth="1"/>
    <col min="85" max="85" width="11" style="1" customWidth="1"/>
    <col min="89" max="101" width="8.59765625" customWidth="1"/>
  </cols>
  <sheetData>
    <row r="1" spans="1:85" ht="15" customHeight="1" thickTop="1" x14ac:dyDescent="0.25">
      <c r="A1" s="248" t="s">
        <v>96</v>
      </c>
      <c r="B1" s="249"/>
      <c r="C1" s="249"/>
      <c r="D1" s="249"/>
      <c r="E1" s="249"/>
      <c r="F1" s="249"/>
      <c r="G1" s="249"/>
      <c r="H1" s="249"/>
      <c r="I1" s="250"/>
      <c r="K1" s="257" t="s">
        <v>116</v>
      </c>
      <c r="L1" s="258"/>
      <c r="M1" s="258"/>
      <c r="N1" s="258"/>
      <c r="O1" s="258"/>
      <c r="P1" s="258"/>
      <c r="Q1" s="258"/>
      <c r="R1" s="258"/>
      <c r="S1" s="259"/>
      <c r="U1" s="266" t="s">
        <v>117</v>
      </c>
      <c r="V1" s="267"/>
      <c r="W1" s="267"/>
      <c r="X1" s="267"/>
      <c r="Y1" s="267"/>
      <c r="Z1" s="267"/>
      <c r="AA1" s="267"/>
      <c r="AB1" s="267"/>
      <c r="AC1" s="267"/>
      <c r="AD1" s="267"/>
      <c r="AE1" s="267"/>
      <c r="AF1" s="267"/>
      <c r="AG1" s="267"/>
      <c r="AH1" s="267"/>
      <c r="AI1" s="268"/>
    </row>
    <row r="2" spans="1:85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  <c r="K2" s="260"/>
      <c r="L2" s="261"/>
      <c r="M2" s="261"/>
      <c r="N2" s="261"/>
      <c r="O2" s="261"/>
      <c r="P2" s="261"/>
      <c r="Q2" s="261"/>
      <c r="R2" s="261"/>
      <c r="S2" s="262"/>
      <c r="U2" s="269"/>
      <c r="V2" s="270"/>
      <c r="W2" s="270"/>
      <c r="X2" s="270"/>
      <c r="Y2" s="270"/>
      <c r="Z2" s="270"/>
      <c r="AA2" s="270"/>
      <c r="AB2" s="270"/>
      <c r="AC2" s="270"/>
      <c r="AD2" s="270"/>
      <c r="AE2" s="270"/>
      <c r="AF2" s="270"/>
      <c r="AG2" s="270"/>
      <c r="AH2" s="270"/>
      <c r="AI2" s="271"/>
    </row>
    <row r="3" spans="1:85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  <c r="K3" s="263"/>
      <c r="L3" s="264"/>
      <c r="M3" s="264"/>
      <c r="N3" s="264"/>
      <c r="O3" s="264"/>
      <c r="P3" s="264"/>
      <c r="Q3" s="264"/>
      <c r="R3" s="264"/>
      <c r="S3" s="265"/>
      <c r="U3" s="272"/>
      <c r="V3" s="273"/>
      <c r="W3" s="273"/>
      <c r="X3" s="273"/>
      <c r="Y3" s="273"/>
      <c r="Z3" s="273"/>
      <c r="AA3" s="273"/>
      <c r="AB3" s="273"/>
      <c r="AC3" s="273"/>
      <c r="AD3" s="273"/>
      <c r="AE3" s="273"/>
      <c r="AF3" s="273"/>
      <c r="AG3" s="273"/>
      <c r="AH3" s="273"/>
      <c r="AI3" s="274"/>
    </row>
    <row r="4" spans="1:85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  <c r="K4" s="4"/>
      <c r="L4" s="4"/>
      <c r="M4" s="4"/>
      <c r="N4" s="4"/>
      <c r="O4" s="4"/>
      <c r="P4" s="4"/>
      <c r="Q4" s="4"/>
      <c r="R4" s="4"/>
      <c r="S4" s="4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spans="1:85" ht="80.099999999999994" customHeight="1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K5" s="277" t="s">
        <v>102</v>
      </c>
      <c r="L5" s="10" t="s">
        <v>0</v>
      </c>
      <c r="M5" s="10" t="s">
        <v>1</v>
      </c>
      <c r="N5" s="10" t="s">
        <v>2</v>
      </c>
      <c r="O5" s="10" t="s">
        <v>3</v>
      </c>
      <c r="P5" s="10" t="s">
        <v>26</v>
      </c>
      <c r="Q5" s="10" t="s">
        <v>4</v>
      </c>
      <c r="R5" s="10" t="s">
        <v>85</v>
      </c>
      <c r="S5" s="11" t="s">
        <v>5</v>
      </c>
      <c r="U5" s="6"/>
      <c r="X5"/>
      <c r="Y5"/>
      <c r="Z5"/>
      <c r="AA5"/>
      <c r="AB5"/>
      <c r="AC5"/>
      <c r="AD5"/>
      <c r="AE5"/>
      <c r="AF5"/>
      <c r="AG5"/>
      <c r="AH5" s="12"/>
      <c r="AJ5" s="12"/>
      <c r="AR5" s="3"/>
      <c r="BA5"/>
      <c r="BI5" s="3"/>
      <c r="BR5"/>
      <c r="BX5" s="1"/>
      <c r="CG5"/>
    </row>
    <row r="6" spans="1:85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  <c r="K6" s="278" t="s">
        <v>71</v>
      </c>
      <c r="L6" s="207" t="s">
        <v>66</v>
      </c>
      <c r="M6" s="208"/>
      <c r="N6" s="208"/>
      <c r="O6" s="208"/>
      <c r="P6" s="208"/>
      <c r="Q6" s="208"/>
      <c r="R6" s="208"/>
      <c r="S6" s="209"/>
      <c r="U6" s="6"/>
      <c r="X6"/>
      <c r="Y6"/>
      <c r="Z6"/>
      <c r="AA6"/>
      <c r="AB6"/>
      <c r="AC6"/>
      <c r="AD6"/>
      <c r="AE6"/>
      <c r="AF6"/>
      <c r="AG6"/>
      <c r="AH6" s="12"/>
      <c r="AJ6" s="12"/>
      <c r="AR6" s="3"/>
      <c r="BA6"/>
      <c r="BI6" s="3"/>
      <c r="BR6"/>
      <c r="BX6" s="1"/>
      <c r="CG6"/>
    </row>
    <row r="7" spans="1:85" x14ac:dyDescent="0.25">
      <c r="A7" s="13" t="s">
        <v>6</v>
      </c>
      <c r="B7" s="14">
        <f>B33+B85</f>
        <v>36.443611353860355</v>
      </c>
      <c r="C7" s="14">
        <f t="shared" ref="C7:D7" si="0">C33+C85</f>
        <v>0</v>
      </c>
      <c r="D7" s="14">
        <f t="shared" si="0"/>
        <v>8.0231132043860978</v>
      </c>
      <c r="E7" s="14">
        <f>E33+E85</f>
        <v>0</v>
      </c>
      <c r="F7" s="14">
        <f>F59+F85</f>
        <v>1.0716834135618072E-2</v>
      </c>
      <c r="G7" s="14">
        <f>G33+G85</f>
        <v>0</v>
      </c>
      <c r="H7" s="14">
        <f>H33+H85</f>
        <v>0</v>
      </c>
      <c r="I7" s="16">
        <f>SUM(B7:H7)</f>
        <v>44.477441392382076</v>
      </c>
      <c r="J7" s="6"/>
      <c r="K7" s="17" t="s">
        <v>6</v>
      </c>
      <c r="L7" s="14">
        <f>L33+L85</f>
        <v>36.443611353860355</v>
      </c>
      <c r="M7" s="14">
        <f t="shared" ref="M7:O7" si="1">M33+M85</f>
        <v>0</v>
      </c>
      <c r="N7" s="14">
        <f t="shared" si="1"/>
        <v>8.0231132043860978</v>
      </c>
      <c r="O7" s="14">
        <f t="shared" si="1"/>
        <v>0</v>
      </c>
      <c r="P7" s="18">
        <f>P59+P85+P33</f>
        <v>1.0716834135618072E-2</v>
      </c>
      <c r="Q7" s="14">
        <f t="shared" ref="Q7:R7" si="2">Q33+Q85</f>
        <v>0</v>
      </c>
      <c r="R7" s="14">
        <f t="shared" si="2"/>
        <v>0</v>
      </c>
      <c r="S7" s="20">
        <f>SUM(L7:R7)</f>
        <v>44.477441392382076</v>
      </c>
      <c r="T7" s="6" t="str">
        <f>IF(ABS(S7-I7)&gt;0.01,S7-I7,"")</f>
        <v/>
      </c>
      <c r="U7" s="6"/>
      <c r="X7"/>
      <c r="Y7"/>
      <c r="Z7"/>
      <c r="AA7"/>
      <c r="AB7"/>
      <c r="AC7"/>
      <c r="AD7"/>
      <c r="AE7"/>
      <c r="AF7"/>
      <c r="AG7"/>
      <c r="AH7" s="12"/>
      <c r="AJ7" s="12"/>
      <c r="AR7" s="3"/>
      <c r="BA7"/>
      <c r="BI7" s="3"/>
      <c r="BR7"/>
      <c r="BX7" s="1"/>
      <c r="CG7"/>
    </row>
    <row r="8" spans="1:85" x14ac:dyDescent="0.25">
      <c r="A8" s="21" t="s">
        <v>7</v>
      </c>
      <c r="B8" s="22">
        <f t="shared" ref="B8:D27" si="3">B34+B86</f>
        <v>25.333587249067438</v>
      </c>
      <c r="C8" s="22">
        <f t="shared" si="3"/>
        <v>0</v>
      </c>
      <c r="D8" s="22">
        <f t="shared" si="3"/>
        <v>2.8379646090920287</v>
      </c>
      <c r="E8" s="22">
        <f t="shared" ref="E8:G8" si="4">E34+E86</f>
        <v>0</v>
      </c>
      <c r="F8" s="22">
        <v>0.10289999999999999</v>
      </c>
      <c r="G8" s="22">
        <f t="shared" si="4"/>
        <v>0</v>
      </c>
      <c r="H8" s="22">
        <f t="shared" ref="H8" si="5">H34+H86</f>
        <v>0</v>
      </c>
      <c r="I8" s="24">
        <f>SUM(B8:H8)</f>
        <v>28.274451858159466</v>
      </c>
      <c r="J8" s="6"/>
      <c r="K8" s="25" t="s">
        <v>7</v>
      </c>
      <c r="L8" s="26">
        <f t="shared" ref="L8:M27" si="6">L34+L86</f>
        <v>25.333587249067438</v>
      </c>
      <c r="M8" s="26">
        <f t="shared" si="6"/>
        <v>0</v>
      </c>
      <c r="N8" s="26">
        <f t="shared" ref="N8:O8" si="7">N34+N86</f>
        <v>2.8379646090920287</v>
      </c>
      <c r="O8" s="26">
        <f t="shared" si="7"/>
        <v>0</v>
      </c>
      <c r="P8" s="26">
        <f t="shared" ref="P8:P27" si="8">P60+P86+P34</f>
        <v>0.10289999999999999</v>
      </c>
      <c r="Q8" s="26">
        <f t="shared" ref="Q8:R8" si="9">Q34+Q86</f>
        <v>0</v>
      </c>
      <c r="R8" s="26">
        <f t="shared" si="9"/>
        <v>0</v>
      </c>
      <c r="S8" s="28">
        <f t="shared" ref="S8:S27" si="10">SUM(L8:R8)</f>
        <v>28.274451858159466</v>
      </c>
      <c r="T8" s="6" t="str">
        <f t="shared" ref="T8:T24" si="11">IF(ABS(S8-I8)&gt;0.01,S8-I8,"")</f>
        <v/>
      </c>
      <c r="U8" s="6"/>
      <c r="X8"/>
      <c r="Y8"/>
      <c r="Z8"/>
      <c r="AA8"/>
      <c r="AB8"/>
      <c r="AC8"/>
      <c r="AD8"/>
      <c r="AE8"/>
      <c r="AF8"/>
      <c r="AG8"/>
      <c r="AH8" s="12"/>
      <c r="AJ8" s="12"/>
      <c r="AR8" s="3"/>
      <c r="BA8"/>
      <c r="BI8" s="3"/>
      <c r="BR8"/>
      <c r="BX8" s="1"/>
      <c r="CG8"/>
    </row>
    <row r="9" spans="1:85" x14ac:dyDescent="0.25">
      <c r="A9" s="29" t="s">
        <v>9</v>
      </c>
      <c r="B9" s="18">
        <f t="shared" si="3"/>
        <v>68.013377247180216</v>
      </c>
      <c r="C9" s="18">
        <f t="shared" si="3"/>
        <v>0</v>
      </c>
      <c r="D9" s="18">
        <f t="shared" si="3"/>
        <v>9.6893963000347298</v>
      </c>
      <c r="E9" s="18">
        <f t="shared" ref="E9" si="12">E35+E87</f>
        <v>0</v>
      </c>
      <c r="F9" s="18">
        <v>0</v>
      </c>
      <c r="G9" s="18">
        <f t="shared" ref="G9:H9" si="13">G35+G87</f>
        <v>0</v>
      </c>
      <c r="H9" s="18">
        <f t="shared" si="13"/>
        <v>0</v>
      </c>
      <c r="I9" s="16">
        <f t="shared" ref="I9:I27" si="14">SUM(B9:H9)</f>
        <v>77.702773547214946</v>
      </c>
      <c r="J9" s="6"/>
      <c r="K9" s="17" t="s">
        <v>9</v>
      </c>
      <c r="L9" s="18">
        <f t="shared" si="6"/>
        <v>68.013377247180216</v>
      </c>
      <c r="M9" s="18">
        <f t="shared" si="6"/>
        <v>0</v>
      </c>
      <c r="N9" s="18">
        <f t="shared" ref="N9:O9" si="15">N35+N87</f>
        <v>9.6893963000347298</v>
      </c>
      <c r="O9" s="18">
        <f t="shared" si="15"/>
        <v>0</v>
      </c>
      <c r="P9" s="18">
        <f t="shared" si="8"/>
        <v>0</v>
      </c>
      <c r="Q9" s="18">
        <f t="shared" ref="Q9:R9" si="16">Q35+Q87</f>
        <v>0</v>
      </c>
      <c r="R9" s="18">
        <f t="shared" si="16"/>
        <v>0</v>
      </c>
      <c r="S9" s="20">
        <f t="shared" si="10"/>
        <v>77.702773547214946</v>
      </c>
      <c r="T9" s="6" t="str">
        <f t="shared" si="11"/>
        <v/>
      </c>
      <c r="U9" s="6"/>
      <c r="X9"/>
      <c r="Y9"/>
      <c r="Z9"/>
      <c r="AA9"/>
      <c r="AB9"/>
      <c r="AC9"/>
      <c r="AD9"/>
      <c r="AE9"/>
      <c r="AF9"/>
      <c r="AG9"/>
      <c r="AH9" s="12"/>
      <c r="AJ9" s="12"/>
      <c r="AR9" s="3"/>
      <c r="BA9"/>
      <c r="BI9" s="3"/>
      <c r="BR9"/>
      <c r="BX9" s="1"/>
      <c r="CG9"/>
    </row>
    <row r="10" spans="1:85" x14ac:dyDescent="0.25">
      <c r="A10" s="21" t="s">
        <v>54</v>
      </c>
      <c r="B10" s="22">
        <f t="shared" si="3"/>
        <v>0</v>
      </c>
      <c r="C10" s="22">
        <f t="shared" si="3"/>
        <v>0</v>
      </c>
      <c r="D10" s="22">
        <f t="shared" si="3"/>
        <v>0</v>
      </c>
      <c r="E10" s="22">
        <f t="shared" ref="E10" si="17">E36+E88</f>
        <v>0</v>
      </c>
      <c r="F10" s="22">
        <v>0</v>
      </c>
      <c r="G10" s="22">
        <f t="shared" ref="G10:H10" si="18">G36+G88</f>
        <v>0</v>
      </c>
      <c r="H10" s="22">
        <f t="shared" si="18"/>
        <v>0</v>
      </c>
      <c r="I10" s="24">
        <f t="shared" si="14"/>
        <v>0</v>
      </c>
      <c r="J10" s="6"/>
      <c r="K10" s="25" t="s">
        <v>54</v>
      </c>
      <c r="L10" s="26">
        <f t="shared" si="6"/>
        <v>0</v>
      </c>
      <c r="M10" s="26">
        <f t="shared" si="6"/>
        <v>0</v>
      </c>
      <c r="N10" s="26">
        <f t="shared" ref="N10:O10" si="19">N36+N88</f>
        <v>0</v>
      </c>
      <c r="O10" s="26">
        <f t="shared" si="19"/>
        <v>0</v>
      </c>
      <c r="P10" s="26">
        <f t="shared" si="8"/>
        <v>0</v>
      </c>
      <c r="Q10" s="26">
        <f t="shared" ref="Q10:R10" si="20">Q36+Q88</f>
        <v>0</v>
      </c>
      <c r="R10" s="26">
        <f t="shared" si="20"/>
        <v>0</v>
      </c>
      <c r="S10" s="28">
        <f t="shared" si="10"/>
        <v>0</v>
      </c>
      <c r="T10" s="6" t="str">
        <f t="shared" si="11"/>
        <v/>
      </c>
      <c r="U10" s="6"/>
      <c r="X10"/>
      <c r="Y10"/>
      <c r="Z10"/>
      <c r="AA10"/>
      <c r="AB10"/>
      <c r="AC10"/>
      <c r="AD10"/>
      <c r="AE10"/>
      <c r="AF10"/>
      <c r="AG10"/>
      <c r="AH10" s="12"/>
      <c r="AJ10" s="12"/>
      <c r="AR10" s="3"/>
      <c r="BA10"/>
      <c r="BI10" s="3"/>
      <c r="BR10"/>
      <c r="BX10" s="1"/>
      <c r="CG10"/>
    </row>
    <row r="11" spans="1:85" x14ac:dyDescent="0.25">
      <c r="A11" s="29" t="s">
        <v>15</v>
      </c>
      <c r="B11" s="18">
        <f t="shared" si="3"/>
        <v>358.19016800299033</v>
      </c>
      <c r="C11" s="18">
        <f t="shared" si="3"/>
        <v>60.091621301532058</v>
      </c>
      <c r="D11" s="18">
        <f t="shared" si="3"/>
        <v>45.052899737303989</v>
      </c>
      <c r="E11" s="18">
        <f t="shared" ref="E11" si="21">E37+E89</f>
        <v>5.6277776763015499</v>
      </c>
      <c r="F11" s="18">
        <v>0</v>
      </c>
      <c r="G11" s="18">
        <f t="shared" ref="G11:H11" si="22">G37+G89</f>
        <v>0</v>
      </c>
      <c r="H11" s="18">
        <f t="shared" si="22"/>
        <v>0</v>
      </c>
      <c r="I11" s="16">
        <f t="shared" si="14"/>
        <v>468.96246671812787</v>
      </c>
      <c r="J11" s="6"/>
      <c r="K11" s="17" t="s">
        <v>15</v>
      </c>
      <c r="L11" s="18">
        <f t="shared" si="6"/>
        <v>358.19016800299033</v>
      </c>
      <c r="M11" s="18">
        <f t="shared" si="6"/>
        <v>60.091621301532058</v>
      </c>
      <c r="N11" s="18">
        <f t="shared" ref="N11:O11" si="23">N37+N89</f>
        <v>45.052899737303989</v>
      </c>
      <c r="O11" s="18">
        <f t="shared" si="23"/>
        <v>5.6277776763015499</v>
      </c>
      <c r="P11" s="18">
        <f t="shared" si="8"/>
        <v>0</v>
      </c>
      <c r="Q11" s="18">
        <f t="shared" ref="Q11:R11" si="24">Q37+Q89</f>
        <v>0</v>
      </c>
      <c r="R11" s="18">
        <f t="shared" si="24"/>
        <v>0</v>
      </c>
      <c r="S11" s="20">
        <f t="shared" si="10"/>
        <v>468.96246671812787</v>
      </c>
      <c r="T11" s="6" t="str">
        <f t="shared" si="11"/>
        <v/>
      </c>
      <c r="U11" s="6"/>
      <c r="X11"/>
      <c r="Y11"/>
      <c r="Z11"/>
      <c r="AA11"/>
      <c r="AB11"/>
      <c r="AC11"/>
      <c r="AD11"/>
      <c r="AE11"/>
      <c r="AF11"/>
      <c r="AG11"/>
      <c r="AH11" s="12"/>
      <c r="AJ11" s="12"/>
      <c r="AR11" s="3"/>
      <c r="BA11"/>
      <c r="BI11" s="3"/>
      <c r="BR11"/>
      <c r="BX11" s="1"/>
      <c r="CG11"/>
    </row>
    <row r="12" spans="1:85" x14ac:dyDescent="0.25">
      <c r="A12" s="21" t="s">
        <v>14</v>
      </c>
      <c r="B12" s="22">
        <f t="shared" si="3"/>
        <v>2337.3287393961764</v>
      </c>
      <c r="C12" s="22">
        <f t="shared" si="3"/>
        <v>44.874382470665914</v>
      </c>
      <c r="D12" s="22">
        <f t="shared" si="3"/>
        <v>270.33559935706512</v>
      </c>
      <c r="E12" s="22">
        <f t="shared" ref="E12" si="25">E38+E90</f>
        <v>0.99691488903507308</v>
      </c>
      <c r="F12" s="22">
        <v>0</v>
      </c>
      <c r="G12" s="22">
        <f t="shared" ref="G12:H12" si="26">G38+G90</f>
        <v>0</v>
      </c>
      <c r="H12" s="22">
        <f t="shared" si="26"/>
        <v>0</v>
      </c>
      <c r="I12" s="24">
        <f t="shared" si="14"/>
        <v>2653.5356361129425</v>
      </c>
      <c r="J12" s="6"/>
      <c r="K12" s="25" t="s">
        <v>14</v>
      </c>
      <c r="L12" s="26">
        <f t="shared" si="6"/>
        <v>2337.3287393961764</v>
      </c>
      <c r="M12" s="26">
        <f t="shared" si="6"/>
        <v>44.874382470665914</v>
      </c>
      <c r="N12" s="26">
        <f t="shared" ref="N12:O12" si="27">N38+N90</f>
        <v>270.33559935706512</v>
      </c>
      <c r="O12" s="26">
        <f t="shared" si="27"/>
        <v>0.99691488903507308</v>
      </c>
      <c r="P12" s="26">
        <f t="shared" si="8"/>
        <v>0</v>
      </c>
      <c r="Q12" s="26">
        <f t="shared" ref="Q12:R12" si="28">Q38+Q90</f>
        <v>0</v>
      </c>
      <c r="R12" s="26">
        <f t="shared" si="28"/>
        <v>0</v>
      </c>
      <c r="S12" s="28">
        <f t="shared" si="10"/>
        <v>2653.5356361129425</v>
      </c>
      <c r="T12" s="6" t="str">
        <f t="shared" si="11"/>
        <v/>
      </c>
      <c r="U12" s="6"/>
      <c r="X12"/>
      <c r="Y12"/>
      <c r="Z12"/>
      <c r="AA12"/>
      <c r="AB12"/>
      <c r="AC12"/>
      <c r="AD12"/>
      <c r="AE12"/>
      <c r="AF12"/>
      <c r="AG12"/>
      <c r="AH12" s="12"/>
      <c r="AJ12" s="12"/>
      <c r="AR12" s="3"/>
      <c r="BA12"/>
      <c r="BI12" s="3"/>
      <c r="BR12"/>
      <c r="BX12" s="1"/>
      <c r="CG12"/>
    </row>
    <row r="13" spans="1:85" x14ac:dyDescent="0.25">
      <c r="A13" s="29" t="s">
        <v>56</v>
      </c>
      <c r="B13" s="18">
        <f t="shared" si="3"/>
        <v>0</v>
      </c>
      <c r="C13" s="18">
        <f t="shared" si="3"/>
        <v>0.34628119556251635</v>
      </c>
      <c r="D13" s="18">
        <f t="shared" si="3"/>
        <v>0.7273246263493518</v>
      </c>
      <c r="E13" s="18">
        <f t="shared" ref="E13" si="29">E39+E91</f>
        <v>565.72332176284124</v>
      </c>
      <c r="F13" s="18">
        <v>10185.789360615909</v>
      </c>
      <c r="G13" s="18">
        <f t="shared" ref="G13:H13" si="30">G39+G91</f>
        <v>0</v>
      </c>
      <c r="H13" s="18">
        <f t="shared" si="30"/>
        <v>0</v>
      </c>
      <c r="I13" s="16">
        <f t="shared" si="14"/>
        <v>10752.586288200662</v>
      </c>
      <c r="J13" s="6"/>
      <c r="K13" s="31" t="s">
        <v>56</v>
      </c>
      <c r="L13" s="18">
        <f t="shared" si="6"/>
        <v>0</v>
      </c>
      <c r="M13" s="18">
        <f t="shared" si="6"/>
        <v>0.34628119556251635</v>
      </c>
      <c r="N13" s="18">
        <f t="shared" ref="N13:O13" si="31">N39+N91</f>
        <v>0.7273246263493518</v>
      </c>
      <c r="O13" s="18">
        <f t="shared" si="31"/>
        <v>565.72332176284124</v>
      </c>
      <c r="P13" s="18">
        <f t="shared" si="8"/>
        <v>10185.789360615909</v>
      </c>
      <c r="Q13" s="18">
        <f t="shared" ref="Q13:R13" si="32">Q39+Q91</f>
        <v>0</v>
      </c>
      <c r="R13" s="18">
        <f t="shared" si="32"/>
        <v>0</v>
      </c>
      <c r="S13" s="20">
        <f t="shared" si="10"/>
        <v>10752.586288200662</v>
      </c>
      <c r="T13" s="6" t="str">
        <f t="shared" si="11"/>
        <v/>
      </c>
      <c r="U13" s="6"/>
      <c r="X13"/>
      <c r="Y13"/>
      <c r="Z13"/>
      <c r="AA13"/>
      <c r="AB13"/>
      <c r="AC13"/>
      <c r="AD13"/>
      <c r="AE13"/>
      <c r="AF13"/>
      <c r="AG13"/>
      <c r="AH13" s="12"/>
      <c r="AJ13" s="12"/>
      <c r="AR13" s="3"/>
      <c r="BA13"/>
      <c r="BI13" s="3"/>
      <c r="BR13"/>
      <c r="BX13" s="1"/>
      <c r="CG13"/>
    </row>
    <row r="14" spans="1:85" x14ac:dyDescent="0.25">
      <c r="A14" s="21" t="s">
        <v>11</v>
      </c>
      <c r="B14" s="22">
        <f t="shared" si="3"/>
        <v>0</v>
      </c>
      <c r="C14" s="22">
        <f t="shared" si="3"/>
        <v>2.5054353381067908E-2</v>
      </c>
      <c r="D14" s="22">
        <f t="shared" si="3"/>
        <v>8.865741783890867E-3</v>
      </c>
      <c r="E14" s="22">
        <f t="shared" ref="E14" si="33">E40+E92</f>
        <v>11.930893437916778</v>
      </c>
      <c r="F14" s="22">
        <v>3291.0016961441252</v>
      </c>
      <c r="G14" s="22">
        <f t="shared" ref="G14:H14" si="34">G40+G92</f>
        <v>0</v>
      </c>
      <c r="H14" s="22">
        <f t="shared" si="34"/>
        <v>0</v>
      </c>
      <c r="I14" s="24">
        <f t="shared" si="14"/>
        <v>3302.9665096772069</v>
      </c>
      <c r="J14" s="6"/>
      <c r="K14" s="25" t="s">
        <v>11</v>
      </c>
      <c r="L14" s="26">
        <f t="shared" si="6"/>
        <v>0</v>
      </c>
      <c r="M14" s="26">
        <f t="shared" si="6"/>
        <v>2.5054353381067908E-2</v>
      </c>
      <c r="N14" s="26">
        <f t="shared" ref="N14:O14" si="35">N40+N92</f>
        <v>8.865741783890867E-3</v>
      </c>
      <c r="O14" s="26">
        <f t="shared" si="35"/>
        <v>11.930893437916778</v>
      </c>
      <c r="P14" s="26">
        <f t="shared" si="8"/>
        <v>3291.0016961441252</v>
      </c>
      <c r="Q14" s="26">
        <f t="shared" ref="Q14:R14" si="36">Q40+Q92</f>
        <v>0</v>
      </c>
      <c r="R14" s="26">
        <f t="shared" si="36"/>
        <v>0</v>
      </c>
      <c r="S14" s="28">
        <f t="shared" si="10"/>
        <v>3302.9665096772069</v>
      </c>
      <c r="T14" s="6" t="str">
        <f t="shared" si="11"/>
        <v/>
      </c>
      <c r="U14" s="6"/>
      <c r="X14"/>
      <c r="Y14"/>
      <c r="Z14"/>
      <c r="AA14"/>
      <c r="AB14"/>
      <c r="AC14"/>
      <c r="AD14"/>
      <c r="AE14"/>
      <c r="AF14"/>
      <c r="AG14"/>
      <c r="AH14" s="12"/>
      <c r="AJ14" s="12"/>
      <c r="AR14" s="3"/>
      <c r="BA14"/>
      <c r="BI14" s="3"/>
      <c r="BR14"/>
      <c r="BX14" s="1"/>
      <c r="CG14"/>
    </row>
    <row r="15" spans="1:85" x14ac:dyDescent="0.25">
      <c r="A15" s="29" t="s">
        <v>57</v>
      </c>
      <c r="B15" s="18">
        <f t="shared" si="3"/>
        <v>0</v>
      </c>
      <c r="C15" s="18">
        <f t="shared" si="3"/>
        <v>0</v>
      </c>
      <c r="D15" s="18">
        <f t="shared" si="3"/>
        <v>0.63421910051284469</v>
      </c>
      <c r="E15" s="18">
        <f t="shared" ref="E15" si="37">E41+E93</f>
        <v>2.0245983817281417</v>
      </c>
      <c r="F15" s="18">
        <v>142.13689522415299</v>
      </c>
      <c r="G15" s="18">
        <f t="shared" ref="G15:H15" si="38">G41+G93</f>
        <v>0</v>
      </c>
      <c r="H15" s="18">
        <f t="shared" si="38"/>
        <v>0</v>
      </c>
      <c r="I15" s="16">
        <f t="shared" si="14"/>
        <v>144.79571270639397</v>
      </c>
      <c r="J15" s="6"/>
      <c r="K15" s="31" t="s">
        <v>57</v>
      </c>
      <c r="L15" s="18">
        <f t="shared" si="6"/>
        <v>0</v>
      </c>
      <c r="M15" s="18">
        <f t="shared" si="6"/>
        <v>0</v>
      </c>
      <c r="N15" s="18">
        <f t="shared" ref="N15:O15" si="39">N41+N93</f>
        <v>0.63421910051284469</v>
      </c>
      <c r="O15" s="18">
        <f t="shared" si="39"/>
        <v>2.0245983817281417</v>
      </c>
      <c r="P15" s="18">
        <f t="shared" si="8"/>
        <v>142.13689522415299</v>
      </c>
      <c r="Q15" s="18">
        <f t="shared" ref="Q15:R15" si="40">Q41+Q93</f>
        <v>0</v>
      </c>
      <c r="R15" s="18">
        <f t="shared" si="40"/>
        <v>0</v>
      </c>
      <c r="S15" s="20">
        <f t="shared" si="10"/>
        <v>144.79571270639397</v>
      </c>
      <c r="T15" s="6" t="str">
        <f t="shared" si="11"/>
        <v/>
      </c>
      <c r="U15" s="6"/>
      <c r="X15"/>
      <c r="Y15"/>
      <c r="Z15"/>
      <c r="AA15"/>
      <c r="AB15"/>
      <c r="AC15"/>
      <c r="AD15"/>
      <c r="AE15"/>
      <c r="AF15"/>
      <c r="AG15"/>
      <c r="AH15" s="12"/>
      <c r="AJ15" s="12"/>
      <c r="AR15" s="3"/>
      <c r="BA15"/>
      <c r="BI15" s="3"/>
      <c r="BR15"/>
      <c r="BX15" s="1"/>
      <c r="CG15"/>
    </row>
    <row r="16" spans="1:85" x14ac:dyDescent="0.25">
      <c r="A16" s="21" t="s">
        <v>16</v>
      </c>
      <c r="B16" s="22">
        <f t="shared" si="3"/>
        <v>232.01401902788569</v>
      </c>
      <c r="C16" s="22">
        <f t="shared" si="3"/>
        <v>1.2475728076239996</v>
      </c>
      <c r="D16" s="22">
        <f t="shared" si="3"/>
        <v>37.050263847060869</v>
      </c>
      <c r="E16" s="22">
        <f t="shared" ref="E16" si="41">E42+E94</f>
        <v>11.312414451784107</v>
      </c>
      <c r="F16" s="22">
        <v>6.2132572189996988</v>
      </c>
      <c r="G16" s="22">
        <f t="shared" ref="G16:H16" si="42">G42+G94</f>
        <v>0</v>
      </c>
      <c r="H16" s="22">
        <f t="shared" si="42"/>
        <v>0</v>
      </c>
      <c r="I16" s="24">
        <f t="shared" si="14"/>
        <v>287.83752735335435</v>
      </c>
      <c r="J16" s="6"/>
      <c r="K16" s="25" t="s">
        <v>16</v>
      </c>
      <c r="L16" s="26">
        <f t="shared" si="6"/>
        <v>232.01401902788569</v>
      </c>
      <c r="M16" s="26">
        <f t="shared" si="6"/>
        <v>1.2475728076239996</v>
      </c>
      <c r="N16" s="26">
        <f t="shared" ref="N16:O16" si="43">N42+N94</f>
        <v>37.050263847060869</v>
      </c>
      <c r="O16" s="26">
        <f t="shared" si="43"/>
        <v>11.312414451784107</v>
      </c>
      <c r="P16" s="26">
        <f t="shared" si="8"/>
        <v>6.2132572189996713</v>
      </c>
      <c r="Q16" s="26">
        <f t="shared" ref="Q16:R16" si="44">Q42+Q94</f>
        <v>0</v>
      </c>
      <c r="R16" s="26">
        <f t="shared" si="44"/>
        <v>0</v>
      </c>
      <c r="S16" s="28">
        <f t="shared" si="10"/>
        <v>287.83752735335435</v>
      </c>
      <c r="T16" s="6" t="str">
        <f t="shared" si="11"/>
        <v/>
      </c>
      <c r="U16" s="6"/>
      <c r="X16"/>
      <c r="Y16"/>
      <c r="Z16"/>
      <c r="AA16"/>
      <c r="AB16"/>
      <c r="AC16"/>
      <c r="AD16"/>
      <c r="AE16"/>
      <c r="AF16"/>
      <c r="AG16"/>
      <c r="AH16" s="12"/>
      <c r="AJ16" s="12"/>
      <c r="AR16" s="3"/>
      <c r="BA16"/>
      <c r="BI16" s="3"/>
      <c r="BR16"/>
      <c r="BX16" s="1"/>
      <c r="CG16"/>
    </row>
    <row r="17" spans="1:85" x14ac:dyDescent="0.25">
      <c r="A17" s="29" t="s">
        <v>136</v>
      </c>
      <c r="B17" s="18">
        <f t="shared" si="3"/>
        <v>3423.9811789660389</v>
      </c>
      <c r="C17" s="18">
        <f t="shared" si="3"/>
        <v>1102.8667172713458</v>
      </c>
      <c r="D17" s="18">
        <f t="shared" si="3"/>
        <v>879.75673021130569</v>
      </c>
      <c r="E17" s="18">
        <f t="shared" ref="E17" si="45">E43+E95</f>
        <v>22.520739576865143</v>
      </c>
      <c r="F17" s="18">
        <v>0.45526635347632199</v>
      </c>
      <c r="G17" s="18">
        <f t="shared" ref="G17:H17" si="46">G43+G95</f>
        <v>0</v>
      </c>
      <c r="H17" s="18">
        <f t="shared" si="46"/>
        <v>0</v>
      </c>
      <c r="I17" s="16">
        <f t="shared" si="14"/>
        <v>5429.5806323790312</v>
      </c>
      <c r="J17" s="6"/>
      <c r="K17" s="31" t="s">
        <v>136</v>
      </c>
      <c r="L17" s="18">
        <f t="shared" si="6"/>
        <v>3423.9811789660389</v>
      </c>
      <c r="M17" s="18">
        <f t="shared" si="6"/>
        <v>1102.8667172713458</v>
      </c>
      <c r="N17" s="18">
        <f t="shared" ref="N17:O17" si="47">N43+N95</f>
        <v>879.75673021130569</v>
      </c>
      <c r="O17" s="18">
        <f t="shared" si="47"/>
        <v>22.520739576865143</v>
      </c>
      <c r="P17" s="18">
        <f t="shared" si="8"/>
        <v>0.45526635347550837</v>
      </c>
      <c r="Q17" s="18">
        <f t="shared" ref="Q17:R17" si="48">Q43+Q95</f>
        <v>0</v>
      </c>
      <c r="R17" s="18">
        <f t="shared" si="48"/>
        <v>0</v>
      </c>
      <c r="S17" s="20">
        <f t="shared" si="10"/>
        <v>5429.5806323790312</v>
      </c>
      <c r="T17" s="6" t="str">
        <f t="shared" si="11"/>
        <v/>
      </c>
      <c r="U17" s="6"/>
      <c r="X17"/>
      <c r="Y17"/>
      <c r="Z17"/>
      <c r="AA17"/>
      <c r="AB17"/>
      <c r="AC17"/>
      <c r="AD17"/>
      <c r="AE17"/>
      <c r="AF17"/>
      <c r="AG17"/>
      <c r="AH17" s="12"/>
      <c r="AJ17" s="12"/>
      <c r="AR17" s="3"/>
      <c r="BA17"/>
      <c r="BI17" s="3"/>
      <c r="BR17"/>
      <c r="BX17" s="1"/>
      <c r="CG17"/>
    </row>
    <row r="18" spans="1:85" x14ac:dyDescent="0.25">
      <c r="A18" s="21" t="s">
        <v>24</v>
      </c>
      <c r="B18" s="22">
        <f t="shared" si="3"/>
        <v>844.69759190129253</v>
      </c>
      <c r="C18" s="22">
        <f t="shared" si="3"/>
        <v>3.1092595150301552</v>
      </c>
      <c r="D18" s="22">
        <f t="shared" si="3"/>
        <v>1114.9547378589382</v>
      </c>
      <c r="E18" s="22">
        <f t="shared" ref="E18" si="49">E44+E96</f>
        <v>1852.1713795699793</v>
      </c>
      <c r="F18" s="22">
        <v>57.985549676188356</v>
      </c>
      <c r="G18" s="22">
        <f t="shared" ref="G18:H18" si="50">G44+G96</f>
        <v>874.83062483185313</v>
      </c>
      <c r="H18" s="22">
        <f t="shared" si="50"/>
        <v>3.3718557868237231</v>
      </c>
      <c r="I18" s="24">
        <f t="shared" si="14"/>
        <v>4751.1209991401047</v>
      </c>
      <c r="J18" s="6"/>
      <c r="K18" s="25" t="s">
        <v>24</v>
      </c>
      <c r="L18" s="26">
        <f t="shared" si="6"/>
        <v>844.69759190129253</v>
      </c>
      <c r="M18" s="26">
        <f t="shared" si="6"/>
        <v>3.1092595150301552</v>
      </c>
      <c r="N18" s="26">
        <f t="shared" ref="N18:O18" si="51">N44+N96</f>
        <v>1114.9547378589382</v>
      </c>
      <c r="O18" s="26">
        <f t="shared" si="51"/>
        <v>1852.1713795699793</v>
      </c>
      <c r="P18" s="26">
        <f t="shared" si="8"/>
        <v>57.985549676187787</v>
      </c>
      <c r="Q18" s="26">
        <f t="shared" ref="Q18:R18" si="52">Q44+Q96</f>
        <v>874.83062483185313</v>
      </c>
      <c r="R18" s="26">
        <f t="shared" si="52"/>
        <v>3.3718557868237231</v>
      </c>
      <c r="S18" s="28">
        <f t="shared" si="10"/>
        <v>4751.1209991401047</v>
      </c>
      <c r="T18" s="6" t="str">
        <f t="shared" si="11"/>
        <v/>
      </c>
      <c r="U18" s="6"/>
      <c r="X18"/>
      <c r="Y18"/>
      <c r="Z18"/>
      <c r="AA18"/>
      <c r="AB18"/>
      <c r="AC18"/>
      <c r="AD18"/>
      <c r="AE18"/>
      <c r="AF18"/>
      <c r="AG18"/>
      <c r="AH18" s="12"/>
      <c r="AJ18" s="12"/>
      <c r="AR18" s="3"/>
      <c r="BA18"/>
      <c r="BI18" s="3"/>
      <c r="BR18"/>
      <c r="BX18" s="1"/>
      <c r="CG18"/>
    </row>
    <row r="19" spans="1:85" x14ac:dyDescent="0.25">
      <c r="A19" s="29" t="s">
        <v>23</v>
      </c>
      <c r="B19" s="18">
        <f t="shared" si="3"/>
        <v>338.88008233704034</v>
      </c>
      <c r="C19" s="18">
        <f t="shared" si="3"/>
        <v>0.35821208394007986</v>
      </c>
      <c r="D19" s="18">
        <f t="shared" si="3"/>
        <v>84.591376286430801</v>
      </c>
      <c r="E19" s="18">
        <f t="shared" ref="E19" si="53">E45+E97</f>
        <v>0</v>
      </c>
      <c r="F19" s="18">
        <v>0</v>
      </c>
      <c r="G19" s="18">
        <f t="shared" ref="G19:H19" si="54">G45+G97</f>
        <v>0</v>
      </c>
      <c r="H19" s="18">
        <f t="shared" si="54"/>
        <v>0</v>
      </c>
      <c r="I19" s="16">
        <f t="shared" si="14"/>
        <v>423.8296707074112</v>
      </c>
      <c r="J19" s="6"/>
      <c r="K19" s="31" t="s">
        <v>23</v>
      </c>
      <c r="L19" s="18">
        <f t="shared" si="6"/>
        <v>338.88008233704034</v>
      </c>
      <c r="M19" s="18">
        <f t="shared" si="6"/>
        <v>0.35821208394007986</v>
      </c>
      <c r="N19" s="18">
        <f t="shared" ref="N19:O19" si="55">N45+N97</f>
        <v>84.591376286430801</v>
      </c>
      <c r="O19" s="18">
        <f t="shared" si="55"/>
        <v>0</v>
      </c>
      <c r="P19" s="18">
        <f t="shared" si="8"/>
        <v>-3.5527136788005009E-14</v>
      </c>
      <c r="Q19" s="18">
        <f t="shared" ref="Q19:R19" si="56">Q45+Q97</f>
        <v>0</v>
      </c>
      <c r="R19" s="18">
        <f t="shared" si="56"/>
        <v>0</v>
      </c>
      <c r="S19" s="20">
        <f t="shared" si="10"/>
        <v>423.82967070741114</v>
      </c>
      <c r="T19" s="6" t="str">
        <f t="shared" si="11"/>
        <v/>
      </c>
      <c r="U19" s="6"/>
      <c r="X19"/>
      <c r="Y19"/>
      <c r="Z19"/>
      <c r="AA19"/>
      <c r="AB19"/>
      <c r="AC19"/>
      <c r="AD19"/>
      <c r="AE19"/>
      <c r="AF19"/>
      <c r="AG19"/>
      <c r="AH19" s="12"/>
      <c r="AJ19" s="12"/>
      <c r="AR19" s="3"/>
      <c r="BA19"/>
      <c r="BI19" s="3"/>
      <c r="BR19"/>
      <c r="BX19" s="1"/>
      <c r="CG19"/>
    </row>
    <row r="20" spans="1:85" x14ac:dyDescent="0.25">
      <c r="A20" s="21" t="s">
        <v>58</v>
      </c>
      <c r="B20" s="22">
        <f t="shared" si="3"/>
        <v>2978.0767937614482</v>
      </c>
      <c r="C20" s="22">
        <f t="shared" si="3"/>
        <v>9.8757834235861175</v>
      </c>
      <c r="D20" s="22">
        <f t="shared" si="3"/>
        <v>330.28656498471059</v>
      </c>
      <c r="E20" s="22">
        <f t="shared" ref="E20" si="57">E46+E98</f>
        <v>0</v>
      </c>
      <c r="F20" s="22">
        <v>0</v>
      </c>
      <c r="G20" s="22">
        <f t="shared" ref="G20:H20" si="58">G46+G98</f>
        <v>0</v>
      </c>
      <c r="H20" s="22">
        <f t="shared" si="58"/>
        <v>0</v>
      </c>
      <c r="I20" s="24">
        <f t="shared" si="14"/>
        <v>3318.2391421697448</v>
      </c>
      <c r="J20" s="6"/>
      <c r="K20" s="25" t="s">
        <v>58</v>
      </c>
      <c r="L20" s="26">
        <f t="shared" si="6"/>
        <v>2978.0767937614482</v>
      </c>
      <c r="M20" s="26">
        <f t="shared" si="6"/>
        <v>9.8757834235861175</v>
      </c>
      <c r="N20" s="26">
        <f t="shared" ref="N20:O20" si="59">N46+N98</f>
        <v>330.28656498471059</v>
      </c>
      <c r="O20" s="26">
        <f t="shared" si="59"/>
        <v>0</v>
      </c>
      <c r="P20" s="26">
        <f t="shared" si="8"/>
        <v>-6.0396132539608516E-13</v>
      </c>
      <c r="Q20" s="26">
        <f t="shared" ref="Q20:R20" si="60">Q46+Q98</f>
        <v>0</v>
      </c>
      <c r="R20" s="26">
        <f t="shared" si="60"/>
        <v>0</v>
      </c>
      <c r="S20" s="28">
        <f t="shared" si="10"/>
        <v>3318.2391421697444</v>
      </c>
      <c r="T20" s="6" t="str">
        <f t="shared" si="11"/>
        <v/>
      </c>
      <c r="U20" s="6"/>
      <c r="X20"/>
      <c r="Y20"/>
      <c r="Z20"/>
      <c r="AA20"/>
      <c r="AB20"/>
      <c r="AC20"/>
      <c r="AD20"/>
      <c r="AE20"/>
      <c r="AF20"/>
      <c r="AG20"/>
      <c r="AH20" s="12"/>
      <c r="AJ20" s="12"/>
      <c r="AR20" s="3"/>
      <c r="BA20"/>
      <c r="BI20" s="3"/>
      <c r="BR20"/>
      <c r="BX20" s="1"/>
      <c r="CG20"/>
    </row>
    <row r="21" spans="1:85" x14ac:dyDescent="0.25">
      <c r="A21" s="29" t="s">
        <v>21</v>
      </c>
      <c r="B21" s="18">
        <f t="shared" si="3"/>
        <v>158.65941357046808</v>
      </c>
      <c r="C21" s="18">
        <f t="shared" si="3"/>
        <v>437.95696101264713</v>
      </c>
      <c r="D21" s="18">
        <f t="shared" si="3"/>
        <v>216.14396679806799</v>
      </c>
      <c r="E21" s="18">
        <f t="shared" ref="E21" si="61">E47+E99</f>
        <v>0.83893650898999406</v>
      </c>
      <c r="F21" s="18">
        <v>135.91299819437316</v>
      </c>
      <c r="G21" s="18">
        <f t="shared" ref="G21:H21" si="62">G47+G99</f>
        <v>0</v>
      </c>
      <c r="H21" s="18">
        <f t="shared" si="62"/>
        <v>0</v>
      </c>
      <c r="I21" s="16">
        <f t="shared" si="14"/>
        <v>949.51227608454633</v>
      </c>
      <c r="J21" s="6"/>
      <c r="K21" s="31" t="s">
        <v>21</v>
      </c>
      <c r="L21" s="18">
        <f t="shared" si="6"/>
        <v>158.65941357046808</v>
      </c>
      <c r="M21" s="18">
        <f t="shared" si="6"/>
        <v>437.95696101264713</v>
      </c>
      <c r="N21" s="18">
        <f t="shared" ref="N21:O21" si="63">N47+N99</f>
        <v>216.14396679806799</v>
      </c>
      <c r="O21" s="18">
        <f t="shared" si="63"/>
        <v>0.83893650898999406</v>
      </c>
      <c r="P21" s="18">
        <f t="shared" si="8"/>
        <v>135.9129981943731</v>
      </c>
      <c r="Q21" s="18">
        <f t="shared" ref="Q21:R21" si="64">Q47+Q99</f>
        <v>0</v>
      </c>
      <c r="R21" s="18">
        <f t="shared" si="64"/>
        <v>0</v>
      </c>
      <c r="S21" s="20">
        <f t="shared" si="10"/>
        <v>949.51227608454633</v>
      </c>
      <c r="T21" s="6" t="str">
        <f t="shared" si="11"/>
        <v/>
      </c>
      <c r="U21" s="6"/>
      <c r="X21"/>
      <c r="Y21"/>
      <c r="Z21"/>
      <c r="AA21"/>
      <c r="AB21"/>
      <c r="AC21"/>
      <c r="AD21"/>
      <c r="AE21"/>
      <c r="AF21"/>
      <c r="AG21"/>
      <c r="AH21" s="12"/>
      <c r="AJ21" s="12"/>
      <c r="AR21" s="3"/>
      <c r="BA21"/>
      <c r="BI21" s="3"/>
      <c r="BR21"/>
      <c r="BX21" s="1"/>
      <c r="CG21"/>
    </row>
    <row r="22" spans="1:85" x14ac:dyDescent="0.25">
      <c r="A22" s="21" t="s">
        <v>20</v>
      </c>
      <c r="B22" s="22">
        <f t="shared" si="3"/>
        <v>24.793633555691393</v>
      </c>
      <c r="C22" s="22">
        <f t="shared" si="3"/>
        <v>27.78705423870051</v>
      </c>
      <c r="D22" s="22">
        <f t="shared" si="3"/>
        <v>9.0998469465473022</v>
      </c>
      <c r="E22" s="22">
        <f t="shared" ref="E22" si="65">E48+E100</f>
        <v>0</v>
      </c>
      <c r="F22" s="22">
        <v>0</v>
      </c>
      <c r="G22" s="22">
        <f t="shared" ref="G22:H22" si="66">G48+G100</f>
        <v>0</v>
      </c>
      <c r="H22" s="22">
        <f t="shared" si="66"/>
        <v>0</v>
      </c>
      <c r="I22" s="24">
        <f t="shared" si="14"/>
        <v>61.680534740939208</v>
      </c>
      <c r="J22" s="6"/>
      <c r="K22" s="25" t="s">
        <v>20</v>
      </c>
      <c r="L22" s="26">
        <f t="shared" si="6"/>
        <v>24.793633555691393</v>
      </c>
      <c r="M22" s="26">
        <f t="shared" si="6"/>
        <v>27.78705423870051</v>
      </c>
      <c r="N22" s="26">
        <f t="shared" ref="N22:O22" si="67">N48+N100</f>
        <v>9.0998469465473022</v>
      </c>
      <c r="O22" s="26">
        <f t="shared" si="67"/>
        <v>0</v>
      </c>
      <c r="P22" s="26">
        <f t="shared" si="8"/>
        <v>0</v>
      </c>
      <c r="Q22" s="26">
        <f t="shared" ref="Q22:R22" si="68">Q48+Q100</f>
        <v>0</v>
      </c>
      <c r="R22" s="26">
        <f t="shared" si="68"/>
        <v>0</v>
      </c>
      <c r="S22" s="28">
        <f t="shared" si="10"/>
        <v>61.680534740939208</v>
      </c>
      <c r="T22" s="6" t="str">
        <f t="shared" si="11"/>
        <v/>
      </c>
      <c r="U22" s="6"/>
      <c r="X22"/>
      <c r="Y22"/>
      <c r="Z22"/>
      <c r="AA22"/>
      <c r="AB22"/>
      <c r="AC22"/>
      <c r="AD22"/>
      <c r="AE22"/>
      <c r="AF22"/>
      <c r="AG22"/>
      <c r="AH22" s="12"/>
      <c r="AJ22" s="12"/>
      <c r="AR22" s="3"/>
      <c r="BA22"/>
      <c r="BI22" s="3"/>
      <c r="BR22"/>
      <c r="BX22" s="1"/>
      <c r="CG22"/>
    </row>
    <row r="23" spans="1:85" x14ac:dyDescent="0.25">
      <c r="A23" s="32" t="s">
        <v>62</v>
      </c>
      <c r="B23" s="18">
        <f t="shared" si="3"/>
        <v>220.39445884806563</v>
      </c>
      <c r="C23" s="18">
        <f t="shared" si="3"/>
        <v>0</v>
      </c>
      <c r="D23" s="18">
        <f t="shared" si="3"/>
        <v>112.94797006712301</v>
      </c>
      <c r="E23" s="18">
        <f t="shared" ref="E23" si="69">E49+E101</f>
        <v>0</v>
      </c>
      <c r="F23" s="18">
        <v>0</v>
      </c>
      <c r="G23" s="18">
        <f t="shared" ref="G23:H23" si="70">G49+G101</f>
        <v>0</v>
      </c>
      <c r="H23" s="18">
        <f t="shared" si="70"/>
        <v>0</v>
      </c>
      <c r="I23" s="16">
        <f t="shared" si="14"/>
        <v>333.34242891518863</v>
      </c>
      <c r="J23" s="6"/>
      <c r="K23" s="33" t="s">
        <v>62</v>
      </c>
      <c r="L23" s="18">
        <f t="shared" si="6"/>
        <v>220.39445884806563</v>
      </c>
      <c r="M23" s="18">
        <f t="shared" si="6"/>
        <v>0</v>
      </c>
      <c r="N23" s="18">
        <f t="shared" ref="N23:O23" si="71">N49+N101</f>
        <v>112.94797006712301</v>
      </c>
      <c r="O23" s="18">
        <f t="shared" si="71"/>
        <v>0</v>
      </c>
      <c r="P23" s="18">
        <f t="shared" si="8"/>
        <v>0</v>
      </c>
      <c r="Q23" s="18">
        <f t="shared" ref="Q23:R23" si="72">Q49+Q101</f>
        <v>0</v>
      </c>
      <c r="R23" s="18">
        <f t="shared" si="72"/>
        <v>0</v>
      </c>
      <c r="S23" s="20">
        <f t="shared" si="10"/>
        <v>333.34242891518863</v>
      </c>
      <c r="T23" s="6" t="str">
        <f t="shared" si="11"/>
        <v/>
      </c>
      <c r="U23" s="6"/>
      <c r="X23"/>
      <c r="Y23"/>
      <c r="Z23"/>
      <c r="AA23"/>
      <c r="AB23"/>
      <c r="AC23"/>
      <c r="AD23"/>
      <c r="AE23"/>
      <c r="AF23"/>
      <c r="AG23"/>
      <c r="AH23" s="12"/>
      <c r="AJ23" s="12"/>
      <c r="AR23" s="3"/>
      <c r="BA23"/>
      <c r="BI23" s="3"/>
      <c r="BR23"/>
      <c r="BX23" s="1"/>
      <c r="CG23"/>
    </row>
    <row r="24" spans="1:85" ht="14.4" x14ac:dyDescent="0.3">
      <c r="A24" s="34" t="s">
        <v>22</v>
      </c>
      <c r="B24" s="35">
        <f t="shared" si="3"/>
        <v>220.39445884806563</v>
      </c>
      <c r="C24" s="35">
        <f t="shared" si="3"/>
        <v>0</v>
      </c>
      <c r="D24" s="35">
        <f t="shared" si="3"/>
        <v>112.94797006712301</v>
      </c>
      <c r="E24" s="35">
        <f t="shared" ref="E24" si="73">E50+E102</f>
        <v>0</v>
      </c>
      <c r="F24" s="35">
        <v>0</v>
      </c>
      <c r="G24" s="35">
        <f t="shared" ref="G24:H24" si="74">G50+G102</f>
        <v>0</v>
      </c>
      <c r="H24" s="35">
        <f t="shared" si="74"/>
        <v>0</v>
      </c>
      <c r="I24" s="37">
        <f t="shared" si="14"/>
        <v>333.34242891518863</v>
      </c>
      <c r="J24" s="6"/>
      <c r="K24" s="38" t="s">
        <v>22</v>
      </c>
      <c r="L24" s="39">
        <f t="shared" si="6"/>
        <v>220.39445884806563</v>
      </c>
      <c r="M24" s="39">
        <f t="shared" si="6"/>
        <v>0</v>
      </c>
      <c r="N24" s="39">
        <f t="shared" ref="N24:O24" si="75">N50+N102</f>
        <v>112.94797006712301</v>
      </c>
      <c r="O24" s="39">
        <f t="shared" si="75"/>
        <v>0</v>
      </c>
      <c r="P24" s="39">
        <f t="shared" si="8"/>
        <v>0</v>
      </c>
      <c r="Q24" s="39">
        <f t="shared" ref="Q24:R24" si="76">Q50+Q102</f>
        <v>0</v>
      </c>
      <c r="R24" s="39">
        <f t="shared" si="76"/>
        <v>0</v>
      </c>
      <c r="S24" s="41">
        <f t="shared" si="10"/>
        <v>333.34242891518863</v>
      </c>
      <c r="T24" s="6" t="str">
        <f t="shared" si="11"/>
        <v/>
      </c>
      <c r="U24" s="6"/>
      <c r="X24"/>
      <c r="Y24"/>
      <c r="Z24"/>
      <c r="AA24"/>
      <c r="AB24"/>
      <c r="AC24"/>
      <c r="AD24"/>
      <c r="AE24"/>
      <c r="AF24"/>
      <c r="AG24"/>
      <c r="AH24" s="12"/>
      <c r="AJ24" s="12"/>
      <c r="AR24" s="3"/>
      <c r="BA24"/>
      <c r="BI24" s="3"/>
      <c r="BR24"/>
      <c r="BX24" s="1"/>
      <c r="CG24"/>
    </row>
    <row r="25" spans="1:85" ht="14.4" x14ac:dyDescent="0.3">
      <c r="A25" s="42" t="s">
        <v>18</v>
      </c>
      <c r="B25" s="43">
        <f t="shared" si="3"/>
        <v>0</v>
      </c>
      <c r="C25" s="43">
        <f t="shared" si="3"/>
        <v>0</v>
      </c>
      <c r="D25" s="43">
        <f t="shared" si="3"/>
        <v>0</v>
      </c>
      <c r="E25" s="43">
        <f t="shared" ref="E25" si="77">E51+E103</f>
        <v>0</v>
      </c>
      <c r="F25" s="43">
        <v>0</v>
      </c>
      <c r="G25" s="43">
        <f t="shared" ref="G25:H25" si="78">G51+G103</f>
        <v>0</v>
      </c>
      <c r="H25" s="43">
        <f t="shared" si="78"/>
        <v>0</v>
      </c>
      <c r="I25" s="45">
        <f t="shared" si="14"/>
        <v>0</v>
      </c>
      <c r="J25" s="6"/>
      <c r="K25" s="46" t="s">
        <v>18</v>
      </c>
      <c r="L25" s="43">
        <f t="shared" si="6"/>
        <v>0</v>
      </c>
      <c r="M25" s="43">
        <f t="shared" si="6"/>
        <v>0</v>
      </c>
      <c r="N25" s="43">
        <f t="shared" ref="N25:O25" si="79">N51+N103</f>
        <v>0</v>
      </c>
      <c r="O25" s="43">
        <f t="shared" si="79"/>
        <v>0</v>
      </c>
      <c r="P25" s="43">
        <f t="shared" si="8"/>
        <v>0</v>
      </c>
      <c r="Q25" s="43">
        <f t="shared" ref="Q25:R25" si="80">Q51+Q103</f>
        <v>0</v>
      </c>
      <c r="R25" s="43">
        <f t="shared" si="80"/>
        <v>0</v>
      </c>
      <c r="S25" s="48">
        <f t="shared" si="10"/>
        <v>0</v>
      </c>
      <c r="T25" s="6"/>
      <c r="U25" s="6"/>
      <c r="Z25" s="12"/>
      <c r="AA25"/>
      <c r="AB25"/>
      <c r="AC25"/>
      <c r="AD25"/>
      <c r="AE25"/>
      <c r="AF25"/>
      <c r="AG25"/>
      <c r="AH25"/>
      <c r="AI25"/>
      <c r="AR25" s="3"/>
      <c r="BA25"/>
      <c r="BI25" s="3"/>
      <c r="BR25"/>
      <c r="BX25" s="1"/>
      <c r="CG25"/>
    </row>
    <row r="26" spans="1:85" ht="14.4" x14ac:dyDescent="0.3">
      <c r="A26" s="34" t="s">
        <v>19</v>
      </c>
      <c r="B26" s="35">
        <f t="shared" si="3"/>
        <v>0</v>
      </c>
      <c r="C26" s="35">
        <f t="shared" si="3"/>
        <v>0</v>
      </c>
      <c r="D26" s="35">
        <f t="shared" si="3"/>
        <v>0</v>
      </c>
      <c r="E26" s="35">
        <f t="shared" ref="E26" si="81">E52+E104</f>
        <v>0</v>
      </c>
      <c r="F26" s="35">
        <v>0</v>
      </c>
      <c r="G26" s="35">
        <f t="shared" ref="G26:H26" si="82">G52+G104</f>
        <v>0</v>
      </c>
      <c r="H26" s="35">
        <f t="shared" si="82"/>
        <v>0</v>
      </c>
      <c r="I26" s="37">
        <f t="shared" si="14"/>
        <v>0</v>
      </c>
      <c r="J26" s="6"/>
      <c r="K26" s="38" t="s">
        <v>19</v>
      </c>
      <c r="L26" s="39">
        <f t="shared" si="6"/>
        <v>0</v>
      </c>
      <c r="M26" s="39">
        <f t="shared" si="6"/>
        <v>0</v>
      </c>
      <c r="N26" s="39">
        <f t="shared" ref="N26:O26" si="83">N52+N104</f>
        <v>0</v>
      </c>
      <c r="O26" s="39">
        <f t="shared" si="83"/>
        <v>0</v>
      </c>
      <c r="P26" s="39">
        <f t="shared" si="8"/>
        <v>0</v>
      </c>
      <c r="Q26" s="39">
        <f t="shared" ref="Q26:R26" si="84">Q52+Q104</f>
        <v>0</v>
      </c>
      <c r="R26" s="39">
        <f t="shared" si="84"/>
        <v>0</v>
      </c>
      <c r="S26" s="41">
        <f t="shared" si="10"/>
        <v>0</v>
      </c>
      <c r="T26" s="6"/>
      <c r="U26" s="6"/>
      <c r="Z26" s="12"/>
      <c r="AA26"/>
      <c r="AB26"/>
      <c r="AC26"/>
      <c r="AD26"/>
      <c r="AE26"/>
      <c r="AF26"/>
      <c r="AG26"/>
      <c r="AH26"/>
      <c r="AI26"/>
      <c r="AR26" s="3"/>
      <c r="BA26"/>
      <c r="BI26" s="3"/>
      <c r="BR26"/>
      <c r="BX26" s="1"/>
      <c r="CG26"/>
    </row>
    <row r="27" spans="1:85" ht="15" thickBot="1" x14ac:dyDescent="0.35">
      <c r="A27" s="49" t="s">
        <v>10</v>
      </c>
      <c r="B27" s="50">
        <f t="shared" si="3"/>
        <v>0</v>
      </c>
      <c r="C27" s="50">
        <f t="shared" si="3"/>
        <v>0</v>
      </c>
      <c r="D27" s="50">
        <f t="shared" si="3"/>
        <v>0</v>
      </c>
      <c r="E27" s="50">
        <f t="shared" ref="E27" si="85">E53+E105</f>
        <v>0</v>
      </c>
      <c r="F27" s="50">
        <v>0</v>
      </c>
      <c r="G27" s="50">
        <f t="shared" ref="G27:H27" si="86">G53+G105</f>
        <v>0</v>
      </c>
      <c r="H27" s="50">
        <f t="shared" si="86"/>
        <v>0</v>
      </c>
      <c r="I27" s="52">
        <f t="shared" si="14"/>
        <v>0</v>
      </c>
      <c r="J27" s="6"/>
      <c r="K27" s="53" t="s">
        <v>64</v>
      </c>
      <c r="L27" s="50">
        <f t="shared" si="6"/>
        <v>0</v>
      </c>
      <c r="M27" s="50">
        <f t="shared" si="6"/>
        <v>0</v>
      </c>
      <c r="N27" s="50">
        <f t="shared" ref="N27:O27" si="87">N53+N105</f>
        <v>0</v>
      </c>
      <c r="O27" s="50">
        <f t="shared" si="87"/>
        <v>0</v>
      </c>
      <c r="P27" s="50">
        <f t="shared" si="8"/>
        <v>0</v>
      </c>
      <c r="Q27" s="50">
        <f t="shared" ref="Q27:R27" si="88">Q53+Q105</f>
        <v>0</v>
      </c>
      <c r="R27" s="50">
        <f t="shared" si="88"/>
        <v>0</v>
      </c>
      <c r="S27" s="55">
        <f t="shared" si="10"/>
        <v>0</v>
      </c>
      <c r="T27" s="6"/>
      <c r="U27" s="6"/>
      <c r="Z27" s="12"/>
      <c r="AA27"/>
      <c r="AB27"/>
      <c r="AC27"/>
      <c r="AD27"/>
      <c r="AE27"/>
      <c r="AF27"/>
      <c r="AG27"/>
      <c r="AH27"/>
      <c r="AI27"/>
      <c r="AR27" s="3"/>
      <c r="BA27"/>
      <c r="BI27" s="3"/>
      <c r="BR27"/>
      <c r="BX27" s="1"/>
      <c r="CG27"/>
    </row>
    <row r="28" spans="1:85" x14ac:dyDescent="0.25">
      <c r="A28" s="56" t="s">
        <v>25</v>
      </c>
      <c r="B28" s="57">
        <f>SUM(B7:B23)</f>
        <v>11046.806655217204</v>
      </c>
      <c r="C28" s="57">
        <f t="shared" ref="C28:I28" si="89">SUM(C7:C23)</f>
        <v>1688.5388996740153</v>
      </c>
      <c r="D28" s="57">
        <f t="shared" si="89"/>
        <v>3122.1408396767124</v>
      </c>
      <c r="E28" s="57">
        <f t="shared" si="89"/>
        <v>2473.1469762554416</v>
      </c>
      <c r="F28" s="57">
        <f t="shared" si="89"/>
        <v>13819.608640261362</v>
      </c>
      <c r="G28" s="57">
        <f t="shared" si="89"/>
        <v>874.83062483185313</v>
      </c>
      <c r="H28" s="58">
        <f t="shared" si="89"/>
        <v>3.3718557868237231</v>
      </c>
      <c r="I28" s="16">
        <f t="shared" si="89"/>
        <v>33028.444491703412</v>
      </c>
      <c r="J28" s="201"/>
      <c r="K28" s="59" t="s">
        <v>25</v>
      </c>
      <c r="L28" s="57">
        <f>SUM(L7:L23)</f>
        <v>11046.806655217204</v>
      </c>
      <c r="M28" s="57">
        <f t="shared" ref="M28:S28" si="90">SUM(M7:M23)</f>
        <v>1688.5388996740153</v>
      </c>
      <c r="N28" s="57">
        <f t="shared" si="90"/>
        <v>3122.1408396767124</v>
      </c>
      <c r="O28" s="57">
        <f t="shared" si="90"/>
        <v>2473.1469762554416</v>
      </c>
      <c r="P28" s="57">
        <f t="shared" si="90"/>
        <v>13819.608640261362</v>
      </c>
      <c r="Q28" s="57">
        <f t="shared" si="90"/>
        <v>874.83062483185313</v>
      </c>
      <c r="R28" s="58">
        <f t="shared" si="90"/>
        <v>3.3718557868237231</v>
      </c>
      <c r="S28" s="60">
        <f t="shared" si="90"/>
        <v>33028.444491703412</v>
      </c>
      <c r="T28" s="6" t="str">
        <f>IF(ABS(S28-S54-S80-S106)&gt;0.01,S28-S54-S80-S106,"")</f>
        <v/>
      </c>
      <c r="U28" s="6"/>
      <c r="Z28" s="12"/>
      <c r="AA28"/>
      <c r="AB28"/>
      <c r="AC28"/>
      <c r="AD28"/>
      <c r="AE28"/>
      <c r="AF28"/>
      <c r="AG28"/>
      <c r="AH28"/>
      <c r="AI28"/>
      <c r="AR28" s="3"/>
      <c r="BA28"/>
      <c r="BI28" s="3"/>
      <c r="BR28"/>
      <c r="BX28" s="1"/>
      <c r="CG28"/>
    </row>
    <row r="29" spans="1:85" s="1" customFormat="1" ht="15" thickBot="1" x14ac:dyDescent="0.35">
      <c r="A29" s="61" t="s">
        <v>86</v>
      </c>
      <c r="B29" s="62">
        <f>IF($I28=0,"-",B28/$I28)</f>
        <v>0.33446342463969531</v>
      </c>
      <c r="C29" s="62">
        <f t="shared" ref="C29:H29" si="91">IF($I28=0,"-",C28/$I28)</f>
        <v>5.1123779083758189E-2</v>
      </c>
      <c r="D29" s="62">
        <f t="shared" si="91"/>
        <v>9.4528848927807649E-2</v>
      </c>
      <c r="E29" s="62">
        <f t="shared" si="91"/>
        <v>7.4879305226641366E-2</v>
      </c>
      <c r="F29" s="62">
        <f t="shared" si="91"/>
        <v>0.41841536448175093</v>
      </c>
      <c r="G29" s="62">
        <f t="shared" si="91"/>
        <v>2.6487188188702208E-2</v>
      </c>
      <c r="H29" s="62">
        <f t="shared" si="91"/>
        <v>1.0208945164434605E-4</v>
      </c>
      <c r="I29" s="63">
        <f>SUM(B29:H29)</f>
        <v>1</v>
      </c>
      <c r="K29" s="64" t="s">
        <v>86</v>
      </c>
      <c r="L29" s="65">
        <f>IF($S28=0,"-",L28/$S28)</f>
        <v>0.33446342463969531</v>
      </c>
      <c r="M29" s="65">
        <f t="shared" ref="M29:R29" si="92">IF($S28=0,"-",M28/$S28)</f>
        <v>5.1123779083758189E-2</v>
      </c>
      <c r="N29" s="65">
        <f t="shared" si="92"/>
        <v>9.4528848927807649E-2</v>
      </c>
      <c r="O29" s="65">
        <f t="shared" si="92"/>
        <v>7.4879305226641366E-2</v>
      </c>
      <c r="P29" s="65">
        <f t="shared" si="92"/>
        <v>0.41841536448175093</v>
      </c>
      <c r="Q29" s="65">
        <f t="shared" si="92"/>
        <v>2.6487188188702208E-2</v>
      </c>
      <c r="R29" s="66">
        <f t="shared" si="92"/>
        <v>1.0208945164434605E-4</v>
      </c>
      <c r="S29" s="67">
        <f>SUM(L29:R29)</f>
        <v>1</v>
      </c>
      <c r="BA29" s="68"/>
      <c r="BR29" s="68"/>
    </row>
    <row r="30" spans="1:85" ht="14.4" thickBot="1" x14ac:dyDescent="0.3"/>
    <row r="31" spans="1:85" ht="42.75" customHeight="1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  <c r="K31" s="240" t="s">
        <v>51</v>
      </c>
      <c r="L31" s="10" t="s">
        <v>0</v>
      </c>
      <c r="M31" s="10" t="s">
        <v>1</v>
      </c>
      <c r="N31" s="10" t="s">
        <v>2</v>
      </c>
      <c r="O31" s="10" t="s">
        <v>3</v>
      </c>
      <c r="P31" s="10" t="s">
        <v>26</v>
      </c>
      <c r="Q31" s="10" t="s">
        <v>4</v>
      </c>
      <c r="R31" s="10" t="s">
        <v>85</v>
      </c>
      <c r="S31" s="11" t="s">
        <v>5</v>
      </c>
      <c r="U31" s="242" t="s">
        <v>51</v>
      </c>
      <c r="V31" s="69" t="s">
        <v>78</v>
      </c>
      <c r="W31" s="69" t="s">
        <v>79</v>
      </c>
      <c r="X31" s="69" t="s">
        <v>4</v>
      </c>
      <c r="Y31" s="69" t="s">
        <v>1</v>
      </c>
      <c r="Z31" s="69" t="s">
        <v>2</v>
      </c>
      <c r="AA31" s="69" t="s">
        <v>3</v>
      </c>
      <c r="AB31" s="69" t="s">
        <v>53</v>
      </c>
      <c r="AC31" s="69" t="s">
        <v>65</v>
      </c>
      <c r="AD31" s="70" t="s">
        <v>80</v>
      </c>
      <c r="AE31" s="70" t="s">
        <v>81</v>
      </c>
      <c r="AF31" s="70" t="s">
        <v>82</v>
      </c>
      <c r="AG31" s="70" t="s">
        <v>83</v>
      </c>
      <c r="AH31" s="70" t="s">
        <v>84</v>
      </c>
      <c r="AI31" s="71" t="s">
        <v>61</v>
      </c>
    </row>
    <row r="32" spans="1:85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  <c r="K32" s="241" t="s">
        <v>51</v>
      </c>
      <c r="L32" s="207" t="s">
        <v>66</v>
      </c>
      <c r="M32" s="208"/>
      <c r="N32" s="208"/>
      <c r="O32" s="208"/>
      <c r="P32" s="208"/>
      <c r="Q32" s="208"/>
      <c r="R32" s="208"/>
      <c r="S32" s="209"/>
      <c r="U32" s="243" t="s">
        <v>51</v>
      </c>
      <c r="V32" s="236" t="s">
        <v>66</v>
      </c>
      <c r="W32" s="236"/>
      <c r="X32" s="236"/>
      <c r="Y32" s="236"/>
      <c r="Z32" s="236"/>
      <c r="AA32" s="236"/>
      <c r="AB32" s="236"/>
      <c r="AC32" s="236"/>
      <c r="AD32" s="236"/>
      <c r="AE32" s="236"/>
      <c r="AF32" s="236"/>
      <c r="AG32" s="236"/>
      <c r="AH32" s="236"/>
      <c r="AI32" s="237"/>
    </row>
    <row r="33" spans="1:36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93">C111+C137+C163+C189+C215+C241+C267+C293+C319+C345+C371+C397+C423</f>
        <v>0</v>
      </c>
      <c r="D33" s="14">
        <f t="shared" si="93"/>
        <v>0</v>
      </c>
      <c r="E33" s="14">
        <f t="shared" si="93"/>
        <v>0</v>
      </c>
      <c r="F33" s="213">
        <v>0</v>
      </c>
      <c r="G33" s="14">
        <f t="shared" ref="G33:H33" si="94">G111+G137+G163+G189+G215+G241+G267+G293+G319+G345+G371+G397+G423</f>
        <v>0</v>
      </c>
      <c r="H33" s="14">
        <f t="shared" si="94"/>
        <v>0</v>
      </c>
      <c r="I33" s="16">
        <f>SUM(B33:H33)</f>
        <v>0</v>
      </c>
      <c r="J33" s="6"/>
      <c r="K33" s="72" t="s">
        <v>6</v>
      </c>
      <c r="L33" s="14">
        <f t="shared" ref="L33:R33" si="95">L111+L137+L163+L189+L215+L241+L267+L293+L319+L345+L371+L397+L423</f>
        <v>0</v>
      </c>
      <c r="M33" s="14">
        <f t="shared" si="95"/>
        <v>0</v>
      </c>
      <c r="N33" s="14">
        <f t="shared" si="95"/>
        <v>0</v>
      </c>
      <c r="O33" s="14">
        <f t="shared" si="95"/>
        <v>0</v>
      </c>
      <c r="P33" s="14">
        <f t="shared" si="95"/>
        <v>0</v>
      </c>
      <c r="Q33" s="14">
        <f t="shared" si="95"/>
        <v>0</v>
      </c>
      <c r="R33" s="14">
        <f t="shared" si="95"/>
        <v>0</v>
      </c>
      <c r="S33" s="74">
        <f>SUM(L33:R33)</f>
        <v>0</v>
      </c>
      <c r="T33" s="6"/>
      <c r="U33" s="75" t="s">
        <v>6</v>
      </c>
      <c r="V33" s="76">
        <f t="shared" ref="V33:AB33" si="96">V111+V137+V163+V189+V215+V241+V267+V293+V319+V345+V371+V397+V423</f>
        <v>0</v>
      </c>
      <c r="W33" s="76">
        <f t="shared" si="96"/>
        <v>0</v>
      </c>
      <c r="X33" s="76">
        <f t="shared" si="96"/>
        <v>0</v>
      </c>
      <c r="Y33" s="76">
        <f t="shared" si="96"/>
        <v>0</v>
      </c>
      <c r="Z33" s="76">
        <f t="shared" si="96"/>
        <v>0</v>
      </c>
      <c r="AA33" s="76">
        <f t="shared" si="96"/>
        <v>0</v>
      </c>
      <c r="AB33" s="76">
        <f t="shared" si="96"/>
        <v>0</v>
      </c>
      <c r="AC33" s="77">
        <f t="shared" ref="AC33:AD33" si="97">AC111+AC137+AC163+AC189+AC215+AC241+AC267+AC293+AC319+AC345+AC371+AC397+AC423</f>
        <v>0</v>
      </c>
      <c r="AD33" s="76">
        <f t="shared" si="97"/>
        <v>0</v>
      </c>
      <c r="AE33" s="76">
        <f t="shared" ref="AE33:AH33" si="98">AE111+AE137+AE163+AE189+AE215+AE241+AE267+AE293+AE319+AE345+AE371+AE397+AE423</f>
        <v>0</v>
      </c>
      <c r="AF33" s="76">
        <f t="shared" si="98"/>
        <v>0</v>
      </c>
      <c r="AG33" s="76">
        <f t="shared" si="98"/>
        <v>0</v>
      </c>
      <c r="AH33" s="76">
        <f t="shared" si="98"/>
        <v>0</v>
      </c>
      <c r="AI33" s="79">
        <f>SUM(V33:AC33)</f>
        <v>0</v>
      </c>
      <c r="AJ33" t="str">
        <f>IF(ABS(S33-AI33)&gt;0.001,S33-AI33,"")</f>
        <v/>
      </c>
    </row>
    <row r="34" spans="1:36" x14ac:dyDescent="0.25">
      <c r="A34" s="21" t="s">
        <v>7</v>
      </c>
      <c r="B34" s="22">
        <f t="shared" ref="B34:E53" si="99">B112+B138+B164+B190+B216+B242+B268+B294+B320+B346+B372+B398+B424</f>
        <v>0</v>
      </c>
      <c r="C34" s="22">
        <f t="shared" si="99"/>
        <v>0</v>
      </c>
      <c r="D34" s="22">
        <f t="shared" si="99"/>
        <v>0</v>
      </c>
      <c r="E34" s="22">
        <f t="shared" si="99"/>
        <v>0</v>
      </c>
      <c r="F34" s="214">
        <v>0</v>
      </c>
      <c r="G34" s="22">
        <f t="shared" ref="G34:H34" si="100">G112+G138+G164+G190+G216+G242+G268+G294+G320+G346+G372+G398+G424</f>
        <v>0</v>
      </c>
      <c r="H34" s="22">
        <f t="shared" si="100"/>
        <v>0</v>
      </c>
      <c r="I34" s="24">
        <f t="shared" ref="I34:I53" si="101">SUM(B34:H34)</f>
        <v>0</v>
      </c>
      <c r="J34" s="6"/>
      <c r="K34" s="25" t="s">
        <v>7</v>
      </c>
      <c r="L34" s="26">
        <f t="shared" ref="L34:R34" si="102">L112+L138+L164+L190+L216+L242+L268+L294+L320+L346+L372+L398+L424</f>
        <v>0</v>
      </c>
      <c r="M34" s="26">
        <f t="shared" si="102"/>
        <v>0</v>
      </c>
      <c r="N34" s="26">
        <f t="shared" si="102"/>
        <v>0</v>
      </c>
      <c r="O34" s="26">
        <f t="shared" si="102"/>
        <v>0</v>
      </c>
      <c r="P34" s="26">
        <f t="shared" si="102"/>
        <v>0</v>
      </c>
      <c r="Q34" s="26">
        <f t="shared" si="102"/>
        <v>0</v>
      </c>
      <c r="R34" s="26">
        <f t="shared" si="102"/>
        <v>0</v>
      </c>
      <c r="S34" s="28">
        <f t="shared" ref="S34:S53" si="103">SUM(L34:R34)</f>
        <v>0</v>
      </c>
      <c r="T34" s="6"/>
      <c r="U34" s="80" t="s">
        <v>7</v>
      </c>
      <c r="V34" s="81">
        <f t="shared" ref="V34:AB34" si="104">V112+V138+V164+V190+V216+V242+V268+V294+V320+V346+V372+V398+V424</f>
        <v>0</v>
      </c>
      <c r="W34" s="81">
        <f t="shared" si="104"/>
        <v>0</v>
      </c>
      <c r="X34" s="81">
        <f t="shared" si="104"/>
        <v>0</v>
      </c>
      <c r="Y34" s="81">
        <f t="shared" si="104"/>
        <v>0</v>
      </c>
      <c r="Z34" s="81">
        <f t="shared" si="104"/>
        <v>0</v>
      </c>
      <c r="AA34" s="81">
        <f t="shared" si="104"/>
        <v>0</v>
      </c>
      <c r="AB34" s="81">
        <f t="shared" si="104"/>
        <v>0</v>
      </c>
      <c r="AC34" s="82">
        <f t="shared" ref="AC34:AD34" si="105">AC112+AC138+AC164+AC190+AC216+AC242+AC268+AC294+AC320+AC346+AC372+AC398+AC424</f>
        <v>0</v>
      </c>
      <c r="AD34" s="81">
        <f t="shared" si="105"/>
        <v>0</v>
      </c>
      <c r="AE34" s="81">
        <f t="shared" ref="AE34:AH34" si="106">AE112+AE138+AE164+AE190+AE216+AE242+AE268+AE294+AE320+AE346+AE372+AE398+AE424</f>
        <v>0</v>
      </c>
      <c r="AF34" s="81">
        <f t="shared" si="106"/>
        <v>0</v>
      </c>
      <c r="AG34" s="81">
        <f t="shared" si="106"/>
        <v>0</v>
      </c>
      <c r="AH34" s="81">
        <f t="shared" si="106"/>
        <v>0</v>
      </c>
      <c r="AI34" s="83">
        <f t="shared" ref="AI34:AI53" si="107">SUM(V34:AC34)</f>
        <v>0</v>
      </c>
      <c r="AJ34" t="str">
        <f t="shared" ref="AJ34:AJ55" si="108">IF(ABS(S34-AI34)&gt;0.001,S34-AI34,"")</f>
        <v/>
      </c>
    </row>
    <row r="35" spans="1:36" x14ac:dyDescent="0.25">
      <c r="A35" s="29" t="s">
        <v>9</v>
      </c>
      <c r="B35" s="18">
        <f t="shared" si="99"/>
        <v>0</v>
      </c>
      <c r="C35" s="18">
        <f t="shared" si="99"/>
        <v>0</v>
      </c>
      <c r="D35" s="18">
        <f t="shared" si="99"/>
        <v>0</v>
      </c>
      <c r="E35" s="18">
        <f t="shared" si="99"/>
        <v>0</v>
      </c>
      <c r="F35" s="214">
        <v>0</v>
      </c>
      <c r="G35" s="18">
        <f t="shared" ref="G35:H35" si="109">G113+G139+G165+G191+G217+G243+G269+G295+G321+G347+G373+G399+G425</f>
        <v>0</v>
      </c>
      <c r="H35" s="18">
        <f t="shared" si="109"/>
        <v>0</v>
      </c>
      <c r="I35" s="16">
        <f t="shared" si="101"/>
        <v>0</v>
      </c>
      <c r="J35" s="6"/>
      <c r="K35" s="31" t="s">
        <v>9</v>
      </c>
      <c r="L35" s="18">
        <f t="shared" ref="L35:R35" si="110">L113+L139+L165+L191+L217+L243+L269+L295+L321+L347+L373+L399+L425</f>
        <v>0</v>
      </c>
      <c r="M35" s="18">
        <f t="shared" si="110"/>
        <v>0</v>
      </c>
      <c r="N35" s="18">
        <f t="shared" si="110"/>
        <v>0</v>
      </c>
      <c r="O35" s="18">
        <f t="shared" si="110"/>
        <v>0</v>
      </c>
      <c r="P35" s="18">
        <f t="shared" si="110"/>
        <v>0</v>
      </c>
      <c r="Q35" s="18">
        <f t="shared" si="110"/>
        <v>0</v>
      </c>
      <c r="R35" s="18">
        <f t="shared" si="110"/>
        <v>0</v>
      </c>
      <c r="S35" s="20">
        <f t="shared" si="103"/>
        <v>0</v>
      </c>
      <c r="T35" s="6"/>
      <c r="U35" s="84" t="s">
        <v>9</v>
      </c>
      <c r="V35" s="76">
        <f t="shared" ref="V35:AB35" si="111">V113+V139+V165+V191+V217+V243+V269+V295+V321+V347+V373+V399+V425</f>
        <v>0</v>
      </c>
      <c r="W35" s="76">
        <f t="shared" si="111"/>
        <v>0</v>
      </c>
      <c r="X35" s="76">
        <f t="shared" si="111"/>
        <v>0</v>
      </c>
      <c r="Y35" s="76">
        <f t="shared" si="111"/>
        <v>0</v>
      </c>
      <c r="Z35" s="76">
        <f t="shared" si="111"/>
        <v>0</v>
      </c>
      <c r="AA35" s="76">
        <f t="shared" si="111"/>
        <v>0</v>
      </c>
      <c r="AB35" s="76">
        <f t="shared" si="111"/>
        <v>0</v>
      </c>
      <c r="AC35" s="77">
        <f t="shared" ref="AC35:AD35" si="112">AC113+AC139+AC165+AC191+AC217+AC243+AC269+AC295+AC321+AC347+AC373+AC399+AC425</f>
        <v>0</v>
      </c>
      <c r="AD35" s="76">
        <f t="shared" si="112"/>
        <v>0</v>
      </c>
      <c r="AE35" s="76">
        <f t="shared" ref="AE35:AH35" si="113">AE113+AE139+AE165+AE191+AE217+AE243+AE269+AE295+AE321+AE347+AE373+AE399+AE425</f>
        <v>0</v>
      </c>
      <c r="AF35" s="76">
        <f t="shared" si="113"/>
        <v>0</v>
      </c>
      <c r="AG35" s="76">
        <f t="shared" si="113"/>
        <v>0</v>
      </c>
      <c r="AH35" s="76">
        <f t="shared" si="113"/>
        <v>0</v>
      </c>
      <c r="AI35" s="79">
        <f t="shared" si="107"/>
        <v>0</v>
      </c>
      <c r="AJ35" t="str">
        <f t="shared" si="108"/>
        <v/>
      </c>
    </row>
    <row r="36" spans="1:36" x14ac:dyDescent="0.25">
      <c r="A36" s="21" t="s">
        <v>54</v>
      </c>
      <c r="B36" s="22">
        <f t="shared" si="99"/>
        <v>0</v>
      </c>
      <c r="C36" s="22">
        <f t="shared" si="99"/>
        <v>0</v>
      </c>
      <c r="D36" s="22">
        <f t="shared" si="99"/>
        <v>0</v>
      </c>
      <c r="E36" s="22">
        <f t="shared" si="99"/>
        <v>0</v>
      </c>
      <c r="F36" s="214">
        <v>0</v>
      </c>
      <c r="G36" s="22">
        <f t="shared" ref="G36:H36" si="114">G114+G140+G166+G192+G218+G244+G270+G296+G322+G348+G374+G400+G426</f>
        <v>0</v>
      </c>
      <c r="H36" s="22">
        <f t="shared" si="114"/>
        <v>0</v>
      </c>
      <c r="I36" s="24">
        <f t="shared" si="101"/>
        <v>0</v>
      </c>
      <c r="J36" s="6"/>
      <c r="K36" s="25" t="s">
        <v>54</v>
      </c>
      <c r="L36" s="26">
        <f t="shared" ref="L36:R36" si="115">L114+L140+L166+L192+L218+L244+L270+L296+L322+L348+L374+L400+L426</f>
        <v>0</v>
      </c>
      <c r="M36" s="26">
        <f t="shared" si="115"/>
        <v>0</v>
      </c>
      <c r="N36" s="26">
        <f t="shared" si="115"/>
        <v>0</v>
      </c>
      <c r="O36" s="26">
        <f t="shared" si="115"/>
        <v>0</v>
      </c>
      <c r="P36" s="26">
        <f t="shared" si="115"/>
        <v>0</v>
      </c>
      <c r="Q36" s="26">
        <f t="shared" si="115"/>
        <v>0</v>
      </c>
      <c r="R36" s="26">
        <f t="shared" si="115"/>
        <v>0</v>
      </c>
      <c r="S36" s="28">
        <f t="shared" si="103"/>
        <v>0</v>
      </c>
      <c r="T36" s="6"/>
      <c r="U36" s="80" t="s">
        <v>54</v>
      </c>
      <c r="V36" s="81">
        <f t="shared" ref="V36:AB36" si="116">V114+V140+V166+V192+V218+V244+V270+V296+V322+V348+V374+V400+V426</f>
        <v>0</v>
      </c>
      <c r="W36" s="81">
        <f t="shared" si="116"/>
        <v>0</v>
      </c>
      <c r="X36" s="81">
        <f t="shared" si="116"/>
        <v>0</v>
      </c>
      <c r="Y36" s="81">
        <f t="shared" si="116"/>
        <v>0</v>
      </c>
      <c r="Z36" s="81">
        <f t="shared" si="116"/>
        <v>0</v>
      </c>
      <c r="AA36" s="81">
        <f t="shared" si="116"/>
        <v>0</v>
      </c>
      <c r="AB36" s="81">
        <f t="shared" si="116"/>
        <v>0</v>
      </c>
      <c r="AC36" s="82">
        <f t="shared" ref="AC36:AD36" si="117">AC114+AC140+AC166+AC192+AC218+AC244+AC270+AC296+AC322+AC348+AC374+AC400+AC426</f>
        <v>0</v>
      </c>
      <c r="AD36" s="81">
        <f t="shared" si="117"/>
        <v>0</v>
      </c>
      <c r="AE36" s="81">
        <f t="shared" ref="AE36:AH36" si="118">AE114+AE140+AE166+AE192+AE218+AE244+AE270+AE296+AE322+AE348+AE374+AE400+AE426</f>
        <v>0</v>
      </c>
      <c r="AF36" s="81">
        <f t="shared" si="118"/>
        <v>0</v>
      </c>
      <c r="AG36" s="81">
        <f t="shared" si="118"/>
        <v>0</v>
      </c>
      <c r="AH36" s="81">
        <f t="shared" si="118"/>
        <v>0</v>
      </c>
      <c r="AI36" s="83">
        <f t="shared" si="107"/>
        <v>0</v>
      </c>
      <c r="AJ36" t="str">
        <f t="shared" si="108"/>
        <v/>
      </c>
    </row>
    <row r="37" spans="1:36" x14ac:dyDescent="0.25">
      <c r="A37" s="29" t="s">
        <v>15</v>
      </c>
      <c r="B37" s="18">
        <f t="shared" si="99"/>
        <v>76.31183254368905</v>
      </c>
      <c r="C37" s="18">
        <f t="shared" si="99"/>
        <v>48.220516961911834</v>
      </c>
      <c r="D37" s="18">
        <f t="shared" si="99"/>
        <v>19.29983647902738</v>
      </c>
      <c r="E37" s="18">
        <f t="shared" si="99"/>
        <v>0</v>
      </c>
      <c r="F37" s="214">
        <v>0</v>
      </c>
      <c r="G37" s="18">
        <f t="shared" ref="G37:H37" si="119">G115+G141+G167+G193+G219+G245+G271+G297+G323+G349+G375+G401+G427</f>
        <v>0</v>
      </c>
      <c r="H37" s="18">
        <f t="shared" si="119"/>
        <v>0</v>
      </c>
      <c r="I37" s="16">
        <f t="shared" si="101"/>
        <v>143.83218598462827</v>
      </c>
      <c r="J37" s="6"/>
      <c r="K37" s="31" t="s">
        <v>15</v>
      </c>
      <c r="L37" s="18">
        <f t="shared" ref="L37:R37" si="120">L115+L141+L167+L193+L219+L245+L271+L297+L323+L349+L375+L401+L427</f>
        <v>76.31183254368905</v>
      </c>
      <c r="M37" s="18">
        <f t="shared" si="120"/>
        <v>48.220516961911834</v>
      </c>
      <c r="N37" s="18">
        <f t="shared" si="120"/>
        <v>19.29983647902738</v>
      </c>
      <c r="O37" s="18">
        <f t="shared" si="120"/>
        <v>0</v>
      </c>
      <c r="P37" s="18">
        <f t="shared" si="120"/>
        <v>0</v>
      </c>
      <c r="Q37" s="18">
        <f t="shared" si="120"/>
        <v>0</v>
      </c>
      <c r="R37" s="18">
        <f t="shared" si="120"/>
        <v>0</v>
      </c>
      <c r="S37" s="20">
        <f t="shared" si="103"/>
        <v>143.83218598462827</v>
      </c>
      <c r="T37" s="6"/>
      <c r="U37" s="84" t="s">
        <v>15</v>
      </c>
      <c r="V37" s="76">
        <f t="shared" ref="V37:AB37" si="121">V115+V141+V167+V193+V219+V245+V271+V297+V323+V349+V375+V401+V427</f>
        <v>72.738976997690557</v>
      </c>
      <c r="W37" s="76">
        <f t="shared" si="121"/>
        <v>0</v>
      </c>
      <c r="X37" s="76">
        <f t="shared" si="121"/>
        <v>0</v>
      </c>
      <c r="Y37" s="76">
        <f t="shared" si="121"/>
        <v>48.220516961911834</v>
      </c>
      <c r="Z37" s="76">
        <f t="shared" si="121"/>
        <v>18.393044507744936</v>
      </c>
      <c r="AA37" s="76">
        <f t="shared" si="121"/>
        <v>0</v>
      </c>
      <c r="AB37" s="76">
        <f t="shared" si="121"/>
        <v>0</v>
      </c>
      <c r="AC37" s="77">
        <f t="shared" ref="AC37:AD37" si="122">AC115+AC141+AC167+AC193+AC219+AC245+AC271+AC297+AC323+AC349+AC375+AC401+AC427</f>
        <v>4.4796475172809416</v>
      </c>
      <c r="AD37" s="76">
        <f t="shared" si="122"/>
        <v>3.572855545998495</v>
      </c>
      <c r="AE37" s="76">
        <f t="shared" ref="AE37:AH37" si="123">AE115+AE141+AE167+AE193+AE219+AE245+AE271+AE297+AE323+AE349+AE375+AE401+AE427</f>
        <v>0</v>
      </c>
      <c r="AF37" s="76">
        <f t="shared" si="123"/>
        <v>0</v>
      </c>
      <c r="AG37" s="76">
        <f t="shared" si="123"/>
        <v>0.90679197128244649</v>
      </c>
      <c r="AH37" s="76">
        <f t="shared" si="123"/>
        <v>0</v>
      </c>
      <c r="AI37" s="79">
        <f t="shared" si="107"/>
        <v>143.83218598462827</v>
      </c>
      <c r="AJ37" t="str">
        <f t="shared" si="108"/>
        <v/>
      </c>
    </row>
    <row r="38" spans="1:36" x14ac:dyDescent="0.25">
      <c r="A38" s="21" t="s">
        <v>14</v>
      </c>
      <c r="B38" s="22">
        <f t="shared" si="99"/>
        <v>113.92822014977615</v>
      </c>
      <c r="C38" s="22">
        <f t="shared" si="99"/>
        <v>37.898647934488757</v>
      </c>
      <c r="D38" s="22">
        <f t="shared" si="99"/>
        <v>19.795631568217349</v>
      </c>
      <c r="E38" s="22">
        <f t="shared" si="99"/>
        <v>0.99691488903507308</v>
      </c>
      <c r="F38" s="214">
        <v>0</v>
      </c>
      <c r="G38" s="22">
        <f t="shared" ref="G38:H38" si="124">G116+G142+G168+G194+G220+G246+G272+G298+G324+G350+G376+G402+G428</f>
        <v>0</v>
      </c>
      <c r="H38" s="22">
        <f t="shared" si="124"/>
        <v>0</v>
      </c>
      <c r="I38" s="24">
        <f t="shared" si="101"/>
        <v>172.61941454151733</v>
      </c>
      <c r="J38" s="6"/>
      <c r="K38" s="25" t="s">
        <v>14</v>
      </c>
      <c r="L38" s="26">
        <f t="shared" ref="L38:R38" si="125">L116+L142+L168+L194+L220+L246+L272+L298+L324+L350+L376+L402+L428</f>
        <v>113.92822014977615</v>
      </c>
      <c r="M38" s="26">
        <f t="shared" si="125"/>
        <v>37.898647934488757</v>
      </c>
      <c r="N38" s="26">
        <f t="shared" si="125"/>
        <v>19.795631568217349</v>
      </c>
      <c r="O38" s="26">
        <f t="shared" si="125"/>
        <v>0.99691488903507308</v>
      </c>
      <c r="P38" s="26">
        <f t="shared" si="125"/>
        <v>0</v>
      </c>
      <c r="Q38" s="26">
        <f t="shared" si="125"/>
        <v>0</v>
      </c>
      <c r="R38" s="26">
        <f t="shared" si="125"/>
        <v>0</v>
      </c>
      <c r="S38" s="28">
        <f t="shared" si="103"/>
        <v>172.61941454151733</v>
      </c>
      <c r="T38" s="6"/>
      <c r="U38" s="80" t="s">
        <v>55</v>
      </c>
      <c r="V38" s="81">
        <f t="shared" ref="V38:AB38" si="126">V116+V142+V168+V194+V220+V246+V272+V298+V324+V350+V376+V402+V428</f>
        <v>112.13475818645873</v>
      </c>
      <c r="W38" s="81">
        <f t="shared" si="126"/>
        <v>0.79831234703693821</v>
      </c>
      <c r="X38" s="81">
        <f t="shared" si="126"/>
        <v>0</v>
      </c>
      <c r="Y38" s="81">
        <f t="shared" si="126"/>
        <v>37.898647934488757</v>
      </c>
      <c r="Z38" s="81">
        <f t="shared" si="126"/>
        <v>17.461244290031498</v>
      </c>
      <c r="AA38" s="81">
        <f t="shared" si="126"/>
        <v>0.35091921439014584</v>
      </c>
      <c r="AB38" s="81">
        <f t="shared" si="126"/>
        <v>0</v>
      </c>
      <c r="AC38" s="82">
        <f t="shared" ref="AC38:AD38" si="127">AC116+AC142+AC168+AC194+AC220+AC246+AC272+AC298+AC324+AC350+AC376+AC402+AC428</f>
        <v>3.9755325691112722</v>
      </c>
      <c r="AD38" s="81">
        <f t="shared" si="127"/>
        <v>0.99514961628049381</v>
      </c>
      <c r="AE38" s="81">
        <f t="shared" ref="AE38:AH38" si="128">AE116+AE142+AE168+AE194+AE220+AE246+AE272+AE298+AE324+AE350+AE376+AE402+AE428</f>
        <v>0</v>
      </c>
      <c r="AF38" s="81">
        <f t="shared" si="128"/>
        <v>0</v>
      </c>
      <c r="AG38" s="81">
        <f t="shared" si="128"/>
        <v>2.3343872781858508</v>
      </c>
      <c r="AH38" s="81">
        <f t="shared" si="128"/>
        <v>0.64599567464492724</v>
      </c>
      <c r="AI38" s="83">
        <f t="shared" si="107"/>
        <v>172.61941454151733</v>
      </c>
      <c r="AJ38" t="str">
        <f t="shared" si="108"/>
        <v/>
      </c>
    </row>
    <row r="39" spans="1:36" x14ac:dyDescent="0.25">
      <c r="A39" s="29" t="s">
        <v>56</v>
      </c>
      <c r="B39" s="18">
        <f t="shared" si="99"/>
        <v>0</v>
      </c>
      <c r="C39" s="18">
        <f t="shared" si="99"/>
        <v>0</v>
      </c>
      <c r="D39" s="18">
        <f t="shared" si="99"/>
        <v>0.65222520564300368</v>
      </c>
      <c r="E39" s="18">
        <f t="shared" si="99"/>
        <v>513.88360779536868</v>
      </c>
      <c r="F39" s="214">
        <v>0</v>
      </c>
      <c r="G39" s="18">
        <f t="shared" ref="G39:H39" si="129">G117+G143+G169+G195+G221+G247+G273+G299+G325+G351+G377+G403+G429</f>
        <v>0</v>
      </c>
      <c r="H39" s="18">
        <f t="shared" si="129"/>
        <v>0</v>
      </c>
      <c r="I39" s="16">
        <f t="shared" si="101"/>
        <v>514.53583300101172</v>
      </c>
      <c r="J39" s="6"/>
      <c r="K39" s="31" t="s">
        <v>56</v>
      </c>
      <c r="L39" s="18">
        <f t="shared" ref="L39:R39" si="130">L117+L143+L169+L195+L221+L247+L273+L299+L325+L351+L377+L403+L429</f>
        <v>0</v>
      </c>
      <c r="M39" s="18">
        <f t="shared" si="130"/>
        <v>0</v>
      </c>
      <c r="N39" s="18">
        <f t="shared" si="130"/>
        <v>0.65222520564300368</v>
      </c>
      <c r="O39" s="18">
        <f t="shared" si="130"/>
        <v>513.88360779536868</v>
      </c>
      <c r="P39" s="18">
        <f t="shared" si="130"/>
        <v>796.90755774771856</v>
      </c>
      <c r="Q39" s="18">
        <f t="shared" si="130"/>
        <v>0</v>
      </c>
      <c r="R39" s="18">
        <f t="shared" si="130"/>
        <v>0</v>
      </c>
      <c r="S39" s="20">
        <f t="shared" si="103"/>
        <v>1311.4433907487303</v>
      </c>
      <c r="T39" s="6"/>
      <c r="U39" s="84" t="s">
        <v>56</v>
      </c>
      <c r="V39" s="76">
        <f t="shared" ref="V39:AB39" si="131">V117+V143+V169+V195+V221+V247+V273+V299+V325+V351+V377+V403+V429</f>
        <v>0</v>
      </c>
      <c r="W39" s="76">
        <f t="shared" si="131"/>
        <v>0</v>
      </c>
      <c r="X39" s="76">
        <f t="shared" si="131"/>
        <v>0</v>
      </c>
      <c r="Y39" s="76">
        <f t="shared" si="131"/>
        <v>0</v>
      </c>
      <c r="Z39" s="76">
        <f t="shared" si="131"/>
        <v>0</v>
      </c>
      <c r="AA39" s="76">
        <f t="shared" si="131"/>
        <v>513.38521261155518</v>
      </c>
      <c r="AB39" s="76">
        <f t="shared" si="131"/>
        <v>796.90755774771856</v>
      </c>
      <c r="AC39" s="77">
        <f t="shared" ref="AC39:AD39" si="132">AC117+AC143+AC169+AC195+AC221+AC247+AC273+AC299+AC325+AC351+AC377+AC403+AC429</f>
        <v>1.1506203894565092</v>
      </c>
      <c r="AD39" s="76">
        <f t="shared" si="132"/>
        <v>0</v>
      </c>
      <c r="AE39" s="76">
        <f t="shared" ref="AE39:AH39" si="133">AE117+AE143+AE169+AE195+AE221+AE247+AE273+AE299+AE325+AE351+AE377+AE403+AE429</f>
        <v>0.49839518381350567</v>
      </c>
      <c r="AF39" s="76">
        <f t="shared" si="133"/>
        <v>0</v>
      </c>
      <c r="AG39" s="76">
        <f t="shared" si="133"/>
        <v>0.65222520564300368</v>
      </c>
      <c r="AH39" s="76">
        <f t="shared" si="133"/>
        <v>0</v>
      </c>
      <c r="AI39" s="79">
        <f t="shared" si="107"/>
        <v>1311.4433907487301</v>
      </c>
      <c r="AJ39" t="str">
        <f t="shared" si="108"/>
        <v/>
      </c>
    </row>
    <row r="40" spans="1:36" x14ac:dyDescent="0.25">
      <c r="A40" s="21" t="s">
        <v>11</v>
      </c>
      <c r="B40" s="22">
        <f t="shared" si="99"/>
        <v>0</v>
      </c>
      <c r="C40" s="22">
        <f t="shared" si="99"/>
        <v>2.5054353381067908E-2</v>
      </c>
      <c r="D40" s="22">
        <f t="shared" si="99"/>
        <v>0</v>
      </c>
      <c r="E40" s="22">
        <f t="shared" si="99"/>
        <v>3.6959725370954062</v>
      </c>
      <c r="F40" s="214">
        <v>0</v>
      </c>
      <c r="G40" s="22">
        <f t="shared" ref="G40:H40" si="134">G118+G144+G170+G196+G222+G248+G274+G300+G326+G352+G378+G404+G430</f>
        <v>0</v>
      </c>
      <c r="H40" s="22">
        <f t="shared" si="134"/>
        <v>0</v>
      </c>
      <c r="I40" s="24">
        <f t="shared" si="101"/>
        <v>3.7210268904764741</v>
      </c>
      <c r="J40" s="6"/>
      <c r="K40" s="25" t="s">
        <v>11</v>
      </c>
      <c r="L40" s="26">
        <f t="shared" ref="L40:R40" si="135">L118+L144+L170+L196+L222+L248+L274+L300+L326+L352+L378+L404+L430</f>
        <v>0</v>
      </c>
      <c r="M40" s="26">
        <f t="shared" si="135"/>
        <v>2.5054353381067908E-2</v>
      </c>
      <c r="N40" s="26">
        <f t="shared" si="135"/>
        <v>0</v>
      </c>
      <c r="O40" s="26">
        <f t="shared" si="135"/>
        <v>3.6959725370954062</v>
      </c>
      <c r="P40" s="26">
        <f t="shared" si="135"/>
        <v>41.063233391165014</v>
      </c>
      <c r="Q40" s="26">
        <f t="shared" si="135"/>
        <v>0</v>
      </c>
      <c r="R40" s="26">
        <f t="shared" si="135"/>
        <v>0</v>
      </c>
      <c r="S40" s="28">
        <f t="shared" si="103"/>
        <v>44.784260281641487</v>
      </c>
      <c r="T40" s="6"/>
      <c r="U40" s="80" t="s">
        <v>11</v>
      </c>
      <c r="V40" s="81">
        <f t="shared" ref="V40:AB40" si="136">V118+V144+V170+V196+V222+V248+V274+V300+V326+V352+V378+V404+V430</f>
        <v>0</v>
      </c>
      <c r="W40" s="81">
        <f t="shared" si="136"/>
        <v>0</v>
      </c>
      <c r="X40" s="81">
        <f t="shared" si="136"/>
        <v>0</v>
      </c>
      <c r="Y40" s="81">
        <f t="shared" si="136"/>
        <v>2.5054353381067908E-2</v>
      </c>
      <c r="Z40" s="81">
        <f t="shared" si="136"/>
        <v>0</v>
      </c>
      <c r="AA40" s="81">
        <f t="shared" si="136"/>
        <v>3.6959725370954062</v>
      </c>
      <c r="AB40" s="81">
        <f t="shared" si="136"/>
        <v>41.063233391165014</v>
      </c>
      <c r="AC40" s="82">
        <f t="shared" ref="AC40:AD40" si="137">AC118+AC144+AC170+AC196+AC222+AC248+AC274+AC300+AC326+AC352+AC378+AC404+AC430</f>
        <v>0</v>
      </c>
      <c r="AD40" s="81">
        <f t="shared" si="137"/>
        <v>0</v>
      </c>
      <c r="AE40" s="81">
        <f t="shared" ref="AE40:AH40" si="138">AE118+AE144+AE170+AE196+AE222+AE248+AE274+AE300+AE326+AE352+AE378+AE404+AE430</f>
        <v>0</v>
      </c>
      <c r="AF40" s="81">
        <f t="shared" si="138"/>
        <v>0</v>
      </c>
      <c r="AG40" s="81">
        <f t="shared" si="138"/>
        <v>0</v>
      </c>
      <c r="AH40" s="81">
        <f t="shared" si="138"/>
        <v>0</v>
      </c>
      <c r="AI40" s="83">
        <f t="shared" si="107"/>
        <v>44.784260281641487</v>
      </c>
      <c r="AJ40" t="str">
        <f t="shared" si="108"/>
        <v/>
      </c>
    </row>
    <row r="41" spans="1:36" x14ac:dyDescent="0.25">
      <c r="A41" s="29" t="s">
        <v>57</v>
      </c>
      <c r="B41" s="18">
        <f t="shared" si="99"/>
        <v>0</v>
      </c>
      <c r="C41" s="18">
        <f t="shared" si="99"/>
        <v>0</v>
      </c>
      <c r="D41" s="18">
        <f t="shared" si="99"/>
        <v>0.63421910051284469</v>
      </c>
      <c r="E41" s="18">
        <f t="shared" si="99"/>
        <v>2.0245983817281417</v>
      </c>
      <c r="F41" s="214">
        <v>0</v>
      </c>
      <c r="G41" s="18">
        <f t="shared" ref="G41:H41" si="139">G119+G145+G171+G197+G223+G249+G275+G301+G327+G353+G379+G405+G431</f>
        <v>0</v>
      </c>
      <c r="H41" s="18">
        <f t="shared" si="139"/>
        <v>0</v>
      </c>
      <c r="I41" s="16">
        <f t="shared" si="101"/>
        <v>2.6588174822409862</v>
      </c>
      <c r="J41" s="6"/>
      <c r="K41" s="31" t="s">
        <v>57</v>
      </c>
      <c r="L41" s="18">
        <f t="shared" ref="L41:R41" si="140">L119+L145+L171+L197+L223+L249+L275+L301+L327+L353+L379+L405+L431</f>
        <v>0</v>
      </c>
      <c r="M41" s="18">
        <f t="shared" si="140"/>
        <v>0</v>
      </c>
      <c r="N41" s="18">
        <f t="shared" si="140"/>
        <v>0.63421910051284469</v>
      </c>
      <c r="O41" s="18">
        <f t="shared" si="140"/>
        <v>2.0245983817281417</v>
      </c>
      <c r="P41" s="18">
        <f t="shared" si="140"/>
        <v>0</v>
      </c>
      <c r="Q41" s="18">
        <f t="shared" si="140"/>
        <v>0</v>
      </c>
      <c r="R41" s="18">
        <f t="shared" si="140"/>
        <v>0</v>
      </c>
      <c r="S41" s="20">
        <f t="shared" si="103"/>
        <v>2.6588174822409862</v>
      </c>
      <c r="T41" s="6"/>
      <c r="U41" s="84" t="s">
        <v>57</v>
      </c>
      <c r="V41" s="76">
        <f t="shared" ref="V41:AB41" si="141">V119+V145+V171+V197+V223+V249+V275+V301+V327+V353+V379+V405+V431</f>
        <v>0</v>
      </c>
      <c r="W41" s="76">
        <f t="shared" si="141"/>
        <v>0</v>
      </c>
      <c r="X41" s="76">
        <f t="shared" si="141"/>
        <v>0</v>
      </c>
      <c r="Y41" s="76">
        <f t="shared" si="141"/>
        <v>0</v>
      </c>
      <c r="Z41" s="76">
        <f t="shared" si="141"/>
        <v>0.63421910051284469</v>
      </c>
      <c r="AA41" s="76">
        <f t="shared" si="141"/>
        <v>0</v>
      </c>
      <c r="AB41" s="76">
        <f t="shared" si="141"/>
        <v>0</v>
      </c>
      <c r="AC41" s="77">
        <f t="shared" ref="AC41:AD41" si="142">AC119+AC145+AC171+AC197+AC223+AC249+AC275+AC301+AC327+AC353+AC379+AC405+AC431</f>
        <v>2.0245983817281417</v>
      </c>
      <c r="AD41" s="76">
        <f t="shared" si="142"/>
        <v>0</v>
      </c>
      <c r="AE41" s="76">
        <f t="shared" ref="AE41:AH41" si="143">AE119+AE145+AE171+AE197+AE223+AE249+AE275+AE301+AE327+AE353+AE379+AE405+AE431</f>
        <v>0</v>
      </c>
      <c r="AF41" s="76">
        <f t="shared" si="143"/>
        <v>0</v>
      </c>
      <c r="AG41" s="76">
        <f t="shared" si="143"/>
        <v>0</v>
      </c>
      <c r="AH41" s="76">
        <f t="shared" si="143"/>
        <v>2.0245983817281417</v>
      </c>
      <c r="AI41" s="79">
        <f t="shared" si="107"/>
        <v>2.6588174822409862</v>
      </c>
      <c r="AJ41" t="str">
        <f t="shared" si="108"/>
        <v/>
      </c>
    </row>
    <row r="42" spans="1:36" x14ac:dyDescent="0.25">
      <c r="A42" s="21" t="s">
        <v>16</v>
      </c>
      <c r="B42" s="22">
        <f t="shared" si="99"/>
        <v>6.3885240159957277</v>
      </c>
      <c r="C42" s="22">
        <f t="shared" si="99"/>
        <v>0.40852843597346683</v>
      </c>
      <c r="D42" s="22">
        <f t="shared" si="99"/>
        <v>6.6235887931686666</v>
      </c>
      <c r="E42" s="22">
        <f t="shared" si="99"/>
        <v>8.4171572761779565</v>
      </c>
      <c r="F42" s="214">
        <v>0</v>
      </c>
      <c r="G42" s="22">
        <f t="shared" ref="G42:H42" si="144">G120+G146+G172+G198+G224+G250+G276+G302+G328+G354+G380+G406+G432</f>
        <v>0</v>
      </c>
      <c r="H42" s="22">
        <f t="shared" si="144"/>
        <v>0</v>
      </c>
      <c r="I42" s="24">
        <f t="shared" si="101"/>
        <v>21.837798521315818</v>
      </c>
      <c r="J42" s="6"/>
      <c r="K42" s="25" t="s">
        <v>16</v>
      </c>
      <c r="L42" s="26">
        <f t="shared" ref="L42:R42" si="145">L120+L146+L172+L198+L224+L250+L276+L302+L328+L354+L380+L406+L432</f>
        <v>6.3885240159957277</v>
      </c>
      <c r="M42" s="26">
        <f t="shared" si="145"/>
        <v>0.40852843597346683</v>
      </c>
      <c r="N42" s="26">
        <f t="shared" si="145"/>
        <v>6.6235887931686666</v>
      </c>
      <c r="O42" s="26">
        <f t="shared" si="145"/>
        <v>8.4171572761779565</v>
      </c>
      <c r="P42" s="26">
        <f t="shared" si="145"/>
        <v>0</v>
      </c>
      <c r="Q42" s="26">
        <f t="shared" si="145"/>
        <v>0</v>
      </c>
      <c r="R42" s="26">
        <f t="shared" si="145"/>
        <v>0</v>
      </c>
      <c r="S42" s="28">
        <f t="shared" si="103"/>
        <v>21.837798521315818</v>
      </c>
      <c r="T42" s="6"/>
      <c r="U42" s="80" t="s">
        <v>16</v>
      </c>
      <c r="V42" s="81">
        <f t="shared" ref="V42:AB42" si="146">V120+V146+V172+V198+V224+V250+V276+V302+V328+V354+V380+V406+V432</f>
        <v>6.0202088111276826</v>
      </c>
      <c r="W42" s="81">
        <f t="shared" si="146"/>
        <v>1.811411122371059E-2</v>
      </c>
      <c r="X42" s="81">
        <f t="shared" si="146"/>
        <v>0</v>
      </c>
      <c r="Y42" s="81">
        <f t="shared" si="146"/>
        <v>0.40852843597346683</v>
      </c>
      <c r="Z42" s="81">
        <f t="shared" si="146"/>
        <v>5.4238694230142883</v>
      </c>
      <c r="AA42" s="81">
        <f t="shared" si="146"/>
        <v>7.3409906294278562</v>
      </c>
      <c r="AB42" s="81">
        <f t="shared" si="146"/>
        <v>0</v>
      </c>
      <c r="AC42" s="82">
        <f t="shared" ref="AC42:AD42" si="147">AC120+AC146+AC172+AC198+AC224+AC250+AC276+AC302+AC328+AC354+AC380+AC406+AC432</f>
        <v>2.6260871105488111</v>
      </c>
      <c r="AD42" s="81">
        <f t="shared" si="147"/>
        <v>0.35020109364433316</v>
      </c>
      <c r="AE42" s="81">
        <f t="shared" ref="AE42:AH42" si="148">AE120+AE146+AE172+AE198+AE224+AE250+AE276+AE302+AE328+AE354+AE380+AE406+AE432</f>
        <v>0</v>
      </c>
      <c r="AF42" s="81">
        <f t="shared" si="148"/>
        <v>0</v>
      </c>
      <c r="AG42" s="81">
        <f t="shared" si="148"/>
        <v>1.199719370154378</v>
      </c>
      <c r="AH42" s="81">
        <f t="shared" si="148"/>
        <v>1.0761666467500999</v>
      </c>
      <c r="AI42" s="83">
        <f t="shared" si="107"/>
        <v>21.837798521315818</v>
      </c>
      <c r="AJ42" t="str">
        <f t="shared" si="108"/>
        <v/>
      </c>
    </row>
    <row r="43" spans="1:36" x14ac:dyDescent="0.25">
      <c r="A43" s="29" t="s">
        <v>136</v>
      </c>
      <c r="B43" s="18">
        <f t="shared" si="99"/>
        <v>292.9345432047474</v>
      </c>
      <c r="C43" s="18">
        <f t="shared" si="99"/>
        <v>958.17364770329334</v>
      </c>
      <c r="D43" s="18">
        <f t="shared" si="99"/>
        <v>470.21310745847512</v>
      </c>
      <c r="E43" s="18">
        <f t="shared" si="99"/>
        <v>0.30002901724725689</v>
      </c>
      <c r="F43" s="214">
        <v>0</v>
      </c>
      <c r="G43" s="18">
        <f t="shared" ref="G43:H43" si="149">G121+G147+G173+G199+G225+G251+G277+G303+G329+G355+G381+G407+G433</f>
        <v>0</v>
      </c>
      <c r="H43" s="18">
        <f t="shared" si="149"/>
        <v>0</v>
      </c>
      <c r="I43" s="16">
        <f t="shared" si="101"/>
        <v>1721.6213273837632</v>
      </c>
      <c r="J43" s="6"/>
      <c r="K43" s="31" t="s">
        <v>136</v>
      </c>
      <c r="L43" s="18">
        <f t="shared" ref="L43:R43" si="150">L121+L147+L173+L199+L225+L251+L277+L303+L329+L355+L381+L407+L433</f>
        <v>292.9345432047474</v>
      </c>
      <c r="M43" s="18">
        <f t="shared" si="150"/>
        <v>958.17364770329334</v>
      </c>
      <c r="N43" s="18">
        <f t="shared" si="150"/>
        <v>470.21310745847512</v>
      </c>
      <c r="O43" s="18">
        <f t="shared" si="150"/>
        <v>0.30002901724725689</v>
      </c>
      <c r="P43" s="18">
        <f t="shared" si="150"/>
        <v>0</v>
      </c>
      <c r="Q43" s="18">
        <f t="shared" si="150"/>
        <v>0</v>
      </c>
      <c r="R43" s="18">
        <f t="shared" si="150"/>
        <v>0</v>
      </c>
      <c r="S43" s="20">
        <f t="shared" si="103"/>
        <v>1721.6213273837632</v>
      </c>
      <c r="T43" s="6"/>
      <c r="U43" s="84" t="s">
        <v>136</v>
      </c>
      <c r="V43" s="76">
        <f t="shared" ref="V43:AB43" si="151">V121+V147+V173+V199+V225+V251+V277+V303+V329+V355+V381+V407+V433</f>
        <v>282.34019892738644</v>
      </c>
      <c r="W43" s="76">
        <f t="shared" si="151"/>
        <v>0</v>
      </c>
      <c r="X43" s="76">
        <f t="shared" si="151"/>
        <v>0</v>
      </c>
      <c r="Y43" s="76">
        <f t="shared" si="151"/>
        <v>958.17364770329334</v>
      </c>
      <c r="Z43" s="76">
        <f t="shared" si="151"/>
        <v>418.30802300045957</v>
      </c>
      <c r="AA43" s="76">
        <f t="shared" si="151"/>
        <v>0.30002901724725689</v>
      </c>
      <c r="AB43" s="76">
        <f t="shared" si="151"/>
        <v>0</v>
      </c>
      <c r="AC43" s="77">
        <f t="shared" ref="AC43:AD43" si="152">AC121+AC147+AC173+AC199+AC225+AC251+AC277+AC303+AC329+AC355+AC381+AC407+AC433</f>
        <v>62.499428735376505</v>
      </c>
      <c r="AD43" s="76">
        <f t="shared" si="152"/>
        <v>10.594344277360948</v>
      </c>
      <c r="AE43" s="76">
        <f t="shared" ref="AE43:AH43" si="153">AE121+AE147+AE173+AE199+AE225+AE251+AE277+AE303+AE329+AE355+AE381+AE407+AE433</f>
        <v>0</v>
      </c>
      <c r="AF43" s="76">
        <f t="shared" si="153"/>
        <v>0</v>
      </c>
      <c r="AG43" s="76">
        <f t="shared" si="153"/>
        <v>51.905084458015558</v>
      </c>
      <c r="AH43" s="76">
        <f t="shared" si="153"/>
        <v>0</v>
      </c>
      <c r="AI43" s="79">
        <f t="shared" si="107"/>
        <v>1721.6213273837632</v>
      </c>
      <c r="AJ43" t="str">
        <f t="shared" si="108"/>
        <v/>
      </c>
    </row>
    <row r="44" spans="1:36" x14ac:dyDescent="0.25">
      <c r="A44" s="21" t="s">
        <v>24</v>
      </c>
      <c r="B44" s="22">
        <f t="shared" si="99"/>
        <v>168.29777673857672</v>
      </c>
      <c r="C44" s="22">
        <f t="shared" si="99"/>
        <v>3.0481643870915467</v>
      </c>
      <c r="D44" s="22">
        <f t="shared" si="99"/>
        <v>57.054715007372053</v>
      </c>
      <c r="E44" s="22">
        <f t="shared" si="99"/>
        <v>792.82693159812254</v>
      </c>
      <c r="F44" s="214">
        <v>0</v>
      </c>
      <c r="G44" s="22">
        <f t="shared" ref="G44:H44" si="154">G122+G148+G174+G200+G226+G252+G278+G304+G330+G356+G382+G408+G434</f>
        <v>128.79379443944998</v>
      </c>
      <c r="H44" s="22">
        <f t="shared" si="154"/>
        <v>2.9056749062806495</v>
      </c>
      <c r="I44" s="24">
        <f t="shared" si="101"/>
        <v>1152.9270570768936</v>
      </c>
      <c r="J44" s="6"/>
      <c r="K44" s="25" t="s">
        <v>24</v>
      </c>
      <c r="L44" s="26">
        <f t="shared" ref="L44:R44" si="155">L122+L148+L174+L200+L226+L252+L278+L304+L330+L356+L382+L408+L434</f>
        <v>168.29777673857672</v>
      </c>
      <c r="M44" s="26">
        <f t="shared" si="155"/>
        <v>3.0481643870915467</v>
      </c>
      <c r="N44" s="26">
        <f t="shared" si="155"/>
        <v>57.054715007372053</v>
      </c>
      <c r="O44" s="26">
        <f t="shared" si="155"/>
        <v>792.82693159812254</v>
      </c>
      <c r="P44" s="26">
        <f t="shared" si="155"/>
        <v>0</v>
      </c>
      <c r="Q44" s="26">
        <f t="shared" si="155"/>
        <v>128.79379443944998</v>
      </c>
      <c r="R44" s="26">
        <f t="shared" si="155"/>
        <v>2.9056749062806495</v>
      </c>
      <c r="S44" s="28">
        <f t="shared" si="103"/>
        <v>1152.9270570768936</v>
      </c>
      <c r="T44" s="6"/>
      <c r="U44" s="80" t="s">
        <v>24</v>
      </c>
      <c r="V44" s="81">
        <f t="shared" ref="V44:AB44" si="156">V122+V148+V174+V200+V226+V252+V278+V304+V330+V356+V382+V408+V434</f>
        <v>4.775286563955933</v>
      </c>
      <c r="W44" s="81">
        <f t="shared" si="156"/>
        <v>119.76605156856819</v>
      </c>
      <c r="X44" s="81">
        <f t="shared" si="156"/>
        <v>128.79379443944998</v>
      </c>
      <c r="Y44" s="81">
        <f t="shared" si="156"/>
        <v>3.0481643870915467</v>
      </c>
      <c r="Z44" s="81">
        <f t="shared" si="156"/>
        <v>52.24082742088509</v>
      </c>
      <c r="AA44" s="81">
        <f t="shared" si="156"/>
        <v>752.22687336803551</v>
      </c>
      <c r="AB44" s="81">
        <f t="shared" si="156"/>
        <v>0</v>
      </c>
      <c r="AC44" s="82">
        <f t="shared" ref="AC44:AD44" si="157">AC122+AC148+AC174+AC200+AC226+AC252+AC278+AC304+AC330+AC356+AC382+AC408+AC434</f>
        <v>92.076059328907164</v>
      </c>
      <c r="AD44" s="81">
        <f t="shared" si="157"/>
        <v>43.756438606052583</v>
      </c>
      <c r="AE44" s="81">
        <f t="shared" ref="AE44:AH44" si="158">AE122+AE148+AE174+AE200+AE226+AE252+AE278+AE304+AE330+AE356+AE382+AE408+AE434</f>
        <v>38.326984895952236</v>
      </c>
      <c r="AF44" s="81">
        <f t="shared" si="158"/>
        <v>2.9056749062806495</v>
      </c>
      <c r="AG44" s="81">
        <f t="shared" si="158"/>
        <v>4.813887586486981</v>
      </c>
      <c r="AH44" s="81">
        <f t="shared" si="158"/>
        <v>2.2730733341346774</v>
      </c>
      <c r="AI44" s="83">
        <f t="shared" si="107"/>
        <v>1152.9270570768933</v>
      </c>
      <c r="AJ44" t="str">
        <f t="shared" si="108"/>
        <v/>
      </c>
    </row>
    <row r="45" spans="1:36" x14ac:dyDescent="0.25">
      <c r="A45" s="29" t="s">
        <v>23</v>
      </c>
      <c r="B45" s="18">
        <f t="shared" si="99"/>
        <v>126.71310106962846</v>
      </c>
      <c r="C45" s="18">
        <f t="shared" si="99"/>
        <v>4.1664545844612322E-2</v>
      </c>
      <c r="D45" s="18">
        <f t="shared" si="99"/>
        <v>56.552500550996555</v>
      </c>
      <c r="E45" s="18">
        <f t="shared" si="99"/>
        <v>0</v>
      </c>
      <c r="F45" s="214">
        <v>0</v>
      </c>
      <c r="G45" s="18">
        <f t="shared" ref="G45:H45" si="159">G123+G149+G175+G201+G227+G253+G279+G305+G331+G357+G383+G409+G435</f>
        <v>0</v>
      </c>
      <c r="H45" s="18">
        <f t="shared" si="159"/>
        <v>0</v>
      </c>
      <c r="I45" s="16">
        <f t="shared" si="101"/>
        <v>183.30726616646962</v>
      </c>
      <c r="J45" s="6"/>
      <c r="K45" s="31" t="s">
        <v>23</v>
      </c>
      <c r="L45" s="18">
        <f t="shared" ref="L45:R45" si="160">L123+L149+L175+L201+L227+L253+L279+L305+L331+L357+L383+L409+L435</f>
        <v>126.71310106962846</v>
      </c>
      <c r="M45" s="18">
        <f t="shared" si="160"/>
        <v>4.1664545844612322E-2</v>
      </c>
      <c r="N45" s="18">
        <f t="shared" si="160"/>
        <v>56.552500550996555</v>
      </c>
      <c r="O45" s="18">
        <f t="shared" si="160"/>
        <v>0</v>
      </c>
      <c r="P45" s="18">
        <f t="shared" si="160"/>
        <v>0</v>
      </c>
      <c r="Q45" s="18">
        <f t="shared" si="160"/>
        <v>0</v>
      </c>
      <c r="R45" s="18">
        <f t="shared" si="160"/>
        <v>0</v>
      </c>
      <c r="S45" s="20">
        <f t="shared" si="103"/>
        <v>183.30726616646962</v>
      </c>
      <c r="T45" s="6"/>
      <c r="U45" s="84" t="s">
        <v>23</v>
      </c>
      <c r="V45" s="76">
        <f t="shared" ref="V45:AB45" si="161">V123+V149+V175+V201+V227+V253+V279+V305+V331+V357+V383+V409+V435</f>
        <v>76.752541295661899</v>
      </c>
      <c r="W45" s="76">
        <f t="shared" si="161"/>
        <v>0</v>
      </c>
      <c r="X45" s="76">
        <f t="shared" si="161"/>
        <v>0</v>
      </c>
      <c r="Y45" s="76">
        <f t="shared" si="161"/>
        <v>4.1664545844612322E-2</v>
      </c>
      <c r="Z45" s="76">
        <f t="shared" si="161"/>
        <v>0.37082031332383047</v>
      </c>
      <c r="AA45" s="76">
        <f t="shared" si="161"/>
        <v>0</v>
      </c>
      <c r="AB45" s="76">
        <f t="shared" si="161"/>
        <v>0</v>
      </c>
      <c r="AC45" s="77">
        <f t="shared" ref="AC45:AD45" si="162">AC123+AC149+AC175+AC201+AC227+AC253+AC279+AC305+AC331+AC357+AC383+AC409+AC435</f>
        <v>106.14224001163929</v>
      </c>
      <c r="AD45" s="76">
        <f t="shared" si="162"/>
        <v>49.960559773966551</v>
      </c>
      <c r="AE45" s="76">
        <f t="shared" ref="AE45:AH45" si="163">AE123+AE149+AE175+AE201+AE227+AE253+AE279+AE305+AE331+AE357+AE383+AE409+AE435</f>
        <v>0</v>
      </c>
      <c r="AF45" s="76">
        <f t="shared" si="163"/>
        <v>0</v>
      </c>
      <c r="AG45" s="76">
        <f t="shared" si="163"/>
        <v>56.18168023767273</v>
      </c>
      <c r="AH45" s="76">
        <f t="shared" si="163"/>
        <v>0</v>
      </c>
      <c r="AI45" s="79">
        <f t="shared" si="107"/>
        <v>183.30726616646962</v>
      </c>
      <c r="AJ45" t="str">
        <f t="shared" si="108"/>
        <v/>
      </c>
    </row>
    <row r="46" spans="1:36" x14ac:dyDescent="0.25">
      <c r="A46" s="21" t="s">
        <v>58</v>
      </c>
      <c r="B46" s="22">
        <f t="shared" si="99"/>
        <v>22.893022807918111</v>
      </c>
      <c r="C46" s="22">
        <f t="shared" si="99"/>
        <v>3.1635904631322873</v>
      </c>
      <c r="D46" s="22">
        <f t="shared" si="99"/>
        <v>10.85307124971553</v>
      </c>
      <c r="E46" s="22">
        <f t="shared" si="99"/>
        <v>0</v>
      </c>
      <c r="F46" s="214">
        <v>0</v>
      </c>
      <c r="G46" s="22">
        <f t="shared" ref="G46:H46" si="164">G124+G150+G176+G202+G228+G254+G280+G306+G332+G358+G384+G410+G436</f>
        <v>0</v>
      </c>
      <c r="H46" s="22">
        <f t="shared" si="164"/>
        <v>0</v>
      </c>
      <c r="I46" s="24">
        <f t="shared" si="101"/>
        <v>36.909684520765929</v>
      </c>
      <c r="J46" s="6"/>
      <c r="K46" s="25" t="s">
        <v>58</v>
      </c>
      <c r="L46" s="26">
        <f t="shared" ref="L46:R46" si="165">L124+L150+L176+L202+L228+L254+L280+L306+L332+L358+L384+L410+L436</f>
        <v>22.893022807918111</v>
      </c>
      <c r="M46" s="26">
        <f t="shared" si="165"/>
        <v>3.1635904631322873</v>
      </c>
      <c r="N46" s="26">
        <f t="shared" si="165"/>
        <v>10.85307124971553</v>
      </c>
      <c r="O46" s="26">
        <f t="shared" si="165"/>
        <v>0</v>
      </c>
      <c r="P46" s="26">
        <f t="shared" si="165"/>
        <v>0</v>
      </c>
      <c r="Q46" s="26">
        <f t="shared" si="165"/>
        <v>0</v>
      </c>
      <c r="R46" s="26">
        <f t="shared" si="165"/>
        <v>0</v>
      </c>
      <c r="S46" s="28">
        <f t="shared" si="103"/>
        <v>36.909684520765929</v>
      </c>
      <c r="T46" s="6"/>
      <c r="U46" s="80" t="s">
        <v>58</v>
      </c>
      <c r="V46" s="81">
        <f t="shared" ref="V46:AB46" si="166">V124+V150+V176+V202+V228+V254+V280+V306+V332+V358+V384+V410+V436</f>
        <v>21.805923149846969</v>
      </c>
      <c r="W46" s="81">
        <f t="shared" si="166"/>
        <v>0</v>
      </c>
      <c r="X46" s="81">
        <f t="shared" si="166"/>
        <v>0</v>
      </c>
      <c r="Y46" s="81">
        <f t="shared" si="166"/>
        <v>3.1635904631322873</v>
      </c>
      <c r="Z46" s="81">
        <f t="shared" si="166"/>
        <v>10.85307124971553</v>
      </c>
      <c r="AA46" s="81">
        <f t="shared" si="166"/>
        <v>0</v>
      </c>
      <c r="AB46" s="81">
        <f t="shared" si="166"/>
        <v>0</v>
      </c>
      <c r="AC46" s="82">
        <f t="shared" ref="AC46:AD46" si="167">AC124+AC150+AC176+AC202+AC228+AC254+AC280+AC306+AC332+AC358+AC384+AC410+AC436</f>
        <v>1.0870996580711441</v>
      </c>
      <c r="AD46" s="81">
        <f t="shared" si="167"/>
        <v>1.0870996580711441</v>
      </c>
      <c r="AE46" s="81">
        <f t="shared" ref="AE46:AH46" si="168">AE124+AE150+AE176+AE202+AE228+AE254+AE280+AE306+AE332+AE358+AE384+AE410+AE436</f>
        <v>0</v>
      </c>
      <c r="AF46" s="81">
        <f t="shared" si="168"/>
        <v>0</v>
      </c>
      <c r="AG46" s="81">
        <f t="shared" si="168"/>
        <v>0</v>
      </c>
      <c r="AH46" s="81">
        <f t="shared" si="168"/>
        <v>0</v>
      </c>
      <c r="AI46" s="83">
        <f t="shared" si="107"/>
        <v>36.909684520765929</v>
      </c>
      <c r="AJ46" t="str">
        <f t="shared" si="108"/>
        <v/>
      </c>
    </row>
    <row r="47" spans="1:36" x14ac:dyDescent="0.25">
      <c r="A47" s="29" t="s">
        <v>21</v>
      </c>
      <c r="B47" s="18">
        <f t="shared" si="99"/>
        <v>17.148503421592974</v>
      </c>
      <c r="C47" s="18">
        <f t="shared" si="99"/>
        <v>437.95696101264713</v>
      </c>
      <c r="D47" s="18">
        <f t="shared" si="99"/>
        <v>194.81723112110282</v>
      </c>
      <c r="E47" s="18">
        <f t="shared" si="99"/>
        <v>0</v>
      </c>
      <c r="F47" s="214">
        <v>0</v>
      </c>
      <c r="G47" s="18">
        <f t="shared" ref="G47:H47" si="169">G125+G151+G177+G203+G229+G255+G281+G307+G333+G359+G385+G411+G437</f>
        <v>0</v>
      </c>
      <c r="H47" s="18">
        <f t="shared" si="169"/>
        <v>0</v>
      </c>
      <c r="I47" s="16">
        <f t="shared" si="101"/>
        <v>649.9226955553429</v>
      </c>
      <c r="J47" s="6"/>
      <c r="K47" s="31" t="s">
        <v>21</v>
      </c>
      <c r="L47" s="18">
        <f t="shared" ref="L47:R47" si="170">L125+L151+L177+L203+L229+L255+L281+L307+L333+L359+L385+L411+L437</f>
        <v>17.148503421592974</v>
      </c>
      <c r="M47" s="18">
        <f t="shared" si="170"/>
        <v>437.95696101264713</v>
      </c>
      <c r="N47" s="18">
        <f t="shared" si="170"/>
        <v>194.81723112110282</v>
      </c>
      <c r="O47" s="18">
        <f t="shared" si="170"/>
        <v>0</v>
      </c>
      <c r="P47" s="18">
        <f t="shared" si="170"/>
        <v>6.177801582973478</v>
      </c>
      <c r="Q47" s="18">
        <f t="shared" si="170"/>
        <v>0</v>
      </c>
      <c r="R47" s="18">
        <f t="shared" si="170"/>
        <v>0</v>
      </c>
      <c r="S47" s="20">
        <f t="shared" si="103"/>
        <v>656.10049713831643</v>
      </c>
      <c r="T47" s="6"/>
      <c r="U47" s="84" t="s">
        <v>21</v>
      </c>
      <c r="V47" s="76">
        <f t="shared" ref="V47:AB47" si="171">V125+V151+V177+V203+V229+V255+V281+V307+V333+V359+V385+V411+V437</f>
        <v>16.790185736511681</v>
      </c>
      <c r="W47" s="76">
        <f t="shared" si="171"/>
        <v>0</v>
      </c>
      <c r="X47" s="76">
        <f t="shared" si="171"/>
        <v>0</v>
      </c>
      <c r="Y47" s="76">
        <f t="shared" si="171"/>
        <v>437.95696101264713</v>
      </c>
      <c r="Z47" s="76">
        <f t="shared" si="171"/>
        <v>60.31510391735177</v>
      </c>
      <c r="AA47" s="76">
        <f t="shared" si="171"/>
        <v>0</v>
      </c>
      <c r="AB47" s="76">
        <f t="shared" si="171"/>
        <v>6.177801582973478</v>
      </c>
      <c r="AC47" s="77">
        <f t="shared" ref="AC47:AD47" si="172">AC125+AC151+AC177+AC203+AC229+AC255+AC281+AC307+AC333+AC359+AC385+AC411+AC437</f>
        <v>134.86044488883238</v>
      </c>
      <c r="AD47" s="76">
        <f t="shared" si="172"/>
        <v>0.35831768508129597</v>
      </c>
      <c r="AE47" s="76">
        <f t="shared" ref="AE47:AH47" si="173">AE125+AE151+AE177+AE203+AE229+AE255+AE281+AE307+AE333+AE359+AE385+AE411+AE437</f>
        <v>0</v>
      </c>
      <c r="AF47" s="76">
        <f t="shared" si="173"/>
        <v>0</v>
      </c>
      <c r="AG47" s="76">
        <f t="shared" si="173"/>
        <v>134.50212720375106</v>
      </c>
      <c r="AH47" s="76">
        <f t="shared" si="173"/>
        <v>0</v>
      </c>
      <c r="AI47" s="79">
        <f t="shared" si="107"/>
        <v>656.10049713831643</v>
      </c>
      <c r="AJ47" t="str">
        <f t="shared" si="108"/>
        <v/>
      </c>
    </row>
    <row r="48" spans="1:36" x14ac:dyDescent="0.25">
      <c r="A48" s="21" t="s">
        <v>20</v>
      </c>
      <c r="B48" s="22">
        <f t="shared" si="99"/>
        <v>0.51615404859832725</v>
      </c>
      <c r="C48" s="22">
        <f t="shared" si="99"/>
        <v>27.78705423870051</v>
      </c>
      <c r="D48" s="22">
        <f t="shared" si="99"/>
        <v>8.6512899827011651</v>
      </c>
      <c r="E48" s="22">
        <f t="shared" si="99"/>
        <v>0</v>
      </c>
      <c r="F48" s="214">
        <v>0</v>
      </c>
      <c r="G48" s="22">
        <f t="shared" ref="G48:H48" si="174">G126+G152+G178+G204+G230+G256+G282+G308+G334+G360+G386+G412+G438</f>
        <v>0</v>
      </c>
      <c r="H48" s="22">
        <f t="shared" si="174"/>
        <v>0</v>
      </c>
      <c r="I48" s="24">
        <f t="shared" si="101"/>
        <v>36.954498270000002</v>
      </c>
      <c r="J48" s="6"/>
      <c r="K48" s="25" t="s">
        <v>20</v>
      </c>
      <c r="L48" s="26">
        <f t="shared" ref="L48:R48" si="175">L126+L152+L178+L204+L230+L256+L282+L308+L334+L360+L386+L412+L438</f>
        <v>0.51615404859832725</v>
      </c>
      <c r="M48" s="26">
        <f t="shared" si="175"/>
        <v>27.78705423870051</v>
      </c>
      <c r="N48" s="26">
        <f t="shared" si="175"/>
        <v>8.6512899827011651</v>
      </c>
      <c r="O48" s="26">
        <f t="shared" si="175"/>
        <v>0</v>
      </c>
      <c r="P48" s="26">
        <f t="shared" si="175"/>
        <v>0</v>
      </c>
      <c r="Q48" s="26">
        <f t="shared" si="175"/>
        <v>0</v>
      </c>
      <c r="R48" s="26">
        <f t="shared" si="175"/>
        <v>0</v>
      </c>
      <c r="S48" s="28">
        <f t="shared" si="103"/>
        <v>36.954498270000002</v>
      </c>
      <c r="T48" s="6"/>
      <c r="U48" s="80" t="s">
        <v>59</v>
      </c>
      <c r="V48" s="81">
        <f t="shared" ref="V48:AB48" si="176">V126+V152+V178+V204+V230+V256+V282+V308+V334+V360+V386+V412+V438</f>
        <v>0.51615404859832725</v>
      </c>
      <c r="W48" s="81">
        <f t="shared" si="176"/>
        <v>0</v>
      </c>
      <c r="X48" s="81">
        <f t="shared" si="176"/>
        <v>0</v>
      </c>
      <c r="Y48" s="81">
        <f t="shared" si="176"/>
        <v>27.78705423870051</v>
      </c>
      <c r="Z48" s="81">
        <f t="shared" si="176"/>
        <v>8.6512899827011651</v>
      </c>
      <c r="AA48" s="81">
        <f t="shared" si="176"/>
        <v>0</v>
      </c>
      <c r="AB48" s="81">
        <f t="shared" si="176"/>
        <v>0</v>
      </c>
      <c r="AC48" s="82">
        <f t="shared" ref="AC48:AD48" si="177">AC126+AC152+AC178+AC204+AC230+AC256+AC282+AC308+AC334+AC360+AC386+AC412+AC438</f>
        <v>0</v>
      </c>
      <c r="AD48" s="81">
        <f t="shared" si="177"/>
        <v>0</v>
      </c>
      <c r="AE48" s="81">
        <f t="shared" ref="AE48:AH48" si="178">AE126+AE152+AE178+AE204+AE230+AE256+AE282+AE308+AE334+AE360+AE386+AE412+AE438</f>
        <v>0</v>
      </c>
      <c r="AF48" s="81">
        <f t="shared" si="178"/>
        <v>0</v>
      </c>
      <c r="AG48" s="81">
        <f t="shared" si="178"/>
        <v>0</v>
      </c>
      <c r="AH48" s="81">
        <f t="shared" si="178"/>
        <v>0</v>
      </c>
      <c r="AI48" s="83">
        <f t="shared" si="107"/>
        <v>36.954498270000002</v>
      </c>
      <c r="AJ48" t="str">
        <f t="shared" si="108"/>
        <v/>
      </c>
    </row>
    <row r="49" spans="1:36" x14ac:dyDescent="0.25">
      <c r="A49" s="32" t="s">
        <v>62</v>
      </c>
      <c r="B49" s="18">
        <f t="shared" si="99"/>
        <v>0</v>
      </c>
      <c r="C49" s="18">
        <f t="shared" si="99"/>
        <v>0</v>
      </c>
      <c r="D49" s="18">
        <f t="shared" si="99"/>
        <v>0</v>
      </c>
      <c r="E49" s="18">
        <f t="shared" si="99"/>
        <v>0</v>
      </c>
      <c r="F49" s="214">
        <v>0</v>
      </c>
      <c r="G49" s="18">
        <f t="shared" ref="G49:H49" si="179">G127+G153+G179+G205+G231+G257+G283+G309+G335+G361+G387+G413+G439</f>
        <v>0</v>
      </c>
      <c r="H49" s="18">
        <f t="shared" si="179"/>
        <v>0</v>
      </c>
      <c r="I49" s="16">
        <f t="shared" si="101"/>
        <v>0</v>
      </c>
      <c r="J49" s="6"/>
      <c r="K49" s="33" t="s">
        <v>62</v>
      </c>
      <c r="L49" s="18">
        <f t="shared" ref="L49:R49" si="180">L127+L153+L179+L205+L231+L257+L283+L309+L335+L361+L387+L413+L439</f>
        <v>0</v>
      </c>
      <c r="M49" s="18">
        <f t="shared" si="180"/>
        <v>0</v>
      </c>
      <c r="N49" s="18">
        <f t="shared" si="180"/>
        <v>0</v>
      </c>
      <c r="O49" s="18">
        <f t="shared" si="180"/>
        <v>0</v>
      </c>
      <c r="P49" s="18">
        <f t="shared" si="180"/>
        <v>0</v>
      </c>
      <c r="Q49" s="18">
        <f t="shared" si="180"/>
        <v>0</v>
      </c>
      <c r="R49" s="18">
        <f t="shared" si="180"/>
        <v>0</v>
      </c>
      <c r="S49" s="20">
        <f t="shared" si="103"/>
        <v>0</v>
      </c>
      <c r="T49" s="6"/>
      <c r="U49" s="85" t="s">
        <v>60</v>
      </c>
      <c r="V49" s="76">
        <f t="shared" ref="V49:AB49" si="181">V127+V153+V179+V205+V231+V257+V283+V309+V335+V361+V387+V413+V439</f>
        <v>0</v>
      </c>
      <c r="W49" s="76">
        <f t="shared" si="181"/>
        <v>0</v>
      </c>
      <c r="X49" s="76">
        <f t="shared" si="181"/>
        <v>0</v>
      </c>
      <c r="Y49" s="76">
        <f t="shared" si="181"/>
        <v>0</v>
      </c>
      <c r="Z49" s="76">
        <f t="shared" si="181"/>
        <v>0</v>
      </c>
      <c r="AA49" s="76">
        <f t="shared" si="181"/>
        <v>0</v>
      </c>
      <c r="AB49" s="76">
        <f t="shared" si="181"/>
        <v>0</v>
      </c>
      <c r="AC49" s="77">
        <f t="shared" ref="AC49:AD49" si="182">AC127+AC153+AC179+AC205+AC231+AC257+AC283+AC309+AC335+AC361+AC387+AC413+AC439</f>
        <v>0</v>
      </c>
      <c r="AD49" s="76">
        <f t="shared" si="182"/>
        <v>0</v>
      </c>
      <c r="AE49" s="76">
        <f t="shared" ref="AE49:AH49" si="183">AE127+AE153+AE179+AE205+AE231+AE257+AE283+AE309+AE335+AE361+AE387+AE413+AE439</f>
        <v>0</v>
      </c>
      <c r="AF49" s="76">
        <f t="shared" si="183"/>
        <v>0</v>
      </c>
      <c r="AG49" s="76">
        <f t="shared" si="183"/>
        <v>0</v>
      </c>
      <c r="AH49" s="76">
        <f t="shared" si="183"/>
        <v>0</v>
      </c>
      <c r="AI49" s="79">
        <f t="shared" si="107"/>
        <v>0</v>
      </c>
      <c r="AJ49" t="str">
        <f t="shared" si="108"/>
        <v/>
      </c>
    </row>
    <row r="50" spans="1:36" ht="14.4" x14ac:dyDescent="0.3">
      <c r="A50" s="34" t="s">
        <v>22</v>
      </c>
      <c r="B50" s="35">
        <f t="shared" si="99"/>
        <v>0</v>
      </c>
      <c r="C50" s="35">
        <f t="shared" si="99"/>
        <v>0</v>
      </c>
      <c r="D50" s="35">
        <f t="shared" si="99"/>
        <v>0</v>
      </c>
      <c r="E50" s="35">
        <f t="shared" si="99"/>
        <v>0</v>
      </c>
      <c r="F50" s="214">
        <v>0</v>
      </c>
      <c r="G50" s="35">
        <f t="shared" ref="G50:H50" si="184">G128+G154+G180+G206+G232+G258+G284+G310+G336+G362+G388+G414+G440</f>
        <v>0</v>
      </c>
      <c r="H50" s="35">
        <f t="shared" si="184"/>
        <v>0</v>
      </c>
      <c r="I50" s="37">
        <f t="shared" si="101"/>
        <v>0</v>
      </c>
      <c r="J50" s="6"/>
      <c r="K50" s="38" t="s">
        <v>22</v>
      </c>
      <c r="L50" s="39">
        <f t="shared" ref="L50:R50" si="185">L128+L154+L180+L206+L232+L258+L284+L310+L336+L362+L388+L414+L440</f>
        <v>0</v>
      </c>
      <c r="M50" s="39">
        <f t="shared" si="185"/>
        <v>0</v>
      </c>
      <c r="N50" s="39">
        <f t="shared" si="185"/>
        <v>0</v>
      </c>
      <c r="O50" s="39">
        <f t="shared" si="185"/>
        <v>0</v>
      </c>
      <c r="P50" s="39">
        <f t="shared" si="185"/>
        <v>0</v>
      </c>
      <c r="Q50" s="39">
        <f t="shared" si="185"/>
        <v>0</v>
      </c>
      <c r="R50" s="39">
        <f t="shared" si="185"/>
        <v>0</v>
      </c>
      <c r="S50" s="41">
        <f t="shared" si="103"/>
        <v>0</v>
      </c>
      <c r="T50" s="6"/>
      <c r="U50" s="86" t="s">
        <v>63</v>
      </c>
      <c r="V50" s="87">
        <f t="shared" ref="V50:AB50" si="186">V128+V154+V180+V206+V232+V258+V284+V310+V336+V362+V388+V414+V440</f>
        <v>0</v>
      </c>
      <c r="W50" s="87">
        <f t="shared" si="186"/>
        <v>0</v>
      </c>
      <c r="X50" s="87">
        <f t="shared" si="186"/>
        <v>0</v>
      </c>
      <c r="Y50" s="87">
        <f t="shared" si="186"/>
        <v>0</v>
      </c>
      <c r="Z50" s="87">
        <f t="shared" si="186"/>
        <v>0</v>
      </c>
      <c r="AA50" s="87">
        <f t="shared" si="186"/>
        <v>0</v>
      </c>
      <c r="AB50" s="87">
        <f t="shared" si="186"/>
        <v>0</v>
      </c>
      <c r="AC50" s="171">
        <f t="shared" ref="AC50:AD50" si="187">AC128+AC154+AC180+AC206+AC232+AC258+AC284+AC310+AC336+AC362+AC388+AC414+AC440</f>
        <v>0</v>
      </c>
      <c r="AD50" s="87">
        <f t="shared" si="187"/>
        <v>0</v>
      </c>
      <c r="AE50" s="87">
        <f t="shared" ref="AE50:AH50" si="188">AE128+AE154+AE180+AE206+AE232+AE258+AE284+AE310+AE336+AE362+AE388+AE414+AE440</f>
        <v>0</v>
      </c>
      <c r="AF50" s="87">
        <f t="shared" si="188"/>
        <v>0</v>
      </c>
      <c r="AG50" s="87">
        <f t="shared" si="188"/>
        <v>0</v>
      </c>
      <c r="AH50" s="87">
        <f t="shared" si="188"/>
        <v>0</v>
      </c>
      <c r="AI50" s="89">
        <f t="shared" si="107"/>
        <v>0</v>
      </c>
      <c r="AJ50" t="str">
        <f t="shared" si="108"/>
        <v/>
      </c>
    </row>
    <row r="51" spans="1:36" ht="14.4" x14ac:dyDescent="0.3">
      <c r="A51" s="42" t="s">
        <v>18</v>
      </c>
      <c r="B51" s="43">
        <f t="shared" si="99"/>
        <v>0</v>
      </c>
      <c r="C51" s="43">
        <f t="shared" si="99"/>
        <v>0</v>
      </c>
      <c r="D51" s="43">
        <f t="shared" si="99"/>
        <v>0</v>
      </c>
      <c r="E51" s="43">
        <f t="shared" si="99"/>
        <v>0</v>
      </c>
      <c r="F51" s="214">
        <v>0</v>
      </c>
      <c r="G51" s="43">
        <f t="shared" ref="G51:H51" si="189">G129+G155+G181+G207+G233+G259+G285+G311+G337+G363+G389+G415+G441</f>
        <v>0</v>
      </c>
      <c r="H51" s="43">
        <f t="shared" si="189"/>
        <v>0</v>
      </c>
      <c r="I51" s="45">
        <f t="shared" si="101"/>
        <v>0</v>
      </c>
      <c r="J51" s="6"/>
      <c r="K51" s="46" t="s">
        <v>18</v>
      </c>
      <c r="L51" s="43">
        <f t="shared" ref="L51:R51" si="190">L129+L155+L181+L207+L233+L259+L285+L311+L337+L363+L389+L415+L441</f>
        <v>0</v>
      </c>
      <c r="M51" s="43">
        <f t="shared" si="190"/>
        <v>0</v>
      </c>
      <c r="N51" s="43">
        <f t="shared" si="190"/>
        <v>0</v>
      </c>
      <c r="O51" s="43">
        <f t="shared" si="190"/>
        <v>0</v>
      </c>
      <c r="P51" s="43">
        <f t="shared" si="190"/>
        <v>0</v>
      </c>
      <c r="Q51" s="43">
        <f t="shared" si="190"/>
        <v>0</v>
      </c>
      <c r="R51" s="43">
        <f t="shared" si="190"/>
        <v>0</v>
      </c>
      <c r="S51" s="48">
        <f t="shared" si="103"/>
        <v>0</v>
      </c>
      <c r="T51" s="6"/>
      <c r="U51" s="90" t="s">
        <v>18</v>
      </c>
      <c r="V51" s="91">
        <f t="shared" ref="V51:AB51" si="191">V129+V155+V181+V207+V233+V259+V285+V311+V337+V363+V389+V415+V441</f>
        <v>0</v>
      </c>
      <c r="W51" s="91">
        <f t="shared" si="191"/>
        <v>0</v>
      </c>
      <c r="X51" s="91">
        <f t="shared" si="191"/>
        <v>0</v>
      </c>
      <c r="Y51" s="91">
        <f t="shared" si="191"/>
        <v>0</v>
      </c>
      <c r="Z51" s="91">
        <f t="shared" si="191"/>
        <v>0</v>
      </c>
      <c r="AA51" s="91">
        <f t="shared" si="191"/>
        <v>0</v>
      </c>
      <c r="AB51" s="91">
        <f t="shared" si="191"/>
        <v>0</v>
      </c>
      <c r="AC51" s="172">
        <f t="shared" ref="AC51:AD51" si="192">AC129+AC155+AC181+AC207+AC233+AC259+AC285+AC311+AC337+AC363+AC389+AC415+AC441</f>
        <v>0</v>
      </c>
      <c r="AD51" s="91">
        <f t="shared" si="192"/>
        <v>0</v>
      </c>
      <c r="AE51" s="91">
        <f t="shared" ref="AE51:AH51" si="193">AE129+AE155+AE181+AE207+AE233+AE259+AE285+AE311+AE337+AE363+AE389+AE415+AE441</f>
        <v>0</v>
      </c>
      <c r="AF51" s="91">
        <f t="shared" si="193"/>
        <v>0</v>
      </c>
      <c r="AG51" s="91">
        <f t="shared" si="193"/>
        <v>0</v>
      </c>
      <c r="AH51" s="91">
        <f t="shared" si="193"/>
        <v>0</v>
      </c>
      <c r="AI51" s="93">
        <f t="shared" si="107"/>
        <v>0</v>
      </c>
      <c r="AJ51" t="str">
        <f t="shared" si="108"/>
        <v/>
      </c>
    </row>
    <row r="52" spans="1:36" ht="14.4" x14ac:dyDescent="0.3">
      <c r="A52" s="34" t="s">
        <v>19</v>
      </c>
      <c r="B52" s="35">
        <f t="shared" si="99"/>
        <v>0</v>
      </c>
      <c r="C52" s="35">
        <f t="shared" si="99"/>
        <v>0</v>
      </c>
      <c r="D52" s="35">
        <f t="shared" si="99"/>
        <v>0</v>
      </c>
      <c r="E52" s="35">
        <f t="shared" si="99"/>
        <v>0</v>
      </c>
      <c r="F52" s="214">
        <v>0</v>
      </c>
      <c r="G52" s="35">
        <f t="shared" ref="G52:H52" si="194">G130+G156+G182+G208+G234+G260+G286+G312+G338+G364+G390+G416+G442</f>
        <v>0</v>
      </c>
      <c r="H52" s="35">
        <f t="shared" si="194"/>
        <v>0</v>
      </c>
      <c r="I52" s="37">
        <f t="shared" si="101"/>
        <v>0</v>
      </c>
      <c r="J52" s="6"/>
      <c r="K52" s="38" t="s">
        <v>19</v>
      </c>
      <c r="L52" s="39">
        <f t="shared" ref="L52:R52" si="195">L130+L156+L182+L208+L234+L260+L286+L312+L338+L364+L390+L416+L442</f>
        <v>0</v>
      </c>
      <c r="M52" s="39">
        <f t="shared" si="195"/>
        <v>0</v>
      </c>
      <c r="N52" s="39">
        <f t="shared" si="195"/>
        <v>0</v>
      </c>
      <c r="O52" s="39">
        <f t="shared" si="195"/>
        <v>0</v>
      </c>
      <c r="P52" s="39">
        <f t="shared" si="195"/>
        <v>0</v>
      </c>
      <c r="Q52" s="39">
        <f t="shared" si="195"/>
        <v>0</v>
      </c>
      <c r="R52" s="39">
        <f t="shared" si="195"/>
        <v>0</v>
      </c>
      <c r="S52" s="41">
        <f t="shared" si="103"/>
        <v>0</v>
      </c>
      <c r="T52" s="6"/>
      <c r="U52" s="86" t="s">
        <v>19</v>
      </c>
      <c r="V52" s="87">
        <f t="shared" ref="V52:AB52" si="196">V130+V156+V182+V208+V234+V260+V286+V312+V338+V364+V390+V416+V442</f>
        <v>0</v>
      </c>
      <c r="W52" s="87">
        <f t="shared" si="196"/>
        <v>0</v>
      </c>
      <c r="X52" s="87">
        <f t="shared" si="196"/>
        <v>0</v>
      </c>
      <c r="Y52" s="87">
        <f t="shared" si="196"/>
        <v>0</v>
      </c>
      <c r="Z52" s="87">
        <f t="shared" si="196"/>
        <v>0</v>
      </c>
      <c r="AA52" s="87">
        <f t="shared" si="196"/>
        <v>0</v>
      </c>
      <c r="AB52" s="87">
        <f t="shared" si="196"/>
        <v>0</v>
      </c>
      <c r="AC52" s="171">
        <f t="shared" ref="AC52:AD52" si="197">AC130+AC156+AC182+AC208+AC234+AC260+AC286+AC312+AC338+AC364+AC390+AC416+AC442</f>
        <v>0</v>
      </c>
      <c r="AD52" s="87">
        <f t="shared" si="197"/>
        <v>0</v>
      </c>
      <c r="AE52" s="87">
        <f t="shared" ref="AE52:AH52" si="198">AE130+AE156+AE182+AE208+AE234+AE260+AE286+AE312+AE338+AE364+AE390+AE416+AE442</f>
        <v>0</v>
      </c>
      <c r="AF52" s="87">
        <f t="shared" si="198"/>
        <v>0</v>
      </c>
      <c r="AG52" s="87">
        <f t="shared" si="198"/>
        <v>0</v>
      </c>
      <c r="AH52" s="87">
        <f t="shared" si="198"/>
        <v>0</v>
      </c>
      <c r="AI52" s="89">
        <f t="shared" si="107"/>
        <v>0</v>
      </c>
      <c r="AJ52" t="str">
        <f t="shared" si="108"/>
        <v/>
      </c>
    </row>
    <row r="53" spans="1:36" ht="15" thickBot="1" x14ac:dyDescent="0.35">
      <c r="A53" s="49" t="s">
        <v>10</v>
      </c>
      <c r="B53" s="50">
        <f t="shared" si="99"/>
        <v>0</v>
      </c>
      <c r="C53" s="50">
        <f t="shared" si="99"/>
        <v>0</v>
      </c>
      <c r="D53" s="50">
        <f t="shared" si="99"/>
        <v>0</v>
      </c>
      <c r="E53" s="50">
        <f t="shared" si="99"/>
        <v>0</v>
      </c>
      <c r="F53" s="215">
        <v>0</v>
      </c>
      <c r="G53" s="50">
        <f t="shared" ref="G53:H53" si="199">G131+G157+G183+G209+G235+G261+G287+G313+G339+G365+G391+G417+G443</f>
        <v>0</v>
      </c>
      <c r="H53" s="50">
        <f t="shared" si="199"/>
        <v>0</v>
      </c>
      <c r="I53" s="52">
        <f t="shared" si="101"/>
        <v>0</v>
      </c>
      <c r="J53" s="6"/>
      <c r="K53" s="53" t="s">
        <v>10</v>
      </c>
      <c r="L53" s="50">
        <f t="shared" ref="L53:R53" si="200">L131+L157+L183+L209+L235+L261+L287+L313+L339+L365+L391+L417+L443</f>
        <v>0</v>
      </c>
      <c r="M53" s="50">
        <f t="shared" si="200"/>
        <v>0</v>
      </c>
      <c r="N53" s="50">
        <f t="shared" si="200"/>
        <v>0</v>
      </c>
      <c r="O53" s="50">
        <f t="shared" si="200"/>
        <v>0</v>
      </c>
      <c r="P53" s="50">
        <f t="shared" si="200"/>
        <v>0</v>
      </c>
      <c r="Q53" s="50">
        <f t="shared" si="200"/>
        <v>0</v>
      </c>
      <c r="R53" s="50">
        <f t="shared" si="200"/>
        <v>0</v>
      </c>
      <c r="S53" s="55">
        <f t="shared" si="103"/>
        <v>0</v>
      </c>
      <c r="T53" s="6"/>
      <c r="U53" s="90" t="s">
        <v>10</v>
      </c>
      <c r="V53" s="91">
        <f t="shared" ref="V53:AB53" si="201">V131+V157+V183+V209+V235+V261+V287+V313+V339+V365+V391+V417+V443</f>
        <v>0</v>
      </c>
      <c r="W53" s="91">
        <f t="shared" si="201"/>
        <v>0</v>
      </c>
      <c r="X53" s="91">
        <f t="shared" si="201"/>
        <v>0</v>
      </c>
      <c r="Y53" s="91">
        <f t="shared" si="201"/>
        <v>0</v>
      </c>
      <c r="Z53" s="91">
        <f t="shared" si="201"/>
        <v>0</v>
      </c>
      <c r="AA53" s="91">
        <f t="shared" si="201"/>
        <v>0</v>
      </c>
      <c r="AB53" s="91">
        <f t="shared" si="201"/>
        <v>0</v>
      </c>
      <c r="AC53" s="172">
        <f t="shared" ref="AC53:AD53" si="202">AC131+AC157+AC183+AC209+AC235+AC261+AC287+AC313+AC339+AC365+AC391+AC417+AC443</f>
        <v>0</v>
      </c>
      <c r="AD53" s="91">
        <f t="shared" si="202"/>
        <v>0</v>
      </c>
      <c r="AE53" s="91">
        <f t="shared" ref="AE53:AH53" si="203">AE131+AE157+AE183+AE209+AE235+AE261+AE287+AE313+AE339+AE365+AE391+AE417+AE443</f>
        <v>0</v>
      </c>
      <c r="AF53" s="91">
        <f t="shared" si="203"/>
        <v>0</v>
      </c>
      <c r="AG53" s="91">
        <f t="shared" si="203"/>
        <v>0</v>
      </c>
      <c r="AH53" s="91">
        <f t="shared" si="203"/>
        <v>0</v>
      </c>
      <c r="AI53" s="93">
        <f t="shared" si="107"/>
        <v>0</v>
      </c>
      <c r="AJ53" t="str">
        <f t="shared" si="108"/>
        <v/>
      </c>
    </row>
    <row r="54" spans="1:36" x14ac:dyDescent="0.25">
      <c r="A54" s="56" t="s">
        <v>25</v>
      </c>
      <c r="B54" s="57">
        <f>SUM(B33:B49)</f>
        <v>825.13167800052281</v>
      </c>
      <c r="C54" s="57">
        <f t="shared" ref="C54:I54" si="204">SUM(C33:C49)</f>
        <v>1516.7238300364645</v>
      </c>
      <c r="D54" s="57">
        <f t="shared" si="204"/>
        <v>845.14741651693248</v>
      </c>
      <c r="E54" s="57">
        <f t="shared" si="204"/>
        <v>1322.1452114947751</v>
      </c>
      <c r="F54" s="57">
        <f t="shared" si="204"/>
        <v>0</v>
      </c>
      <c r="G54" s="57">
        <f t="shared" si="204"/>
        <v>128.79379443944998</v>
      </c>
      <c r="H54" s="58">
        <f t="shared" si="204"/>
        <v>2.9056749062806495</v>
      </c>
      <c r="I54" s="16">
        <f t="shared" si="204"/>
        <v>4640.847605394426</v>
      </c>
      <c r="J54" s="6"/>
      <c r="K54" s="59" t="s">
        <v>25</v>
      </c>
      <c r="L54" s="57">
        <f>SUM(L33:L49)</f>
        <v>825.13167800052281</v>
      </c>
      <c r="M54" s="57">
        <f t="shared" ref="M54:S54" si="205">SUM(M33:M49)</f>
        <v>1516.7238300364645</v>
      </c>
      <c r="N54" s="57">
        <f t="shared" si="205"/>
        <v>845.14741651693248</v>
      </c>
      <c r="O54" s="57">
        <f t="shared" si="205"/>
        <v>1322.1452114947751</v>
      </c>
      <c r="P54" s="57">
        <f t="shared" si="205"/>
        <v>844.14859272185709</v>
      </c>
      <c r="Q54" s="57">
        <f t="shared" si="205"/>
        <v>128.79379443944998</v>
      </c>
      <c r="R54" s="58">
        <f t="shared" si="205"/>
        <v>2.9056749062806495</v>
      </c>
      <c r="S54" s="60">
        <f t="shared" si="205"/>
        <v>5484.9961981162833</v>
      </c>
      <c r="T54" s="6"/>
      <c r="U54" s="94" t="s">
        <v>61</v>
      </c>
      <c r="V54" s="95">
        <f>SUM(V33:V49)</f>
        <v>593.87423371723821</v>
      </c>
      <c r="W54" s="95">
        <f t="shared" ref="W54:AH54" si="206">SUM(W33:W49)</f>
        <v>120.58247802682884</v>
      </c>
      <c r="X54" s="95">
        <f t="shared" si="206"/>
        <v>128.79379443944998</v>
      </c>
      <c r="Y54" s="95">
        <f t="shared" si="206"/>
        <v>1516.7238300364645</v>
      </c>
      <c r="Z54" s="95">
        <f t="shared" si="206"/>
        <v>592.65151320574057</v>
      </c>
      <c r="AA54" s="95">
        <f t="shared" si="206"/>
        <v>1277.2999973777514</v>
      </c>
      <c r="AB54" s="95">
        <f t="shared" si="206"/>
        <v>844.14859272185709</v>
      </c>
      <c r="AC54" s="95">
        <f t="shared" si="206"/>
        <v>410.92175859095215</v>
      </c>
      <c r="AD54" s="96">
        <f t="shared" si="206"/>
        <v>110.67496625645583</v>
      </c>
      <c r="AE54" s="96">
        <f t="shared" si="206"/>
        <v>38.825380079765743</v>
      </c>
      <c r="AF54" s="96">
        <f t="shared" si="206"/>
        <v>2.9056749062806495</v>
      </c>
      <c r="AG54" s="96">
        <f t="shared" si="206"/>
        <v>252.495903311192</v>
      </c>
      <c r="AH54" s="96">
        <f t="shared" si="206"/>
        <v>6.019834037257846</v>
      </c>
      <c r="AI54" s="97">
        <f>SUM(V54:AC54)</f>
        <v>5484.9961981162824</v>
      </c>
      <c r="AJ54" t="str">
        <f t="shared" si="108"/>
        <v/>
      </c>
    </row>
    <row r="55" spans="1:36" ht="15" thickBot="1" x14ac:dyDescent="0.35">
      <c r="A55" s="61" t="s">
        <v>86</v>
      </c>
      <c r="B55" s="98">
        <f>IF($I54=0,"-",B54/$I54)</f>
        <v>0.17779762408948888</v>
      </c>
      <c r="C55" s="98">
        <f t="shared" ref="C55:H55" si="207">IF($I54=0,"-",C54/$I54)</f>
        <v>0.32682043432614677</v>
      </c>
      <c r="D55" s="98">
        <f t="shared" si="207"/>
        <v>0.18211057297691707</v>
      </c>
      <c r="E55" s="98">
        <f t="shared" si="207"/>
        <v>0.28489304625257261</v>
      </c>
      <c r="F55" s="98">
        <f t="shared" si="207"/>
        <v>0</v>
      </c>
      <c r="G55" s="98">
        <f t="shared" si="207"/>
        <v>2.7752213688237191E-2</v>
      </c>
      <c r="H55" s="99">
        <f t="shared" si="207"/>
        <v>6.2610866663735144E-4</v>
      </c>
      <c r="I55" s="100">
        <f>SUM(B55:H55)</f>
        <v>0.99999999999999989</v>
      </c>
      <c r="K55" s="64" t="s">
        <v>86</v>
      </c>
      <c r="L55" s="65">
        <f>IF($S54=0,"-",L54/$S54)</f>
        <v>0.15043432086313907</v>
      </c>
      <c r="M55" s="65">
        <f t="shared" ref="M55:R55" si="208">IF($S54=0,"-",M54/$S54)</f>
        <v>0.27652231200403643</v>
      </c>
      <c r="N55" s="65">
        <f t="shared" si="208"/>
        <v>0.15408350087957803</v>
      </c>
      <c r="O55" s="65">
        <f t="shared" si="208"/>
        <v>0.2410476076444393</v>
      </c>
      <c r="P55" s="65">
        <f t="shared" si="208"/>
        <v>0.15390139978798231</v>
      </c>
      <c r="Q55" s="65">
        <f t="shared" si="208"/>
        <v>2.3481109154402283E-2</v>
      </c>
      <c r="R55" s="66">
        <f t="shared" si="208"/>
        <v>5.2974966642247584E-4</v>
      </c>
      <c r="S55" s="67">
        <f>SUM(L55:R55)</f>
        <v>1</v>
      </c>
      <c r="U55" s="101" t="s">
        <v>86</v>
      </c>
      <c r="V55" s="102">
        <f>+V54/$AI54</f>
        <v>0.10827249687450886</v>
      </c>
      <c r="W55" s="102">
        <f t="shared" ref="W55:AH55" si="209">+W54/$AI54</f>
        <v>2.1984058634031616E-2</v>
      </c>
      <c r="X55" s="102">
        <f t="shared" si="209"/>
        <v>2.3481109154402286E-2</v>
      </c>
      <c r="Y55" s="102">
        <f t="shared" si="209"/>
        <v>0.27652231200403649</v>
      </c>
      <c r="Z55" s="102">
        <f t="shared" si="209"/>
        <v>0.10804957593394057</v>
      </c>
      <c r="AA55" s="102">
        <f t="shared" si="209"/>
        <v>0.23287162857403909</v>
      </c>
      <c r="AB55" s="102">
        <f t="shared" si="209"/>
        <v>0.15390139978798234</v>
      </c>
      <c r="AC55" s="102">
        <f t="shared" si="209"/>
        <v>7.4917419037058841E-2</v>
      </c>
      <c r="AD55" s="102">
        <f t="shared" si="209"/>
        <v>2.0177765354598615E-2</v>
      </c>
      <c r="AE55" s="102">
        <f t="shared" si="209"/>
        <v>7.0784698252114708E-3</v>
      </c>
      <c r="AF55" s="102">
        <f t="shared" si="209"/>
        <v>5.2974966642247595E-4</v>
      </c>
      <c r="AG55" s="102">
        <f t="shared" si="209"/>
        <v>4.6033924945637503E-2</v>
      </c>
      <c r="AH55" s="102">
        <f t="shared" si="209"/>
        <v>1.0975092451887649E-3</v>
      </c>
      <c r="AI55" s="103">
        <f>SUM(V55:AC55)</f>
        <v>1</v>
      </c>
      <c r="AJ55" t="str">
        <f t="shared" si="108"/>
        <v/>
      </c>
    </row>
    <row r="56" spans="1:36" ht="14.4" thickBot="1" x14ac:dyDescent="0.3"/>
    <row r="57" spans="1:36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K57" s="222" t="s">
        <v>50</v>
      </c>
      <c r="L57" s="10" t="s">
        <v>0</v>
      </c>
      <c r="M57" s="10" t="s">
        <v>1</v>
      </c>
      <c r="N57" s="10" t="s">
        <v>2</v>
      </c>
      <c r="O57" s="10" t="s">
        <v>3</v>
      </c>
      <c r="P57" s="10" t="s">
        <v>26</v>
      </c>
      <c r="Q57" s="10" t="s">
        <v>4</v>
      </c>
      <c r="R57" s="10" t="s">
        <v>85</v>
      </c>
      <c r="S57" s="11" t="s">
        <v>5</v>
      </c>
    </row>
    <row r="58" spans="1:36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  <c r="K58" s="223" t="s">
        <v>50</v>
      </c>
      <c r="L58" s="207" t="s">
        <v>66</v>
      </c>
      <c r="M58" s="208"/>
      <c r="N58" s="208"/>
      <c r="O58" s="208"/>
      <c r="P58" s="208"/>
      <c r="Q58" s="208"/>
      <c r="R58" s="208"/>
      <c r="S58" s="209"/>
    </row>
    <row r="59" spans="1:36" x14ac:dyDescent="0.25">
      <c r="A59" s="13" t="s">
        <v>6</v>
      </c>
      <c r="B59" s="224"/>
      <c r="C59" s="225"/>
      <c r="D59" s="225"/>
      <c r="E59" s="226"/>
      <c r="F59" s="14">
        <f>F449+F475+F501+F527+F553</f>
        <v>1.0716834135618072E-2</v>
      </c>
      <c r="G59" s="224"/>
      <c r="H59" s="226"/>
      <c r="I59" s="16">
        <f>SUM(B59:H59)</f>
        <v>1.0716834135618072E-2</v>
      </c>
      <c r="J59" s="6"/>
      <c r="K59" s="72" t="s">
        <v>6</v>
      </c>
      <c r="L59" s="224"/>
      <c r="M59" s="225"/>
      <c r="N59" s="225"/>
      <c r="O59" s="226"/>
      <c r="P59" s="14">
        <f>P449+P475+P501+P527+P553</f>
        <v>0</v>
      </c>
      <c r="Q59" s="224"/>
      <c r="R59" s="233"/>
      <c r="S59" s="74">
        <f>SUM(L59:R59)</f>
        <v>0</v>
      </c>
      <c r="T59" s="6"/>
    </row>
    <row r="60" spans="1:36" x14ac:dyDescent="0.25">
      <c r="A60" s="21" t="s">
        <v>7</v>
      </c>
      <c r="B60" s="227"/>
      <c r="C60" s="228"/>
      <c r="D60" s="228"/>
      <c r="E60" s="229"/>
      <c r="F60" s="22">
        <f t="shared" ref="F60:F79" si="210">F450+F476+F502+F528+F554</f>
        <v>0.10289999999999999</v>
      </c>
      <c r="G60" s="227"/>
      <c r="H60" s="229"/>
      <c r="I60" s="24">
        <f t="shared" ref="I60:I79" si="211">SUM(B60:H60)</f>
        <v>0.10289999999999999</v>
      </c>
      <c r="J60" s="6"/>
      <c r="K60" s="25" t="s">
        <v>7</v>
      </c>
      <c r="L60" s="227"/>
      <c r="M60" s="228"/>
      <c r="N60" s="228"/>
      <c r="O60" s="229"/>
      <c r="P60" s="26">
        <f t="shared" ref="P60:P79" si="212">P450+P476+P502+P528+P554</f>
        <v>0</v>
      </c>
      <c r="Q60" s="227"/>
      <c r="R60" s="234"/>
      <c r="S60" s="28">
        <f t="shared" ref="S60:S79" si="213">SUM(L60:R60)</f>
        <v>0</v>
      </c>
      <c r="T60" s="6"/>
    </row>
    <row r="61" spans="1:36" x14ac:dyDescent="0.25">
      <c r="A61" s="29" t="s">
        <v>9</v>
      </c>
      <c r="B61" s="227"/>
      <c r="C61" s="228"/>
      <c r="D61" s="228"/>
      <c r="E61" s="229"/>
      <c r="F61" s="18">
        <f t="shared" si="210"/>
        <v>0</v>
      </c>
      <c r="G61" s="227"/>
      <c r="H61" s="229"/>
      <c r="I61" s="16">
        <f t="shared" si="211"/>
        <v>0</v>
      </c>
      <c r="J61" s="6"/>
      <c r="K61" s="31" t="s">
        <v>9</v>
      </c>
      <c r="L61" s="227"/>
      <c r="M61" s="228"/>
      <c r="N61" s="228"/>
      <c r="O61" s="229"/>
      <c r="P61" s="18">
        <f t="shared" si="212"/>
        <v>0</v>
      </c>
      <c r="Q61" s="227"/>
      <c r="R61" s="234"/>
      <c r="S61" s="20">
        <f t="shared" si="213"/>
        <v>0</v>
      </c>
      <c r="T61" s="6"/>
    </row>
    <row r="62" spans="1:36" x14ac:dyDescent="0.25">
      <c r="A62" s="21" t="s">
        <v>54</v>
      </c>
      <c r="B62" s="227"/>
      <c r="C62" s="228"/>
      <c r="D62" s="228"/>
      <c r="E62" s="229"/>
      <c r="F62" s="22">
        <f t="shared" si="210"/>
        <v>0</v>
      </c>
      <c r="G62" s="227"/>
      <c r="H62" s="229"/>
      <c r="I62" s="24">
        <f t="shared" si="211"/>
        <v>0</v>
      </c>
      <c r="J62" s="6"/>
      <c r="K62" s="25" t="s">
        <v>54</v>
      </c>
      <c r="L62" s="227"/>
      <c r="M62" s="228"/>
      <c r="N62" s="228"/>
      <c r="O62" s="229"/>
      <c r="P62" s="26">
        <f t="shared" si="212"/>
        <v>0</v>
      </c>
      <c r="Q62" s="227"/>
      <c r="R62" s="234"/>
      <c r="S62" s="28">
        <f t="shared" si="213"/>
        <v>0</v>
      </c>
      <c r="T62" s="6"/>
    </row>
    <row r="63" spans="1:36" x14ac:dyDescent="0.25">
      <c r="A63" s="29" t="s">
        <v>15</v>
      </c>
      <c r="B63" s="227"/>
      <c r="C63" s="228"/>
      <c r="D63" s="228"/>
      <c r="E63" s="229"/>
      <c r="F63" s="18">
        <f t="shared" si="210"/>
        <v>0</v>
      </c>
      <c r="G63" s="227"/>
      <c r="H63" s="229"/>
      <c r="I63" s="16">
        <f t="shared" si="211"/>
        <v>0</v>
      </c>
      <c r="J63" s="6"/>
      <c r="K63" s="31" t="s">
        <v>15</v>
      </c>
      <c r="L63" s="227"/>
      <c r="M63" s="228"/>
      <c r="N63" s="228"/>
      <c r="O63" s="229"/>
      <c r="P63" s="18">
        <f t="shared" si="212"/>
        <v>0</v>
      </c>
      <c r="Q63" s="227"/>
      <c r="R63" s="234"/>
      <c r="S63" s="20">
        <f t="shared" si="213"/>
        <v>0</v>
      </c>
      <c r="T63" s="6"/>
    </row>
    <row r="64" spans="1:36" x14ac:dyDescent="0.25">
      <c r="A64" s="21" t="s">
        <v>14</v>
      </c>
      <c r="B64" s="227"/>
      <c r="C64" s="228"/>
      <c r="D64" s="228"/>
      <c r="E64" s="229"/>
      <c r="F64" s="22">
        <f t="shared" si="210"/>
        <v>0</v>
      </c>
      <c r="G64" s="227"/>
      <c r="H64" s="229"/>
      <c r="I64" s="24">
        <f t="shared" si="211"/>
        <v>0</v>
      </c>
      <c r="J64" s="6"/>
      <c r="K64" s="25" t="s">
        <v>14</v>
      </c>
      <c r="L64" s="227"/>
      <c r="M64" s="228"/>
      <c r="N64" s="228"/>
      <c r="O64" s="229"/>
      <c r="P64" s="26">
        <f t="shared" si="212"/>
        <v>0</v>
      </c>
      <c r="Q64" s="227"/>
      <c r="R64" s="234"/>
      <c r="S64" s="28">
        <f t="shared" si="213"/>
        <v>0</v>
      </c>
      <c r="T64" s="6"/>
    </row>
    <row r="65" spans="1:20" x14ac:dyDescent="0.25">
      <c r="A65" s="29" t="s">
        <v>56</v>
      </c>
      <c r="B65" s="227"/>
      <c r="C65" s="228"/>
      <c r="D65" s="228"/>
      <c r="E65" s="229"/>
      <c r="F65" s="18">
        <f t="shared" si="210"/>
        <v>9522.0347413567397</v>
      </c>
      <c r="G65" s="227"/>
      <c r="H65" s="229"/>
      <c r="I65" s="16">
        <f t="shared" si="211"/>
        <v>9522.0347413567397</v>
      </c>
      <c r="J65" s="6"/>
      <c r="K65" s="31" t="s">
        <v>56</v>
      </c>
      <c r="L65" s="227"/>
      <c r="M65" s="228"/>
      <c r="N65" s="228"/>
      <c r="O65" s="229"/>
      <c r="P65" s="18">
        <f t="shared" si="212"/>
        <v>3447.8418257203416</v>
      </c>
      <c r="Q65" s="227"/>
      <c r="R65" s="234"/>
      <c r="S65" s="20">
        <f t="shared" si="213"/>
        <v>3447.8418257203416</v>
      </c>
      <c r="T65" s="6"/>
    </row>
    <row r="66" spans="1:20" x14ac:dyDescent="0.25">
      <c r="A66" s="21" t="s">
        <v>11</v>
      </c>
      <c r="B66" s="227"/>
      <c r="C66" s="228"/>
      <c r="D66" s="228"/>
      <c r="E66" s="229"/>
      <c r="F66" s="22">
        <f t="shared" si="210"/>
        <v>3291.0016961441252</v>
      </c>
      <c r="G66" s="227"/>
      <c r="H66" s="229"/>
      <c r="I66" s="24">
        <f t="shared" si="211"/>
        <v>3291.0016961441252</v>
      </c>
      <c r="J66" s="6"/>
      <c r="K66" s="25" t="s">
        <v>11</v>
      </c>
      <c r="L66" s="227"/>
      <c r="M66" s="228"/>
      <c r="N66" s="228"/>
      <c r="O66" s="229"/>
      <c r="P66" s="26">
        <f t="shared" si="212"/>
        <v>1350.5818454684356</v>
      </c>
      <c r="Q66" s="227"/>
      <c r="R66" s="234"/>
      <c r="S66" s="28">
        <f t="shared" si="213"/>
        <v>1350.5818454684356</v>
      </c>
      <c r="T66" s="6"/>
    </row>
    <row r="67" spans="1:20" x14ac:dyDescent="0.25">
      <c r="A67" s="29" t="s">
        <v>57</v>
      </c>
      <c r="B67" s="227"/>
      <c r="C67" s="228"/>
      <c r="D67" s="228"/>
      <c r="E67" s="229"/>
      <c r="F67" s="18">
        <f t="shared" si="210"/>
        <v>142.13689522415299</v>
      </c>
      <c r="G67" s="227"/>
      <c r="H67" s="229"/>
      <c r="I67" s="16">
        <f t="shared" si="211"/>
        <v>142.13689522415299</v>
      </c>
      <c r="J67" s="6"/>
      <c r="K67" s="31" t="s">
        <v>57</v>
      </c>
      <c r="L67" s="227"/>
      <c r="M67" s="228"/>
      <c r="N67" s="228"/>
      <c r="O67" s="229"/>
      <c r="P67" s="18">
        <f t="shared" si="212"/>
        <v>-9.4368957093138306E-15</v>
      </c>
      <c r="Q67" s="227"/>
      <c r="R67" s="234"/>
      <c r="S67" s="20">
        <f t="shared" si="213"/>
        <v>-9.4368957093138306E-15</v>
      </c>
      <c r="T67" s="6"/>
    </row>
    <row r="68" spans="1:20" x14ac:dyDescent="0.25">
      <c r="A68" s="21" t="s">
        <v>16</v>
      </c>
      <c r="B68" s="227"/>
      <c r="C68" s="228"/>
      <c r="D68" s="228"/>
      <c r="E68" s="229"/>
      <c r="F68" s="22">
        <f t="shared" si="210"/>
        <v>6.2132572189996988</v>
      </c>
      <c r="G68" s="227"/>
      <c r="H68" s="229"/>
      <c r="I68" s="24">
        <f t="shared" si="211"/>
        <v>6.2132572189996988</v>
      </c>
      <c r="J68" s="6"/>
      <c r="K68" s="25" t="s">
        <v>16</v>
      </c>
      <c r="L68" s="227"/>
      <c r="M68" s="228"/>
      <c r="N68" s="228"/>
      <c r="O68" s="229"/>
      <c r="P68" s="26">
        <f t="shared" si="212"/>
        <v>6.2132572189996713</v>
      </c>
      <c r="Q68" s="227"/>
      <c r="R68" s="234"/>
      <c r="S68" s="28">
        <f t="shared" si="213"/>
        <v>6.2132572189996713</v>
      </c>
      <c r="T68" s="6"/>
    </row>
    <row r="69" spans="1:20" x14ac:dyDescent="0.25">
      <c r="A69" s="29" t="s">
        <v>136</v>
      </c>
      <c r="B69" s="227"/>
      <c r="C69" s="228"/>
      <c r="D69" s="228"/>
      <c r="E69" s="229"/>
      <c r="F69" s="18">
        <f t="shared" si="210"/>
        <v>0.45526635347632199</v>
      </c>
      <c r="G69" s="227"/>
      <c r="H69" s="229"/>
      <c r="I69" s="16">
        <f t="shared" si="211"/>
        <v>0.45526635347632199</v>
      </c>
      <c r="J69" s="6"/>
      <c r="K69" s="31" t="s">
        <v>136</v>
      </c>
      <c r="L69" s="227"/>
      <c r="M69" s="228"/>
      <c r="N69" s="228"/>
      <c r="O69" s="229"/>
      <c r="P69" s="18">
        <f t="shared" si="212"/>
        <v>0.45526635347550837</v>
      </c>
      <c r="Q69" s="227"/>
      <c r="R69" s="234"/>
      <c r="S69" s="20">
        <f t="shared" si="213"/>
        <v>0.45526635347550837</v>
      </c>
      <c r="T69" s="6"/>
    </row>
    <row r="70" spans="1:20" x14ac:dyDescent="0.25">
      <c r="A70" s="21" t="s">
        <v>24</v>
      </c>
      <c r="B70" s="227"/>
      <c r="C70" s="228"/>
      <c r="D70" s="228"/>
      <c r="E70" s="229"/>
      <c r="F70" s="22">
        <f t="shared" si="210"/>
        <v>57.985549676188356</v>
      </c>
      <c r="G70" s="227"/>
      <c r="H70" s="229"/>
      <c r="I70" s="24">
        <f t="shared" si="211"/>
        <v>57.985549676188356</v>
      </c>
      <c r="J70" s="6"/>
      <c r="K70" s="25" t="s">
        <v>24</v>
      </c>
      <c r="L70" s="227"/>
      <c r="M70" s="228"/>
      <c r="N70" s="228"/>
      <c r="O70" s="229"/>
      <c r="P70" s="26">
        <f t="shared" si="212"/>
        <v>-5.6843418860808015E-13</v>
      </c>
      <c r="Q70" s="227"/>
      <c r="R70" s="234"/>
      <c r="S70" s="28">
        <f t="shared" si="213"/>
        <v>-5.6843418860808015E-13</v>
      </c>
      <c r="T70" s="6"/>
    </row>
    <row r="71" spans="1:20" x14ac:dyDescent="0.25">
      <c r="A71" s="29" t="s">
        <v>23</v>
      </c>
      <c r="B71" s="227"/>
      <c r="C71" s="228"/>
      <c r="D71" s="228"/>
      <c r="E71" s="229"/>
      <c r="F71" s="18">
        <f t="shared" si="210"/>
        <v>0</v>
      </c>
      <c r="G71" s="227"/>
      <c r="H71" s="229"/>
      <c r="I71" s="16">
        <f t="shared" si="211"/>
        <v>0</v>
      </c>
      <c r="J71" s="6"/>
      <c r="K71" s="31" t="s">
        <v>23</v>
      </c>
      <c r="L71" s="227"/>
      <c r="M71" s="228"/>
      <c r="N71" s="228"/>
      <c r="O71" s="229"/>
      <c r="P71" s="18">
        <f t="shared" si="212"/>
        <v>-3.5527136788005009E-14</v>
      </c>
      <c r="Q71" s="227"/>
      <c r="R71" s="234"/>
      <c r="S71" s="20">
        <f t="shared" si="213"/>
        <v>-3.5527136788005009E-14</v>
      </c>
      <c r="T71" s="6"/>
    </row>
    <row r="72" spans="1:20" x14ac:dyDescent="0.25">
      <c r="A72" s="21" t="s">
        <v>58</v>
      </c>
      <c r="B72" s="227"/>
      <c r="C72" s="228"/>
      <c r="D72" s="228"/>
      <c r="E72" s="229"/>
      <c r="F72" s="22">
        <f t="shared" si="210"/>
        <v>0</v>
      </c>
      <c r="G72" s="227"/>
      <c r="H72" s="229"/>
      <c r="I72" s="24">
        <f t="shared" si="211"/>
        <v>0</v>
      </c>
      <c r="J72" s="6"/>
      <c r="K72" s="25" t="s">
        <v>58</v>
      </c>
      <c r="L72" s="227"/>
      <c r="M72" s="228"/>
      <c r="N72" s="228"/>
      <c r="O72" s="229"/>
      <c r="P72" s="26">
        <f t="shared" si="212"/>
        <v>-6.0396132539608516E-13</v>
      </c>
      <c r="Q72" s="227"/>
      <c r="R72" s="234"/>
      <c r="S72" s="28">
        <f t="shared" si="213"/>
        <v>-6.0396132539608516E-13</v>
      </c>
      <c r="T72" s="6"/>
    </row>
    <row r="73" spans="1:20" x14ac:dyDescent="0.25">
      <c r="A73" s="29" t="s">
        <v>21</v>
      </c>
      <c r="B73" s="227"/>
      <c r="C73" s="228"/>
      <c r="D73" s="228"/>
      <c r="E73" s="229"/>
      <c r="F73" s="104">
        <f t="shared" si="210"/>
        <v>120.14122069209081</v>
      </c>
      <c r="G73" s="227"/>
      <c r="H73" s="229"/>
      <c r="I73" s="16">
        <f t="shared" si="211"/>
        <v>120.14122069209081</v>
      </c>
      <c r="J73" s="6"/>
      <c r="K73" s="31" t="s">
        <v>21</v>
      </c>
      <c r="L73" s="227"/>
      <c r="M73" s="228"/>
      <c r="N73" s="228"/>
      <c r="O73" s="229"/>
      <c r="P73" s="18">
        <f t="shared" si="212"/>
        <v>62.775269344473671</v>
      </c>
      <c r="Q73" s="227"/>
      <c r="R73" s="234"/>
      <c r="S73" s="20">
        <f t="shared" si="213"/>
        <v>62.775269344473671</v>
      </c>
      <c r="T73" s="6"/>
    </row>
    <row r="74" spans="1:20" x14ac:dyDescent="0.25">
      <c r="A74" s="21" t="s">
        <v>20</v>
      </c>
      <c r="B74" s="227"/>
      <c r="C74" s="228"/>
      <c r="D74" s="228"/>
      <c r="E74" s="229"/>
      <c r="F74" s="22">
        <f t="shared" si="210"/>
        <v>0</v>
      </c>
      <c r="G74" s="227"/>
      <c r="H74" s="229"/>
      <c r="I74" s="24">
        <f t="shared" si="211"/>
        <v>0</v>
      </c>
      <c r="J74" s="6"/>
      <c r="K74" s="25" t="s">
        <v>20</v>
      </c>
      <c r="L74" s="227"/>
      <c r="M74" s="228"/>
      <c r="N74" s="228"/>
      <c r="O74" s="229"/>
      <c r="P74" s="26">
        <f t="shared" si="212"/>
        <v>0</v>
      </c>
      <c r="Q74" s="227"/>
      <c r="R74" s="234"/>
      <c r="S74" s="28">
        <f t="shared" si="213"/>
        <v>0</v>
      </c>
      <c r="T74" s="6"/>
    </row>
    <row r="75" spans="1:20" x14ac:dyDescent="0.25">
      <c r="A75" s="32" t="s">
        <v>62</v>
      </c>
      <c r="B75" s="227"/>
      <c r="C75" s="228"/>
      <c r="D75" s="228"/>
      <c r="E75" s="229"/>
      <c r="F75" s="18">
        <f t="shared" si="210"/>
        <v>0</v>
      </c>
      <c r="G75" s="227"/>
      <c r="H75" s="229"/>
      <c r="I75" s="16">
        <f t="shared" si="211"/>
        <v>0</v>
      </c>
      <c r="J75" s="6"/>
      <c r="K75" s="33" t="s">
        <v>62</v>
      </c>
      <c r="L75" s="227"/>
      <c r="M75" s="228"/>
      <c r="N75" s="228"/>
      <c r="O75" s="229"/>
      <c r="P75" s="18">
        <f t="shared" si="212"/>
        <v>0</v>
      </c>
      <c r="Q75" s="227"/>
      <c r="R75" s="234"/>
      <c r="S75" s="20">
        <f t="shared" si="213"/>
        <v>0</v>
      </c>
      <c r="T75" s="6"/>
    </row>
    <row r="76" spans="1:20" ht="14.4" x14ac:dyDescent="0.3">
      <c r="A76" s="34" t="s">
        <v>22</v>
      </c>
      <c r="B76" s="227"/>
      <c r="C76" s="228"/>
      <c r="D76" s="228"/>
      <c r="E76" s="229"/>
      <c r="F76" s="35">
        <f t="shared" si="210"/>
        <v>0</v>
      </c>
      <c r="G76" s="227"/>
      <c r="H76" s="229"/>
      <c r="I76" s="37">
        <f t="shared" si="211"/>
        <v>0</v>
      </c>
      <c r="J76" s="6"/>
      <c r="K76" s="38" t="s">
        <v>22</v>
      </c>
      <c r="L76" s="227"/>
      <c r="M76" s="228"/>
      <c r="N76" s="228"/>
      <c r="O76" s="229"/>
      <c r="P76" s="39">
        <f t="shared" si="212"/>
        <v>0</v>
      </c>
      <c r="Q76" s="227"/>
      <c r="R76" s="234"/>
      <c r="S76" s="41">
        <f t="shared" si="213"/>
        <v>0</v>
      </c>
      <c r="T76" s="6"/>
    </row>
    <row r="77" spans="1:20" ht="14.4" x14ac:dyDescent="0.3">
      <c r="A77" s="42" t="s">
        <v>18</v>
      </c>
      <c r="B77" s="227"/>
      <c r="C77" s="228"/>
      <c r="D77" s="228"/>
      <c r="E77" s="229"/>
      <c r="F77" s="43">
        <f t="shared" si="210"/>
        <v>0</v>
      </c>
      <c r="G77" s="227"/>
      <c r="H77" s="229"/>
      <c r="I77" s="45">
        <f t="shared" si="211"/>
        <v>0</v>
      </c>
      <c r="J77" s="6"/>
      <c r="K77" s="46" t="s">
        <v>18</v>
      </c>
      <c r="L77" s="227"/>
      <c r="M77" s="228"/>
      <c r="N77" s="228"/>
      <c r="O77" s="229"/>
      <c r="P77" s="43">
        <f t="shared" si="212"/>
        <v>0</v>
      </c>
      <c r="Q77" s="227"/>
      <c r="R77" s="234"/>
      <c r="S77" s="48">
        <f t="shared" si="213"/>
        <v>0</v>
      </c>
      <c r="T77" s="6"/>
    </row>
    <row r="78" spans="1:20" ht="14.4" x14ac:dyDescent="0.3">
      <c r="A78" s="34" t="s">
        <v>19</v>
      </c>
      <c r="B78" s="227"/>
      <c r="C78" s="228"/>
      <c r="D78" s="228"/>
      <c r="E78" s="229"/>
      <c r="F78" s="35">
        <f t="shared" si="210"/>
        <v>0</v>
      </c>
      <c r="G78" s="227"/>
      <c r="H78" s="229"/>
      <c r="I78" s="37">
        <f t="shared" si="211"/>
        <v>0</v>
      </c>
      <c r="J78" s="6"/>
      <c r="K78" s="38" t="s">
        <v>19</v>
      </c>
      <c r="L78" s="227"/>
      <c r="M78" s="228"/>
      <c r="N78" s="228"/>
      <c r="O78" s="229"/>
      <c r="P78" s="39">
        <f t="shared" si="212"/>
        <v>0</v>
      </c>
      <c r="Q78" s="227"/>
      <c r="R78" s="234"/>
      <c r="S78" s="41">
        <f t="shared" si="213"/>
        <v>0</v>
      </c>
      <c r="T78" s="6"/>
    </row>
    <row r="79" spans="1:20" ht="15" thickBot="1" x14ac:dyDescent="0.35">
      <c r="A79" s="49" t="s">
        <v>10</v>
      </c>
      <c r="B79" s="230"/>
      <c r="C79" s="231"/>
      <c r="D79" s="231"/>
      <c r="E79" s="232"/>
      <c r="F79" s="50">
        <f t="shared" si="210"/>
        <v>0</v>
      </c>
      <c r="G79" s="230"/>
      <c r="H79" s="232"/>
      <c r="I79" s="52">
        <f t="shared" si="211"/>
        <v>0</v>
      </c>
      <c r="J79" s="6"/>
      <c r="K79" s="53" t="s">
        <v>10</v>
      </c>
      <c r="L79" s="230"/>
      <c r="M79" s="231"/>
      <c r="N79" s="231"/>
      <c r="O79" s="232"/>
      <c r="P79" s="50">
        <f t="shared" si="212"/>
        <v>0</v>
      </c>
      <c r="Q79" s="230"/>
      <c r="R79" s="235"/>
      <c r="S79" s="55">
        <f t="shared" si="213"/>
        <v>0</v>
      </c>
      <c r="T79" s="6"/>
    </row>
    <row r="80" spans="1:20" x14ac:dyDescent="0.25">
      <c r="A80" s="56" t="s">
        <v>25</v>
      </c>
      <c r="B80" s="57">
        <f>SUM(B59:B75)</f>
        <v>0</v>
      </c>
      <c r="C80" s="57">
        <f t="shared" ref="C80:I80" si="214">SUM(C59:C75)</f>
        <v>0</v>
      </c>
      <c r="D80" s="57">
        <f t="shared" si="214"/>
        <v>0</v>
      </c>
      <c r="E80" s="57">
        <f t="shared" si="214"/>
        <v>0</v>
      </c>
      <c r="F80" s="57">
        <f t="shared" si="214"/>
        <v>13140.08224349991</v>
      </c>
      <c r="G80" s="57">
        <f t="shared" si="214"/>
        <v>0</v>
      </c>
      <c r="H80" s="58">
        <f t="shared" si="214"/>
        <v>0</v>
      </c>
      <c r="I80" s="16">
        <f t="shared" si="214"/>
        <v>13140.08224349991</v>
      </c>
      <c r="J80" s="6"/>
      <c r="K80" s="59" t="s">
        <v>25</v>
      </c>
      <c r="L80" s="57">
        <f>SUM(L59:L75)</f>
        <v>0</v>
      </c>
      <c r="M80" s="57">
        <f t="shared" ref="M80:S80" si="215">SUM(M59:M75)</f>
        <v>0</v>
      </c>
      <c r="N80" s="57">
        <f t="shared" si="215"/>
        <v>0</v>
      </c>
      <c r="O80" s="57">
        <f t="shared" si="215"/>
        <v>0</v>
      </c>
      <c r="P80" s="57">
        <f t="shared" si="215"/>
        <v>4867.8674641057232</v>
      </c>
      <c r="Q80" s="57">
        <f t="shared" si="215"/>
        <v>0</v>
      </c>
      <c r="R80" s="58">
        <f t="shared" si="215"/>
        <v>0</v>
      </c>
      <c r="S80" s="60">
        <f t="shared" si="215"/>
        <v>4867.8674641057232</v>
      </c>
      <c r="T80" s="6"/>
    </row>
    <row r="81" spans="1:85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216">IF($I80=0,"-",C80/$I80)</f>
        <v>0</v>
      </c>
      <c r="D81" s="98">
        <f t="shared" si="216"/>
        <v>0</v>
      </c>
      <c r="E81" s="98">
        <f t="shared" si="216"/>
        <v>0</v>
      </c>
      <c r="F81" s="98">
        <f t="shared" si="216"/>
        <v>1</v>
      </c>
      <c r="G81" s="98">
        <f t="shared" si="216"/>
        <v>0</v>
      </c>
      <c r="H81" s="98">
        <f t="shared" si="216"/>
        <v>0</v>
      </c>
      <c r="I81" s="100">
        <f>SUM(B81:H81)</f>
        <v>1</v>
      </c>
      <c r="K81" s="64" t="s">
        <v>86</v>
      </c>
      <c r="L81" s="65">
        <f>IF($S80=0,"-",L80/$S80)</f>
        <v>0</v>
      </c>
      <c r="M81" s="65">
        <f t="shared" ref="M81:R81" si="217">IF($S80=0,"-",M80/$S80)</f>
        <v>0</v>
      </c>
      <c r="N81" s="65">
        <f t="shared" si="217"/>
        <v>0</v>
      </c>
      <c r="O81" s="65">
        <f t="shared" si="217"/>
        <v>0</v>
      </c>
      <c r="P81" s="65">
        <f t="shared" si="217"/>
        <v>1</v>
      </c>
      <c r="Q81" s="65">
        <f t="shared" si="217"/>
        <v>0</v>
      </c>
      <c r="R81" s="66">
        <f t="shared" si="217"/>
        <v>0</v>
      </c>
      <c r="S81" s="67">
        <f>SUM(L81:R81)</f>
        <v>1</v>
      </c>
      <c r="BA81" s="68"/>
      <c r="BR81" s="68"/>
    </row>
    <row r="82" spans="1:85" ht="14.4" thickBot="1" x14ac:dyDescent="0.3">
      <c r="A82" s="105"/>
      <c r="B82" s="105"/>
      <c r="C82" s="105"/>
      <c r="D82" s="105"/>
      <c r="E82" s="105"/>
      <c r="F82" s="105"/>
      <c r="G82" s="105"/>
      <c r="H82" s="105"/>
      <c r="I82" s="105"/>
      <c r="K82" s="105"/>
    </row>
    <row r="83" spans="1:85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  <c r="K83" s="246" t="s">
        <v>52</v>
      </c>
      <c r="L83" s="10" t="s">
        <v>0</v>
      </c>
      <c r="M83" s="10" t="s">
        <v>1</v>
      </c>
      <c r="N83" s="10" t="s">
        <v>2</v>
      </c>
      <c r="O83" s="10" t="s">
        <v>3</v>
      </c>
      <c r="P83" s="10" t="s">
        <v>26</v>
      </c>
      <c r="Q83" s="10" t="s">
        <v>4</v>
      </c>
      <c r="R83" s="10" t="s">
        <v>85</v>
      </c>
      <c r="S83" s="11" t="s">
        <v>5</v>
      </c>
      <c r="V83"/>
      <c r="W83"/>
      <c r="X83"/>
      <c r="Y83"/>
      <c r="Z83"/>
      <c r="AA83"/>
      <c r="AB83"/>
      <c r="AC83"/>
      <c r="AD83"/>
      <c r="AE83"/>
      <c r="AF83"/>
      <c r="AG83"/>
      <c r="AH83"/>
      <c r="AI83" s="106"/>
      <c r="BA83"/>
      <c r="BR83"/>
      <c r="CG83"/>
    </row>
    <row r="84" spans="1:85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  <c r="K84" s="247" t="s">
        <v>52</v>
      </c>
      <c r="L84" s="207" t="s">
        <v>66</v>
      </c>
      <c r="M84" s="208"/>
      <c r="N84" s="208"/>
      <c r="O84" s="208"/>
      <c r="P84" s="208"/>
      <c r="Q84" s="208"/>
      <c r="R84" s="208"/>
      <c r="S84" s="209"/>
      <c r="V84"/>
      <c r="W84"/>
      <c r="X84"/>
      <c r="Y84"/>
      <c r="Z84"/>
      <c r="AA84"/>
      <c r="AB84"/>
      <c r="AC84"/>
      <c r="AD84"/>
      <c r="AE84"/>
      <c r="AF84"/>
      <c r="AG84"/>
      <c r="AH84"/>
      <c r="AI84" s="107"/>
      <c r="BA84"/>
      <c r="BR84"/>
      <c r="CG84"/>
    </row>
    <row r="85" spans="1:85" x14ac:dyDescent="0.25">
      <c r="A85" s="13" t="s">
        <v>6</v>
      </c>
      <c r="B85" s="14">
        <f t="shared" ref="B85:H85" si="218">B579+B605+B631</f>
        <v>36.443611353860355</v>
      </c>
      <c r="C85" s="14">
        <f t="shared" si="218"/>
        <v>0</v>
      </c>
      <c r="D85" s="14">
        <f t="shared" si="218"/>
        <v>8.0231132043860978</v>
      </c>
      <c r="E85" s="14">
        <f t="shared" si="218"/>
        <v>0</v>
      </c>
      <c r="F85" s="14">
        <f t="shared" si="218"/>
        <v>0</v>
      </c>
      <c r="G85" s="14">
        <f t="shared" si="218"/>
        <v>0</v>
      </c>
      <c r="H85" s="14">
        <f t="shared" si="218"/>
        <v>0</v>
      </c>
      <c r="I85" s="16">
        <f>SUM(B85:H85)</f>
        <v>44.466724558246455</v>
      </c>
      <c r="J85" s="6"/>
      <c r="K85" s="72" t="s">
        <v>6</v>
      </c>
      <c r="L85" s="14">
        <f t="shared" ref="L85:R85" si="219">L579+L605+L631</f>
        <v>36.443611353860355</v>
      </c>
      <c r="M85" s="14">
        <f t="shared" si="219"/>
        <v>0</v>
      </c>
      <c r="N85" s="14">
        <f t="shared" si="219"/>
        <v>8.0231132043860978</v>
      </c>
      <c r="O85" s="14">
        <f t="shared" si="219"/>
        <v>0</v>
      </c>
      <c r="P85" s="14">
        <f t="shared" si="219"/>
        <v>1.0716834135618072E-2</v>
      </c>
      <c r="Q85" s="14">
        <f t="shared" si="219"/>
        <v>0</v>
      </c>
      <c r="R85" s="14">
        <f t="shared" si="219"/>
        <v>0</v>
      </c>
      <c r="S85" s="74">
        <f>SUM(L85:R85)</f>
        <v>44.477441392382076</v>
      </c>
      <c r="T85" s="6"/>
      <c r="V85"/>
      <c r="W85"/>
      <c r="X85"/>
      <c r="Y85"/>
      <c r="Z85"/>
      <c r="AA85"/>
      <c r="AB85"/>
      <c r="AC85"/>
      <c r="AD85"/>
      <c r="AE85"/>
      <c r="AF85"/>
      <c r="AG85"/>
      <c r="AH85"/>
      <c r="AI85" s="108"/>
      <c r="BA85"/>
      <c r="BR85"/>
      <c r="CG85"/>
    </row>
    <row r="86" spans="1:85" x14ac:dyDescent="0.25">
      <c r="A86" s="21" t="s">
        <v>7</v>
      </c>
      <c r="B86" s="22">
        <f t="shared" ref="B86:C105" si="220">B580+B606+B632</f>
        <v>25.333587249067438</v>
      </c>
      <c r="C86" s="22">
        <f t="shared" si="220"/>
        <v>0</v>
      </c>
      <c r="D86" s="22">
        <f t="shared" ref="D86:H86" si="221">D580+D606+D632</f>
        <v>2.8379646090920287</v>
      </c>
      <c r="E86" s="22">
        <f t="shared" si="221"/>
        <v>0</v>
      </c>
      <c r="F86" s="22">
        <f t="shared" si="221"/>
        <v>0</v>
      </c>
      <c r="G86" s="22">
        <f t="shared" si="221"/>
        <v>0</v>
      </c>
      <c r="H86" s="22">
        <f t="shared" si="221"/>
        <v>0</v>
      </c>
      <c r="I86" s="24">
        <f t="shared" ref="I86:I105" si="222">SUM(B86:H86)</f>
        <v>28.171551858159468</v>
      </c>
      <c r="J86" s="6"/>
      <c r="K86" s="25" t="s">
        <v>7</v>
      </c>
      <c r="L86" s="26">
        <f t="shared" ref="L86:M86" si="223">L580+L606+L632</f>
        <v>25.333587249067438</v>
      </c>
      <c r="M86" s="26">
        <f t="shared" si="223"/>
        <v>0</v>
      </c>
      <c r="N86" s="26">
        <f t="shared" ref="N86:R86" si="224">N580+N606+N632</f>
        <v>2.8379646090920287</v>
      </c>
      <c r="O86" s="26">
        <f t="shared" si="224"/>
        <v>0</v>
      </c>
      <c r="P86" s="26">
        <f t="shared" si="224"/>
        <v>0.10289999999999999</v>
      </c>
      <c r="Q86" s="26">
        <f t="shared" si="224"/>
        <v>0</v>
      </c>
      <c r="R86" s="26">
        <f t="shared" si="224"/>
        <v>0</v>
      </c>
      <c r="S86" s="28">
        <f t="shared" ref="S86:S105" si="225">SUM(L86:R86)</f>
        <v>28.274451858159466</v>
      </c>
      <c r="T86" s="6"/>
      <c r="V86"/>
      <c r="W86"/>
      <c r="X86"/>
      <c r="Y86"/>
      <c r="Z86"/>
      <c r="AA86"/>
      <c r="AB86"/>
      <c r="AC86"/>
      <c r="AD86"/>
      <c r="AE86"/>
      <c r="AF86"/>
      <c r="AG86"/>
      <c r="AH86"/>
      <c r="AI86" s="108"/>
      <c r="BA86"/>
      <c r="BR86"/>
      <c r="CG86"/>
    </row>
    <row r="87" spans="1:85" x14ac:dyDescent="0.25">
      <c r="A87" s="29" t="s">
        <v>9</v>
      </c>
      <c r="B87" s="18">
        <f t="shared" si="220"/>
        <v>68.013377247180216</v>
      </c>
      <c r="C87" s="18">
        <f t="shared" si="220"/>
        <v>0</v>
      </c>
      <c r="D87" s="18">
        <f t="shared" ref="D87:H87" si="226">D581+D607+D633</f>
        <v>9.6893963000347298</v>
      </c>
      <c r="E87" s="18">
        <f t="shared" si="226"/>
        <v>0</v>
      </c>
      <c r="F87" s="18">
        <f t="shared" si="226"/>
        <v>0</v>
      </c>
      <c r="G87" s="18">
        <f t="shared" si="226"/>
        <v>0</v>
      </c>
      <c r="H87" s="18">
        <f t="shared" si="226"/>
        <v>0</v>
      </c>
      <c r="I87" s="16">
        <f t="shared" si="222"/>
        <v>77.702773547214946</v>
      </c>
      <c r="J87" s="6"/>
      <c r="K87" s="31" t="s">
        <v>9</v>
      </c>
      <c r="L87" s="18">
        <f t="shared" ref="L87:M87" si="227">L581+L607+L633</f>
        <v>68.013377247180216</v>
      </c>
      <c r="M87" s="18">
        <f t="shared" si="227"/>
        <v>0</v>
      </c>
      <c r="N87" s="18">
        <f t="shared" ref="N87:R87" si="228">N581+N607+N633</f>
        <v>9.6893963000347298</v>
      </c>
      <c r="O87" s="18">
        <f t="shared" si="228"/>
        <v>0</v>
      </c>
      <c r="P87" s="18">
        <f t="shared" si="228"/>
        <v>0</v>
      </c>
      <c r="Q87" s="18">
        <f t="shared" si="228"/>
        <v>0</v>
      </c>
      <c r="R87" s="18">
        <f t="shared" si="228"/>
        <v>0</v>
      </c>
      <c r="S87" s="20">
        <f t="shared" si="225"/>
        <v>77.702773547214946</v>
      </c>
      <c r="T87" s="6"/>
      <c r="V87"/>
      <c r="W87"/>
      <c r="X87"/>
      <c r="Y87"/>
      <c r="Z87"/>
      <c r="AA87"/>
      <c r="AB87"/>
      <c r="AC87"/>
      <c r="AD87"/>
      <c r="AE87"/>
      <c r="AF87"/>
      <c r="AG87"/>
      <c r="AH87"/>
      <c r="AI87" s="108"/>
      <c r="BA87"/>
      <c r="BR87"/>
      <c r="CG87"/>
    </row>
    <row r="88" spans="1:85" x14ac:dyDescent="0.25">
      <c r="A88" s="21" t="s">
        <v>54</v>
      </c>
      <c r="B88" s="22">
        <f t="shared" si="220"/>
        <v>0</v>
      </c>
      <c r="C88" s="22">
        <f t="shared" si="220"/>
        <v>0</v>
      </c>
      <c r="D88" s="22">
        <f t="shared" ref="D88:H88" si="229">D582+D608+D634</f>
        <v>0</v>
      </c>
      <c r="E88" s="22">
        <f t="shared" si="229"/>
        <v>0</v>
      </c>
      <c r="F88" s="22">
        <f t="shared" si="229"/>
        <v>0</v>
      </c>
      <c r="G88" s="22">
        <f t="shared" si="229"/>
        <v>0</v>
      </c>
      <c r="H88" s="22">
        <f t="shared" si="229"/>
        <v>0</v>
      </c>
      <c r="I88" s="24">
        <f t="shared" si="222"/>
        <v>0</v>
      </c>
      <c r="J88" s="6"/>
      <c r="K88" s="25" t="s">
        <v>54</v>
      </c>
      <c r="L88" s="26">
        <f t="shared" ref="L88:M88" si="230">L582+L608+L634</f>
        <v>0</v>
      </c>
      <c r="M88" s="26">
        <f t="shared" si="230"/>
        <v>0</v>
      </c>
      <c r="N88" s="26">
        <f t="shared" ref="N88:R88" si="231">N582+N608+N634</f>
        <v>0</v>
      </c>
      <c r="O88" s="26">
        <f t="shared" si="231"/>
        <v>0</v>
      </c>
      <c r="P88" s="26">
        <f t="shared" si="231"/>
        <v>0</v>
      </c>
      <c r="Q88" s="26">
        <f t="shared" si="231"/>
        <v>0</v>
      </c>
      <c r="R88" s="26">
        <f t="shared" si="231"/>
        <v>0</v>
      </c>
      <c r="S88" s="28">
        <f t="shared" si="225"/>
        <v>0</v>
      </c>
      <c r="T88" s="6"/>
      <c r="V88"/>
      <c r="W88"/>
      <c r="X88"/>
      <c r="Y88"/>
      <c r="Z88"/>
      <c r="AA88"/>
      <c r="AB88"/>
      <c r="AC88"/>
      <c r="AD88"/>
      <c r="AE88"/>
      <c r="AF88"/>
      <c r="AG88"/>
      <c r="AH88"/>
      <c r="AI88" s="108"/>
      <c r="BA88"/>
      <c r="BR88"/>
      <c r="CG88"/>
    </row>
    <row r="89" spans="1:85" x14ac:dyDescent="0.25">
      <c r="A89" s="29" t="s">
        <v>15</v>
      </c>
      <c r="B89" s="18">
        <f t="shared" si="220"/>
        <v>281.8783354593013</v>
      </c>
      <c r="C89" s="18">
        <f t="shared" si="220"/>
        <v>11.871104339620221</v>
      </c>
      <c r="D89" s="18">
        <f t="shared" ref="D89:H89" si="232">D583+D609+D635</f>
        <v>25.753063258276608</v>
      </c>
      <c r="E89" s="18">
        <f t="shared" si="232"/>
        <v>5.6277776763015499</v>
      </c>
      <c r="F89" s="18">
        <f t="shared" si="232"/>
        <v>0</v>
      </c>
      <c r="G89" s="18">
        <f t="shared" si="232"/>
        <v>0</v>
      </c>
      <c r="H89" s="18">
        <f t="shared" si="232"/>
        <v>0</v>
      </c>
      <c r="I89" s="16">
        <f t="shared" si="222"/>
        <v>325.13028073349966</v>
      </c>
      <c r="J89" s="6"/>
      <c r="K89" s="31" t="s">
        <v>15</v>
      </c>
      <c r="L89" s="18">
        <f t="shared" ref="L89:M89" si="233">L583+L609+L635</f>
        <v>281.8783354593013</v>
      </c>
      <c r="M89" s="18">
        <f t="shared" si="233"/>
        <v>11.871104339620221</v>
      </c>
      <c r="N89" s="18">
        <f t="shared" ref="N89:R89" si="234">N583+N609+N635</f>
        <v>25.753063258276608</v>
      </c>
      <c r="O89" s="18">
        <f t="shared" si="234"/>
        <v>5.6277776763015499</v>
      </c>
      <c r="P89" s="18">
        <f t="shared" si="234"/>
        <v>0</v>
      </c>
      <c r="Q89" s="18">
        <f t="shared" si="234"/>
        <v>0</v>
      </c>
      <c r="R89" s="18">
        <f t="shared" si="234"/>
        <v>0</v>
      </c>
      <c r="S89" s="20">
        <f t="shared" si="225"/>
        <v>325.13028073349966</v>
      </c>
      <c r="T89" s="6"/>
      <c r="V89"/>
      <c r="W89"/>
      <c r="X89"/>
      <c r="Y89"/>
      <c r="Z89"/>
      <c r="AA89"/>
      <c r="AB89"/>
      <c r="AC89"/>
      <c r="AD89"/>
      <c r="AE89"/>
      <c r="AF89"/>
      <c r="AG89"/>
      <c r="AH89"/>
      <c r="AI89" s="108"/>
      <c r="BA89"/>
      <c r="BR89"/>
      <c r="CG89"/>
    </row>
    <row r="90" spans="1:85" x14ac:dyDescent="0.25">
      <c r="A90" s="21" t="s">
        <v>14</v>
      </c>
      <c r="B90" s="22">
        <f t="shared" si="220"/>
        <v>2223.4005192464001</v>
      </c>
      <c r="C90" s="22">
        <f t="shared" si="220"/>
        <v>6.9757345361771543</v>
      </c>
      <c r="D90" s="22">
        <f t="shared" ref="D90:H90" si="235">D584+D610+D636</f>
        <v>250.53996778884775</v>
      </c>
      <c r="E90" s="22">
        <f t="shared" si="235"/>
        <v>0</v>
      </c>
      <c r="F90" s="22">
        <f t="shared" si="235"/>
        <v>0</v>
      </c>
      <c r="G90" s="22">
        <f t="shared" si="235"/>
        <v>0</v>
      </c>
      <c r="H90" s="22">
        <f t="shared" si="235"/>
        <v>0</v>
      </c>
      <c r="I90" s="24">
        <f t="shared" si="222"/>
        <v>2480.916221571425</v>
      </c>
      <c r="J90" s="6"/>
      <c r="K90" s="25" t="s">
        <v>14</v>
      </c>
      <c r="L90" s="26">
        <f t="shared" ref="L90:M90" si="236">L584+L610+L636</f>
        <v>2223.4005192464001</v>
      </c>
      <c r="M90" s="26">
        <f t="shared" si="236"/>
        <v>6.9757345361771543</v>
      </c>
      <c r="N90" s="26">
        <f t="shared" ref="N90:R90" si="237">N584+N610+N636</f>
        <v>250.53996778884775</v>
      </c>
      <c r="O90" s="26">
        <f t="shared" si="237"/>
        <v>0</v>
      </c>
      <c r="P90" s="26">
        <f t="shared" si="237"/>
        <v>0</v>
      </c>
      <c r="Q90" s="26">
        <f t="shared" si="237"/>
        <v>0</v>
      </c>
      <c r="R90" s="26">
        <f t="shared" si="237"/>
        <v>0</v>
      </c>
      <c r="S90" s="28">
        <f t="shared" si="225"/>
        <v>2480.916221571425</v>
      </c>
      <c r="T90" s="6"/>
      <c r="V90"/>
      <c r="W90"/>
      <c r="X90"/>
      <c r="Y90"/>
      <c r="Z90"/>
      <c r="AA90"/>
      <c r="AB90"/>
      <c r="AC90"/>
      <c r="AD90"/>
      <c r="AE90"/>
      <c r="AF90"/>
      <c r="AG90"/>
      <c r="AH90"/>
      <c r="AI90" s="108"/>
      <c r="BA90"/>
      <c r="BR90"/>
      <c r="CG90"/>
    </row>
    <row r="91" spans="1:85" x14ac:dyDescent="0.25">
      <c r="A91" s="29" t="s">
        <v>56</v>
      </c>
      <c r="B91" s="18">
        <f t="shared" si="220"/>
        <v>0</v>
      </c>
      <c r="C91" s="18">
        <f t="shared" si="220"/>
        <v>0.34628119556251635</v>
      </c>
      <c r="D91" s="18">
        <f t="shared" ref="D91:H91" si="238">D585+D611+D637</f>
        <v>7.5099420706348077E-2</v>
      </c>
      <c r="E91" s="18">
        <f t="shared" si="238"/>
        <v>51.839713967472562</v>
      </c>
      <c r="F91" s="18">
        <f t="shared" si="238"/>
        <v>663.7546192591692</v>
      </c>
      <c r="G91" s="18">
        <f t="shared" si="238"/>
        <v>0</v>
      </c>
      <c r="H91" s="18">
        <f t="shared" si="238"/>
        <v>0</v>
      </c>
      <c r="I91" s="16">
        <f t="shared" si="222"/>
        <v>716.0157138429106</v>
      </c>
      <c r="J91" s="6"/>
      <c r="K91" s="31" t="s">
        <v>56</v>
      </c>
      <c r="L91" s="18">
        <f t="shared" ref="L91:M91" si="239">L585+L611+L637</f>
        <v>0</v>
      </c>
      <c r="M91" s="18">
        <f t="shared" si="239"/>
        <v>0.34628119556251635</v>
      </c>
      <c r="N91" s="18">
        <f t="shared" ref="N91:R91" si="240">N585+N611+N637</f>
        <v>7.5099420706348077E-2</v>
      </c>
      <c r="O91" s="18">
        <f t="shared" si="240"/>
        <v>51.839713967472562</v>
      </c>
      <c r="P91" s="18">
        <f t="shared" si="240"/>
        <v>5941.0399771478496</v>
      </c>
      <c r="Q91" s="18">
        <f t="shared" si="240"/>
        <v>0</v>
      </c>
      <c r="R91" s="18">
        <f t="shared" si="240"/>
        <v>0</v>
      </c>
      <c r="S91" s="20">
        <f t="shared" si="225"/>
        <v>5993.301071731591</v>
      </c>
      <c r="T91" s="6"/>
      <c r="V91"/>
      <c r="W91"/>
      <c r="X91"/>
      <c r="Y91"/>
      <c r="Z91"/>
      <c r="AA91"/>
      <c r="AB91"/>
      <c r="AC91"/>
      <c r="AD91"/>
      <c r="AE91"/>
      <c r="AF91"/>
      <c r="AG91"/>
      <c r="AH91"/>
      <c r="AI91" s="108"/>
      <c r="BA91"/>
      <c r="BR91"/>
      <c r="CG91"/>
    </row>
    <row r="92" spans="1:85" x14ac:dyDescent="0.25">
      <c r="A92" s="21" t="s">
        <v>11</v>
      </c>
      <c r="B92" s="22">
        <f t="shared" si="220"/>
        <v>0</v>
      </c>
      <c r="C92" s="22">
        <f t="shared" si="220"/>
        <v>0</v>
      </c>
      <c r="D92" s="22">
        <f t="shared" ref="D92:H92" si="241">D586+D612+D638</f>
        <v>8.865741783890867E-3</v>
      </c>
      <c r="E92" s="22">
        <f t="shared" si="241"/>
        <v>8.234920900821372</v>
      </c>
      <c r="F92" s="22">
        <f t="shared" si="241"/>
        <v>0</v>
      </c>
      <c r="G92" s="22">
        <f t="shared" si="241"/>
        <v>0</v>
      </c>
      <c r="H92" s="22">
        <f t="shared" si="241"/>
        <v>0</v>
      </c>
      <c r="I92" s="24">
        <f t="shared" si="222"/>
        <v>8.2437866426052633</v>
      </c>
      <c r="J92" s="6"/>
      <c r="K92" s="25" t="s">
        <v>11</v>
      </c>
      <c r="L92" s="26">
        <f t="shared" ref="L92:M92" si="242">L586+L612+L638</f>
        <v>0</v>
      </c>
      <c r="M92" s="26">
        <f t="shared" si="242"/>
        <v>0</v>
      </c>
      <c r="N92" s="26">
        <f t="shared" ref="N92:R92" si="243">N586+N612+N638</f>
        <v>8.865741783890867E-3</v>
      </c>
      <c r="O92" s="26">
        <f t="shared" si="243"/>
        <v>8.234920900821372</v>
      </c>
      <c r="P92" s="26">
        <f t="shared" si="243"/>
        <v>1899.3566172845246</v>
      </c>
      <c r="Q92" s="26">
        <f t="shared" si="243"/>
        <v>0</v>
      </c>
      <c r="R92" s="26">
        <f t="shared" si="243"/>
        <v>0</v>
      </c>
      <c r="S92" s="28">
        <f t="shared" si="225"/>
        <v>1907.6004039271299</v>
      </c>
      <c r="T92" s="6"/>
      <c r="V92"/>
      <c r="W92"/>
      <c r="X92"/>
      <c r="Y92"/>
      <c r="Z92"/>
      <c r="AA92"/>
      <c r="AB92"/>
      <c r="AC92"/>
      <c r="AD92"/>
      <c r="AE92"/>
      <c r="AF92"/>
      <c r="AG92"/>
      <c r="AH92"/>
      <c r="AI92" s="108"/>
      <c r="BA92"/>
      <c r="BR92"/>
      <c r="CG92"/>
    </row>
    <row r="93" spans="1:85" x14ac:dyDescent="0.25">
      <c r="A93" s="29" t="s">
        <v>57</v>
      </c>
      <c r="B93" s="18">
        <f t="shared" si="220"/>
        <v>0</v>
      </c>
      <c r="C93" s="18">
        <f t="shared" si="220"/>
        <v>0</v>
      </c>
      <c r="D93" s="18">
        <f t="shared" ref="D93:H93" si="244">D587+D613+D639</f>
        <v>0</v>
      </c>
      <c r="E93" s="18">
        <f t="shared" si="244"/>
        <v>0</v>
      </c>
      <c r="F93" s="18">
        <f t="shared" si="244"/>
        <v>0</v>
      </c>
      <c r="G93" s="18">
        <f t="shared" si="244"/>
        <v>0</v>
      </c>
      <c r="H93" s="18">
        <f t="shared" si="244"/>
        <v>0</v>
      </c>
      <c r="I93" s="16">
        <f t="shared" si="222"/>
        <v>0</v>
      </c>
      <c r="J93" s="6"/>
      <c r="K93" s="31" t="s">
        <v>57</v>
      </c>
      <c r="L93" s="18">
        <f t="shared" ref="L93:M93" si="245">L587+L613+L639</f>
        <v>0</v>
      </c>
      <c r="M93" s="18">
        <f t="shared" si="245"/>
        <v>0</v>
      </c>
      <c r="N93" s="18">
        <f t="shared" ref="N93:R93" si="246">N587+N613+N639</f>
        <v>0</v>
      </c>
      <c r="O93" s="18">
        <f t="shared" si="246"/>
        <v>0</v>
      </c>
      <c r="P93" s="18">
        <f t="shared" si="246"/>
        <v>142.13689522415299</v>
      </c>
      <c r="Q93" s="18">
        <f t="shared" si="246"/>
        <v>0</v>
      </c>
      <c r="R93" s="18">
        <f t="shared" si="246"/>
        <v>0</v>
      </c>
      <c r="S93" s="20">
        <f t="shared" si="225"/>
        <v>142.13689522415299</v>
      </c>
      <c r="T93" s="6"/>
      <c r="V93"/>
      <c r="W93"/>
      <c r="X93"/>
      <c r="Y93"/>
      <c r="Z93"/>
      <c r="AA93"/>
      <c r="AB93"/>
      <c r="AC93"/>
      <c r="AD93"/>
      <c r="AE93"/>
      <c r="AF93"/>
      <c r="AG93"/>
      <c r="AH93"/>
      <c r="AI93" s="108"/>
      <c r="BA93"/>
      <c r="BR93"/>
      <c r="CG93"/>
    </row>
    <row r="94" spans="1:85" x14ac:dyDescent="0.25">
      <c r="A94" s="21" t="s">
        <v>16</v>
      </c>
      <c r="B94" s="22">
        <f t="shared" si="220"/>
        <v>225.62549501188997</v>
      </c>
      <c r="C94" s="22">
        <f t="shared" si="220"/>
        <v>0.83904437165053269</v>
      </c>
      <c r="D94" s="22">
        <f t="shared" ref="D94:H94" si="247">D588+D614+D640</f>
        <v>30.4266750538922</v>
      </c>
      <c r="E94" s="22">
        <f t="shared" si="247"/>
        <v>2.8952571756061509</v>
      </c>
      <c r="F94" s="22">
        <f t="shared" si="247"/>
        <v>0</v>
      </c>
      <c r="G94" s="22">
        <f t="shared" si="247"/>
        <v>0</v>
      </c>
      <c r="H94" s="22">
        <f t="shared" si="247"/>
        <v>0</v>
      </c>
      <c r="I94" s="24">
        <f t="shared" si="222"/>
        <v>259.78647161303888</v>
      </c>
      <c r="J94" s="6"/>
      <c r="K94" s="25" t="s">
        <v>16</v>
      </c>
      <c r="L94" s="26">
        <f t="shared" ref="L94:M94" si="248">L588+L614+L640</f>
        <v>225.62549501188997</v>
      </c>
      <c r="M94" s="26">
        <f t="shared" si="248"/>
        <v>0.83904437165053269</v>
      </c>
      <c r="N94" s="26">
        <f t="shared" ref="N94:R94" si="249">N588+N614+N640</f>
        <v>30.4266750538922</v>
      </c>
      <c r="O94" s="26">
        <f t="shared" si="249"/>
        <v>2.8952571756061509</v>
      </c>
      <c r="P94" s="26">
        <f t="shared" si="249"/>
        <v>0</v>
      </c>
      <c r="Q94" s="26">
        <f t="shared" si="249"/>
        <v>0</v>
      </c>
      <c r="R94" s="26">
        <f t="shared" si="249"/>
        <v>0</v>
      </c>
      <c r="S94" s="28">
        <f t="shared" si="225"/>
        <v>259.78647161303888</v>
      </c>
      <c r="T94" s="6"/>
      <c r="V94"/>
      <c r="W94"/>
      <c r="X94"/>
      <c r="Y94"/>
      <c r="Z94"/>
      <c r="AA94"/>
      <c r="AB94"/>
      <c r="AC94"/>
      <c r="AD94"/>
      <c r="AE94"/>
      <c r="AF94"/>
      <c r="AG94"/>
      <c r="AH94"/>
      <c r="AI94" s="108"/>
      <c r="BA94"/>
      <c r="BR94"/>
      <c r="CG94"/>
    </row>
    <row r="95" spans="1:85" x14ac:dyDescent="0.25">
      <c r="A95" s="29" t="s">
        <v>136</v>
      </c>
      <c r="B95" s="18">
        <f t="shared" si="220"/>
        <v>3131.0466357612913</v>
      </c>
      <c r="C95" s="18">
        <f t="shared" si="220"/>
        <v>144.69306956805255</v>
      </c>
      <c r="D95" s="18">
        <f t="shared" ref="D95:H95" si="250">D589+D615+D641</f>
        <v>409.54362275283063</v>
      </c>
      <c r="E95" s="18">
        <f t="shared" si="250"/>
        <v>22.220710559617885</v>
      </c>
      <c r="F95" s="18">
        <f t="shared" si="250"/>
        <v>0</v>
      </c>
      <c r="G95" s="18">
        <f t="shared" si="250"/>
        <v>0</v>
      </c>
      <c r="H95" s="18">
        <f t="shared" si="250"/>
        <v>0</v>
      </c>
      <c r="I95" s="16">
        <f t="shared" si="222"/>
        <v>3707.5040386417927</v>
      </c>
      <c r="J95" s="6"/>
      <c r="K95" s="31" t="s">
        <v>136</v>
      </c>
      <c r="L95" s="18">
        <f t="shared" ref="L95:M95" si="251">L589+L615+L641</f>
        <v>3131.0466357612913</v>
      </c>
      <c r="M95" s="18">
        <f t="shared" si="251"/>
        <v>144.69306956805255</v>
      </c>
      <c r="N95" s="18">
        <f t="shared" ref="N95:R95" si="252">N589+N615+N641</f>
        <v>409.54362275283063</v>
      </c>
      <c r="O95" s="18">
        <f t="shared" si="252"/>
        <v>22.220710559617885</v>
      </c>
      <c r="P95" s="18">
        <f t="shared" si="252"/>
        <v>0</v>
      </c>
      <c r="Q95" s="18">
        <f t="shared" si="252"/>
        <v>0</v>
      </c>
      <c r="R95" s="18">
        <f t="shared" si="252"/>
        <v>0</v>
      </c>
      <c r="S95" s="20">
        <f t="shared" si="225"/>
        <v>3707.5040386417927</v>
      </c>
      <c r="T95" s="6"/>
      <c r="V95"/>
      <c r="W95"/>
      <c r="X95"/>
      <c r="Y95"/>
      <c r="Z95"/>
      <c r="AA95"/>
      <c r="AB95"/>
      <c r="AC95"/>
      <c r="AD95"/>
      <c r="AE95"/>
      <c r="AF95"/>
      <c r="AG95"/>
      <c r="AH95"/>
      <c r="AI95" s="108"/>
      <c r="BA95"/>
      <c r="BR95"/>
      <c r="CG95"/>
    </row>
    <row r="96" spans="1:85" x14ac:dyDescent="0.25">
      <c r="A96" s="21" t="s">
        <v>24</v>
      </c>
      <c r="B96" s="22">
        <f t="shared" si="220"/>
        <v>676.39981516271587</v>
      </c>
      <c r="C96" s="22">
        <f t="shared" si="220"/>
        <v>6.1095127938608551E-2</v>
      </c>
      <c r="D96" s="22">
        <f t="shared" ref="D96:H96" si="253">D590+D616+D642</f>
        <v>1057.9000228515661</v>
      </c>
      <c r="E96" s="22">
        <f t="shared" si="253"/>
        <v>1059.3444479718569</v>
      </c>
      <c r="F96" s="22">
        <f t="shared" si="253"/>
        <v>0</v>
      </c>
      <c r="G96" s="22">
        <f t="shared" si="253"/>
        <v>746.03683039240309</v>
      </c>
      <c r="H96" s="22">
        <f t="shared" si="253"/>
        <v>0.46618088054307349</v>
      </c>
      <c r="I96" s="24">
        <f t="shared" si="222"/>
        <v>3540.2083923870241</v>
      </c>
      <c r="J96" s="6"/>
      <c r="K96" s="25" t="s">
        <v>24</v>
      </c>
      <c r="L96" s="26">
        <f t="shared" ref="L96:M96" si="254">L590+L616+L642</f>
        <v>676.39981516271587</v>
      </c>
      <c r="M96" s="26">
        <f t="shared" si="254"/>
        <v>6.1095127938608551E-2</v>
      </c>
      <c r="N96" s="26">
        <f t="shared" ref="N96:R96" si="255">N590+N616+N642</f>
        <v>1057.9000228515661</v>
      </c>
      <c r="O96" s="26">
        <f t="shared" si="255"/>
        <v>1059.3444479718569</v>
      </c>
      <c r="P96" s="26">
        <f t="shared" si="255"/>
        <v>57.985549676188356</v>
      </c>
      <c r="Q96" s="26">
        <f t="shared" si="255"/>
        <v>746.03683039240309</v>
      </c>
      <c r="R96" s="26">
        <f t="shared" si="255"/>
        <v>0.46618088054307349</v>
      </c>
      <c r="S96" s="28">
        <f t="shared" si="225"/>
        <v>3598.1939420632125</v>
      </c>
      <c r="T96" s="6"/>
      <c r="V96"/>
      <c r="W96"/>
      <c r="X96"/>
      <c r="Y96"/>
      <c r="Z96"/>
      <c r="AA96"/>
      <c r="AB96"/>
      <c r="AC96"/>
      <c r="AD96"/>
      <c r="AE96"/>
      <c r="AF96"/>
      <c r="AG96"/>
      <c r="AH96"/>
      <c r="AI96" s="108"/>
      <c r="BA96"/>
      <c r="BR96"/>
      <c r="CG96"/>
    </row>
    <row r="97" spans="1:85" x14ac:dyDescent="0.25">
      <c r="A97" s="29" t="s">
        <v>23</v>
      </c>
      <c r="B97" s="18">
        <f t="shared" si="220"/>
        <v>212.16698126741187</v>
      </c>
      <c r="C97" s="18">
        <f t="shared" si="220"/>
        <v>0.31654753809546754</v>
      </c>
      <c r="D97" s="18">
        <f t="shared" ref="D97:H97" si="256">D591+D617+D643</f>
        <v>28.038875735434249</v>
      </c>
      <c r="E97" s="18">
        <f t="shared" si="256"/>
        <v>0</v>
      </c>
      <c r="F97" s="18">
        <f t="shared" si="256"/>
        <v>0</v>
      </c>
      <c r="G97" s="18">
        <f t="shared" si="256"/>
        <v>0</v>
      </c>
      <c r="H97" s="18">
        <f t="shared" si="256"/>
        <v>0</v>
      </c>
      <c r="I97" s="16">
        <f t="shared" si="222"/>
        <v>240.52240454094161</v>
      </c>
      <c r="J97" s="6"/>
      <c r="K97" s="31" t="s">
        <v>23</v>
      </c>
      <c r="L97" s="18">
        <f t="shared" ref="L97:M97" si="257">L591+L617+L643</f>
        <v>212.16698126741187</v>
      </c>
      <c r="M97" s="18">
        <f t="shared" si="257"/>
        <v>0.31654753809546754</v>
      </c>
      <c r="N97" s="18">
        <f t="shared" ref="N97:R97" si="258">N591+N617+N643</f>
        <v>28.038875735434249</v>
      </c>
      <c r="O97" s="18">
        <f t="shared" si="258"/>
        <v>0</v>
      </c>
      <c r="P97" s="18">
        <f t="shared" si="258"/>
        <v>0</v>
      </c>
      <c r="Q97" s="18">
        <f t="shared" si="258"/>
        <v>0</v>
      </c>
      <c r="R97" s="18">
        <f t="shared" si="258"/>
        <v>0</v>
      </c>
      <c r="S97" s="20">
        <f t="shared" si="225"/>
        <v>240.52240454094161</v>
      </c>
      <c r="T97" s="6"/>
      <c r="V97"/>
      <c r="W97"/>
      <c r="X97"/>
      <c r="Y97"/>
      <c r="Z97"/>
      <c r="AA97"/>
      <c r="AB97"/>
      <c r="AC97"/>
      <c r="AD97"/>
      <c r="AE97"/>
      <c r="AF97"/>
      <c r="AG97"/>
      <c r="AH97"/>
      <c r="AI97" s="108"/>
      <c r="BA97"/>
      <c r="BR97"/>
      <c r="CG97"/>
    </row>
    <row r="98" spans="1:85" x14ac:dyDescent="0.25">
      <c r="A98" s="21" t="s">
        <v>58</v>
      </c>
      <c r="B98" s="22">
        <f t="shared" si="220"/>
        <v>2955.1837709535303</v>
      </c>
      <c r="C98" s="22">
        <f t="shared" si="220"/>
        <v>6.7121929604538302</v>
      </c>
      <c r="D98" s="22">
        <f t="shared" ref="D98:H98" si="259">D592+D618+D644</f>
        <v>319.43349373499507</v>
      </c>
      <c r="E98" s="22">
        <f t="shared" si="259"/>
        <v>0</v>
      </c>
      <c r="F98" s="22">
        <f t="shared" si="259"/>
        <v>0</v>
      </c>
      <c r="G98" s="22">
        <f t="shared" si="259"/>
        <v>0</v>
      </c>
      <c r="H98" s="22">
        <f t="shared" si="259"/>
        <v>0</v>
      </c>
      <c r="I98" s="24">
        <f t="shared" si="222"/>
        <v>3281.3294576489789</v>
      </c>
      <c r="J98" s="6"/>
      <c r="K98" s="25" t="s">
        <v>58</v>
      </c>
      <c r="L98" s="26">
        <f t="shared" ref="L98:M98" si="260">L592+L618+L644</f>
        <v>2955.1837709535303</v>
      </c>
      <c r="M98" s="26">
        <f t="shared" si="260"/>
        <v>6.7121929604538302</v>
      </c>
      <c r="N98" s="26">
        <f t="shared" ref="N98:R98" si="261">N592+N618+N644</f>
        <v>319.43349373499507</v>
      </c>
      <c r="O98" s="26">
        <f t="shared" si="261"/>
        <v>0</v>
      </c>
      <c r="P98" s="26">
        <f t="shared" si="261"/>
        <v>0</v>
      </c>
      <c r="Q98" s="26">
        <f t="shared" si="261"/>
        <v>0</v>
      </c>
      <c r="R98" s="26">
        <f t="shared" si="261"/>
        <v>0</v>
      </c>
      <c r="S98" s="28">
        <f t="shared" si="225"/>
        <v>3281.3294576489789</v>
      </c>
      <c r="T98" s="6"/>
      <c r="V98"/>
      <c r="W98"/>
      <c r="X98"/>
      <c r="Y98"/>
      <c r="Z98"/>
      <c r="AA98"/>
      <c r="AB98"/>
      <c r="AC98"/>
      <c r="AD98"/>
      <c r="AE98"/>
      <c r="AF98"/>
      <c r="AG98"/>
      <c r="AH98"/>
      <c r="AI98" s="108"/>
      <c r="BA98"/>
      <c r="BR98"/>
      <c r="CG98"/>
    </row>
    <row r="99" spans="1:85" x14ac:dyDescent="0.25">
      <c r="A99" s="29" t="s">
        <v>21</v>
      </c>
      <c r="B99" s="18">
        <f t="shared" si="220"/>
        <v>141.5109101488751</v>
      </c>
      <c r="C99" s="18">
        <f t="shared" si="220"/>
        <v>0</v>
      </c>
      <c r="D99" s="18">
        <f t="shared" ref="D99:H99" si="262">D593+D619+D645</f>
        <v>21.326735676965185</v>
      </c>
      <c r="E99" s="18">
        <f t="shared" si="262"/>
        <v>0.83893650898999406</v>
      </c>
      <c r="F99" s="18">
        <f t="shared" si="262"/>
        <v>15.771777502282355</v>
      </c>
      <c r="G99" s="18">
        <f t="shared" si="262"/>
        <v>0</v>
      </c>
      <c r="H99" s="18">
        <f t="shared" si="262"/>
        <v>0</v>
      </c>
      <c r="I99" s="16">
        <f t="shared" si="222"/>
        <v>179.44835983711266</v>
      </c>
      <c r="J99" s="6"/>
      <c r="K99" s="31" t="s">
        <v>21</v>
      </c>
      <c r="L99" s="18">
        <f t="shared" ref="L99:M99" si="263">L593+L619+L645</f>
        <v>141.5109101488751</v>
      </c>
      <c r="M99" s="18">
        <f t="shared" si="263"/>
        <v>0</v>
      </c>
      <c r="N99" s="18">
        <f t="shared" ref="N99:R99" si="264">N593+N619+N645</f>
        <v>21.326735676965185</v>
      </c>
      <c r="O99" s="18">
        <f t="shared" si="264"/>
        <v>0.83893650898999406</v>
      </c>
      <c r="P99" s="18">
        <f t="shared" si="264"/>
        <v>66.959927266925959</v>
      </c>
      <c r="Q99" s="18">
        <f t="shared" si="264"/>
        <v>0</v>
      </c>
      <c r="R99" s="18">
        <f t="shared" si="264"/>
        <v>0</v>
      </c>
      <c r="S99" s="20">
        <f t="shared" si="225"/>
        <v>230.63650960175625</v>
      </c>
      <c r="T99" s="6"/>
      <c r="V99"/>
      <c r="W99"/>
      <c r="X99"/>
      <c r="Y99"/>
      <c r="Z99"/>
      <c r="AA99"/>
      <c r="AB99"/>
      <c r="AC99"/>
      <c r="AD99"/>
      <c r="AE99"/>
      <c r="AF99"/>
      <c r="AG99"/>
      <c r="AH99"/>
      <c r="AI99" s="108"/>
      <c r="BA99"/>
      <c r="BR99"/>
      <c r="CG99"/>
    </row>
    <row r="100" spans="1:85" x14ac:dyDescent="0.25">
      <c r="A100" s="21" t="s">
        <v>20</v>
      </c>
      <c r="B100" s="22">
        <f t="shared" si="220"/>
        <v>24.277479507093066</v>
      </c>
      <c r="C100" s="22">
        <f t="shared" si="220"/>
        <v>0</v>
      </c>
      <c r="D100" s="22">
        <f t="shared" ref="D100:H100" si="265">D594+D620+D646</f>
        <v>0.44855696384613719</v>
      </c>
      <c r="E100" s="22">
        <f t="shared" si="265"/>
        <v>0</v>
      </c>
      <c r="F100" s="22">
        <f t="shared" si="265"/>
        <v>0</v>
      </c>
      <c r="G100" s="22">
        <f t="shared" si="265"/>
        <v>0</v>
      </c>
      <c r="H100" s="22">
        <f t="shared" si="265"/>
        <v>0</v>
      </c>
      <c r="I100" s="24">
        <f t="shared" si="222"/>
        <v>24.726036470939203</v>
      </c>
      <c r="J100" s="6"/>
      <c r="K100" s="25" t="s">
        <v>20</v>
      </c>
      <c r="L100" s="26">
        <f t="shared" ref="L100:M100" si="266">L594+L620+L646</f>
        <v>24.277479507093066</v>
      </c>
      <c r="M100" s="26">
        <f t="shared" si="266"/>
        <v>0</v>
      </c>
      <c r="N100" s="26">
        <f t="shared" ref="N100:R100" si="267">N594+N620+N646</f>
        <v>0.44855696384613719</v>
      </c>
      <c r="O100" s="26">
        <f t="shared" si="267"/>
        <v>0</v>
      </c>
      <c r="P100" s="26">
        <f t="shared" si="267"/>
        <v>0</v>
      </c>
      <c r="Q100" s="26">
        <f t="shared" si="267"/>
        <v>0</v>
      </c>
      <c r="R100" s="26">
        <f t="shared" si="267"/>
        <v>0</v>
      </c>
      <c r="S100" s="28">
        <f t="shared" si="225"/>
        <v>24.726036470939203</v>
      </c>
      <c r="T100" s="6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s="108"/>
      <c r="BA100"/>
      <c r="BR100"/>
      <c r="CG100"/>
    </row>
    <row r="101" spans="1:85" x14ac:dyDescent="0.25">
      <c r="A101" s="32" t="s">
        <v>62</v>
      </c>
      <c r="B101" s="18">
        <f t="shared" si="220"/>
        <v>220.39445884806563</v>
      </c>
      <c r="C101" s="18">
        <f t="shared" si="220"/>
        <v>0</v>
      </c>
      <c r="D101" s="18">
        <f t="shared" ref="D101:H101" si="268">D595+D621+D647</f>
        <v>112.94797006712301</v>
      </c>
      <c r="E101" s="18">
        <f t="shared" si="268"/>
        <v>0</v>
      </c>
      <c r="F101" s="18">
        <f t="shared" si="268"/>
        <v>0</v>
      </c>
      <c r="G101" s="18">
        <f t="shared" si="268"/>
        <v>0</v>
      </c>
      <c r="H101" s="18">
        <f t="shared" si="268"/>
        <v>0</v>
      </c>
      <c r="I101" s="16">
        <f t="shared" si="222"/>
        <v>333.34242891518863</v>
      </c>
      <c r="J101" s="6"/>
      <c r="K101" s="33" t="s">
        <v>62</v>
      </c>
      <c r="L101" s="18">
        <f t="shared" ref="L101:M101" si="269">L595+L621+L647</f>
        <v>220.39445884806563</v>
      </c>
      <c r="M101" s="18">
        <f t="shared" si="269"/>
        <v>0</v>
      </c>
      <c r="N101" s="18">
        <f t="shared" ref="N101:R101" si="270">N595+N621+N647</f>
        <v>112.94797006712301</v>
      </c>
      <c r="O101" s="18">
        <f t="shared" si="270"/>
        <v>0</v>
      </c>
      <c r="P101" s="18">
        <f t="shared" si="270"/>
        <v>0</v>
      </c>
      <c r="Q101" s="18">
        <f t="shared" si="270"/>
        <v>0</v>
      </c>
      <c r="R101" s="18">
        <f t="shared" si="270"/>
        <v>0</v>
      </c>
      <c r="S101" s="20">
        <f t="shared" si="225"/>
        <v>333.34242891518863</v>
      </c>
      <c r="T101" s="6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s="108"/>
      <c r="BA101"/>
      <c r="BR101"/>
      <c r="CG101"/>
    </row>
    <row r="102" spans="1:85" ht="14.4" x14ac:dyDescent="0.3">
      <c r="A102" s="34" t="s">
        <v>22</v>
      </c>
      <c r="B102" s="35">
        <f t="shared" si="220"/>
        <v>220.39445884806563</v>
      </c>
      <c r="C102" s="35">
        <f t="shared" si="220"/>
        <v>0</v>
      </c>
      <c r="D102" s="35">
        <f t="shared" ref="D102:H102" si="271">D596+D622+D648</f>
        <v>112.94797006712301</v>
      </c>
      <c r="E102" s="35">
        <f t="shared" si="271"/>
        <v>0</v>
      </c>
      <c r="F102" s="35">
        <f t="shared" si="271"/>
        <v>0</v>
      </c>
      <c r="G102" s="35">
        <f t="shared" si="271"/>
        <v>0</v>
      </c>
      <c r="H102" s="35">
        <f t="shared" si="271"/>
        <v>0</v>
      </c>
      <c r="I102" s="37">
        <f t="shared" si="222"/>
        <v>333.34242891518863</v>
      </c>
      <c r="J102" s="6"/>
      <c r="K102" s="38" t="s">
        <v>22</v>
      </c>
      <c r="L102" s="39">
        <f t="shared" ref="L102:M102" si="272">L596+L622+L648</f>
        <v>220.39445884806563</v>
      </c>
      <c r="M102" s="39">
        <f t="shared" si="272"/>
        <v>0</v>
      </c>
      <c r="N102" s="39">
        <f t="shared" ref="N102:R102" si="273">N596+N622+N648</f>
        <v>112.94797006712301</v>
      </c>
      <c r="O102" s="39">
        <f t="shared" si="273"/>
        <v>0</v>
      </c>
      <c r="P102" s="39">
        <f t="shared" si="273"/>
        <v>0</v>
      </c>
      <c r="Q102" s="39">
        <f t="shared" si="273"/>
        <v>0</v>
      </c>
      <c r="R102" s="39">
        <f t="shared" si="273"/>
        <v>0</v>
      </c>
      <c r="S102" s="41">
        <f t="shared" si="225"/>
        <v>333.34242891518863</v>
      </c>
      <c r="T102" s="6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s="109"/>
      <c r="BA102"/>
      <c r="BR102"/>
      <c r="CG102"/>
    </row>
    <row r="103" spans="1:85" ht="14.4" x14ac:dyDescent="0.3">
      <c r="A103" s="42" t="s">
        <v>18</v>
      </c>
      <c r="B103" s="43">
        <f t="shared" si="220"/>
        <v>0</v>
      </c>
      <c r="C103" s="43">
        <f t="shared" si="220"/>
        <v>0</v>
      </c>
      <c r="D103" s="43">
        <f t="shared" ref="D103:H103" si="274">D597+D623+D649</f>
        <v>0</v>
      </c>
      <c r="E103" s="43">
        <f t="shared" si="274"/>
        <v>0</v>
      </c>
      <c r="F103" s="43">
        <f t="shared" si="274"/>
        <v>0</v>
      </c>
      <c r="G103" s="43">
        <f t="shared" si="274"/>
        <v>0</v>
      </c>
      <c r="H103" s="43">
        <f t="shared" si="274"/>
        <v>0</v>
      </c>
      <c r="I103" s="45">
        <f t="shared" si="222"/>
        <v>0</v>
      </c>
      <c r="J103" s="6"/>
      <c r="K103" s="46" t="s">
        <v>18</v>
      </c>
      <c r="L103" s="43">
        <f t="shared" ref="L103:M103" si="275">L597+L623+L649</f>
        <v>0</v>
      </c>
      <c r="M103" s="43">
        <f t="shared" si="275"/>
        <v>0</v>
      </c>
      <c r="N103" s="43">
        <f t="shared" ref="N103:R103" si="276">N597+N623+N649</f>
        <v>0</v>
      </c>
      <c r="O103" s="43">
        <f t="shared" si="276"/>
        <v>0</v>
      </c>
      <c r="P103" s="43">
        <f t="shared" si="276"/>
        <v>0</v>
      </c>
      <c r="Q103" s="43">
        <f t="shared" si="276"/>
        <v>0</v>
      </c>
      <c r="R103" s="43">
        <f t="shared" si="276"/>
        <v>0</v>
      </c>
      <c r="S103" s="48">
        <f t="shared" si="225"/>
        <v>0</v>
      </c>
      <c r="T103" s="6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s="109"/>
      <c r="BA103"/>
      <c r="BR103"/>
      <c r="CG103"/>
    </row>
    <row r="104" spans="1:85" ht="14.4" x14ac:dyDescent="0.3">
      <c r="A104" s="34" t="s">
        <v>19</v>
      </c>
      <c r="B104" s="35">
        <f t="shared" si="220"/>
        <v>0</v>
      </c>
      <c r="C104" s="35">
        <f t="shared" si="220"/>
        <v>0</v>
      </c>
      <c r="D104" s="35">
        <f t="shared" ref="D104:H104" si="277">D598+D624+D650</f>
        <v>0</v>
      </c>
      <c r="E104" s="35">
        <f t="shared" si="277"/>
        <v>0</v>
      </c>
      <c r="F104" s="35">
        <f t="shared" si="277"/>
        <v>0</v>
      </c>
      <c r="G104" s="35">
        <f t="shared" si="277"/>
        <v>0</v>
      </c>
      <c r="H104" s="35">
        <f t="shared" si="277"/>
        <v>0</v>
      </c>
      <c r="I104" s="37">
        <f t="shared" si="222"/>
        <v>0</v>
      </c>
      <c r="J104" s="6"/>
      <c r="K104" s="38" t="s">
        <v>19</v>
      </c>
      <c r="L104" s="39">
        <f t="shared" ref="L104:M104" si="278">L598+L624+L650</f>
        <v>0</v>
      </c>
      <c r="M104" s="39">
        <f t="shared" si="278"/>
        <v>0</v>
      </c>
      <c r="N104" s="39">
        <f t="shared" ref="N104:R104" si="279">N598+N624+N650</f>
        <v>0</v>
      </c>
      <c r="O104" s="39">
        <f t="shared" si="279"/>
        <v>0</v>
      </c>
      <c r="P104" s="39">
        <f t="shared" si="279"/>
        <v>0</v>
      </c>
      <c r="Q104" s="39">
        <f t="shared" si="279"/>
        <v>0</v>
      </c>
      <c r="R104" s="39">
        <f t="shared" si="279"/>
        <v>0</v>
      </c>
      <c r="S104" s="41">
        <f t="shared" si="225"/>
        <v>0</v>
      </c>
      <c r="T104" s="6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s="109"/>
      <c r="BA104"/>
      <c r="BR104"/>
      <c r="CG104"/>
    </row>
    <row r="105" spans="1:85" ht="15" thickBot="1" x14ac:dyDescent="0.35">
      <c r="A105" s="49" t="s">
        <v>10</v>
      </c>
      <c r="B105" s="50">
        <f t="shared" si="220"/>
        <v>0</v>
      </c>
      <c r="C105" s="50">
        <f t="shared" si="220"/>
        <v>0</v>
      </c>
      <c r="D105" s="50">
        <f t="shared" ref="D105:H105" si="280">D599+D625+D651</f>
        <v>0</v>
      </c>
      <c r="E105" s="50">
        <f t="shared" si="280"/>
        <v>0</v>
      </c>
      <c r="F105" s="50">
        <f t="shared" si="280"/>
        <v>0</v>
      </c>
      <c r="G105" s="50">
        <f t="shared" si="280"/>
        <v>0</v>
      </c>
      <c r="H105" s="50">
        <f t="shared" si="280"/>
        <v>0</v>
      </c>
      <c r="I105" s="52">
        <f t="shared" si="222"/>
        <v>0</v>
      </c>
      <c r="J105" s="6"/>
      <c r="K105" s="53" t="s">
        <v>10</v>
      </c>
      <c r="L105" s="50">
        <f t="shared" ref="L105:M105" si="281">L599+L625+L651</f>
        <v>0</v>
      </c>
      <c r="M105" s="50">
        <f t="shared" si="281"/>
        <v>0</v>
      </c>
      <c r="N105" s="50">
        <f t="shared" ref="N105:R105" si="282">N599+N625+N651</f>
        <v>0</v>
      </c>
      <c r="O105" s="50">
        <f t="shared" si="282"/>
        <v>0</v>
      </c>
      <c r="P105" s="50">
        <f t="shared" si="282"/>
        <v>0</v>
      </c>
      <c r="Q105" s="50">
        <f t="shared" si="282"/>
        <v>0</v>
      </c>
      <c r="R105" s="50">
        <f t="shared" si="282"/>
        <v>0</v>
      </c>
      <c r="S105" s="55">
        <f t="shared" si="225"/>
        <v>0</v>
      </c>
      <c r="T105" s="6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s="109"/>
      <c r="BA105"/>
      <c r="BR105"/>
      <c r="CG105"/>
    </row>
    <row r="106" spans="1:85" x14ac:dyDescent="0.25">
      <c r="A106" s="56" t="s">
        <v>25</v>
      </c>
      <c r="B106" s="57">
        <f>SUM(B85:B101)</f>
        <v>10221.674977216682</v>
      </c>
      <c r="C106" s="57">
        <f t="shared" ref="C106:I106" si="283">SUM(C85:C101)</f>
        <v>171.81506963755089</v>
      </c>
      <c r="D106" s="57">
        <f t="shared" si="283"/>
        <v>2276.9934231597799</v>
      </c>
      <c r="E106" s="57">
        <f t="shared" si="283"/>
        <v>1151.0017647606664</v>
      </c>
      <c r="F106" s="57">
        <f t="shared" si="283"/>
        <v>679.52639676145156</v>
      </c>
      <c r="G106" s="57">
        <f t="shared" si="283"/>
        <v>746.03683039240309</v>
      </c>
      <c r="H106" s="58">
        <f t="shared" si="283"/>
        <v>0.46618088054307349</v>
      </c>
      <c r="I106" s="16">
        <f t="shared" si="283"/>
        <v>15247.514642809079</v>
      </c>
      <c r="J106" s="6"/>
      <c r="K106" s="59" t="s">
        <v>25</v>
      </c>
      <c r="L106" s="57">
        <f>SUM(L85:L101)</f>
        <v>10221.674977216682</v>
      </c>
      <c r="M106" s="57">
        <f t="shared" ref="M106:S106" si="284">SUM(M85:M101)</f>
        <v>171.81506963755089</v>
      </c>
      <c r="N106" s="57">
        <f t="shared" si="284"/>
        <v>2276.9934231597799</v>
      </c>
      <c r="O106" s="57">
        <f t="shared" si="284"/>
        <v>1151.0017647606664</v>
      </c>
      <c r="P106" s="57">
        <f t="shared" si="284"/>
        <v>8107.5925834337768</v>
      </c>
      <c r="Q106" s="57">
        <f t="shared" si="284"/>
        <v>746.03683039240309</v>
      </c>
      <c r="R106" s="58">
        <f t="shared" si="284"/>
        <v>0.46618088054307349</v>
      </c>
      <c r="S106" s="60">
        <f t="shared" si="284"/>
        <v>22675.580829481409</v>
      </c>
      <c r="T106" s="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s="108"/>
      <c r="BA106"/>
      <c r="BR106"/>
      <c r="CG106"/>
    </row>
    <row r="107" spans="1:85" s="1" customFormat="1" ht="15" thickBot="1" x14ac:dyDescent="0.35">
      <c r="A107" s="110" t="s">
        <v>86</v>
      </c>
      <c r="B107" s="98">
        <f>IF($I106=0,"-",B106/$I106)</f>
        <v>0.6703830241630464</v>
      </c>
      <c r="C107" s="98">
        <f t="shared" ref="C107:H107" si="285">IF($I106=0,"-",C106/$I106)</f>
        <v>1.1268398402134413E-2</v>
      </c>
      <c r="D107" s="98">
        <f t="shared" si="285"/>
        <v>0.14933538196230811</v>
      </c>
      <c r="E107" s="98">
        <f t="shared" si="285"/>
        <v>7.548782812964823E-2</v>
      </c>
      <c r="F107" s="98">
        <f t="shared" si="285"/>
        <v>4.4566371154916372E-2</v>
      </c>
      <c r="G107" s="98">
        <f t="shared" si="285"/>
        <v>4.8928421967067495E-2</v>
      </c>
      <c r="H107" s="99">
        <f t="shared" si="285"/>
        <v>3.0574220878871578E-5</v>
      </c>
      <c r="I107" s="100">
        <f>SUM(B107:H107)</f>
        <v>0.99999999999999989</v>
      </c>
      <c r="K107" s="64" t="s">
        <v>86</v>
      </c>
      <c r="L107" s="65">
        <f>IF($S106=0,"-",L106/$S106)</f>
        <v>0.45077897029773467</v>
      </c>
      <c r="M107" s="65">
        <f t="shared" ref="M107:R107" si="286">IF($S106=0,"-",M106/$S106)</f>
        <v>7.5770967425084611E-3</v>
      </c>
      <c r="N107" s="65">
        <f t="shared" si="286"/>
        <v>0.10041610136836591</v>
      </c>
      <c r="O107" s="65">
        <f t="shared" si="286"/>
        <v>5.0759527326603431E-2</v>
      </c>
      <c r="P107" s="65">
        <f t="shared" si="286"/>
        <v>0.35754729479267755</v>
      </c>
      <c r="Q107" s="65">
        <f t="shared" si="286"/>
        <v>3.2900450753722325E-2</v>
      </c>
      <c r="R107" s="66">
        <f t="shared" si="286"/>
        <v>2.0558718387357626E-5</v>
      </c>
      <c r="S107" s="67">
        <f>SUM(L107:R107)</f>
        <v>0.99999999999999956</v>
      </c>
      <c r="AI107" s="111"/>
    </row>
    <row r="108" spans="1:85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  <c r="K108" s="112"/>
      <c r="AI108" s="6"/>
      <c r="BA108"/>
      <c r="BR108"/>
      <c r="CG108"/>
    </row>
    <row r="109" spans="1:85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  <c r="K109" s="240" t="s">
        <v>30</v>
      </c>
      <c r="L109" s="10" t="s">
        <v>0</v>
      </c>
      <c r="M109" s="10" t="s">
        <v>1</v>
      </c>
      <c r="N109" s="10" t="s">
        <v>2</v>
      </c>
      <c r="O109" s="10" t="s">
        <v>3</v>
      </c>
      <c r="P109" s="10" t="s">
        <v>26</v>
      </c>
      <c r="Q109" s="10" t="s">
        <v>4</v>
      </c>
      <c r="R109" s="10" t="s">
        <v>85</v>
      </c>
      <c r="S109" s="11" t="s">
        <v>5</v>
      </c>
      <c r="U109" s="242" t="s">
        <v>30</v>
      </c>
      <c r="V109" s="69" t="s">
        <v>78</v>
      </c>
      <c r="W109" s="69" t="s">
        <v>79</v>
      </c>
      <c r="X109" s="69" t="s">
        <v>4</v>
      </c>
      <c r="Y109" s="69" t="s">
        <v>1</v>
      </c>
      <c r="Z109" s="69" t="s">
        <v>2</v>
      </c>
      <c r="AA109" s="69" t="s">
        <v>3</v>
      </c>
      <c r="AB109" s="69" t="s">
        <v>53</v>
      </c>
      <c r="AC109" s="69" t="s">
        <v>65</v>
      </c>
      <c r="AD109" s="70" t="s">
        <v>80</v>
      </c>
      <c r="AE109" s="70" t="s">
        <v>81</v>
      </c>
      <c r="AF109" s="70" t="s">
        <v>82</v>
      </c>
      <c r="AG109" s="70" t="s">
        <v>83</v>
      </c>
      <c r="AH109" s="70" t="s">
        <v>84</v>
      </c>
      <c r="AI109" s="71" t="s">
        <v>61</v>
      </c>
      <c r="BA109"/>
      <c r="BR109"/>
      <c r="CG109"/>
    </row>
    <row r="110" spans="1:85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  <c r="K110" s="241" t="s">
        <v>30</v>
      </c>
      <c r="L110" s="207" t="s">
        <v>66</v>
      </c>
      <c r="M110" s="208"/>
      <c r="N110" s="208"/>
      <c r="O110" s="208"/>
      <c r="P110" s="208"/>
      <c r="Q110" s="208"/>
      <c r="R110" s="208"/>
      <c r="S110" s="209"/>
      <c r="U110" s="243" t="s">
        <v>30</v>
      </c>
      <c r="V110" s="236" t="s">
        <v>66</v>
      </c>
      <c r="W110" s="236"/>
      <c r="X110" s="236"/>
      <c r="Y110" s="236"/>
      <c r="Z110" s="236"/>
      <c r="AA110" s="236"/>
      <c r="AB110" s="236"/>
      <c r="AC110" s="236"/>
      <c r="AD110" s="236"/>
      <c r="AE110" s="236"/>
      <c r="AF110" s="236"/>
      <c r="AG110" s="236"/>
      <c r="AH110" s="236"/>
      <c r="AI110" s="237"/>
      <c r="BA110"/>
      <c r="BR110"/>
      <c r="CG110"/>
    </row>
    <row r="111" spans="1:85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6"/>
      <c r="K111" s="72" t="s">
        <v>6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73">
        <v>0</v>
      </c>
      <c r="S111" s="74">
        <f>SUM(L111:R111)</f>
        <v>0</v>
      </c>
      <c r="U111" s="75" t="s">
        <v>6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7">
        <v>0</v>
      </c>
      <c r="AD111" s="78">
        <v>0</v>
      </c>
      <c r="AE111" s="78">
        <v>0</v>
      </c>
      <c r="AF111" s="78">
        <v>0</v>
      </c>
      <c r="AG111" s="78">
        <v>0</v>
      </c>
      <c r="AH111" s="78">
        <v>0</v>
      </c>
      <c r="AI111" s="79">
        <f>SUM(V111:AC111)</f>
        <v>0</v>
      </c>
      <c r="BA111"/>
      <c r="BR111"/>
      <c r="CG111"/>
    </row>
    <row r="112" spans="1:85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287">SUM(B112:H112)</f>
        <v>0</v>
      </c>
      <c r="J112" s="6"/>
      <c r="K112" s="25" t="s">
        <v>7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7">
        <v>0</v>
      </c>
      <c r="S112" s="28">
        <f t="shared" ref="S112:S131" si="288">SUM(L112:R112)</f>
        <v>0</v>
      </c>
      <c r="U112" s="80" t="s">
        <v>7</v>
      </c>
      <c r="V112" s="81">
        <v>0</v>
      </c>
      <c r="W112" s="81">
        <v>0</v>
      </c>
      <c r="X112" s="81">
        <v>0</v>
      </c>
      <c r="Y112" s="81">
        <v>0</v>
      </c>
      <c r="Z112" s="81">
        <v>0</v>
      </c>
      <c r="AA112" s="81">
        <v>0</v>
      </c>
      <c r="AB112" s="81">
        <v>0</v>
      </c>
      <c r="AC112" s="82">
        <v>0</v>
      </c>
      <c r="AD112" s="81">
        <v>0</v>
      </c>
      <c r="AE112" s="81">
        <v>0</v>
      </c>
      <c r="AF112" s="81">
        <v>0</v>
      </c>
      <c r="AG112" s="81">
        <v>0</v>
      </c>
      <c r="AH112" s="81">
        <v>0</v>
      </c>
      <c r="AI112" s="83">
        <f t="shared" ref="AI112:AI131" si="289">SUM(V112:AC112)</f>
        <v>0</v>
      </c>
      <c r="BA112"/>
      <c r="BR112"/>
      <c r="CG112"/>
    </row>
    <row r="113" spans="1:85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287"/>
        <v>0</v>
      </c>
      <c r="J113" s="6"/>
      <c r="K113" s="31" t="s">
        <v>9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9">
        <v>0</v>
      </c>
      <c r="S113" s="20">
        <f t="shared" si="288"/>
        <v>0</v>
      </c>
      <c r="U113" s="84" t="s">
        <v>9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7">
        <v>0</v>
      </c>
      <c r="AD113" s="78">
        <v>0</v>
      </c>
      <c r="AE113" s="78">
        <v>0</v>
      </c>
      <c r="AF113" s="78">
        <v>0</v>
      </c>
      <c r="AG113" s="78">
        <v>0</v>
      </c>
      <c r="AH113" s="78">
        <v>0</v>
      </c>
      <c r="AI113" s="79">
        <f t="shared" si="289"/>
        <v>0</v>
      </c>
      <c r="BA113"/>
      <c r="BR113"/>
      <c r="CG113"/>
    </row>
    <row r="114" spans="1:85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87"/>
        <v>0</v>
      </c>
      <c r="J114" s="6"/>
      <c r="K114" s="25" t="s">
        <v>54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7">
        <v>0</v>
      </c>
      <c r="S114" s="28">
        <f t="shared" si="288"/>
        <v>0</v>
      </c>
      <c r="U114" s="80" t="s">
        <v>54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2">
        <v>0</v>
      </c>
      <c r="AD114" s="81">
        <v>0</v>
      </c>
      <c r="AE114" s="81">
        <v>0</v>
      </c>
      <c r="AF114" s="81">
        <v>0</v>
      </c>
      <c r="AG114" s="81">
        <v>0</v>
      </c>
      <c r="AH114" s="81">
        <v>0</v>
      </c>
      <c r="AI114" s="83">
        <f t="shared" si="289"/>
        <v>0</v>
      </c>
      <c r="BA114"/>
      <c r="BR114"/>
      <c r="CG114"/>
    </row>
    <row r="115" spans="1:85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87"/>
        <v>0</v>
      </c>
      <c r="J115" s="6"/>
      <c r="K115" s="31" t="s">
        <v>15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9">
        <v>0</v>
      </c>
      <c r="S115" s="20">
        <f t="shared" si="288"/>
        <v>0</v>
      </c>
      <c r="U115" s="84" t="s">
        <v>15</v>
      </c>
      <c r="V115" s="76">
        <v>0</v>
      </c>
      <c r="W115" s="76">
        <v>0</v>
      </c>
      <c r="X115" s="76">
        <v>0</v>
      </c>
      <c r="Y115" s="76">
        <v>0</v>
      </c>
      <c r="Z115" s="76">
        <v>0</v>
      </c>
      <c r="AA115" s="76">
        <v>0</v>
      </c>
      <c r="AB115" s="76">
        <v>0</v>
      </c>
      <c r="AC115" s="77">
        <v>0</v>
      </c>
      <c r="AD115" s="78">
        <v>0</v>
      </c>
      <c r="AE115" s="78">
        <v>0</v>
      </c>
      <c r="AF115" s="78">
        <v>0</v>
      </c>
      <c r="AG115" s="78">
        <v>0</v>
      </c>
      <c r="AH115" s="78">
        <v>0</v>
      </c>
      <c r="AI115" s="79">
        <f t="shared" si="289"/>
        <v>0</v>
      </c>
      <c r="BA115"/>
      <c r="BR115"/>
      <c r="CG115"/>
    </row>
    <row r="116" spans="1:85" x14ac:dyDescent="0.25">
      <c r="A116" s="21" t="s">
        <v>14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87"/>
        <v>0</v>
      </c>
      <c r="J116" s="6"/>
      <c r="K116" s="25" t="s">
        <v>14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7">
        <v>0</v>
      </c>
      <c r="S116" s="28">
        <f t="shared" si="288"/>
        <v>0</v>
      </c>
      <c r="U116" s="80" t="s">
        <v>55</v>
      </c>
      <c r="V116" s="81">
        <v>0</v>
      </c>
      <c r="W116" s="81">
        <v>0</v>
      </c>
      <c r="X116" s="81">
        <v>0</v>
      </c>
      <c r="Y116" s="81">
        <v>0</v>
      </c>
      <c r="Z116" s="81">
        <v>0</v>
      </c>
      <c r="AA116" s="81">
        <v>0</v>
      </c>
      <c r="AB116" s="81">
        <v>0</v>
      </c>
      <c r="AC116" s="82">
        <v>0</v>
      </c>
      <c r="AD116" s="81">
        <v>0</v>
      </c>
      <c r="AE116" s="81">
        <v>0</v>
      </c>
      <c r="AF116" s="81">
        <v>0</v>
      </c>
      <c r="AG116" s="81">
        <v>0</v>
      </c>
      <c r="AH116" s="81">
        <v>0</v>
      </c>
      <c r="AI116" s="83">
        <f t="shared" si="289"/>
        <v>0</v>
      </c>
      <c r="BA116"/>
      <c r="BR116"/>
      <c r="CG116"/>
    </row>
    <row r="117" spans="1:85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87"/>
        <v>0</v>
      </c>
      <c r="J117" s="6"/>
      <c r="K117" s="31" t="s">
        <v>56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9">
        <v>0</v>
      </c>
      <c r="S117" s="20">
        <f t="shared" si="288"/>
        <v>0</v>
      </c>
      <c r="U117" s="84" t="s">
        <v>56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7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9">
        <f t="shared" si="289"/>
        <v>0</v>
      </c>
      <c r="BA117"/>
      <c r="BR117"/>
      <c r="CG117"/>
    </row>
    <row r="118" spans="1:85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87"/>
        <v>0</v>
      </c>
      <c r="J118" s="6"/>
      <c r="K118" s="25" t="s">
        <v>11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7">
        <v>0</v>
      </c>
      <c r="S118" s="28">
        <f t="shared" si="288"/>
        <v>0</v>
      </c>
      <c r="U118" s="80" t="s">
        <v>11</v>
      </c>
      <c r="V118" s="81">
        <v>0</v>
      </c>
      <c r="W118" s="81">
        <v>0</v>
      </c>
      <c r="X118" s="81">
        <v>0</v>
      </c>
      <c r="Y118" s="81">
        <v>0</v>
      </c>
      <c r="Z118" s="81">
        <v>0</v>
      </c>
      <c r="AA118" s="81">
        <v>0</v>
      </c>
      <c r="AB118" s="81">
        <v>0</v>
      </c>
      <c r="AC118" s="82">
        <v>0</v>
      </c>
      <c r="AD118" s="81">
        <v>0</v>
      </c>
      <c r="AE118" s="81">
        <v>0</v>
      </c>
      <c r="AF118" s="81">
        <v>0</v>
      </c>
      <c r="AG118" s="81">
        <v>0</v>
      </c>
      <c r="AH118" s="81">
        <v>0</v>
      </c>
      <c r="AI118" s="83">
        <f t="shared" si="289"/>
        <v>0</v>
      </c>
      <c r="BA118"/>
      <c r="BR118"/>
      <c r="CG118"/>
    </row>
    <row r="119" spans="1:85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87"/>
        <v>0</v>
      </c>
      <c r="J119" s="6"/>
      <c r="K119" s="31" t="s">
        <v>57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9">
        <v>0</v>
      </c>
      <c r="S119" s="20">
        <f t="shared" si="288"/>
        <v>0</v>
      </c>
      <c r="U119" s="84" t="s">
        <v>57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7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9">
        <f t="shared" si="289"/>
        <v>0</v>
      </c>
      <c r="BA119"/>
      <c r="BR119"/>
      <c r="CG119"/>
    </row>
    <row r="120" spans="1:85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87"/>
        <v>0</v>
      </c>
      <c r="J120" s="6"/>
      <c r="K120" s="25" t="s">
        <v>16</v>
      </c>
      <c r="L120" s="26">
        <v>0</v>
      </c>
      <c r="M120" s="26">
        <v>0</v>
      </c>
      <c r="N120" s="26">
        <v>0</v>
      </c>
      <c r="O120" s="26">
        <v>0</v>
      </c>
      <c r="P120" s="26">
        <v>0</v>
      </c>
      <c r="Q120" s="26">
        <v>0</v>
      </c>
      <c r="R120" s="27">
        <v>0</v>
      </c>
      <c r="S120" s="28">
        <f t="shared" si="288"/>
        <v>0</v>
      </c>
      <c r="U120" s="80" t="s">
        <v>16</v>
      </c>
      <c r="V120" s="81">
        <v>0</v>
      </c>
      <c r="W120" s="81">
        <v>0</v>
      </c>
      <c r="X120" s="81">
        <v>0</v>
      </c>
      <c r="Y120" s="81">
        <v>0</v>
      </c>
      <c r="Z120" s="81">
        <v>0</v>
      </c>
      <c r="AA120" s="81">
        <v>0</v>
      </c>
      <c r="AB120" s="81">
        <v>0</v>
      </c>
      <c r="AC120" s="82">
        <v>0</v>
      </c>
      <c r="AD120" s="81">
        <v>0</v>
      </c>
      <c r="AE120" s="81">
        <v>0</v>
      </c>
      <c r="AF120" s="81">
        <v>0</v>
      </c>
      <c r="AG120" s="81">
        <v>0</v>
      </c>
      <c r="AH120" s="81">
        <v>0</v>
      </c>
      <c r="AI120" s="83">
        <f t="shared" si="289"/>
        <v>0</v>
      </c>
      <c r="BA120"/>
      <c r="BR120"/>
      <c r="CG120"/>
    </row>
    <row r="121" spans="1:85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87"/>
        <v>0</v>
      </c>
      <c r="J121" s="6"/>
      <c r="K121" s="31" t="s">
        <v>136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9">
        <v>0</v>
      </c>
      <c r="S121" s="20">
        <f t="shared" si="288"/>
        <v>0</v>
      </c>
      <c r="U121" s="84" t="s">
        <v>136</v>
      </c>
      <c r="V121" s="76">
        <v>0</v>
      </c>
      <c r="W121" s="76">
        <v>0</v>
      </c>
      <c r="X121" s="76">
        <v>0</v>
      </c>
      <c r="Y121" s="76">
        <v>0</v>
      </c>
      <c r="Z121" s="76">
        <v>0</v>
      </c>
      <c r="AA121" s="76">
        <v>0</v>
      </c>
      <c r="AB121" s="76">
        <v>0</v>
      </c>
      <c r="AC121" s="77">
        <v>0</v>
      </c>
      <c r="AD121" s="76">
        <v>0</v>
      </c>
      <c r="AE121" s="76">
        <v>0</v>
      </c>
      <c r="AF121" s="76">
        <v>0</v>
      </c>
      <c r="AG121" s="76">
        <v>0</v>
      </c>
      <c r="AH121" s="76">
        <v>0</v>
      </c>
      <c r="AI121" s="79">
        <f t="shared" si="289"/>
        <v>0</v>
      </c>
      <c r="BA121"/>
      <c r="BR121"/>
      <c r="CG121"/>
    </row>
    <row r="122" spans="1:85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87"/>
        <v>0</v>
      </c>
      <c r="J122" s="6"/>
      <c r="K122" s="25" t="s">
        <v>24</v>
      </c>
      <c r="L122" s="26">
        <v>0</v>
      </c>
      <c r="M122" s="26">
        <v>0</v>
      </c>
      <c r="N122" s="26">
        <v>0</v>
      </c>
      <c r="O122" s="26">
        <v>0</v>
      </c>
      <c r="P122" s="26">
        <v>0</v>
      </c>
      <c r="Q122" s="26">
        <v>0</v>
      </c>
      <c r="R122" s="27">
        <v>0</v>
      </c>
      <c r="S122" s="28">
        <f t="shared" si="288"/>
        <v>0</v>
      </c>
      <c r="U122" s="80" t="s">
        <v>24</v>
      </c>
      <c r="V122" s="81">
        <v>0</v>
      </c>
      <c r="W122" s="81">
        <v>0</v>
      </c>
      <c r="X122" s="81">
        <v>0</v>
      </c>
      <c r="Y122" s="81">
        <v>0</v>
      </c>
      <c r="Z122" s="81">
        <v>0</v>
      </c>
      <c r="AA122" s="81">
        <v>0</v>
      </c>
      <c r="AB122" s="81">
        <v>0</v>
      </c>
      <c r="AC122" s="82">
        <v>0</v>
      </c>
      <c r="AD122" s="81">
        <v>0</v>
      </c>
      <c r="AE122" s="81">
        <v>0</v>
      </c>
      <c r="AF122" s="81">
        <v>0</v>
      </c>
      <c r="AG122" s="81">
        <v>0</v>
      </c>
      <c r="AH122" s="81">
        <v>0</v>
      </c>
      <c r="AI122" s="83">
        <f t="shared" si="289"/>
        <v>0</v>
      </c>
      <c r="BA122"/>
      <c r="BR122"/>
      <c r="CG122"/>
    </row>
    <row r="123" spans="1:85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87"/>
        <v>0</v>
      </c>
      <c r="J123" s="6"/>
      <c r="K123" s="31" t="s">
        <v>23</v>
      </c>
      <c r="L123" s="18">
        <v>0</v>
      </c>
      <c r="M123" s="18">
        <v>0</v>
      </c>
      <c r="N123" s="18">
        <v>0</v>
      </c>
      <c r="O123" s="18">
        <v>0</v>
      </c>
      <c r="P123" s="18">
        <v>0</v>
      </c>
      <c r="Q123" s="18">
        <v>0</v>
      </c>
      <c r="R123" s="19">
        <v>0</v>
      </c>
      <c r="S123" s="20">
        <f t="shared" si="288"/>
        <v>0</v>
      </c>
      <c r="U123" s="84" t="s">
        <v>23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7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9">
        <f t="shared" si="289"/>
        <v>0</v>
      </c>
      <c r="BA123"/>
      <c r="BR123"/>
      <c r="CG123"/>
    </row>
    <row r="124" spans="1:85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87"/>
        <v>0</v>
      </c>
      <c r="J124" s="6"/>
      <c r="K124" s="25" t="s">
        <v>58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7">
        <v>0</v>
      </c>
      <c r="S124" s="28">
        <f t="shared" si="288"/>
        <v>0</v>
      </c>
      <c r="U124" s="80" t="s">
        <v>58</v>
      </c>
      <c r="V124" s="81">
        <v>0</v>
      </c>
      <c r="W124" s="81">
        <v>0</v>
      </c>
      <c r="X124" s="81">
        <v>0</v>
      </c>
      <c r="Y124" s="81">
        <v>0</v>
      </c>
      <c r="Z124" s="81">
        <v>0</v>
      </c>
      <c r="AA124" s="81">
        <v>0</v>
      </c>
      <c r="AB124" s="81">
        <v>0</v>
      </c>
      <c r="AC124" s="82">
        <v>0</v>
      </c>
      <c r="AD124" s="81">
        <v>0</v>
      </c>
      <c r="AE124" s="81">
        <v>0</v>
      </c>
      <c r="AF124" s="81">
        <v>0</v>
      </c>
      <c r="AG124" s="81">
        <v>0</v>
      </c>
      <c r="AH124" s="81">
        <v>0</v>
      </c>
      <c r="AI124" s="83">
        <f t="shared" si="289"/>
        <v>0</v>
      </c>
      <c r="BA124"/>
      <c r="BR124"/>
      <c r="CG124"/>
    </row>
    <row r="125" spans="1:85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87"/>
        <v>0</v>
      </c>
      <c r="J125" s="6"/>
      <c r="K125" s="31" t="s">
        <v>21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9">
        <v>0</v>
      </c>
      <c r="S125" s="20">
        <f t="shared" si="288"/>
        <v>0</v>
      </c>
      <c r="U125" s="84" t="s">
        <v>21</v>
      </c>
      <c r="V125" s="76">
        <v>0</v>
      </c>
      <c r="W125" s="76">
        <v>0</v>
      </c>
      <c r="X125" s="76">
        <v>0</v>
      </c>
      <c r="Y125" s="76">
        <v>0</v>
      </c>
      <c r="Z125" s="76">
        <v>0</v>
      </c>
      <c r="AA125" s="76">
        <v>0</v>
      </c>
      <c r="AB125" s="76">
        <v>0</v>
      </c>
      <c r="AC125" s="77">
        <v>0</v>
      </c>
      <c r="AD125" s="76">
        <v>0</v>
      </c>
      <c r="AE125" s="76">
        <v>0</v>
      </c>
      <c r="AF125" s="76">
        <v>0</v>
      </c>
      <c r="AG125" s="76">
        <v>0</v>
      </c>
      <c r="AH125" s="76">
        <v>0</v>
      </c>
      <c r="AI125" s="79">
        <f t="shared" si="289"/>
        <v>0</v>
      </c>
      <c r="BA125"/>
      <c r="BR125"/>
      <c r="CG125"/>
    </row>
    <row r="126" spans="1:85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87"/>
        <v>0</v>
      </c>
      <c r="J126" s="6"/>
      <c r="K126" s="25" t="s">
        <v>20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7">
        <v>0</v>
      </c>
      <c r="S126" s="28">
        <f t="shared" si="288"/>
        <v>0</v>
      </c>
      <c r="U126" s="80" t="s">
        <v>59</v>
      </c>
      <c r="V126" s="81">
        <v>0</v>
      </c>
      <c r="W126" s="81">
        <v>0</v>
      </c>
      <c r="X126" s="81">
        <v>0</v>
      </c>
      <c r="Y126" s="81">
        <v>0</v>
      </c>
      <c r="Z126" s="81">
        <v>0</v>
      </c>
      <c r="AA126" s="81">
        <v>0</v>
      </c>
      <c r="AB126" s="81">
        <v>0</v>
      </c>
      <c r="AC126" s="82">
        <v>0</v>
      </c>
      <c r="AD126" s="81">
        <v>0</v>
      </c>
      <c r="AE126" s="81">
        <v>0</v>
      </c>
      <c r="AF126" s="81">
        <v>0</v>
      </c>
      <c r="AG126" s="81">
        <v>0</v>
      </c>
      <c r="AH126" s="81">
        <v>0</v>
      </c>
      <c r="AI126" s="83">
        <f t="shared" si="289"/>
        <v>0</v>
      </c>
      <c r="BA126"/>
      <c r="BR126"/>
      <c r="CG126"/>
    </row>
    <row r="127" spans="1:85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87"/>
        <v>0</v>
      </c>
      <c r="J127" s="6"/>
      <c r="K127" s="33" t="s">
        <v>62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9">
        <v>0</v>
      </c>
      <c r="S127" s="20">
        <f t="shared" si="288"/>
        <v>0</v>
      </c>
      <c r="U127" s="85" t="s">
        <v>60</v>
      </c>
      <c r="V127" s="76">
        <v>0</v>
      </c>
      <c r="W127" s="76">
        <v>0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7">
        <v>0</v>
      </c>
      <c r="AD127" s="78">
        <v>0</v>
      </c>
      <c r="AE127" s="78">
        <v>0</v>
      </c>
      <c r="AF127" s="78">
        <v>0</v>
      </c>
      <c r="AG127" s="78">
        <v>0</v>
      </c>
      <c r="AH127" s="78">
        <v>0</v>
      </c>
      <c r="AI127" s="79">
        <f t="shared" si="289"/>
        <v>0</v>
      </c>
      <c r="BA127"/>
      <c r="BR127"/>
      <c r="CG127"/>
    </row>
    <row r="128" spans="1:85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287"/>
        <v>0</v>
      </c>
      <c r="J128" s="6"/>
      <c r="K128" s="38" t="s">
        <v>22</v>
      </c>
      <c r="L128" s="39">
        <v>0</v>
      </c>
      <c r="M128" s="39">
        <v>0</v>
      </c>
      <c r="N128" s="39">
        <v>0</v>
      </c>
      <c r="O128" s="39">
        <v>0</v>
      </c>
      <c r="P128" s="39">
        <v>0</v>
      </c>
      <c r="Q128" s="39">
        <v>0</v>
      </c>
      <c r="R128" s="40">
        <v>0</v>
      </c>
      <c r="S128" s="41">
        <f t="shared" si="288"/>
        <v>0</v>
      </c>
      <c r="U128" s="86" t="s">
        <v>63</v>
      </c>
      <c r="V128" s="87">
        <v>0</v>
      </c>
      <c r="W128" s="87">
        <v>0</v>
      </c>
      <c r="X128" s="87">
        <v>0</v>
      </c>
      <c r="Y128" s="87">
        <v>0</v>
      </c>
      <c r="Z128" s="87">
        <v>0</v>
      </c>
      <c r="AA128" s="87">
        <v>0</v>
      </c>
      <c r="AB128" s="87">
        <v>0</v>
      </c>
      <c r="AC128" s="87">
        <v>0</v>
      </c>
      <c r="AD128" s="87">
        <v>0</v>
      </c>
      <c r="AE128" s="87">
        <v>0</v>
      </c>
      <c r="AF128" s="87">
        <v>0</v>
      </c>
      <c r="AG128" s="87">
        <v>0</v>
      </c>
      <c r="AH128" s="88">
        <v>0</v>
      </c>
      <c r="AI128" s="89">
        <f t="shared" si="289"/>
        <v>0</v>
      </c>
      <c r="BA128"/>
      <c r="BR128"/>
      <c r="CG128"/>
    </row>
    <row r="129" spans="1:85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287"/>
        <v>0</v>
      </c>
      <c r="J129" s="6"/>
      <c r="K129" s="46" t="s">
        <v>18</v>
      </c>
      <c r="L129" s="43">
        <v>0</v>
      </c>
      <c r="M129" s="43">
        <v>0</v>
      </c>
      <c r="N129" s="43">
        <v>0</v>
      </c>
      <c r="O129" s="43">
        <v>0</v>
      </c>
      <c r="P129" s="43">
        <v>0</v>
      </c>
      <c r="Q129" s="43">
        <v>0</v>
      </c>
      <c r="R129" s="47">
        <v>0</v>
      </c>
      <c r="S129" s="48">
        <f t="shared" si="288"/>
        <v>0</v>
      </c>
      <c r="U129" s="90" t="s">
        <v>18</v>
      </c>
      <c r="V129" s="91">
        <v>0</v>
      </c>
      <c r="W129" s="91">
        <v>0</v>
      </c>
      <c r="X129" s="91">
        <v>0</v>
      </c>
      <c r="Y129" s="91">
        <v>0</v>
      </c>
      <c r="Z129" s="91">
        <v>0</v>
      </c>
      <c r="AA129" s="91">
        <v>0</v>
      </c>
      <c r="AB129" s="91">
        <v>0</v>
      </c>
      <c r="AC129" s="91">
        <v>0</v>
      </c>
      <c r="AD129" s="92">
        <v>0</v>
      </c>
      <c r="AE129" s="92">
        <v>0</v>
      </c>
      <c r="AF129" s="92">
        <v>0</v>
      </c>
      <c r="AG129" s="92">
        <v>0</v>
      </c>
      <c r="AH129" s="92">
        <v>0</v>
      </c>
      <c r="AI129" s="93">
        <f t="shared" si="289"/>
        <v>0</v>
      </c>
      <c r="BA129"/>
      <c r="BR129"/>
      <c r="CG129"/>
    </row>
    <row r="130" spans="1:85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287"/>
        <v>0</v>
      </c>
      <c r="J130" s="6"/>
      <c r="K130" s="38" t="s">
        <v>19</v>
      </c>
      <c r="L130" s="39">
        <v>0</v>
      </c>
      <c r="M130" s="39">
        <v>0</v>
      </c>
      <c r="N130" s="39">
        <v>0</v>
      </c>
      <c r="O130" s="39">
        <v>0</v>
      </c>
      <c r="P130" s="39">
        <v>0</v>
      </c>
      <c r="Q130" s="39">
        <v>0</v>
      </c>
      <c r="R130" s="40">
        <v>0</v>
      </c>
      <c r="S130" s="41">
        <f t="shared" si="288"/>
        <v>0</v>
      </c>
      <c r="U130" s="86" t="s">
        <v>19</v>
      </c>
      <c r="V130" s="87">
        <v>0</v>
      </c>
      <c r="W130" s="87">
        <v>0</v>
      </c>
      <c r="X130" s="87">
        <v>0</v>
      </c>
      <c r="Y130" s="87">
        <v>0</v>
      </c>
      <c r="Z130" s="87">
        <v>0</v>
      </c>
      <c r="AA130" s="87">
        <v>0</v>
      </c>
      <c r="AB130" s="87">
        <v>0</v>
      </c>
      <c r="AC130" s="87">
        <v>0</v>
      </c>
      <c r="AD130" s="87">
        <v>0</v>
      </c>
      <c r="AE130" s="87">
        <v>0</v>
      </c>
      <c r="AF130" s="87">
        <v>0</v>
      </c>
      <c r="AG130" s="87">
        <v>0</v>
      </c>
      <c r="AH130" s="88">
        <v>0</v>
      </c>
      <c r="AI130" s="89">
        <f t="shared" si="289"/>
        <v>0</v>
      </c>
      <c r="BA130"/>
      <c r="BR130"/>
      <c r="CG130"/>
    </row>
    <row r="131" spans="1:85" ht="15" thickBot="1" x14ac:dyDescent="0.35">
      <c r="A131" s="49" t="s">
        <v>10</v>
      </c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287"/>
        <v>0</v>
      </c>
      <c r="J131" s="6"/>
      <c r="K131" s="53" t="s">
        <v>10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4">
        <v>0</v>
      </c>
      <c r="S131" s="55">
        <f t="shared" si="288"/>
        <v>0</v>
      </c>
      <c r="U131" s="90" t="s">
        <v>10</v>
      </c>
      <c r="V131" s="91">
        <v>0</v>
      </c>
      <c r="W131" s="91">
        <v>0</v>
      </c>
      <c r="X131" s="91">
        <v>0</v>
      </c>
      <c r="Y131" s="91">
        <v>0</v>
      </c>
      <c r="Z131" s="91">
        <v>0</v>
      </c>
      <c r="AA131" s="91">
        <v>0</v>
      </c>
      <c r="AB131" s="91">
        <v>0</v>
      </c>
      <c r="AC131" s="91">
        <v>0</v>
      </c>
      <c r="AD131" s="92">
        <v>0</v>
      </c>
      <c r="AE131" s="92">
        <v>0</v>
      </c>
      <c r="AF131" s="92">
        <v>0</v>
      </c>
      <c r="AG131" s="92">
        <v>0</v>
      </c>
      <c r="AH131" s="92">
        <v>0</v>
      </c>
      <c r="AI131" s="93">
        <f t="shared" si="289"/>
        <v>0</v>
      </c>
      <c r="BA131"/>
      <c r="BR131"/>
      <c r="CG131"/>
    </row>
    <row r="132" spans="1:85" x14ac:dyDescent="0.25">
      <c r="A132" s="56" t="s">
        <v>25</v>
      </c>
      <c r="B132" s="57">
        <f>SUM(B111:B127)</f>
        <v>0</v>
      </c>
      <c r="C132" s="57">
        <f t="shared" ref="C132:I132" si="290">SUM(C111:C127)</f>
        <v>0</v>
      </c>
      <c r="D132" s="57">
        <f t="shared" si="290"/>
        <v>0</v>
      </c>
      <c r="E132" s="57">
        <f t="shared" si="290"/>
        <v>0</v>
      </c>
      <c r="F132" s="57">
        <f t="shared" si="290"/>
        <v>0</v>
      </c>
      <c r="G132" s="57">
        <f t="shared" si="290"/>
        <v>0</v>
      </c>
      <c r="H132" s="58">
        <f t="shared" si="290"/>
        <v>0</v>
      </c>
      <c r="I132" s="16">
        <f t="shared" si="290"/>
        <v>0</v>
      </c>
      <c r="J132" s="6"/>
      <c r="K132" s="59" t="s">
        <v>25</v>
      </c>
      <c r="L132" s="57">
        <f>SUM(L111:L127)</f>
        <v>0</v>
      </c>
      <c r="M132" s="57">
        <f t="shared" ref="M132:S132" si="291">SUM(M111:M127)</f>
        <v>0</v>
      </c>
      <c r="N132" s="57">
        <f t="shared" si="291"/>
        <v>0</v>
      </c>
      <c r="O132" s="57">
        <f t="shared" si="291"/>
        <v>0</v>
      </c>
      <c r="P132" s="57">
        <f t="shared" si="291"/>
        <v>0</v>
      </c>
      <c r="Q132" s="57">
        <f t="shared" si="291"/>
        <v>0</v>
      </c>
      <c r="R132" s="58">
        <f t="shared" si="291"/>
        <v>0</v>
      </c>
      <c r="S132" s="60">
        <f t="shared" si="291"/>
        <v>0</v>
      </c>
      <c r="U132" s="94" t="s">
        <v>61</v>
      </c>
      <c r="V132" s="95">
        <f>SUM(V111:V127)</f>
        <v>0</v>
      </c>
      <c r="W132" s="95">
        <f t="shared" ref="W132:AH132" si="292">SUM(W111:W127)</f>
        <v>0</v>
      </c>
      <c r="X132" s="95">
        <f t="shared" si="292"/>
        <v>0</v>
      </c>
      <c r="Y132" s="95">
        <f t="shared" si="292"/>
        <v>0</v>
      </c>
      <c r="Z132" s="95">
        <f t="shared" si="292"/>
        <v>0</v>
      </c>
      <c r="AA132" s="95">
        <f t="shared" si="292"/>
        <v>0</v>
      </c>
      <c r="AB132" s="95">
        <f t="shared" si="292"/>
        <v>0</v>
      </c>
      <c r="AC132" s="95">
        <f t="shared" si="292"/>
        <v>0</v>
      </c>
      <c r="AD132" s="96">
        <f t="shared" si="292"/>
        <v>0</v>
      </c>
      <c r="AE132" s="96">
        <f t="shared" si="292"/>
        <v>0</v>
      </c>
      <c r="AF132" s="96">
        <f t="shared" si="292"/>
        <v>0</v>
      </c>
      <c r="AG132" s="96">
        <f t="shared" si="292"/>
        <v>0</v>
      </c>
      <c r="AH132" s="96">
        <f t="shared" si="292"/>
        <v>0</v>
      </c>
      <c r="AI132" s="97">
        <f>SUM(V132:AC132)</f>
        <v>0</v>
      </c>
      <c r="BA132"/>
      <c r="BR132"/>
      <c r="CG132"/>
    </row>
    <row r="133" spans="1:85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293">IF($I132=0,"-",C132/$I132)</f>
        <v>-</v>
      </c>
      <c r="D133" s="98" t="str">
        <f t="shared" si="293"/>
        <v>-</v>
      </c>
      <c r="E133" s="98" t="str">
        <f t="shared" si="293"/>
        <v>-</v>
      </c>
      <c r="F133" s="98" t="str">
        <f t="shared" si="293"/>
        <v>-</v>
      </c>
      <c r="G133" s="98" t="str">
        <f t="shared" si="293"/>
        <v>-</v>
      </c>
      <c r="H133" s="99" t="str">
        <f t="shared" si="293"/>
        <v>-</v>
      </c>
      <c r="I133" s="100">
        <f>SUM(B133:H133)</f>
        <v>0</v>
      </c>
      <c r="J133"/>
      <c r="K133" s="64" t="s">
        <v>86</v>
      </c>
      <c r="L133" s="65" t="str">
        <f>IF($S132=0,"-",L132/$S132)</f>
        <v>-</v>
      </c>
      <c r="M133" s="65" t="str">
        <f t="shared" ref="M133:R133" si="294">IF($S132=0,"-",M132/$S132)</f>
        <v>-</v>
      </c>
      <c r="N133" s="65" t="str">
        <f t="shared" si="294"/>
        <v>-</v>
      </c>
      <c r="O133" s="65" t="str">
        <f t="shared" si="294"/>
        <v>-</v>
      </c>
      <c r="P133" s="65" t="str">
        <f t="shared" si="294"/>
        <v>-</v>
      </c>
      <c r="Q133" s="65" t="str">
        <f t="shared" si="294"/>
        <v>-</v>
      </c>
      <c r="R133" s="66" t="str">
        <f t="shared" si="294"/>
        <v>-</v>
      </c>
      <c r="S133" s="67">
        <f>SUM(L133:R133)</f>
        <v>0</v>
      </c>
      <c r="U133" s="101" t="s">
        <v>86</v>
      </c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3"/>
    </row>
    <row r="134" spans="1:85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K134" s="112"/>
      <c r="L134" s="105"/>
      <c r="M134" s="105"/>
      <c r="N134" s="105"/>
      <c r="O134" s="105"/>
      <c r="P134" s="105"/>
      <c r="Q134" s="105"/>
      <c r="R134" s="105"/>
      <c r="S134" s="105"/>
      <c r="AI134" s="6"/>
      <c r="BA134"/>
      <c r="BR134"/>
      <c r="CG134"/>
    </row>
    <row r="135" spans="1:85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K135" s="240" t="s">
        <v>31</v>
      </c>
      <c r="L135" s="10" t="s">
        <v>0</v>
      </c>
      <c r="M135" s="10" t="s">
        <v>1</v>
      </c>
      <c r="N135" s="10" t="s">
        <v>2</v>
      </c>
      <c r="O135" s="10" t="s">
        <v>3</v>
      </c>
      <c r="P135" s="10" t="s">
        <v>26</v>
      </c>
      <c r="Q135" s="10" t="s">
        <v>4</v>
      </c>
      <c r="R135" s="10" t="s">
        <v>85</v>
      </c>
      <c r="S135" s="11" t="s">
        <v>5</v>
      </c>
      <c r="U135" s="242" t="s">
        <v>31</v>
      </c>
      <c r="V135" s="69" t="s">
        <v>78</v>
      </c>
      <c r="W135" s="69" t="s">
        <v>79</v>
      </c>
      <c r="X135" s="69" t="s">
        <v>4</v>
      </c>
      <c r="Y135" s="69" t="s">
        <v>1</v>
      </c>
      <c r="Z135" s="69" t="s">
        <v>2</v>
      </c>
      <c r="AA135" s="69" t="s">
        <v>3</v>
      </c>
      <c r="AB135" s="69" t="s">
        <v>53</v>
      </c>
      <c r="AC135" s="69" t="s">
        <v>65</v>
      </c>
      <c r="AD135" s="70" t="s">
        <v>80</v>
      </c>
      <c r="AE135" s="70" t="s">
        <v>81</v>
      </c>
      <c r="AF135" s="70" t="s">
        <v>82</v>
      </c>
      <c r="AG135" s="70" t="s">
        <v>83</v>
      </c>
      <c r="AH135" s="70" t="s">
        <v>84</v>
      </c>
      <c r="AI135" s="71" t="s">
        <v>61</v>
      </c>
      <c r="BA135"/>
      <c r="BR135"/>
      <c r="CG135"/>
    </row>
    <row r="136" spans="1:85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K136" s="241" t="s">
        <v>31</v>
      </c>
      <c r="L136" s="207" t="s">
        <v>66</v>
      </c>
      <c r="M136" s="208"/>
      <c r="N136" s="208"/>
      <c r="O136" s="208"/>
      <c r="P136" s="208"/>
      <c r="Q136" s="208"/>
      <c r="R136" s="208"/>
      <c r="S136" s="209"/>
      <c r="U136" s="243" t="s">
        <v>31</v>
      </c>
      <c r="V136" s="236" t="s">
        <v>66</v>
      </c>
      <c r="W136" s="236"/>
      <c r="X136" s="236"/>
      <c r="Y136" s="236"/>
      <c r="Z136" s="236"/>
      <c r="AA136" s="236"/>
      <c r="AB136" s="236"/>
      <c r="AC136" s="236"/>
      <c r="AD136" s="236"/>
      <c r="AE136" s="236"/>
      <c r="AF136" s="236"/>
      <c r="AG136" s="236"/>
      <c r="AH136" s="236"/>
      <c r="AI136" s="237"/>
      <c r="BA136"/>
      <c r="BR136"/>
      <c r="CG136"/>
    </row>
    <row r="137" spans="1:85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  <c r="J137" s="6"/>
      <c r="K137" s="72" t="s">
        <v>6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73">
        <v>0</v>
      </c>
      <c r="S137" s="74">
        <f>SUM(L137:R137)</f>
        <v>0</v>
      </c>
      <c r="U137" s="75" t="s">
        <v>6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7">
        <v>0</v>
      </c>
      <c r="AD137" s="78">
        <v>0</v>
      </c>
      <c r="AE137" s="78">
        <v>0</v>
      </c>
      <c r="AF137" s="78">
        <v>0</v>
      </c>
      <c r="AG137" s="78">
        <v>0</v>
      </c>
      <c r="AH137" s="78">
        <v>0</v>
      </c>
      <c r="AI137" s="79">
        <f>SUM(V137:AC137)</f>
        <v>0</v>
      </c>
      <c r="BA137"/>
      <c r="BR137"/>
      <c r="CG137"/>
    </row>
    <row r="138" spans="1:85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295">SUM(B138:H138)</f>
        <v>0</v>
      </c>
      <c r="J138" s="6"/>
      <c r="K138" s="25" t="s">
        <v>7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7">
        <v>0</v>
      </c>
      <c r="S138" s="28">
        <f t="shared" ref="S138:S157" si="296">SUM(L138:R138)</f>
        <v>0</v>
      </c>
      <c r="U138" s="80" t="s">
        <v>7</v>
      </c>
      <c r="V138" s="81">
        <v>0</v>
      </c>
      <c r="W138" s="81">
        <v>0</v>
      </c>
      <c r="X138" s="81">
        <v>0</v>
      </c>
      <c r="Y138" s="81">
        <v>0</v>
      </c>
      <c r="Z138" s="81">
        <v>0</v>
      </c>
      <c r="AA138" s="81">
        <v>0</v>
      </c>
      <c r="AB138" s="81">
        <v>0</v>
      </c>
      <c r="AC138" s="82">
        <v>0</v>
      </c>
      <c r="AD138" s="81">
        <v>0</v>
      </c>
      <c r="AE138" s="81">
        <v>0</v>
      </c>
      <c r="AF138" s="81">
        <v>0</v>
      </c>
      <c r="AG138" s="81">
        <v>0</v>
      </c>
      <c r="AH138" s="81">
        <v>0</v>
      </c>
      <c r="AI138" s="83">
        <f t="shared" ref="AI138:AI157" si="297">SUM(V138:AC138)</f>
        <v>0</v>
      </c>
      <c r="BA138"/>
      <c r="BR138"/>
      <c r="CG138"/>
    </row>
    <row r="139" spans="1:85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295"/>
        <v>0</v>
      </c>
      <c r="J139" s="6"/>
      <c r="K139" s="31" t="s">
        <v>9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9">
        <v>0</v>
      </c>
      <c r="S139" s="20">
        <f t="shared" si="296"/>
        <v>0</v>
      </c>
      <c r="U139" s="84" t="s">
        <v>9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7">
        <v>0</v>
      </c>
      <c r="AD139" s="78">
        <v>0</v>
      </c>
      <c r="AE139" s="78">
        <v>0</v>
      </c>
      <c r="AF139" s="78">
        <v>0</v>
      </c>
      <c r="AG139" s="78">
        <v>0</v>
      </c>
      <c r="AH139" s="78">
        <v>0</v>
      </c>
      <c r="AI139" s="79">
        <f t="shared" si="297"/>
        <v>0</v>
      </c>
      <c r="BA139"/>
      <c r="BR139"/>
      <c r="CG139"/>
    </row>
    <row r="140" spans="1:85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295"/>
        <v>0</v>
      </c>
      <c r="J140" s="6"/>
      <c r="K140" s="25" t="s">
        <v>54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7">
        <v>0</v>
      </c>
      <c r="S140" s="28">
        <f t="shared" si="296"/>
        <v>0</v>
      </c>
      <c r="U140" s="80" t="s">
        <v>54</v>
      </c>
      <c r="V140" s="81">
        <v>0</v>
      </c>
      <c r="W140" s="81">
        <v>0</v>
      </c>
      <c r="X140" s="81">
        <v>0</v>
      </c>
      <c r="Y140" s="81">
        <v>0</v>
      </c>
      <c r="Z140" s="81">
        <v>0</v>
      </c>
      <c r="AA140" s="81">
        <v>0</v>
      </c>
      <c r="AB140" s="81">
        <v>0</v>
      </c>
      <c r="AC140" s="82">
        <v>0</v>
      </c>
      <c r="AD140" s="81">
        <v>0</v>
      </c>
      <c r="AE140" s="81">
        <v>0</v>
      </c>
      <c r="AF140" s="81">
        <v>0</v>
      </c>
      <c r="AG140" s="81">
        <v>0</v>
      </c>
      <c r="AH140" s="81">
        <v>0</v>
      </c>
      <c r="AI140" s="83">
        <f t="shared" si="297"/>
        <v>0</v>
      </c>
      <c r="BA140"/>
      <c r="BR140"/>
      <c r="CG140"/>
    </row>
    <row r="141" spans="1:85" x14ac:dyDescent="0.25">
      <c r="A141" s="29" t="s">
        <v>15</v>
      </c>
      <c r="B141" s="18">
        <v>0.20326468266768277</v>
      </c>
      <c r="C141" s="18">
        <v>2.5283587636371245</v>
      </c>
      <c r="D141" s="18">
        <v>0.25780262409127286</v>
      </c>
      <c r="E141" s="18">
        <v>0</v>
      </c>
      <c r="F141" s="214"/>
      <c r="G141" s="18">
        <v>0</v>
      </c>
      <c r="H141" s="30">
        <v>0</v>
      </c>
      <c r="I141" s="16">
        <f t="shared" si="295"/>
        <v>2.98942607039608</v>
      </c>
      <c r="J141" s="6"/>
      <c r="K141" s="31" t="s">
        <v>15</v>
      </c>
      <c r="L141" s="18">
        <v>0.20326468266768277</v>
      </c>
      <c r="M141" s="18">
        <v>2.5283587636371245</v>
      </c>
      <c r="N141" s="18">
        <v>0.25780262409127286</v>
      </c>
      <c r="O141" s="18">
        <v>0</v>
      </c>
      <c r="P141" s="18">
        <v>0</v>
      </c>
      <c r="Q141" s="18">
        <v>0</v>
      </c>
      <c r="R141" s="19">
        <v>0</v>
      </c>
      <c r="S141" s="20">
        <f t="shared" si="296"/>
        <v>2.98942607039608</v>
      </c>
      <c r="U141" s="84" t="s">
        <v>15</v>
      </c>
      <c r="V141" s="76">
        <v>0.20326468266768277</v>
      </c>
      <c r="W141" s="76">
        <v>0</v>
      </c>
      <c r="X141" s="76">
        <v>0</v>
      </c>
      <c r="Y141" s="76">
        <v>2.5283587636371245</v>
      </c>
      <c r="Z141" s="76">
        <v>1.5790923930618206E-2</v>
      </c>
      <c r="AA141" s="76">
        <v>0</v>
      </c>
      <c r="AB141" s="76">
        <v>0</v>
      </c>
      <c r="AC141" s="77">
        <v>0.24201170016065462</v>
      </c>
      <c r="AD141" s="78">
        <v>0</v>
      </c>
      <c r="AE141" s="78">
        <v>0</v>
      </c>
      <c r="AF141" s="78">
        <v>0</v>
      </c>
      <c r="AG141" s="78">
        <v>0.24201170016065462</v>
      </c>
      <c r="AH141" s="78">
        <v>0</v>
      </c>
      <c r="AI141" s="79">
        <f t="shared" si="297"/>
        <v>2.98942607039608</v>
      </c>
      <c r="BA141"/>
      <c r="BR141"/>
      <c r="CG141"/>
    </row>
    <row r="142" spans="1:85" x14ac:dyDescent="0.25">
      <c r="A142" s="21" t="s">
        <v>14</v>
      </c>
      <c r="B142" s="22">
        <v>0.33491522312936145</v>
      </c>
      <c r="C142" s="22">
        <v>4.8421478042799247E-2</v>
      </c>
      <c r="D142" s="22">
        <v>0.17512434558812393</v>
      </c>
      <c r="E142" s="22">
        <v>0</v>
      </c>
      <c r="F142" s="214"/>
      <c r="G142" s="22">
        <v>0</v>
      </c>
      <c r="H142" s="23">
        <v>0</v>
      </c>
      <c r="I142" s="24">
        <f t="shared" si="295"/>
        <v>0.55846104676028463</v>
      </c>
      <c r="J142" s="6"/>
      <c r="K142" s="25" t="s">
        <v>14</v>
      </c>
      <c r="L142" s="26">
        <v>0.33491522312936145</v>
      </c>
      <c r="M142" s="26">
        <v>4.8421478042799247E-2</v>
      </c>
      <c r="N142" s="26">
        <v>0.17512434558812393</v>
      </c>
      <c r="O142" s="26">
        <v>0</v>
      </c>
      <c r="P142" s="26">
        <v>0</v>
      </c>
      <c r="Q142" s="26">
        <v>0</v>
      </c>
      <c r="R142" s="27">
        <v>0</v>
      </c>
      <c r="S142" s="28">
        <f t="shared" si="296"/>
        <v>0.55846104676028463</v>
      </c>
      <c r="U142" s="80" t="s">
        <v>55</v>
      </c>
      <c r="V142" s="81">
        <v>0.33491522312936145</v>
      </c>
      <c r="W142" s="81">
        <v>0</v>
      </c>
      <c r="X142" s="81">
        <v>0</v>
      </c>
      <c r="Y142" s="81">
        <v>4.8421478042799247E-2</v>
      </c>
      <c r="Z142" s="81">
        <v>6.725205283722116E-2</v>
      </c>
      <c r="AA142" s="81">
        <v>0</v>
      </c>
      <c r="AB142" s="81">
        <v>0</v>
      </c>
      <c r="AC142" s="82">
        <v>0.10787229275090277</v>
      </c>
      <c r="AD142" s="81">
        <v>0</v>
      </c>
      <c r="AE142" s="81">
        <v>0</v>
      </c>
      <c r="AF142" s="81">
        <v>0</v>
      </c>
      <c r="AG142" s="81">
        <v>0.10787229275090277</v>
      </c>
      <c r="AH142" s="81">
        <v>0</v>
      </c>
      <c r="AI142" s="83">
        <f t="shared" si="297"/>
        <v>0.55846104676028463</v>
      </c>
      <c r="BA142"/>
      <c r="BR142"/>
      <c r="CG142"/>
    </row>
    <row r="143" spans="1:85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295"/>
        <v>0</v>
      </c>
      <c r="J143" s="6"/>
      <c r="K143" s="31" t="s">
        <v>56</v>
      </c>
      <c r="L143" s="18">
        <v>0</v>
      </c>
      <c r="M143" s="18">
        <v>0</v>
      </c>
      <c r="N143" s="18">
        <v>0</v>
      </c>
      <c r="O143" s="18">
        <v>0</v>
      </c>
      <c r="P143" s="18">
        <v>1.9585977142020055</v>
      </c>
      <c r="Q143" s="18">
        <v>0</v>
      </c>
      <c r="R143" s="19">
        <v>0</v>
      </c>
      <c r="S143" s="20">
        <f t="shared" si="296"/>
        <v>1.9585977142020055</v>
      </c>
      <c r="U143" s="84" t="s">
        <v>56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0</v>
      </c>
      <c r="AB143" s="76">
        <v>1.9585977142020055</v>
      </c>
      <c r="AC143" s="77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9">
        <f t="shared" si="297"/>
        <v>1.9585977142020055</v>
      </c>
      <c r="BA143"/>
      <c r="BR143"/>
      <c r="CG143"/>
    </row>
    <row r="144" spans="1:85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295"/>
        <v>0</v>
      </c>
      <c r="J144" s="6"/>
      <c r="K144" s="25" t="s">
        <v>11</v>
      </c>
      <c r="L144" s="26">
        <v>0</v>
      </c>
      <c r="M144" s="26">
        <v>0</v>
      </c>
      <c r="N144" s="26">
        <v>0</v>
      </c>
      <c r="O144" s="26">
        <v>0</v>
      </c>
      <c r="P144" s="26">
        <v>0.45924086852315787</v>
      </c>
      <c r="Q144" s="26">
        <v>0</v>
      </c>
      <c r="R144" s="27">
        <v>0</v>
      </c>
      <c r="S144" s="28">
        <f t="shared" si="296"/>
        <v>0.45924086852315787</v>
      </c>
      <c r="U144" s="80" t="s">
        <v>11</v>
      </c>
      <c r="V144" s="81">
        <v>0</v>
      </c>
      <c r="W144" s="81">
        <v>0</v>
      </c>
      <c r="X144" s="81">
        <v>0</v>
      </c>
      <c r="Y144" s="81">
        <v>0</v>
      </c>
      <c r="Z144" s="81">
        <v>0</v>
      </c>
      <c r="AA144" s="81">
        <v>0</v>
      </c>
      <c r="AB144" s="81">
        <v>0.45924086852315787</v>
      </c>
      <c r="AC144" s="82">
        <v>0</v>
      </c>
      <c r="AD144" s="81">
        <v>0</v>
      </c>
      <c r="AE144" s="81">
        <v>0</v>
      </c>
      <c r="AF144" s="81">
        <v>0</v>
      </c>
      <c r="AG144" s="81">
        <v>0</v>
      </c>
      <c r="AH144" s="81">
        <v>0</v>
      </c>
      <c r="AI144" s="83">
        <f t="shared" si="297"/>
        <v>0.45924086852315787</v>
      </c>
      <c r="BA144"/>
      <c r="BR144"/>
      <c r="CG144"/>
    </row>
    <row r="145" spans="1:85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295"/>
        <v>0</v>
      </c>
      <c r="J145" s="6"/>
      <c r="K145" s="31" t="s">
        <v>57</v>
      </c>
      <c r="L145" s="18">
        <v>0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9">
        <v>0</v>
      </c>
      <c r="S145" s="20">
        <f t="shared" si="296"/>
        <v>0</v>
      </c>
      <c r="U145" s="84" t="s">
        <v>57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7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9">
        <f t="shared" si="297"/>
        <v>0</v>
      </c>
      <c r="BA145"/>
      <c r="BR145"/>
      <c r="CG145"/>
    </row>
    <row r="146" spans="1:85" x14ac:dyDescent="0.25">
      <c r="A146" s="21" t="s">
        <v>16</v>
      </c>
      <c r="B146" s="22">
        <v>0</v>
      </c>
      <c r="C146" s="22">
        <v>0</v>
      </c>
      <c r="D146" s="22">
        <v>1.1147302910469843E-2</v>
      </c>
      <c r="E146" s="22">
        <v>0</v>
      </c>
      <c r="F146" s="214"/>
      <c r="G146" s="22">
        <v>0</v>
      </c>
      <c r="H146" s="23">
        <v>0</v>
      </c>
      <c r="I146" s="24">
        <f t="shared" si="295"/>
        <v>1.1147302910469843E-2</v>
      </c>
      <c r="J146" s="6"/>
      <c r="K146" s="25" t="s">
        <v>16</v>
      </c>
      <c r="L146" s="26">
        <v>0</v>
      </c>
      <c r="M146" s="26">
        <v>0</v>
      </c>
      <c r="N146" s="26">
        <v>1.1147302910469843E-2</v>
      </c>
      <c r="O146" s="26">
        <v>0</v>
      </c>
      <c r="P146" s="26">
        <v>0</v>
      </c>
      <c r="Q146" s="26">
        <v>0</v>
      </c>
      <c r="R146" s="27">
        <v>0</v>
      </c>
      <c r="S146" s="28">
        <f t="shared" si="296"/>
        <v>1.1147302910469843E-2</v>
      </c>
      <c r="U146" s="80" t="s">
        <v>16</v>
      </c>
      <c r="V146" s="81">
        <v>0</v>
      </c>
      <c r="W146" s="81">
        <v>0</v>
      </c>
      <c r="X146" s="81">
        <v>0</v>
      </c>
      <c r="Y146" s="81">
        <v>0</v>
      </c>
      <c r="Z146" s="81">
        <v>1.1147302910469843E-2</v>
      </c>
      <c r="AA146" s="81">
        <v>0</v>
      </c>
      <c r="AB146" s="81">
        <v>0</v>
      </c>
      <c r="AC146" s="82">
        <v>0</v>
      </c>
      <c r="AD146" s="81">
        <v>0</v>
      </c>
      <c r="AE146" s="81">
        <v>0</v>
      </c>
      <c r="AF146" s="81">
        <v>0</v>
      </c>
      <c r="AG146" s="81">
        <v>0</v>
      </c>
      <c r="AH146" s="81">
        <v>0</v>
      </c>
      <c r="AI146" s="83">
        <f t="shared" si="297"/>
        <v>1.1147302910469843E-2</v>
      </c>
      <c r="BA146"/>
      <c r="BR146"/>
      <c r="CG146"/>
    </row>
    <row r="147" spans="1:85" x14ac:dyDescent="0.25">
      <c r="A147" s="29" t="s">
        <v>136</v>
      </c>
      <c r="B147" s="18">
        <v>126.76583470320085</v>
      </c>
      <c r="C147" s="18">
        <v>514.10345496486832</v>
      </c>
      <c r="D147" s="18">
        <v>115.38322394362763</v>
      </c>
      <c r="E147" s="18">
        <v>0</v>
      </c>
      <c r="F147" s="214"/>
      <c r="G147" s="18">
        <v>0</v>
      </c>
      <c r="H147" s="30">
        <v>0</v>
      </c>
      <c r="I147" s="16">
        <f t="shared" si="295"/>
        <v>756.25251361169683</v>
      </c>
      <c r="J147" s="6"/>
      <c r="K147" s="31" t="s">
        <v>136</v>
      </c>
      <c r="L147" s="18">
        <v>126.76583470320085</v>
      </c>
      <c r="M147" s="18">
        <v>514.10345496486832</v>
      </c>
      <c r="N147" s="18">
        <v>115.38322394362763</v>
      </c>
      <c r="O147" s="18">
        <v>0</v>
      </c>
      <c r="P147" s="18">
        <v>0</v>
      </c>
      <c r="Q147" s="18">
        <v>0</v>
      </c>
      <c r="R147" s="19">
        <v>0</v>
      </c>
      <c r="S147" s="20">
        <f t="shared" si="296"/>
        <v>756.25251361169683</v>
      </c>
      <c r="U147" s="84" t="s">
        <v>136</v>
      </c>
      <c r="V147" s="76">
        <v>124.53921903466308</v>
      </c>
      <c r="W147" s="76">
        <v>0</v>
      </c>
      <c r="X147" s="76">
        <v>0</v>
      </c>
      <c r="Y147" s="76">
        <v>514.10345496486832</v>
      </c>
      <c r="Z147" s="76">
        <v>115.38322394362763</v>
      </c>
      <c r="AA147" s="76">
        <v>0</v>
      </c>
      <c r="AB147" s="76">
        <v>0</v>
      </c>
      <c r="AC147" s="77">
        <v>2.2266156685377774</v>
      </c>
      <c r="AD147" s="76">
        <v>2.2266156685377774</v>
      </c>
      <c r="AE147" s="76">
        <v>0</v>
      </c>
      <c r="AF147" s="76">
        <v>0</v>
      </c>
      <c r="AG147" s="76">
        <v>0</v>
      </c>
      <c r="AH147" s="76">
        <v>0</v>
      </c>
      <c r="AI147" s="79">
        <f t="shared" si="297"/>
        <v>756.25251361169683</v>
      </c>
      <c r="BA147"/>
      <c r="BR147"/>
      <c r="CG147"/>
    </row>
    <row r="148" spans="1:85" x14ac:dyDescent="0.25">
      <c r="A148" s="21" t="s">
        <v>24</v>
      </c>
      <c r="B148" s="22">
        <v>4.7697142437804985</v>
      </c>
      <c r="C148" s="22">
        <v>0.20163210005779597</v>
      </c>
      <c r="D148" s="22">
        <v>6.4648483470617205E-2</v>
      </c>
      <c r="E148" s="22">
        <v>9.5216230492861982</v>
      </c>
      <c r="F148" s="214"/>
      <c r="G148" s="22">
        <v>1.7895654918406421</v>
      </c>
      <c r="H148" s="23">
        <v>0</v>
      </c>
      <c r="I148" s="24">
        <f t="shared" si="295"/>
        <v>16.347183368435751</v>
      </c>
      <c r="J148" s="6"/>
      <c r="K148" s="25" t="s">
        <v>24</v>
      </c>
      <c r="L148" s="26">
        <v>4.7697142437804985</v>
      </c>
      <c r="M148" s="26">
        <v>0.20163210005779597</v>
      </c>
      <c r="N148" s="26">
        <v>6.4648483470617205E-2</v>
      </c>
      <c r="O148" s="26">
        <v>9.5216230492861982</v>
      </c>
      <c r="P148" s="26">
        <v>0</v>
      </c>
      <c r="Q148" s="26">
        <v>1.7895654918406421</v>
      </c>
      <c r="R148" s="27">
        <v>0</v>
      </c>
      <c r="S148" s="28">
        <f t="shared" si="296"/>
        <v>16.347183368435751</v>
      </c>
      <c r="U148" s="80" t="s">
        <v>24</v>
      </c>
      <c r="V148" s="81">
        <v>0.13339856739116598</v>
      </c>
      <c r="W148" s="81">
        <v>3.3014572133597322</v>
      </c>
      <c r="X148" s="81">
        <v>1.7895654918406421</v>
      </c>
      <c r="Y148" s="81">
        <v>0.20163210005779597</v>
      </c>
      <c r="Z148" s="81">
        <v>6.3951537422127919E-2</v>
      </c>
      <c r="AA148" s="81">
        <v>5.4356455078759387</v>
      </c>
      <c r="AB148" s="81">
        <v>0</v>
      </c>
      <c r="AC148" s="82">
        <v>5.4215329504883485</v>
      </c>
      <c r="AD148" s="81">
        <v>1.3348584630296003</v>
      </c>
      <c r="AE148" s="81">
        <v>4.0859775414102586</v>
      </c>
      <c r="AF148" s="81">
        <v>0</v>
      </c>
      <c r="AG148" s="81">
        <v>6.9694604848928652E-4</v>
      </c>
      <c r="AH148" s="81">
        <v>0</v>
      </c>
      <c r="AI148" s="83">
        <f t="shared" si="297"/>
        <v>16.347183368435751</v>
      </c>
      <c r="BA148"/>
      <c r="BR148"/>
      <c r="CG148"/>
    </row>
    <row r="149" spans="1:85" x14ac:dyDescent="0.25">
      <c r="A149" s="29" t="s">
        <v>23</v>
      </c>
      <c r="B149" s="18">
        <v>56.481840338443668</v>
      </c>
      <c r="C149" s="18">
        <v>0</v>
      </c>
      <c r="D149" s="18">
        <v>0</v>
      </c>
      <c r="E149" s="18">
        <v>0</v>
      </c>
      <c r="F149" s="214"/>
      <c r="G149" s="18">
        <v>0</v>
      </c>
      <c r="H149" s="30">
        <v>0</v>
      </c>
      <c r="I149" s="16">
        <f t="shared" si="295"/>
        <v>56.481840338443668</v>
      </c>
      <c r="J149" s="6"/>
      <c r="K149" s="31" t="s">
        <v>23</v>
      </c>
      <c r="L149" s="18">
        <v>56.481840338443668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9">
        <v>0</v>
      </c>
      <c r="S149" s="20">
        <f t="shared" si="296"/>
        <v>56.481840338443668</v>
      </c>
      <c r="U149" s="84" t="s">
        <v>23</v>
      </c>
      <c r="V149" s="76">
        <v>11.296368067688734</v>
      </c>
      <c r="W149" s="76">
        <v>0</v>
      </c>
      <c r="X149" s="76">
        <v>0</v>
      </c>
      <c r="Y149" s="76">
        <v>0</v>
      </c>
      <c r="Z149" s="76">
        <v>0</v>
      </c>
      <c r="AA149" s="76">
        <v>0</v>
      </c>
      <c r="AB149" s="76">
        <v>0</v>
      </c>
      <c r="AC149" s="77">
        <v>45.185472270754936</v>
      </c>
      <c r="AD149" s="76">
        <v>45.185472270754936</v>
      </c>
      <c r="AE149" s="76">
        <v>0</v>
      </c>
      <c r="AF149" s="76">
        <v>0</v>
      </c>
      <c r="AG149" s="76">
        <v>0</v>
      </c>
      <c r="AH149" s="76">
        <v>0</v>
      </c>
      <c r="AI149" s="79">
        <f t="shared" si="297"/>
        <v>56.481840338443668</v>
      </c>
      <c r="BA149"/>
      <c r="BR149"/>
      <c r="CG149"/>
    </row>
    <row r="150" spans="1:85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295"/>
        <v>0</v>
      </c>
      <c r="J150" s="6"/>
      <c r="K150" s="25" t="s">
        <v>58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7">
        <v>0</v>
      </c>
      <c r="S150" s="28">
        <f t="shared" si="296"/>
        <v>0</v>
      </c>
      <c r="U150" s="80" t="s">
        <v>58</v>
      </c>
      <c r="V150" s="81">
        <v>0</v>
      </c>
      <c r="W150" s="81">
        <v>0</v>
      </c>
      <c r="X150" s="81">
        <v>0</v>
      </c>
      <c r="Y150" s="81">
        <v>0</v>
      </c>
      <c r="Z150" s="81">
        <v>0</v>
      </c>
      <c r="AA150" s="81">
        <v>0</v>
      </c>
      <c r="AB150" s="81">
        <v>0</v>
      </c>
      <c r="AC150" s="82">
        <v>0</v>
      </c>
      <c r="AD150" s="81">
        <v>0</v>
      </c>
      <c r="AE150" s="81">
        <v>0</v>
      </c>
      <c r="AF150" s="81">
        <v>0</v>
      </c>
      <c r="AG150" s="81">
        <v>0</v>
      </c>
      <c r="AH150" s="81">
        <v>0</v>
      </c>
      <c r="AI150" s="83">
        <f t="shared" si="297"/>
        <v>0</v>
      </c>
      <c r="BA150"/>
      <c r="BR150"/>
      <c r="CG150"/>
    </row>
    <row r="151" spans="1:85" x14ac:dyDescent="0.25">
      <c r="A151" s="29" t="s">
        <v>21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295"/>
        <v>0</v>
      </c>
      <c r="J151" s="6"/>
      <c r="K151" s="31" t="s">
        <v>21</v>
      </c>
      <c r="L151" s="18">
        <v>0</v>
      </c>
      <c r="M151" s="18">
        <v>0</v>
      </c>
      <c r="N151" s="18">
        <v>0</v>
      </c>
      <c r="O151" s="18">
        <v>0</v>
      </c>
      <c r="P151" s="18">
        <v>9.1614672970756171E-3</v>
      </c>
      <c r="Q151" s="18">
        <v>0</v>
      </c>
      <c r="R151" s="19">
        <v>0</v>
      </c>
      <c r="S151" s="20">
        <f t="shared" si="296"/>
        <v>9.1614672970756171E-3</v>
      </c>
      <c r="U151" s="84" t="s">
        <v>21</v>
      </c>
      <c r="V151" s="76">
        <v>0</v>
      </c>
      <c r="W151" s="76">
        <v>0</v>
      </c>
      <c r="X151" s="76">
        <v>0</v>
      </c>
      <c r="Y151" s="76">
        <v>0</v>
      </c>
      <c r="Z151" s="76">
        <v>0</v>
      </c>
      <c r="AA151" s="76">
        <v>0</v>
      </c>
      <c r="AB151" s="76">
        <v>9.1614672970756171E-3</v>
      </c>
      <c r="AC151" s="77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9">
        <f t="shared" si="297"/>
        <v>9.1614672970756171E-3</v>
      </c>
      <c r="BA151"/>
      <c r="BR151"/>
      <c r="CG151"/>
    </row>
    <row r="152" spans="1:85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295"/>
        <v>0</v>
      </c>
      <c r="J152" s="6"/>
      <c r="K152" s="25" t="s">
        <v>20</v>
      </c>
      <c r="L152" s="26">
        <v>0</v>
      </c>
      <c r="M152" s="26">
        <v>0</v>
      </c>
      <c r="N152" s="26">
        <v>0</v>
      </c>
      <c r="O152" s="26">
        <v>0</v>
      </c>
      <c r="P152" s="26">
        <v>0</v>
      </c>
      <c r="Q152" s="26">
        <v>0</v>
      </c>
      <c r="R152" s="27">
        <v>0</v>
      </c>
      <c r="S152" s="28">
        <f t="shared" si="296"/>
        <v>0</v>
      </c>
      <c r="U152" s="80" t="s">
        <v>59</v>
      </c>
      <c r="V152" s="81">
        <v>0</v>
      </c>
      <c r="W152" s="81">
        <v>0</v>
      </c>
      <c r="X152" s="81">
        <v>0</v>
      </c>
      <c r="Y152" s="81">
        <v>0</v>
      </c>
      <c r="Z152" s="81">
        <v>0</v>
      </c>
      <c r="AA152" s="81">
        <v>0</v>
      </c>
      <c r="AB152" s="81">
        <v>0</v>
      </c>
      <c r="AC152" s="82">
        <v>0</v>
      </c>
      <c r="AD152" s="81">
        <v>0</v>
      </c>
      <c r="AE152" s="81">
        <v>0</v>
      </c>
      <c r="AF152" s="81">
        <v>0</v>
      </c>
      <c r="AG152" s="81">
        <v>0</v>
      </c>
      <c r="AH152" s="81">
        <v>0</v>
      </c>
      <c r="AI152" s="83">
        <f t="shared" si="297"/>
        <v>0</v>
      </c>
      <c r="BA152"/>
      <c r="BR152"/>
      <c r="CG152"/>
    </row>
    <row r="153" spans="1:85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295"/>
        <v>0</v>
      </c>
      <c r="J153" s="6"/>
      <c r="K153" s="33" t="s">
        <v>62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9">
        <v>0</v>
      </c>
      <c r="S153" s="20">
        <f t="shared" si="296"/>
        <v>0</v>
      </c>
      <c r="U153" s="85" t="s">
        <v>60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7">
        <v>0</v>
      </c>
      <c r="AD153" s="78">
        <v>0</v>
      </c>
      <c r="AE153" s="78">
        <v>0</v>
      </c>
      <c r="AF153" s="78">
        <v>0</v>
      </c>
      <c r="AG153" s="78">
        <v>0</v>
      </c>
      <c r="AH153" s="78">
        <v>0</v>
      </c>
      <c r="AI153" s="79">
        <f t="shared" si="297"/>
        <v>0</v>
      </c>
      <c r="BA153"/>
      <c r="BR153"/>
      <c r="CG153"/>
    </row>
    <row r="154" spans="1:85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295"/>
        <v>0</v>
      </c>
      <c r="J154" s="6"/>
      <c r="K154" s="38" t="s">
        <v>22</v>
      </c>
      <c r="L154" s="39">
        <v>0</v>
      </c>
      <c r="M154" s="39">
        <v>0</v>
      </c>
      <c r="N154" s="39">
        <v>0</v>
      </c>
      <c r="O154" s="39">
        <v>0</v>
      </c>
      <c r="P154" s="39">
        <v>0</v>
      </c>
      <c r="Q154" s="39">
        <v>0</v>
      </c>
      <c r="R154" s="40">
        <v>0</v>
      </c>
      <c r="S154" s="41">
        <f t="shared" si="296"/>
        <v>0</v>
      </c>
      <c r="U154" s="86" t="s">
        <v>63</v>
      </c>
      <c r="V154" s="87">
        <v>0</v>
      </c>
      <c r="W154" s="87">
        <v>0</v>
      </c>
      <c r="X154" s="87">
        <v>0</v>
      </c>
      <c r="Y154" s="87">
        <v>0</v>
      </c>
      <c r="Z154" s="87">
        <v>0</v>
      </c>
      <c r="AA154" s="87">
        <v>0</v>
      </c>
      <c r="AB154" s="87">
        <v>0</v>
      </c>
      <c r="AC154" s="87">
        <v>0</v>
      </c>
      <c r="AD154" s="87">
        <v>0</v>
      </c>
      <c r="AE154" s="87">
        <v>0</v>
      </c>
      <c r="AF154" s="87">
        <v>0</v>
      </c>
      <c r="AG154" s="87">
        <v>0</v>
      </c>
      <c r="AH154" s="88">
        <v>0</v>
      </c>
      <c r="AI154" s="89">
        <f t="shared" si="297"/>
        <v>0</v>
      </c>
      <c r="BA154"/>
      <c r="BR154"/>
      <c r="CG154"/>
    </row>
    <row r="155" spans="1:85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295"/>
        <v>0</v>
      </c>
      <c r="J155" s="6"/>
      <c r="K155" s="46" t="s">
        <v>18</v>
      </c>
      <c r="L155" s="43">
        <v>0</v>
      </c>
      <c r="M155" s="43">
        <v>0</v>
      </c>
      <c r="N155" s="43">
        <v>0</v>
      </c>
      <c r="O155" s="43">
        <v>0</v>
      </c>
      <c r="P155" s="43">
        <v>0</v>
      </c>
      <c r="Q155" s="43">
        <v>0</v>
      </c>
      <c r="R155" s="47">
        <v>0</v>
      </c>
      <c r="S155" s="48">
        <f t="shared" si="296"/>
        <v>0</v>
      </c>
      <c r="U155" s="90" t="s">
        <v>18</v>
      </c>
      <c r="V155" s="91">
        <v>0</v>
      </c>
      <c r="W155" s="91">
        <v>0</v>
      </c>
      <c r="X155" s="91">
        <v>0</v>
      </c>
      <c r="Y155" s="91">
        <v>0</v>
      </c>
      <c r="Z155" s="91">
        <v>0</v>
      </c>
      <c r="AA155" s="91">
        <v>0</v>
      </c>
      <c r="AB155" s="91">
        <v>0</v>
      </c>
      <c r="AC155" s="91">
        <v>0</v>
      </c>
      <c r="AD155" s="92">
        <v>0</v>
      </c>
      <c r="AE155" s="92">
        <v>0</v>
      </c>
      <c r="AF155" s="92">
        <v>0</v>
      </c>
      <c r="AG155" s="92">
        <v>0</v>
      </c>
      <c r="AH155" s="92">
        <v>0</v>
      </c>
      <c r="AI155" s="93">
        <f t="shared" si="297"/>
        <v>0</v>
      </c>
      <c r="BA155"/>
      <c r="BR155"/>
      <c r="CG155"/>
    </row>
    <row r="156" spans="1:85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295"/>
        <v>0</v>
      </c>
      <c r="J156" s="6"/>
      <c r="K156" s="38" t="s">
        <v>19</v>
      </c>
      <c r="L156" s="39">
        <v>0</v>
      </c>
      <c r="M156" s="39">
        <v>0</v>
      </c>
      <c r="N156" s="39">
        <v>0</v>
      </c>
      <c r="O156" s="39">
        <v>0</v>
      </c>
      <c r="P156" s="39">
        <v>0</v>
      </c>
      <c r="Q156" s="39">
        <v>0</v>
      </c>
      <c r="R156" s="40">
        <v>0</v>
      </c>
      <c r="S156" s="41">
        <f t="shared" si="296"/>
        <v>0</v>
      </c>
      <c r="U156" s="86" t="s">
        <v>19</v>
      </c>
      <c r="V156" s="87">
        <v>0</v>
      </c>
      <c r="W156" s="87">
        <v>0</v>
      </c>
      <c r="X156" s="87">
        <v>0</v>
      </c>
      <c r="Y156" s="87">
        <v>0</v>
      </c>
      <c r="Z156" s="87">
        <v>0</v>
      </c>
      <c r="AA156" s="87">
        <v>0</v>
      </c>
      <c r="AB156" s="87">
        <v>0</v>
      </c>
      <c r="AC156" s="87">
        <v>0</v>
      </c>
      <c r="AD156" s="87">
        <v>0</v>
      </c>
      <c r="AE156" s="87">
        <v>0</v>
      </c>
      <c r="AF156" s="87">
        <v>0</v>
      </c>
      <c r="AG156" s="87">
        <v>0</v>
      </c>
      <c r="AH156" s="88">
        <v>0</v>
      </c>
      <c r="AI156" s="89">
        <f t="shared" si="297"/>
        <v>0</v>
      </c>
      <c r="BA156"/>
      <c r="BR156"/>
      <c r="CG156"/>
    </row>
    <row r="157" spans="1:85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295"/>
        <v>0</v>
      </c>
      <c r="J157" s="6"/>
      <c r="K157" s="53" t="s">
        <v>10</v>
      </c>
      <c r="L157" s="50">
        <v>0</v>
      </c>
      <c r="M157" s="50">
        <v>0</v>
      </c>
      <c r="N157" s="50">
        <v>0</v>
      </c>
      <c r="O157" s="50">
        <v>0</v>
      </c>
      <c r="P157" s="50">
        <v>0</v>
      </c>
      <c r="Q157" s="50">
        <v>0</v>
      </c>
      <c r="R157" s="54">
        <v>0</v>
      </c>
      <c r="S157" s="55">
        <f t="shared" si="296"/>
        <v>0</v>
      </c>
      <c r="U157" s="90" t="s">
        <v>10</v>
      </c>
      <c r="V157" s="91">
        <v>0</v>
      </c>
      <c r="W157" s="91">
        <v>0</v>
      </c>
      <c r="X157" s="91">
        <v>0</v>
      </c>
      <c r="Y157" s="91">
        <v>0</v>
      </c>
      <c r="Z157" s="91">
        <v>0</v>
      </c>
      <c r="AA157" s="91">
        <v>0</v>
      </c>
      <c r="AB157" s="91">
        <v>0</v>
      </c>
      <c r="AC157" s="91">
        <v>0</v>
      </c>
      <c r="AD157" s="92">
        <v>0</v>
      </c>
      <c r="AE157" s="92">
        <v>0</v>
      </c>
      <c r="AF157" s="92">
        <v>0</v>
      </c>
      <c r="AG157" s="92">
        <v>0</v>
      </c>
      <c r="AH157" s="92">
        <v>0</v>
      </c>
      <c r="AI157" s="93">
        <f t="shared" si="297"/>
        <v>0</v>
      </c>
      <c r="BA157"/>
      <c r="BR157"/>
      <c r="CG157"/>
    </row>
    <row r="158" spans="1:85" x14ac:dyDescent="0.25">
      <c r="A158" s="56" t="s">
        <v>25</v>
      </c>
      <c r="B158" s="57">
        <f>SUM(B137:B153)</f>
        <v>188.55556919122208</v>
      </c>
      <c r="C158" s="57">
        <f t="shared" ref="C158:I158" si="298">SUM(C137:C153)</f>
        <v>516.88186730660607</v>
      </c>
      <c r="D158" s="57">
        <f t="shared" si="298"/>
        <v>115.89194669968812</v>
      </c>
      <c r="E158" s="57">
        <f t="shared" si="298"/>
        <v>9.5216230492861982</v>
      </c>
      <c r="F158" s="57">
        <f t="shared" si="298"/>
        <v>0</v>
      </c>
      <c r="G158" s="57">
        <f t="shared" si="298"/>
        <v>1.7895654918406421</v>
      </c>
      <c r="H158" s="58">
        <f t="shared" si="298"/>
        <v>0</v>
      </c>
      <c r="I158" s="16">
        <f t="shared" si="298"/>
        <v>832.64057173864308</v>
      </c>
      <c r="J158" s="6"/>
      <c r="K158" s="59" t="s">
        <v>25</v>
      </c>
      <c r="L158" s="57">
        <f>SUM(L137:L153)</f>
        <v>188.55556919122208</v>
      </c>
      <c r="M158" s="57">
        <f t="shared" ref="M158:S158" si="299">SUM(M137:M153)</f>
        <v>516.88186730660607</v>
      </c>
      <c r="N158" s="57">
        <f t="shared" si="299"/>
        <v>115.89194669968812</v>
      </c>
      <c r="O158" s="57">
        <f t="shared" si="299"/>
        <v>9.5216230492861982</v>
      </c>
      <c r="P158" s="57">
        <f t="shared" si="299"/>
        <v>2.4270000500222388</v>
      </c>
      <c r="Q158" s="57">
        <f t="shared" si="299"/>
        <v>1.7895654918406421</v>
      </c>
      <c r="R158" s="58">
        <f t="shared" si="299"/>
        <v>0</v>
      </c>
      <c r="S158" s="60">
        <f t="shared" si="299"/>
        <v>835.0675717886653</v>
      </c>
      <c r="U158" s="94" t="s">
        <v>61</v>
      </c>
      <c r="V158" s="95">
        <f>SUM(V137:V153)</f>
        <v>136.50716557554003</v>
      </c>
      <c r="W158" s="95">
        <f t="shared" ref="W158:AH158" si="300">SUM(W137:W153)</f>
        <v>3.3014572133597322</v>
      </c>
      <c r="X158" s="95">
        <f t="shared" si="300"/>
        <v>1.7895654918406421</v>
      </c>
      <c r="Y158" s="95">
        <f t="shared" si="300"/>
        <v>516.88186730660607</v>
      </c>
      <c r="Z158" s="95">
        <f t="shared" si="300"/>
        <v>115.54136576072807</v>
      </c>
      <c r="AA158" s="95">
        <f t="shared" si="300"/>
        <v>5.4356455078759387</v>
      </c>
      <c r="AB158" s="95">
        <f t="shared" si="300"/>
        <v>2.4270000500222388</v>
      </c>
      <c r="AC158" s="95">
        <f t="shared" si="300"/>
        <v>53.183504882692617</v>
      </c>
      <c r="AD158" s="96">
        <f t="shared" si="300"/>
        <v>48.746946402322315</v>
      </c>
      <c r="AE158" s="96">
        <f t="shared" si="300"/>
        <v>4.0859775414102586</v>
      </c>
      <c r="AF158" s="96">
        <f t="shared" si="300"/>
        <v>0</v>
      </c>
      <c r="AG158" s="96">
        <f t="shared" si="300"/>
        <v>0.35058093896004666</v>
      </c>
      <c r="AH158" s="96">
        <f t="shared" si="300"/>
        <v>0</v>
      </c>
      <c r="AI158" s="97">
        <f>SUM(V158:AC158)</f>
        <v>835.0675717886653</v>
      </c>
      <c r="BA158"/>
      <c r="BR158"/>
      <c r="CG158"/>
    </row>
    <row r="159" spans="1:85" s="1" customFormat="1" ht="15" thickBot="1" x14ac:dyDescent="0.35">
      <c r="A159" s="61" t="s">
        <v>86</v>
      </c>
      <c r="B159" s="98">
        <f>IF($I158=0,"-",B158/$I158)</f>
        <v>0.22645493817037737</v>
      </c>
      <c r="C159" s="98">
        <f t="shared" ref="C159:H159" si="301">IF($I158=0,"-",C158/$I158)</f>
        <v>0.62077429907997528</v>
      </c>
      <c r="D159" s="98">
        <f t="shared" si="301"/>
        <v>0.1391860433340322</v>
      </c>
      <c r="E159" s="98">
        <f t="shared" si="301"/>
        <v>1.1435454111254783E-2</v>
      </c>
      <c r="F159" s="98">
        <f t="shared" si="301"/>
        <v>0</v>
      </c>
      <c r="G159" s="98">
        <f t="shared" si="301"/>
        <v>2.1492653043603638E-3</v>
      </c>
      <c r="H159" s="99">
        <f t="shared" si="301"/>
        <v>0</v>
      </c>
      <c r="I159" s="100">
        <f>SUM(B159:H159)</f>
        <v>1</v>
      </c>
      <c r="J159"/>
      <c r="K159" s="64" t="s">
        <v>86</v>
      </c>
      <c r="L159" s="65">
        <f>IF($S158=0,"-",L158/$S158)</f>
        <v>0.22579678047771298</v>
      </c>
      <c r="M159" s="65">
        <f t="shared" ref="M159:R159" si="302">IF($S158=0,"-",M158/$S158)</f>
        <v>0.61897011064562801</v>
      </c>
      <c r="N159" s="65">
        <f t="shared" si="302"/>
        <v>0.13878151974151556</v>
      </c>
      <c r="O159" s="65">
        <f t="shared" si="302"/>
        <v>1.1402218659852215E-2</v>
      </c>
      <c r="P159" s="65">
        <f t="shared" si="302"/>
        <v>2.9063516917843526E-3</v>
      </c>
      <c r="Q159" s="65">
        <f t="shared" si="302"/>
        <v>2.1430187835069425E-3</v>
      </c>
      <c r="R159" s="66">
        <f t="shared" si="302"/>
        <v>0</v>
      </c>
      <c r="S159" s="67">
        <f>SUM(L159:R159)</f>
        <v>1</v>
      </c>
      <c r="U159" s="101" t="s">
        <v>86</v>
      </c>
      <c r="V159" s="102">
        <f>+V158/$AI158</f>
        <v>0.16346840685377084</v>
      </c>
      <c r="W159" s="102">
        <f t="shared" ref="W159:AH159" si="303">+W158/$AI158</f>
        <v>3.9535210381696495E-3</v>
      </c>
      <c r="X159" s="102">
        <f t="shared" si="303"/>
        <v>2.1430187835069425E-3</v>
      </c>
      <c r="Y159" s="102">
        <f t="shared" si="303"/>
        <v>0.61897011064562801</v>
      </c>
      <c r="Z159" s="102">
        <f t="shared" si="303"/>
        <v>0.13836169630350428</v>
      </c>
      <c r="AA159" s="102">
        <f t="shared" si="303"/>
        <v>6.5092283445196035E-3</v>
      </c>
      <c r="AB159" s="102">
        <f t="shared" si="303"/>
        <v>2.9063516917843526E-3</v>
      </c>
      <c r="AC159" s="102">
        <f t="shared" si="303"/>
        <v>6.3687666339116364E-2</v>
      </c>
      <c r="AD159" s="102">
        <f t="shared" si="303"/>
        <v>5.8374852585772477E-2</v>
      </c>
      <c r="AE159" s="102">
        <f t="shared" si="303"/>
        <v>4.8929903153326106E-3</v>
      </c>
      <c r="AF159" s="102">
        <f t="shared" si="303"/>
        <v>0</v>
      </c>
      <c r="AG159" s="102">
        <f t="shared" si="303"/>
        <v>4.1982343801127742E-4</v>
      </c>
      <c r="AH159" s="102">
        <f t="shared" si="303"/>
        <v>0</v>
      </c>
      <c r="AI159" s="103">
        <f>SUM(V159:AC159)</f>
        <v>1</v>
      </c>
    </row>
    <row r="160" spans="1:85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K160" s="105"/>
      <c r="AI160" s="6"/>
      <c r="BA160"/>
      <c r="BR160"/>
      <c r="CG160"/>
    </row>
    <row r="161" spans="1:85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K161" s="240" t="s">
        <v>32</v>
      </c>
      <c r="L161" s="10" t="s">
        <v>0</v>
      </c>
      <c r="M161" s="10" t="s">
        <v>1</v>
      </c>
      <c r="N161" s="10" t="s">
        <v>2</v>
      </c>
      <c r="O161" s="10" t="s">
        <v>3</v>
      </c>
      <c r="P161" s="10" t="s">
        <v>26</v>
      </c>
      <c r="Q161" s="10" t="s">
        <v>4</v>
      </c>
      <c r="R161" s="10" t="s">
        <v>85</v>
      </c>
      <c r="S161" s="11" t="s">
        <v>5</v>
      </c>
      <c r="U161" s="242" t="s">
        <v>32</v>
      </c>
      <c r="V161" s="69" t="s">
        <v>78</v>
      </c>
      <c r="W161" s="69" t="s">
        <v>79</v>
      </c>
      <c r="X161" s="69" t="s">
        <v>4</v>
      </c>
      <c r="Y161" s="69" t="s">
        <v>1</v>
      </c>
      <c r="Z161" s="69" t="s">
        <v>2</v>
      </c>
      <c r="AA161" s="69" t="s">
        <v>3</v>
      </c>
      <c r="AB161" s="69" t="s">
        <v>53</v>
      </c>
      <c r="AC161" s="69" t="s">
        <v>65</v>
      </c>
      <c r="AD161" s="70" t="s">
        <v>80</v>
      </c>
      <c r="AE161" s="70" t="s">
        <v>81</v>
      </c>
      <c r="AF161" s="70" t="s">
        <v>82</v>
      </c>
      <c r="AG161" s="70" t="s">
        <v>83</v>
      </c>
      <c r="AH161" s="70" t="s">
        <v>84</v>
      </c>
      <c r="AI161" s="71" t="s">
        <v>61</v>
      </c>
      <c r="BA161"/>
      <c r="BR161"/>
      <c r="CG161"/>
    </row>
    <row r="162" spans="1:85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K162" s="241" t="s">
        <v>32</v>
      </c>
      <c r="L162" s="207" t="s">
        <v>66</v>
      </c>
      <c r="M162" s="208"/>
      <c r="N162" s="208"/>
      <c r="O162" s="208"/>
      <c r="P162" s="208"/>
      <c r="Q162" s="208"/>
      <c r="R162" s="208"/>
      <c r="S162" s="209"/>
      <c r="U162" s="243" t="s">
        <v>32</v>
      </c>
      <c r="V162" s="236" t="s">
        <v>66</v>
      </c>
      <c r="W162" s="236"/>
      <c r="X162" s="236"/>
      <c r="Y162" s="236"/>
      <c r="Z162" s="236"/>
      <c r="AA162" s="236"/>
      <c r="AB162" s="236"/>
      <c r="AC162" s="236"/>
      <c r="AD162" s="236"/>
      <c r="AE162" s="236"/>
      <c r="AF162" s="236"/>
      <c r="AG162" s="236"/>
      <c r="AH162" s="236"/>
      <c r="AI162" s="237"/>
      <c r="BA162"/>
      <c r="BR162"/>
      <c r="CG162"/>
    </row>
    <row r="163" spans="1:85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  <c r="J163" s="6"/>
      <c r="K163" s="72" t="s">
        <v>6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73">
        <v>0</v>
      </c>
      <c r="S163" s="74">
        <f>SUM(L163:R163)</f>
        <v>0</v>
      </c>
      <c r="U163" s="75" t="s">
        <v>6</v>
      </c>
      <c r="V163" s="76">
        <v>0</v>
      </c>
      <c r="W163" s="76">
        <v>0</v>
      </c>
      <c r="X163" s="76">
        <v>0</v>
      </c>
      <c r="Y163" s="76">
        <v>0</v>
      </c>
      <c r="Z163" s="76">
        <v>0</v>
      </c>
      <c r="AA163" s="76">
        <v>0</v>
      </c>
      <c r="AB163" s="76">
        <v>0</v>
      </c>
      <c r="AC163" s="77">
        <v>0</v>
      </c>
      <c r="AD163" s="78">
        <v>0</v>
      </c>
      <c r="AE163" s="78">
        <v>0</v>
      </c>
      <c r="AF163" s="78">
        <v>0</v>
      </c>
      <c r="AG163" s="78">
        <v>0</v>
      </c>
      <c r="AH163" s="78">
        <v>0</v>
      </c>
      <c r="AI163" s="79">
        <f>SUM(V163:AC163)</f>
        <v>0</v>
      </c>
      <c r="BA163"/>
      <c r="BR163"/>
      <c r="CG163"/>
    </row>
    <row r="164" spans="1:85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304">SUM(B164:H164)</f>
        <v>0</v>
      </c>
      <c r="J164" s="6"/>
      <c r="K164" s="25" t="s">
        <v>7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7">
        <v>0</v>
      </c>
      <c r="S164" s="28">
        <f t="shared" ref="S164:S183" si="305">SUM(L164:R164)</f>
        <v>0</v>
      </c>
      <c r="U164" s="80" t="s">
        <v>7</v>
      </c>
      <c r="V164" s="81">
        <v>0</v>
      </c>
      <c r="W164" s="81">
        <v>0</v>
      </c>
      <c r="X164" s="81">
        <v>0</v>
      </c>
      <c r="Y164" s="81">
        <v>0</v>
      </c>
      <c r="Z164" s="81">
        <v>0</v>
      </c>
      <c r="AA164" s="81">
        <v>0</v>
      </c>
      <c r="AB164" s="81">
        <v>0</v>
      </c>
      <c r="AC164" s="82">
        <v>0</v>
      </c>
      <c r="AD164" s="81">
        <v>0</v>
      </c>
      <c r="AE164" s="81">
        <v>0</v>
      </c>
      <c r="AF164" s="81">
        <v>0</v>
      </c>
      <c r="AG164" s="81">
        <v>0</v>
      </c>
      <c r="AH164" s="81">
        <v>0</v>
      </c>
      <c r="AI164" s="83">
        <f t="shared" ref="AI164:AI183" si="306">SUM(V164:AC164)</f>
        <v>0</v>
      </c>
      <c r="BA164"/>
      <c r="BR164"/>
      <c r="CG164"/>
    </row>
    <row r="165" spans="1:85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304"/>
        <v>0</v>
      </c>
      <c r="J165" s="6"/>
      <c r="K165" s="31" t="s">
        <v>9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9">
        <v>0</v>
      </c>
      <c r="S165" s="20">
        <f t="shared" si="305"/>
        <v>0</v>
      </c>
      <c r="U165" s="84" t="s">
        <v>9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0</v>
      </c>
      <c r="AB165" s="76">
        <v>0</v>
      </c>
      <c r="AC165" s="77">
        <v>0</v>
      </c>
      <c r="AD165" s="78">
        <v>0</v>
      </c>
      <c r="AE165" s="78">
        <v>0</v>
      </c>
      <c r="AF165" s="78">
        <v>0</v>
      </c>
      <c r="AG165" s="78">
        <v>0</v>
      </c>
      <c r="AH165" s="78">
        <v>0</v>
      </c>
      <c r="AI165" s="79">
        <f t="shared" si="306"/>
        <v>0</v>
      </c>
      <c r="BA165"/>
      <c r="BR165"/>
      <c r="CG165"/>
    </row>
    <row r="166" spans="1:85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304"/>
        <v>0</v>
      </c>
      <c r="J166" s="6"/>
      <c r="K166" s="25" t="s">
        <v>54</v>
      </c>
      <c r="L166" s="26">
        <v>0</v>
      </c>
      <c r="M166" s="26">
        <v>0</v>
      </c>
      <c r="N166" s="26">
        <v>0</v>
      </c>
      <c r="O166" s="26">
        <v>0</v>
      </c>
      <c r="P166" s="26">
        <v>0</v>
      </c>
      <c r="Q166" s="26">
        <v>0</v>
      </c>
      <c r="R166" s="27">
        <v>0</v>
      </c>
      <c r="S166" s="28">
        <f t="shared" si="305"/>
        <v>0</v>
      </c>
      <c r="U166" s="80" t="s">
        <v>54</v>
      </c>
      <c r="V166" s="81">
        <v>0</v>
      </c>
      <c r="W166" s="81">
        <v>0</v>
      </c>
      <c r="X166" s="81">
        <v>0</v>
      </c>
      <c r="Y166" s="81">
        <v>0</v>
      </c>
      <c r="Z166" s="81">
        <v>0</v>
      </c>
      <c r="AA166" s="81">
        <v>0</v>
      </c>
      <c r="AB166" s="81">
        <v>0</v>
      </c>
      <c r="AC166" s="82">
        <v>0</v>
      </c>
      <c r="AD166" s="81">
        <v>0</v>
      </c>
      <c r="AE166" s="81">
        <v>0</v>
      </c>
      <c r="AF166" s="81">
        <v>0</v>
      </c>
      <c r="AG166" s="81">
        <v>0</v>
      </c>
      <c r="AH166" s="81">
        <v>0</v>
      </c>
      <c r="AI166" s="83">
        <f t="shared" si="306"/>
        <v>0</v>
      </c>
      <c r="BA166"/>
      <c r="BR166"/>
      <c r="CG166"/>
    </row>
    <row r="167" spans="1:85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304"/>
        <v>0</v>
      </c>
      <c r="J167" s="6"/>
      <c r="K167" s="31" t="s">
        <v>15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9">
        <v>0</v>
      </c>
      <c r="S167" s="20">
        <f t="shared" si="305"/>
        <v>0</v>
      </c>
      <c r="U167" s="84" t="s">
        <v>15</v>
      </c>
      <c r="V167" s="76">
        <v>0</v>
      </c>
      <c r="W167" s="76">
        <v>0</v>
      </c>
      <c r="X167" s="76">
        <v>0</v>
      </c>
      <c r="Y167" s="76">
        <v>0</v>
      </c>
      <c r="Z167" s="76">
        <v>0</v>
      </c>
      <c r="AA167" s="76">
        <v>0</v>
      </c>
      <c r="AB167" s="76">
        <v>0</v>
      </c>
      <c r="AC167" s="77">
        <v>0</v>
      </c>
      <c r="AD167" s="78">
        <v>0</v>
      </c>
      <c r="AE167" s="78">
        <v>0</v>
      </c>
      <c r="AF167" s="78">
        <v>0</v>
      </c>
      <c r="AG167" s="78">
        <v>0</v>
      </c>
      <c r="AH167" s="78">
        <v>0</v>
      </c>
      <c r="AI167" s="79">
        <f t="shared" si="306"/>
        <v>0</v>
      </c>
      <c r="BA167"/>
      <c r="BR167"/>
      <c r="CG167"/>
    </row>
    <row r="168" spans="1:85" x14ac:dyDescent="0.25">
      <c r="A168" s="21" t="s">
        <v>14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304"/>
        <v>0</v>
      </c>
      <c r="J168" s="6"/>
      <c r="K168" s="25" t="s">
        <v>14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7">
        <v>0</v>
      </c>
      <c r="S168" s="28">
        <f t="shared" si="305"/>
        <v>0</v>
      </c>
      <c r="U168" s="80" t="s">
        <v>55</v>
      </c>
      <c r="V168" s="81">
        <v>0</v>
      </c>
      <c r="W168" s="81">
        <v>0</v>
      </c>
      <c r="X168" s="81">
        <v>0</v>
      </c>
      <c r="Y168" s="81">
        <v>0</v>
      </c>
      <c r="Z168" s="81">
        <v>0</v>
      </c>
      <c r="AA168" s="81">
        <v>0</v>
      </c>
      <c r="AB168" s="81">
        <v>0</v>
      </c>
      <c r="AC168" s="82">
        <v>0</v>
      </c>
      <c r="AD168" s="81">
        <v>0</v>
      </c>
      <c r="AE168" s="81">
        <v>0</v>
      </c>
      <c r="AF168" s="81">
        <v>0</v>
      </c>
      <c r="AG168" s="81">
        <v>0</v>
      </c>
      <c r="AH168" s="81">
        <v>0</v>
      </c>
      <c r="AI168" s="83">
        <f t="shared" si="306"/>
        <v>0</v>
      </c>
      <c r="BA168"/>
      <c r="BR168"/>
      <c r="CG168"/>
    </row>
    <row r="169" spans="1:85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304"/>
        <v>0</v>
      </c>
      <c r="J169" s="6"/>
      <c r="K169" s="31" t="s">
        <v>56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9">
        <v>0</v>
      </c>
      <c r="S169" s="20">
        <f t="shared" si="305"/>
        <v>0</v>
      </c>
      <c r="U169" s="84" t="s">
        <v>56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0</v>
      </c>
      <c r="AB169" s="76">
        <v>0</v>
      </c>
      <c r="AC169" s="77">
        <v>0</v>
      </c>
      <c r="AD169" s="76">
        <v>0</v>
      </c>
      <c r="AE169" s="76">
        <v>0</v>
      </c>
      <c r="AF169" s="76">
        <v>0</v>
      </c>
      <c r="AG169" s="76">
        <v>0</v>
      </c>
      <c r="AH169" s="76">
        <v>0</v>
      </c>
      <c r="AI169" s="79">
        <f t="shared" si="306"/>
        <v>0</v>
      </c>
      <c r="BA169"/>
      <c r="BR169"/>
      <c r="CG169"/>
    </row>
    <row r="170" spans="1:85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304"/>
        <v>0</v>
      </c>
      <c r="J170" s="6"/>
      <c r="K170" s="25" t="s">
        <v>11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7">
        <v>0</v>
      </c>
      <c r="S170" s="28">
        <f t="shared" si="305"/>
        <v>0</v>
      </c>
      <c r="U170" s="80" t="s">
        <v>11</v>
      </c>
      <c r="V170" s="81">
        <v>0</v>
      </c>
      <c r="W170" s="81">
        <v>0</v>
      </c>
      <c r="X170" s="81">
        <v>0</v>
      </c>
      <c r="Y170" s="81">
        <v>0</v>
      </c>
      <c r="Z170" s="81">
        <v>0</v>
      </c>
      <c r="AA170" s="81">
        <v>0</v>
      </c>
      <c r="AB170" s="81">
        <v>0</v>
      </c>
      <c r="AC170" s="82">
        <v>0</v>
      </c>
      <c r="AD170" s="81">
        <v>0</v>
      </c>
      <c r="AE170" s="81">
        <v>0</v>
      </c>
      <c r="AF170" s="81">
        <v>0</v>
      </c>
      <c r="AG170" s="81">
        <v>0</v>
      </c>
      <c r="AH170" s="81">
        <v>0</v>
      </c>
      <c r="AI170" s="83">
        <f t="shared" si="306"/>
        <v>0</v>
      </c>
      <c r="BA170"/>
      <c r="BR170"/>
      <c r="CG170"/>
    </row>
    <row r="171" spans="1:85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304"/>
        <v>0</v>
      </c>
      <c r="J171" s="6"/>
      <c r="K171" s="31" t="s">
        <v>57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9">
        <v>0</v>
      </c>
      <c r="S171" s="20">
        <f t="shared" si="305"/>
        <v>0</v>
      </c>
      <c r="U171" s="84" t="s">
        <v>57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7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9">
        <f t="shared" si="306"/>
        <v>0</v>
      </c>
      <c r="BA171"/>
      <c r="BR171"/>
      <c r="CG171"/>
    </row>
    <row r="172" spans="1:85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304"/>
        <v>0</v>
      </c>
      <c r="J172" s="6"/>
      <c r="K172" s="25" t="s">
        <v>16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</v>
      </c>
      <c r="R172" s="27">
        <v>0</v>
      </c>
      <c r="S172" s="28">
        <f t="shared" si="305"/>
        <v>0</v>
      </c>
      <c r="U172" s="80" t="s">
        <v>16</v>
      </c>
      <c r="V172" s="81">
        <v>0</v>
      </c>
      <c r="W172" s="81">
        <v>0</v>
      </c>
      <c r="X172" s="81">
        <v>0</v>
      </c>
      <c r="Y172" s="81">
        <v>0</v>
      </c>
      <c r="Z172" s="81">
        <v>0</v>
      </c>
      <c r="AA172" s="81">
        <v>0</v>
      </c>
      <c r="AB172" s="81">
        <v>0</v>
      </c>
      <c r="AC172" s="82">
        <v>0</v>
      </c>
      <c r="AD172" s="81">
        <v>0</v>
      </c>
      <c r="AE172" s="81">
        <v>0</v>
      </c>
      <c r="AF172" s="81">
        <v>0</v>
      </c>
      <c r="AG172" s="81">
        <v>0</v>
      </c>
      <c r="AH172" s="81">
        <v>0</v>
      </c>
      <c r="AI172" s="83">
        <f t="shared" si="306"/>
        <v>0</v>
      </c>
      <c r="BA172"/>
      <c r="BR172"/>
      <c r="CG172"/>
    </row>
    <row r="173" spans="1:85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304"/>
        <v>0</v>
      </c>
      <c r="J173" s="6"/>
      <c r="K173" s="31" t="s">
        <v>136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9">
        <v>0</v>
      </c>
      <c r="S173" s="20">
        <f t="shared" si="305"/>
        <v>0</v>
      </c>
      <c r="U173" s="84" t="s">
        <v>136</v>
      </c>
      <c r="V173" s="76">
        <v>0</v>
      </c>
      <c r="W173" s="76">
        <v>0</v>
      </c>
      <c r="X173" s="76">
        <v>0</v>
      </c>
      <c r="Y173" s="76">
        <v>0</v>
      </c>
      <c r="Z173" s="76">
        <v>0</v>
      </c>
      <c r="AA173" s="76">
        <v>0</v>
      </c>
      <c r="AB173" s="76">
        <v>0</v>
      </c>
      <c r="AC173" s="77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9">
        <f t="shared" si="306"/>
        <v>0</v>
      </c>
      <c r="BA173"/>
      <c r="BR173"/>
      <c r="CG173"/>
    </row>
    <row r="174" spans="1:85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304"/>
        <v>0</v>
      </c>
      <c r="J174" s="6"/>
      <c r="K174" s="25" t="s">
        <v>24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7">
        <v>0</v>
      </c>
      <c r="S174" s="28">
        <f t="shared" si="305"/>
        <v>0</v>
      </c>
      <c r="U174" s="80" t="s">
        <v>24</v>
      </c>
      <c r="V174" s="81">
        <v>0</v>
      </c>
      <c r="W174" s="81">
        <v>0</v>
      </c>
      <c r="X174" s="81">
        <v>0</v>
      </c>
      <c r="Y174" s="81">
        <v>0</v>
      </c>
      <c r="Z174" s="81">
        <v>0</v>
      </c>
      <c r="AA174" s="81">
        <v>0</v>
      </c>
      <c r="AB174" s="81">
        <v>0</v>
      </c>
      <c r="AC174" s="82">
        <v>0</v>
      </c>
      <c r="AD174" s="81">
        <v>0</v>
      </c>
      <c r="AE174" s="81">
        <v>0</v>
      </c>
      <c r="AF174" s="81">
        <v>0</v>
      </c>
      <c r="AG174" s="81">
        <v>0</v>
      </c>
      <c r="AH174" s="81">
        <v>0</v>
      </c>
      <c r="AI174" s="83">
        <f t="shared" si="306"/>
        <v>0</v>
      </c>
      <c r="BA174"/>
      <c r="BR174"/>
      <c r="CG174"/>
    </row>
    <row r="175" spans="1:85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304"/>
        <v>0</v>
      </c>
      <c r="J175" s="6"/>
      <c r="K175" s="31" t="s">
        <v>23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9">
        <v>0</v>
      </c>
      <c r="S175" s="20">
        <f t="shared" si="305"/>
        <v>0</v>
      </c>
      <c r="U175" s="84" t="s">
        <v>23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7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9">
        <f t="shared" si="306"/>
        <v>0</v>
      </c>
      <c r="BA175"/>
      <c r="BR175"/>
      <c r="CG175"/>
    </row>
    <row r="176" spans="1:85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304"/>
        <v>0</v>
      </c>
      <c r="J176" s="6"/>
      <c r="K176" s="25" t="s">
        <v>58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7">
        <v>0</v>
      </c>
      <c r="S176" s="28">
        <f t="shared" si="305"/>
        <v>0</v>
      </c>
      <c r="U176" s="80" t="s">
        <v>58</v>
      </c>
      <c r="V176" s="81">
        <v>0</v>
      </c>
      <c r="W176" s="81">
        <v>0</v>
      </c>
      <c r="X176" s="81">
        <v>0</v>
      </c>
      <c r="Y176" s="81">
        <v>0</v>
      </c>
      <c r="Z176" s="81">
        <v>0</v>
      </c>
      <c r="AA176" s="81">
        <v>0</v>
      </c>
      <c r="AB176" s="81">
        <v>0</v>
      </c>
      <c r="AC176" s="82">
        <v>0</v>
      </c>
      <c r="AD176" s="81">
        <v>0</v>
      </c>
      <c r="AE176" s="81">
        <v>0</v>
      </c>
      <c r="AF176" s="81">
        <v>0</v>
      </c>
      <c r="AG176" s="81">
        <v>0</v>
      </c>
      <c r="AH176" s="81">
        <v>0</v>
      </c>
      <c r="AI176" s="83">
        <f t="shared" si="306"/>
        <v>0</v>
      </c>
      <c r="BA176"/>
      <c r="BR176"/>
      <c r="CG176"/>
    </row>
    <row r="177" spans="1:85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304"/>
        <v>0</v>
      </c>
      <c r="J177" s="6"/>
      <c r="K177" s="31" t="s">
        <v>21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9">
        <v>0</v>
      </c>
      <c r="S177" s="20">
        <f t="shared" si="305"/>
        <v>0</v>
      </c>
      <c r="U177" s="84" t="s">
        <v>21</v>
      </c>
      <c r="V177" s="76">
        <v>0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0</v>
      </c>
      <c r="AC177" s="77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9">
        <f t="shared" si="306"/>
        <v>0</v>
      </c>
      <c r="BA177"/>
      <c r="BR177"/>
      <c r="CG177"/>
    </row>
    <row r="178" spans="1:85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304"/>
        <v>0</v>
      </c>
      <c r="J178" s="6"/>
      <c r="K178" s="25" t="s">
        <v>20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7">
        <v>0</v>
      </c>
      <c r="S178" s="28">
        <f t="shared" si="305"/>
        <v>0</v>
      </c>
      <c r="U178" s="80" t="s">
        <v>59</v>
      </c>
      <c r="V178" s="81">
        <v>0</v>
      </c>
      <c r="W178" s="81">
        <v>0</v>
      </c>
      <c r="X178" s="81">
        <v>0</v>
      </c>
      <c r="Y178" s="81">
        <v>0</v>
      </c>
      <c r="Z178" s="81">
        <v>0</v>
      </c>
      <c r="AA178" s="81">
        <v>0</v>
      </c>
      <c r="AB178" s="81">
        <v>0</v>
      </c>
      <c r="AC178" s="82">
        <v>0</v>
      </c>
      <c r="AD178" s="81">
        <v>0</v>
      </c>
      <c r="AE178" s="81">
        <v>0</v>
      </c>
      <c r="AF178" s="81">
        <v>0</v>
      </c>
      <c r="AG178" s="81">
        <v>0</v>
      </c>
      <c r="AH178" s="81">
        <v>0</v>
      </c>
      <c r="AI178" s="83">
        <f t="shared" si="306"/>
        <v>0</v>
      </c>
      <c r="BA178"/>
      <c r="BR178"/>
      <c r="CG178"/>
    </row>
    <row r="179" spans="1:85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304"/>
        <v>0</v>
      </c>
      <c r="J179" s="6"/>
      <c r="K179" s="33" t="s">
        <v>62</v>
      </c>
      <c r="L179" s="18">
        <v>0</v>
      </c>
      <c r="M179" s="18">
        <v>0</v>
      </c>
      <c r="N179" s="18">
        <v>0</v>
      </c>
      <c r="O179" s="18">
        <v>0</v>
      </c>
      <c r="P179" s="18">
        <v>0</v>
      </c>
      <c r="Q179" s="18">
        <v>0</v>
      </c>
      <c r="R179" s="19">
        <v>0</v>
      </c>
      <c r="S179" s="20">
        <f t="shared" si="305"/>
        <v>0</v>
      </c>
      <c r="U179" s="85" t="s">
        <v>60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7">
        <v>0</v>
      </c>
      <c r="AD179" s="78">
        <v>0</v>
      </c>
      <c r="AE179" s="78">
        <v>0</v>
      </c>
      <c r="AF179" s="78">
        <v>0</v>
      </c>
      <c r="AG179" s="78">
        <v>0</v>
      </c>
      <c r="AH179" s="78">
        <v>0</v>
      </c>
      <c r="AI179" s="79">
        <f t="shared" si="306"/>
        <v>0</v>
      </c>
      <c r="BA179"/>
      <c r="BR179"/>
      <c r="CG179"/>
    </row>
    <row r="180" spans="1:85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304"/>
        <v>0</v>
      </c>
      <c r="J180" s="6"/>
      <c r="K180" s="38" t="s">
        <v>22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0</v>
      </c>
      <c r="R180" s="40">
        <v>0</v>
      </c>
      <c r="S180" s="41">
        <f t="shared" si="305"/>
        <v>0</v>
      </c>
      <c r="U180" s="86" t="s">
        <v>63</v>
      </c>
      <c r="V180" s="87">
        <v>0</v>
      </c>
      <c r="W180" s="87">
        <v>0</v>
      </c>
      <c r="X180" s="87">
        <v>0</v>
      </c>
      <c r="Y180" s="87">
        <v>0</v>
      </c>
      <c r="Z180" s="87">
        <v>0</v>
      </c>
      <c r="AA180" s="87">
        <v>0</v>
      </c>
      <c r="AB180" s="87">
        <v>0</v>
      </c>
      <c r="AC180" s="87">
        <v>0</v>
      </c>
      <c r="AD180" s="87">
        <v>0</v>
      </c>
      <c r="AE180" s="87">
        <v>0</v>
      </c>
      <c r="AF180" s="87">
        <v>0</v>
      </c>
      <c r="AG180" s="87">
        <v>0</v>
      </c>
      <c r="AH180" s="88">
        <v>0</v>
      </c>
      <c r="AI180" s="89">
        <f t="shared" si="306"/>
        <v>0</v>
      </c>
      <c r="BA180"/>
      <c r="BR180"/>
      <c r="CG180"/>
    </row>
    <row r="181" spans="1:85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304"/>
        <v>0</v>
      </c>
      <c r="J181" s="6"/>
      <c r="K181" s="46" t="s">
        <v>18</v>
      </c>
      <c r="L181" s="43">
        <v>0</v>
      </c>
      <c r="M181" s="43">
        <v>0</v>
      </c>
      <c r="N181" s="43">
        <v>0</v>
      </c>
      <c r="O181" s="43">
        <v>0</v>
      </c>
      <c r="P181" s="43">
        <v>0</v>
      </c>
      <c r="Q181" s="43">
        <v>0</v>
      </c>
      <c r="R181" s="47">
        <v>0</v>
      </c>
      <c r="S181" s="48">
        <f t="shared" si="305"/>
        <v>0</v>
      </c>
      <c r="U181" s="90" t="s">
        <v>18</v>
      </c>
      <c r="V181" s="91">
        <v>0</v>
      </c>
      <c r="W181" s="91">
        <v>0</v>
      </c>
      <c r="X181" s="91">
        <v>0</v>
      </c>
      <c r="Y181" s="91">
        <v>0</v>
      </c>
      <c r="Z181" s="91">
        <v>0</v>
      </c>
      <c r="AA181" s="91">
        <v>0</v>
      </c>
      <c r="AB181" s="91">
        <v>0</v>
      </c>
      <c r="AC181" s="91">
        <v>0</v>
      </c>
      <c r="AD181" s="92">
        <v>0</v>
      </c>
      <c r="AE181" s="92">
        <v>0</v>
      </c>
      <c r="AF181" s="92">
        <v>0</v>
      </c>
      <c r="AG181" s="92">
        <v>0</v>
      </c>
      <c r="AH181" s="92">
        <v>0</v>
      </c>
      <c r="AI181" s="93">
        <f t="shared" si="306"/>
        <v>0</v>
      </c>
      <c r="BA181"/>
      <c r="BR181"/>
      <c r="CG181"/>
    </row>
    <row r="182" spans="1:85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304"/>
        <v>0</v>
      </c>
      <c r="J182" s="6"/>
      <c r="K182" s="38" t="s">
        <v>19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40">
        <v>0</v>
      </c>
      <c r="S182" s="41">
        <f t="shared" si="305"/>
        <v>0</v>
      </c>
      <c r="U182" s="86" t="s">
        <v>19</v>
      </c>
      <c r="V182" s="87">
        <v>0</v>
      </c>
      <c r="W182" s="87">
        <v>0</v>
      </c>
      <c r="X182" s="87">
        <v>0</v>
      </c>
      <c r="Y182" s="87">
        <v>0</v>
      </c>
      <c r="Z182" s="87">
        <v>0</v>
      </c>
      <c r="AA182" s="87">
        <v>0</v>
      </c>
      <c r="AB182" s="87">
        <v>0</v>
      </c>
      <c r="AC182" s="87">
        <v>0</v>
      </c>
      <c r="AD182" s="87">
        <v>0</v>
      </c>
      <c r="AE182" s="87">
        <v>0</v>
      </c>
      <c r="AF182" s="87">
        <v>0</v>
      </c>
      <c r="AG182" s="87">
        <v>0</v>
      </c>
      <c r="AH182" s="88">
        <v>0</v>
      </c>
      <c r="AI182" s="89">
        <f t="shared" si="306"/>
        <v>0</v>
      </c>
      <c r="BA182"/>
      <c r="BR182"/>
      <c r="CG182"/>
    </row>
    <row r="183" spans="1:85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304"/>
        <v>0</v>
      </c>
      <c r="J183" s="6"/>
      <c r="K183" s="53" t="s">
        <v>10</v>
      </c>
      <c r="L183" s="50">
        <v>0</v>
      </c>
      <c r="M183" s="50">
        <v>0</v>
      </c>
      <c r="N183" s="50">
        <v>0</v>
      </c>
      <c r="O183" s="50">
        <v>0</v>
      </c>
      <c r="P183" s="50">
        <v>0</v>
      </c>
      <c r="Q183" s="50">
        <v>0</v>
      </c>
      <c r="R183" s="54">
        <v>0</v>
      </c>
      <c r="S183" s="55">
        <f t="shared" si="305"/>
        <v>0</v>
      </c>
      <c r="U183" s="90" t="s">
        <v>10</v>
      </c>
      <c r="V183" s="91">
        <v>0</v>
      </c>
      <c r="W183" s="91">
        <v>0</v>
      </c>
      <c r="X183" s="91">
        <v>0</v>
      </c>
      <c r="Y183" s="91">
        <v>0</v>
      </c>
      <c r="Z183" s="91">
        <v>0</v>
      </c>
      <c r="AA183" s="91">
        <v>0</v>
      </c>
      <c r="AB183" s="91">
        <v>0</v>
      </c>
      <c r="AC183" s="91">
        <v>0</v>
      </c>
      <c r="AD183" s="92">
        <v>0</v>
      </c>
      <c r="AE183" s="92">
        <v>0</v>
      </c>
      <c r="AF183" s="92">
        <v>0</v>
      </c>
      <c r="AG183" s="92">
        <v>0</v>
      </c>
      <c r="AH183" s="92">
        <v>0</v>
      </c>
      <c r="AI183" s="93">
        <f t="shared" si="306"/>
        <v>0</v>
      </c>
      <c r="BA183"/>
      <c r="BR183"/>
      <c r="CG183"/>
    </row>
    <row r="184" spans="1:85" x14ac:dyDescent="0.25">
      <c r="A184" s="56" t="s">
        <v>25</v>
      </c>
      <c r="B184" s="57">
        <f>SUM(B163:B179)</f>
        <v>0</v>
      </c>
      <c r="C184" s="57">
        <f t="shared" ref="C184:I184" si="307">SUM(C163:C179)</f>
        <v>0</v>
      </c>
      <c r="D184" s="57">
        <f t="shared" si="307"/>
        <v>0</v>
      </c>
      <c r="E184" s="57">
        <f t="shared" si="307"/>
        <v>0</v>
      </c>
      <c r="F184" s="57">
        <f t="shared" si="307"/>
        <v>0</v>
      </c>
      <c r="G184" s="57">
        <f t="shared" si="307"/>
        <v>0</v>
      </c>
      <c r="H184" s="58">
        <f t="shared" si="307"/>
        <v>0</v>
      </c>
      <c r="I184" s="16">
        <f t="shared" si="307"/>
        <v>0</v>
      </c>
      <c r="J184" s="6"/>
      <c r="K184" s="59" t="s">
        <v>25</v>
      </c>
      <c r="L184" s="57">
        <f>SUM(L163:L179)</f>
        <v>0</v>
      </c>
      <c r="M184" s="57">
        <f t="shared" ref="M184:S184" si="308">SUM(M163:M179)</f>
        <v>0</v>
      </c>
      <c r="N184" s="57">
        <f t="shared" si="308"/>
        <v>0</v>
      </c>
      <c r="O184" s="57">
        <f t="shared" si="308"/>
        <v>0</v>
      </c>
      <c r="P184" s="57">
        <f t="shared" si="308"/>
        <v>0</v>
      </c>
      <c r="Q184" s="57">
        <f t="shared" si="308"/>
        <v>0</v>
      </c>
      <c r="R184" s="58">
        <f t="shared" si="308"/>
        <v>0</v>
      </c>
      <c r="S184" s="60">
        <f t="shared" si="308"/>
        <v>0</v>
      </c>
      <c r="U184" s="94" t="s">
        <v>61</v>
      </c>
      <c r="V184" s="95">
        <f>SUM(V163:V179)</f>
        <v>0</v>
      </c>
      <c r="W184" s="95">
        <f t="shared" ref="W184:AH184" si="309">SUM(W163:W179)</f>
        <v>0</v>
      </c>
      <c r="X184" s="95">
        <f t="shared" si="309"/>
        <v>0</v>
      </c>
      <c r="Y184" s="95">
        <f t="shared" si="309"/>
        <v>0</v>
      </c>
      <c r="Z184" s="95">
        <f t="shared" si="309"/>
        <v>0</v>
      </c>
      <c r="AA184" s="95">
        <f t="shared" si="309"/>
        <v>0</v>
      </c>
      <c r="AB184" s="95">
        <f t="shared" si="309"/>
        <v>0</v>
      </c>
      <c r="AC184" s="95">
        <f t="shared" si="309"/>
        <v>0</v>
      </c>
      <c r="AD184" s="96">
        <f t="shared" si="309"/>
        <v>0</v>
      </c>
      <c r="AE184" s="96">
        <f t="shared" si="309"/>
        <v>0</v>
      </c>
      <c r="AF184" s="96">
        <f t="shared" si="309"/>
        <v>0</v>
      </c>
      <c r="AG184" s="96">
        <f t="shared" si="309"/>
        <v>0</v>
      </c>
      <c r="AH184" s="96">
        <f t="shared" si="309"/>
        <v>0</v>
      </c>
      <c r="AI184" s="97">
        <f>SUM(V184:AC184)</f>
        <v>0</v>
      </c>
      <c r="BA184"/>
      <c r="BR184"/>
      <c r="CG184"/>
    </row>
    <row r="185" spans="1:85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310">IF($I184=0,"-",C184/$I184)</f>
        <v>-</v>
      </c>
      <c r="D185" s="98" t="str">
        <f t="shared" si="310"/>
        <v>-</v>
      </c>
      <c r="E185" s="98" t="str">
        <f t="shared" si="310"/>
        <v>-</v>
      </c>
      <c r="F185" s="98" t="str">
        <f t="shared" si="310"/>
        <v>-</v>
      </c>
      <c r="G185" s="98" t="str">
        <f t="shared" si="310"/>
        <v>-</v>
      </c>
      <c r="H185" s="99" t="str">
        <f t="shared" si="310"/>
        <v>-</v>
      </c>
      <c r="I185" s="100">
        <f>SUM(B185:H185)</f>
        <v>0</v>
      </c>
      <c r="J185"/>
      <c r="K185" s="64" t="s">
        <v>86</v>
      </c>
      <c r="L185" s="65" t="str">
        <f>IF($S184=0,"-",L184/$S184)</f>
        <v>-</v>
      </c>
      <c r="M185" s="65" t="str">
        <f t="shared" ref="M185:R185" si="311">IF($S184=0,"-",M184/$S184)</f>
        <v>-</v>
      </c>
      <c r="N185" s="65" t="str">
        <f t="shared" si="311"/>
        <v>-</v>
      </c>
      <c r="O185" s="65" t="str">
        <f t="shared" si="311"/>
        <v>-</v>
      </c>
      <c r="P185" s="65" t="str">
        <f t="shared" si="311"/>
        <v>-</v>
      </c>
      <c r="Q185" s="65" t="str">
        <f t="shared" si="311"/>
        <v>-</v>
      </c>
      <c r="R185" s="66" t="str">
        <f t="shared" si="311"/>
        <v>-</v>
      </c>
      <c r="S185" s="67">
        <f>SUM(L185:R185)</f>
        <v>0</v>
      </c>
      <c r="U185" s="101" t="s">
        <v>86</v>
      </c>
      <c r="V185" s="102" t="e">
        <f>+V184/$AI184</f>
        <v>#DIV/0!</v>
      </c>
      <c r="W185" s="102" t="e">
        <f t="shared" ref="W185:AH185" si="312">+W184/$AI184</f>
        <v>#DIV/0!</v>
      </c>
      <c r="X185" s="102" t="e">
        <f t="shared" si="312"/>
        <v>#DIV/0!</v>
      </c>
      <c r="Y185" s="102" t="e">
        <f t="shared" si="312"/>
        <v>#DIV/0!</v>
      </c>
      <c r="Z185" s="102" t="e">
        <f t="shared" si="312"/>
        <v>#DIV/0!</v>
      </c>
      <c r="AA185" s="102" t="e">
        <f t="shared" si="312"/>
        <v>#DIV/0!</v>
      </c>
      <c r="AB185" s="102" t="e">
        <f t="shared" si="312"/>
        <v>#DIV/0!</v>
      </c>
      <c r="AC185" s="102" t="e">
        <f t="shared" si="312"/>
        <v>#DIV/0!</v>
      </c>
      <c r="AD185" s="102" t="e">
        <f t="shared" si="312"/>
        <v>#DIV/0!</v>
      </c>
      <c r="AE185" s="102" t="e">
        <f t="shared" si="312"/>
        <v>#DIV/0!</v>
      </c>
      <c r="AF185" s="102" t="e">
        <f t="shared" si="312"/>
        <v>#DIV/0!</v>
      </c>
      <c r="AG185" s="102" t="e">
        <f t="shared" si="312"/>
        <v>#DIV/0!</v>
      </c>
      <c r="AH185" s="102" t="e">
        <f t="shared" si="312"/>
        <v>#DIV/0!</v>
      </c>
      <c r="AI185" s="103" t="e">
        <f>SUM(V185:AC185)</f>
        <v>#DIV/0!</v>
      </c>
    </row>
    <row r="186" spans="1:85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K186" s="105"/>
      <c r="L186" s="105"/>
      <c r="M186" s="105"/>
      <c r="N186" s="105"/>
      <c r="O186" s="105"/>
      <c r="P186" s="105"/>
      <c r="Q186" s="105"/>
      <c r="R186" s="105"/>
      <c r="S186" s="105"/>
      <c r="AI186" s="6"/>
      <c r="BA186"/>
      <c r="BR186"/>
      <c r="CG186"/>
    </row>
    <row r="187" spans="1:85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K187" s="240" t="s">
        <v>33</v>
      </c>
      <c r="L187" s="10" t="s">
        <v>0</v>
      </c>
      <c r="M187" s="10" t="s">
        <v>1</v>
      </c>
      <c r="N187" s="10" t="s">
        <v>2</v>
      </c>
      <c r="O187" s="10" t="s">
        <v>3</v>
      </c>
      <c r="P187" s="10" t="s">
        <v>26</v>
      </c>
      <c r="Q187" s="10" t="s">
        <v>4</v>
      </c>
      <c r="R187" s="10" t="s">
        <v>85</v>
      </c>
      <c r="S187" s="11" t="s">
        <v>5</v>
      </c>
      <c r="U187" s="242" t="s">
        <v>33</v>
      </c>
      <c r="V187" s="69" t="s">
        <v>78</v>
      </c>
      <c r="W187" s="69" t="s">
        <v>79</v>
      </c>
      <c r="X187" s="69" t="s">
        <v>4</v>
      </c>
      <c r="Y187" s="69" t="s">
        <v>1</v>
      </c>
      <c r="Z187" s="69" t="s">
        <v>2</v>
      </c>
      <c r="AA187" s="69" t="s">
        <v>3</v>
      </c>
      <c r="AB187" s="69" t="s">
        <v>53</v>
      </c>
      <c r="AC187" s="69" t="s">
        <v>65</v>
      </c>
      <c r="AD187" s="70" t="s">
        <v>80</v>
      </c>
      <c r="AE187" s="70" t="s">
        <v>81</v>
      </c>
      <c r="AF187" s="70" t="s">
        <v>82</v>
      </c>
      <c r="AG187" s="70" t="s">
        <v>83</v>
      </c>
      <c r="AH187" s="70" t="s">
        <v>84</v>
      </c>
      <c r="AI187" s="71" t="s">
        <v>61</v>
      </c>
      <c r="BA187"/>
      <c r="BR187"/>
      <c r="CG187"/>
    </row>
    <row r="188" spans="1:85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K188" s="241" t="s">
        <v>33</v>
      </c>
      <c r="L188" s="207" t="s">
        <v>66</v>
      </c>
      <c r="M188" s="208"/>
      <c r="N188" s="208"/>
      <c r="O188" s="208"/>
      <c r="P188" s="208"/>
      <c r="Q188" s="208"/>
      <c r="R188" s="208"/>
      <c r="S188" s="209"/>
      <c r="U188" s="243" t="s">
        <v>33</v>
      </c>
      <c r="V188" s="236" t="s">
        <v>66</v>
      </c>
      <c r="W188" s="236"/>
      <c r="X188" s="236"/>
      <c r="Y188" s="236"/>
      <c r="Z188" s="236"/>
      <c r="AA188" s="236"/>
      <c r="AB188" s="236"/>
      <c r="AC188" s="236"/>
      <c r="AD188" s="236"/>
      <c r="AE188" s="236"/>
      <c r="AF188" s="236"/>
      <c r="AG188" s="236"/>
      <c r="AH188" s="236"/>
      <c r="AI188" s="237"/>
      <c r="BA188"/>
      <c r="BR188"/>
      <c r="CG188"/>
    </row>
    <row r="189" spans="1:85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  <c r="J189" s="6"/>
      <c r="K189" s="72" t="s">
        <v>6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73">
        <v>0</v>
      </c>
      <c r="S189" s="74">
        <f>SUM(L189:R189)</f>
        <v>0</v>
      </c>
      <c r="U189" s="75" t="s">
        <v>6</v>
      </c>
      <c r="V189" s="76">
        <v>0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7">
        <v>0</v>
      </c>
      <c r="AD189" s="78">
        <v>0</v>
      </c>
      <c r="AE189" s="78">
        <v>0</v>
      </c>
      <c r="AF189" s="78">
        <v>0</v>
      </c>
      <c r="AG189" s="78">
        <v>0</v>
      </c>
      <c r="AH189" s="78">
        <v>0</v>
      </c>
      <c r="AI189" s="79">
        <f>SUM(V189:AC189)</f>
        <v>0</v>
      </c>
      <c r="BA189"/>
      <c r="BR189"/>
      <c r="CG189"/>
    </row>
    <row r="190" spans="1:85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313">SUM(B190:H190)</f>
        <v>0</v>
      </c>
      <c r="J190" s="6"/>
      <c r="K190" s="25" t="s">
        <v>7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7">
        <v>0</v>
      </c>
      <c r="S190" s="28">
        <f t="shared" ref="S190:S209" si="314">SUM(L190:R190)</f>
        <v>0</v>
      </c>
      <c r="U190" s="80" t="s">
        <v>7</v>
      </c>
      <c r="V190" s="81">
        <v>0</v>
      </c>
      <c r="W190" s="81">
        <v>0</v>
      </c>
      <c r="X190" s="81">
        <v>0</v>
      </c>
      <c r="Y190" s="81">
        <v>0</v>
      </c>
      <c r="Z190" s="81">
        <v>0</v>
      </c>
      <c r="AA190" s="81">
        <v>0</v>
      </c>
      <c r="AB190" s="81">
        <v>0</v>
      </c>
      <c r="AC190" s="82">
        <v>0</v>
      </c>
      <c r="AD190" s="81">
        <v>0</v>
      </c>
      <c r="AE190" s="81">
        <v>0</v>
      </c>
      <c r="AF190" s="81">
        <v>0</v>
      </c>
      <c r="AG190" s="81">
        <v>0</v>
      </c>
      <c r="AH190" s="81">
        <v>0</v>
      </c>
      <c r="AI190" s="83">
        <f t="shared" ref="AI190:AI209" si="315">SUM(V190:AC190)</f>
        <v>0</v>
      </c>
      <c r="BA190"/>
      <c r="BR190"/>
      <c r="CG190"/>
    </row>
    <row r="191" spans="1:85" x14ac:dyDescent="0.25">
      <c r="A191" s="29" t="s">
        <v>9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si="313"/>
        <v>0</v>
      </c>
      <c r="J191" s="6"/>
      <c r="K191" s="31" t="s">
        <v>9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9">
        <v>0</v>
      </c>
      <c r="S191" s="20">
        <f t="shared" si="314"/>
        <v>0</v>
      </c>
      <c r="U191" s="84" t="s">
        <v>9</v>
      </c>
      <c r="V191" s="76">
        <v>0</v>
      </c>
      <c r="W191" s="76">
        <v>0</v>
      </c>
      <c r="X191" s="76">
        <v>0</v>
      </c>
      <c r="Y191" s="76">
        <v>0</v>
      </c>
      <c r="Z191" s="76">
        <v>0</v>
      </c>
      <c r="AA191" s="76">
        <v>0</v>
      </c>
      <c r="AB191" s="76">
        <v>0</v>
      </c>
      <c r="AC191" s="77">
        <v>0</v>
      </c>
      <c r="AD191" s="78">
        <v>0</v>
      </c>
      <c r="AE191" s="78">
        <v>0</v>
      </c>
      <c r="AF191" s="78">
        <v>0</v>
      </c>
      <c r="AG191" s="78">
        <v>0</v>
      </c>
      <c r="AH191" s="78">
        <v>0</v>
      </c>
      <c r="AI191" s="79">
        <f t="shared" si="315"/>
        <v>0</v>
      </c>
      <c r="BA191"/>
      <c r="BR191"/>
      <c r="CG191"/>
    </row>
    <row r="192" spans="1:85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313"/>
        <v>0</v>
      </c>
      <c r="J192" s="6"/>
      <c r="K192" s="25" t="s">
        <v>54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7">
        <v>0</v>
      </c>
      <c r="S192" s="28">
        <f t="shared" si="314"/>
        <v>0</v>
      </c>
      <c r="U192" s="80" t="s">
        <v>54</v>
      </c>
      <c r="V192" s="81">
        <v>0</v>
      </c>
      <c r="W192" s="81">
        <v>0</v>
      </c>
      <c r="X192" s="81">
        <v>0</v>
      </c>
      <c r="Y192" s="81">
        <v>0</v>
      </c>
      <c r="Z192" s="81">
        <v>0</v>
      </c>
      <c r="AA192" s="81">
        <v>0</v>
      </c>
      <c r="AB192" s="81">
        <v>0</v>
      </c>
      <c r="AC192" s="82">
        <v>0</v>
      </c>
      <c r="AD192" s="81">
        <v>0</v>
      </c>
      <c r="AE192" s="81">
        <v>0</v>
      </c>
      <c r="AF192" s="81">
        <v>0</v>
      </c>
      <c r="AG192" s="81">
        <v>0</v>
      </c>
      <c r="AH192" s="81">
        <v>0</v>
      </c>
      <c r="AI192" s="83">
        <f t="shared" si="315"/>
        <v>0</v>
      </c>
      <c r="BA192"/>
      <c r="BR192"/>
      <c r="CG192"/>
    </row>
    <row r="193" spans="1:85" x14ac:dyDescent="0.25">
      <c r="A193" s="29" t="s">
        <v>15</v>
      </c>
      <c r="B193" s="18">
        <v>7.3235156119018541</v>
      </c>
      <c r="C193" s="18">
        <v>0</v>
      </c>
      <c r="D193" s="18">
        <v>9.0690870079367905</v>
      </c>
      <c r="E193" s="18">
        <v>0</v>
      </c>
      <c r="F193" s="214"/>
      <c r="G193" s="18">
        <v>0</v>
      </c>
      <c r="H193" s="30">
        <v>0</v>
      </c>
      <c r="I193" s="16">
        <f t="shared" si="313"/>
        <v>16.392602619838645</v>
      </c>
      <c r="J193" s="6"/>
      <c r="K193" s="31" t="s">
        <v>15</v>
      </c>
      <c r="L193" s="18">
        <v>7.3235156119018541</v>
      </c>
      <c r="M193" s="18">
        <v>0</v>
      </c>
      <c r="N193" s="18">
        <v>9.0690870079367905</v>
      </c>
      <c r="O193" s="18">
        <v>0</v>
      </c>
      <c r="P193" s="18">
        <v>0</v>
      </c>
      <c r="Q193" s="18">
        <v>0</v>
      </c>
      <c r="R193" s="19">
        <v>0</v>
      </c>
      <c r="S193" s="20">
        <f t="shared" si="314"/>
        <v>16.392602619838645</v>
      </c>
      <c r="U193" s="84" t="s">
        <v>15</v>
      </c>
      <c r="V193" s="76">
        <v>7.3235156119018541</v>
      </c>
      <c r="W193" s="76">
        <v>0</v>
      </c>
      <c r="X193" s="76">
        <v>0</v>
      </c>
      <c r="Y193" s="76">
        <v>0</v>
      </c>
      <c r="Z193" s="76">
        <v>9.0690870079367905</v>
      </c>
      <c r="AA193" s="76">
        <v>0</v>
      </c>
      <c r="AB193" s="76">
        <v>0</v>
      </c>
      <c r="AC193" s="77">
        <v>0</v>
      </c>
      <c r="AD193" s="78">
        <v>0</v>
      </c>
      <c r="AE193" s="78">
        <v>0</v>
      </c>
      <c r="AF193" s="78">
        <v>0</v>
      </c>
      <c r="AG193" s="78">
        <v>0</v>
      </c>
      <c r="AH193" s="78">
        <v>0</v>
      </c>
      <c r="AI193" s="79">
        <f t="shared" si="315"/>
        <v>16.392602619838645</v>
      </c>
      <c r="BA193"/>
      <c r="BR193"/>
      <c r="CG193"/>
    </row>
    <row r="194" spans="1:85" x14ac:dyDescent="0.25">
      <c r="A194" s="21" t="s">
        <v>14</v>
      </c>
      <c r="B194" s="22">
        <v>1.719184860430359</v>
      </c>
      <c r="C194" s="22">
        <v>1.0860051424208628</v>
      </c>
      <c r="D194" s="22">
        <v>4.9594953802616315</v>
      </c>
      <c r="E194" s="22">
        <v>0</v>
      </c>
      <c r="F194" s="214"/>
      <c r="G194" s="22">
        <v>0</v>
      </c>
      <c r="H194" s="23">
        <v>0</v>
      </c>
      <c r="I194" s="24">
        <f t="shared" si="313"/>
        <v>7.7646853831128535</v>
      </c>
      <c r="J194" s="6"/>
      <c r="K194" s="25" t="s">
        <v>14</v>
      </c>
      <c r="L194" s="26">
        <v>1.719184860430359</v>
      </c>
      <c r="M194" s="26">
        <v>1.0860051424208628</v>
      </c>
      <c r="N194" s="26">
        <v>4.9594953802616315</v>
      </c>
      <c r="O194" s="26">
        <v>0</v>
      </c>
      <c r="P194" s="26">
        <v>0</v>
      </c>
      <c r="Q194" s="26">
        <v>0</v>
      </c>
      <c r="R194" s="27">
        <v>0</v>
      </c>
      <c r="S194" s="28">
        <f t="shared" si="314"/>
        <v>7.7646853831128535</v>
      </c>
      <c r="U194" s="80" t="s">
        <v>55</v>
      </c>
      <c r="V194" s="81">
        <v>1.6756299278957989</v>
      </c>
      <c r="W194" s="81">
        <v>0</v>
      </c>
      <c r="X194" s="81">
        <v>0</v>
      </c>
      <c r="Y194" s="81">
        <v>1.0860051424208628</v>
      </c>
      <c r="Z194" s="81">
        <v>3.3938998872799648</v>
      </c>
      <c r="AA194" s="81">
        <v>0</v>
      </c>
      <c r="AB194" s="81">
        <v>0</v>
      </c>
      <c r="AC194" s="82">
        <v>1.6091504255162272</v>
      </c>
      <c r="AD194" s="81">
        <v>4.3554932534560213E-2</v>
      </c>
      <c r="AE194" s="81">
        <v>0</v>
      </c>
      <c r="AF194" s="81">
        <v>0</v>
      </c>
      <c r="AG194" s="81">
        <v>1.5655954929816669</v>
      </c>
      <c r="AH194" s="81">
        <v>0</v>
      </c>
      <c r="AI194" s="83">
        <f t="shared" si="315"/>
        <v>7.7646853831128544</v>
      </c>
      <c r="BA194"/>
      <c r="BR194"/>
      <c r="CG194"/>
    </row>
    <row r="195" spans="1:85" x14ac:dyDescent="0.25">
      <c r="A195" s="29" t="s">
        <v>56</v>
      </c>
      <c r="B195" s="18">
        <v>0</v>
      </c>
      <c r="C195" s="18">
        <v>0</v>
      </c>
      <c r="D195" s="18">
        <v>4.0786083341568184E-2</v>
      </c>
      <c r="E195" s="18">
        <v>0.57172214147912959</v>
      </c>
      <c r="F195" s="214"/>
      <c r="G195" s="18">
        <v>0</v>
      </c>
      <c r="H195" s="30">
        <v>0</v>
      </c>
      <c r="I195" s="16">
        <f t="shared" si="313"/>
        <v>0.61250822482069778</v>
      </c>
      <c r="J195" s="6"/>
      <c r="K195" s="31" t="s">
        <v>56</v>
      </c>
      <c r="L195" s="18">
        <v>0</v>
      </c>
      <c r="M195" s="18">
        <v>0</v>
      </c>
      <c r="N195" s="18">
        <v>4.0786083341568184E-2</v>
      </c>
      <c r="O195" s="18">
        <v>0.57172214147912959</v>
      </c>
      <c r="P195" s="18">
        <v>93.197396817345592</v>
      </c>
      <c r="Q195" s="18">
        <v>0</v>
      </c>
      <c r="R195" s="19">
        <v>0</v>
      </c>
      <c r="S195" s="20">
        <f t="shared" si="314"/>
        <v>93.809905042166292</v>
      </c>
      <c r="U195" s="84" t="s">
        <v>56</v>
      </c>
      <c r="V195" s="76">
        <v>0</v>
      </c>
      <c r="W195" s="76">
        <v>0</v>
      </c>
      <c r="X195" s="76">
        <v>0</v>
      </c>
      <c r="Y195" s="76">
        <v>0</v>
      </c>
      <c r="Z195" s="76">
        <v>0</v>
      </c>
      <c r="AA195" s="76">
        <v>7.3326957665623971E-2</v>
      </c>
      <c r="AB195" s="76">
        <v>93.197396817345592</v>
      </c>
      <c r="AC195" s="77">
        <v>0.53918126715507386</v>
      </c>
      <c r="AD195" s="76">
        <v>0</v>
      </c>
      <c r="AE195" s="76">
        <v>0.49839518381350567</v>
      </c>
      <c r="AF195" s="76">
        <v>0</v>
      </c>
      <c r="AG195" s="76">
        <v>4.0786083341568184E-2</v>
      </c>
      <c r="AH195" s="76">
        <v>0</v>
      </c>
      <c r="AI195" s="79">
        <f t="shared" si="315"/>
        <v>93.809905042166292</v>
      </c>
      <c r="BA195"/>
      <c r="BR195"/>
      <c r="CG195"/>
    </row>
    <row r="196" spans="1:85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313"/>
        <v>0</v>
      </c>
      <c r="J196" s="6"/>
      <c r="K196" s="25" t="s">
        <v>11</v>
      </c>
      <c r="L196" s="26">
        <v>0</v>
      </c>
      <c r="M196" s="26">
        <v>0</v>
      </c>
      <c r="N196" s="26">
        <v>0</v>
      </c>
      <c r="O196" s="26">
        <v>0</v>
      </c>
      <c r="P196" s="26">
        <v>0.76955837140791117</v>
      </c>
      <c r="Q196" s="26">
        <v>0</v>
      </c>
      <c r="R196" s="27">
        <v>0</v>
      </c>
      <c r="S196" s="28">
        <f t="shared" si="314"/>
        <v>0.76955837140791117</v>
      </c>
      <c r="U196" s="80" t="s">
        <v>11</v>
      </c>
      <c r="V196" s="81">
        <v>0</v>
      </c>
      <c r="W196" s="81">
        <v>0</v>
      </c>
      <c r="X196" s="81">
        <v>0</v>
      </c>
      <c r="Y196" s="81">
        <v>0</v>
      </c>
      <c r="Z196" s="81">
        <v>0</v>
      </c>
      <c r="AA196" s="81">
        <v>0</v>
      </c>
      <c r="AB196" s="81">
        <v>0.76955837140791117</v>
      </c>
      <c r="AC196" s="82">
        <v>0</v>
      </c>
      <c r="AD196" s="81">
        <v>0</v>
      </c>
      <c r="AE196" s="81">
        <v>0</v>
      </c>
      <c r="AF196" s="81">
        <v>0</v>
      </c>
      <c r="AG196" s="81">
        <v>0</v>
      </c>
      <c r="AH196" s="81">
        <v>0</v>
      </c>
      <c r="AI196" s="83">
        <f t="shared" si="315"/>
        <v>0.76955837140791117</v>
      </c>
      <c r="BA196"/>
      <c r="BR196"/>
      <c r="CG196"/>
    </row>
    <row r="197" spans="1:85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313"/>
        <v>0</v>
      </c>
      <c r="J197" s="6"/>
      <c r="K197" s="31" t="s">
        <v>57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9">
        <v>0</v>
      </c>
      <c r="S197" s="20">
        <f t="shared" si="314"/>
        <v>0</v>
      </c>
      <c r="U197" s="84" t="s">
        <v>57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7">
        <v>0</v>
      </c>
      <c r="AD197" s="76">
        <v>0</v>
      </c>
      <c r="AE197" s="76">
        <v>0</v>
      </c>
      <c r="AF197" s="76">
        <v>0</v>
      </c>
      <c r="AG197" s="76">
        <v>0</v>
      </c>
      <c r="AH197" s="76">
        <v>0</v>
      </c>
      <c r="AI197" s="79">
        <f t="shared" si="315"/>
        <v>0</v>
      </c>
      <c r="BA197"/>
      <c r="BR197"/>
      <c r="CG197"/>
    </row>
    <row r="198" spans="1:85" x14ac:dyDescent="0.25">
      <c r="A198" s="21" t="s">
        <v>16</v>
      </c>
      <c r="B198" s="22">
        <v>2.0053617928916192</v>
      </c>
      <c r="C198" s="22">
        <v>0</v>
      </c>
      <c r="D198" s="22">
        <v>1.1940445688795929</v>
      </c>
      <c r="E198" s="22">
        <v>0</v>
      </c>
      <c r="F198" s="214"/>
      <c r="G198" s="22">
        <v>0</v>
      </c>
      <c r="H198" s="23">
        <v>0</v>
      </c>
      <c r="I198" s="24">
        <f t="shared" si="313"/>
        <v>3.1994063617712118</v>
      </c>
      <c r="J198" s="6"/>
      <c r="K198" s="25" t="s">
        <v>16</v>
      </c>
      <c r="L198" s="26">
        <v>2.0053617928916192</v>
      </c>
      <c r="M198" s="26">
        <v>0</v>
      </c>
      <c r="N198" s="26">
        <v>1.1940445688795929</v>
      </c>
      <c r="O198" s="26">
        <v>0</v>
      </c>
      <c r="P198" s="26">
        <v>0</v>
      </c>
      <c r="Q198" s="26">
        <v>0</v>
      </c>
      <c r="R198" s="27">
        <v>0</v>
      </c>
      <c r="S198" s="28">
        <f t="shared" si="314"/>
        <v>3.1994063617712118</v>
      </c>
      <c r="U198" s="80" t="s">
        <v>16</v>
      </c>
      <c r="V198" s="81">
        <v>2.0053617928916192</v>
      </c>
      <c r="W198" s="81">
        <v>0</v>
      </c>
      <c r="X198" s="81">
        <v>0</v>
      </c>
      <c r="Y198" s="81">
        <v>0</v>
      </c>
      <c r="Z198" s="81">
        <v>0.44594570093944136</v>
      </c>
      <c r="AA198" s="81">
        <v>0</v>
      </c>
      <c r="AB198" s="81">
        <v>0</v>
      </c>
      <c r="AC198" s="82">
        <v>0.74809886794015157</v>
      </c>
      <c r="AD198" s="81">
        <v>0</v>
      </c>
      <c r="AE198" s="81">
        <v>0</v>
      </c>
      <c r="AF198" s="81">
        <v>0</v>
      </c>
      <c r="AG198" s="81">
        <v>0.74809886794015157</v>
      </c>
      <c r="AH198" s="81">
        <v>0</v>
      </c>
      <c r="AI198" s="83">
        <f t="shared" si="315"/>
        <v>3.1994063617712118</v>
      </c>
      <c r="BA198"/>
      <c r="BR198"/>
      <c r="CG198"/>
    </row>
    <row r="199" spans="1:85" x14ac:dyDescent="0.25">
      <c r="A199" s="29" t="s">
        <v>136</v>
      </c>
      <c r="B199" s="18">
        <v>13.915727783418843</v>
      </c>
      <c r="C199" s="18">
        <v>19.69755743218732</v>
      </c>
      <c r="D199" s="18">
        <v>154.12994015365859</v>
      </c>
      <c r="E199" s="18">
        <v>0</v>
      </c>
      <c r="F199" s="214"/>
      <c r="G199" s="18">
        <v>0</v>
      </c>
      <c r="H199" s="30">
        <v>0</v>
      </c>
      <c r="I199" s="16">
        <f t="shared" si="313"/>
        <v>187.74322536926476</v>
      </c>
      <c r="J199" s="6"/>
      <c r="K199" s="31" t="s">
        <v>136</v>
      </c>
      <c r="L199" s="18">
        <v>13.915727783418843</v>
      </c>
      <c r="M199" s="18">
        <v>19.69755743218732</v>
      </c>
      <c r="N199" s="18">
        <v>154.12994015365859</v>
      </c>
      <c r="O199" s="18">
        <v>0</v>
      </c>
      <c r="P199" s="18">
        <v>0</v>
      </c>
      <c r="Q199" s="18">
        <v>0</v>
      </c>
      <c r="R199" s="19">
        <v>0</v>
      </c>
      <c r="S199" s="20">
        <f t="shared" si="314"/>
        <v>187.74322536926476</v>
      </c>
      <c r="U199" s="84" t="s">
        <v>136</v>
      </c>
      <c r="V199" s="76">
        <v>10.377192669995672</v>
      </c>
      <c r="W199" s="76">
        <v>0</v>
      </c>
      <c r="X199" s="76">
        <v>0</v>
      </c>
      <c r="Y199" s="76">
        <v>19.69755743218732</v>
      </c>
      <c r="Z199" s="76">
        <v>150.05445917239837</v>
      </c>
      <c r="AA199" s="76">
        <v>0</v>
      </c>
      <c r="AB199" s="76">
        <v>0</v>
      </c>
      <c r="AC199" s="77">
        <v>7.614016094683385</v>
      </c>
      <c r="AD199" s="76">
        <v>3.5385351134231713</v>
      </c>
      <c r="AE199" s="76">
        <v>0</v>
      </c>
      <c r="AF199" s="76">
        <v>0</v>
      </c>
      <c r="AG199" s="76">
        <v>4.0754809812602151</v>
      </c>
      <c r="AH199" s="76">
        <v>0</v>
      </c>
      <c r="AI199" s="79">
        <f t="shared" si="315"/>
        <v>187.74322536926476</v>
      </c>
      <c r="BA199"/>
      <c r="BR199"/>
      <c r="CG199"/>
    </row>
    <row r="200" spans="1:85" x14ac:dyDescent="0.25">
      <c r="A200" s="21" t="s">
        <v>24</v>
      </c>
      <c r="B200" s="22">
        <v>2.1635112792628575</v>
      </c>
      <c r="C200" s="22">
        <v>2.1512404325955789E-2</v>
      </c>
      <c r="D200" s="22">
        <v>22.456932892418411</v>
      </c>
      <c r="E200" s="22">
        <v>16.599171389648191</v>
      </c>
      <c r="F200" s="214"/>
      <c r="G200" s="22">
        <v>1.8728615405231535</v>
      </c>
      <c r="H200" s="23">
        <v>0</v>
      </c>
      <c r="I200" s="24">
        <f t="shared" si="313"/>
        <v>43.113989506178569</v>
      </c>
      <c r="J200" s="6"/>
      <c r="K200" s="25" t="s">
        <v>24</v>
      </c>
      <c r="L200" s="26">
        <v>2.1635112792628575</v>
      </c>
      <c r="M200" s="26">
        <v>2.1512404325955789E-2</v>
      </c>
      <c r="N200" s="26">
        <v>22.456932892418411</v>
      </c>
      <c r="O200" s="26">
        <v>16.599171389648191</v>
      </c>
      <c r="P200" s="26">
        <v>0</v>
      </c>
      <c r="Q200" s="26">
        <v>1.8728615405231535</v>
      </c>
      <c r="R200" s="27">
        <v>0</v>
      </c>
      <c r="S200" s="28">
        <f t="shared" si="314"/>
        <v>43.113989506178569</v>
      </c>
      <c r="U200" s="80" t="s">
        <v>24</v>
      </c>
      <c r="V200" s="81">
        <v>0.20468310163771716</v>
      </c>
      <c r="W200" s="81">
        <v>0.37934611943641094</v>
      </c>
      <c r="X200" s="81">
        <v>1.8728615405231535</v>
      </c>
      <c r="Y200" s="81">
        <v>2.1512404325955789E-2</v>
      </c>
      <c r="Z200" s="81">
        <v>22.098799048372985</v>
      </c>
      <c r="AA200" s="81">
        <v>16.576880182557161</v>
      </c>
      <c r="AB200" s="81">
        <v>0</v>
      </c>
      <c r="AC200" s="82">
        <v>1.9599071093251863</v>
      </c>
      <c r="AD200" s="81">
        <v>1.5794820581887294</v>
      </c>
      <c r="AE200" s="81">
        <v>1.7292066104194755E-2</v>
      </c>
      <c r="AF200" s="81">
        <v>0</v>
      </c>
      <c r="AG200" s="81">
        <v>0.35813384404542553</v>
      </c>
      <c r="AH200" s="81">
        <v>4.99914098683653E-3</v>
      </c>
      <c r="AI200" s="83">
        <f t="shared" si="315"/>
        <v>43.113989506178569</v>
      </c>
      <c r="BA200"/>
      <c r="BR200"/>
      <c r="CG200"/>
    </row>
    <row r="201" spans="1:85" x14ac:dyDescent="0.25">
      <c r="A201" s="29" t="s">
        <v>23</v>
      </c>
      <c r="B201" s="18">
        <v>0.25420195175473242</v>
      </c>
      <c r="C201" s="18">
        <v>4.1664545844612322E-2</v>
      </c>
      <c r="D201" s="18">
        <v>0</v>
      </c>
      <c r="E201" s="18">
        <v>0</v>
      </c>
      <c r="F201" s="214"/>
      <c r="G201" s="18">
        <v>0</v>
      </c>
      <c r="H201" s="30">
        <v>0</v>
      </c>
      <c r="I201" s="16">
        <f t="shared" si="313"/>
        <v>0.29586649759934475</v>
      </c>
      <c r="J201" s="6"/>
      <c r="K201" s="31" t="s">
        <v>23</v>
      </c>
      <c r="L201" s="18">
        <v>0.25420195175473242</v>
      </c>
      <c r="M201" s="18">
        <v>4.1664545844612322E-2</v>
      </c>
      <c r="N201" s="18">
        <v>0</v>
      </c>
      <c r="O201" s="18">
        <v>0</v>
      </c>
      <c r="P201" s="18">
        <v>0</v>
      </c>
      <c r="Q201" s="18">
        <v>0</v>
      </c>
      <c r="R201" s="19">
        <v>0</v>
      </c>
      <c r="S201" s="20">
        <f t="shared" si="314"/>
        <v>0.29586649759934475</v>
      </c>
      <c r="U201" s="84" t="s">
        <v>23</v>
      </c>
      <c r="V201" s="76">
        <v>0.25417808414441045</v>
      </c>
      <c r="W201" s="76">
        <v>0</v>
      </c>
      <c r="X201" s="76">
        <v>0</v>
      </c>
      <c r="Y201" s="76">
        <v>4.1664545844612322E-2</v>
      </c>
      <c r="Z201" s="76">
        <v>0</v>
      </c>
      <c r="AA201" s="76">
        <v>0</v>
      </c>
      <c r="AB201" s="76">
        <v>0</v>
      </c>
      <c r="AC201" s="77">
        <v>2.3867610321944791E-5</v>
      </c>
      <c r="AD201" s="76">
        <v>2.3867610321944791E-5</v>
      </c>
      <c r="AE201" s="76">
        <v>0</v>
      </c>
      <c r="AF201" s="76">
        <v>0</v>
      </c>
      <c r="AG201" s="76">
        <v>0</v>
      </c>
      <c r="AH201" s="76">
        <v>0</v>
      </c>
      <c r="AI201" s="79">
        <f t="shared" si="315"/>
        <v>0.29586649759934475</v>
      </c>
      <c r="BA201"/>
      <c r="BR201"/>
      <c r="CG201"/>
    </row>
    <row r="202" spans="1:85" x14ac:dyDescent="0.25">
      <c r="A202" s="21" t="s">
        <v>58</v>
      </c>
      <c r="B202" s="22">
        <v>0.14646085291671374</v>
      </c>
      <c r="C202" s="22">
        <v>0.24837948767834442</v>
      </c>
      <c r="D202" s="22">
        <v>0.4529717100516919</v>
      </c>
      <c r="E202" s="22">
        <v>0</v>
      </c>
      <c r="F202" s="214"/>
      <c r="G202" s="22">
        <v>0</v>
      </c>
      <c r="H202" s="23">
        <v>0</v>
      </c>
      <c r="I202" s="24">
        <f t="shared" si="313"/>
        <v>0.84781205064675003</v>
      </c>
      <c r="J202" s="6"/>
      <c r="K202" s="25" t="s">
        <v>58</v>
      </c>
      <c r="L202" s="26">
        <v>0.14646085291671374</v>
      </c>
      <c r="M202" s="26">
        <v>0.24837948767834442</v>
      </c>
      <c r="N202" s="26">
        <v>0.4529717100516919</v>
      </c>
      <c r="O202" s="26">
        <v>0</v>
      </c>
      <c r="P202" s="26">
        <v>0</v>
      </c>
      <c r="Q202" s="26">
        <v>0</v>
      </c>
      <c r="R202" s="27">
        <v>0</v>
      </c>
      <c r="S202" s="28">
        <f t="shared" si="314"/>
        <v>0.84781205064675003</v>
      </c>
      <c r="U202" s="80" t="s">
        <v>58</v>
      </c>
      <c r="V202" s="81">
        <v>0.14646085291671374</v>
      </c>
      <c r="W202" s="81">
        <v>0</v>
      </c>
      <c r="X202" s="81">
        <v>0</v>
      </c>
      <c r="Y202" s="81">
        <v>0.24837948767834442</v>
      </c>
      <c r="Z202" s="81">
        <v>0.4529717100516919</v>
      </c>
      <c r="AA202" s="81">
        <v>0</v>
      </c>
      <c r="AB202" s="81">
        <v>0</v>
      </c>
      <c r="AC202" s="82">
        <v>0</v>
      </c>
      <c r="AD202" s="81">
        <v>0</v>
      </c>
      <c r="AE202" s="81">
        <v>0</v>
      </c>
      <c r="AF202" s="81">
        <v>0</v>
      </c>
      <c r="AG202" s="81">
        <v>0</v>
      </c>
      <c r="AH202" s="81">
        <v>0</v>
      </c>
      <c r="AI202" s="83">
        <f t="shared" si="315"/>
        <v>0.84781205064675003</v>
      </c>
      <c r="BA202"/>
      <c r="BR202"/>
      <c r="CG202"/>
    </row>
    <row r="203" spans="1:85" x14ac:dyDescent="0.25">
      <c r="A203" s="29" t="s">
        <v>21</v>
      </c>
      <c r="B203" s="18">
        <v>0</v>
      </c>
      <c r="C203" s="18">
        <v>0</v>
      </c>
      <c r="D203" s="18">
        <v>0.14057952394576145</v>
      </c>
      <c r="E203" s="18">
        <v>0</v>
      </c>
      <c r="F203" s="214"/>
      <c r="G203" s="18">
        <v>0</v>
      </c>
      <c r="H203" s="30">
        <v>0</v>
      </c>
      <c r="I203" s="16">
        <f t="shared" si="313"/>
        <v>0.14057952394576145</v>
      </c>
      <c r="J203" s="6"/>
      <c r="K203" s="31" t="s">
        <v>21</v>
      </c>
      <c r="L203" s="18">
        <v>0</v>
      </c>
      <c r="M203" s="18">
        <v>0</v>
      </c>
      <c r="N203" s="18">
        <v>0.14057952394576145</v>
      </c>
      <c r="O203" s="18">
        <v>0</v>
      </c>
      <c r="P203" s="18">
        <v>0.4359206567300532</v>
      </c>
      <c r="Q203" s="18">
        <v>0</v>
      </c>
      <c r="R203" s="19">
        <v>0</v>
      </c>
      <c r="S203" s="20">
        <f t="shared" si="314"/>
        <v>0.57650018067581466</v>
      </c>
      <c r="U203" s="84" t="s">
        <v>21</v>
      </c>
      <c r="V203" s="76">
        <v>0</v>
      </c>
      <c r="W203" s="76">
        <v>0</v>
      </c>
      <c r="X203" s="76">
        <v>0</v>
      </c>
      <c r="Y203" s="76">
        <v>0</v>
      </c>
      <c r="Z203" s="76">
        <v>0.14057952394576145</v>
      </c>
      <c r="AA203" s="76">
        <v>0</v>
      </c>
      <c r="AB203" s="76">
        <v>0.4359206567300532</v>
      </c>
      <c r="AC203" s="77">
        <v>0</v>
      </c>
      <c r="AD203" s="76">
        <v>0</v>
      </c>
      <c r="AE203" s="76">
        <v>0</v>
      </c>
      <c r="AF203" s="76">
        <v>0</v>
      </c>
      <c r="AG203" s="76">
        <v>0</v>
      </c>
      <c r="AH203" s="76">
        <v>0</v>
      </c>
      <c r="AI203" s="79">
        <f t="shared" si="315"/>
        <v>0.57650018067581466</v>
      </c>
      <c r="BA203"/>
      <c r="BR203"/>
      <c r="CG203"/>
    </row>
    <row r="204" spans="1:85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313"/>
        <v>0</v>
      </c>
      <c r="J204" s="6"/>
      <c r="K204" s="25" t="s">
        <v>20</v>
      </c>
      <c r="L204" s="26">
        <v>0</v>
      </c>
      <c r="M204" s="26">
        <v>0</v>
      </c>
      <c r="N204" s="26">
        <v>0</v>
      </c>
      <c r="O204" s="26">
        <v>0</v>
      </c>
      <c r="P204" s="26">
        <v>0</v>
      </c>
      <c r="Q204" s="26">
        <v>0</v>
      </c>
      <c r="R204" s="27">
        <v>0</v>
      </c>
      <c r="S204" s="28">
        <f t="shared" si="314"/>
        <v>0</v>
      </c>
      <c r="U204" s="80" t="s">
        <v>59</v>
      </c>
      <c r="V204" s="81">
        <v>0</v>
      </c>
      <c r="W204" s="81">
        <v>0</v>
      </c>
      <c r="X204" s="81">
        <v>0</v>
      </c>
      <c r="Y204" s="81">
        <v>0</v>
      </c>
      <c r="Z204" s="81">
        <v>0</v>
      </c>
      <c r="AA204" s="81">
        <v>0</v>
      </c>
      <c r="AB204" s="81">
        <v>0</v>
      </c>
      <c r="AC204" s="82">
        <v>0</v>
      </c>
      <c r="AD204" s="81">
        <v>0</v>
      </c>
      <c r="AE204" s="81">
        <v>0</v>
      </c>
      <c r="AF204" s="81">
        <v>0</v>
      </c>
      <c r="AG204" s="81">
        <v>0</v>
      </c>
      <c r="AH204" s="81">
        <v>0</v>
      </c>
      <c r="AI204" s="83">
        <f t="shared" si="315"/>
        <v>0</v>
      </c>
      <c r="BA204"/>
      <c r="BR204"/>
      <c r="CG204"/>
    </row>
    <row r="205" spans="1:85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313"/>
        <v>0</v>
      </c>
      <c r="J205" s="6"/>
      <c r="K205" s="33" t="s">
        <v>62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9">
        <v>0</v>
      </c>
      <c r="S205" s="20">
        <f t="shared" si="314"/>
        <v>0</v>
      </c>
      <c r="U205" s="85" t="s">
        <v>60</v>
      </c>
      <c r="V205" s="76">
        <v>0</v>
      </c>
      <c r="W205" s="76">
        <v>0</v>
      </c>
      <c r="X205" s="76">
        <v>0</v>
      </c>
      <c r="Y205" s="76">
        <v>0</v>
      </c>
      <c r="Z205" s="76">
        <v>0</v>
      </c>
      <c r="AA205" s="76">
        <v>0</v>
      </c>
      <c r="AB205" s="76">
        <v>0</v>
      </c>
      <c r="AC205" s="77">
        <v>0</v>
      </c>
      <c r="AD205" s="78">
        <v>0</v>
      </c>
      <c r="AE205" s="78">
        <v>0</v>
      </c>
      <c r="AF205" s="78">
        <v>0</v>
      </c>
      <c r="AG205" s="78">
        <v>0</v>
      </c>
      <c r="AH205" s="78">
        <v>0</v>
      </c>
      <c r="AI205" s="79">
        <f t="shared" si="315"/>
        <v>0</v>
      </c>
      <c r="BA205"/>
      <c r="BR205"/>
      <c r="CG205"/>
    </row>
    <row r="206" spans="1:85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313"/>
        <v>0</v>
      </c>
      <c r="J206" s="6"/>
      <c r="K206" s="38" t="s">
        <v>22</v>
      </c>
      <c r="L206" s="39">
        <v>0</v>
      </c>
      <c r="M206" s="39">
        <v>0</v>
      </c>
      <c r="N206" s="39">
        <v>0</v>
      </c>
      <c r="O206" s="39">
        <v>0</v>
      </c>
      <c r="P206" s="39">
        <v>0</v>
      </c>
      <c r="Q206" s="39">
        <v>0</v>
      </c>
      <c r="R206" s="40">
        <v>0</v>
      </c>
      <c r="S206" s="41">
        <f t="shared" si="314"/>
        <v>0</v>
      </c>
      <c r="U206" s="86" t="s">
        <v>63</v>
      </c>
      <c r="V206" s="87">
        <v>0</v>
      </c>
      <c r="W206" s="87">
        <v>0</v>
      </c>
      <c r="X206" s="87">
        <v>0</v>
      </c>
      <c r="Y206" s="87">
        <v>0</v>
      </c>
      <c r="Z206" s="87">
        <v>0</v>
      </c>
      <c r="AA206" s="87">
        <v>0</v>
      </c>
      <c r="AB206" s="87">
        <v>0</v>
      </c>
      <c r="AC206" s="87">
        <v>0</v>
      </c>
      <c r="AD206" s="87">
        <v>0</v>
      </c>
      <c r="AE206" s="87">
        <v>0</v>
      </c>
      <c r="AF206" s="87">
        <v>0</v>
      </c>
      <c r="AG206" s="87">
        <v>0</v>
      </c>
      <c r="AH206" s="88">
        <v>0</v>
      </c>
      <c r="AI206" s="89">
        <f t="shared" si="315"/>
        <v>0</v>
      </c>
      <c r="BA206"/>
      <c r="BR206"/>
      <c r="CG206"/>
    </row>
    <row r="207" spans="1:85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313"/>
        <v>0</v>
      </c>
      <c r="J207" s="6"/>
      <c r="K207" s="46" t="s">
        <v>18</v>
      </c>
      <c r="L207" s="43">
        <v>0</v>
      </c>
      <c r="M207" s="43">
        <v>0</v>
      </c>
      <c r="N207" s="43">
        <v>0</v>
      </c>
      <c r="O207" s="43">
        <v>0</v>
      </c>
      <c r="P207" s="43">
        <v>0</v>
      </c>
      <c r="Q207" s="43">
        <v>0</v>
      </c>
      <c r="R207" s="47">
        <v>0</v>
      </c>
      <c r="S207" s="48">
        <f t="shared" si="314"/>
        <v>0</v>
      </c>
      <c r="U207" s="90" t="s">
        <v>18</v>
      </c>
      <c r="V207" s="91">
        <v>0</v>
      </c>
      <c r="W207" s="91">
        <v>0</v>
      </c>
      <c r="X207" s="91">
        <v>0</v>
      </c>
      <c r="Y207" s="91">
        <v>0</v>
      </c>
      <c r="Z207" s="91">
        <v>0</v>
      </c>
      <c r="AA207" s="91">
        <v>0</v>
      </c>
      <c r="AB207" s="91">
        <v>0</v>
      </c>
      <c r="AC207" s="91">
        <v>0</v>
      </c>
      <c r="AD207" s="92">
        <v>0</v>
      </c>
      <c r="AE207" s="92">
        <v>0</v>
      </c>
      <c r="AF207" s="92">
        <v>0</v>
      </c>
      <c r="AG207" s="92">
        <v>0</v>
      </c>
      <c r="AH207" s="92">
        <v>0</v>
      </c>
      <c r="AI207" s="93">
        <f t="shared" si="315"/>
        <v>0</v>
      </c>
      <c r="BA207"/>
      <c r="BR207"/>
      <c r="CG207"/>
    </row>
    <row r="208" spans="1:85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313"/>
        <v>0</v>
      </c>
      <c r="J208" s="6"/>
      <c r="K208" s="38" t="s">
        <v>19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40">
        <v>0</v>
      </c>
      <c r="S208" s="41">
        <f t="shared" si="314"/>
        <v>0</v>
      </c>
      <c r="U208" s="86" t="s">
        <v>19</v>
      </c>
      <c r="V208" s="87">
        <v>0</v>
      </c>
      <c r="W208" s="87">
        <v>0</v>
      </c>
      <c r="X208" s="87">
        <v>0</v>
      </c>
      <c r="Y208" s="87">
        <v>0</v>
      </c>
      <c r="Z208" s="87">
        <v>0</v>
      </c>
      <c r="AA208" s="87">
        <v>0</v>
      </c>
      <c r="AB208" s="87">
        <v>0</v>
      </c>
      <c r="AC208" s="87">
        <v>0</v>
      </c>
      <c r="AD208" s="87">
        <v>0</v>
      </c>
      <c r="AE208" s="87">
        <v>0</v>
      </c>
      <c r="AF208" s="87">
        <v>0</v>
      </c>
      <c r="AG208" s="87">
        <v>0</v>
      </c>
      <c r="AH208" s="88">
        <v>0</v>
      </c>
      <c r="AI208" s="89">
        <f t="shared" si="315"/>
        <v>0</v>
      </c>
      <c r="BA208"/>
      <c r="BR208"/>
      <c r="CG208"/>
    </row>
    <row r="209" spans="1:85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313"/>
        <v>0</v>
      </c>
      <c r="J209" s="6"/>
      <c r="K209" s="53" t="s">
        <v>10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4">
        <v>0</v>
      </c>
      <c r="S209" s="55">
        <f t="shared" si="314"/>
        <v>0</v>
      </c>
      <c r="U209" s="90" t="s">
        <v>10</v>
      </c>
      <c r="V209" s="91">
        <v>0</v>
      </c>
      <c r="W209" s="91">
        <v>0</v>
      </c>
      <c r="X209" s="91">
        <v>0</v>
      </c>
      <c r="Y209" s="91">
        <v>0</v>
      </c>
      <c r="Z209" s="91">
        <v>0</v>
      </c>
      <c r="AA209" s="91">
        <v>0</v>
      </c>
      <c r="AB209" s="91">
        <v>0</v>
      </c>
      <c r="AC209" s="91">
        <v>0</v>
      </c>
      <c r="AD209" s="92">
        <v>0</v>
      </c>
      <c r="AE209" s="92">
        <v>0</v>
      </c>
      <c r="AF209" s="92">
        <v>0</v>
      </c>
      <c r="AG209" s="92">
        <v>0</v>
      </c>
      <c r="AH209" s="92">
        <v>0</v>
      </c>
      <c r="AI209" s="93">
        <f t="shared" si="315"/>
        <v>0</v>
      </c>
      <c r="BA209"/>
      <c r="BR209"/>
      <c r="CG209"/>
    </row>
    <row r="210" spans="1:85" x14ac:dyDescent="0.25">
      <c r="A210" s="56" t="s">
        <v>25</v>
      </c>
      <c r="B210" s="57">
        <f>SUM(B189:B205)</f>
        <v>27.527964132576979</v>
      </c>
      <c r="C210" s="57">
        <f t="shared" ref="C210:I210" si="316">SUM(C189:C205)</f>
        <v>21.095119012457097</v>
      </c>
      <c r="D210" s="57">
        <f t="shared" si="316"/>
        <v>192.44383732049405</v>
      </c>
      <c r="E210" s="57">
        <f t="shared" si="316"/>
        <v>17.170893531127319</v>
      </c>
      <c r="F210" s="57">
        <f t="shared" si="316"/>
        <v>0</v>
      </c>
      <c r="G210" s="57">
        <f t="shared" si="316"/>
        <v>1.8728615405231535</v>
      </c>
      <c r="H210" s="58">
        <f t="shared" si="316"/>
        <v>0</v>
      </c>
      <c r="I210" s="16">
        <f t="shared" si="316"/>
        <v>260.11067553717857</v>
      </c>
      <c r="J210" s="6"/>
      <c r="K210" s="59" t="s">
        <v>25</v>
      </c>
      <c r="L210" s="57">
        <f>SUM(L189:L205)</f>
        <v>27.527964132576979</v>
      </c>
      <c r="M210" s="57">
        <f t="shared" ref="M210:S210" si="317">SUM(M189:M205)</f>
        <v>21.095119012457097</v>
      </c>
      <c r="N210" s="57">
        <f t="shared" si="317"/>
        <v>192.44383732049405</v>
      </c>
      <c r="O210" s="57">
        <f t="shared" si="317"/>
        <v>17.170893531127319</v>
      </c>
      <c r="P210" s="57">
        <f t="shared" si="317"/>
        <v>94.40287584548355</v>
      </c>
      <c r="Q210" s="57">
        <f t="shared" si="317"/>
        <v>1.8728615405231535</v>
      </c>
      <c r="R210" s="58">
        <f t="shared" si="317"/>
        <v>0</v>
      </c>
      <c r="S210" s="60">
        <f t="shared" si="317"/>
        <v>354.51355138266206</v>
      </c>
      <c r="U210" s="94" t="s">
        <v>61</v>
      </c>
      <c r="V210" s="95">
        <f>SUM(V189:V205)</f>
        <v>21.987022041383785</v>
      </c>
      <c r="W210" s="95">
        <f t="shared" ref="W210:AH210" si="318">SUM(W189:W205)</f>
        <v>0.37934611943641094</v>
      </c>
      <c r="X210" s="95">
        <f t="shared" si="318"/>
        <v>1.8728615405231535</v>
      </c>
      <c r="Y210" s="95">
        <f t="shared" si="318"/>
        <v>21.095119012457097</v>
      </c>
      <c r="Z210" s="95">
        <f t="shared" si="318"/>
        <v>185.65574205092503</v>
      </c>
      <c r="AA210" s="95">
        <f t="shared" si="318"/>
        <v>16.650207140222786</v>
      </c>
      <c r="AB210" s="95">
        <f t="shared" si="318"/>
        <v>94.40287584548355</v>
      </c>
      <c r="AC210" s="95">
        <f t="shared" si="318"/>
        <v>12.470377632230345</v>
      </c>
      <c r="AD210" s="96">
        <f t="shared" si="318"/>
        <v>5.1615959717567828</v>
      </c>
      <c r="AE210" s="96">
        <f t="shared" si="318"/>
        <v>0.51568724991770043</v>
      </c>
      <c r="AF210" s="96">
        <f t="shared" si="318"/>
        <v>0</v>
      </c>
      <c r="AG210" s="96">
        <f t="shared" si="318"/>
        <v>6.7880952695690269</v>
      </c>
      <c r="AH210" s="96">
        <f t="shared" si="318"/>
        <v>4.99914098683653E-3</v>
      </c>
      <c r="AI210" s="97">
        <f>SUM(V210:AC210)</f>
        <v>354.51355138266217</v>
      </c>
      <c r="BA210"/>
      <c r="BR210"/>
      <c r="CG210"/>
    </row>
    <row r="211" spans="1:85" s="1" customFormat="1" ht="15" thickBot="1" x14ac:dyDescent="0.35">
      <c r="A211" s="61" t="s">
        <v>86</v>
      </c>
      <c r="B211" s="98">
        <f>IF($I210=0,"-",B210/$I210)</f>
        <v>0.1058317351862873</v>
      </c>
      <c r="C211" s="98">
        <f t="shared" ref="C211:H211" si="319">IF($I210=0,"-",C210/$I210)</f>
        <v>8.1100550636345928E-2</v>
      </c>
      <c r="D211" s="98">
        <f t="shared" si="319"/>
        <v>0.73985366776300332</v>
      </c>
      <c r="E211" s="98">
        <f t="shared" si="319"/>
        <v>6.6013797763840809E-2</v>
      </c>
      <c r="F211" s="98">
        <f t="shared" si="319"/>
        <v>0</v>
      </c>
      <c r="G211" s="98">
        <f t="shared" si="319"/>
        <v>7.2002486505228372E-3</v>
      </c>
      <c r="H211" s="99">
        <f t="shared" si="319"/>
        <v>0</v>
      </c>
      <c r="I211" s="100">
        <f>SUM(B211:H211)</f>
        <v>1.0000000000000002</v>
      </c>
      <c r="J211"/>
      <c r="K211" s="64" t="s">
        <v>86</v>
      </c>
      <c r="L211" s="65">
        <f>IF($S210=0,"-",L210/$S210)</f>
        <v>7.7649962956883659E-2</v>
      </c>
      <c r="M211" s="65">
        <f t="shared" ref="M211:R211" si="320">IF($S210=0,"-",M210/$S210)</f>
        <v>5.9504408026668121E-2</v>
      </c>
      <c r="N211" s="65">
        <f t="shared" si="320"/>
        <v>0.54283915683880335</v>
      </c>
      <c r="O211" s="65">
        <f t="shared" si="320"/>
        <v>4.8435083691887003E-2</v>
      </c>
      <c r="P211" s="65">
        <f t="shared" si="320"/>
        <v>0.26628848312651682</v>
      </c>
      <c r="Q211" s="65">
        <f t="shared" si="320"/>
        <v>5.2829053592413624E-3</v>
      </c>
      <c r="R211" s="66">
        <f t="shared" si="320"/>
        <v>0</v>
      </c>
      <c r="S211" s="67">
        <f>SUM(L211:R211)</f>
        <v>1.0000000000000002</v>
      </c>
      <c r="U211" s="101" t="s">
        <v>86</v>
      </c>
      <c r="V211" s="102">
        <f>+V210/$AI210</f>
        <v>6.2020258338872293E-2</v>
      </c>
      <c r="W211" s="102">
        <f t="shared" ref="W211:AH211" si="321">+W210/$AI210</f>
        <v>1.0700468796098134E-3</v>
      </c>
      <c r="X211" s="102">
        <f t="shared" si="321"/>
        <v>5.2829053592413607E-3</v>
      </c>
      <c r="Y211" s="102">
        <f t="shared" si="321"/>
        <v>5.95044080266681E-2</v>
      </c>
      <c r="Z211" s="102">
        <f t="shared" si="321"/>
        <v>0.52369152413733289</v>
      </c>
      <c r="AA211" s="102">
        <f t="shared" si="321"/>
        <v>4.6966348889299694E-2</v>
      </c>
      <c r="AB211" s="102">
        <f t="shared" si="321"/>
        <v>0.26628848312651671</v>
      </c>
      <c r="AC211" s="102">
        <f t="shared" si="321"/>
        <v>3.5176025242459101E-2</v>
      </c>
      <c r="AD211" s="102">
        <f t="shared" si="321"/>
        <v>1.4559657738401522E-2</v>
      </c>
      <c r="AE211" s="102">
        <f t="shared" si="321"/>
        <v>1.4546333924512443E-3</v>
      </c>
      <c r="AF211" s="102">
        <f t="shared" si="321"/>
        <v>0</v>
      </c>
      <c r="AG211" s="102">
        <f t="shared" si="321"/>
        <v>1.9147632701470282E-2</v>
      </c>
      <c r="AH211" s="102">
        <f t="shared" si="321"/>
        <v>1.4101410136055571E-5</v>
      </c>
      <c r="AI211" s="103">
        <f>SUM(V211:AC211)</f>
        <v>1</v>
      </c>
    </row>
    <row r="212" spans="1:85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K212" s="105"/>
      <c r="L212" s="105"/>
      <c r="M212" s="105"/>
      <c r="N212" s="105"/>
      <c r="O212" s="105"/>
      <c r="P212" s="105"/>
      <c r="Q212" s="105"/>
      <c r="R212" s="105"/>
      <c r="S212" s="105"/>
      <c r="AI212" s="6"/>
      <c r="BA212"/>
      <c r="BR212"/>
      <c r="CG212"/>
    </row>
    <row r="213" spans="1:85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K213" s="240" t="s">
        <v>34</v>
      </c>
      <c r="L213" s="10" t="s">
        <v>0</v>
      </c>
      <c r="M213" s="10" t="s">
        <v>1</v>
      </c>
      <c r="N213" s="10" t="s">
        <v>2</v>
      </c>
      <c r="O213" s="10" t="s">
        <v>3</v>
      </c>
      <c r="P213" s="10" t="s">
        <v>26</v>
      </c>
      <c r="Q213" s="10" t="s">
        <v>4</v>
      </c>
      <c r="R213" s="10" t="s">
        <v>85</v>
      </c>
      <c r="S213" s="11" t="s">
        <v>5</v>
      </c>
      <c r="U213" s="242" t="s">
        <v>34</v>
      </c>
      <c r="V213" s="69" t="s">
        <v>78</v>
      </c>
      <c r="W213" s="69" t="s">
        <v>79</v>
      </c>
      <c r="X213" s="69" t="s">
        <v>4</v>
      </c>
      <c r="Y213" s="69" t="s">
        <v>1</v>
      </c>
      <c r="Z213" s="69" t="s">
        <v>2</v>
      </c>
      <c r="AA213" s="69" t="s">
        <v>3</v>
      </c>
      <c r="AB213" s="69" t="s">
        <v>53</v>
      </c>
      <c r="AC213" s="69" t="s">
        <v>65</v>
      </c>
      <c r="AD213" s="70" t="s">
        <v>80</v>
      </c>
      <c r="AE213" s="70" t="s">
        <v>81</v>
      </c>
      <c r="AF213" s="70" t="s">
        <v>82</v>
      </c>
      <c r="AG213" s="70" t="s">
        <v>83</v>
      </c>
      <c r="AH213" s="70" t="s">
        <v>84</v>
      </c>
      <c r="AI213" s="71" t="s">
        <v>61</v>
      </c>
      <c r="BA213"/>
      <c r="BR213"/>
      <c r="CG213"/>
    </row>
    <row r="214" spans="1:85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K214" s="241" t="s">
        <v>34</v>
      </c>
      <c r="L214" s="207" t="s">
        <v>66</v>
      </c>
      <c r="M214" s="208"/>
      <c r="N214" s="208"/>
      <c r="O214" s="208"/>
      <c r="P214" s="208"/>
      <c r="Q214" s="208"/>
      <c r="R214" s="208"/>
      <c r="S214" s="209"/>
      <c r="U214" s="243" t="s">
        <v>34</v>
      </c>
      <c r="V214" s="236" t="s">
        <v>66</v>
      </c>
      <c r="W214" s="236"/>
      <c r="X214" s="236"/>
      <c r="Y214" s="236"/>
      <c r="Z214" s="236"/>
      <c r="AA214" s="236"/>
      <c r="AB214" s="236"/>
      <c r="AC214" s="236"/>
      <c r="AD214" s="236"/>
      <c r="AE214" s="236"/>
      <c r="AF214" s="236"/>
      <c r="AG214" s="236"/>
      <c r="AH214" s="236"/>
      <c r="AI214" s="237"/>
      <c r="BA214"/>
      <c r="BR214"/>
      <c r="CG214"/>
    </row>
    <row r="215" spans="1:85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  <c r="J215" s="6"/>
      <c r="K215" s="72" t="s">
        <v>6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73">
        <v>0</v>
      </c>
      <c r="S215" s="74">
        <f>SUM(L215:R215)</f>
        <v>0</v>
      </c>
      <c r="U215" s="75" t="s">
        <v>6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7">
        <v>0</v>
      </c>
      <c r="AD215" s="78">
        <v>0</v>
      </c>
      <c r="AE215" s="78">
        <v>0</v>
      </c>
      <c r="AF215" s="78">
        <v>0</v>
      </c>
      <c r="AG215" s="78">
        <v>0</v>
      </c>
      <c r="AH215" s="78">
        <v>0</v>
      </c>
      <c r="AI215" s="79">
        <f>SUM(V215:AC215)</f>
        <v>0</v>
      </c>
      <c r="BA215"/>
      <c r="BR215"/>
      <c r="CG215"/>
    </row>
    <row r="216" spans="1:85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322">SUM(B216:H216)</f>
        <v>0</v>
      </c>
      <c r="J216" s="6"/>
      <c r="K216" s="25" t="s">
        <v>7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</v>
      </c>
      <c r="R216" s="27">
        <v>0</v>
      </c>
      <c r="S216" s="28">
        <f t="shared" ref="S216:S235" si="323">SUM(L216:R216)</f>
        <v>0</v>
      </c>
      <c r="U216" s="80" t="s">
        <v>7</v>
      </c>
      <c r="V216" s="81">
        <v>0</v>
      </c>
      <c r="W216" s="81">
        <v>0</v>
      </c>
      <c r="X216" s="81">
        <v>0</v>
      </c>
      <c r="Y216" s="81">
        <v>0</v>
      </c>
      <c r="Z216" s="81">
        <v>0</v>
      </c>
      <c r="AA216" s="81">
        <v>0</v>
      </c>
      <c r="AB216" s="81">
        <v>0</v>
      </c>
      <c r="AC216" s="82">
        <v>0</v>
      </c>
      <c r="AD216" s="81">
        <v>0</v>
      </c>
      <c r="AE216" s="81">
        <v>0</v>
      </c>
      <c r="AF216" s="81">
        <v>0</v>
      </c>
      <c r="AG216" s="81">
        <v>0</v>
      </c>
      <c r="AH216" s="81">
        <v>0</v>
      </c>
      <c r="AI216" s="83">
        <f t="shared" ref="AI216:AI235" si="324">SUM(V216:AC216)</f>
        <v>0</v>
      </c>
      <c r="BA216"/>
      <c r="BR216"/>
      <c r="CG216"/>
    </row>
    <row r="217" spans="1:85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322"/>
        <v>0</v>
      </c>
      <c r="J217" s="6"/>
      <c r="K217" s="31" t="s">
        <v>9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9">
        <v>0</v>
      </c>
      <c r="S217" s="20">
        <f t="shared" si="323"/>
        <v>0</v>
      </c>
      <c r="U217" s="84" t="s">
        <v>9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7">
        <v>0</v>
      </c>
      <c r="AD217" s="78">
        <v>0</v>
      </c>
      <c r="AE217" s="78">
        <v>0</v>
      </c>
      <c r="AF217" s="78">
        <v>0</v>
      </c>
      <c r="AG217" s="78">
        <v>0</v>
      </c>
      <c r="AH217" s="78">
        <v>0</v>
      </c>
      <c r="AI217" s="79">
        <f t="shared" si="324"/>
        <v>0</v>
      </c>
      <c r="BA217"/>
      <c r="BR217"/>
      <c r="CG217"/>
    </row>
    <row r="218" spans="1:85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322"/>
        <v>0</v>
      </c>
      <c r="J218" s="6"/>
      <c r="K218" s="25" t="s">
        <v>54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7">
        <v>0</v>
      </c>
      <c r="S218" s="28">
        <f t="shared" si="323"/>
        <v>0</v>
      </c>
      <c r="U218" s="80" t="s">
        <v>54</v>
      </c>
      <c r="V218" s="81">
        <v>0</v>
      </c>
      <c r="W218" s="81">
        <v>0</v>
      </c>
      <c r="X218" s="81">
        <v>0</v>
      </c>
      <c r="Y218" s="81">
        <v>0</v>
      </c>
      <c r="Z218" s="81">
        <v>0</v>
      </c>
      <c r="AA218" s="81">
        <v>0</v>
      </c>
      <c r="AB218" s="81">
        <v>0</v>
      </c>
      <c r="AC218" s="82">
        <v>0</v>
      </c>
      <c r="AD218" s="81">
        <v>0</v>
      </c>
      <c r="AE218" s="81">
        <v>0</v>
      </c>
      <c r="AF218" s="81">
        <v>0</v>
      </c>
      <c r="AG218" s="81">
        <v>0</v>
      </c>
      <c r="AH218" s="81">
        <v>0</v>
      </c>
      <c r="AI218" s="83">
        <f t="shared" si="324"/>
        <v>0</v>
      </c>
      <c r="BA218"/>
      <c r="BR218"/>
      <c r="CG218"/>
    </row>
    <row r="219" spans="1:85" x14ac:dyDescent="0.25">
      <c r="A219" s="29" t="s">
        <v>15</v>
      </c>
      <c r="B219" s="18">
        <v>0.80130812903182835</v>
      </c>
      <c r="C219" s="18">
        <v>0.41061187859128884</v>
      </c>
      <c r="D219" s="18">
        <v>0.10848099261441746</v>
      </c>
      <c r="E219" s="18">
        <v>0</v>
      </c>
      <c r="F219" s="214"/>
      <c r="G219" s="18">
        <v>0</v>
      </c>
      <c r="H219" s="30">
        <v>0</v>
      </c>
      <c r="I219" s="16">
        <f t="shared" si="322"/>
        <v>1.3204010002375346</v>
      </c>
      <c r="J219" s="6"/>
      <c r="K219" s="31" t="s">
        <v>15</v>
      </c>
      <c r="L219" s="18">
        <v>0.80130812903182835</v>
      </c>
      <c r="M219" s="18">
        <v>0.41061187859128884</v>
      </c>
      <c r="N219" s="18">
        <v>0.10848099261441746</v>
      </c>
      <c r="O219" s="18">
        <v>0</v>
      </c>
      <c r="P219" s="18">
        <v>0</v>
      </c>
      <c r="Q219" s="18">
        <v>0</v>
      </c>
      <c r="R219" s="19">
        <v>0</v>
      </c>
      <c r="S219" s="20">
        <f t="shared" si="323"/>
        <v>1.3204010002375346</v>
      </c>
      <c r="U219" s="84" t="s">
        <v>15</v>
      </c>
      <c r="V219" s="76">
        <v>0.80130812903182835</v>
      </c>
      <c r="W219" s="76">
        <v>0</v>
      </c>
      <c r="X219" s="76">
        <v>0</v>
      </c>
      <c r="Y219" s="76">
        <v>0.41061187859128884</v>
      </c>
      <c r="Z219" s="76">
        <v>7.6574818316059376E-2</v>
      </c>
      <c r="AA219" s="76">
        <v>0</v>
      </c>
      <c r="AB219" s="76">
        <v>0</v>
      </c>
      <c r="AC219" s="77">
        <v>3.1906174298358077E-2</v>
      </c>
      <c r="AD219" s="78">
        <v>0</v>
      </c>
      <c r="AE219" s="78">
        <v>0</v>
      </c>
      <c r="AF219" s="78">
        <v>0</v>
      </c>
      <c r="AG219" s="78">
        <v>3.1906174298358077E-2</v>
      </c>
      <c r="AH219" s="78">
        <v>0</v>
      </c>
      <c r="AI219" s="79">
        <f t="shared" si="324"/>
        <v>1.3204010002375346</v>
      </c>
      <c r="BA219"/>
      <c r="BR219"/>
      <c r="CG219"/>
    </row>
    <row r="220" spans="1:85" x14ac:dyDescent="0.25">
      <c r="A220" s="21" t="s">
        <v>14</v>
      </c>
      <c r="B220" s="22">
        <v>0.60496429213623792</v>
      </c>
      <c r="C220" s="22">
        <v>0</v>
      </c>
      <c r="D220" s="22">
        <v>0.59559134713945128</v>
      </c>
      <c r="E220" s="22">
        <v>0</v>
      </c>
      <c r="F220" s="214"/>
      <c r="G220" s="22">
        <v>0</v>
      </c>
      <c r="H220" s="23">
        <v>0</v>
      </c>
      <c r="I220" s="24">
        <f t="shared" si="322"/>
        <v>1.2005556392756893</v>
      </c>
      <c r="J220" s="6"/>
      <c r="K220" s="25" t="s">
        <v>14</v>
      </c>
      <c r="L220" s="26">
        <v>0.60496429213623792</v>
      </c>
      <c r="M220" s="26">
        <v>0</v>
      </c>
      <c r="N220" s="26">
        <v>0.59559134713945128</v>
      </c>
      <c r="O220" s="26">
        <v>0</v>
      </c>
      <c r="P220" s="26">
        <v>0</v>
      </c>
      <c r="Q220" s="26">
        <v>0</v>
      </c>
      <c r="R220" s="27">
        <v>0</v>
      </c>
      <c r="S220" s="28">
        <f t="shared" si="323"/>
        <v>1.2005556392756893</v>
      </c>
      <c r="U220" s="80" t="s">
        <v>55</v>
      </c>
      <c r="V220" s="81">
        <v>0.60496429213623792</v>
      </c>
      <c r="W220" s="81">
        <v>0</v>
      </c>
      <c r="X220" s="81">
        <v>0</v>
      </c>
      <c r="Y220" s="81">
        <v>0</v>
      </c>
      <c r="Z220" s="81">
        <v>0.59559134713945128</v>
      </c>
      <c r="AA220" s="81">
        <v>0</v>
      </c>
      <c r="AB220" s="81">
        <v>0</v>
      </c>
      <c r="AC220" s="82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3">
        <f t="shared" si="324"/>
        <v>1.2005556392756893</v>
      </c>
      <c r="BA220"/>
      <c r="BR220"/>
      <c r="CG220"/>
    </row>
    <row r="221" spans="1:85" x14ac:dyDescent="0.25">
      <c r="A221" s="29" t="s">
        <v>56</v>
      </c>
      <c r="B221" s="18">
        <v>0</v>
      </c>
      <c r="C221" s="18">
        <v>0</v>
      </c>
      <c r="D221" s="18">
        <v>0</v>
      </c>
      <c r="E221" s="18">
        <v>1.3042205874896021E-3</v>
      </c>
      <c r="F221" s="214"/>
      <c r="G221" s="18">
        <v>0</v>
      </c>
      <c r="H221" s="30">
        <v>0</v>
      </c>
      <c r="I221" s="16">
        <f t="shared" si="322"/>
        <v>1.3042205874896021E-3</v>
      </c>
      <c r="J221" s="6"/>
      <c r="K221" s="31" t="s">
        <v>56</v>
      </c>
      <c r="L221" s="18">
        <v>0</v>
      </c>
      <c r="M221" s="18">
        <v>0</v>
      </c>
      <c r="N221" s="18">
        <v>0</v>
      </c>
      <c r="O221" s="18">
        <v>1.3042205874896021E-3</v>
      </c>
      <c r="P221" s="18">
        <v>1.9485298261829871</v>
      </c>
      <c r="Q221" s="18">
        <v>0</v>
      </c>
      <c r="R221" s="19">
        <v>0</v>
      </c>
      <c r="S221" s="20">
        <f t="shared" si="323"/>
        <v>1.9498340467704767</v>
      </c>
      <c r="U221" s="84" t="s">
        <v>56</v>
      </c>
      <c r="V221" s="76">
        <v>0</v>
      </c>
      <c r="W221" s="76">
        <v>0</v>
      </c>
      <c r="X221" s="76">
        <v>0</v>
      </c>
      <c r="Y221" s="76">
        <v>0</v>
      </c>
      <c r="Z221" s="76">
        <v>0</v>
      </c>
      <c r="AA221" s="76">
        <v>1.3042205874896021E-3</v>
      </c>
      <c r="AB221" s="76">
        <v>1.9485298261829871</v>
      </c>
      <c r="AC221" s="77">
        <v>0</v>
      </c>
      <c r="AD221" s="76">
        <v>0</v>
      </c>
      <c r="AE221" s="76">
        <v>0</v>
      </c>
      <c r="AF221" s="76">
        <v>0</v>
      </c>
      <c r="AG221" s="76">
        <v>0</v>
      </c>
      <c r="AH221" s="76">
        <v>0</v>
      </c>
      <c r="AI221" s="79">
        <f t="shared" si="324"/>
        <v>1.9498340467704767</v>
      </c>
      <c r="BA221"/>
      <c r="BR221"/>
      <c r="CG221"/>
    </row>
    <row r="222" spans="1:85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322"/>
        <v>0</v>
      </c>
      <c r="J222" s="6"/>
      <c r="K222" s="25" t="s">
        <v>11</v>
      </c>
      <c r="L222" s="26">
        <v>0</v>
      </c>
      <c r="M222" s="26">
        <v>0</v>
      </c>
      <c r="N222" s="26">
        <v>0</v>
      </c>
      <c r="O222" s="26">
        <v>0</v>
      </c>
      <c r="P222" s="26">
        <v>0.33314273358051005</v>
      </c>
      <c r="Q222" s="26">
        <v>0</v>
      </c>
      <c r="R222" s="27">
        <v>0</v>
      </c>
      <c r="S222" s="28">
        <f t="shared" si="323"/>
        <v>0.33314273358051005</v>
      </c>
      <c r="U222" s="80" t="s">
        <v>11</v>
      </c>
      <c r="V222" s="81">
        <v>0</v>
      </c>
      <c r="W222" s="81">
        <v>0</v>
      </c>
      <c r="X222" s="81">
        <v>0</v>
      </c>
      <c r="Y222" s="81">
        <v>0</v>
      </c>
      <c r="Z222" s="81">
        <v>0</v>
      </c>
      <c r="AA222" s="81">
        <v>0</v>
      </c>
      <c r="AB222" s="81">
        <v>0.33314273358051005</v>
      </c>
      <c r="AC222" s="82">
        <v>0</v>
      </c>
      <c r="AD222" s="81">
        <v>0</v>
      </c>
      <c r="AE222" s="81">
        <v>0</v>
      </c>
      <c r="AF222" s="81">
        <v>0</v>
      </c>
      <c r="AG222" s="81">
        <v>0</v>
      </c>
      <c r="AH222" s="81">
        <v>0</v>
      </c>
      <c r="AI222" s="83">
        <f t="shared" si="324"/>
        <v>0.33314273358051005</v>
      </c>
      <c r="BA222"/>
      <c r="BR222"/>
      <c r="CG222"/>
    </row>
    <row r="223" spans="1:85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322"/>
        <v>0</v>
      </c>
      <c r="J223" s="6"/>
      <c r="K223" s="31" t="s">
        <v>57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9">
        <v>0</v>
      </c>
      <c r="S223" s="20">
        <f t="shared" si="323"/>
        <v>0</v>
      </c>
      <c r="U223" s="84" t="s">
        <v>57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7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9">
        <f t="shared" si="324"/>
        <v>0</v>
      </c>
      <c r="BA223"/>
      <c r="BR223"/>
      <c r="CG223"/>
    </row>
    <row r="224" spans="1:85" x14ac:dyDescent="0.25">
      <c r="A224" s="21" t="s">
        <v>16</v>
      </c>
      <c r="B224" s="22">
        <v>3.0232818878948367E-3</v>
      </c>
      <c r="C224" s="22">
        <v>0</v>
      </c>
      <c r="D224" s="22">
        <v>1.1975113388752567E-2</v>
      </c>
      <c r="E224" s="22">
        <v>6.3289268133427548E-4</v>
      </c>
      <c r="F224" s="214"/>
      <c r="G224" s="22">
        <v>0</v>
      </c>
      <c r="H224" s="23">
        <v>0</v>
      </c>
      <c r="I224" s="24">
        <f t="shared" si="322"/>
        <v>1.5631287957981681E-2</v>
      </c>
      <c r="J224" s="6"/>
      <c r="K224" s="25" t="s">
        <v>16</v>
      </c>
      <c r="L224" s="26">
        <v>3.0232818878948367E-3</v>
      </c>
      <c r="M224" s="26">
        <v>0</v>
      </c>
      <c r="N224" s="26">
        <v>1.1975113388752567E-2</v>
      </c>
      <c r="O224" s="26">
        <v>6.3289268133427548E-4</v>
      </c>
      <c r="P224" s="26">
        <v>0</v>
      </c>
      <c r="Q224" s="26">
        <v>0</v>
      </c>
      <c r="R224" s="27">
        <v>0</v>
      </c>
      <c r="S224" s="28">
        <f t="shared" si="323"/>
        <v>1.5631287957981681E-2</v>
      </c>
      <c r="U224" s="80" t="s">
        <v>16</v>
      </c>
      <c r="V224" s="81">
        <v>3.0232818878948367E-3</v>
      </c>
      <c r="W224" s="81">
        <v>0</v>
      </c>
      <c r="X224" s="81">
        <v>0</v>
      </c>
      <c r="Y224" s="81">
        <v>0</v>
      </c>
      <c r="Z224" s="81">
        <v>1.1975113388752567E-2</v>
      </c>
      <c r="AA224" s="81">
        <v>6.3289268133427548E-4</v>
      </c>
      <c r="AB224" s="81">
        <v>0</v>
      </c>
      <c r="AC224" s="82">
        <v>0</v>
      </c>
      <c r="AD224" s="81">
        <v>0</v>
      </c>
      <c r="AE224" s="81">
        <v>0</v>
      </c>
      <c r="AF224" s="81">
        <v>0</v>
      </c>
      <c r="AG224" s="81">
        <v>0</v>
      </c>
      <c r="AH224" s="81">
        <v>0</v>
      </c>
      <c r="AI224" s="83">
        <f t="shared" si="324"/>
        <v>1.5631287957981681E-2</v>
      </c>
      <c r="BA224"/>
      <c r="BR224"/>
      <c r="CG224"/>
    </row>
    <row r="225" spans="1:85" x14ac:dyDescent="0.25">
      <c r="A225" s="29" t="s">
        <v>136</v>
      </c>
      <c r="B225" s="18">
        <v>0.4824229021762273</v>
      </c>
      <c r="C225" s="18">
        <v>1.9037073400243527E-2</v>
      </c>
      <c r="D225" s="18">
        <v>4.141723671680456</v>
      </c>
      <c r="E225" s="18">
        <v>5.2718049416059006E-3</v>
      </c>
      <c r="F225" s="214"/>
      <c r="G225" s="18">
        <v>0</v>
      </c>
      <c r="H225" s="30">
        <v>0</v>
      </c>
      <c r="I225" s="16">
        <f t="shared" si="322"/>
        <v>4.6484554521985331</v>
      </c>
      <c r="J225" s="6"/>
      <c r="K225" s="31" t="s">
        <v>136</v>
      </c>
      <c r="L225" s="18">
        <v>0.4824229021762273</v>
      </c>
      <c r="M225" s="18">
        <v>1.9037073400243527E-2</v>
      </c>
      <c r="N225" s="18">
        <v>4.141723671680456</v>
      </c>
      <c r="O225" s="18">
        <v>5.2718049416059006E-3</v>
      </c>
      <c r="P225" s="18">
        <v>0</v>
      </c>
      <c r="Q225" s="18">
        <v>0</v>
      </c>
      <c r="R225" s="19">
        <v>0</v>
      </c>
      <c r="S225" s="20">
        <f t="shared" si="323"/>
        <v>4.6484554521985331</v>
      </c>
      <c r="U225" s="84" t="s">
        <v>136</v>
      </c>
      <c r="V225" s="76">
        <v>0.44316773213763083</v>
      </c>
      <c r="W225" s="76">
        <v>0</v>
      </c>
      <c r="X225" s="76">
        <v>0</v>
      </c>
      <c r="Y225" s="76">
        <v>1.9037073400243527E-2</v>
      </c>
      <c r="Z225" s="76">
        <v>1.3853571191409526</v>
      </c>
      <c r="AA225" s="76">
        <v>5.2718049416059006E-3</v>
      </c>
      <c r="AB225" s="76">
        <v>0</v>
      </c>
      <c r="AC225" s="77">
        <v>2.7956217225781002</v>
      </c>
      <c r="AD225" s="76">
        <v>3.9255170038596493E-2</v>
      </c>
      <c r="AE225" s="76">
        <v>0</v>
      </c>
      <c r="AF225" s="76">
        <v>0</v>
      </c>
      <c r="AG225" s="76">
        <v>2.7563665525395034</v>
      </c>
      <c r="AH225" s="76">
        <v>0</v>
      </c>
      <c r="AI225" s="79">
        <f t="shared" si="324"/>
        <v>4.6484554521985331</v>
      </c>
      <c r="BA225"/>
      <c r="BR225"/>
      <c r="CG225"/>
    </row>
    <row r="226" spans="1:85" x14ac:dyDescent="0.25">
      <c r="A226" s="21" t="s">
        <v>24</v>
      </c>
      <c r="B226" s="22">
        <v>0.16479184286182072</v>
      </c>
      <c r="C226" s="22">
        <v>6.932626865982997E-3</v>
      </c>
      <c r="D226" s="22">
        <v>0.21010612443441584</v>
      </c>
      <c r="E226" s="22">
        <v>2.0298580807052446</v>
      </c>
      <c r="F226" s="214"/>
      <c r="G226" s="22">
        <v>0.38853921081105414</v>
      </c>
      <c r="H226" s="23">
        <v>4.2793992999895031E-2</v>
      </c>
      <c r="I226" s="24">
        <f t="shared" si="322"/>
        <v>2.8430218786784129</v>
      </c>
      <c r="J226" s="6"/>
      <c r="K226" s="25" t="s">
        <v>24</v>
      </c>
      <c r="L226" s="26">
        <v>0.16479184286182072</v>
      </c>
      <c r="M226" s="26">
        <v>6.932626865982997E-3</v>
      </c>
      <c r="N226" s="26">
        <v>0.21010612443441584</v>
      </c>
      <c r="O226" s="26">
        <v>2.0298580807052446</v>
      </c>
      <c r="P226" s="26">
        <v>0</v>
      </c>
      <c r="Q226" s="26">
        <v>0.38853921081105414</v>
      </c>
      <c r="R226" s="27">
        <v>4.2793992999895031E-2</v>
      </c>
      <c r="S226" s="28">
        <f t="shared" si="323"/>
        <v>2.8430218786784129</v>
      </c>
      <c r="U226" s="80" t="s">
        <v>24</v>
      </c>
      <c r="V226" s="81">
        <v>0</v>
      </c>
      <c r="W226" s="81">
        <v>0.14782319113008935</v>
      </c>
      <c r="X226" s="81">
        <v>0.38853921081105414</v>
      </c>
      <c r="Y226" s="81">
        <v>6.932626865982997E-3</v>
      </c>
      <c r="Z226" s="81">
        <v>0.20747307330669054</v>
      </c>
      <c r="AA226" s="81">
        <v>2.0099780957211362</v>
      </c>
      <c r="AB226" s="81">
        <v>0</v>
      </c>
      <c r="AC226" s="82">
        <v>8.2275680843460111E-2</v>
      </c>
      <c r="AD226" s="81">
        <v>1.6968651731731361E-2</v>
      </c>
      <c r="AE226" s="81">
        <v>1.1030187231730144E-2</v>
      </c>
      <c r="AF226" s="81">
        <v>4.2793992999895031E-2</v>
      </c>
      <c r="AG226" s="81">
        <v>2.6330511277252934E-3</v>
      </c>
      <c r="AH226" s="81">
        <v>8.8497977523782946E-3</v>
      </c>
      <c r="AI226" s="83">
        <f t="shared" si="324"/>
        <v>2.8430218786784129</v>
      </c>
      <c r="BA226"/>
      <c r="BR226"/>
      <c r="CG226"/>
    </row>
    <row r="227" spans="1:85" x14ac:dyDescent="0.25">
      <c r="A227" s="29" t="s">
        <v>23</v>
      </c>
      <c r="B227" s="18">
        <v>0.43628644733846494</v>
      </c>
      <c r="C227" s="18">
        <v>0</v>
      </c>
      <c r="D227" s="18">
        <v>0.12011634769216575</v>
      </c>
      <c r="E227" s="18">
        <v>0</v>
      </c>
      <c r="F227" s="214"/>
      <c r="G227" s="18">
        <v>0</v>
      </c>
      <c r="H227" s="30">
        <v>0</v>
      </c>
      <c r="I227" s="16">
        <f t="shared" si="322"/>
        <v>0.55640279503063073</v>
      </c>
      <c r="J227" s="6"/>
      <c r="K227" s="31" t="s">
        <v>23</v>
      </c>
      <c r="L227" s="18">
        <v>0.43628644733846494</v>
      </c>
      <c r="M227" s="18">
        <v>0</v>
      </c>
      <c r="N227" s="18">
        <v>0.12011634769216575</v>
      </c>
      <c r="O227" s="18">
        <v>0</v>
      </c>
      <c r="P227" s="18">
        <v>0</v>
      </c>
      <c r="Q227" s="18">
        <v>0</v>
      </c>
      <c r="R227" s="19">
        <v>0</v>
      </c>
      <c r="S227" s="20">
        <f t="shared" si="323"/>
        <v>0.55640279503063073</v>
      </c>
      <c r="U227" s="84" t="s">
        <v>23</v>
      </c>
      <c r="V227" s="76">
        <v>0.43628644733846494</v>
      </c>
      <c r="W227" s="76">
        <v>0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7">
        <v>0.12011634769216575</v>
      </c>
      <c r="AD227" s="76">
        <v>0</v>
      </c>
      <c r="AE227" s="76">
        <v>0</v>
      </c>
      <c r="AF227" s="76">
        <v>0</v>
      </c>
      <c r="AG227" s="76">
        <v>0.12011634769216575</v>
      </c>
      <c r="AH227" s="76">
        <v>0</v>
      </c>
      <c r="AI227" s="79">
        <f t="shared" si="324"/>
        <v>0.55640279503063073</v>
      </c>
      <c r="BA227"/>
      <c r="BR227"/>
      <c r="CG227"/>
    </row>
    <row r="228" spans="1:85" x14ac:dyDescent="0.25">
      <c r="A228" s="21" t="s">
        <v>58</v>
      </c>
      <c r="B228" s="22">
        <v>2.8985536000333153E-2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322"/>
        <v>2.8985536000333153E-2</v>
      </c>
      <c r="J228" s="6"/>
      <c r="K228" s="25" t="s">
        <v>58</v>
      </c>
      <c r="L228" s="26">
        <v>2.8985536000333153E-2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7">
        <v>0</v>
      </c>
      <c r="S228" s="28">
        <f t="shared" si="323"/>
        <v>2.8985536000333153E-2</v>
      </c>
      <c r="U228" s="80" t="s">
        <v>58</v>
      </c>
      <c r="V228" s="81">
        <v>2.8985536000333153E-2</v>
      </c>
      <c r="W228" s="81">
        <v>0</v>
      </c>
      <c r="X228" s="81">
        <v>0</v>
      </c>
      <c r="Y228" s="81">
        <v>0</v>
      </c>
      <c r="Z228" s="81">
        <v>0</v>
      </c>
      <c r="AA228" s="81">
        <v>0</v>
      </c>
      <c r="AB228" s="81">
        <v>0</v>
      </c>
      <c r="AC228" s="82">
        <v>0</v>
      </c>
      <c r="AD228" s="81">
        <v>0</v>
      </c>
      <c r="AE228" s="81">
        <v>0</v>
      </c>
      <c r="AF228" s="81">
        <v>0</v>
      </c>
      <c r="AG228" s="81">
        <v>0</v>
      </c>
      <c r="AH228" s="81">
        <v>0</v>
      </c>
      <c r="AI228" s="83">
        <f t="shared" si="324"/>
        <v>2.8985536000333153E-2</v>
      </c>
      <c r="BA228"/>
      <c r="BR228"/>
      <c r="CG228"/>
    </row>
    <row r="229" spans="1:85" x14ac:dyDescent="0.25">
      <c r="A229" s="29" t="s">
        <v>21</v>
      </c>
      <c r="B229" s="18">
        <v>1.4773529318656272E-2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322"/>
        <v>1.4773529318656272E-2</v>
      </c>
      <c r="J229" s="6"/>
      <c r="K229" s="31" t="s">
        <v>21</v>
      </c>
      <c r="L229" s="18">
        <v>1.4773529318656272E-2</v>
      </c>
      <c r="M229" s="18">
        <v>0</v>
      </c>
      <c r="N229" s="18">
        <v>0</v>
      </c>
      <c r="O229" s="18">
        <v>0</v>
      </c>
      <c r="P229" s="18">
        <v>9.1143396362831624E-3</v>
      </c>
      <c r="Q229" s="18">
        <v>0</v>
      </c>
      <c r="R229" s="19">
        <v>0</v>
      </c>
      <c r="S229" s="20">
        <f t="shared" si="323"/>
        <v>2.3887868954939433E-2</v>
      </c>
      <c r="U229" s="84" t="s">
        <v>21</v>
      </c>
      <c r="V229" s="76">
        <v>1.4773529318656272E-2</v>
      </c>
      <c r="W229" s="76">
        <v>0</v>
      </c>
      <c r="X229" s="76">
        <v>0</v>
      </c>
      <c r="Y229" s="76">
        <v>0</v>
      </c>
      <c r="Z229" s="76">
        <v>0</v>
      </c>
      <c r="AA229" s="76">
        <v>0</v>
      </c>
      <c r="AB229" s="76">
        <v>9.1143396362831624E-3</v>
      </c>
      <c r="AC229" s="77">
        <v>0</v>
      </c>
      <c r="AD229" s="76">
        <v>0</v>
      </c>
      <c r="AE229" s="76">
        <v>0</v>
      </c>
      <c r="AF229" s="76">
        <v>0</v>
      </c>
      <c r="AG229" s="76">
        <v>0</v>
      </c>
      <c r="AH229" s="76">
        <v>0</v>
      </c>
      <c r="AI229" s="79">
        <f t="shared" si="324"/>
        <v>2.3887868954939433E-2</v>
      </c>
      <c r="BA229"/>
      <c r="BR229"/>
      <c r="CG229"/>
    </row>
    <row r="230" spans="1:85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322"/>
        <v>0</v>
      </c>
      <c r="J230" s="6"/>
      <c r="K230" s="25" t="s">
        <v>20</v>
      </c>
      <c r="L230" s="26">
        <v>0</v>
      </c>
      <c r="M230" s="26">
        <v>0</v>
      </c>
      <c r="N230" s="26">
        <v>0</v>
      </c>
      <c r="O230" s="26">
        <v>0</v>
      </c>
      <c r="P230" s="26">
        <v>0</v>
      </c>
      <c r="Q230" s="26">
        <v>0</v>
      </c>
      <c r="R230" s="27">
        <v>0</v>
      </c>
      <c r="S230" s="28">
        <f t="shared" si="323"/>
        <v>0</v>
      </c>
      <c r="U230" s="80" t="s">
        <v>59</v>
      </c>
      <c r="V230" s="81">
        <v>0</v>
      </c>
      <c r="W230" s="81">
        <v>0</v>
      </c>
      <c r="X230" s="81">
        <v>0</v>
      </c>
      <c r="Y230" s="81">
        <v>0</v>
      </c>
      <c r="Z230" s="81">
        <v>0</v>
      </c>
      <c r="AA230" s="81">
        <v>0</v>
      </c>
      <c r="AB230" s="81">
        <v>0</v>
      </c>
      <c r="AC230" s="82">
        <v>0</v>
      </c>
      <c r="AD230" s="81">
        <v>0</v>
      </c>
      <c r="AE230" s="81">
        <v>0</v>
      </c>
      <c r="AF230" s="81">
        <v>0</v>
      </c>
      <c r="AG230" s="81">
        <v>0</v>
      </c>
      <c r="AH230" s="81">
        <v>0</v>
      </c>
      <c r="AI230" s="83">
        <f t="shared" si="324"/>
        <v>0</v>
      </c>
      <c r="BA230"/>
      <c r="BR230"/>
      <c r="CG230"/>
    </row>
    <row r="231" spans="1:85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322"/>
        <v>0</v>
      </c>
      <c r="J231" s="6"/>
      <c r="K231" s="33" t="s">
        <v>62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9">
        <v>0</v>
      </c>
      <c r="S231" s="20">
        <f t="shared" si="323"/>
        <v>0</v>
      </c>
      <c r="U231" s="85" t="s">
        <v>60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7">
        <v>0</v>
      </c>
      <c r="AD231" s="78">
        <v>0</v>
      </c>
      <c r="AE231" s="78">
        <v>0</v>
      </c>
      <c r="AF231" s="78">
        <v>0</v>
      </c>
      <c r="AG231" s="78">
        <v>0</v>
      </c>
      <c r="AH231" s="78">
        <v>0</v>
      </c>
      <c r="AI231" s="79">
        <f t="shared" si="324"/>
        <v>0</v>
      </c>
      <c r="BA231"/>
      <c r="BR231"/>
      <c r="CG231"/>
    </row>
    <row r="232" spans="1:85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322"/>
        <v>0</v>
      </c>
      <c r="J232" s="6"/>
      <c r="K232" s="38" t="s">
        <v>22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40">
        <v>0</v>
      </c>
      <c r="S232" s="41">
        <f t="shared" si="323"/>
        <v>0</v>
      </c>
      <c r="U232" s="86" t="s">
        <v>63</v>
      </c>
      <c r="V232" s="87">
        <v>0</v>
      </c>
      <c r="W232" s="87">
        <v>0</v>
      </c>
      <c r="X232" s="87">
        <v>0</v>
      </c>
      <c r="Y232" s="87">
        <v>0</v>
      </c>
      <c r="Z232" s="87">
        <v>0</v>
      </c>
      <c r="AA232" s="87">
        <v>0</v>
      </c>
      <c r="AB232" s="87">
        <v>0</v>
      </c>
      <c r="AC232" s="87">
        <v>0</v>
      </c>
      <c r="AD232" s="87">
        <v>0</v>
      </c>
      <c r="AE232" s="87">
        <v>0</v>
      </c>
      <c r="AF232" s="87">
        <v>0</v>
      </c>
      <c r="AG232" s="87">
        <v>0</v>
      </c>
      <c r="AH232" s="88">
        <v>0</v>
      </c>
      <c r="AI232" s="89">
        <f t="shared" si="324"/>
        <v>0</v>
      </c>
      <c r="BA232"/>
      <c r="BR232"/>
      <c r="CG232"/>
    </row>
    <row r="233" spans="1:85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322"/>
        <v>0</v>
      </c>
      <c r="J233" s="6"/>
      <c r="K233" s="46" t="s">
        <v>18</v>
      </c>
      <c r="L233" s="43">
        <v>0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7">
        <v>0</v>
      </c>
      <c r="S233" s="48">
        <f t="shared" si="323"/>
        <v>0</v>
      </c>
      <c r="U233" s="90" t="s">
        <v>18</v>
      </c>
      <c r="V233" s="91">
        <v>0</v>
      </c>
      <c r="W233" s="91">
        <v>0</v>
      </c>
      <c r="X233" s="91">
        <v>0</v>
      </c>
      <c r="Y233" s="91">
        <v>0</v>
      </c>
      <c r="Z233" s="91">
        <v>0</v>
      </c>
      <c r="AA233" s="91">
        <v>0</v>
      </c>
      <c r="AB233" s="91">
        <v>0</v>
      </c>
      <c r="AC233" s="91">
        <v>0</v>
      </c>
      <c r="AD233" s="92">
        <v>0</v>
      </c>
      <c r="AE233" s="92">
        <v>0</v>
      </c>
      <c r="AF233" s="92">
        <v>0</v>
      </c>
      <c r="AG233" s="92">
        <v>0</v>
      </c>
      <c r="AH233" s="92">
        <v>0</v>
      </c>
      <c r="AI233" s="93">
        <f t="shared" si="324"/>
        <v>0</v>
      </c>
      <c r="BA233"/>
      <c r="BR233"/>
      <c r="CG233"/>
    </row>
    <row r="234" spans="1:85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322"/>
        <v>0</v>
      </c>
      <c r="J234" s="6"/>
      <c r="K234" s="38" t="s">
        <v>19</v>
      </c>
      <c r="L234" s="39">
        <v>0</v>
      </c>
      <c r="M234" s="39">
        <v>0</v>
      </c>
      <c r="N234" s="39">
        <v>0</v>
      </c>
      <c r="O234" s="39">
        <v>0</v>
      </c>
      <c r="P234" s="39">
        <v>0</v>
      </c>
      <c r="Q234" s="39">
        <v>0</v>
      </c>
      <c r="R234" s="40">
        <v>0</v>
      </c>
      <c r="S234" s="41">
        <f t="shared" si="323"/>
        <v>0</v>
      </c>
      <c r="U234" s="86" t="s">
        <v>19</v>
      </c>
      <c r="V234" s="87">
        <v>0</v>
      </c>
      <c r="W234" s="87">
        <v>0</v>
      </c>
      <c r="X234" s="87">
        <v>0</v>
      </c>
      <c r="Y234" s="87">
        <v>0</v>
      </c>
      <c r="Z234" s="87">
        <v>0</v>
      </c>
      <c r="AA234" s="87">
        <v>0</v>
      </c>
      <c r="AB234" s="87">
        <v>0</v>
      </c>
      <c r="AC234" s="87">
        <v>0</v>
      </c>
      <c r="AD234" s="87">
        <v>0</v>
      </c>
      <c r="AE234" s="87">
        <v>0</v>
      </c>
      <c r="AF234" s="87">
        <v>0</v>
      </c>
      <c r="AG234" s="87">
        <v>0</v>
      </c>
      <c r="AH234" s="88">
        <v>0</v>
      </c>
      <c r="AI234" s="89">
        <f t="shared" si="324"/>
        <v>0</v>
      </c>
      <c r="BA234"/>
      <c r="BR234"/>
      <c r="CG234"/>
    </row>
    <row r="235" spans="1:85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322"/>
        <v>0</v>
      </c>
      <c r="J235" s="6"/>
      <c r="K235" s="53" t="s">
        <v>10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4">
        <v>0</v>
      </c>
      <c r="S235" s="55">
        <f t="shared" si="323"/>
        <v>0</v>
      </c>
      <c r="U235" s="90" t="s">
        <v>10</v>
      </c>
      <c r="V235" s="91">
        <v>0</v>
      </c>
      <c r="W235" s="91">
        <v>0</v>
      </c>
      <c r="X235" s="91">
        <v>0</v>
      </c>
      <c r="Y235" s="91">
        <v>0</v>
      </c>
      <c r="Z235" s="91">
        <v>0</v>
      </c>
      <c r="AA235" s="91">
        <v>0</v>
      </c>
      <c r="AB235" s="91">
        <v>0</v>
      </c>
      <c r="AC235" s="91">
        <v>0</v>
      </c>
      <c r="AD235" s="92">
        <v>0</v>
      </c>
      <c r="AE235" s="92">
        <v>0</v>
      </c>
      <c r="AF235" s="92">
        <v>0</v>
      </c>
      <c r="AG235" s="92">
        <v>0</v>
      </c>
      <c r="AH235" s="92">
        <v>0</v>
      </c>
      <c r="AI235" s="93">
        <f t="shared" si="324"/>
        <v>0</v>
      </c>
      <c r="BA235"/>
      <c r="BR235"/>
      <c r="CG235"/>
    </row>
    <row r="236" spans="1:85" x14ac:dyDescent="0.25">
      <c r="A236" s="56" t="s">
        <v>25</v>
      </c>
      <c r="B236" s="57">
        <f>SUM(B215:B231)</f>
        <v>2.5365559607514636</v>
      </c>
      <c r="C236" s="57">
        <f t="shared" ref="C236:I236" si="325">SUM(C215:C231)</f>
        <v>0.43658157885751536</v>
      </c>
      <c r="D236" s="57">
        <f t="shared" si="325"/>
        <v>5.18799359694966</v>
      </c>
      <c r="E236" s="57">
        <f t="shared" si="325"/>
        <v>2.0370669989156744</v>
      </c>
      <c r="F236" s="57">
        <f t="shared" si="325"/>
        <v>0</v>
      </c>
      <c r="G236" s="57">
        <f t="shared" si="325"/>
        <v>0.38853921081105414</v>
      </c>
      <c r="H236" s="58">
        <f t="shared" si="325"/>
        <v>4.2793992999895031E-2</v>
      </c>
      <c r="I236" s="16">
        <f t="shared" si="325"/>
        <v>10.629531339285261</v>
      </c>
      <c r="J236" s="6"/>
      <c r="K236" s="59" t="s">
        <v>25</v>
      </c>
      <c r="L236" s="57">
        <f>SUM(L215:L231)</f>
        <v>2.5365559607514636</v>
      </c>
      <c r="M236" s="57">
        <f t="shared" ref="M236:S236" si="326">SUM(M215:M231)</f>
        <v>0.43658157885751536</v>
      </c>
      <c r="N236" s="57">
        <f t="shared" si="326"/>
        <v>5.18799359694966</v>
      </c>
      <c r="O236" s="57">
        <f t="shared" si="326"/>
        <v>2.0370669989156744</v>
      </c>
      <c r="P236" s="57">
        <f t="shared" si="326"/>
        <v>2.2907868993997802</v>
      </c>
      <c r="Q236" s="57">
        <f t="shared" si="326"/>
        <v>0.38853921081105414</v>
      </c>
      <c r="R236" s="58">
        <f t="shared" si="326"/>
        <v>4.2793992999895031E-2</v>
      </c>
      <c r="S236" s="60">
        <f t="shared" si="326"/>
        <v>12.920318238685041</v>
      </c>
      <c r="U236" s="94" t="s">
        <v>61</v>
      </c>
      <c r="V236" s="95">
        <f>SUM(V215:V231)</f>
        <v>2.3325089478510463</v>
      </c>
      <c r="W236" s="95">
        <f t="shared" ref="W236:AH236" si="327">SUM(W215:W231)</f>
        <v>0.14782319113008935</v>
      </c>
      <c r="X236" s="95">
        <f t="shared" si="327"/>
        <v>0.38853921081105414</v>
      </c>
      <c r="Y236" s="95">
        <f t="shared" si="327"/>
        <v>0.43658157885751536</v>
      </c>
      <c r="Z236" s="95">
        <f t="shared" si="327"/>
        <v>2.2769714712919065</v>
      </c>
      <c r="AA236" s="95">
        <f t="shared" si="327"/>
        <v>2.017187013931566</v>
      </c>
      <c r="AB236" s="95">
        <f t="shared" si="327"/>
        <v>2.2907868993997802</v>
      </c>
      <c r="AC236" s="95">
        <f t="shared" si="327"/>
        <v>3.0299199254120839</v>
      </c>
      <c r="AD236" s="96">
        <f t="shared" si="327"/>
        <v>5.622382177032785E-2</v>
      </c>
      <c r="AE236" s="96">
        <f t="shared" si="327"/>
        <v>1.1030187231730144E-2</v>
      </c>
      <c r="AF236" s="96">
        <f t="shared" si="327"/>
        <v>4.2793992999895031E-2</v>
      </c>
      <c r="AG236" s="96">
        <f t="shared" si="327"/>
        <v>2.9110221256577526</v>
      </c>
      <c r="AH236" s="96">
        <f t="shared" si="327"/>
        <v>8.8497977523782946E-3</v>
      </c>
      <c r="AI236" s="97">
        <f>SUM(V236:AC236)</f>
        <v>12.920318238685041</v>
      </c>
      <c r="BA236"/>
      <c r="BR236"/>
      <c r="CG236"/>
    </row>
    <row r="237" spans="1:85" s="1" customFormat="1" ht="15" thickBot="1" x14ac:dyDescent="0.35">
      <c r="A237" s="61" t="s">
        <v>86</v>
      </c>
      <c r="B237" s="98">
        <f>IF($I236=0,"-",B236/$I236)</f>
        <v>0.23863290673754425</v>
      </c>
      <c r="C237" s="98">
        <f t="shared" ref="C237:H237" si="328">IF($I236=0,"-",C236/$I236)</f>
        <v>4.10725143867793E-2</v>
      </c>
      <c r="D237" s="98">
        <f t="shared" si="328"/>
        <v>0.48807359716562115</v>
      </c>
      <c r="E237" s="98">
        <f t="shared" si="328"/>
        <v>0.19164222145777582</v>
      </c>
      <c r="F237" s="98">
        <f t="shared" si="328"/>
        <v>0</v>
      </c>
      <c r="G237" s="98">
        <f t="shared" si="328"/>
        <v>3.6552807307229769E-2</v>
      </c>
      <c r="H237" s="99">
        <f t="shared" si="328"/>
        <v>4.0259529450498363E-3</v>
      </c>
      <c r="I237" s="100">
        <f>SUM(B237:H237)</f>
        <v>1</v>
      </c>
      <c r="J237"/>
      <c r="K237" s="64" t="s">
        <v>86</v>
      </c>
      <c r="L237" s="65">
        <f>IF($S236=0,"-",L236/$S236)</f>
        <v>0.19632302501316873</v>
      </c>
      <c r="M237" s="65">
        <f t="shared" ref="M237:R237" si="329">IF($S236=0,"-",M236/$S236)</f>
        <v>3.3790311569132696E-2</v>
      </c>
      <c r="N237" s="65">
        <f t="shared" si="329"/>
        <v>0.40153760155970164</v>
      </c>
      <c r="O237" s="65">
        <f t="shared" si="329"/>
        <v>0.15766384088098095</v>
      </c>
      <c r="P237" s="65">
        <f t="shared" si="329"/>
        <v>0.17730112038114348</v>
      </c>
      <c r="Q237" s="65">
        <f t="shared" si="329"/>
        <v>3.0071953618581882E-2</v>
      </c>
      <c r="R237" s="66">
        <f t="shared" si="329"/>
        <v>3.3121469772907364E-3</v>
      </c>
      <c r="S237" s="67">
        <f>SUM(L237:R237)</f>
        <v>1</v>
      </c>
      <c r="U237" s="101" t="s">
        <v>86</v>
      </c>
      <c r="V237" s="102">
        <f>+V236/$AI236</f>
        <v>0.18053030155768332</v>
      </c>
      <c r="W237" s="102">
        <f t="shared" ref="W237:AH237" si="330">+W236/$AI236</f>
        <v>1.1441141649861868E-2</v>
      </c>
      <c r="X237" s="102">
        <f t="shared" si="330"/>
        <v>3.0071953618581882E-2</v>
      </c>
      <c r="Y237" s="102">
        <f t="shared" si="330"/>
        <v>3.3790311569132696E-2</v>
      </c>
      <c r="Z237" s="102">
        <f t="shared" si="330"/>
        <v>0.17623184113796597</v>
      </c>
      <c r="AA237" s="102">
        <f t="shared" si="330"/>
        <v>0.15612518025228334</v>
      </c>
      <c r="AB237" s="102">
        <f t="shared" si="330"/>
        <v>0.17730112038114348</v>
      </c>
      <c r="AC237" s="102">
        <f t="shared" si="330"/>
        <v>0.23450814983334747</v>
      </c>
      <c r="AD237" s="102">
        <f t="shared" si="330"/>
        <v>4.3515818056235429E-3</v>
      </c>
      <c r="AE237" s="102">
        <f t="shared" si="330"/>
        <v>8.5370863379389454E-4</v>
      </c>
      <c r="AF237" s="102">
        <f t="shared" si="330"/>
        <v>3.3121469772907364E-3</v>
      </c>
      <c r="AG237" s="102">
        <f t="shared" si="330"/>
        <v>0.22530576042173558</v>
      </c>
      <c r="AH237" s="102">
        <f t="shared" si="330"/>
        <v>6.8495199490372445E-4</v>
      </c>
      <c r="AI237" s="103">
        <f>SUM(V237:AC237)</f>
        <v>1</v>
      </c>
    </row>
    <row r="238" spans="1:85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K238" s="105"/>
      <c r="L238" s="105"/>
      <c r="M238" s="105"/>
      <c r="N238" s="105"/>
      <c r="O238" s="105"/>
      <c r="P238" s="105"/>
      <c r="Q238" s="105"/>
      <c r="R238" s="105"/>
      <c r="S238" s="105"/>
      <c r="AI238" s="6"/>
      <c r="BA238"/>
      <c r="BR238"/>
      <c r="CG238"/>
    </row>
    <row r="239" spans="1:85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K239" s="240" t="s">
        <v>68</v>
      </c>
      <c r="L239" s="10" t="s">
        <v>0</v>
      </c>
      <c r="M239" s="10" t="s">
        <v>1</v>
      </c>
      <c r="N239" s="10" t="s">
        <v>2</v>
      </c>
      <c r="O239" s="10" t="s">
        <v>3</v>
      </c>
      <c r="P239" s="10" t="s">
        <v>26</v>
      </c>
      <c r="Q239" s="10" t="s">
        <v>4</v>
      </c>
      <c r="R239" s="10" t="s">
        <v>85</v>
      </c>
      <c r="S239" s="11" t="s">
        <v>5</v>
      </c>
      <c r="U239" s="242" t="s">
        <v>68</v>
      </c>
      <c r="V239" s="69" t="s">
        <v>78</v>
      </c>
      <c r="W239" s="69" t="s">
        <v>79</v>
      </c>
      <c r="X239" s="69" t="s">
        <v>4</v>
      </c>
      <c r="Y239" s="69" t="s">
        <v>1</v>
      </c>
      <c r="Z239" s="69" t="s">
        <v>2</v>
      </c>
      <c r="AA239" s="69" t="s">
        <v>3</v>
      </c>
      <c r="AB239" s="69" t="s">
        <v>53</v>
      </c>
      <c r="AC239" s="69" t="s">
        <v>65</v>
      </c>
      <c r="AD239" s="70" t="s">
        <v>80</v>
      </c>
      <c r="AE239" s="70" t="s">
        <v>81</v>
      </c>
      <c r="AF239" s="70" t="s">
        <v>82</v>
      </c>
      <c r="AG239" s="70" t="s">
        <v>83</v>
      </c>
      <c r="AH239" s="70" t="s">
        <v>84</v>
      </c>
      <c r="AI239" s="71" t="s">
        <v>61</v>
      </c>
      <c r="BA239"/>
      <c r="BR239"/>
      <c r="CG239"/>
    </row>
    <row r="240" spans="1:85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K240" s="241" t="s">
        <v>68</v>
      </c>
      <c r="L240" s="207" t="s">
        <v>66</v>
      </c>
      <c r="M240" s="208"/>
      <c r="N240" s="208"/>
      <c r="O240" s="208"/>
      <c r="P240" s="208"/>
      <c r="Q240" s="208"/>
      <c r="R240" s="208"/>
      <c r="S240" s="209"/>
      <c r="U240" s="243" t="s">
        <v>68</v>
      </c>
      <c r="V240" s="236" t="s">
        <v>66</v>
      </c>
      <c r="W240" s="236"/>
      <c r="X240" s="236"/>
      <c r="Y240" s="236"/>
      <c r="Z240" s="236"/>
      <c r="AA240" s="236"/>
      <c r="AB240" s="236"/>
      <c r="AC240" s="236"/>
      <c r="AD240" s="236"/>
      <c r="AE240" s="236"/>
      <c r="AF240" s="236"/>
      <c r="AG240" s="236"/>
      <c r="AH240" s="236"/>
      <c r="AI240" s="237"/>
      <c r="BA240"/>
      <c r="BR240"/>
      <c r="CG240"/>
    </row>
    <row r="241" spans="1:85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  <c r="J241" s="6"/>
      <c r="K241" s="72" t="s">
        <v>6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73">
        <v>0</v>
      </c>
      <c r="S241" s="74">
        <f>SUM(L241:R241)</f>
        <v>0</v>
      </c>
      <c r="U241" s="75" t="s">
        <v>6</v>
      </c>
      <c r="V241" s="76">
        <v>0</v>
      </c>
      <c r="W241" s="76">
        <v>0</v>
      </c>
      <c r="X241" s="76">
        <v>0</v>
      </c>
      <c r="Y241" s="76">
        <v>0</v>
      </c>
      <c r="Z241" s="76">
        <v>0</v>
      </c>
      <c r="AA241" s="76">
        <v>0</v>
      </c>
      <c r="AB241" s="76">
        <v>0</v>
      </c>
      <c r="AC241" s="77">
        <v>0</v>
      </c>
      <c r="AD241" s="78">
        <v>0</v>
      </c>
      <c r="AE241" s="78">
        <v>0</v>
      </c>
      <c r="AF241" s="78">
        <v>0</v>
      </c>
      <c r="AG241" s="78">
        <v>0</v>
      </c>
      <c r="AH241" s="78">
        <v>0</v>
      </c>
      <c r="AI241" s="79">
        <f>SUM(V241:AC241)</f>
        <v>0</v>
      </c>
      <c r="BA241"/>
      <c r="BR241"/>
      <c r="CG241"/>
    </row>
    <row r="242" spans="1:85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331">SUM(B242:H242)</f>
        <v>0</v>
      </c>
      <c r="J242" s="6"/>
      <c r="K242" s="25" t="s">
        <v>7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7">
        <v>0</v>
      </c>
      <c r="S242" s="28">
        <f t="shared" ref="S242:S261" si="332">SUM(L242:R242)</f>
        <v>0</v>
      </c>
      <c r="U242" s="80" t="s">
        <v>7</v>
      </c>
      <c r="V242" s="81">
        <v>0</v>
      </c>
      <c r="W242" s="81">
        <v>0</v>
      </c>
      <c r="X242" s="81">
        <v>0</v>
      </c>
      <c r="Y242" s="81">
        <v>0</v>
      </c>
      <c r="Z242" s="81">
        <v>0</v>
      </c>
      <c r="AA242" s="81">
        <v>0</v>
      </c>
      <c r="AB242" s="81">
        <v>0</v>
      </c>
      <c r="AC242" s="82">
        <v>0</v>
      </c>
      <c r="AD242" s="81">
        <v>0</v>
      </c>
      <c r="AE242" s="81">
        <v>0</v>
      </c>
      <c r="AF242" s="81">
        <v>0</v>
      </c>
      <c r="AG242" s="81">
        <v>0</v>
      </c>
      <c r="AH242" s="81">
        <v>0</v>
      </c>
      <c r="AI242" s="83">
        <f t="shared" ref="AI242:AI261" si="333">SUM(V242:AC242)</f>
        <v>0</v>
      </c>
      <c r="BA242"/>
      <c r="BR242"/>
      <c r="CG242"/>
    </row>
    <row r="243" spans="1:85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331"/>
        <v>0</v>
      </c>
      <c r="J243" s="6"/>
      <c r="K243" s="31" t="s">
        <v>9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9">
        <v>0</v>
      </c>
      <c r="S243" s="20">
        <f t="shared" si="332"/>
        <v>0</v>
      </c>
      <c r="U243" s="84" t="s">
        <v>9</v>
      </c>
      <c r="V243" s="76">
        <v>0</v>
      </c>
      <c r="W243" s="76">
        <v>0</v>
      </c>
      <c r="X243" s="76">
        <v>0</v>
      </c>
      <c r="Y243" s="76">
        <v>0</v>
      </c>
      <c r="Z243" s="76">
        <v>0</v>
      </c>
      <c r="AA243" s="76">
        <v>0</v>
      </c>
      <c r="AB243" s="76">
        <v>0</v>
      </c>
      <c r="AC243" s="77">
        <v>0</v>
      </c>
      <c r="AD243" s="78">
        <v>0</v>
      </c>
      <c r="AE243" s="78">
        <v>0</v>
      </c>
      <c r="AF243" s="78">
        <v>0</v>
      </c>
      <c r="AG243" s="78">
        <v>0</v>
      </c>
      <c r="AH243" s="78">
        <v>0</v>
      </c>
      <c r="AI243" s="79">
        <f t="shared" si="333"/>
        <v>0</v>
      </c>
      <c r="BA243"/>
      <c r="BR243"/>
      <c r="CG243"/>
    </row>
    <row r="244" spans="1:85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331"/>
        <v>0</v>
      </c>
      <c r="J244" s="6"/>
      <c r="K244" s="25" t="s">
        <v>54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7">
        <v>0</v>
      </c>
      <c r="S244" s="28">
        <f t="shared" si="332"/>
        <v>0</v>
      </c>
      <c r="U244" s="80" t="s">
        <v>54</v>
      </c>
      <c r="V244" s="81">
        <v>0</v>
      </c>
      <c r="W244" s="81">
        <v>0</v>
      </c>
      <c r="X244" s="81">
        <v>0</v>
      </c>
      <c r="Y244" s="81">
        <v>0</v>
      </c>
      <c r="Z244" s="81">
        <v>0</v>
      </c>
      <c r="AA244" s="81">
        <v>0</v>
      </c>
      <c r="AB244" s="81">
        <v>0</v>
      </c>
      <c r="AC244" s="82">
        <v>0</v>
      </c>
      <c r="AD244" s="81">
        <v>0</v>
      </c>
      <c r="AE244" s="81">
        <v>0</v>
      </c>
      <c r="AF244" s="81">
        <v>0</v>
      </c>
      <c r="AG244" s="81">
        <v>0</v>
      </c>
      <c r="AH244" s="81">
        <v>0</v>
      </c>
      <c r="AI244" s="83">
        <f t="shared" si="333"/>
        <v>0</v>
      </c>
      <c r="BA244"/>
      <c r="BR244"/>
      <c r="CG244"/>
    </row>
    <row r="245" spans="1:85" x14ac:dyDescent="0.25">
      <c r="A245" s="29" t="s">
        <v>15</v>
      </c>
      <c r="B245" s="18">
        <v>20.239662669087711</v>
      </c>
      <c r="C245" s="18">
        <v>0.11942930425655363</v>
      </c>
      <c r="D245" s="18">
        <v>0.43227625105344553</v>
      </c>
      <c r="E245" s="18">
        <v>0</v>
      </c>
      <c r="F245" s="214"/>
      <c r="G245" s="18">
        <v>0</v>
      </c>
      <c r="H245" s="30">
        <v>0</v>
      </c>
      <c r="I245" s="16">
        <f t="shared" si="331"/>
        <v>20.791368224397708</v>
      </c>
      <c r="J245" s="6"/>
      <c r="K245" s="31" t="s">
        <v>15</v>
      </c>
      <c r="L245" s="18">
        <v>20.239662669087711</v>
      </c>
      <c r="M245" s="18">
        <v>0.11942930425655363</v>
      </c>
      <c r="N245" s="18">
        <v>0.43227625105344553</v>
      </c>
      <c r="O245" s="18">
        <v>0</v>
      </c>
      <c r="P245" s="18">
        <v>0</v>
      </c>
      <c r="Q245" s="18">
        <v>0</v>
      </c>
      <c r="R245" s="19">
        <v>0</v>
      </c>
      <c r="S245" s="20">
        <f t="shared" si="332"/>
        <v>20.791368224397708</v>
      </c>
      <c r="U245" s="84" t="s">
        <v>15</v>
      </c>
      <c r="V245" s="76">
        <v>20.205648576499925</v>
      </c>
      <c r="W245" s="76">
        <v>0</v>
      </c>
      <c r="X245" s="76">
        <v>0</v>
      </c>
      <c r="Y245" s="76">
        <v>0.11942930425655363</v>
      </c>
      <c r="Z245" s="76">
        <v>0.41487161677173512</v>
      </c>
      <c r="AA245" s="76">
        <v>0</v>
      </c>
      <c r="AB245" s="76">
        <v>0</v>
      </c>
      <c r="AC245" s="77">
        <v>5.1418726869494953E-2</v>
      </c>
      <c r="AD245" s="78">
        <v>3.4014092587784574E-2</v>
      </c>
      <c r="AE245" s="78">
        <v>0</v>
      </c>
      <c r="AF245" s="78">
        <v>0</v>
      </c>
      <c r="AG245" s="78">
        <v>1.7404634281710393E-2</v>
      </c>
      <c r="AH245" s="78">
        <v>0</v>
      </c>
      <c r="AI245" s="79">
        <f t="shared" si="333"/>
        <v>20.791368224397708</v>
      </c>
      <c r="BA245"/>
      <c r="BR245"/>
      <c r="CG245"/>
    </row>
    <row r="246" spans="1:85" x14ac:dyDescent="0.25">
      <c r="A246" s="21" t="s">
        <v>14</v>
      </c>
      <c r="B246" s="22">
        <v>15.97871588759469</v>
      </c>
      <c r="C246" s="22">
        <v>7.7795730972046992E-2</v>
      </c>
      <c r="D246" s="22">
        <v>0.26793515820762454</v>
      </c>
      <c r="E246" s="22">
        <v>0</v>
      </c>
      <c r="F246" s="214"/>
      <c r="G246" s="22">
        <v>0</v>
      </c>
      <c r="H246" s="23">
        <v>0</v>
      </c>
      <c r="I246" s="24">
        <f t="shared" si="331"/>
        <v>16.324446776774362</v>
      </c>
      <c r="J246" s="6"/>
      <c r="K246" s="25" t="s">
        <v>14</v>
      </c>
      <c r="L246" s="26">
        <v>15.97871588759469</v>
      </c>
      <c r="M246" s="26">
        <v>7.7795730972046992E-2</v>
      </c>
      <c r="N246" s="26">
        <v>0.26793515820762454</v>
      </c>
      <c r="O246" s="26">
        <v>0</v>
      </c>
      <c r="P246" s="26">
        <v>0</v>
      </c>
      <c r="Q246" s="26">
        <v>0</v>
      </c>
      <c r="R246" s="27">
        <v>0</v>
      </c>
      <c r="S246" s="28">
        <f t="shared" si="332"/>
        <v>16.324446776774362</v>
      </c>
      <c r="U246" s="80" t="s">
        <v>55</v>
      </c>
      <c r="V246" s="81">
        <v>15.977031671791993</v>
      </c>
      <c r="W246" s="81">
        <v>0</v>
      </c>
      <c r="X246" s="81">
        <v>0</v>
      </c>
      <c r="Y246" s="81">
        <v>7.7795730972046992E-2</v>
      </c>
      <c r="Z246" s="81">
        <v>0.26657387835597302</v>
      </c>
      <c r="AA246" s="81">
        <v>0</v>
      </c>
      <c r="AB246" s="81">
        <v>0</v>
      </c>
      <c r="AC246" s="82">
        <v>3.045495654348617E-3</v>
      </c>
      <c r="AD246" s="81">
        <v>1.6842158026970945E-3</v>
      </c>
      <c r="AE246" s="81">
        <v>0</v>
      </c>
      <c r="AF246" s="81">
        <v>0</v>
      </c>
      <c r="AG246" s="81">
        <v>1.3612798516515223E-3</v>
      </c>
      <c r="AH246" s="81">
        <v>0</v>
      </c>
      <c r="AI246" s="83">
        <f t="shared" si="333"/>
        <v>16.324446776774362</v>
      </c>
      <c r="BA246"/>
      <c r="BR246"/>
      <c r="CG246"/>
    </row>
    <row r="247" spans="1:85" x14ac:dyDescent="0.25">
      <c r="A247" s="29" t="s">
        <v>56</v>
      </c>
      <c r="B247" s="18">
        <v>0</v>
      </c>
      <c r="C247" s="18">
        <v>0</v>
      </c>
      <c r="D247" s="18">
        <v>0</v>
      </c>
      <c r="E247" s="18">
        <v>0.34119562205236015</v>
      </c>
      <c r="F247" s="214"/>
      <c r="G247" s="18">
        <v>0</v>
      </c>
      <c r="H247" s="30">
        <v>0</v>
      </c>
      <c r="I247" s="16">
        <f t="shared" si="331"/>
        <v>0.34119562205236015</v>
      </c>
      <c r="J247" s="6"/>
      <c r="K247" s="31" t="s">
        <v>56</v>
      </c>
      <c r="L247" s="18">
        <v>0</v>
      </c>
      <c r="M247" s="18">
        <v>0</v>
      </c>
      <c r="N247" s="18">
        <v>0</v>
      </c>
      <c r="O247" s="18">
        <v>0.34119562205236015</v>
      </c>
      <c r="P247" s="18">
        <v>63.534902912445425</v>
      </c>
      <c r="Q247" s="18">
        <v>0</v>
      </c>
      <c r="R247" s="19">
        <v>0</v>
      </c>
      <c r="S247" s="20">
        <f t="shared" si="332"/>
        <v>63.876098534497785</v>
      </c>
      <c r="U247" s="84" t="s">
        <v>56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0.34119562205236015</v>
      </c>
      <c r="AB247" s="76">
        <v>63.534902912445425</v>
      </c>
      <c r="AC247" s="77">
        <v>0</v>
      </c>
      <c r="AD247" s="76">
        <v>0</v>
      </c>
      <c r="AE247" s="76">
        <v>0</v>
      </c>
      <c r="AF247" s="76">
        <v>0</v>
      </c>
      <c r="AG247" s="76">
        <v>0</v>
      </c>
      <c r="AH247" s="76">
        <v>0</v>
      </c>
      <c r="AI247" s="79">
        <f t="shared" si="333"/>
        <v>63.876098534497785</v>
      </c>
      <c r="BA247"/>
      <c r="BR247"/>
      <c r="CG247"/>
    </row>
    <row r="248" spans="1:85" x14ac:dyDescent="0.25">
      <c r="A248" s="21" t="s">
        <v>11</v>
      </c>
      <c r="B248" s="22">
        <v>0</v>
      </c>
      <c r="C248" s="22">
        <v>0</v>
      </c>
      <c r="D248" s="22">
        <v>0</v>
      </c>
      <c r="E248" s="22">
        <v>2.0288861904899074E-3</v>
      </c>
      <c r="F248" s="214"/>
      <c r="G248" s="22">
        <v>0</v>
      </c>
      <c r="H248" s="23">
        <v>0</v>
      </c>
      <c r="I248" s="24">
        <f t="shared" si="331"/>
        <v>2.0288861904899074E-3</v>
      </c>
      <c r="J248" s="6"/>
      <c r="K248" s="25" t="s">
        <v>11</v>
      </c>
      <c r="L248" s="26">
        <v>0</v>
      </c>
      <c r="M248" s="26">
        <v>0</v>
      </c>
      <c r="N248" s="26">
        <v>0</v>
      </c>
      <c r="O248" s="26">
        <v>2.0288861904899074E-3</v>
      </c>
      <c r="P248" s="26">
        <v>4.5478611041222843</v>
      </c>
      <c r="Q248" s="26">
        <v>0</v>
      </c>
      <c r="R248" s="27">
        <v>0</v>
      </c>
      <c r="S248" s="28">
        <f t="shared" si="332"/>
        <v>4.5498899903127743</v>
      </c>
      <c r="U248" s="80" t="s">
        <v>11</v>
      </c>
      <c r="V248" s="81">
        <v>0</v>
      </c>
      <c r="W248" s="81">
        <v>0</v>
      </c>
      <c r="X248" s="81">
        <v>0</v>
      </c>
      <c r="Y248" s="81">
        <v>0</v>
      </c>
      <c r="Z248" s="81">
        <v>0</v>
      </c>
      <c r="AA248" s="81">
        <v>2.0288861904899074E-3</v>
      </c>
      <c r="AB248" s="81">
        <v>4.5478611041222843</v>
      </c>
      <c r="AC248" s="82">
        <v>0</v>
      </c>
      <c r="AD248" s="81">
        <v>0</v>
      </c>
      <c r="AE248" s="81">
        <v>0</v>
      </c>
      <c r="AF248" s="81">
        <v>0</v>
      </c>
      <c r="AG248" s="81">
        <v>0</v>
      </c>
      <c r="AH248" s="81">
        <v>0</v>
      </c>
      <c r="AI248" s="83">
        <f t="shared" si="333"/>
        <v>4.5498899903127743</v>
      </c>
      <c r="BA248"/>
      <c r="BR248"/>
      <c r="CG248"/>
    </row>
    <row r="249" spans="1:85" x14ac:dyDescent="0.25">
      <c r="A249" s="29" t="s">
        <v>57</v>
      </c>
      <c r="B249" s="18">
        <v>0</v>
      </c>
      <c r="C249" s="18">
        <v>0</v>
      </c>
      <c r="D249" s="18">
        <v>0.63421910051284469</v>
      </c>
      <c r="E249" s="18">
        <v>0</v>
      </c>
      <c r="F249" s="214"/>
      <c r="G249" s="18">
        <v>0</v>
      </c>
      <c r="H249" s="30">
        <v>0</v>
      </c>
      <c r="I249" s="16">
        <f t="shared" si="331"/>
        <v>0.63421910051284469</v>
      </c>
      <c r="J249" s="6"/>
      <c r="K249" s="31" t="s">
        <v>57</v>
      </c>
      <c r="L249" s="18">
        <v>0</v>
      </c>
      <c r="M249" s="18">
        <v>0</v>
      </c>
      <c r="N249" s="18">
        <v>0.63421910051284469</v>
      </c>
      <c r="O249" s="18">
        <v>0</v>
      </c>
      <c r="P249" s="18">
        <v>0</v>
      </c>
      <c r="Q249" s="18">
        <v>0</v>
      </c>
      <c r="R249" s="19">
        <v>0</v>
      </c>
      <c r="S249" s="20">
        <f t="shared" si="332"/>
        <v>0.63421910051284469</v>
      </c>
      <c r="U249" s="84" t="s">
        <v>57</v>
      </c>
      <c r="V249" s="76">
        <v>0</v>
      </c>
      <c r="W249" s="76">
        <v>0</v>
      </c>
      <c r="X249" s="76">
        <v>0</v>
      </c>
      <c r="Y249" s="76">
        <v>0</v>
      </c>
      <c r="Z249" s="76">
        <v>0.63421910051284469</v>
      </c>
      <c r="AA249" s="76">
        <v>0</v>
      </c>
      <c r="AB249" s="76">
        <v>0</v>
      </c>
      <c r="AC249" s="77">
        <v>0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9">
        <f t="shared" si="333"/>
        <v>0.63421910051284469</v>
      </c>
      <c r="BA249"/>
      <c r="BR249"/>
      <c r="CG249"/>
    </row>
    <row r="250" spans="1:85" x14ac:dyDescent="0.25">
      <c r="A250" s="21" t="s">
        <v>16</v>
      </c>
      <c r="B250" s="22">
        <v>1.395965668057116</v>
      </c>
      <c r="C250" s="22">
        <v>6.6864124214123355E-2</v>
      </c>
      <c r="D250" s="22">
        <v>0.68532916589688764</v>
      </c>
      <c r="E250" s="22">
        <v>2.6015315893035892E-3</v>
      </c>
      <c r="F250" s="214"/>
      <c r="G250" s="22">
        <v>0</v>
      </c>
      <c r="H250" s="23">
        <v>0</v>
      </c>
      <c r="I250" s="24">
        <f t="shared" si="331"/>
        <v>2.1507604897574306</v>
      </c>
      <c r="J250" s="6"/>
      <c r="K250" s="25" t="s">
        <v>16</v>
      </c>
      <c r="L250" s="26">
        <v>1.395965668057116</v>
      </c>
      <c r="M250" s="26">
        <v>6.6864124214123355E-2</v>
      </c>
      <c r="N250" s="26">
        <v>0.68532916589688764</v>
      </c>
      <c r="O250" s="26">
        <v>2.6015315893035892E-3</v>
      </c>
      <c r="P250" s="26">
        <v>0</v>
      </c>
      <c r="Q250" s="26">
        <v>0</v>
      </c>
      <c r="R250" s="27">
        <v>0</v>
      </c>
      <c r="S250" s="28">
        <f t="shared" si="332"/>
        <v>2.1507604897574306</v>
      </c>
      <c r="U250" s="80" t="s">
        <v>16</v>
      </c>
      <c r="V250" s="81">
        <v>1.3947563167288946</v>
      </c>
      <c r="W250" s="81">
        <v>0</v>
      </c>
      <c r="X250" s="81">
        <v>0</v>
      </c>
      <c r="Y250" s="81">
        <v>6.6864124214123355E-2</v>
      </c>
      <c r="Z250" s="81">
        <v>0.68532916589688764</v>
      </c>
      <c r="AA250" s="81">
        <v>0</v>
      </c>
      <c r="AB250" s="81">
        <v>0</v>
      </c>
      <c r="AC250" s="82">
        <v>3.8108829175250579E-3</v>
      </c>
      <c r="AD250" s="81">
        <v>1.2093513282214685E-3</v>
      </c>
      <c r="AE250" s="81">
        <v>0</v>
      </c>
      <c r="AF250" s="81">
        <v>0</v>
      </c>
      <c r="AG250" s="81">
        <v>0</v>
      </c>
      <c r="AH250" s="81">
        <v>2.6015315893035892E-3</v>
      </c>
      <c r="AI250" s="83">
        <f t="shared" si="333"/>
        <v>2.1507604897574306</v>
      </c>
      <c r="BA250"/>
      <c r="BR250"/>
      <c r="CG250"/>
    </row>
    <row r="251" spans="1:85" x14ac:dyDescent="0.25">
      <c r="A251" s="29" t="s">
        <v>136</v>
      </c>
      <c r="B251" s="18">
        <v>70.989410330360457</v>
      </c>
      <c r="C251" s="18">
        <v>2.0819911136423737</v>
      </c>
      <c r="D251" s="18">
        <v>48.94524414556269</v>
      </c>
      <c r="E251" s="18">
        <v>0.2870040885451805</v>
      </c>
      <c r="F251" s="214"/>
      <c r="G251" s="18">
        <v>0</v>
      </c>
      <c r="H251" s="30">
        <v>0</v>
      </c>
      <c r="I251" s="16">
        <f t="shared" si="331"/>
        <v>122.30364967811069</v>
      </c>
      <c r="J251" s="6"/>
      <c r="K251" s="31" t="s">
        <v>136</v>
      </c>
      <c r="L251" s="18">
        <v>70.989410330360457</v>
      </c>
      <c r="M251" s="18">
        <v>2.0819911136423737</v>
      </c>
      <c r="N251" s="18">
        <v>48.94524414556269</v>
      </c>
      <c r="O251" s="18">
        <v>0.2870040885451805</v>
      </c>
      <c r="P251" s="18">
        <v>0</v>
      </c>
      <c r="Q251" s="18">
        <v>0</v>
      </c>
      <c r="R251" s="19">
        <v>0</v>
      </c>
      <c r="S251" s="20">
        <f t="shared" si="332"/>
        <v>122.30364967811069</v>
      </c>
      <c r="U251" s="84" t="s">
        <v>136</v>
      </c>
      <c r="V251" s="76">
        <v>69.011435001969417</v>
      </c>
      <c r="W251" s="76">
        <v>0</v>
      </c>
      <c r="X251" s="76">
        <v>0</v>
      </c>
      <c r="Y251" s="76">
        <v>2.0819911136423737</v>
      </c>
      <c r="Z251" s="76">
        <v>48.894808566069713</v>
      </c>
      <c r="AA251" s="76">
        <v>0.2870040885451805</v>
      </c>
      <c r="AB251" s="76">
        <v>0</v>
      </c>
      <c r="AC251" s="77">
        <v>2.02841090788402</v>
      </c>
      <c r="AD251" s="76">
        <v>1.9779753283910448</v>
      </c>
      <c r="AE251" s="76">
        <v>0</v>
      </c>
      <c r="AF251" s="76">
        <v>0</v>
      </c>
      <c r="AG251" s="76">
        <v>5.0435579492975252E-2</v>
      </c>
      <c r="AH251" s="76">
        <v>0</v>
      </c>
      <c r="AI251" s="79">
        <f t="shared" si="333"/>
        <v>122.3036496781107</v>
      </c>
      <c r="BA251"/>
      <c r="BR251"/>
      <c r="CG251"/>
    </row>
    <row r="252" spans="1:85" x14ac:dyDescent="0.25">
      <c r="A252" s="21" t="s">
        <v>24</v>
      </c>
      <c r="B252" s="22">
        <v>25.523993851222702</v>
      </c>
      <c r="C252" s="22">
        <v>1.1225155802842226</v>
      </c>
      <c r="D252" s="22">
        <v>18.33477664295156</v>
      </c>
      <c r="E252" s="22">
        <v>122.14509503178252</v>
      </c>
      <c r="F252" s="214"/>
      <c r="G252" s="22">
        <v>19.09459055619293</v>
      </c>
      <c r="H252" s="23">
        <v>2.8628809132807547</v>
      </c>
      <c r="I252" s="24">
        <f t="shared" si="331"/>
        <v>189.0838525757147</v>
      </c>
      <c r="J252" s="6"/>
      <c r="K252" s="25" t="s">
        <v>24</v>
      </c>
      <c r="L252" s="26">
        <v>25.523993851222702</v>
      </c>
      <c r="M252" s="26">
        <v>1.1225155802842226</v>
      </c>
      <c r="N252" s="26">
        <v>18.33477664295156</v>
      </c>
      <c r="O252" s="26">
        <v>122.14509503178252</v>
      </c>
      <c r="P252" s="26">
        <v>0</v>
      </c>
      <c r="Q252" s="26">
        <v>19.09459055619293</v>
      </c>
      <c r="R252" s="27">
        <v>2.8628809132807547</v>
      </c>
      <c r="S252" s="28">
        <f t="shared" si="332"/>
        <v>189.0838525757147</v>
      </c>
      <c r="U252" s="80" t="s">
        <v>24</v>
      </c>
      <c r="V252" s="81">
        <v>0.94509999329613548</v>
      </c>
      <c r="W252" s="81">
        <v>9.4952231133958822</v>
      </c>
      <c r="X252" s="81">
        <v>19.09459055619293</v>
      </c>
      <c r="Y252" s="81">
        <v>1.1225155802842226</v>
      </c>
      <c r="Z252" s="81">
        <v>18.125867168191181</v>
      </c>
      <c r="AA252" s="81">
        <v>113.2896287179764</v>
      </c>
      <c r="AB252" s="81">
        <v>0</v>
      </c>
      <c r="AC252" s="82">
        <v>27.010927446377945</v>
      </c>
      <c r="AD252" s="81">
        <v>15.083670744530684</v>
      </c>
      <c r="AE252" s="81">
        <v>8.4547309403542936</v>
      </c>
      <c r="AF252" s="81">
        <v>2.8628809132807547</v>
      </c>
      <c r="AG252" s="81">
        <v>0.2089094747603798</v>
      </c>
      <c r="AH252" s="81">
        <v>0.40073537345182064</v>
      </c>
      <c r="AI252" s="83">
        <f t="shared" si="333"/>
        <v>189.08385257571467</v>
      </c>
      <c r="BA252"/>
      <c r="BR252"/>
      <c r="CG252"/>
    </row>
    <row r="253" spans="1:85" x14ac:dyDescent="0.25">
      <c r="A253" s="29" t="s">
        <v>23</v>
      </c>
      <c r="B253" s="18">
        <v>9.5086087909463117</v>
      </c>
      <c r="C253" s="18">
        <v>0</v>
      </c>
      <c r="D253" s="18">
        <v>0.1747297156465388</v>
      </c>
      <c r="E253" s="18">
        <v>0</v>
      </c>
      <c r="F253" s="214"/>
      <c r="G253" s="18">
        <v>0</v>
      </c>
      <c r="H253" s="30">
        <v>0</v>
      </c>
      <c r="I253" s="16">
        <f t="shared" si="331"/>
        <v>9.6833385065928503</v>
      </c>
      <c r="J253" s="6"/>
      <c r="K253" s="31" t="s">
        <v>23</v>
      </c>
      <c r="L253" s="18">
        <v>9.5086087909463117</v>
      </c>
      <c r="M253" s="18">
        <v>0</v>
      </c>
      <c r="N253" s="18">
        <v>0.1747297156465388</v>
      </c>
      <c r="O253" s="18">
        <v>0</v>
      </c>
      <c r="P253" s="18">
        <v>0</v>
      </c>
      <c r="Q253" s="18">
        <v>0</v>
      </c>
      <c r="R253" s="19">
        <v>0</v>
      </c>
      <c r="S253" s="20">
        <f t="shared" si="332"/>
        <v>9.6833385065928503</v>
      </c>
      <c r="U253" s="84" t="s">
        <v>23</v>
      </c>
      <c r="V253" s="76">
        <v>9.4323316464864799</v>
      </c>
      <c r="W253" s="76">
        <v>0</v>
      </c>
      <c r="X253" s="76">
        <v>0</v>
      </c>
      <c r="Y253" s="76">
        <v>0</v>
      </c>
      <c r="Z253" s="76">
        <v>0.1747297156465388</v>
      </c>
      <c r="AA253" s="76">
        <v>0</v>
      </c>
      <c r="AB253" s="76">
        <v>0</v>
      </c>
      <c r="AC253" s="77">
        <v>7.6277144459831497E-2</v>
      </c>
      <c r="AD253" s="76">
        <v>7.6277144459831497E-2</v>
      </c>
      <c r="AE253" s="76">
        <v>0</v>
      </c>
      <c r="AF253" s="76">
        <v>0</v>
      </c>
      <c r="AG253" s="76">
        <v>0</v>
      </c>
      <c r="AH253" s="76">
        <v>0</v>
      </c>
      <c r="AI253" s="79">
        <f t="shared" si="333"/>
        <v>9.6833385065928503</v>
      </c>
      <c r="BA253"/>
      <c r="BR253"/>
      <c r="CG253"/>
    </row>
    <row r="254" spans="1:85" x14ac:dyDescent="0.25">
      <c r="A254" s="21" t="s">
        <v>58</v>
      </c>
      <c r="B254" s="22">
        <v>0.23805710280177367</v>
      </c>
      <c r="C254" s="22">
        <v>0.40371539598857498</v>
      </c>
      <c r="D254" s="22">
        <v>0.73625908083022784</v>
      </c>
      <c r="E254" s="22">
        <v>0</v>
      </c>
      <c r="F254" s="214"/>
      <c r="G254" s="22">
        <v>0</v>
      </c>
      <c r="H254" s="23">
        <v>0</v>
      </c>
      <c r="I254" s="24">
        <f t="shared" si="331"/>
        <v>1.3780315796205764</v>
      </c>
      <c r="J254" s="6"/>
      <c r="K254" s="25" t="s">
        <v>58</v>
      </c>
      <c r="L254" s="26">
        <v>0.23805710280177367</v>
      </c>
      <c r="M254" s="26">
        <v>0.40371539598857498</v>
      </c>
      <c r="N254" s="26">
        <v>0.73625908083022784</v>
      </c>
      <c r="O254" s="26">
        <v>0</v>
      </c>
      <c r="P254" s="26">
        <v>0</v>
      </c>
      <c r="Q254" s="26">
        <v>0</v>
      </c>
      <c r="R254" s="27">
        <v>0</v>
      </c>
      <c r="S254" s="28">
        <f t="shared" si="332"/>
        <v>1.3780315796205764</v>
      </c>
      <c r="U254" s="80" t="s">
        <v>58</v>
      </c>
      <c r="V254" s="81">
        <v>0.23805710280177367</v>
      </c>
      <c r="W254" s="81">
        <v>0</v>
      </c>
      <c r="X254" s="81">
        <v>0</v>
      </c>
      <c r="Y254" s="81">
        <v>0.40371539598857498</v>
      </c>
      <c r="Z254" s="81">
        <v>0.73625908083022784</v>
      </c>
      <c r="AA254" s="81">
        <v>0</v>
      </c>
      <c r="AB254" s="81">
        <v>0</v>
      </c>
      <c r="AC254" s="82">
        <v>0</v>
      </c>
      <c r="AD254" s="81">
        <v>0</v>
      </c>
      <c r="AE254" s="81">
        <v>0</v>
      </c>
      <c r="AF254" s="81">
        <v>0</v>
      </c>
      <c r="AG254" s="81">
        <v>0</v>
      </c>
      <c r="AH254" s="81">
        <v>0</v>
      </c>
      <c r="AI254" s="83">
        <f t="shared" si="333"/>
        <v>1.3780315796205764</v>
      </c>
      <c r="BA254"/>
      <c r="BR254"/>
      <c r="CG254"/>
    </row>
    <row r="255" spans="1:85" x14ac:dyDescent="0.25">
      <c r="A255" s="29" t="s">
        <v>21</v>
      </c>
      <c r="B255" s="18">
        <v>2.0620409064415302E-2</v>
      </c>
      <c r="C255" s="18">
        <v>0</v>
      </c>
      <c r="D255" s="18">
        <v>0.7761328892958449</v>
      </c>
      <c r="E255" s="18">
        <v>0</v>
      </c>
      <c r="F255" s="214"/>
      <c r="G255" s="18">
        <v>0</v>
      </c>
      <c r="H255" s="30">
        <v>0</v>
      </c>
      <c r="I255" s="16">
        <f t="shared" si="331"/>
        <v>0.79675329836026021</v>
      </c>
      <c r="J255" s="6"/>
      <c r="K255" s="31" t="s">
        <v>21</v>
      </c>
      <c r="L255" s="18">
        <v>2.0620409064415302E-2</v>
      </c>
      <c r="M255" s="18">
        <v>0</v>
      </c>
      <c r="N255" s="18">
        <v>0.7761328892958449</v>
      </c>
      <c r="O255" s="18">
        <v>0</v>
      </c>
      <c r="P255" s="18">
        <v>0.29717959535552474</v>
      </c>
      <c r="Q255" s="18">
        <v>0</v>
      </c>
      <c r="R255" s="19">
        <v>0</v>
      </c>
      <c r="S255" s="20">
        <f t="shared" si="332"/>
        <v>1.0939328937157851</v>
      </c>
      <c r="U255" s="84" t="s">
        <v>21</v>
      </c>
      <c r="V255" s="76">
        <v>2.0620409064415302E-2</v>
      </c>
      <c r="W255" s="76">
        <v>0</v>
      </c>
      <c r="X255" s="76">
        <v>0</v>
      </c>
      <c r="Y255" s="76">
        <v>0</v>
      </c>
      <c r="Z255" s="76">
        <v>0.77586781079275768</v>
      </c>
      <c r="AA255" s="76">
        <v>0</v>
      </c>
      <c r="AB255" s="76">
        <v>0.29717959535552474</v>
      </c>
      <c r="AC255" s="77">
        <v>2.6507850308717589E-4</v>
      </c>
      <c r="AD255" s="76">
        <v>0</v>
      </c>
      <c r="AE255" s="76">
        <v>0</v>
      </c>
      <c r="AF255" s="76">
        <v>0</v>
      </c>
      <c r="AG255" s="76">
        <v>2.6507850308717589E-4</v>
      </c>
      <c r="AH255" s="76">
        <v>0</v>
      </c>
      <c r="AI255" s="79">
        <f t="shared" si="333"/>
        <v>1.0939328937157848</v>
      </c>
      <c r="BA255"/>
      <c r="BR255"/>
      <c r="CG255"/>
    </row>
    <row r="256" spans="1:85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331"/>
        <v>0</v>
      </c>
      <c r="J256" s="6"/>
      <c r="K256" s="25" t="s">
        <v>20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0</v>
      </c>
      <c r="R256" s="27">
        <v>0</v>
      </c>
      <c r="S256" s="28">
        <f t="shared" si="332"/>
        <v>0</v>
      </c>
      <c r="U256" s="80" t="s">
        <v>59</v>
      </c>
      <c r="V256" s="81">
        <v>0</v>
      </c>
      <c r="W256" s="81">
        <v>0</v>
      </c>
      <c r="X256" s="81">
        <v>0</v>
      </c>
      <c r="Y256" s="81">
        <v>0</v>
      </c>
      <c r="Z256" s="81">
        <v>0</v>
      </c>
      <c r="AA256" s="81">
        <v>0</v>
      </c>
      <c r="AB256" s="81">
        <v>0</v>
      </c>
      <c r="AC256" s="82">
        <v>0</v>
      </c>
      <c r="AD256" s="81">
        <v>0</v>
      </c>
      <c r="AE256" s="81">
        <v>0</v>
      </c>
      <c r="AF256" s="81">
        <v>0</v>
      </c>
      <c r="AG256" s="81">
        <v>0</v>
      </c>
      <c r="AH256" s="81">
        <v>0</v>
      </c>
      <c r="AI256" s="83">
        <f t="shared" si="333"/>
        <v>0</v>
      </c>
      <c r="BA256"/>
      <c r="BR256"/>
      <c r="CG256"/>
    </row>
    <row r="257" spans="1:85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331"/>
        <v>0</v>
      </c>
      <c r="J257" s="6"/>
      <c r="K257" s="33" t="s">
        <v>62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9">
        <v>0</v>
      </c>
      <c r="S257" s="20">
        <f t="shared" si="332"/>
        <v>0</v>
      </c>
      <c r="U257" s="85" t="s">
        <v>60</v>
      </c>
      <c r="V257" s="76">
        <v>0</v>
      </c>
      <c r="W257" s="76">
        <v>0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7">
        <v>0</v>
      </c>
      <c r="AD257" s="78">
        <v>0</v>
      </c>
      <c r="AE257" s="78">
        <v>0</v>
      </c>
      <c r="AF257" s="78">
        <v>0</v>
      </c>
      <c r="AG257" s="78">
        <v>0</v>
      </c>
      <c r="AH257" s="78">
        <v>0</v>
      </c>
      <c r="AI257" s="79">
        <f t="shared" si="333"/>
        <v>0</v>
      </c>
      <c r="BA257"/>
      <c r="BR257"/>
      <c r="CG257"/>
    </row>
    <row r="258" spans="1:85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331"/>
        <v>0</v>
      </c>
      <c r="J258" s="6"/>
      <c r="K258" s="38" t="s">
        <v>22</v>
      </c>
      <c r="L258" s="39">
        <v>0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40">
        <v>0</v>
      </c>
      <c r="S258" s="41">
        <f t="shared" si="332"/>
        <v>0</v>
      </c>
      <c r="U258" s="86" t="s">
        <v>63</v>
      </c>
      <c r="V258" s="87">
        <v>0</v>
      </c>
      <c r="W258" s="87">
        <v>0</v>
      </c>
      <c r="X258" s="87">
        <v>0</v>
      </c>
      <c r="Y258" s="87">
        <v>0</v>
      </c>
      <c r="Z258" s="87">
        <v>0</v>
      </c>
      <c r="AA258" s="87">
        <v>0</v>
      </c>
      <c r="AB258" s="87">
        <v>0</v>
      </c>
      <c r="AC258" s="87">
        <v>0</v>
      </c>
      <c r="AD258" s="87">
        <v>0</v>
      </c>
      <c r="AE258" s="87">
        <v>0</v>
      </c>
      <c r="AF258" s="87">
        <v>0</v>
      </c>
      <c r="AG258" s="87">
        <v>0</v>
      </c>
      <c r="AH258" s="88">
        <v>0</v>
      </c>
      <c r="AI258" s="89">
        <f t="shared" si="333"/>
        <v>0</v>
      </c>
      <c r="BA258"/>
      <c r="BR258"/>
      <c r="CG258"/>
    </row>
    <row r="259" spans="1:85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331"/>
        <v>0</v>
      </c>
      <c r="J259" s="6"/>
      <c r="K259" s="46" t="s">
        <v>18</v>
      </c>
      <c r="L259" s="43">
        <v>0</v>
      </c>
      <c r="M259" s="43">
        <v>0</v>
      </c>
      <c r="N259" s="43">
        <v>0</v>
      </c>
      <c r="O259" s="43">
        <v>0</v>
      </c>
      <c r="P259" s="43">
        <v>0</v>
      </c>
      <c r="Q259" s="43">
        <v>0</v>
      </c>
      <c r="R259" s="47">
        <v>0</v>
      </c>
      <c r="S259" s="48">
        <f t="shared" si="332"/>
        <v>0</v>
      </c>
      <c r="U259" s="90" t="s">
        <v>18</v>
      </c>
      <c r="V259" s="91">
        <v>0</v>
      </c>
      <c r="W259" s="91">
        <v>0</v>
      </c>
      <c r="X259" s="91">
        <v>0</v>
      </c>
      <c r="Y259" s="91">
        <v>0</v>
      </c>
      <c r="Z259" s="91">
        <v>0</v>
      </c>
      <c r="AA259" s="91">
        <v>0</v>
      </c>
      <c r="AB259" s="91">
        <v>0</v>
      </c>
      <c r="AC259" s="91">
        <v>0</v>
      </c>
      <c r="AD259" s="92">
        <v>0</v>
      </c>
      <c r="AE259" s="92">
        <v>0</v>
      </c>
      <c r="AF259" s="92">
        <v>0</v>
      </c>
      <c r="AG259" s="92">
        <v>0</v>
      </c>
      <c r="AH259" s="92">
        <v>0</v>
      </c>
      <c r="AI259" s="93">
        <f t="shared" si="333"/>
        <v>0</v>
      </c>
      <c r="BA259"/>
      <c r="BR259"/>
      <c r="CG259"/>
    </row>
    <row r="260" spans="1:85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331"/>
        <v>0</v>
      </c>
      <c r="J260" s="6"/>
      <c r="K260" s="38" t="s">
        <v>19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40">
        <v>0</v>
      </c>
      <c r="S260" s="41">
        <f t="shared" si="332"/>
        <v>0</v>
      </c>
      <c r="U260" s="86" t="s">
        <v>19</v>
      </c>
      <c r="V260" s="87">
        <v>0</v>
      </c>
      <c r="W260" s="87">
        <v>0</v>
      </c>
      <c r="X260" s="87">
        <v>0</v>
      </c>
      <c r="Y260" s="87">
        <v>0</v>
      </c>
      <c r="Z260" s="87">
        <v>0</v>
      </c>
      <c r="AA260" s="87">
        <v>0</v>
      </c>
      <c r="AB260" s="87">
        <v>0</v>
      </c>
      <c r="AC260" s="87">
        <v>0</v>
      </c>
      <c r="AD260" s="87">
        <v>0</v>
      </c>
      <c r="AE260" s="87">
        <v>0</v>
      </c>
      <c r="AF260" s="87">
        <v>0</v>
      </c>
      <c r="AG260" s="87">
        <v>0</v>
      </c>
      <c r="AH260" s="88">
        <v>0</v>
      </c>
      <c r="AI260" s="89">
        <f t="shared" si="333"/>
        <v>0</v>
      </c>
      <c r="BA260"/>
      <c r="BR260"/>
      <c r="CG260"/>
    </row>
    <row r="261" spans="1:85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331"/>
        <v>0</v>
      </c>
      <c r="J261" s="6"/>
      <c r="K261" s="53" t="s">
        <v>10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4">
        <v>0</v>
      </c>
      <c r="S261" s="55">
        <f t="shared" si="332"/>
        <v>0</v>
      </c>
      <c r="U261" s="90" t="s">
        <v>10</v>
      </c>
      <c r="V261" s="91">
        <v>0</v>
      </c>
      <c r="W261" s="91">
        <v>0</v>
      </c>
      <c r="X261" s="91">
        <v>0</v>
      </c>
      <c r="Y261" s="91">
        <v>0</v>
      </c>
      <c r="Z261" s="91">
        <v>0</v>
      </c>
      <c r="AA261" s="91">
        <v>0</v>
      </c>
      <c r="AB261" s="91">
        <v>0</v>
      </c>
      <c r="AC261" s="91">
        <v>0</v>
      </c>
      <c r="AD261" s="92">
        <v>0</v>
      </c>
      <c r="AE261" s="92">
        <v>0</v>
      </c>
      <c r="AF261" s="92">
        <v>0</v>
      </c>
      <c r="AG261" s="92">
        <v>0</v>
      </c>
      <c r="AH261" s="92">
        <v>0</v>
      </c>
      <c r="AI261" s="93">
        <f t="shared" si="333"/>
        <v>0</v>
      </c>
      <c r="BA261"/>
      <c r="BR261"/>
      <c r="CG261"/>
    </row>
    <row r="262" spans="1:85" x14ac:dyDescent="0.25">
      <c r="A262" s="56" t="s">
        <v>25</v>
      </c>
      <c r="B262" s="57">
        <f>SUM(B241:B257)</f>
        <v>143.89503470913519</v>
      </c>
      <c r="C262" s="57">
        <f t="shared" ref="C262:I262" si="334">SUM(C241:C257)</f>
        <v>3.8723112493578955</v>
      </c>
      <c r="D262" s="57">
        <f t="shared" si="334"/>
        <v>70.986902149957672</v>
      </c>
      <c r="E262" s="57">
        <f t="shared" si="334"/>
        <v>122.77792516015985</v>
      </c>
      <c r="F262" s="57">
        <f t="shared" si="334"/>
        <v>0</v>
      </c>
      <c r="G262" s="57">
        <f t="shared" si="334"/>
        <v>19.09459055619293</v>
      </c>
      <c r="H262" s="58">
        <f t="shared" si="334"/>
        <v>2.8628809132807547</v>
      </c>
      <c r="I262" s="16">
        <f t="shared" si="334"/>
        <v>363.48964473808434</v>
      </c>
      <c r="J262" s="6"/>
      <c r="K262" s="59" t="s">
        <v>25</v>
      </c>
      <c r="L262" s="57">
        <f>SUM(L241:L257)</f>
        <v>143.89503470913519</v>
      </c>
      <c r="M262" s="57">
        <f t="shared" ref="M262:S262" si="335">SUM(M241:M257)</f>
        <v>3.8723112493578955</v>
      </c>
      <c r="N262" s="57">
        <f t="shared" si="335"/>
        <v>70.986902149957672</v>
      </c>
      <c r="O262" s="57">
        <f t="shared" si="335"/>
        <v>122.77792516015985</v>
      </c>
      <c r="P262" s="57">
        <f t="shared" si="335"/>
        <v>68.379943611923238</v>
      </c>
      <c r="Q262" s="57">
        <f t="shared" si="335"/>
        <v>19.09459055619293</v>
      </c>
      <c r="R262" s="58">
        <f t="shared" si="335"/>
        <v>2.8628809132807547</v>
      </c>
      <c r="S262" s="60">
        <f t="shared" si="335"/>
        <v>431.86958835000752</v>
      </c>
      <c r="U262" s="94" t="s">
        <v>61</v>
      </c>
      <c r="V262" s="95">
        <f>SUM(V241:V257)</f>
        <v>117.22498071863905</v>
      </c>
      <c r="W262" s="95">
        <f t="shared" ref="W262:AH262" si="336">SUM(W241:W257)</f>
        <v>9.4952231133958822</v>
      </c>
      <c r="X262" s="95">
        <f t="shared" si="336"/>
        <v>19.09459055619293</v>
      </c>
      <c r="Y262" s="95">
        <f t="shared" si="336"/>
        <v>3.8723112493578955</v>
      </c>
      <c r="Z262" s="95">
        <f t="shared" si="336"/>
        <v>70.708526103067854</v>
      </c>
      <c r="AA262" s="95">
        <f t="shared" si="336"/>
        <v>113.91985731476443</v>
      </c>
      <c r="AB262" s="95">
        <f t="shared" si="336"/>
        <v>68.379943611923238</v>
      </c>
      <c r="AC262" s="95">
        <f t="shared" si="336"/>
        <v>29.17415568266625</v>
      </c>
      <c r="AD262" s="96">
        <f t="shared" si="336"/>
        <v>17.174830877100263</v>
      </c>
      <c r="AE262" s="96">
        <f t="shared" si="336"/>
        <v>8.4547309403542936</v>
      </c>
      <c r="AF262" s="96">
        <f t="shared" si="336"/>
        <v>2.8628809132807547</v>
      </c>
      <c r="AG262" s="96">
        <f t="shared" si="336"/>
        <v>0.27837604688980411</v>
      </c>
      <c r="AH262" s="96">
        <f t="shared" si="336"/>
        <v>0.40333690504112424</v>
      </c>
      <c r="AI262" s="97">
        <f>SUM(V262:AC262)</f>
        <v>431.86958835000752</v>
      </c>
      <c r="BA262"/>
      <c r="BR262"/>
      <c r="CG262"/>
    </row>
    <row r="263" spans="1:85" s="1" customFormat="1" ht="15" thickBot="1" x14ac:dyDescent="0.35">
      <c r="A263" s="61" t="s">
        <v>86</v>
      </c>
      <c r="B263" s="98">
        <f>IF($I262=0,"-",B262/$I262)</f>
        <v>0.39587107031018731</v>
      </c>
      <c r="C263" s="98">
        <f t="shared" ref="C263:H263" si="337">IF($I262=0,"-",C262/$I262)</f>
        <v>1.0653154238130012E-2</v>
      </c>
      <c r="D263" s="98">
        <f t="shared" si="337"/>
        <v>0.19529277705038312</v>
      </c>
      <c r="E263" s="98">
        <f t="shared" si="337"/>
        <v>0.3377755788576276</v>
      </c>
      <c r="F263" s="98">
        <f t="shared" si="337"/>
        <v>0</v>
      </c>
      <c r="G263" s="98">
        <f t="shared" si="337"/>
        <v>5.2531319207048406E-2</v>
      </c>
      <c r="H263" s="99">
        <f t="shared" si="337"/>
        <v>7.876100336623424E-3</v>
      </c>
      <c r="I263" s="100">
        <f>SUM(B263:H263)</f>
        <v>1</v>
      </c>
      <c r="J263"/>
      <c r="K263" s="64" t="s">
        <v>86</v>
      </c>
      <c r="L263" s="65">
        <f>IF($S262=0,"-",L262/$S262)</f>
        <v>0.33319094141103506</v>
      </c>
      <c r="M263" s="65">
        <f t="shared" ref="M263:R263" si="338">IF($S262=0,"-",M262/$S262)</f>
        <v>8.9663902108791035E-3</v>
      </c>
      <c r="N263" s="65">
        <f t="shared" si="338"/>
        <v>0.16437115292412424</v>
      </c>
      <c r="O263" s="65">
        <f t="shared" si="338"/>
        <v>0.28429398242474724</v>
      </c>
      <c r="P263" s="65">
        <f t="shared" si="338"/>
        <v>0.15833470440272099</v>
      </c>
      <c r="Q263" s="65">
        <f t="shared" si="338"/>
        <v>4.4213788308515418E-2</v>
      </c>
      <c r="R263" s="66">
        <f t="shared" si="338"/>
        <v>6.6290403179779835E-3</v>
      </c>
      <c r="S263" s="67">
        <f>SUM(L263:R263)</f>
        <v>1</v>
      </c>
      <c r="U263" s="101" t="s">
        <v>86</v>
      </c>
      <c r="V263" s="102">
        <f>+V262/$AI262</f>
        <v>0.27143606283208438</v>
      </c>
      <c r="W263" s="102">
        <f t="shared" ref="W263:AH263" si="339">+W262/$AI262</f>
        <v>2.1986320337287802E-2</v>
      </c>
      <c r="X263" s="102">
        <f t="shared" si="339"/>
        <v>4.4213788308515418E-2</v>
      </c>
      <c r="Y263" s="102">
        <f t="shared" si="339"/>
        <v>8.9663902108791035E-3</v>
      </c>
      <c r="Z263" s="102">
        <f t="shared" si="339"/>
        <v>0.16372656934056287</v>
      </c>
      <c r="AA263" s="102">
        <f t="shared" si="339"/>
        <v>0.26378300391561349</v>
      </c>
      <c r="AB263" s="102">
        <f t="shared" si="339"/>
        <v>0.15833470440272099</v>
      </c>
      <c r="AC263" s="102">
        <f t="shared" si="339"/>
        <v>6.755316065233595E-2</v>
      </c>
      <c r="AD263" s="102">
        <f t="shared" si="339"/>
        <v>3.9768558241662914E-2</v>
      </c>
      <c r="AE263" s="102">
        <f t="shared" si="339"/>
        <v>1.9577046331639772E-2</v>
      </c>
      <c r="AF263" s="102">
        <f t="shared" si="339"/>
        <v>6.6290403179779835E-3</v>
      </c>
      <c r="AG263" s="102">
        <f t="shared" si="339"/>
        <v>6.4458358356132969E-4</v>
      </c>
      <c r="AH263" s="102">
        <f t="shared" si="339"/>
        <v>9.339321774939173E-4</v>
      </c>
      <c r="AI263" s="103">
        <f>SUM(V263:AC263)</f>
        <v>1</v>
      </c>
    </row>
    <row r="264" spans="1:85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K264" s="105"/>
      <c r="L264" s="105"/>
      <c r="M264" s="105"/>
      <c r="N264" s="105"/>
      <c r="O264" s="105"/>
      <c r="P264" s="105"/>
      <c r="Q264" s="105"/>
      <c r="R264" s="105"/>
      <c r="S264" s="105"/>
      <c r="AI264" s="6"/>
      <c r="BA264"/>
      <c r="BR264"/>
      <c r="CG264"/>
    </row>
    <row r="265" spans="1:85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K265" s="240" t="s">
        <v>35</v>
      </c>
      <c r="L265" s="10" t="s">
        <v>0</v>
      </c>
      <c r="M265" s="10" t="s">
        <v>1</v>
      </c>
      <c r="N265" s="10" t="s">
        <v>2</v>
      </c>
      <c r="O265" s="10" t="s">
        <v>3</v>
      </c>
      <c r="P265" s="10" t="s">
        <v>26</v>
      </c>
      <c r="Q265" s="10" t="s">
        <v>4</v>
      </c>
      <c r="R265" s="10" t="s">
        <v>85</v>
      </c>
      <c r="S265" s="11" t="s">
        <v>5</v>
      </c>
      <c r="U265" s="242" t="s">
        <v>35</v>
      </c>
      <c r="V265" s="69" t="s">
        <v>78</v>
      </c>
      <c r="W265" s="69" t="s">
        <v>79</v>
      </c>
      <c r="X265" s="69" t="s">
        <v>4</v>
      </c>
      <c r="Y265" s="69" t="s">
        <v>1</v>
      </c>
      <c r="Z265" s="69" t="s">
        <v>2</v>
      </c>
      <c r="AA265" s="69" t="s">
        <v>3</v>
      </c>
      <c r="AB265" s="69" t="s">
        <v>53</v>
      </c>
      <c r="AC265" s="69" t="s">
        <v>65</v>
      </c>
      <c r="AD265" s="70" t="s">
        <v>80</v>
      </c>
      <c r="AE265" s="70" t="s">
        <v>81</v>
      </c>
      <c r="AF265" s="70" t="s">
        <v>82</v>
      </c>
      <c r="AG265" s="70" t="s">
        <v>83</v>
      </c>
      <c r="AH265" s="70" t="s">
        <v>84</v>
      </c>
      <c r="AI265" s="71" t="s">
        <v>61</v>
      </c>
      <c r="BA265"/>
      <c r="BR265"/>
      <c r="CG265"/>
    </row>
    <row r="266" spans="1:85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K266" s="241" t="s">
        <v>35</v>
      </c>
      <c r="L266" s="207" t="s">
        <v>66</v>
      </c>
      <c r="M266" s="208"/>
      <c r="N266" s="208"/>
      <c r="O266" s="208"/>
      <c r="P266" s="208"/>
      <c r="Q266" s="208"/>
      <c r="R266" s="208"/>
      <c r="S266" s="209"/>
      <c r="U266" s="243" t="s">
        <v>35</v>
      </c>
      <c r="V266" s="236" t="s">
        <v>66</v>
      </c>
      <c r="W266" s="236"/>
      <c r="X266" s="236"/>
      <c r="Y266" s="236"/>
      <c r="Z266" s="236"/>
      <c r="AA266" s="236"/>
      <c r="AB266" s="236"/>
      <c r="AC266" s="236"/>
      <c r="AD266" s="236"/>
      <c r="AE266" s="236"/>
      <c r="AF266" s="236"/>
      <c r="AG266" s="236"/>
      <c r="AH266" s="236"/>
      <c r="AI266" s="237"/>
      <c r="BA266"/>
      <c r="BR266"/>
      <c r="CG266"/>
    </row>
    <row r="267" spans="1:85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0</v>
      </c>
      <c r="J267" s="6"/>
      <c r="K267" s="72" t="s">
        <v>6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73">
        <v>0</v>
      </c>
      <c r="S267" s="74">
        <f>SUM(L267:R267)</f>
        <v>0</v>
      </c>
      <c r="U267" s="75" t="s">
        <v>6</v>
      </c>
      <c r="V267" s="76">
        <v>0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7">
        <v>0</v>
      </c>
      <c r="AD267" s="78">
        <v>0</v>
      </c>
      <c r="AE267" s="78">
        <v>0</v>
      </c>
      <c r="AF267" s="78">
        <v>0</v>
      </c>
      <c r="AG267" s="78">
        <v>0</v>
      </c>
      <c r="AH267" s="78">
        <v>0</v>
      </c>
      <c r="AI267" s="79">
        <f>SUM(V267:AC267)</f>
        <v>0</v>
      </c>
      <c r="BA267"/>
      <c r="BR267"/>
      <c r="CG267"/>
    </row>
    <row r="268" spans="1:85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340">SUM(B268:H268)</f>
        <v>0</v>
      </c>
      <c r="J268" s="6"/>
      <c r="K268" s="25" t="s">
        <v>7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7">
        <v>0</v>
      </c>
      <c r="S268" s="28">
        <f t="shared" ref="S268:S287" si="341">SUM(L268:R268)</f>
        <v>0</v>
      </c>
      <c r="U268" s="80" t="s">
        <v>7</v>
      </c>
      <c r="V268" s="81">
        <v>0</v>
      </c>
      <c r="W268" s="81">
        <v>0</v>
      </c>
      <c r="X268" s="81">
        <v>0</v>
      </c>
      <c r="Y268" s="81">
        <v>0</v>
      </c>
      <c r="Z268" s="81">
        <v>0</v>
      </c>
      <c r="AA268" s="81">
        <v>0</v>
      </c>
      <c r="AB268" s="81">
        <v>0</v>
      </c>
      <c r="AC268" s="82">
        <v>0</v>
      </c>
      <c r="AD268" s="81">
        <v>0</v>
      </c>
      <c r="AE268" s="81">
        <v>0</v>
      </c>
      <c r="AF268" s="81">
        <v>0</v>
      </c>
      <c r="AG268" s="81">
        <v>0</v>
      </c>
      <c r="AH268" s="81">
        <v>0</v>
      </c>
      <c r="AI268" s="83">
        <f t="shared" ref="AI268:AI287" si="342">SUM(V268:AC268)</f>
        <v>0</v>
      </c>
      <c r="AK268">
        <v>466.9</v>
      </c>
      <c r="BA268"/>
      <c r="BR268"/>
      <c r="CG268"/>
    </row>
    <row r="269" spans="1:85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340"/>
        <v>0</v>
      </c>
      <c r="J269" s="6"/>
      <c r="K269" s="31" t="s">
        <v>9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9">
        <v>0</v>
      </c>
      <c r="S269" s="20">
        <f t="shared" si="341"/>
        <v>0</v>
      </c>
      <c r="U269" s="84" t="s">
        <v>9</v>
      </c>
      <c r="V269" s="76">
        <v>0</v>
      </c>
      <c r="W269" s="76">
        <v>0</v>
      </c>
      <c r="X269" s="76">
        <v>0</v>
      </c>
      <c r="Y269" s="76">
        <v>0</v>
      </c>
      <c r="Z269" s="76">
        <v>0</v>
      </c>
      <c r="AA269" s="76">
        <v>0</v>
      </c>
      <c r="AB269" s="76">
        <v>0</v>
      </c>
      <c r="AC269" s="77">
        <v>0</v>
      </c>
      <c r="AD269" s="78">
        <v>0</v>
      </c>
      <c r="AE269" s="78">
        <v>0</v>
      </c>
      <c r="AF269" s="78">
        <v>0</v>
      </c>
      <c r="AG269" s="78">
        <v>0</v>
      </c>
      <c r="AH269" s="78">
        <v>0</v>
      </c>
      <c r="AI269" s="79">
        <f t="shared" si="342"/>
        <v>0</v>
      </c>
      <c r="BA269"/>
      <c r="BR269"/>
      <c r="CG269"/>
    </row>
    <row r="270" spans="1:85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340"/>
        <v>0</v>
      </c>
      <c r="J270" s="6"/>
      <c r="K270" s="25" t="s">
        <v>54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7">
        <v>0</v>
      </c>
      <c r="S270" s="28">
        <f t="shared" si="341"/>
        <v>0</v>
      </c>
      <c r="U270" s="80" t="s">
        <v>54</v>
      </c>
      <c r="V270" s="81">
        <v>0</v>
      </c>
      <c r="W270" s="81">
        <v>0</v>
      </c>
      <c r="X270" s="81">
        <v>0</v>
      </c>
      <c r="Y270" s="81">
        <v>0</v>
      </c>
      <c r="Z270" s="81">
        <v>0</v>
      </c>
      <c r="AA270" s="81">
        <v>0</v>
      </c>
      <c r="AB270" s="81">
        <v>0</v>
      </c>
      <c r="AC270" s="82">
        <v>0</v>
      </c>
      <c r="AD270" s="81">
        <v>0</v>
      </c>
      <c r="AE270" s="81">
        <v>0</v>
      </c>
      <c r="AF270" s="81">
        <v>0</v>
      </c>
      <c r="AG270" s="81">
        <v>0</v>
      </c>
      <c r="AH270" s="81">
        <v>0</v>
      </c>
      <c r="AI270" s="83">
        <f t="shared" si="342"/>
        <v>0</v>
      </c>
      <c r="BA270"/>
      <c r="BR270"/>
      <c r="CG270"/>
    </row>
    <row r="271" spans="1:85" x14ac:dyDescent="0.25">
      <c r="A271" s="29" t="s">
        <v>15</v>
      </c>
      <c r="B271" s="18">
        <v>1.9889115875126833</v>
      </c>
      <c r="C271" s="18">
        <v>10.775429240609986</v>
      </c>
      <c r="D271" s="18">
        <v>3.8702534325987368</v>
      </c>
      <c r="E271" s="18">
        <v>0</v>
      </c>
      <c r="F271" s="214"/>
      <c r="G271" s="18">
        <v>0</v>
      </c>
      <c r="H271" s="30">
        <v>0</v>
      </c>
      <c r="I271" s="16">
        <f t="shared" si="340"/>
        <v>16.634594260721407</v>
      </c>
      <c r="J271" s="6"/>
      <c r="K271" s="31" t="s">
        <v>15</v>
      </c>
      <c r="L271" s="18">
        <v>1.9889115875126833</v>
      </c>
      <c r="M271" s="18">
        <v>10.775429240609986</v>
      </c>
      <c r="N271" s="18">
        <v>3.8702534325987368</v>
      </c>
      <c r="O271" s="18">
        <v>0</v>
      </c>
      <c r="P271" s="18">
        <v>0</v>
      </c>
      <c r="Q271" s="18">
        <v>0</v>
      </c>
      <c r="R271" s="19">
        <v>0</v>
      </c>
      <c r="S271" s="20">
        <f t="shared" si="341"/>
        <v>16.634594260721407</v>
      </c>
      <c r="U271" s="84" t="s">
        <v>15</v>
      </c>
      <c r="V271" s="76">
        <v>1.9889115875126833</v>
      </c>
      <c r="W271" s="76">
        <v>0</v>
      </c>
      <c r="X271" s="76">
        <v>0</v>
      </c>
      <c r="Y271" s="76">
        <v>10.775429240609986</v>
      </c>
      <c r="Z271" s="76">
        <v>3.8702534325987368</v>
      </c>
      <c r="AA271" s="76">
        <v>0</v>
      </c>
      <c r="AB271" s="76">
        <v>0</v>
      </c>
      <c r="AC271" s="77">
        <v>0</v>
      </c>
      <c r="AD271" s="78">
        <v>0</v>
      </c>
      <c r="AE271" s="78">
        <v>0</v>
      </c>
      <c r="AF271" s="78">
        <v>0</v>
      </c>
      <c r="AG271" s="78">
        <v>0</v>
      </c>
      <c r="AH271" s="78">
        <v>0</v>
      </c>
      <c r="AI271" s="79">
        <f t="shared" si="342"/>
        <v>16.634594260721407</v>
      </c>
      <c r="BA271"/>
      <c r="BR271"/>
      <c r="CG271"/>
    </row>
    <row r="272" spans="1:85" x14ac:dyDescent="0.25">
      <c r="A272" s="21" t="s">
        <v>14</v>
      </c>
      <c r="B272" s="22">
        <v>1.4536305989395795</v>
      </c>
      <c r="C272" s="22">
        <v>0.22985138263093399</v>
      </c>
      <c r="D272" s="22">
        <v>4.0644451806689537</v>
      </c>
      <c r="E272" s="22">
        <v>0.20798747062457687</v>
      </c>
      <c r="F272" s="214"/>
      <c r="G272" s="22">
        <v>0</v>
      </c>
      <c r="H272" s="23">
        <v>0</v>
      </c>
      <c r="I272" s="24">
        <f t="shared" si="340"/>
        <v>5.9559146328640438</v>
      </c>
      <c r="J272" s="6"/>
      <c r="K272" s="25" t="s">
        <v>14</v>
      </c>
      <c r="L272" s="26">
        <v>1.4536305989395795</v>
      </c>
      <c r="M272" s="26">
        <v>0.22985138263093399</v>
      </c>
      <c r="N272" s="26">
        <v>4.0644451806689537</v>
      </c>
      <c r="O272" s="26">
        <v>0.20798747062457687</v>
      </c>
      <c r="P272" s="26">
        <v>0</v>
      </c>
      <c r="Q272" s="26">
        <v>0</v>
      </c>
      <c r="R272" s="27">
        <v>0</v>
      </c>
      <c r="S272" s="28">
        <f t="shared" si="341"/>
        <v>5.9559146328640438</v>
      </c>
      <c r="U272" s="80" t="s">
        <v>55</v>
      </c>
      <c r="V272" s="81">
        <v>1.4536305989395795</v>
      </c>
      <c r="W272" s="81">
        <v>0</v>
      </c>
      <c r="X272" s="81">
        <v>0</v>
      </c>
      <c r="Y272" s="81">
        <v>0.22985138263093399</v>
      </c>
      <c r="Z272" s="81">
        <v>4.0644451806689537</v>
      </c>
      <c r="AA272" s="81">
        <v>0.20798747062457687</v>
      </c>
      <c r="AB272" s="81">
        <v>0</v>
      </c>
      <c r="AC272" s="82">
        <v>0</v>
      </c>
      <c r="AD272" s="81">
        <v>0</v>
      </c>
      <c r="AE272" s="81">
        <v>0</v>
      </c>
      <c r="AF272" s="81">
        <v>0</v>
      </c>
      <c r="AG272" s="81">
        <v>0</v>
      </c>
      <c r="AH272" s="81">
        <v>0</v>
      </c>
      <c r="AI272" s="83">
        <f t="shared" si="342"/>
        <v>5.9559146328640438</v>
      </c>
      <c r="BA272"/>
      <c r="BR272"/>
      <c r="CG272"/>
    </row>
    <row r="273" spans="1:85" x14ac:dyDescent="0.25">
      <c r="A273" s="29" t="s">
        <v>56</v>
      </c>
      <c r="B273" s="18">
        <v>0</v>
      </c>
      <c r="C273" s="18">
        <v>0</v>
      </c>
      <c r="D273" s="18">
        <v>0</v>
      </c>
      <c r="E273" s="18">
        <v>10.161999807297908</v>
      </c>
      <c r="F273" s="214"/>
      <c r="G273" s="18">
        <v>0</v>
      </c>
      <c r="H273" s="30">
        <v>0</v>
      </c>
      <c r="I273" s="16">
        <f t="shared" si="340"/>
        <v>10.161999807297908</v>
      </c>
      <c r="J273" s="6"/>
      <c r="K273" s="31" t="s">
        <v>56</v>
      </c>
      <c r="L273" s="18">
        <v>0</v>
      </c>
      <c r="M273" s="18">
        <v>0</v>
      </c>
      <c r="N273" s="18">
        <v>0</v>
      </c>
      <c r="O273" s="18">
        <v>10.161999807297908</v>
      </c>
      <c r="P273" s="18">
        <v>138.56376387982982</v>
      </c>
      <c r="Q273" s="18">
        <v>0</v>
      </c>
      <c r="R273" s="19">
        <v>0</v>
      </c>
      <c r="S273" s="20">
        <f t="shared" si="341"/>
        <v>148.72576368712774</v>
      </c>
      <c r="U273" s="84" t="s">
        <v>56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10.161999807297908</v>
      </c>
      <c r="AB273" s="76">
        <v>138.56376387982982</v>
      </c>
      <c r="AC273" s="77">
        <v>0</v>
      </c>
      <c r="AD273" s="76">
        <v>0</v>
      </c>
      <c r="AE273" s="76">
        <v>0</v>
      </c>
      <c r="AF273" s="76">
        <v>0</v>
      </c>
      <c r="AG273" s="76">
        <v>0</v>
      </c>
      <c r="AH273" s="76">
        <v>0</v>
      </c>
      <c r="AI273" s="79">
        <f t="shared" si="342"/>
        <v>148.72576368712774</v>
      </c>
      <c r="BA273"/>
      <c r="BR273"/>
      <c r="CG273"/>
    </row>
    <row r="274" spans="1:85" x14ac:dyDescent="0.25">
      <c r="A274" s="21" t="s">
        <v>11</v>
      </c>
      <c r="B274" s="22">
        <v>0</v>
      </c>
      <c r="C274" s="22">
        <v>0</v>
      </c>
      <c r="D274" s="22">
        <v>0</v>
      </c>
      <c r="E274" s="22">
        <v>7.2852384450938464E-4</v>
      </c>
      <c r="F274" s="214"/>
      <c r="G274" s="22">
        <v>0</v>
      </c>
      <c r="H274" s="23">
        <v>0</v>
      </c>
      <c r="I274" s="24">
        <f t="shared" si="340"/>
        <v>7.2852384450938464E-4</v>
      </c>
      <c r="J274" s="6"/>
      <c r="K274" s="25" t="s">
        <v>11</v>
      </c>
      <c r="L274" s="26">
        <v>0</v>
      </c>
      <c r="M274" s="26">
        <v>0</v>
      </c>
      <c r="N274" s="26">
        <v>0</v>
      </c>
      <c r="O274" s="26">
        <v>7.2852384450938464E-4</v>
      </c>
      <c r="P274" s="26">
        <v>0.22442127063922795</v>
      </c>
      <c r="Q274" s="26">
        <v>0</v>
      </c>
      <c r="R274" s="27">
        <v>0</v>
      </c>
      <c r="S274" s="28">
        <f t="shared" si="341"/>
        <v>0.22514979448373734</v>
      </c>
      <c r="U274" s="80" t="s">
        <v>11</v>
      </c>
      <c r="V274" s="81">
        <v>0</v>
      </c>
      <c r="W274" s="81">
        <v>0</v>
      </c>
      <c r="X274" s="81">
        <v>0</v>
      </c>
      <c r="Y274" s="81">
        <v>0</v>
      </c>
      <c r="Z274" s="81">
        <v>0</v>
      </c>
      <c r="AA274" s="81">
        <v>7.2852384450938464E-4</v>
      </c>
      <c r="AB274" s="81">
        <v>0.22442127063922795</v>
      </c>
      <c r="AC274" s="82">
        <v>0</v>
      </c>
      <c r="AD274" s="81">
        <v>0</v>
      </c>
      <c r="AE274" s="81">
        <v>0</v>
      </c>
      <c r="AF274" s="81">
        <v>0</v>
      </c>
      <c r="AG274" s="81">
        <v>0</v>
      </c>
      <c r="AH274" s="81">
        <v>0</v>
      </c>
      <c r="AI274" s="83">
        <f t="shared" si="342"/>
        <v>0.22514979448373734</v>
      </c>
      <c r="BA274"/>
      <c r="BR274"/>
      <c r="CG274"/>
    </row>
    <row r="275" spans="1:85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340"/>
        <v>0</v>
      </c>
      <c r="J275" s="6"/>
      <c r="K275" s="31" t="s">
        <v>57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9">
        <v>0</v>
      </c>
      <c r="S275" s="20">
        <f t="shared" si="341"/>
        <v>0</v>
      </c>
      <c r="U275" s="84" t="s">
        <v>57</v>
      </c>
      <c r="V275" s="76">
        <v>0</v>
      </c>
      <c r="W275" s="76">
        <v>0</v>
      </c>
      <c r="X275" s="76">
        <v>0</v>
      </c>
      <c r="Y275" s="76">
        <v>0</v>
      </c>
      <c r="Z275" s="76">
        <v>0</v>
      </c>
      <c r="AA275" s="76">
        <v>0</v>
      </c>
      <c r="AB275" s="76">
        <v>0</v>
      </c>
      <c r="AC275" s="77">
        <v>0</v>
      </c>
      <c r="AD275" s="76">
        <v>0</v>
      </c>
      <c r="AE275" s="76">
        <v>0</v>
      </c>
      <c r="AF275" s="76">
        <v>0</v>
      </c>
      <c r="AG275" s="76">
        <v>0</v>
      </c>
      <c r="AH275" s="76">
        <v>0</v>
      </c>
      <c r="AI275" s="79">
        <f t="shared" si="342"/>
        <v>0</v>
      </c>
      <c r="BA275"/>
      <c r="BR275"/>
      <c r="CG275"/>
    </row>
    <row r="276" spans="1:85" x14ac:dyDescent="0.25">
      <c r="A276" s="21" t="s">
        <v>16</v>
      </c>
      <c r="B276" s="22">
        <v>5.2498612797212275E-2</v>
      </c>
      <c r="C276" s="22">
        <v>0</v>
      </c>
      <c r="D276" s="22">
        <v>0.70944071347584148</v>
      </c>
      <c r="E276" s="22">
        <v>0</v>
      </c>
      <c r="F276" s="214"/>
      <c r="G276" s="22">
        <v>0</v>
      </c>
      <c r="H276" s="23">
        <v>0</v>
      </c>
      <c r="I276" s="24">
        <f t="shared" si="340"/>
        <v>0.76193932627305372</v>
      </c>
      <c r="J276" s="6"/>
      <c r="K276" s="25" t="s">
        <v>16</v>
      </c>
      <c r="L276" s="26">
        <v>5.2498612797212275E-2</v>
      </c>
      <c r="M276" s="26">
        <v>0</v>
      </c>
      <c r="N276" s="26">
        <v>0.70944071347584148</v>
      </c>
      <c r="O276" s="26">
        <v>0</v>
      </c>
      <c r="P276" s="26">
        <v>0</v>
      </c>
      <c r="Q276" s="26">
        <v>0</v>
      </c>
      <c r="R276" s="27">
        <v>0</v>
      </c>
      <c r="S276" s="28">
        <f t="shared" si="341"/>
        <v>0.76193932627305372</v>
      </c>
      <c r="U276" s="80" t="s">
        <v>16</v>
      </c>
      <c r="V276" s="81">
        <v>5.2498612797212275E-2</v>
      </c>
      <c r="W276" s="81">
        <v>0</v>
      </c>
      <c r="X276" s="81">
        <v>0</v>
      </c>
      <c r="Y276" s="81">
        <v>0</v>
      </c>
      <c r="Z276" s="81">
        <v>0.70944071347584148</v>
      </c>
      <c r="AA276" s="81">
        <v>0</v>
      </c>
      <c r="AB276" s="81">
        <v>0</v>
      </c>
      <c r="AC276" s="82">
        <v>0</v>
      </c>
      <c r="AD276" s="81">
        <v>0</v>
      </c>
      <c r="AE276" s="81">
        <v>0</v>
      </c>
      <c r="AF276" s="81">
        <v>0</v>
      </c>
      <c r="AG276" s="81">
        <v>0</v>
      </c>
      <c r="AH276" s="81">
        <v>0</v>
      </c>
      <c r="AI276" s="83">
        <f t="shared" si="342"/>
        <v>0.76193932627305372</v>
      </c>
      <c r="BA276"/>
      <c r="BR276"/>
      <c r="CG276"/>
    </row>
    <row r="277" spans="1:85" x14ac:dyDescent="0.25">
      <c r="A277" s="29" t="s">
        <v>136</v>
      </c>
      <c r="B277" s="18">
        <v>0.50400485849826726</v>
      </c>
      <c r="C277" s="18">
        <v>5.8534254918093174</v>
      </c>
      <c r="D277" s="18">
        <v>21.972483132296233</v>
      </c>
      <c r="E277" s="18">
        <v>0</v>
      </c>
      <c r="F277" s="214"/>
      <c r="G277" s="18">
        <v>0</v>
      </c>
      <c r="H277" s="30">
        <v>0</v>
      </c>
      <c r="I277" s="16">
        <f t="shared" si="340"/>
        <v>28.329913482603818</v>
      </c>
      <c r="J277" s="6"/>
      <c r="K277" s="31" t="s">
        <v>136</v>
      </c>
      <c r="L277" s="18">
        <v>0.50400485849826726</v>
      </c>
      <c r="M277" s="18">
        <v>5.8534254918093174</v>
      </c>
      <c r="N277" s="18">
        <v>21.972483132296233</v>
      </c>
      <c r="O277" s="18">
        <v>0</v>
      </c>
      <c r="P277" s="18">
        <v>0</v>
      </c>
      <c r="Q277" s="18">
        <v>0</v>
      </c>
      <c r="R277" s="19">
        <v>0</v>
      </c>
      <c r="S277" s="20">
        <f t="shared" si="341"/>
        <v>28.329913482603818</v>
      </c>
      <c r="U277" s="84" t="s">
        <v>136</v>
      </c>
      <c r="V277" s="76">
        <v>0.49749381790671077</v>
      </c>
      <c r="W277" s="76">
        <v>0</v>
      </c>
      <c r="X277" s="76">
        <v>0</v>
      </c>
      <c r="Y277" s="76">
        <v>5.8534254918093174</v>
      </c>
      <c r="Z277" s="76">
        <v>17.402383741082708</v>
      </c>
      <c r="AA277" s="76">
        <v>0</v>
      </c>
      <c r="AB277" s="76">
        <v>0</v>
      </c>
      <c r="AC277" s="77">
        <v>4.576610431805082</v>
      </c>
      <c r="AD277" s="76">
        <v>6.5110405915565269E-3</v>
      </c>
      <c r="AE277" s="76">
        <v>0</v>
      </c>
      <c r="AF277" s="76">
        <v>0</v>
      </c>
      <c r="AG277" s="76">
        <v>4.5700993912135264</v>
      </c>
      <c r="AH277" s="76">
        <v>0</v>
      </c>
      <c r="AI277" s="79">
        <f t="shared" si="342"/>
        <v>28.329913482603818</v>
      </c>
      <c r="BA277"/>
      <c r="BR277"/>
      <c r="CG277"/>
    </row>
    <row r="278" spans="1:85" x14ac:dyDescent="0.25">
      <c r="A278" s="21" t="s">
        <v>24</v>
      </c>
      <c r="B278" s="22">
        <v>0.36587800173842316</v>
      </c>
      <c r="C278" s="22">
        <v>0</v>
      </c>
      <c r="D278" s="22">
        <v>5.490137575996458E-2</v>
      </c>
      <c r="E278" s="22">
        <v>31.838370656698828</v>
      </c>
      <c r="F278" s="214"/>
      <c r="G278" s="22">
        <v>0.31793017219503605</v>
      </c>
      <c r="H278" s="23">
        <v>0</v>
      </c>
      <c r="I278" s="24">
        <f t="shared" si="340"/>
        <v>32.577080206392253</v>
      </c>
      <c r="J278" s="6"/>
      <c r="K278" s="25" t="s">
        <v>24</v>
      </c>
      <c r="L278" s="26">
        <v>0.36587800173842316</v>
      </c>
      <c r="M278" s="26">
        <v>0</v>
      </c>
      <c r="N278" s="26">
        <v>5.490137575996458E-2</v>
      </c>
      <c r="O278" s="26">
        <v>31.838370656698828</v>
      </c>
      <c r="P278" s="26">
        <v>0</v>
      </c>
      <c r="Q278" s="26">
        <v>0.31793017219503605</v>
      </c>
      <c r="R278" s="27">
        <v>0</v>
      </c>
      <c r="S278" s="28">
        <f t="shared" si="341"/>
        <v>32.577080206392253</v>
      </c>
      <c r="U278" s="80" t="s">
        <v>24</v>
      </c>
      <c r="V278" s="81">
        <v>0.18978050631425786</v>
      </c>
      <c r="W278" s="81">
        <v>9.8392726845496409E-2</v>
      </c>
      <c r="X278" s="81">
        <v>0.31793017219503605</v>
      </c>
      <c r="Y278" s="81">
        <v>0</v>
      </c>
      <c r="Z278" s="81">
        <v>0</v>
      </c>
      <c r="AA278" s="81">
        <v>31.783469280938863</v>
      </c>
      <c r="AB278" s="81">
        <v>0</v>
      </c>
      <c r="AC278" s="82">
        <v>0.18750752009859803</v>
      </c>
      <c r="AD278" s="81">
        <v>7.7704768578668884E-2</v>
      </c>
      <c r="AE278" s="81">
        <v>5.490137575996458E-2</v>
      </c>
      <c r="AF278" s="81">
        <v>0</v>
      </c>
      <c r="AG278" s="81">
        <v>5.490137575996458E-2</v>
      </c>
      <c r="AH278" s="81">
        <v>0</v>
      </c>
      <c r="AI278" s="83">
        <f t="shared" si="342"/>
        <v>32.577080206392253</v>
      </c>
      <c r="BA278"/>
      <c r="BR278"/>
      <c r="CG278"/>
    </row>
    <row r="279" spans="1:85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340"/>
        <v>0</v>
      </c>
      <c r="J279" s="6"/>
      <c r="K279" s="31" t="s">
        <v>23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9">
        <v>0</v>
      </c>
      <c r="S279" s="20">
        <f t="shared" si="341"/>
        <v>0</v>
      </c>
      <c r="U279" s="84" t="s">
        <v>23</v>
      </c>
      <c r="V279" s="76">
        <v>0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7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9">
        <f t="shared" si="342"/>
        <v>0</v>
      </c>
      <c r="BA279"/>
      <c r="BR279"/>
      <c r="CG279"/>
    </row>
    <row r="280" spans="1:85" x14ac:dyDescent="0.25">
      <c r="A280" s="21" t="s">
        <v>58</v>
      </c>
      <c r="B280" s="22">
        <v>0.10899286753285854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340"/>
        <v>0.10899286753285854</v>
      </c>
      <c r="J280" s="6"/>
      <c r="K280" s="25" t="s">
        <v>58</v>
      </c>
      <c r="L280" s="26">
        <v>0.10899286753285854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7">
        <v>0</v>
      </c>
      <c r="S280" s="28">
        <f t="shared" si="341"/>
        <v>0.10899286753285854</v>
      </c>
      <c r="U280" s="80" t="s">
        <v>58</v>
      </c>
      <c r="V280" s="81">
        <v>0.10899286753285854</v>
      </c>
      <c r="W280" s="81">
        <v>0</v>
      </c>
      <c r="X280" s="81">
        <v>0</v>
      </c>
      <c r="Y280" s="81">
        <v>0</v>
      </c>
      <c r="Z280" s="81">
        <v>0</v>
      </c>
      <c r="AA280" s="81">
        <v>0</v>
      </c>
      <c r="AB280" s="81">
        <v>0</v>
      </c>
      <c r="AC280" s="82">
        <v>0</v>
      </c>
      <c r="AD280" s="81">
        <v>0</v>
      </c>
      <c r="AE280" s="81">
        <v>0</v>
      </c>
      <c r="AF280" s="81">
        <v>0</v>
      </c>
      <c r="AG280" s="81">
        <v>0</v>
      </c>
      <c r="AH280" s="81">
        <v>0</v>
      </c>
      <c r="AI280" s="83">
        <f t="shared" si="342"/>
        <v>0.10899286753285854</v>
      </c>
      <c r="BA280"/>
      <c r="BR280"/>
      <c r="CG280"/>
    </row>
    <row r="281" spans="1:85" x14ac:dyDescent="0.25">
      <c r="A281" s="29" t="s">
        <v>21</v>
      </c>
      <c r="B281" s="18">
        <v>0.23354489226012418</v>
      </c>
      <c r="C281" s="18">
        <v>0</v>
      </c>
      <c r="D281" s="18">
        <v>0</v>
      </c>
      <c r="E281" s="18">
        <v>0</v>
      </c>
      <c r="F281" s="214"/>
      <c r="G281" s="18">
        <v>0</v>
      </c>
      <c r="H281" s="30">
        <v>0</v>
      </c>
      <c r="I281" s="16">
        <f t="shared" si="340"/>
        <v>0.23354489226012418</v>
      </c>
      <c r="J281" s="6"/>
      <c r="K281" s="31" t="s">
        <v>21</v>
      </c>
      <c r="L281" s="18">
        <v>0.23354489226012418</v>
      </c>
      <c r="M281" s="18">
        <v>0</v>
      </c>
      <c r="N281" s="18">
        <v>0</v>
      </c>
      <c r="O281" s="18">
        <v>0</v>
      </c>
      <c r="P281" s="18">
        <v>0.64787242056013195</v>
      </c>
      <c r="Q281" s="18">
        <v>0</v>
      </c>
      <c r="R281" s="19">
        <v>0</v>
      </c>
      <c r="S281" s="20">
        <f t="shared" si="341"/>
        <v>0.88141731282025615</v>
      </c>
      <c r="U281" s="84" t="s">
        <v>21</v>
      </c>
      <c r="V281" s="76">
        <v>0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0.64787242056013195</v>
      </c>
      <c r="AC281" s="77">
        <v>0.23354489226012418</v>
      </c>
      <c r="AD281" s="76">
        <v>0.23354489226012418</v>
      </c>
      <c r="AE281" s="76">
        <v>0</v>
      </c>
      <c r="AF281" s="76">
        <v>0</v>
      </c>
      <c r="AG281" s="76">
        <v>0</v>
      </c>
      <c r="AH281" s="76">
        <v>0</v>
      </c>
      <c r="AI281" s="79">
        <f t="shared" si="342"/>
        <v>0.88141731282025615</v>
      </c>
      <c r="BA281"/>
      <c r="BR281"/>
      <c r="CG281"/>
    </row>
    <row r="282" spans="1:85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340"/>
        <v>0</v>
      </c>
      <c r="J282" s="6"/>
      <c r="K282" s="25" t="s">
        <v>20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7">
        <v>0</v>
      </c>
      <c r="S282" s="28">
        <f t="shared" si="341"/>
        <v>0</v>
      </c>
      <c r="U282" s="80" t="s">
        <v>59</v>
      </c>
      <c r="V282" s="81">
        <v>0</v>
      </c>
      <c r="W282" s="81">
        <v>0</v>
      </c>
      <c r="X282" s="81">
        <v>0</v>
      </c>
      <c r="Y282" s="81">
        <v>0</v>
      </c>
      <c r="Z282" s="81">
        <v>0</v>
      </c>
      <c r="AA282" s="81">
        <v>0</v>
      </c>
      <c r="AB282" s="81">
        <v>0</v>
      </c>
      <c r="AC282" s="82">
        <v>0</v>
      </c>
      <c r="AD282" s="81">
        <v>0</v>
      </c>
      <c r="AE282" s="81">
        <v>0</v>
      </c>
      <c r="AF282" s="81">
        <v>0</v>
      </c>
      <c r="AG282" s="81">
        <v>0</v>
      </c>
      <c r="AH282" s="81">
        <v>0</v>
      </c>
      <c r="AI282" s="83">
        <f t="shared" si="342"/>
        <v>0</v>
      </c>
      <c r="BA282"/>
      <c r="BR282"/>
      <c r="CG282"/>
    </row>
    <row r="283" spans="1:85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340"/>
        <v>0</v>
      </c>
      <c r="J283" s="6"/>
      <c r="K283" s="33" t="s">
        <v>62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9">
        <v>0</v>
      </c>
      <c r="S283" s="20">
        <f t="shared" si="341"/>
        <v>0</v>
      </c>
      <c r="U283" s="85" t="s">
        <v>60</v>
      </c>
      <c r="V283" s="76">
        <v>0</v>
      </c>
      <c r="W283" s="76">
        <v>0</v>
      </c>
      <c r="X283" s="76">
        <v>0</v>
      </c>
      <c r="Y283" s="76">
        <v>0</v>
      </c>
      <c r="Z283" s="76">
        <v>0</v>
      </c>
      <c r="AA283" s="76">
        <v>0</v>
      </c>
      <c r="AB283" s="76">
        <v>0</v>
      </c>
      <c r="AC283" s="77">
        <v>0</v>
      </c>
      <c r="AD283" s="78">
        <v>0</v>
      </c>
      <c r="AE283" s="78">
        <v>0</v>
      </c>
      <c r="AF283" s="78">
        <v>0</v>
      </c>
      <c r="AG283" s="78">
        <v>0</v>
      </c>
      <c r="AH283" s="78">
        <v>0</v>
      </c>
      <c r="AI283" s="79">
        <f t="shared" si="342"/>
        <v>0</v>
      </c>
      <c r="BA283"/>
      <c r="BR283"/>
      <c r="CG283"/>
    </row>
    <row r="284" spans="1:85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340"/>
        <v>0</v>
      </c>
      <c r="J284" s="6"/>
      <c r="K284" s="38" t="s">
        <v>22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40">
        <v>0</v>
      </c>
      <c r="S284" s="41">
        <f t="shared" si="341"/>
        <v>0</v>
      </c>
      <c r="U284" s="86" t="s">
        <v>63</v>
      </c>
      <c r="V284" s="87">
        <v>0</v>
      </c>
      <c r="W284" s="87">
        <v>0</v>
      </c>
      <c r="X284" s="87">
        <v>0</v>
      </c>
      <c r="Y284" s="87">
        <v>0</v>
      </c>
      <c r="Z284" s="87">
        <v>0</v>
      </c>
      <c r="AA284" s="87">
        <v>0</v>
      </c>
      <c r="AB284" s="87">
        <v>0</v>
      </c>
      <c r="AC284" s="87">
        <v>0</v>
      </c>
      <c r="AD284" s="87">
        <v>0</v>
      </c>
      <c r="AE284" s="87">
        <v>0</v>
      </c>
      <c r="AF284" s="87">
        <v>0</v>
      </c>
      <c r="AG284" s="87">
        <v>0</v>
      </c>
      <c r="AH284" s="88">
        <v>0</v>
      </c>
      <c r="AI284" s="89">
        <f t="shared" si="342"/>
        <v>0</v>
      </c>
      <c r="BA284"/>
      <c r="BR284"/>
      <c r="CG284"/>
    </row>
    <row r="285" spans="1:85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340"/>
        <v>0</v>
      </c>
      <c r="J285" s="6"/>
      <c r="K285" s="46" t="s">
        <v>18</v>
      </c>
      <c r="L285" s="43">
        <v>0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7">
        <v>0</v>
      </c>
      <c r="S285" s="48">
        <f t="shared" si="341"/>
        <v>0</v>
      </c>
      <c r="U285" s="90" t="s">
        <v>18</v>
      </c>
      <c r="V285" s="91">
        <v>0</v>
      </c>
      <c r="W285" s="91">
        <v>0</v>
      </c>
      <c r="X285" s="91">
        <v>0</v>
      </c>
      <c r="Y285" s="91">
        <v>0</v>
      </c>
      <c r="Z285" s="91">
        <v>0</v>
      </c>
      <c r="AA285" s="91">
        <v>0</v>
      </c>
      <c r="AB285" s="91">
        <v>0</v>
      </c>
      <c r="AC285" s="91">
        <v>0</v>
      </c>
      <c r="AD285" s="92">
        <v>0</v>
      </c>
      <c r="AE285" s="92">
        <v>0</v>
      </c>
      <c r="AF285" s="92">
        <v>0</v>
      </c>
      <c r="AG285" s="92">
        <v>0</v>
      </c>
      <c r="AH285" s="92">
        <v>0</v>
      </c>
      <c r="AI285" s="93">
        <f t="shared" si="342"/>
        <v>0</v>
      </c>
      <c r="BA285"/>
      <c r="BR285"/>
      <c r="CG285"/>
    </row>
    <row r="286" spans="1:85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340"/>
        <v>0</v>
      </c>
      <c r="J286" s="6"/>
      <c r="K286" s="38" t="s">
        <v>19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40">
        <v>0</v>
      </c>
      <c r="S286" s="41">
        <f t="shared" si="341"/>
        <v>0</v>
      </c>
      <c r="U286" s="86" t="s">
        <v>19</v>
      </c>
      <c r="V286" s="87">
        <v>0</v>
      </c>
      <c r="W286" s="87">
        <v>0</v>
      </c>
      <c r="X286" s="87">
        <v>0</v>
      </c>
      <c r="Y286" s="87">
        <v>0</v>
      </c>
      <c r="Z286" s="87">
        <v>0</v>
      </c>
      <c r="AA286" s="87">
        <v>0</v>
      </c>
      <c r="AB286" s="87">
        <v>0</v>
      </c>
      <c r="AC286" s="87">
        <v>0</v>
      </c>
      <c r="AD286" s="87">
        <v>0</v>
      </c>
      <c r="AE286" s="87">
        <v>0</v>
      </c>
      <c r="AF286" s="87">
        <v>0</v>
      </c>
      <c r="AG286" s="87">
        <v>0</v>
      </c>
      <c r="AH286" s="88">
        <v>0</v>
      </c>
      <c r="AI286" s="89">
        <f t="shared" si="342"/>
        <v>0</v>
      </c>
      <c r="BA286"/>
      <c r="BR286"/>
      <c r="CG286"/>
    </row>
    <row r="287" spans="1:85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340"/>
        <v>0</v>
      </c>
      <c r="J287" s="6"/>
      <c r="K287" s="53" t="s">
        <v>10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4">
        <v>0</v>
      </c>
      <c r="S287" s="55">
        <f t="shared" si="341"/>
        <v>0</v>
      </c>
      <c r="U287" s="90" t="s">
        <v>10</v>
      </c>
      <c r="V287" s="91">
        <v>0</v>
      </c>
      <c r="W287" s="91">
        <v>0</v>
      </c>
      <c r="X287" s="91">
        <v>0</v>
      </c>
      <c r="Y287" s="91">
        <v>0</v>
      </c>
      <c r="Z287" s="91">
        <v>0</v>
      </c>
      <c r="AA287" s="91">
        <v>0</v>
      </c>
      <c r="AB287" s="91">
        <v>0</v>
      </c>
      <c r="AC287" s="91">
        <v>0</v>
      </c>
      <c r="AD287" s="92">
        <v>0</v>
      </c>
      <c r="AE287" s="92">
        <v>0</v>
      </c>
      <c r="AF287" s="92">
        <v>0</v>
      </c>
      <c r="AG287" s="92">
        <v>0</v>
      </c>
      <c r="AH287" s="92">
        <v>0</v>
      </c>
      <c r="AI287" s="93">
        <f t="shared" si="342"/>
        <v>0</v>
      </c>
      <c r="BA287"/>
      <c r="BR287"/>
      <c r="CG287"/>
    </row>
    <row r="288" spans="1:85" ht="15" thickBot="1" x14ac:dyDescent="0.35">
      <c r="A288" s="56" t="s">
        <v>25</v>
      </c>
      <c r="B288" s="57">
        <f>SUM(B267:B283)</f>
        <v>4.7074614192791486</v>
      </c>
      <c r="C288" s="57">
        <f t="shared" ref="C288:I288" si="343">SUM(C267:C283)</f>
        <v>16.858706115050236</v>
      </c>
      <c r="D288" s="57">
        <f t="shared" si="343"/>
        <v>30.671523834799729</v>
      </c>
      <c r="E288" s="57">
        <f t="shared" si="343"/>
        <v>42.209086458465819</v>
      </c>
      <c r="F288" s="57">
        <f t="shared" si="343"/>
        <v>0</v>
      </c>
      <c r="G288" s="57">
        <f t="shared" si="343"/>
        <v>0.31793017219503605</v>
      </c>
      <c r="H288" s="58">
        <f t="shared" si="343"/>
        <v>0</v>
      </c>
      <c r="I288" s="16">
        <f t="shared" si="343"/>
        <v>94.764707999789977</v>
      </c>
      <c r="J288" s="6"/>
      <c r="K288" s="59" t="s">
        <v>25</v>
      </c>
      <c r="L288" s="57">
        <f>SUM(L267:L283)</f>
        <v>4.7074614192791486</v>
      </c>
      <c r="M288" s="57">
        <f t="shared" ref="M288:S288" si="344">SUM(M267:M283)</f>
        <v>16.858706115050236</v>
      </c>
      <c r="N288" s="57">
        <f t="shared" si="344"/>
        <v>30.671523834799729</v>
      </c>
      <c r="O288" s="57">
        <f t="shared" si="344"/>
        <v>42.209086458465819</v>
      </c>
      <c r="P288" s="57">
        <f t="shared" si="344"/>
        <v>139.43605757102918</v>
      </c>
      <c r="Q288" s="57">
        <f t="shared" si="344"/>
        <v>0.31793017219503605</v>
      </c>
      <c r="R288" s="58">
        <f t="shared" si="344"/>
        <v>0</v>
      </c>
      <c r="S288" s="60">
        <f t="shared" si="344"/>
        <v>234.20076557081916</v>
      </c>
      <c r="U288" s="101" t="s">
        <v>86</v>
      </c>
      <c r="V288" s="95">
        <f>SUM(V267:V283)</f>
        <v>4.2913079910033023</v>
      </c>
      <c r="W288" s="95">
        <f t="shared" ref="W288:AH288" si="345">SUM(W267:W283)</f>
        <v>9.8392726845496409E-2</v>
      </c>
      <c r="X288" s="95">
        <f t="shared" si="345"/>
        <v>0.31793017219503605</v>
      </c>
      <c r="Y288" s="95">
        <f t="shared" si="345"/>
        <v>16.858706115050236</v>
      </c>
      <c r="Z288" s="95">
        <f t="shared" si="345"/>
        <v>26.046523067826239</v>
      </c>
      <c r="AA288" s="95">
        <f t="shared" si="345"/>
        <v>42.154185082705858</v>
      </c>
      <c r="AB288" s="95">
        <f t="shared" si="345"/>
        <v>139.43605757102918</v>
      </c>
      <c r="AC288" s="95">
        <f t="shared" si="345"/>
        <v>4.9976628441638038</v>
      </c>
      <c r="AD288" s="96">
        <f t="shared" si="345"/>
        <v>0.31776070143034957</v>
      </c>
      <c r="AE288" s="96">
        <f t="shared" si="345"/>
        <v>5.490137575996458E-2</v>
      </c>
      <c r="AF288" s="96">
        <f t="shared" si="345"/>
        <v>0</v>
      </c>
      <c r="AG288" s="96">
        <f t="shared" si="345"/>
        <v>4.6250007669734909</v>
      </c>
      <c r="AH288" s="96">
        <f t="shared" si="345"/>
        <v>0</v>
      </c>
      <c r="AI288" s="97">
        <f>SUM(V288:AC288)</f>
        <v>234.20076557081916</v>
      </c>
      <c r="BA288"/>
      <c r="BR288"/>
      <c r="CG288"/>
    </row>
    <row r="289" spans="1:85" s="1" customFormat="1" ht="15" thickBot="1" x14ac:dyDescent="0.35">
      <c r="A289" s="61" t="s">
        <v>86</v>
      </c>
      <c r="B289" s="98">
        <f>IF($I288=0,"-",B288/$I288)</f>
        <v>4.9675259056246777E-2</v>
      </c>
      <c r="C289" s="98">
        <f t="shared" ref="C289:H289" si="346">IF($I288=0,"-",C288/$I288)</f>
        <v>0.17790068128619779</v>
      </c>
      <c r="D289" s="98">
        <f t="shared" si="346"/>
        <v>0.32365977252700134</v>
      </c>
      <c r="E289" s="98">
        <f t="shared" si="346"/>
        <v>0.4454093443580216</v>
      </c>
      <c r="F289" s="98">
        <f t="shared" si="346"/>
        <v>0</v>
      </c>
      <c r="G289" s="98">
        <f t="shared" si="346"/>
        <v>3.3549427725323724E-3</v>
      </c>
      <c r="H289" s="99">
        <f t="shared" si="346"/>
        <v>0</v>
      </c>
      <c r="I289" s="100">
        <f>SUM(B289:H289)</f>
        <v>0.99999999999999989</v>
      </c>
      <c r="J289"/>
      <c r="K289" s="64" t="s">
        <v>86</v>
      </c>
      <c r="L289" s="65">
        <f>IF($S288=0,"-",L288/$S288)</f>
        <v>2.0100111149532838E-2</v>
      </c>
      <c r="M289" s="65">
        <f t="shared" ref="M289:R289" si="347">IF($S288=0,"-",M288/$S288)</f>
        <v>7.198399234076111E-2</v>
      </c>
      <c r="N289" s="65">
        <f t="shared" si="347"/>
        <v>0.13096252593386623</v>
      </c>
      <c r="O289" s="65">
        <f t="shared" si="347"/>
        <v>0.18022608233405779</v>
      </c>
      <c r="P289" s="65">
        <f t="shared" si="347"/>
        <v>0.5953697769995786</v>
      </c>
      <c r="Q289" s="65">
        <f t="shared" si="347"/>
        <v>1.357511242203426E-3</v>
      </c>
      <c r="R289" s="66">
        <f t="shared" si="347"/>
        <v>0</v>
      </c>
      <c r="S289" s="67">
        <f>SUM(L289:R289)</f>
        <v>1</v>
      </c>
      <c r="U289" s="101"/>
      <c r="V289" s="102">
        <f>+V288/$AI288</f>
        <v>1.8323202234390941E-2</v>
      </c>
      <c r="W289" s="102">
        <f t="shared" ref="W289:AH289" si="348">+W288/$AI288</f>
        <v>4.2012128613535112E-4</v>
      </c>
      <c r="X289" s="102">
        <f t="shared" si="348"/>
        <v>1.357511242203426E-3</v>
      </c>
      <c r="Y289" s="102">
        <f t="shared" si="348"/>
        <v>7.198399234076111E-2</v>
      </c>
      <c r="Z289" s="102">
        <f t="shared" si="348"/>
        <v>0.11121450864749681</v>
      </c>
      <c r="AA289" s="102">
        <f t="shared" si="348"/>
        <v>0.17999166219616392</v>
      </c>
      <c r="AB289" s="102">
        <f t="shared" si="348"/>
        <v>0.5953697769995786</v>
      </c>
      <c r="AC289" s="102">
        <f t="shared" si="348"/>
        <v>2.1339225053269854E-2</v>
      </c>
      <c r="AD289" s="102">
        <f t="shared" si="348"/>
        <v>1.3567876290065458E-3</v>
      </c>
      <c r="AE289" s="102">
        <f t="shared" si="348"/>
        <v>2.3442013789388381E-4</v>
      </c>
      <c r="AF289" s="102">
        <f t="shared" si="348"/>
        <v>0</v>
      </c>
      <c r="AG289" s="102">
        <f t="shared" si="348"/>
        <v>1.9748017286369428E-2</v>
      </c>
      <c r="AH289" s="102">
        <f t="shared" si="348"/>
        <v>0</v>
      </c>
      <c r="AI289" s="103">
        <f>SUM(V289:AC289)</f>
        <v>1</v>
      </c>
    </row>
    <row r="290" spans="1:85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K290" s="105"/>
      <c r="L290" s="105"/>
      <c r="M290" s="105"/>
      <c r="N290" s="105"/>
      <c r="O290" s="105"/>
      <c r="P290" s="105"/>
      <c r="Q290" s="105"/>
      <c r="R290" s="105"/>
      <c r="S290" s="105"/>
      <c r="AI290" s="6"/>
      <c r="BA290"/>
      <c r="BR290"/>
      <c r="CG290"/>
    </row>
    <row r="291" spans="1:85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K291" s="240" t="s">
        <v>36</v>
      </c>
      <c r="L291" s="10" t="s">
        <v>0</v>
      </c>
      <c r="M291" s="10" t="s">
        <v>1</v>
      </c>
      <c r="N291" s="10" t="s">
        <v>2</v>
      </c>
      <c r="O291" s="10" t="s">
        <v>3</v>
      </c>
      <c r="P291" s="10" t="s">
        <v>26</v>
      </c>
      <c r="Q291" s="10" t="s">
        <v>4</v>
      </c>
      <c r="R291" s="10" t="s">
        <v>85</v>
      </c>
      <c r="S291" s="11" t="s">
        <v>5</v>
      </c>
      <c r="U291" s="242" t="s">
        <v>36</v>
      </c>
      <c r="V291" s="69" t="s">
        <v>78</v>
      </c>
      <c r="W291" s="69" t="s">
        <v>79</v>
      </c>
      <c r="X291" s="69" t="s">
        <v>4</v>
      </c>
      <c r="Y291" s="69" t="s">
        <v>1</v>
      </c>
      <c r="Z291" s="69" t="s">
        <v>2</v>
      </c>
      <c r="AA291" s="69" t="s">
        <v>3</v>
      </c>
      <c r="AB291" s="69" t="s">
        <v>53</v>
      </c>
      <c r="AC291" s="69" t="s">
        <v>65</v>
      </c>
      <c r="AD291" s="70" t="s">
        <v>80</v>
      </c>
      <c r="AE291" s="70" t="s">
        <v>81</v>
      </c>
      <c r="AF291" s="70" t="s">
        <v>82</v>
      </c>
      <c r="AG291" s="70" t="s">
        <v>83</v>
      </c>
      <c r="AH291" s="70" t="s">
        <v>84</v>
      </c>
      <c r="AI291" s="71" t="s">
        <v>61</v>
      </c>
      <c r="BA291"/>
      <c r="BR291"/>
      <c r="CG291"/>
    </row>
    <row r="292" spans="1:85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K292" s="241" t="s">
        <v>36</v>
      </c>
      <c r="L292" s="207" t="s">
        <v>66</v>
      </c>
      <c r="M292" s="208"/>
      <c r="N292" s="208"/>
      <c r="O292" s="208"/>
      <c r="P292" s="208"/>
      <c r="Q292" s="208"/>
      <c r="R292" s="208"/>
      <c r="S292" s="209"/>
      <c r="U292" s="243" t="s">
        <v>36</v>
      </c>
      <c r="V292" s="236" t="s">
        <v>66</v>
      </c>
      <c r="W292" s="236"/>
      <c r="X292" s="236"/>
      <c r="Y292" s="236"/>
      <c r="Z292" s="236"/>
      <c r="AA292" s="236"/>
      <c r="AB292" s="236"/>
      <c r="AC292" s="236"/>
      <c r="AD292" s="236"/>
      <c r="AE292" s="236"/>
      <c r="AF292" s="236"/>
      <c r="AG292" s="236"/>
      <c r="AH292" s="236"/>
      <c r="AI292" s="237"/>
      <c r="BA292"/>
      <c r="BR292"/>
      <c r="CG292"/>
    </row>
    <row r="293" spans="1:85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  <c r="J293" s="6"/>
      <c r="K293" s="72" t="s">
        <v>6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73">
        <v>0</v>
      </c>
      <c r="S293" s="74">
        <f>SUM(L293:R293)</f>
        <v>0</v>
      </c>
      <c r="U293" s="75" t="s">
        <v>6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7">
        <v>0</v>
      </c>
      <c r="AD293" s="78">
        <v>0</v>
      </c>
      <c r="AE293" s="78">
        <v>0</v>
      </c>
      <c r="AF293" s="78">
        <v>0</v>
      </c>
      <c r="AG293" s="78">
        <v>0</v>
      </c>
      <c r="AH293" s="78">
        <v>0</v>
      </c>
      <c r="AI293" s="79">
        <f>SUM(V293:AC293)</f>
        <v>0</v>
      </c>
      <c r="BA293"/>
      <c r="BR293"/>
      <c r="CG293"/>
    </row>
    <row r="294" spans="1:85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349">SUM(B294:H294)</f>
        <v>0</v>
      </c>
      <c r="J294" s="6"/>
      <c r="K294" s="25" t="s">
        <v>7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7">
        <v>0</v>
      </c>
      <c r="S294" s="28">
        <f t="shared" ref="S294:S313" si="350">SUM(L294:R294)</f>
        <v>0</v>
      </c>
      <c r="U294" s="80" t="s">
        <v>7</v>
      </c>
      <c r="V294" s="81">
        <v>0</v>
      </c>
      <c r="W294" s="81">
        <v>0</v>
      </c>
      <c r="X294" s="81">
        <v>0</v>
      </c>
      <c r="Y294" s="81">
        <v>0</v>
      </c>
      <c r="Z294" s="81">
        <v>0</v>
      </c>
      <c r="AA294" s="81">
        <v>0</v>
      </c>
      <c r="AB294" s="81">
        <v>0</v>
      </c>
      <c r="AC294" s="82">
        <v>0</v>
      </c>
      <c r="AD294" s="81">
        <v>0</v>
      </c>
      <c r="AE294" s="81">
        <v>0</v>
      </c>
      <c r="AF294" s="81">
        <v>0</v>
      </c>
      <c r="AG294" s="81">
        <v>0</v>
      </c>
      <c r="AH294" s="81">
        <v>0</v>
      </c>
      <c r="AI294" s="83">
        <f t="shared" ref="AI294:AI313" si="351">SUM(V294:AC294)</f>
        <v>0</v>
      </c>
      <c r="BA294"/>
      <c r="BR294"/>
      <c r="CG294"/>
    </row>
    <row r="295" spans="1:85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349"/>
        <v>0</v>
      </c>
      <c r="J295" s="6"/>
      <c r="K295" s="31" t="s">
        <v>9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9">
        <v>0</v>
      </c>
      <c r="S295" s="20">
        <f t="shared" si="350"/>
        <v>0</v>
      </c>
      <c r="U295" s="84" t="s">
        <v>9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7">
        <v>0</v>
      </c>
      <c r="AD295" s="78">
        <v>0</v>
      </c>
      <c r="AE295" s="78">
        <v>0</v>
      </c>
      <c r="AF295" s="78">
        <v>0</v>
      </c>
      <c r="AG295" s="78">
        <v>0</v>
      </c>
      <c r="AH295" s="78">
        <v>0</v>
      </c>
      <c r="AI295" s="79">
        <f t="shared" si="351"/>
        <v>0</v>
      </c>
      <c r="BA295"/>
      <c r="BR295"/>
      <c r="CG295"/>
    </row>
    <row r="296" spans="1:85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349"/>
        <v>0</v>
      </c>
      <c r="J296" s="6"/>
      <c r="K296" s="25" t="s">
        <v>54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7">
        <v>0</v>
      </c>
      <c r="S296" s="28">
        <f t="shared" si="350"/>
        <v>0</v>
      </c>
      <c r="U296" s="80" t="s">
        <v>54</v>
      </c>
      <c r="V296" s="81">
        <v>0</v>
      </c>
      <c r="W296" s="81">
        <v>0</v>
      </c>
      <c r="X296" s="81">
        <v>0</v>
      </c>
      <c r="Y296" s="81">
        <v>0</v>
      </c>
      <c r="Z296" s="81">
        <v>0</v>
      </c>
      <c r="AA296" s="81">
        <v>0</v>
      </c>
      <c r="AB296" s="81">
        <v>0</v>
      </c>
      <c r="AC296" s="82">
        <v>0</v>
      </c>
      <c r="AD296" s="81">
        <v>0</v>
      </c>
      <c r="AE296" s="81">
        <v>0</v>
      </c>
      <c r="AF296" s="81">
        <v>0</v>
      </c>
      <c r="AG296" s="81">
        <v>0</v>
      </c>
      <c r="AH296" s="81">
        <v>0</v>
      </c>
      <c r="AI296" s="83">
        <f t="shared" si="351"/>
        <v>0</v>
      </c>
      <c r="BA296"/>
      <c r="BR296"/>
      <c r="CG296"/>
    </row>
    <row r="297" spans="1:85" x14ac:dyDescent="0.25">
      <c r="A297" s="29" t="s">
        <v>15</v>
      </c>
      <c r="B297" s="18">
        <v>13.159605556449902</v>
      </c>
      <c r="C297" s="18">
        <v>31.73367327885531</v>
      </c>
      <c r="D297" s="18">
        <v>4.1863579207084243</v>
      </c>
      <c r="E297" s="18">
        <v>0</v>
      </c>
      <c r="F297" s="214"/>
      <c r="G297" s="18">
        <v>0</v>
      </c>
      <c r="H297" s="30">
        <v>0</v>
      </c>
      <c r="I297" s="16">
        <f t="shared" si="349"/>
        <v>49.079636756013635</v>
      </c>
      <c r="J297" s="6"/>
      <c r="K297" s="31" t="s">
        <v>15</v>
      </c>
      <c r="L297" s="18">
        <v>13.159605556449902</v>
      </c>
      <c r="M297" s="18">
        <v>31.73367327885531</v>
      </c>
      <c r="N297" s="18">
        <v>4.1863579207084243</v>
      </c>
      <c r="O297" s="18">
        <v>0</v>
      </c>
      <c r="P297" s="18">
        <v>0</v>
      </c>
      <c r="Q297" s="18">
        <v>0</v>
      </c>
      <c r="R297" s="19">
        <v>0</v>
      </c>
      <c r="S297" s="20">
        <f t="shared" si="350"/>
        <v>49.079636756013635</v>
      </c>
      <c r="U297" s="84" t="s">
        <v>15</v>
      </c>
      <c r="V297" s="76">
        <v>13.090299877305634</v>
      </c>
      <c r="W297" s="76">
        <v>0</v>
      </c>
      <c r="X297" s="76">
        <v>0</v>
      </c>
      <c r="Y297" s="76">
        <v>31.73367327885531</v>
      </c>
      <c r="Z297" s="76">
        <v>3.6207004919756667</v>
      </c>
      <c r="AA297" s="76">
        <v>0</v>
      </c>
      <c r="AB297" s="76">
        <v>0</v>
      </c>
      <c r="AC297" s="77">
        <v>0.63496310787702592</v>
      </c>
      <c r="AD297" s="78">
        <v>6.9305679144268356E-2</v>
      </c>
      <c r="AE297" s="78">
        <v>0</v>
      </c>
      <c r="AF297" s="78">
        <v>0</v>
      </c>
      <c r="AG297" s="78">
        <v>0.56565742873275759</v>
      </c>
      <c r="AH297" s="78">
        <v>0</v>
      </c>
      <c r="AI297" s="79">
        <f t="shared" si="351"/>
        <v>49.079636756013642</v>
      </c>
      <c r="BA297"/>
      <c r="BR297"/>
      <c r="CG297"/>
    </row>
    <row r="298" spans="1:85" x14ac:dyDescent="0.25">
      <c r="A298" s="21" t="s">
        <v>14</v>
      </c>
      <c r="B298" s="22">
        <v>18.245081150885291</v>
      </c>
      <c r="C298" s="22">
        <v>32.95517126011476</v>
      </c>
      <c r="D298" s="22">
        <v>9.5086856195141731</v>
      </c>
      <c r="E298" s="22">
        <v>0.142931743765569</v>
      </c>
      <c r="F298" s="214"/>
      <c r="G298" s="22">
        <v>0</v>
      </c>
      <c r="H298" s="23">
        <v>0</v>
      </c>
      <c r="I298" s="24">
        <f t="shared" si="349"/>
        <v>60.851869774279791</v>
      </c>
      <c r="J298" s="6"/>
      <c r="K298" s="25" t="s">
        <v>14</v>
      </c>
      <c r="L298" s="26">
        <v>18.245081150885291</v>
      </c>
      <c r="M298" s="26">
        <v>32.95517126011476</v>
      </c>
      <c r="N298" s="26">
        <v>9.5086856195141731</v>
      </c>
      <c r="O298" s="26">
        <v>0.142931743765569</v>
      </c>
      <c r="P298" s="26">
        <v>0</v>
      </c>
      <c r="Q298" s="26">
        <v>0</v>
      </c>
      <c r="R298" s="27">
        <v>0</v>
      </c>
      <c r="S298" s="28">
        <f t="shared" si="350"/>
        <v>60.851869774279791</v>
      </c>
      <c r="U298" s="80" t="s">
        <v>55</v>
      </c>
      <c r="V298" s="81">
        <v>17.329603332066821</v>
      </c>
      <c r="W298" s="81">
        <v>0</v>
      </c>
      <c r="X298" s="81">
        <v>0</v>
      </c>
      <c r="Y298" s="81">
        <v>32.95517126011476</v>
      </c>
      <c r="Z298" s="81">
        <v>8.860530118981691</v>
      </c>
      <c r="AA298" s="81">
        <v>0.142931743765569</v>
      </c>
      <c r="AB298" s="81">
        <v>0</v>
      </c>
      <c r="AC298" s="82">
        <v>1.5636333193509515</v>
      </c>
      <c r="AD298" s="81">
        <v>0.91547781881846935</v>
      </c>
      <c r="AE298" s="81">
        <v>0</v>
      </c>
      <c r="AF298" s="81">
        <v>0</v>
      </c>
      <c r="AG298" s="81">
        <v>0.64815550053248194</v>
      </c>
      <c r="AH298" s="81">
        <v>0</v>
      </c>
      <c r="AI298" s="83">
        <f t="shared" si="351"/>
        <v>60.851869774279784</v>
      </c>
      <c r="BA298"/>
      <c r="BR298"/>
      <c r="CG298"/>
    </row>
    <row r="299" spans="1:85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0.25042429380179854</v>
      </c>
      <c r="F299" s="214"/>
      <c r="G299" s="18">
        <v>0</v>
      </c>
      <c r="H299" s="30">
        <v>0</v>
      </c>
      <c r="I299" s="16">
        <f t="shared" si="349"/>
        <v>0.25042429380179854</v>
      </c>
      <c r="J299" s="6"/>
      <c r="K299" s="31" t="s">
        <v>56</v>
      </c>
      <c r="L299" s="18">
        <v>0</v>
      </c>
      <c r="M299" s="18">
        <v>0</v>
      </c>
      <c r="N299" s="18">
        <v>0</v>
      </c>
      <c r="O299" s="18">
        <v>0.25042429380179854</v>
      </c>
      <c r="P299" s="18">
        <v>93.546946535073744</v>
      </c>
      <c r="Q299" s="18">
        <v>0</v>
      </c>
      <c r="R299" s="19">
        <v>0</v>
      </c>
      <c r="S299" s="20">
        <f t="shared" si="350"/>
        <v>93.797370828875543</v>
      </c>
      <c r="U299" s="84" t="s">
        <v>56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0.25042429380179854</v>
      </c>
      <c r="AB299" s="76">
        <v>93.546946535073744</v>
      </c>
      <c r="AC299" s="77">
        <v>0</v>
      </c>
      <c r="AD299" s="76">
        <v>0</v>
      </c>
      <c r="AE299" s="76">
        <v>0</v>
      </c>
      <c r="AF299" s="76">
        <v>0</v>
      </c>
      <c r="AG299" s="76">
        <v>0</v>
      </c>
      <c r="AH299" s="76">
        <v>0</v>
      </c>
      <c r="AI299" s="79">
        <f t="shared" si="351"/>
        <v>93.797370828875543</v>
      </c>
      <c r="BA299"/>
      <c r="BR299"/>
      <c r="CG299"/>
    </row>
    <row r="300" spans="1:85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349"/>
        <v>0</v>
      </c>
      <c r="J300" s="6"/>
      <c r="K300" s="25" t="s">
        <v>11</v>
      </c>
      <c r="L300" s="26">
        <v>0</v>
      </c>
      <c r="M300" s="26">
        <v>0</v>
      </c>
      <c r="N300" s="26">
        <v>0</v>
      </c>
      <c r="O300" s="26">
        <v>0</v>
      </c>
      <c r="P300" s="26">
        <v>3.1622403704912632</v>
      </c>
      <c r="Q300" s="26">
        <v>0</v>
      </c>
      <c r="R300" s="27">
        <v>0</v>
      </c>
      <c r="S300" s="28">
        <f t="shared" si="350"/>
        <v>3.1622403704912632</v>
      </c>
      <c r="U300" s="80" t="s">
        <v>11</v>
      </c>
      <c r="V300" s="81">
        <v>0</v>
      </c>
      <c r="W300" s="81">
        <v>0</v>
      </c>
      <c r="X300" s="81">
        <v>0</v>
      </c>
      <c r="Y300" s="81">
        <v>0</v>
      </c>
      <c r="Z300" s="81">
        <v>0</v>
      </c>
      <c r="AA300" s="81">
        <v>0</v>
      </c>
      <c r="AB300" s="81">
        <v>3.1622403704912632</v>
      </c>
      <c r="AC300" s="82">
        <v>0</v>
      </c>
      <c r="AD300" s="81">
        <v>0</v>
      </c>
      <c r="AE300" s="81">
        <v>0</v>
      </c>
      <c r="AF300" s="81">
        <v>0</v>
      </c>
      <c r="AG300" s="81">
        <v>0</v>
      </c>
      <c r="AH300" s="81">
        <v>0</v>
      </c>
      <c r="AI300" s="83">
        <f t="shared" si="351"/>
        <v>3.1622403704912632</v>
      </c>
      <c r="BA300"/>
      <c r="BR300"/>
      <c r="CG300"/>
    </row>
    <row r="301" spans="1:85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349"/>
        <v>0</v>
      </c>
      <c r="J301" s="6"/>
      <c r="K301" s="31" t="s">
        <v>57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9">
        <v>0</v>
      </c>
      <c r="S301" s="20">
        <f t="shared" si="350"/>
        <v>0</v>
      </c>
      <c r="U301" s="84" t="s">
        <v>57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7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9">
        <f t="shared" si="351"/>
        <v>0</v>
      </c>
      <c r="BA301"/>
      <c r="BR301"/>
      <c r="CG301"/>
    </row>
    <row r="302" spans="1:85" x14ac:dyDescent="0.25">
      <c r="A302" s="21" t="s">
        <v>16</v>
      </c>
      <c r="B302" s="22">
        <v>0.85547988313092338</v>
      </c>
      <c r="C302" s="22">
        <v>0.14900926205595441</v>
      </c>
      <c r="D302" s="22">
        <v>3.7255268531468904</v>
      </c>
      <c r="E302" s="22">
        <v>7.3403577367465216</v>
      </c>
      <c r="F302" s="214"/>
      <c r="G302" s="22">
        <v>0</v>
      </c>
      <c r="H302" s="23">
        <v>0</v>
      </c>
      <c r="I302" s="24">
        <f t="shared" si="349"/>
        <v>12.07037373508029</v>
      </c>
      <c r="J302" s="6"/>
      <c r="K302" s="25" t="s">
        <v>16</v>
      </c>
      <c r="L302" s="26">
        <v>0.85547988313092338</v>
      </c>
      <c r="M302" s="26">
        <v>0.14900926205595441</v>
      </c>
      <c r="N302" s="26">
        <v>3.7255268531468904</v>
      </c>
      <c r="O302" s="26">
        <v>7.3403577367465216</v>
      </c>
      <c r="P302" s="26">
        <v>0</v>
      </c>
      <c r="Q302" s="26">
        <v>0</v>
      </c>
      <c r="R302" s="27">
        <v>0</v>
      </c>
      <c r="S302" s="28">
        <f t="shared" si="350"/>
        <v>12.07037373508029</v>
      </c>
      <c r="U302" s="80" t="s">
        <v>16</v>
      </c>
      <c r="V302" s="81">
        <v>0.67457043881420464</v>
      </c>
      <c r="W302" s="81">
        <v>0</v>
      </c>
      <c r="X302" s="81">
        <v>0</v>
      </c>
      <c r="Y302" s="81">
        <v>0.14900926205595441</v>
      </c>
      <c r="Z302" s="81">
        <v>3.2741370383009833</v>
      </c>
      <c r="AA302" s="81">
        <v>7.3403577367465216</v>
      </c>
      <c r="AB302" s="81">
        <v>0</v>
      </c>
      <c r="AC302" s="82">
        <v>0.63229925916262553</v>
      </c>
      <c r="AD302" s="81">
        <v>0.18090944431671871</v>
      </c>
      <c r="AE302" s="81">
        <v>0</v>
      </c>
      <c r="AF302" s="81">
        <v>0</v>
      </c>
      <c r="AG302" s="81">
        <v>0.45138981484590684</v>
      </c>
      <c r="AH302" s="81">
        <v>0</v>
      </c>
      <c r="AI302" s="83">
        <f t="shared" si="351"/>
        <v>12.070373735080288</v>
      </c>
      <c r="BA302"/>
      <c r="BR302"/>
      <c r="CG302"/>
    </row>
    <row r="303" spans="1:85" x14ac:dyDescent="0.25">
      <c r="A303" s="29" t="s">
        <v>136</v>
      </c>
      <c r="B303" s="18">
        <v>14.558170850491942</v>
      </c>
      <c r="C303" s="18">
        <v>159.05321142232089</v>
      </c>
      <c r="D303" s="18">
        <v>33.034739604245623</v>
      </c>
      <c r="E303" s="18">
        <v>0</v>
      </c>
      <c r="F303" s="214"/>
      <c r="G303" s="18">
        <v>0</v>
      </c>
      <c r="H303" s="30">
        <v>0</v>
      </c>
      <c r="I303" s="16">
        <f t="shared" si="349"/>
        <v>206.64612187705845</v>
      </c>
      <c r="J303" s="6"/>
      <c r="K303" s="31" t="s">
        <v>136</v>
      </c>
      <c r="L303" s="18">
        <v>14.558170850491942</v>
      </c>
      <c r="M303" s="18">
        <v>159.05321142232089</v>
      </c>
      <c r="N303" s="18">
        <v>33.034739604245623</v>
      </c>
      <c r="O303" s="18">
        <v>0</v>
      </c>
      <c r="P303" s="18">
        <v>0</v>
      </c>
      <c r="Q303" s="18">
        <v>0</v>
      </c>
      <c r="R303" s="19">
        <v>0</v>
      </c>
      <c r="S303" s="20">
        <f t="shared" si="350"/>
        <v>206.64612187705845</v>
      </c>
      <c r="U303" s="84" t="s">
        <v>136</v>
      </c>
      <c r="V303" s="76">
        <v>13.070809133322239</v>
      </c>
      <c r="W303" s="76">
        <v>0</v>
      </c>
      <c r="X303" s="76">
        <v>0</v>
      </c>
      <c r="Y303" s="76">
        <v>159.05321142232089</v>
      </c>
      <c r="Z303" s="76">
        <v>29.40295120868107</v>
      </c>
      <c r="AA303" s="76">
        <v>0</v>
      </c>
      <c r="AB303" s="76">
        <v>0</v>
      </c>
      <c r="AC303" s="77">
        <v>5.1191501127342551</v>
      </c>
      <c r="AD303" s="76">
        <v>1.4873617171697031</v>
      </c>
      <c r="AE303" s="76">
        <v>0</v>
      </c>
      <c r="AF303" s="76">
        <v>0</v>
      </c>
      <c r="AG303" s="76">
        <v>3.6317883955645511</v>
      </c>
      <c r="AH303" s="76">
        <v>0</v>
      </c>
      <c r="AI303" s="79">
        <f t="shared" si="351"/>
        <v>206.64612187705842</v>
      </c>
      <c r="BA303"/>
      <c r="BR303"/>
      <c r="CG303"/>
    </row>
    <row r="304" spans="1:85" x14ac:dyDescent="0.25">
      <c r="A304" s="21" t="s">
        <v>24</v>
      </c>
      <c r="B304" s="22">
        <v>28.831214828206768</v>
      </c>
      <c r="C304" s="22">
        <v>1.0460361474861377</v>
      </c>
      <c r="D304" s="22">
        <v>3.6255437450909582</v>
      </c>
      <c r="E304" s="22">
        <v>178.80715361096367</v>
      </c>
      <c r="F304" s="214"/>
      <c r="G304" s="22">
        <v>12.032214167758054</v>
      </c>
      <c r="H304" s="23">
        <v>0</v>
      </c>
      <c r="I304" s="24">
        <f t="shared" si="349"/>
        <v>224.34216249950558</v>
      </c>
      <c r="J304" s="6"/>
      <c r="K304" s="25" t="s">
        <v>24</v>
      </c>
      <c r="L304" s="26">
        <v>28.831214828206768</v>
      </c>
      <c r="M304" s="26">
        <v>1.0460361474861377</v>
      </c>
      <c r="N304" s="26">
        <v>3.6255437450909582</v>
      </c>
      <c r="O304" s="26">
        <v>178.80715361096367</v>
      </c>
      <c r="P304" s="26">
        <v>0</v>
      </c>
      <c r="Q304" s="26">
        <v>12.032214167758054</v>
      </c>
      <c r="R304" s="27">
        <v>0</v>
      </c>
      <c r="S304" s="28">
        <f t="shared" si="350"/>
        <v>224.34216249950558</v>
      </c>
      <c r="U304" s="80" t="s">
        <v>24</v>
      </c>
      <c r="V304" s="81">
        <v>0.57825519516709611</v>
      </c>
      <c r="W304" s="81">
        <v>16.373975306555092</v>
      </c>
      <c r="X304" s="81">
        <v>12.032214167758054</v>
      </c>
      <c r="Y304" s="81">
        <v>1.0460361474861377</v>
      </c>
      <c r="Z304" s="81">
        <v>1.5559641284232686</v>
      </c>
      <c r="AA304" s="81">
        <v>157.93017724959338</v>
      </c>
      <c r="AB304" s="81">
        <v>0</v>
      </c>
      <c r="AC304" s="82">
        <v>34.825540304522569</v>
      </c>
      <c r="AD304" s="81">
        <v>11.878984326484579</v>
      </c>
      <c r="AE304" s="81">
        <v>20.876976361370296</v>
      </c>
      <c r="AF304" s="81">
        <v>0</v>
      </c>
      <c r="AG304" s="81">
        <v>2.0695796166676894</v>
      </c>
      <c r="AH304" s="81">
        <v>0</v>
      </c>
      <c r="AI304" s="83">
        <f t="shared" si="351"/>
        <v>224.3421624995056</v>
      </c>
      <c r="BA304"/>
      <c r="BR304"/>
      <c r="CG304"/>
    </row>
    <row r="305" spans="1:85" x14ac:dyDescent="0.25">
      <c r="A305" s="29" t="s">
        <v>23</v>
      </c>
      <c r="B305" s="18">
        <v>0.72285723471362684</v>
      </c>
      <c r="C305" s="18">
        <v>0</v>
      </c>
      <c r="D305" s="18">
        <v>4.608129045416355</v>
      </c>
      <c r="E305" s="18">
        <v>0</v>
      </c>
      <c r="F305" s="214"/>
      <c r="G305" s="18">
        <v>0</v>
      </c>
      <c r="H305" s="30">
        <v>0</v>
      </c>
      <c r="I305" s="16">
        <f t="shared" si="349"/>
        <v>5.3309862801299817</v>
      </c>
      <c r="J305" s="6"/>
      <c r="K305" s="31" t="s">
        <v>23</v>
      </c>
      <c r="L305" s="18">
        <v>0.72285723471362684</v>
      </c>
      <c r="M305" s="18">
        <v>0</v>
      </c>
      <c r="N305" s="18">
        <v>4.608129045416355</v>
      </c>
      <c r="O305" s="18">
        <v>0</v>
      </c>
      <c r="P305" s="18">
        <v>0</v>
      </c>
      <c r="Q305" s="18">
        <v>0</v>
      </c>
      <c r="R305" s="19">
        <v>0</v>
      </c>
      <c r="S305" s="20">
        <f t="shared" si="350"/>
        <v>5.3309862801299817</v>
      </c>
      <c r="U305" s="84" t="s">
        <v>23</v>
      </c>
      <c r="V305" s="76">
        <v>0.57002912514888759</v>
      </c>
      <c r="W305" s="76">
        <v>0</v>
      </c>
      <c r="X305" s="76">
        <v>0</v>
      </c>
      <c r="Y305" s="76">
        <v>0</v>
      </c>
      <c r="Z305" s="76">
        <v>0.19609059767729167</v>
      </c>
      <c r="AA305" s="76">
        <v>0</v>
      </c>
      <c r="AB305" s="76">
        <v>0</v>
      </c>
      <c r="AC305" s="77">
        <v>4.5648665573038016</v>
      </c>
      <c r="AD305" s="76">
        <v>0.15282810956473919</v>
      </c>
      <c r="AE305" s="76">
        <v>0</v>
      </c>
      <c r="AF305" s="76">
        <v>0</v>
      </c>
      <c r="AG305" s="76">
        <v>4.4120384477390635</v>
      </c>
      <c r="AH305" s="76">
        <v>0</v>
      </c>
      <c r="AI305" s="79">
        <f t="shared" si="351"/>
        <v>5.3309862801299808</v>
      </c>
      <c r="BA305"/>
      <c r="BR305"/>
      <c r="CG305"/>
    </row>
    <row r="306" spans="1:85" x14ac:dyDescent="0.25">
      <c r="A306" s="21" t="s">
        <v>58</v>
      </c>
      <c r="B306" s="22">
        <v>1.6668861423757542</v>
      </c>
      <c r="C306" s="22">
        <v>0</v>
      </c>
      <c r="D306" s="22">
        <v>1.3407562449544113</v>
      </c>
      <c r="E306" s="22">
        <v>0</v>
      </c>
      <c r="F306" s="214"/>
      <c r="G306" s="22">
        <v>0</v>
      </c>
      <c r="H306" s="23">
        <v>0</v>
      </c>
      <c r="I306" s="24">
        <f t="shared" si="349"/>
        <v>3.0076423873301654</v>
      </c>
      <c r="J306" s="6"/>
      <c r="K306" s="25" t="s">
        <v>58</v>
      </c>
      <c r="L306" s="26">
        <v>1.6668861423757542</v>
      </c>
      <c r="M306" s="26">
        <v>0</v>
      </c>
      <c r="N306" s="26">
        <v>1.3407562449544113</v>
      </c>
      <c r="O306" s="26">
        <v>0</v>
      </c>
      <c r="P306" s="26">
        <v>0</v>
      </c>
      <c r="Q306" s="26">
        <v>0</v>
      </c>
      <c r="R306" s="27">
        <v>0</v>
      </c>
      <c r="S306" s="28">
        <f t="shared" si="350"/>
        <v>3.0076423873301654</v>
      </c>
      <c r="U306" s="80" t="s">
        <v>58</v>
      </c>
      <c r="V306" s="81">
        <v>0.57978648430461011</v>
      </c>
      <c r="W306" s="81">
        <v>0</v>
      </c>
      <c r="X306" s="81">
        <v>0</v>
      </c>
      <c r="Y306" s="81">
        <v>0</v>
      </c>
      <c r="Z306" s="81">
        <v>1.3407562449544113</v>
      </c>
      <c r="AA306" s="81">
        <v>0</v>
      </c>
      <c r="AB306" s="81">
        <v>0</v>
      </c>
      <c r="AC306" s="82">
        <v>1.0870996580711441</v>
      </c>
      <c r="AD306" s="81">
        <v>1.0870996580711441</v>
      </c>
      <c r="AE306" s="81">
        <v>0</v>
      </c>
      <c r="AF306" s="81">
        <v>0</v>
      </c>
      <c r="AG306" s="81">
        <v>0</v>
      </c>
      <c r="AH306" s="81">
        <v>0</v>
      </c>
      <c r="AI306" s="83">
        <f t="shared" si="351"/>
        <v>3.0076423873301654</v>
      </c>
      <c r="BA306"/>
      <c r="BR306"/>
      <c r="CG306"/>
    </row>
    <row r="307" spans="1:85" x14ac:dyDescent="0.25">
      <c r="A307" s="29" t="s">
        <v>21</v>
      </c>
      <c r="B307" s="18">
        <v>0.64046479544456747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349"/>
        <v>0.64046479544456747</v>
      </c>
      <c r="J307" s="6"/>
      <c r="K307" s="31" t="s">
        <v>21</v>
      </c>
      <c r="L307" s="18">
        <v>0.64046479544456747</v>
      </c>
      <c r="M307" s="18">
        <v>0</v>
      </c>
      <c r="N307" s="18">
        <v>0</v>
      </c>
      <c r="O307" s="18">
        <v>0</v>
      </c>
      <c r="P307" s="18">
        <v>0.43756526627600295</v>
      </c>
      <c r="Q307" s="18">
        <v>0</v>
      </c>
      <c r="R307" s="19">
        <v>0</v>
      </c>
      <c r="S307" s="20">
        <f t="shared" si="350"/>
        <v>1.0780300617205705</v>
      </c>
      <c r="U307" s="84" t="s">
        <v>21</v>
      </c>
      <c r="V307" s="76">
        <v>0.64046479544456747</v>
      </c>
      <c r="W307" s="76">
        <v>0</v>
      </c>
      <c r="X307" s="76">
        <v>0</v>
      </c>
      <c r="Y307" s="76">
        <v>0</v>
      </c>
      <c r="Z307" s="76">
        <v>0</v>
      </c>
      <c r="AA307" s="76">
        <v>0</v>
      </c>
      <c r="AB307" s="76">
        <v>0.43756526627600295</v>
      </c>
      <c r="AC307" s="77">
        <v>0</v>
      </c>
      <c r="AD307" s="76">
        <v>0</v>
      </c>
      <c r="AE307" s="76">
        <v>0</v>
      </c>
      <c r="AF307" s="76">
        <v>0</v>
      </c>
      <c r="AG307" s="76">
        <v>0</v>
      </c>
      <c r="AH307" s="76">
        <v>0</v>
      </c>
      <c r="AI307" s="79">
        <f t="shared" si="351"/>
        <v>1.0780300617205705</v>
      </c>
      <c r="BA307"/>
      <c r="BR307"/>
      <c r="CG307"/>
    </row>
    <row r="308" spans="1:85" x14ac:dyDescent="0.25">
      <c r="A308" s="21" t="s">
        <v>20</v>
      </c>
      <c r="B308" s="22">
        <v>0</v>
      </c>
      <c r="C308" s="22">
        <v>0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349"/>
        <v>0</v>
      </c>
      <c r="J308" s="6"/>
      <c r="K308" s="25" t="s">
        <v>20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7">
        <v>0</v>
      </c>
      <c r="S308" s="28">
        <f t="shared" si="350"/>
        <v>0</v>
      </c>
      <c r="U308" s="80" t="s">
        <v>59</v>
      </c>
      <c r="V308" s="81">
        <v>0</v>
      </c>
      <c r="W308" s="81">
        <v>0</v>
      </c>
      <c r="X308" s="81">
        <v>0</v>
      </c>
      <c r="Y308" s="81">
        <v>0</v>
      </c>
      <c r="Z308" s="81">
        <v>0</v>
      </c>
      <c r="AA308" s="81">
        <v>0</v>
      </c>
      <c r="AB308" s="81">
        <v>0</v>
      </c>
      <c r="AC308" s="82">
        <v>0</v>
      </c>
      <c r="AD308" s="81">
        <v>0</v>
      </c>
      <c r="AE308" s="81">
        <v>0</v>
      </c>
      <c r="AF308" s="81">
        <v>0</v>
      </c>
      <c r="AG308" s="81">
        <v>0</v>
      </c>
      <c r="AH308" s="81">
        <v>0</v>
      </c>
      <c r="AI308" s="83">
        <f t="shared" si="351"/>
        <v>0</v>
      </c>
      <c r="BA308"/>
      <c r="BR308"/>
      <c r="CG308"/>
    </row>
    <row r="309" spans="1:85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349"/>
        <v>0</v>
      </c>
      <c r="J309" s="6"/>
      <c r="K309" s="33" t="s">
        <v>62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9">
        <v>0</v>
      </c>
      <c r="S309" s="20">
        <f t="shared" si="350"/>
        <v>0</v>
      </c>
      <c r="U309" s="85" t="s">
        <v>60</v>
      </c>
      <c r="V309" s="76">
        <v>0</v>
      </c>
      <c r="W309" s="76">
        <v>0</v>
      </c>
      <c r="X309" s="76">
        <v>0</v>
      </c>
      <c r="Y309" s="76">
        <v>0</v>
      </c>
      <c r="Z309" s="76">
        <v>0</v>
      </c>
      <c r="AA309" s="76">
        <v>0</v>
      </c>
      <c r="AB309" s="76">
        <v>0</v>
      </c>
      <c r="AC309" s="77">
        <v>0</v>
      </c>
      <c r="AD309" s="78">
        <v>0</v>
      </c>
      <c r="AE309" s="78">
        <v>0</v>
      </c>
      <c r="AF309" s="78">
        <v>0</v>
      </c>
      <c r="AG309" s="78">
        <v>0</v>
      </c>
      <c r="AH309" s="78">
        <v>0</v>
      </c>
      <c r="AI309" s="79">
        <f t="shared" si="351"/>
        <v>0</v>
      </c>
      <c r="BA309"/>
      <c r="BR309"/>
      <c r="CG309"/>
    </row>
    <row r="310" spans="1:85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349"/>
        <v>0</v>
      </c>
      <c r="J310" s="6"/>
      <c r="K310" s="38" t="s">
        <v>22</v>
      </c>
      <c r="L310" s="39">
        <v>0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40">
        <v>0</v>
      </c>
      <c r="S310" s="41">
        <f t="shared" si="350"/>
        <v>0</v>
      </c>
      <c r="U310" s="86" t="s">
        <v>63</v>
      </c>
      <c r="V310" s="87">
        <v>0</v>
      </c>
      <c r="W310" s="87">
        <v>0</v>
      </c>
      <c r="X310" s="87">
        <v>0</v>
      </c>
      <c r="Y310" s="87">
        <v>0</v>
      </c>
      <c r="Z310" s="87">
        <v>0</v>
      </c>
      <c r="AA310" s="87">
        <v>0</v>
      </c>
      <c r="AB310" s="87">
        <v>0</v>
      </c>
      <c r="AC310" s="87">
        <v>0</v>
      </c>
      <c r="AD310" s="87">
        <v>0</v>
      </c>
      <c r="AE310" s="87">
        <v>0</v>
      </c>
      <c r="AF310" s="87">
        <v>0</v>
      </c>
      <c r="AG310" s="87">
        <v>0</v>
      </c>
      <c r="AH310" s="88">
        <v>0</v>
      </c>
      <c r="AI310" s="89">
        <f t="shared" si="351"/>
        <v>0</v>
      </c>
      <c r="BA310"/>
      <c r="BR310"/>
      <c r="CG310"/>
    </row>
    <row r="311" spans="1:85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349"/>
        <v>0</v>
      </c>
      <c r="J311" s="6"/>
      <c r="K311" s="46" t="s">
        <v>18</v>
      </c>
      <c r="L311" s="43">
        <v>0</v>
      </c>
      <c r="M311" s="43">
        <v>0</v>
      </c>
      <c r="N311" s="43">
        <v>0</v>
      </c>
      <c r="O311" s="43">
        <v>0</v>
      </c>
      <c r="P311" s="43">
        <v>0</v>
      </c>
      <c r="Q311" s="43">
        <v>0</v>
      </c>
      <c r="R311" s="47">
        <v>0</v>
      </c>
      <c r="S311" s="48">
        <f t="shared" si="350"/>
        <v>0</v>
      </c>
      <c r="U311" s="90" t="s">
        <v>18</v>
      </c>
      <c r="V311" s="91">
        <v>0</v>
      </c>
      <c r="W311" s="91">
        <v>0</v>
      </c>
      <c r="X311" s="91">
        <v>0</v>
      </c>
      <c r="Y311" s="91">
        <v>0</v>
      </c>
      <c r="Z311" s="91">
        <v>0</v>
      </c>
      <c r="AA311" s="91">
        <v>0</v>
      </c>
      <c r="AB311" s="91">
        <v>0</v>
      </c>
      <c r="AC311" s="91">
        <v>0</v>
      </c>
      <c r="AD311" s="92">
        <v>0</v>
      </c>
      <c r="AE311" s="92">
        <v>0</v>
      </c>
      <c r="AF311" s="92">
        <v>0</v>
      </c>
      <c r="AG311" s="92">
        <v>0</v>
      </c>
      <c r="AH311" s="92">
        <v>0</v>
      </c>
      <c r="AI311" s="93">
        <f t="shared" si="351"/>
        <v>0</v>
      </c>
      <c r="BA311"/>
      <c r="BR311"/>
      <c r="CG311"/>
    </row>
    <row r="312" spans="1:85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349"/>
        <v>0</v>
      </c>
      <c r="J312" s="6"/>
      <c r="K312" s="38" t="s">
        <v>19</v>
      </c>
      <c r="L312" s="39">
        <v>0</v>
      </c>
      <c r="M312" s="39">
        <v>0</v>
      </c>
      <c r="N312" s="39">
        <v>0</v>
      </c>
      <c r="O312" s="39">
        <v>0</v>
      </c>
      <c r="P312" s="39">
        <v>0</v>
      </c>
      <c r="Q312" s="39">
        <v>0</v>
      </c>
      <c r="R312" s="40">
        <v>0</v>
      </c>
      <c r="S312" s="41">
        <f t="shared" si="350"/>
        <v>0</v>
      </c>
      <c r="U312" s="86" t="s">
        <v>19</v>
      </c>
      <c r="V312" s="87">
        <v>0</v>
      </c>
      <c r="W312" s="87">
        <v>0</v>
      </c>
      <c r="X312" s="87">
        <v>0</v>
      </c>
      <c r="Y312" s="87">
        <v>0</v>
      </c>
      <c r="Z312" s="87">
        <v>0</v>
      </c>
      <c r="AA312" s="87">
        <v>0</v>
      </c>
      <c r="AB312" s="87">
        <v>0</v>
      </c>
      <c r="AC312" s="87">
        <v>0</v>
      </c>
      <c r="AD312" s="87">
        <v>0</v>
      </c>
      <c r="AE312" s="87">
        <v>0</v>
      </c>
      <c r="AF312" s="87">
        <v>0</v>
      </c>
      <c r="AG312" s="87">
        <v>0</v>
      </c>
      <c r="AH312" s="88">
        <v>0</v>
      </c>
      <c r="AI312" s="89">
        <f t="shared" si="351"/>
        <v>0</v>
      </c>
      <c r="BA312"/>
      <c r="BR312"/>
      <c r="CG312"/>
    </row>
    <row r="313" spans="1:85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349"/>
        <v>0</v>
      </c>
      <c r="J313" s="6"/>
      <c r="K313" s="53" t="s">
        <v>10</v>
      </c>
      <c r="L313" s="50">
        <v>0</v>
      </c>
      <c r="M313" s="50">
        <v>0</v>
      </c>
      <c r="N313" s="50">
        <v>0</v>
      </c>
      <c r="O313" s="50">
        <v>0</v>
      </c>
      <c r="P313" s="50">
        <v>0</v>
      </c>
      <c r="Q313" s="50">
        <v>0</v>
      </c>
      <c r="R313" s="54">
        <v>0</v>
      </c>
      <c r="S313" s="55">
        <f t="shared" si="350"/>
        <v>0</v>
      </c>
      <c r="U313" s="90" t="s">
        <v>10</v>
      </c>
      <c r="V313" s="91">
        <v>0</v>
      </c>
      <c r="W313" s="91">
        <v>0</v>
      </c>
      <c r="X313" s="91">
        <v>0</v>
      </c>
      <c r="Y313" s="91">
        <v>0</v>
      </c>
      <c r="Z313" s="91">
        <v>0</v>
      </c>
      <c r="AA313" s="91">
        <v>0</v>
      </c>
      <c r="AB313" s="91">
        <v>0</v>
      </c>
      <c r="AC313" s="91">
        <v>0</v>
      </c>
      <c r="AD313" s="92">
        <v>0</v>
      </c>
      <c r="AE313" s="92">
        <v>0</v>
      </c>
      <c r="AF313" s="92">
        <v>0</v>
      </c>
      <c r="AG313" s="92">
        <v>0</v>
      </c>
      <c r="AH313" s="92">
        <v>0</v>
      </c>
      <c r="AI313" s="93">
        <f t="shared" si="351"/>
        <v>0</v>
      </c>
      <c r="BA313"/>
      <c r="BR313"/>
      <c r="CG313"/>
    </row>
    <row r="314" spans="1:85" x14ac:dyDescent="0.25">
      <c r="A314" s="56" t="s">
        <v>25</v>
      </c>
      <c r="B314" s="57">
        <f>SUM(B293:B309)</f>
        <v>78.679760441698789</v>
      </c>
      <c r="C314" s="57">
        <f t="shared" ref="C314:I314" si="352">SUM(C293:C309)</f>
        <v>224.93710137083306</v>
      </c>
      <c r="D314" s="57">
        <f t="shared" si="352"/>
        <v>60.029739033076837</v>
      </c>
      <c r="E314" s="57">
        <f t="shared" si="352"/>
        <v>186.54086738527755</v>
      </c>
      <c r="F314" s="57">
        <f t="shared" si="352"/>
        <v>0</v>
      </c>
      <c r="G314" s="57">
        <f t="shared" si="352"/>
        <v>12.032214167758054</v>
      </c>
      <c r="H314" s="58">
        <f t="shared" si="352"/>
        <v>0</v>
      </c>
      <c r="I314" s="16">
        <f t="shared" si="352"/>
        <v>562.2196823986443</v>
      </c>
      <c r="J314" s="6"/>
      <c r="K314" s="59" t="s">
        <v>25</v>
      </c>
      <c r="L314" s="57">
        <f>SUM(L293:L309)</f>
        <v>78.679760441698789</v>
      </c>
      <c r="M314" s="57">
        <f t="shared" ref="M314:S314" si="353">SUM(M293:M309)</f>
        <v>224.93710137083306</v>
      </c>
      <c r="N314" s="57">
        <f t="shared" si="353"/>
        <v>60.029739033076837</v>
      </c>
      <c r="O314" s="57">
        <f t="shared" si="353"/>
        <v>186.54086738527755</v>
      </c>
      <c r="P314" s="57">
        <f t="shared" si="353"/>
        <v>97.146752171841001</v>
      </c>
      <c r="Q314" s="57">
        <f t="shared" si="353"/>
        <v>12.032214167758054</v>
      </c>
      <c r="R314" s="58">
        <f t="shared" si="353"/>
        <v>0</v>
      </c>
      <c r="S314" s="60">
        <f t="shared" si="353"/>
        <v>659.36643457048535</v>
      </c>
      <c r="U314" s="94" t="s">
        <v>61</v>
      </c>
      <c r="V314" s="95">
        <f>SUM(V293:V309)</f>
        <v>46.533818381574058</v>
      </c>
      <c r="W314" s="95">
        <f t="shared" ref="W314:AH314" si="354">SUM(W293:W309)</f>
        <v>16.373975306555092</v>
      </c>
      <c r="X314" s="95">
        <f t="shared" si="354"/>
        <v>12.032214167758054</v>
      </c>
      <c r="Y314" s="95">
        <f t="shared" si="354"/>
        <v>224.93710137083306</v>
      </c>
      <c r="Z314" s="95">
        <f t="shared" si="354"/>
        <v>48.251129828994387</v>
      </c>
      <c r="AA314" s="95">
        <f t="shared" si="354"/>
        <v>165.66389102390727</v>
      </c>
      <c r="AB314" s="95">
        <f t="shared" si="354"/>
        <v>97.146752171841001</v>
      </c>
      <c r="AC314" s="95">
        <f t="shared" si="354"/>
        <v>48.427552319022375</v>
      </c>
      <c r="AD314" s="96">
        <f t="shared" si="354"/>
        <v>15.771966753569622</v>
      </c>
      <c r="AE314" s="96">
        <f t="shared" si="354"/>
        <v>20.876976361370296</v>
      </c>
      <c r="AF314" s="96">
        <f t="shared" si="354"/>
        <v>0</v>
      </c>
      <c r="AG314" s="96">
        <f t="shared" si="354"/>
        <v>11.77860920408245</v>
      </c>
      <c r="AH314" s="96">
        <f t="shared" si="354"/>
        <v>0</v>
      </c>
      <c r="AI314" s="97">
        <f>SUM(V314:AC314)</f>
        <v>659.36643457048535</v>
      </c>
      <c r="BA314"/>
      <c r="BR314"/>
      <c r="CG314"/>
    </row>
    <row r="315" spans="1:85" s="1" customFormat="1" ht="15" thickBot="1" x14ac:dyDescent="0.35">
      <c r="A315" s="61" t="s">
        <v>86</v>
      </c>
      <c r="B315" s="98">
        <f>IF($I314=0,"-",B314/$I314)</f>
        <v>0.1399448701369202</v>
      </c>
      <c r="C315" s="98">
        <f t="shared" ref="C315:H315" si="355">IF($I314=0,"-",C314/$I314)</f>
        <v>0.4000875608110433</v>
      </c>
      <c r="D315" s="98">
        <f t="shared" si="355"/>
        <v>0.1067727454452804</v>
      </c>
      <c r="E315" s="98">
        <f t="shared" si="355"/>
        <v>0.33179355548248118</v>
      </c>
      <c r="F315" s="98">
        <f t="shared" si="355"/>
        <v>0</v>
      </c>
      <c r="G315" s="98">
        <f t="shared" si="355"/>
        <v>2.1401268124274883E-2</v>
      </c>
      <c r="H315" s="99">
        <f t="shared" si="355"/>
        <v>0</v>
      </c>
      <c r="I315" s="100">
        <f>SUM(B315:H315)</f>
        <v>0.99999999999999989</v>
      </c>
      <c r="J315"/>
      <c r="K315" s="64" t="s">
        <v>86</v>
      </c>
      <c r="L315" s="65">
        <f>IF($S314=0,"-",L314/$S314)</f>
        <v>0.11932630524778105</v>
      </c>
      <c r="M315" s="65">
        <f t="shared" ref="M315:R315" si="356">IF($S314=0,"-",M314/$S314)</f>
        <v>0.34114126770398651</v>
      </c>
      <c r="N315" s="65">
        <f t="shared" si="356"/>
        <v>9.1041545164761858E-2</v>
      </c>
      <c r="O315" s="65">
        <f t="shared" si="356"/>
        <v>0.28290925592351573</v>
      </c>
      <c r="P315" s="65">
        <f t="shared" si="356"/>
        <v>0.14733348116987921</v>
      </c>
      <c r="Q315" s="65">
        <f t="shared" si="356"/>
        <v>1.8248144790075492E-2</v>
      </c>
      <c r="R315" s="66">
        <f t="shared" si="356"/>
        <v>0</v>
      </c>
      <c r="S315" s="67">
        <f>SUM(L315:R315)</f>
        <v>0.99999999999999978</v>
      </c>
      <c r="U315" s="101" t="s">
        <v>86</v>
      </c>
      <c r="V315" s="102">
        <f>+V314/$AI314</f>
        <v>7.0573532321047586E-2</v>
      </c>
      <c r="W315" s="102">
        <f t="shared" ref="W315:AH315" si="357">+W314/$AI314</f>
        <v>2.4832891770144749E-2</v>
      </c>
      <c r="X315" s="102">
        <f t="shared" si="357"/>
        <v>1.8248144790075492E-2</v>
      </c>
      <c r="Y315" s="102">
        <f t="shared" si="357"/>
        <v>0.34114126770398651</v>
      </c>
      <c r="Z315" s="102">
        <f t="shared" si="357"/>
        <v>7.3178019533896077E-2</v>
      </c>
      <c r="AA315" s="102">
        <f t="shared" si="357"/>
        <v>0.25124707952691216</v>
      </c>
      <c r="AB315" s="102">
        <f t="shared" si="357"/>
        <v>0.14733348116987921</v>
      </c>
      <c r="AC315" s="102">
        <f t="shared" si="357"/>
        <v>7.3445583184058083E-2</v>
      </c>
      <c r="AD315" s="102">
        <f t="shared" si="357"/>
        <v>2.391988115658869E-2</v>
      </c>
      <c r="AE315" s="102">
        <f t="shared" si="357"/>
        <v>3.1662176396603604E-2</v>
      </c>
      <c r="AF315" s="102">
        <f t="shared" si="357"/>
        <v>0</v>
      </c>
      <c r="AG315" s="102">
        <f t="shared" si="357"/>
        <v>1.7863525630865781E-2</v>
      </c>
      <c r="AH315" s="102">
        <f t="shared" si="357"/>
        <v>0</v>
      </c>
      <c r="AI315" s="103">
        <f>SUM(V315:AC315)</f>
        <v>1</v>
      </c>
    </row>
    <row r="316" spans="1:85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K316" s="105"/>
      <c r="L316" s="105"/>
      <c r="M316" s="105"/>
      <c r="N316" s="105"/>
      <c r="O316" s="105"/>
      <c r="P316" s="105"/>
      <c r="Q316" s="105"/>
      <c r="R316" s="105"/>
      <c r="S316" s="105"/>
      <c r="AI316" s="6"/>
      <c r="BA316"/>
      <c r="BR316"/>
      <c r="CG316"/>
    </row>
    <row r="317" spans="1:85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K317" s="240" t="s">
        <v>37</v>
      </c>
      <c r="L317" s="10" t="s">
        <v>0</v>
      </c>
      <c r="M317" s="10" t="s">
        <v>1</v>
      </c>
      <c r="N317" s="10" t="s">
        <v>2</v>
      </c>
      <c r="O317" s="10" t="s">
        <v>3</v>
      </c>
      <c r="P317" s="10" t="s">
        <v>26</v>
      </c>
      <c r="Q317" s="10" t="s">
        <v>4</v>
      </c>
      <c r="R317" s="10" t="s">
        <v>85</v>
      </c>
      <c r="S317" s="11" t="s">
        <v>5</v>
      </c>
      <c r="U317" s="242" t="s">
        <v>37</v>
      </c>
      <c r="V317" s="69" t="s">
        <v>78</v>
      </c>
      <c r="W317" s="69" t="s">
        <v>79</v>
      </c>
      <c r="X317" s="69" t="s">
        <v>4</v>
      </c>
      <c r="Y317" s="69" t="s">
        <v>1</v>
      </c>
      <c r="Z317" s="69" t="s">
        <v>2</v>
      </c>
      <c r="AA317" s="69" t="s">
        <v>3</v>
      </c>
      <c r="AB317" s="69" t="s">
        <v>53</v>
      </c>
      <c r="AC317" s="69" t="s">
        <v>65</v>
      </c>
      <c r="AD317" s="70" t="s">
        <v>80</v>
      </c>
      <c r="AE317" s="70" t="s">
        <v>81</v>
      </c>
      <c r="AF317" s="70" t="s">
        <v>82</v>
      </c>
      <c r="AG317" s="70" t="s">
        <v>83</v>
      </c>
      <c r="AH317" s="70" t="s">
        <v>84</v>
      </c>
      <c r="AI317" s="71" t="s">
        <v>61</v>
      </c>
      <c r="BA317"/>
      <c r="BR317"/>
      <c r="CG317"/>
    </row>
    <row r="318" spans="1:85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K318" s="241" t="s">
        <v>37</v>
      </c>
      <c r="L318" s="207" t="s">
        <v>66</v>
      </c>
      <c r="M318" s="208"/>
      <c r="N318" s="208"/>
      <c r="O318" s="208"/>
      <c r="P318" s="208"/>
      <c r="Q318" s="208"/>
      <c r="R318" s="208"/>
      <c r="S318" s="209"/>
      <c r="U318" s="243" t="s">
        <v>37</v>
      </c>
      <c r="V318" s="236" t="s">
        <v>66</v>
      </c>
      <c r="W318" s="236"/>
      <c r="X318" s="236"/>
      <c r="Y318" s="236"/>
      <c r="Z318" s="236"/>
      <c r="AA318" s="236"/>
      <c r="AB318" s="236"/>
      <c r="AC318" s="236"/>
      <c r="AD318" s="236"/>
      <c r="AE318" s="236"/>
      <c r="AF318" s="236"/>
      <c r="AG318" s="236"/>
      <c r="AH318" s="236"/>
      <c r="AI318" s="237"/>
      <c r="BA318"/>
      <c r="BR318"/>
      <c r="CG318"/>
    </row>
    <row r="319" spans="1:85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  <c r="J319" s="6"/>
      <c r="K319" s="72" t="s">
        <v>6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73">
        <v>0</v>
      </c>
      <c r="S319" s="74">
        <f>SUM(L319:R319)</f>
        <v>0</v>
      </c>
      <c r="U319" s="75" t="s">
        <v>6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0</v>
      </c>
      <c r="AC319" s="77">
        <v>0</v>
      </c>
      <c r="AD319" s="78">
        <v>0</v>
      </c>
      <c r="AE319" s="78">
        <v>0</v>
      </c>
      <c r="AF319" s="78">
        <v>0</v>
      </c>
      <c r="AG319" s="78">
        <v>0</v>
      </c>
      <c r="AH319" s="78">
        <v>0</v>
      </c>
      <c r="AI319" s="79">
        <f>SUM(V319:AC319)</f>
        <v>0</v>
      </c>
      <c r="BA319"/>
      <c r="BR319"/>
      <c r="CG319"/>
    </row>
    <row r="320" spans="1:85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 t="shared" ref="I320:I339" si="358">SUM(B320:H320)</f>
        <v>0</v>
      </c>
      <c r="J320" s="6"/>
      <c r="K320" s="25" t="s">
        <v>7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7">
        <v>0</v>
      </c>
      <c r="S320" s="28">
        <f t="shared" ref="S320:S339" si="359">SUM(L320:R320)</f>
        <v>0</v>
      </c>
      <c r="U320" s="80" t="s">
        <v>7</v>
      </c>
      <c r="V320" s="81">
        <v>0</v>
      </c>
      <c r="W320" s="81">
        <v>0</v>
      </c>
      <c r="X320" s="81">
        <v>0</v>
      </c>
      <c r="Y320" s="81">
        <v>0</v>
      </c>
      <c r="Z320" s="81">
        <v>0</v>
      </c>
      <c r="AA320" s="81">
        <v>0</v>
      </c>
      <c r="AB320" s="81">
        <v>0</v>
      </c>
      <c r="AC320" s="82">
        <v>0</v>
      </c>
      <c r="AD320" s="81">
        <v>0</v>
      </c>
      <c r="AE320" s="81">
        <v>0</v>
      </c>
      <c r="AF320" s="81">
        <v>0</v>
      </c>
      <c r="AG320" s="81">
        <v>0</v>
      </c>
      <c r="AH320" s="81">
        <v>0</v>
      </c>
      <c r="AI320" s="83">
        <f t="shared" ref="AI320:AI339" si="360">SUM(V320:AC320)</f>
        <v>0</v>
      </c>
      <c r="BA320"/>
      <c r="BR320"/>
      <c r="CG320"/>
    </row>
    <row r="321" spans="1:85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si="358"/>
        <v>0</v>
      </c>
      <c r="J321" s="6"/>
      <c r="K321" s="31" t="s">
        <v>9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9">
        <v>0</v>
      </c>
      <c r="S321" s="20">
        <f t="shared" si="359"/>
        <v>0</v>
      </c>
      <c r="U321" s="84" t="s">
        <v>9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7">
        <v>0</v>
      </c>
      <c r="AD321" s="78">
        <v>0</v>
      </c>
      <c r="AE321" s="78">
        <v>0</v>
      </c>
      <c r="AF321" s="78">
        <v>0</v>
      </c>
      <c r="AG321" s="78">
        <v>0</v>
      </c>
      <c r="AH321" s="78">
        <v>0</v>
      </c>
      <c r="AI321" s="79">
        <f t="shared" si="360"/>
        <v>0</v>
      </c>
      <c r="BA321"/>
      <c r="BR321"/>
      <c r="CG321"/>
    </row>
    <row r="322" spans="1:85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358"/>
        <v>0</v>
      </c>
      <c r="J322" s="6"/>
      <c r="K322" s="25" t="s">
        <v>54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7">
        <v>0</v>
      </c>
      <c r="S322" s="28">
        <f t="shared" si="359"/>
        <v>0</v>
      </c>
      <c r="U322" s="80" t="s">
        <v>54</v>
      </c>
      <c r="V322" s="81">
        <v>0</v>
      </c>
      <c r="W322" s="81">
        <v>0</v>
      </c>
      <c r="X322" s="81">
        <v>0</v>
      </c>
      <c r="Y322" s="81">
        <v>0</v>
      </c>
      <c r="Z322" s="81">
        <v>0</v>
      </c>
      <c r="AA322" s="81">
        <v>0</v>
      </c>
      <c r="AB322" s="81">
        <v>0</v>
      </c>
      <c r="AC322" s="82">
        <v>0</v>
      </c>
      <c r="AD322" s="81">
        <v>0</v>
      </c>
      <c r="AE322" s="81">
        <v>0</v>
      </c>
      <c r="AF322" s="81">
        <v>0</v>
      </c>
      <c r="AG322" s="81">
        <v>0</v>
      </c>
      <c r="AH322" s="81">
        <v>0</v>
      </c>
      <c r="AI322" s="83">
        <f t="shared" si="360"/>
        <v>0</v>
      </c>
      <c r="BA322"/>
      <c r="BR322"/>
      <c r="CG322"/>
    </row>
    <row r="323" spans="1:85" x14ac:dyDescent="0.25">
      <c r="A323" s="29" t="s">
        <v>15</v>
      </c>
      <c r="B323" s="18">
        <v>0.27272961935954809</v>
      </c>
      <c r="C323" s="18">
        <v>0.73861412034477303</v>
      </c>
      <c r="D323" s="18">
        <v>0.41332466781456456</v>
      </c>
      <c r="E323" s="18">
        <v>0</v>
      </c>
      <c r="F323" s="214"/>
      <c r="G323" s="18">
        <v>0</v>
      </c>
      <c r="H323" s="30">
        <v>0</v>
      </c>
      <c r="I323" s="16">
        <f t="shared" si="358"/>
        <v>1.4246684075188856</v>
      </c>
      <c r="J323" s="6"/>
      <c r="K323" s="31" t="s">
        <v>15</v>
      </c>
      <c r="L323" s="18">
        <v>0.27272961935954809</v>
      </c>
      <c r="M323" s="18">
        <v>0.73861412034477303</v>
      </c>
      <c r="N323" s="18">
        <v>0.41332466781456456</v>
      </c>
      <c r="O323" s="18">
        <v>0</v>
      </c>
      <c r="P323" s="18">
        <v>0</v>
      </c>
      <c r="Q323" s="18">
        <v>0</v>
      </c>
      <c r="R323" s="19">
        <v>0</v>
      </c>
      <c r="S323" s="20">
        <f t="shared" si="359"/>
        <v>1.4246684075188856</v>
      </c>
      <c r="U323" s="84" t="s">
        <v>15</v>
      </c>
      <c r="V323" s="76">
        <v>0.27272961935954809</v>
      </c>
      <c r="W323" s="76">
        <v>0</v>
      </c>
      <c r="X323" s="76">
        <v>0</v>
      </c>
      <c r="Y323" s="76">
        <v>0.73861412034477303</v>
      </c>
      <c r="Z323" s="76">
        <v>0.41332466781456456</v>
      </c>
      <c r="AA323" s="76">
        <v>0</v>
      </c>
      <c r="AB323" s="76">
        <v>0</v>
      </c>
      <c r="AC323" s="77">
        <v>0</v>
      </c>
      <c r="AD323" s="78">
        <v>0</v>
      </c>
      <c r="AE323" s="78">
        <v>0</v>
      </c>
      <c r="AF323" s="78">
        <v>0</v>
      </c>
      <c r="AG323" s="78">
        <v>0</v>
      </c>
      <c r="AH323" s="78">
        <v>0</v>
      </c>
      <c r="AI323" s="79">
        <f t="shared" si="360"/>
        <v>1.4246684075188856</v>
      </c>
      <c r="BA323"/>
      <c r="BR323"/>
      <c r="CG323"/>
    </row>
    <row r="324" spans="1:85" x14ac:dyDescent="0.25">
      <c r="A324" s="21" t="s">
        <v>14</v>
      </c>
      <c r="B324" s="22">
        <v>1.2190429548869537</v>
      </c>
      <c r="C324" s="22">
        <v>5.4120562921745645E-5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358"/>
        <v>1.2190970754498753</v>
      </c>
      <c r="J324" s="6"/>
      <c r="K324" s="25" t="s">
        <v>14</v>
      </c>
      <c r="L324" s="26">
        <v>1.2190429548869537</v>
      </c>
      <c r="M324" s="26">
        <v>5.4120562921745645E-5</v>
      </c>
      <c r="N324" s="26">
        <v>0</v>
      </c>
      <c r="O324" s="26">
        <v>0</v>
      </c>
      <c r="P324" s="26">
        <v>0</v>
      </c>
      <c r="Q324" s="26">
        <v>0</v>
      </c>
      <c r="R324" s="27">
        <v>0</v>
      </c>
      <c r="S324" s="28">
        <f t="shared" si="359"/>
        <v>1.2190970754498753</v>
      </c>
      <c r="U324" s="80" t="s">
        <v>55</v>
      </c>
      <c r="V324" s="81">
        <v>1.2184478191991959</v>
      </c>
      <c r="W324" s="81">
        <v>0</v>
      </c>
      <c r="X324" s="81">
        <v>0</v>
      </c>
      <c r="Y324" s="81">
        <v>5.4120562921745645E-5</v>
      </c>
      <c r="Z324" s="81">
        <v>0</v>
      </c>
      <c r="AA324" s="81">
        <v>0</v>
      </c>
      <c r="AB324" s="81">
        <v>0</v>
      </c>
      <c r="AC324" s="82">
        <v>5.9513568775771753E-4</v>
      </c>
      <c r="AD324" s="81">
        <v>5.9513568775771753E-4</v>
      </c>
      <c r="AE324" s="81">
        <v>0</v>
      </c>
      <c r="AF324" s="81">
        <v>0</v>
      </c>
      <c r="AG324" s="81">
        <v>0</v>
      </c>
      <c r="AH324" s="81">
        <v>0</v>
      </c>
      <c r="AI324" s="83">
        <f t="shared" si="360"/>
        <v>1.2190970754498753</v>
      </c>
      <c r="BA324"/>
      <c r="BR324"/>
      <c r="CG324"/>
    </row>
    <row r="325" spans="1:85" x14ac:dyDescent="0.25">
      <c r="A325" s="29" t="s">
        <v>56</v>
      </c>
      <c r="B325" s="18">
        <v>0</v>
      </c>
      <c r="C325" s="18">
        <v>0</v>
      </c>
      <c r="D325" s="18">
        <v>0</v>
      </c>
      <c r="E325" s="18">
        <v>0.40805067766010816</v>
      </c>
      <c r="F325" s="214"/>
      <c r="G325" s="18">
        <v>0</v>
      </c>
      <c r="H325" s="30">
        <v>0</v>
      </c>
      <c r="I325" s="16">
        <f t="shared" si="358"/>
        <v>0.40805067766010816</v>
      </c>
      <c r="J325" s="6"/>
      <c r="K325" s="31" t="s">
        <v>56</v>
      </c>
      <c r="L325" s="18">
        <v>0</v>
      </c>
      <c r="M325" s="18">
        <v>0</v>
      </c>
      <c r="N325" s="18">
        <v>0</v>
      </c>
      <c r="O325" s="18">
        <v>0.40805067766010816</v>
      </c>
      <c r="P325" s="18">
        <v>6.343601539554717</v>
      </c>
      <c r="Q325" s="18">
        <v>0</v>
      </c>
      <c r="R325" s="19">
        <v>0</v>
      </c>
      <c r="S325" s="20">
        <f t="shared" si="359"/>
        <v>6.7516522172148248</v>
      </c>
      <c r="U325" s="84" t="s">
        <v>56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0.40805067766010816</v>
      </c>
      <c r="AB325" s="76">
        <v>6.343601539554717</v>
      </c>
      <c r="AC325" s="77">
        <v>0</v>
      </c>
      <c r="AD325" s="76">
        <v>0</v>
      </c>
      <c r="AE325" s="76">
        <v>0</v>
      </c>
      <c r="AF325" s="76">
        <v>0</v>
      </c>
      <c r="AG325" s="76">
        <v>0</v>
      </c>
      <c r="AH325" s="76">
        <v>0</v>
      </c>
      <c r="AI325" s="79">
        <f t="shared" si="360"/>
        <v>6.7516522172148248</v>
      </c>
      <c r="BA325"/>
      <c r="BR325"/>
      <c r="CG325"/>
    </row>
    <row r="326" spans="1:85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358"/>
        <v>0</v>
      </c>
      <c r="J326" s="6"/>
      <c r="K326" s="25" t="s">
        <v>11</v>
      </c>
      <c r="L326" s="26">
        <v>0</v>
      </c>
      <c r="M326" s="26">
        <v>0</v>
      </c>
      <c r="N326" s="26">
        <v>0</v>
      </c>
      <c r="O326" s="26">
        <v>0</v>
      </c>
      <c r="P326" s="26">
        <v>2.289742966358896</v>
      </c>
      <c r="Q326" s="26">
        <v>0</v>
      </c>
      <c r="R326" s="27">
        <v>0</v>
      </c>
      <c r="S326" s="28">
        <f t="shared" si="359"/>
        <v>2.289742966358896</v>
      </c>
      <c r="U326" s="80" t="s">
        <v>11</v>
      </c>
      <c r="V326" s="81">
        <v>0</v>
      </c>
      <c r="W326" s="81">
        <v>0</v>
      </c>
      <c r="X326" s="81">
        <v>0</v>
      </c>
      <c r="Y326" s="81">
        <v>0</v>
      </c>
      <c r="Z326" s="81">
        <v>0</v>
      </c>
      <c r="AA326" s="81">
        <v>0</v>
      </c>
      <c r="AB326" s="81">
        <v>2.289742966358896</v>
      </c>
      <c r="AC326" s="82">
        <v>0</v>
      </c>
      <c r="AD326" s="81">
        <v>0</v>
      </c>
      <c r="AE326" s="81">
        <v>0</v>
      </c>
      <c r="AF326" s="81">
        <v>0</v>
      </c>
      <c r="AG326" s="81">
        <v>0</v>
      </c>
      <c r="AH326" s="81">
        <v>0</v>
      </c>
      <c r="AI326" s="83">
        <f t="shared" si="360"/>
        <v>2.289742966358896</v>
      </c>
      <c r="BA326"/>
      <c r="BR326"/>
      <c r="CG326"/>
    </row>
    <row r="327" spans="1:85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358"/>
        <v>0</v>
      </c>
      <c r="J327" s="6"/>
      <c r="K327" s="31" t="s">
        <v>57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9">
        <v>0</v>
      </c>
      <c r="S327" s="20">
        <f t="shared" si="359"/>
        <v>0</v>
      </c>
      <c r="U327" s="84" t="s">
        <v>57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7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9">
        <f t="shared" si="360"/>
        <v>0</v>
      </c>
      <c r="BA327"/>
      <c r="BR327"/>
      <c r="CG327"/>
    </row>
    <row r="328" spans="1:85" x14ac:dyDescent="0.25">
      <c r="A328" s="21" t="s">
        <v>16</v>
      </c>
      <c r="B328" s="22">
        <v>1.811411122371059E-2</v>
      </c>
      <c r="C328" s="22">
        <v>0</v>
      </c>
      <c r="D328" s="22">
        <v>2.3068736831946532E-4</v>
      </c>
      <c r="E328" s="22">
        <v>0</v>
      </c>
      <c r="F328" s="214"/>
      <c r="G328" s="22">
        <v>0</v>
      </c>
      <c r="H328" s="23">
        <v>0</v>
      </c>
      <c r="I328" s="24">
        <f t="shared" si="358"/>
        <v>1.8344798592030056E-2</v>
      </c>
      <c r="J328" s="6"/>
      <c r="K328" s="25" t="s">
        <v>16</v>
      </c>
      <c r="L328" s="26">
        <v>1.811411122371059E-2</v>
      </c>
      <c r="M328" s="26">
        <v>0</v>
      </c>
      <c r="N328" s="26">
        <v>2.3068736831946532E-4</v>
      </c>
      <c r="O328" s="26">
        <v>0</v>
      </c>
      <c r="P328" s="26">
        <v>0</v>
      </c>
      <c r="Q328" s="26">
        <v>0</v>
      </c>
      <c r="R328" s="27">
        <v>0</v>
      </c>
      <c r="S328" s="28">
        <f t="shared" si="359"/>
        <v>1.8344798592030056E-2</v>
      </c>
      <c r="U328" s="80" t="s">
        <v>16</v>
      </c>
      <c r="V328" s="81">
        <v>0</v>
      </c>
      <c r="W328" s="81">
        <v>1.811411122371059E-2</v>
      </c>
      <c r="X328" s="81">
        <v>0</v>
      </c>
      <c r="Y328" s="81">
        <v>0</v>
      </c>
      <c r="Z328" s="81">
        <v>0</v>
      </c>
      <c r="AA328" s="81">
        <v>0</v>
      </c>
      <c r="AB328" s="81">
        <v>0</v>
      </c>
      <c r="AC328" s="82">
        <v>2.3068736831946532E-4</v>
      </c>
      <c r="AD328" s="81">
        <v>0</v>
      </c>
      <c r="AE328" s="81">
        <v>0</v>
      </c>
      <c r="AF328" s="81">
        <v>0</v>
      </c>
      <c r="AG328" s="81">
        <v>2.3068736831946532E-4</v>
      </c>
      <c r="AH328" s="81">
        <v>0</v>
      </c>
      <c r="AI328" s="83">
        <f t="shared" si="360"/>
        <v>1.8344798592030056E-2</v>
      </c>
      <c r="BA328"/>
      <c r="BR328"/>
      <c r="CG328"/>
    </row>
    <row r="329" spans="1:85" x14ac:dyDescent="0.25">
      <c r="A329" s="29" t="s">
        <v>136</v>
      </c>
      <c r="B329" s="18">
        <v>11.203726809476196</v>
      </c>
      <c r="C329" s="18">
        <v>121.29787685314039</v>
      </c>
      <c r="D329" s="18">
        <v>25.065976354790962</v>
      </c>
      <c r="E329" s="18">
        <v>0</v>
      </c>
      <c r="F329" s="214"/>
      <c r="G329" s="18">
        <v>0</v>
      </c>
      <c r="H329" s="30">
        <v>0</v>
      </c>
      <c r="I329" s="16">
        <f t="shared" si="358"/>
        <v>157.56758001740755</v>
      </c>
      <c r="J329" s="6"/>
      <c r="K329" s="31" t="s">
        <v>136</v>
      </c>
      <c r="L329" s="18">
        <v>11.203726809476196</v>
      </c>
      <c r="M329" s="18">
        <v>121.29787685314039</v>
      </c>
      <c r="N329" s="18">
        <v>25.065976354790962</v>
      </c>
      <c r="O329" s="18">
        <v>0</v>
      </c>
      <c r="P329" s="18">
        <v>0</v>
      </c>
      <c r="Q329" s="18">
        <v>0</v>
      </c>
      <c r="R329" s="19">
        <v>0</v>
      </c>
      <c r="S329" s="20">
        <f t="shared" si="359"/>
        <v>157.56758001740755</v>
      </c>
      <c r="U329" s="84" t="s">
        <v>136</v>
      </c>
      <c r="V329" s="76">
        <v>10.985053312539049</v>
      </c>
      <c r="W329" s="76">
        <v>0</v>
      </c>
      <c r="X329" s="76">
        <v>0</v>
      </c>
      <c r="Y329" s="76">
        <v>121.29787685314039</v>
      </c>
      <c r="Z329" s="76">
        <v>7.216995252722457</v>
      </c>
      <c r="AA329" s="76">
        <v>0</v>
      </c>
      <c r="AB329" s="76">
        <v>0</v>
      </c>
      <c r="AC329" s="77">
        <v>18.067654599005653</v>
      </c>
      <c r="AD329" s="76">
        <v>0.21867349693714708</v>
      </c>
      <c r="AE329" s="76">
        <v>0</v>
      </c>
      <c r="AF329" s="76">
        <v>0</v>
      </c>
      <c r="AG329" s="76">
        <v>17.848981102068503</v>
      </c>
      <c r="AH329" s="76">
        <v>0</v>
      </c>
      <c r="AI329" s="79">
        <f t="shared" si="360"/>
        <v>157.56758001740755</v>
      </c>
      <c r="BA329"/>
      <c r="BR329"/>
      <c r="CG329"/>
    </row>
    <row r="330" spans="1:85" x14ac:dyDescent="0.25">
      <c r="A330" s="21" t="s">
        <v>24</v>
      </c>
      <c r="B330" s="22">
        <v>7.9096376388967062</v>
      </c>
      <c r="C330" s="22">
        <v>0.45853754956784293</v>
      </c>
      <c r="D330" s="22">
        <v>0.95999034288473084</v>
      </c>
      <c r="E330" s="22">
        <v>115.33774010117797</v>
      </c>
      <c r="F330" s="214"/>
      <c r="G330" s="22">
        <v>5.6336253211787577</v>
      </c>
      <c r="H330" s="23">
        <v>0</v>
      </c>
      <c r="I330" s="24">
        <f t="shared" si="358"/>
        <v>130.29953095370601</v>
      </c>
      <c r="J330" s="6"/>
      <c r="K330" s="25" t="s">
        <v>24</v>
      </c>
      <c r="L330" s="26">
        <v>7.9096376388967062</v>
      </c>
      <c r="M330" s="26">
        <v>0.45853754956784293</v>
      </c>
      <c r="N330" s="26">
        <v>0.95999034288473084</v>
      </c>
      <c r="O330" s="26">
        <v>115.33774010117797</v>
      </c>
      <c r="P330" s="26">
        <v>0</v>
      </c>
      <c r="Q330" s="26">
        <v>5.6336253211787577</v>
      </c>
      <c r="R330" s="27">
        <v>0</v>
      </c>
      <c r="S330" s="28">
        <f t="shared" si="359"/>
        <v>130.29953095370601</v>
      </c>
      <c r="U330" s="80" t="s">
        <v>24</v>
      </c>
      <c r="V330" s="81">
        <v>0.22909224122762628</v>
      </c>
      <c r="W330" s="81">
        <v>2.3696851097348182</v>
      </c>
      <c r="X330" s="81">
        <v>5.6336253211787577</v>
      </c>
      <c r="Y330" s="81">
        <v>0.45853754956784293</v>
      </c>
      <c r="Z330" s="81">
        <v>7.9367414930727551E-3</v>
      </c>
      <c r="AA330" s="81">
        <v>113.67227846655275</v>
      </c>
      <c r="AB330" s="81">
        <v>0</v>
      </c>
      <c r="AC330" s="82">
        <v>7.9283755239511304</v>
      </c>
      <c r="AD330" s="81">
        <v>5.3108602879342612</v>
      </c>
      <c r="AE330" s="81">
        <v>1.6654616346252114</v>
      </c>
      <c r="AF330" s="81">
        <v>0</v>
      </c>
      <c r="AG330" s="81">
        <v>0.95205360139165807</v>
      </c>
      <c r="AH330" s="81">
        <v>0</v>
      </c>
      <c r="AI330" s="83">
        <f t="shared" si="360"/>
        <v>130.29953095370601</v>
      </c>
      <c r="BA330"/>
      <c r="BR330"/>
      <c r="CG330"/>
    </row>
    <row r="331" spans="1:85" x14ac:dyDescent="0.25">
      <c r="A331" s="29" t="s">
        <v>23</v>
      </c>
      <c r="B331" s="18">
        <v>0.83396994650962197</v>
      </c>
      <c r="C331" s="18">
        <v>0</v>
      </c>
      <c r="D331" s="18">
        <v>0</v>
      </c>
      <c r="E331" s="18">
        <v>0</v>
      </c>
      <c r="F331" s="214"/>
      <c r="G331" s="18">
        <v>0</v>
      </c>
      <c r="H331" s="30">
        <v>0</v>
      </c>
      <c r="I331" s="16">
        <f t="shared" si="358"/>
        <v>0.83396994650962197</v>
      </c>
      <c r="J331" s="6"/>
      <c r="K331" s="31" t="s">
        <v>23</v>
      </c>
      <c r="L331" s="18">
        <v>0.83396994650962197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9">
        <v>0</v>
      </c>
      <c r="S331" s="20">
        <f t="shared" si="359"/>
        <v>0.83396994650962197</v>
      </c>
      <c r="U331" s="84" t="s">
        <v>23</v>
      </c>
      <c r="V331" s="76">
        <v>0.77371124119754364</v>
      </c>
      <c r="W331" s="76">
        <v>0</v>
      </c>
      <c r="X331" s="76">
        <v>0</v>
      </c>
      <c r="Y331" s="76">
        <v>0</v>
      </c>
      <c r="Z331" s="76">
        <v>0</v>
      </c>
      <c r="AA331" s="76">
        <v>0</v>
      </c>
      <c r="AB331" s="76">
        <v>0</v>
      </c>
      <c r="AC331" s="77">
        <v>6.025870531207829E-2</v>
      </c>
      <c r="AD331" s="76">
        <v>6.025870531207829E-2</v>
      </c>
      <c r="AE331" s="76">
        <v>0</v>
      </c>
      <c r="AF331" s="76">
        <v>0</v>
      </c>
      <c r="AG331" s="76">
        <v>0</v>
      </c>
      <c r="AH331" s="76">
        <v>0</v>
      </c>
      <c r="AI331" s="79">
        <f t="shared" si="360"/>
        <v>0.83396994650962197</v>
      </c>
      <c r="BA331"/>
      <c r="BR331"/>
      <c r="CG331"/>
    </row>
    <row r="332" spans="1:85" x14ac:dyDescent="0.25">
      <c r="A332" s="21" t="s">
        <v>58</v>
      </c>
      <c r="B332" s="22">
        <v>0</v>
      </c>
      <c r="C332" s="22">
        <v>5.9414893143727956E-2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358"/>
        <v>5.9414893143727956E-2</v>
      </c>
      <c r="J332" s="6"/>
      <c r="K332" s="25" t="s">
        <v>58</v>
      </c>
      <c r="L332" s="26">
        <v>0</v>
      </c>
      <c r="M332" s="26">
        <v>5.9414893143727956E-2</v>
      </c>
      <c r="N332" s="26">
        <v>0</v>
      </c>
      <c r="O332" s="26">
        <v>0</v>
      </c>
      <c r="P332" s="26">
        <v>0</v>
      </c>
      <c r="Q332" s="26">
        <v>0</v>
      </c>
      <c r="R332" s="27">
        <v>0</v>
      </c>
      <c r="S332" s="28">
        <f t="shared" si="359"/>
        <v>5.9414893143727956E-2</v>
      </c>
      <c r="U332" s="80" t="s">
        <v>58</v>
      </c>
      <c r="V332" s="81">
        <v>0</v>
      </c>
      <c r="W332" s="81">
        <v>0</v>
      </c>
      <c r="X332" s="81">
        <v>0</v>
      </c>
      <c r="Y332" s="81">
        <v>5.9414893143727956E-2</v>
      </c>
      <c r="Z332" s="81">
        <v>0</v>
      </c>
      <c r="AA332" s="81">
        <v>0</v>
      </c>
      <c r="AB332" s="81">
        <v>0</v>
      </c>
      <c r="AC332" s="82">
        <v>0</v>
      </c>
      <c r="AD332" s="81">
        <v>0</v>
      </c>
      <c r="AE332" s="81">
        <v>0</v>
      </c>
      <c r="AF332" s="81">
        <v>0</v>
      </c>
      <c r="AG332" s="81">
        <v>0</v>
      </c>
      <c r="AH332" s="81">
        <v>0</v>
      </c>
      <c r="AI332" s="83">
        <f t="shared" si="360"/>
        <v>5.9414893143727956E-2</v>
      </c>
      <c r="BA332"/>
      <c r="BR332"/>
      <c r="CG332"/>
    </row>
    <row r="333" spans="1:85" x14ac:dyDescent="0.25">
      <c r="A333" s="29" t="s">
        <v>21</v>
      </c>
      <c r="B333" s="18">
        <v>0</v>
      </c>
      <c r="C333" s="18">
        <v>0.20340687012912212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358"/>
        <v>0.20340687012912212</v>
      </c>
      <c r="J333" s="6"/>
      <c r="K333" s="31" t="s">
        <v>21</v>
      </c>
      <c r="L333" s="18">
        <v>0</v>
      </c>
      <c r="M333" s="18">
        <v>0.20340687012912212</v>
      </c>
      <c r="N333" s="18">
        <v>0</v>
      </c>
      <c r="O333" s="18">
        <v>0</v>
      </c>
      <c r="P333" s="18">
        <v>2.9661823028924575E-2</v>
      </c>
      <c r="Q333" s="18">
        <v>0</v>
      </c>
      <c r="R333" s="19">
        <v>0</v>
      </c>
      <c r="S333" s="20">
        <f t="shared" si="359"/>
        <v>0.23306869315804668</v>
      </c>
      <c r="U333" s="84" t="s">
        <v>21</v>
      </c>
      <c r="V333" s="76">
        <v>0</v>
      </c>
      <c r="W333" s="76">
        <v>0</v>
      </c>
      <c r="X333" s="76">
        <v>0</v>
      </c>
      <c r="Y333" s="76">
        <v>0.20340687012912212</v>
      </c>
      <c r="Z333" s="76">
        <v>0</v>
      </c>
      <c r="AA333" s="76">
        <v>0</v>
      </c>
      <c r="AB333" s="76">
        <v>2.9661823028924575E-2</v>
      </c>
      <c r="AC333" s="77">
        <v>0</v>
      </c>
      <c r="AD333" s="76">
        <v>0</v>
      </c>
      <c r="AE333" s="76">
        <v>0</v>
      </c>
      <c r="AF333" s="76">
        <v>0</v>
      </c>
      <c r="AG333" s="76">
        <v>0</v>
      </c>
      <c r="AH333" s="76">
        <v>0</v>
      </c>
      <c r="AI333" s="79">
        <f t="shared" si="360"/>
        <v>0.23306869315804668</v>
      </c>
      <c r="BA333"/>
      <c r="BR333"/>
      <c r="CG333"/>
    </row>
    <row r="334" spans="1:85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358"/>
        <v>0</v>
      </c>
      <c r="J334" s="6"/>
      <c r="K334" s="25" t="s">
        <v>20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7">
        <v>0</v>
      </c>
      <c r="S334" s="28">
        <f t="shared" si="359"/>
        <v>0</v>
      </c>
      <c r="U334" s="80" t="s">
        <v>59</v>
      </c>
      <c r="V334" s="81">
        <v>0</v>
      </c>
      <c r="W334" s="81">
        <v>0</v>
      </c>
      <c r="X334" s="81">
        <v>0</v>
      </c>
      <c r="Y334" s="81">
        <v>0</v>
      </c>
      <c r="Z334" s="81">
        <v>0</v>
      </c>
      <c r="AA334" s="81">
        <v>0</v>
      </c>
      <c r="AB334" s="81">
        <v>0</v>
      </c>
      <c r="AC334" s="82">
        <v>0</v>
      </c>
      <c r="AD334" s="81">
        <v>0</v>
      </c>
      <c r="AE334" s="81">
        <v>0</v>
      </c>
      <c r="AF334" s="81">
        <v>0</v>
      </c>
      <c r="AG334" s="81">
        <v>0</v>
      </c>
      <c r="AH334" s="81">
        <v>0</v>
      </c>
      <c r="AI334" s="83">
        <f t="shared" si="360"/>
        <v>0</v>
      </c>
      <c r="BA334"/>
      <c r="BR334"/>
      <c r="CG334"/>
    </row>
    <row r="335" spans="1:85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358"/>
        <v>0</v>
      </c>
      <c r="J335" s="6"/>
      <c r="K335" s="33" t="s">
        <v>62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9">
        <v>0</v>
      </c>
      <c r="S335" s="20">
        <f t="shared" si="359"/>
        <v>0</v>
      </c>
      <c r="U335" s="85" t="s">
        <v>60</v>
      </c>
      <c r="V335" s="76">
        <v>0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7">
        <v>0</v>
      </c>
      <c r="AD335" s="78">
        <v>0</v>
      </c>
      <c r="AE335" s="78">
        <v>0</v>
      </c>
      <c r="AF335" s="78">
        <v>0</v>
      </c>
      <c r="AG335" s="78">
        <v>0</v>
      </c>
      <c r="AH335" s="78">
        <v>0</v>
      </c>
      <c r="AI335" s="79">
        <f t="shared" si="360"/>
        <v>0</v>
      </c>
      <c r="BA335"/>
      <c r="BR335"/>
      <c r="CG335"/>
    </row>
    <row r="336" spans="1:85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358"/>
        <v>0</v>
      </c>
      <c r="J336" s="6"/>
      <c r="K336" s="38" t="s">
        <v>22</v>
      </c>
      <c r="L336" s="39">
        <v>0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40">
        <v>0</v>
      </c>
      <c r="S336" s="41">
        <f t="shared" si="359"/>
        <v>0</v>
      </c>
      <c r="U336" s="86" t="s">
        <v>63</v>
      </c>
      <c r="V336" s="87">
        <v>0</v>
      </c>
      <c r="W336" s="87">
        <v>0</v>
      </c>
      <c r="X336" s="87">
        <v>0</v>
      </c>
      <c r="Y336" s="87">
        <v>0</v>
      </c>
      <c r="Z336" s="87">
        <v>0</v>
      </c>
      <c r="AA336" s="87">
        <v>0</v>
      </c>
      <c r="AB336" s="87">
        <v>0</v>
      </c>
      <c r="AC336" s="87">
        <v>0</v>
      </c>
      <c r="AD336" s="87">
        <v>0</v>
      </c>
      <c r="AE336" s="87">
        <v>0</v>
      </c>
      <c r="AF336" s="87">
        <v>0</v>
      </c>
      <c r="AG336" s="87">
        <v>0</v>
      </c>
      <c r="AH336" s="88">
        <v>0</v>
      </c>
      <c r="AI336" s="89">
        <f t="shared" si="360"/>
        <v>0</v>
      </c>
      <c r="BA336"/>
      <c r="BR336"/>
      <c r="CG336"/>
    </row>
    <row r="337" spans="1:85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358"/>
        <v>0</v>
      </c>
      <c r="J337" s="6"/>
      <c r="K337" s="46" t="s">
        <v>18</v>
      </c>
      <c r="L337" s="43">
        <v>0</v>
      </c>
      <c r="M337" s="43">
        <v>0</v>
      </c>
      <c r="N337" s="43">
        <v>0</v>
      </c>
      <c r="O337" s="43">
        <v>0</v>
      </c>
      <c r="P337" s="43">
        <v>0</v>
      </c>
      <c r="Q337" s="43">
        <v>0</v>
      </c>
      <c r="R337" s="47">
        <v>0</v>
      </c>
      <c r="S337" s="48">
        <f t="shared" si="359"/>
        <v>0</v>
      </c>
      <c r="U337" s="90" t="s">
        <v>18</v>
      </c>
      <c r="V337" s="91">
        <v>0</v>
      </c>
      <c r="W337" s="91">
        <v>0</v>
      </c>
      <c r="X337" s="91">
        <v>0</v>
      </c>
      <c r="Y337" s="91">
        <v>0</v>
      </c>
      <c r="Z337" s="91">
        <v>0</v>
      </c>
      <c r="AA337" s="91">
        <v>0</v>
      </c>
      <c r="AB337" s="91">
        <v>0</v>
      </c>
      <c r="AC337" s="91">
        <v>0</v>
      </c>
      <c r="AD337" s="92">
        <v>0</v>
      </c>
      <c r="AE337" s="92">
        <v>0</v>
      </c>
      <c r="AF337" s="92">
        <v>0</v>
      </c>
      <c r="AG337" s="92">
        <v>0</v>
      </c>
      <c r="AH337" s="92">
        <v>0</v>
      </c>
      <c r="AI337" s="93">
        <f t="shared" si="360"/>
        <v>0</v>
      </c>
      <c r="BA337"/>
      <c r="BR337"/>
      <c r="CG337"/>
    </row>
    <row r="338" spans="1:85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358"/>
        <v>0</v>
      </c>
      <c r="J338" s="6"/>
      <c r="K338" s="38" t="s">
        <v>19</v>
      </c>
      <c r="L338" s="39">
        <v>0</v>
      </c>
      <c r="M338" s="39">
        <v>0</v>
      </c>
      <c r="N338" s="39">
        <v>0</v>
      </c>
      <c r="O338" s="39">
        <v>0</v>
      </c>
      <c r="P338" s="39">
        <v>0</v>
      </c>
      <c r="Q338" s="39">
        <v>0</v>
      </c>
      <c r="R338" s="40">
        <v>0</v>
      </c>
      <c r="S338" s="41">
        <f t="shared" si="359"/>
        <v>0</v>
      </c>
      <c r="U338" s="86" t="s">
        <v>19</v>
      </c>
      <c r="V338" s="87">
        <v>0</v>
      </c>
      <c r="W338" s="87">
        <v>0</v>
      </c>
      <c r="X338" s="87">
        <v>0</v>
      </c>
      <c r="Y338" s="87">
        <v>0</v>
      </c>
      <c r="Z338" s="87">
        <v>0</v>
      </c>
      <c r="AA338" s="87">
        <v>0</v>
      </c>
      <c r="AB338" s="87">
        <v>0</v>
      </c>
      <c r="AC338" s="87">
        <v>0</v>
      </c>
      <c r="AD338" s="87">
        <v>0</v>
      </c>
      <c r="AE338" s="87">
        <v>0</v>
      </c>
      <c r="AF338" s="87">
        <v>0</v>
      </c>
      <c r="AG338" s="87">
        <v>0</v>
      </c>
      <c r="AH338" s="88">
        <v>0</v>
      </c>
      <c r="AI338" s="89">
        <f t="shared" si="360"/>
        <v>0</v>
      </c>
      <c r="BA338"/>
      <c r="BR338"/>
      <c r="CG338"/>
    </row>
    <row r="339" spans="1:85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358"/>
        <v>0</v>
      </c>
      <c r="J339" s="6"/>
      <c r="K339" s="53" t="s">
        <v>10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4">
        <v>0</v>
      </c>
      <c r="S339" s="55">
        <f t="shared" si="359"/>
        <v>0</v>
      </c>
      <c r="U339" s="90" t="s">
        <v>10</v>
      </c>
      <c r="V339" s="91">
        <v>0</v>
      </c>
      <c r="W339" s="91">
        <v>0</v>
      </c>
      <c r="X339" s="91">
        <v>0</v>
      </c>
      <c r="Y339" s="91">
        <v>0</v>
      </c>
      <c r="Z339" s="91">
        <v>0</v>
      </c>
      <c r="AA339" s="91">
        <v>0</v>
      </c>
      <c r="AB339" s="91">
        <v>0</v>
      </c>
      <c r="AC339" s="91">
        <v>0</v>
      </c>
      <c r="AD339" s="92">
        <v>0</v>
      </c>
      <c r="AE339" s="92">
        <v>0</v>
      </c>
      <c r="AF339" s="92">
        <v>0</v>
      </c>
      <c r="AG339" s="92">
        <v>0</v>
      </c>
      <c r="AH339" s="92">
        <v>0</v>
      </c>
      <c r="AI339" s="93">
        <f t="shared" si="360"/>
        <v>0</v>
      </c>
      <c r="BA339"/>
      <c r="BR339"/>
      <c r="CG339"/>
    </row>
    <row r="340" spans="1:85" x14ac:dyDescent="0.25">
      <c r="A340" s="56" t="s">
        <v>25</v>
      </c>
      <c r="B340" s="57">
        <f>SUM(B319:B335)</f>
        <v>21.457221080352735</v>
      </c>
      <c r="C340" s="57">
        <f t="shared" ref="C340:I340" si="361">SUM(C319:C335)</f>
        <v>122.75790440688878</v>
      </c>
      <c r="D340" s="57">
        <f t="shared" si="361"/>
        <v>26.439522052858575</v>
      </c>
      <c r="E340" s="57">
        <f t="shared" si="361"/>
        <v>115.74579077883809</v>
      </c>
      <c r="F340" s="57">
        <f t="shared" si="361"/>
        <v>0</v>
      </c>
      <c r="G340" s="57">
        <f t="shared" si="361"/>
        <v>5.6336253211787577</v>
      </c>
      <c r="H340" s="58">
        <f t="shared" si="361"/>
        <v>0</v>
      </c>
      <c r="I340" s="16">
        <f t="shared" si="361"/>
        <v>292.03406364011693</v>
      </c>
      <c r="J340" s="6"/>
      <c r="K340" s="59" t="s">
        <v>25</v>
      </c>
      <c r="L340" s="57">
        <f>SUM(L319:L335)</f>
        <v>21.457221080352735</v>
      </c>
      <c r="M340" s="57">
        <f t="shared" ref="M340:S340" si="362">SUM(M319:M335)</f>
        <v>122.75790440688878</v>
      </c>
      <c r="N340" s="57">
        <f t="shared" si="362"/>
        <v>26.439522052858575</v>
      </c>
      <c r="O340" s="57">
        <f t="shared" si="362"/>
        <v>115.74579077883809</v>
      </c>
      <c r="P340" s="57">
        <f t="shared" si="362"/>
        <v>8.6630063289425365</v>
      </c>
      <c r="Q340" s="57">
        <f t="shared" si="362"/>
        <v>5.6336253211787577</v>
      </c>
      <c r="R340" s="58">
        <f t="shared" si="362"/>
        <v>0</v>
      </c>
      <c r="S340" s="60">
        <f t="shared" si="362"/>
        <v>300.6970699690595</v>
      </c>
      <c r="U340" s="94" t="s">
        <v>61</v>
      </c>
      <c r="V340" s="95">
        <f>SUM(V319:V335)</f>
        <v>13.479034233522963</v>
      </c>
      <c r="W340" s="95">
        <f t="shared" ref="W340:AH340" si="363">SUM(W319:W335)</f>
        <v>2.3877992209585286</v>
      </c>
      <c r="X340" s="95">
        <f t="shared" si="363"/>
        <v>5.6336253211787577</v>
      </c>
      <c r="Y340" s="95">
        <f t="shared" si="363"/>
        <v>122.75790440688878</v>
      </c>
      <c r="Z340" s="95">
        <f t="shared" si="363"/>
        <v>7.6382566620300949</v>
      </c>
      <c r="AA340" s="95">
        <f t="shared" si="363"/>
        <v>114.08032914421287</v>
      </c>
      <c r="AB340" s="95">
        <f t="shared" si="363"/>
        <v>8.6630063289425365</v>
      </c>
      <c r="AC340" s="95">
        <f t="shared" si="363"/>
        <v>26.057114651324937</v>
      </c>
      <c r="AD340" s="96">
        <f t="shared" si="363"/>
        <v>5.5903876258712444</v>
      </c>
      <c r="AE340" s="96">
        <f t="shared" si="363"/>
        <v>1.6654616346252114</v>
      </c>
      <c r="AF340" s="96">
        <f t="shared" si="363"/>
        <v>0</v>
      </c>
      <c r="AG340" s="96">
        <f t="shared" si="363"/>
        <v>18.80126539082848</v>
      </c>
      <c r="AH340" s="96">
        <f t="shared" si="363"/>
        <v>0</v>
      </c>
      <c r="AI340" s="97">
        <f>SUM(V340:AC340)</f>
        <v>300.69706996905944</v>
      </c>
      <c r="BA340"/>
      <c r="BR340"/>
      <c r="CG340"/>
    </row>
    <row r="341" spans="1:85" s="1" customFormat="1" ht="15" thickBot="1" x14ac:dyDescent="0.35">
      <c r="A341" s="61" t="s">
        <v>86</v>
      </c>
      <c r="B341" s="98">
        <f>IF($I340=0,"-",B340/$I340)</f>
        <v>7.3475062507759939E-2</v>
      </c>
      <c r="C341" s="98">
        <f t="shared" ref="C341:H341" si="364">IF($I340=0,"-",C340/$I340)</f>
        <v>0.42035474518536764</v>
      </c>
      <c r="D341" s="98">
        <f t="shared" si="364"/>
        <v>9.0535746834796843E-2</v>
      </c>
      <c r="E341" s="98">
        <f t="shared" si="364"/>
        <v>0.3963434584859778</v>
      </c>
      <c r="F341" s="98">
        <f t="shared" si="364"/>
        <v>0</v>
      </c>
      <c r="G341" s="98">
        <f t="shared" si="364"/>
        <v>1.9290986986097818E-2</v>
      </c>
      <c r="H341" s="99">
        <f t="shared" si="364"/>
        <v>0</v>
      </c>
      <c r="I341" s="100">
        <f>SUM(B341:H341)</f>
        <v>1</v>
      </c>
      <c r="J341"/>
      <c r="K341" s="64" t="s">
        <v>86</v>
      </c>
      <c r="L341" s="65">
        <f>IF($S340=0,"-",L340/$S340)</f>
        <v>7.1358264590208997E-2</v>
      </c>
      <c r="M341" s="65">
        <f t="shared" ref="M341:R341" si="365">IF($S340=0,"-",M340/$S340)</f>
        <v>0.40824443157866508</v>
      </c>
      <c r="N341" s="65">
        <f t="shared" si="365"/>
        <v>8.7927434928378567E-2</v>
      </c>
      <c r="O341" s="65">
        <f t="shared" si="365"/>
        <v>0.38492490395981527</v>
      </c>
      <c r="P341" s="65">
        <f t="shared" si="365"/>
        <v>2.8809746399703611E-2</v>
      </c>
      <c r="Q341" s="65">
        <f t="shared" si="365"/>
        <v>1.8735218543228356E-2</v>
      </c>
      <c r="R341" s="66">
        <f t="shared" si="365"/>
        <v>0</v>
      </c>
      <c r="S341" s="67">
        <f>SUM(L341:R341)</f>
        <v>0.99999999999999989</v>
      </c>
      <c r="U341" s="101" t="s">
        <v>86</v>
      </c>
      <c r="V341" s="102">
        <f>+V340/$AI340</f>
        <v>4.4825958014522403E-2</v>
      </c>
      <c r="W341" s="102">
        <f t="shared" ref="W341:AH341" si="366">+W340/$AI340</f>
        <v>7.9408795742646372E-3</v>
      </c>
      <c r="X341" s="102">
        <f t="shared" si="366"/>
        <v>1.873521854322836E-2</v>
      </c>
      <c r="Y341" s="102">
        <f t="shared" si="366"/>
        <v>0.40824443157866519</v>
      </c>
      <c r="Z341" s="102">
        <f t="shared" si="366"/>
        <v>2.540183269100707E-2</v>
      </c>
      <c r="AA341" s="102">
        <f t="shared" si="366"/>
        <v>0.37938623464455867</v>
      </c>
      <c r="AB341" s="102">
        <f t="shared" si="366"/>
        <v>2.8809746399703615E-2</v>
      </c>
      <c r="AC341" s="102">
        <f t="shared" si="366"/>
        <v>8.6655698554050142E-2</v>
      </c>
      <c r="AD341" s="102">
        <f t="shared" si="366"/>
        <v>1.8591427001421974E-2</v>
      </c>
      <c r="AE341" s="102">
        <f t="shared" si="366"/>
        <v>5.5386693152566493E-3</v>
      </c>
      <c r="AF341" s="102">
        <f t="shared" si="366"/>
        <v>0</v>
      </c>
      <c r="AG341" s="102">
        <f t="shared" si="366"/>
        <v>6.2525602237371511E-2</v>
      </c>
      <c r="AH341" s="102">
        <f t="shared" si="366"/>
        <v>0</v>
      </c>
      <c r="AI341" s="103">
        <f>SUM(V341:AC341)</f>
        <v>1</v>
      </c>
    </row>
    <row r="342" spans="1:85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K342" s="105"/>
      <c r="L342" s="105"/>
      <c r="M342" s="105"/>
      <c r="N342" s="105"/>
      <c r="O342" s="105"/>
      <c r="P342" s="105"/>
      <c r="Q342" s="105"/>
      <c r="R342" s="105"/>
      <c r="S342" s="105"/>
      <c r="AI342" s="6"/>
      <c r="BA342"/>
      <c r="BR342"/>
      <c r="CG342"/>
    </row>
    <row r="343" spans="1:85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K343" s="240" t="s">
        <v>38</v>
      </c>
      <c r="L343" s="10" t="s">
        <v>0</v>
      </c>
      <c r="M343" s="10" t="s">
        <v>1</v>
      </c>
      <c r="N343" s="10" t="s">
        <v>2</v>
      </c>
      <c r="O343" s="10" t="s">
        <v>3</v>
      </c>
      <c r="P343" s="10" t="s">
        <v>26</v>
      </c>
      <c r="Q343" s="10" t="s">
        <v>4</v>
      </c>
      <c r="R343" s="10" t="s">
        <v>85</v>
      </c>
      <c r="S343" s="11" t="s">
        <v>5</v>
      </c>
      <c r="U343" s="242" t="s">
        <v>38</v>
      </c>
      <c r="V343" s="69" t="s">
        <v>78</v>
      </c>
      <c r="W343" s="69" t="s">
        <v>79</v>
      </c>
      <c r="X343" s="69" t="s">
        <v>4</v>
      </c>
      <c r="Y343" s="69" t="s">
        <v>1</v>
      </c>
      <c r="Z343" s="69" t="s">
        <v>2</v>
      </c>
      <c r="AA343" s="69" t="s">
        <v>3</v>
      </c>
      <c r="AB343" s="69" t="s">
        <v>53</v>
      </c>
      <c r="AC343" s="69" t="s">
        <v>65</v>
      </c>
      <c r="AD343" s="70" t="s">
        <v>80</v>
      </c>
      <c r="AE343" s="70" t="s">
        <v>81</v>
      </c>
      <c r="AF343" s="70" t="s">
        <v>82</v>
      </c>
      <c r="AG343" s="70" t="s">
        <v>83</v>
      </c>
      <c r="AH343" s="70" t="s">
        <v>84</v>
      </c>
      <c r="AI343" s="71" t="s">
        <v>61</v>
      </c>
      <c r="BA343"/>
      <c r="BR343"/>
      <c r="CG343"/>
    </row>
    <row r="344" spans="1:85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K344" s="241" t="s">
        <v>38</v>
      </c>
      <c r="L344" s="207" t="s">
        <v>66</v>
      </c>
      <c r="M344" s="208"/>
      <c r="N344" s="208"/>
      <c r="O344" s="208"/>
      <c r="P344" s="208"/>
      <c r="Q344" s="208"/>
      <c r="R344" s="208"/>
      <c r="S344" s="209"/>
      <c r="U344" s="243" t="s">
        <v>38</v>
      </c>
      <c r="V344" s="236" t="s">
        <v>66</v>
      </c>
      <c r="W344" s="236"/>
      <c r="X344" s="236"/>
      <c r="Y344" s="236"/>
      <c r="Z344" s="236"/>
      <c r="AA344" s="236"/>
      <c r="AB344" s="236"/>
      <c r="AC344" s="236"/>
      <c r="AD344" s="236"/>
      <c r="AE344" s="236"/>
      <c r="AF344" s="236"/>
      <c r="AG344" s="236"/>
      <c r="AH344" s="236"/>
      <c r="AI344" s="237"/>
      <c r="BA344"/>
      <c r="BR344"/>
      <c r="CG344"/>
    </row>
    <row r="345" spans="1:85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  <c r="J345" s="6"/>
      <c r="K345" s="72" t="s">
        <v>6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73">
        <v>0</v>
      </c>
      <c r="S345" s="74">
        <f>SUM(L345:R345)</f>
        <v>0</v>
      </c>
      <c r="U345" s="75" t="s">
        <v>6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7">
        <v>0</v>
      </c>
      <c r="AD345" s="78">
        <v>0</v>
      </c>
      <c r="AE345" s="78">
        <v>0</v>
      </c>
      <c r="AF345" s="78">
        <v>0</v>
      </c>
      <c r="AG345" s="78">
        <v>0</v>
      </c>
      <c r="AH345" s="78">
        <v>0</v>
      </c>
      <c r="AI345" s="79">
        <f>SUM(V345:AC345)</f>
        <v>0</v>
      </c>
      <c r="BA345"/>
      <c r="BR345"/>
      <c r="CG345"/>
    </row>
    <row r="346" spans="1:85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367">SUM(B346:H346)</f>
        <v>0</v>
      </c>
      <c r="J346" s="6"/>
      <c r="K346" s="25" t="s">
        <v>7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0</v>
      </c>
      <c r="R346" s="27">
        <v>0</v>
      </c>
      <c r="S346" s="28">
        <f t="shared" ref="S346:S365" si="368">SUM(L346:R346)</f>
        <v>0</v>
      </c>
      <c r="U346" s="80" t="s">
        <v>7</v>
      </c>
      <c r="V346" s="81">
        <v>0</v>
      </c>
      <c r="W346" s="81">
        <v>0</v>
      </c>
      <c r="X346" s="81">
        <v>0</v>
      </c>
      <c r="Y346" s="81">
        <v>0</v>
      </c>
      <c r="Z346" s="81">
        <v>0</v>
      </c>
      <c r="AA346" s="81">
        <v>0</v>
      </c>
      <c r="AB346" s="81">
        <v>0</v>
      </c>
      <c r="AC346" s="82">
        <v>0</v>
      </c>
      <c r="AD346" s="81">
        <v>0</v>
      </c>
      <c r="AE346" s="81">
        <v>0</v>
      </c>
      <c r="AF346" s="81">
        <v>0</v>
      </c>
      <c r="AG346" s="81">
        <v>0</v>
      </c>
      <c r="AH346" s="81">
        <v>0</v>
      </c>
      <c r="AI346" s="83">
        <f t="shared" ref="AI346:AI365" si="369">SUM(V346:AC346)</f>
        <v>0</v>
      </c>
      <c r="BA346"/>
      <c r="BR346"/>
      <c r="CG346"/>
    </row>
    <row r="347" spans="1:85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367"/>
        <v>0</v>
      </c>
      <c r="J347" s="6"/>
      <c r="K347" s="31" t="s">
        <v>9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9">
        <v>0</v>
      </c>
      <c r="S347" s="20">
        <f t="shared" si="368"/>
        <v>0</v>
      </c>
      <c r="U347" s="84" t="s">
        <v>9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7">
        <v>0</v>
      </c>
      <c r="AD347" s="78">
        <v>0</v>
      </c>
      <c r="AE347" s="78">
        <v>0</v>
      </c>
      <c r="AF347" s="78">
        <v>0</v>
      </c>
      <c r="AG347" s="78">
        <v>0</v>
      </c>
      <c r="AH347" s="78">
        <v>0</v>
      </c>
      <c r="AI347" s="79">
        <f t="shared" si="369"/>
        <v>0</v>
      </c>
      <c r="BA347"/>
      <c r="BR347"/>
      <c r="CG347"/>
    </row>
    <row r="348" spans="1:85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367"/>
        <v>0</v>
      </c>
      <c r="J348" s="6"/>
      <c r="K348" s="25" t="s">
        <v>54</v>
      </c>
      <c r="L348" s="26">
        <v>0</v>
      </c>
      <c r="M348" s="26">
        <v>0</v>
      </c>
      <c r="N348" s="26">
        <v>0</v>
      </c>
      <c r="O348" s="26">
        <v>0</v>
      </c>
      <c r="P348" s="26">
        <v>0</v>
      </c>
      <c r="Q348" s="26">
        <v>0</v>
      </c>
      <c r="R348" s="27">
        <v>0</v>
      </c>
      <c r="S348" s="28">
        <f t="shared" si="368"/>
        <v>0</v>
      </c>
      <c r="U348" s="80" t="s">
        <v>54</v>
      </c>
      <c r="V348" s="81">
        <v>0</v>
      </c>
      <c r="W348" s="81">
        <v>0</v>
      </c>
      <c r="X348" s="81">
        <v>0</v>
      </c>
      <c r="Y348" s="81">
        <v>0</v>
      </c>
      <c r="Z348" s="81">
        <v>0</v>
      </c>
      <c r="AA348" s="81">
        <v>0</v>
      </c>
      <c r="AB348" s="81">
        <v>0</v>
      </c>
      <c r="AC348" s="82">
        <v>0</v>
      </c>
      <c r="AD348" s="81">
        <v>0</v>
      </c>
      <c r="AE348" s="81">
        <v>0</v>
      </c>
      <c r="AF348" s="81">
        <v>0</v>
      </c>
      <c r="AG348" s="81">
        <v>0</v>
      </c>
      <c r="AH348" s="81">
        <v>0</v>
      </c>
      <c r="AI348" s="83">
        <f t="shared" si="369"/>
        <v>0</v>
      </c>
      <c r="BA348"/>
      <c r="BR348"/>
      <c r="CG348"/>
    </row>
    <row r="349" spans="1:85" x14ac:dyDescent="0.25">
      <c r="A349" s="29" t="s">
        <v>15</v>
      </c>
      <c r="B349" s="18">
        <v>0.23315618387228765</v>
      </c>
      <c r="C349" s="18">
        <v>0</v>
      </c>
      <c r="D349" s="18">
        <v>0.21282885057502207</v>
      </c>
      <c r="E349" s="18">
        <v>0</v>
      </c>
      <c r="F349" s="214"/>
      <c r="G349" s="18">
        <v>0</v>
      </c>
      <c r="H349" s="30">
        <v>0</v>
      </c>
      <c r="I349" s="16">
        <f t="shared" si="367"/>
        <v>0.44598503444730975</v>
      </c>
      <c r="J349" s="6"/>
      <c r="K349" s="31" t="s">
        <v>15</v>
      </c>
      <c r="L349" s="18">
        <v>0.23315618387228765</v>
      </c>
      <c r="M349" s="18">
        <v>0</v>
      </c>
      <c r="N349" s="18">
        <v>0.21282885057502207</v>
      </c>
      <c r="O349" s="18">
        <v>0</v>
      </c>
      <c r="P349" s="18">
        <v>0</v>
      </c>
      <c r="Q349" s="18">
        <v>0</v>
      </c>
      <c r="R349" s="19">
        <v>0</v>
      </c>
      <c r="S349" s="20">
        <f t="shared" si="368"/>
        <v>0.44598503444730975</v>
      </c>
      <c r="U349" s="84" t="s">
        <v>15</v>
      </c>
      <c r="V349" s="76">
        <v>0.23315618387228765</v>
      </c>
      <c r="W349" s="76">
        <v>0</v>
      </c>
      <c r="X349" s="76">
        <v>0</v>
      </c>
      <c r="Y349" s="76">
        <v>0</v>
      </c>
      <c r="Z349" s="76">
        <v>0.18703141414168606</v>
      </c>
      <c r="AA349" s="76">
        <v>0</v>
      </c>
      <c r="AB349" s="76">
        <v>0</v>
      </c>
      <c r="AC349" s="77">
        <v>2.5797436433336006E-2</v>
      </c>
      <c r="AD349" s="78">
        <v>0</v>
      </c>
      <c r="AE349" s="78">
        <v>0</v>
      </c>
      <c r="AF349" s="78">
        <v>0</v>
      </c>
      <c r="AG349" s="78">
        <v>2.5797436433336006E-2</v>
      </c>
      <c r="AH349" s="78">
        <v>0</v>
      </c>
      <c r="AI349" s="79">
        <f t="shared" si="369"/>
        <v>0.44598503444730969</v>
      </c>
      <c r="BA349"/>
      <c r="BR349"/>
      <c r="CG349"/>
    </row>
    <row r="350" spans="1:85" x14ac:dyDescent="0.25">
      <c r="A350" s="21" t="s">
        <v>14</v>
      </c>
      <c r="B350" s="22">
        <v>5.8440801946259411</v>
      </c>
      <c r="C350" s="22">
        <v>0</v>
      </c>
      <c r="D350" s="22">
        <v>1.1402712069147366E-2</v>
      </c>
      <c r="E350" s="22">
        <v>0</v>
      </c>
      <c r="F350" s="214"/>
      <c r="G350" s="22">
        <v>0</v>
      </c>
      <c r="H350" s="23">
        <v>0</v>
      </c>
      <c r="I350" s="24">
        <f t="shared" si="367"/>
        <v>5.8554829066950882</v>
      </c>
      <c r="J350" s="6"/>
      <c r="K350" s="25" t="s">
        <v>14</v>
      </c>
      <c r="L350" s="26">
        <v>5.8440801946259411</v>
      </c>
      <c r="M350" s="26">
        <v>0</v>
      </c>
      <c r="N350" s="26">
        <v>1.1402712069147366E-2</v>
      </c>
      <c r="O350" s="26">
        <v>0</v>
      </c>
      <c r="P350" s="26">
        <v>0</v>
      </c>
      <c r="Q350" s="26">
        <v>0</v>
      </c>
      <c r="R350" s="27">
        <v>0</v>
      </c>
      <c r="S350" s="28">
        <f t="shared" si="368"/>
        <v>5.8554829066950882</v>
      </c>
      <c r="U350" s="80" t="s">
        <v>55</v>
      </c>
      <c r="V350" s="81">
        <v>5.8440801946259411</v>
      </c>
      <c r="W350" s="81">
        <v>0</v>
      </c>
      <c r="X350" s="81">
        <v>0</v>
      </c>
      <c r="Y350" s="81">
        <v>0</v>
      </c>
      <c r="Z350" s="81">
        <v>0</v>
      </c>
      <c r="AA350" s="81">
        <v>0</v>
      </c>
      <c r="AB350" s="81">
        <v>0</v>
      </c>
      <c r="AC350" s="82">
        <v>1.1402712069147366E-2</v>
      </c>
      <c r="AD350" s="81">
        <v>0</v>
      </c>
      <c r="AE350" s="81">
        <v>0</v>
      </c>
      <c r="AF350" s="81">
        <v>0</v>
      </c>
      <c r="AG350" s="81">
        <v>1.1402712069147366E-2</v>
      </c>
      <c r="AH350" s="81">
        <v>0</v>
      </c>
      <c r="AI350" s="83">
        <f t="shared" si="369"/>
        <v>5.8554829066950882</v>
      </c>
      <c r="BA350"/>
      <c r="BR350"/>
      <c r="CG350"/>
    </row>
    <row r="351" spans="1:85" x14ac:dyDescent="0.25">
      <c r="A351" s="29" t="s">
        <v>56</v>
      </c>
      <c r="B351" s="18">
        <v>0</v>
      </c>
      <c r="C351" s="18">
        <v>0</v>
      </c>
      <c r="D351" s="18">
        <v>0.61143912230143549</v>
      </c>
      <c r="E351" s="18">
        <v>0</v>
      </c>
      <c r="F351" s="214"/>
      <c r="G351" s="18">
        <v>0</v>
      </c>
      <c r="H351" s="30">
        <v>0</v>
      </c>
      <c r="I351" s="16">
        <f t="shared" si="367"/>
        <v>0.61143912230143549</v>
      </c>
      <c r="J351" s="6"/>
      <c r="K351" s="31" t="s">
        <v>56</v>
      </c>
      <c r="L351" s="18">
        <v>0</v>
      </c>
      <c r="M351" s="18">
        <v>0</v>
      </c>
      <c r="N351" s="18">
        <v>0.61143912230143549</v>
      </c>
      <c r="O351" s="18">
        <v>0</v>
      </c>
      <c r="P351" s="18">
        <v>35.482224542913521</v>
      </c>
      <c r="Q351" s="18">
        <v>0</v>
      </c>
      <c r="R351" s="19">
        <v>0</v>
      </c>
      <c r="S351" s="20">
        <f t="shared" si="368"/>
        <v>36.093663665214955</v>
      </c>
      <c r="U351" s="84" t="s">
        <v>56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</v>
      </c>
      <c r="AB351" s="76">
        <v>35.482224542913521</v>
      </c>
      <c r="AC351" s="77">
        <v>0.61143912230143549</v>
      </c>
      <c r="AD351" s="76">
        <v>0</v>
      </c>
      <c r="AE351" s="76">
        <v>0</v>
      </c>
      <c r="AF351" s="76">
        <v>0</v>
      </c>
      <c r="AG351" s="76">
        <v>0.61143912230143549</v>
      </c>
      <c r="AH351" s="76">
        <v>0</v>
      </c>
      <c r="AI351" s="79">
        <f t="shared" si="369"/>
        <v>36.093663665214955</v>
      </c>
      <c r="BA351"/>
      <c r="BR351"/>
      <c r="CG351"/>
    </row>
    <row r="352" spans="1:85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367"/>
        <v>0</v>
      </c>
      <c r="J352" s="6"/>
      <c r="K352" s="25" t="s">
        <v>11</v>
      </c>
      <c r="L352" s="26">
        <v>0</v>
      </c>
      <c r="M352" s="26">
        <v>0</v>
      </c>
      <c r="N352" s="26">
        <v>0</v>
      </c>
      <c r="O352" s="26">
        <v>0</v>
      </c>
      <c r="P352" s="26">
        <v>2.6878110382986278</v>
      </c>
      <c r="Q352" s="26">
        <v>0</v>
      </c>
      <c r="R352" s="27">
        <v>0</v>
      </c>
      <c r="S352" s="28">
        <f t="shared" si="368"/>
        <v>2.6878110382986278</v>
      </c>
      <c r="U352" s="80" t="s">
        <v>11</v>
      </c>
      <c r="V352" s="81">
        <v>0</v>
      </c>
      <c r="W352" s="81">
        <v>0</v>
      </c>
      <c r="X352" s="81">
        <v>0</v>
      </c>
      <c r="Y352" s="81">
        <v>0</v>
      </c>
      <c r="Z352" s="81">
        <v>0</v>
      </c>
      <c r="AA352" s="81">
        <v>0</v>
      </c>
      <c r="AB352" s="81">
        <v>2.6878110382986278</v>
      </c>
      <c r="AC352" s="82">
        <v>0</v>
      </c>
      <c r="AD352" s="81">
        <v>0</v>
      </c>
      <c r="AE352" s="81">
        <v>0</v>
      </c>
      <c r="AF352" s="81">
        <v>0</v>
      </c>
      <c r="AG352" s="81">
        <v>0</v>
      </c>
      <c r="AH352" s="81">
        <v>0</v>
      </c>
      <c r="AI352" s="83">
        <f t="shared" si="369"/>
        <v>2.6878110382986278</v>
      </c>
      <c r="BA352"/>
      <c r="BR352"/>
      <c r="CG352"/>
    </row>
    <row r="353" spans="1:85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367"/>
        <v>0</v>
      </c>
      <c r="J353" s="6"/>
      <c r="K353" s="31" t="s">
        <v>57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9">
        <v>0</v>
      </c>
      <c r="S353" s="20">
        <f t="shared" si="368"/>
        <v>0</v>
      </c>
      <c r="U353" s="84" t="s">
        <v>57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0</v>
      </c>
      <c r="AC353" s="77">
        <v>0</v>
      </c>
      <c r="AD353" s="76">
        <v>0</v>
      </c>
      <c r="AE353" s="76">
        <v>0</v>
      </c>
      <c r="AF353" s="76">
        <v>0</v>
      </c>
      <c r="AG353" s="76">
        <v>0</v>
      </c>
      <c r="AH353" s="76">
        <v>0</v>
      </c>
      <c r="AI353" s="79">
        <f t="shared" si="369"/>
        <v>0</v>
      </c>
      <c r="BA353"/>
      <c r="BR353"/>
      <c r="CG353"/>
    </row>
    <row r="354" spans="1:85" x14ac:dyDescent="0.25">
      <c r="A354" s="21" t="s">
        <v>16</v>
      </c>
      <c r="B354" s="22">
        <v>0</v>
      </c>
      <c r="C354" s="22">
        <v>0.19265504970338906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367"/>
        <v>0.19265504970338906</v>
      </c>
      <c r="J354" s="6"/>
      <c r="K354" s="25" t="s">
        <v>16</v>
      </c>
      <c r="L354" s="26">
        <v>0</v>
      </c>
      <c r="M354" s="26">
        <v>0.19265504970338906</v>
      </c>
      <c r="N354" s="26">
        <v>0</v>
      </c>
      <c r="O354" s="26">
        <v>0</v>
      </c>
      <c r="P354" s="26">
        <v>0</v>
      </c>
      <c r="Q354" s="26">
        <v>0</v>
      </c>
      <c r="R354" s="27">
        <v>0</v>
      </c>
      <c r="S354" s="28">
        <f t="shared" si="368"/>
        <v>0.19265504970338906</v>
      </c>
      <c r="U354" s="80" t="s">
        <v>16</v>
      </c>
      <c r="V354" s="81">
        <v>0</v>
      </c>
      <c r="W354" s="81">
        <v>0</v>
      </c>
      <c r="X354" s="81">
        <v>0</v>
      </c>
      <c r="Y354" s="81">
        <v>0.19265504970338906</v>
      </c>
      <c r="Z354" s="81">
        <v>0</v>
      </c>
      <c r="AA354" s="81">
        <v>0</v>
      </c>
      <c r="AB354" s="81">
        <v>0</v>
      </c>
      <c r="AC354" s="82">
        <v>0</v>
      </c>
      <c r="AD354" s="81">
        <v>0</v>
      </c>
      <c r="AE354" s="81">
        <v>0</v>
      </c>
      <c r="AF354" s="81">
        <v>0</v>
      </c>
      <c r="AG354" s="81">
        <v>0</v>
      </c>
      <c r="AH354" s="81">
        <v>0</v>
      </c>
      <c r="AI354" s="83">
        <f t="shared" si="369"/>
        <v>0.19265504970338906</v>
      </c>
      <c r="BA354"/>
      <c r="BR354"/>
      <c r="CG354"/>
    </row>
    <row r="355" spans="1:85" x14ac:dyDescent="0.25">
      <c r="A355" s="29" t="s">
        <v>136</v>
      </c>
      <c r="B355" s="18">
        <v>5.4065851915218892E-2</v>
      </c>
      <c r="C355" s="18">
        <v>1.8760329402611557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16">
        <f t="shared" si="367"/>
        <v>1.9300987921763746</v>
      </c>
      <c r="J355" s="6"/>
      <c r="K355" s="31" t="s">
        <v>136</v>
      </c>
      <c r="L355" s="18">
        <v>5.4065851915218892E-2</v>
      </c>
      <c r="M355" s="18">
        <v>1.8760329402611557</v>
      </c>
      <c r="N355" s="18">
        <v>0</v>
      </c>
      <c r="O355" s="18">
        <v>0</v>
      </c>
      <c r="P355" s="18">
        <v>0</v>
      </c>
      <c r="Q355" s="18">
        <v>0</v>
      </c>
      <c r="R355" s="19">
        <v>0</v>
      </c>
      <c r="S355" s="20">
        <f t="shared" si="368"/>
        <v>1.9300987921763746</v>
      </c>
      <c r="U355" s="84" t="s">
        <v>136</v>
      </c>
      <c r="V355" s="76">
        <v>5.4065851915218892E-2</v>
      </c>
      <c r="W355" s="76">
        <v>0</v>
      </c>
      <c r="X355" s="76">
        <v>0</v>
      </c>
      <c r="Y355" s="76">
        <v>1.8760329402611557</v>
      </c>
      <c r="Z355" s="76">
        <v>0</v>
      </c>
      <c r="AA355" s="76">
        <v>0</v>
      </c>
      <c r="AB355" s="76">
        <v>0</v>
      </c>
      <c r="AC355" s="77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9">
        <f t="shared" si="369"/>
        <v>1.9300987921763746</v>
      </c>
      <c r="BA355"/>
      <c r="BR355"/>
      <c r="CG355"/>
    </row>
    <row r="356" spans="1:85" x14ac:dyDescent="0.25">
      <c r="A356" s="21" t="s">
        <v>24</v>
      </c>
      <c r="B356" s="22">
        <v>0.64214547629840557</v>
      </c>
      <c r="C356" s="22">
        <v>0</v>
      </c>
      <c r="D356" s="22">
        <v>4.8473570537999819</v>
      </c>
      <c r="E356" s="22">
        <v>73.770926371597369</v>
      </c>
      <c r="F356" s="214"/>
      <c r="G356" s="22">
        <v>2.1019326075321576</v>
      </c>
      <c r="H356" s="23">
        <v>0</v>
      </c>
      <c r="I356" s="24">
        <f t="shared" si="367"/>
        <v>81.362361509227924</v>
      </c>
      <c r="J356" s="6"/>
      <c r="K356" s="25" t="s">
        <v>24</v>
      </c>
      <c r="L356" s="26">
        <v>0.64214547629840557</v>
      </c>
      <c r="M356" s="26">
        <v>0</v>
      </c>
      <c r="N356" s="26">
        <v>4.8473570537999819</v>
      </c>
      <c r="O356" s="26">
        <v>73.770926371597369</v>
      </c>
      <c r="P356" s="26">
        <v>0</v>
      </c>
      <c r="Q356" s="26">
        <v>2.1019326075321576</v>
      </c>
      <c r="R356" s="27">
        <v>0</v>
      </c>
      <c r="S356" s="28">
        <f t="shared" si="368"/>
        <v>81.362361509227924</v>
      </c>
      <c r="U356" s="80" t="s">
        <v>24</v>
      </c>
      <c r="V356" s="81">
        <v>4.5388912141619872E-2</v>
      </c>
      <c r="W356" s="81">
        <v>0.10164705252943719</v>
      </c>
      <c r="X356" s="81">
        <v>2.1019326075321576</v>
      </c>
      <c r="Y356" s="81">
        <v>0</v>
      </c>
      <c r="Z356" s="81">
        <v>4.7604445515037712</v>
      </c>
      <c r="AA356" s="81">
        <v>73.744818565653631</v>
      </c>
      <c r="AB356" s="81">
        <v>0</v>
      </c>
      <c r="AC356" s="82">
        <v>0.60812981986729642</v>
      </c>
      <c r="AD356" s="81">
        <v>0.49510951162734851</v>
      </c>
      <c r="AE356" s="81">
        <v>2.6107805943737423E-2</v>
      </c>
      <c r="AF356" s="81">
        <v>0</v>
      </c>
      <c r="AG356" s="81">
        <v>8.6912502296210573E-2</v>
      </c>
      <c r="AH356" s="81">
        <v>0</v>
      </c>
      <c r="AI356" s="83">
        <f t="shared" si="369"/>
        <v>81.362361509227924</v>
      </c>
      <c r="BA356"/>
      <c r="BR356"/>
      <c r="CG356"/>
    </row>
    <row r="357" spans="1:85" x14ac:dyDescent="0.25">
      <c r="A357" s="29" t="s">
        <v>23</v>
      </c>
      <c r="B357" s="18">
        <v>13.717375278745633</v>
      </c>
      <c r="C357" s="18">
        <v>0</v>
      </c>
      <c r="D357" s="18">
        <v>51.649525442241497</v>
      </c>
      <c r="E357" s="18">
        <v>0</v>
      </c>
      <c r="F357" s="214"/>
      <c r="G357" s="18">
        <v>0</v>
      </c>
      <c r="H357" s="30">
        <v>0</v>
      </c>
      <c r="I357" s="16">
        <f t="shared" si="367"/>
        <v>65.366900720987132</v>
      </c>
      <c r="J357" s="6"/>
      <c r="K357" s="31" t="s">
        <v>23</v>
      </c>
      <c r="L357" s="18">
        <v>13.717375278745633</v>
      </c>
      <c r="M357" s="18">
        <v>0</v>
      </c>
      <c r="N357" s="18">
        <v>51.649525442241497</v>
      </c>
      <c r="O357" s="18">
        <v>0</v>
      </c>
      <c r="P357" s="18">
        <v>0</v>
      </c>
      <c r="Q357" s="18">
        <v>0</v>
      </c>
      <c r="R357" s="19">
        <v>0</v>
      </c>
      <c r="S357" s="20">
        <f t="shared" si="368"/>
        <v>65.366900720987132</v>
      </c>
      <c r="U357" s="84" t="s">
        <v>23</v>
      </c>
      <c r="V357" s="76">
        <v>13.717375278745633</v>
      </c>
      <c r="W357" s="76">
        <v>0</v>
      </c>
      <c r="X357" s="76">
        <v>0</v>
      </c>
      <c r="Y357" s="76">
        <v>0</v>
      </c>
      <c r="Z357" s="76">
        <v>0</v>
      </c>
      <c r="AA357" s="76">
        <v>0</v>
      </c>
      <c r="AB357" s="76">
        <v>0</v>
      </c>
      <c r="AC357" s="77">
        <v>51.649525442241497</v>
      </c>
      <c r="AD357" s="76">
        <v>0</v>
      </c>
      <c r="AE357" s="76">
        <v>0</v>
      </c>
      <c r="AF357" s="76">
        <v>0</v>
      </c>
      <c r="AG357" s="76">
        <v>51.649525442241497</v>
      </c>
      <c r="AH357" s="76">
        <v>0</v>
      </c>
      <c r="AI357" s="79">
        <f t="shared" si="369"/>
        <v>65.366900720987132</v>
      </c>
      <c r="BA357"/>
      <c r="BR357"/>
      <c r="CG357"/>
    </row>
    <row r="358" spans="1:85" x14ac:dyDescent="0.25">
      <c r="A358" s="21" t="s">
        <v>58</v>
      </c>
      <c r="B358" s="22">
        <v>1.2098439410474644</v>
      </c>
      <c r="C358" s="22">
        <v>2.0517456526011122</v>
      </c>
      <c r="D358" s="22">
        <v>3.7417853846828795</v>
      </c>
      <c r="E358" s="22">
        <v>0</v>
      </c>
      <c r="F358" s="214"/>
      <c r="G358" s="22">
        <v>0</v>
      </c>
      <c r="H358" s="23">
        <v>0</v>
      </c>
      <c r="I358" s="24">
        <f t="shared" si="367"/>
        <v>7.0033749783314558</v>
      </c>
      <c r="J358" s="6"/>
      <c r="K358" s="25" t="s">
        <v>58</v>
      </c>
      <c r="L358" s="26">
        <v>1.2098439410474644</v>
      </c>
      <c r="M358" s="26">
        <v>2.0517456526011122</v>
      </c>
      <c r="N358" s="26">
        <v>3.7417853846828795</v>
      </c>
      <c r="O358" s="26">
        <v>0</v>
      </c>
      <c r="P358" s="26">
        <v>0</v>
      </c>
      <c r="Q358" s="26">
        <v>0</v>
      </c>
      <c r="R358" s="27">
        <v>0</v>
      </c>
      <c r="S358" s="28">
        <f t="shared" si="368"/>
        <v>7.0033749783314558</v>
      </c>
      <c r="U358" s="80" t="s">
        <v>58</v>
      </c>
      <c r="V358" s="81">
        <v>1.2098439410474644</v>
      </c>
      <c r="W358" s="81">
        <v>0</v>
      </c>
      <c r="X358" s="81">
        <v>0</v>
      </c>
      <c r="Y358" s="81">
        <v>2.0517456526011122</v>
      </c>
      <c r="Z358" s="81">
        <v>3.7417853846828795</v>
      </c>
      <c r="AA358" s="81">
        <v>0</v>
      </c>
      <c r="AB358" s="81">
        <v>0</v>
      </c>
      <c r="AC358" s="82">
        <v>0</v>
      </c>
      <c r="AD358" s="81">
        <v>0</v>
      </c>
      <c r="AE358" s="81">
        <v>0</v>
      </c>
      <c r="AF358" s="81">
        <v>0</v>
      </c>
      <c r="AG358" s="81">
        <v>0</v>
      </c>
      <c r="AH358" s="81">
        <v>0</v>
      </c>
      <c r="AI358" s="83">
        <f t="shared" si="369"/>
        <v>7.0033749783314558</v>
      </c>
      <c r="BA358"/>
      <c r="BR358"/>
      <c r="CG358"/>
    </row>
    <row r="359" spans="1:85" x14ac:dyDescent="0.25">
      <c r="A359" s="29" t="s">
        <v>21</v>
      </c>
      <c r="B359" s="18">
        <v>9.3546630364161238</v>
      </c>
      <c r="C359" s="18">
        <v>437.753554142518</v>
      </c>
      <c r="D359" s="18">
        <v>193.4909077347439</v>
      </c>
      <c r="E359" s="18">
        <v>0</v>
      </c>
      <c r="F359" s="214"/>
      <c r="G359" s="18">
        <v>0</v>
      </c>
      <c r="H359" s="30">
        <v>0</v>
      </c>
      <c r="I359" s="16">
        <f t="shared" si="367"/>
        <v>640.599124913678</v>
      </c>
      <c r="J359" s="6"/>
      <c r="K359" s="31" t="s">
        <v>21</v>
      </c>
      <c r="L359" s="18">
        <v>9.3546630364161238</v>
      </c>
      <c r="M359" s="18">
        <v>437.753554142518</v>
      </c>
      <c r="N359" s="18">
        <v>193.4909077347439</v>
      </c>
      <c r="O359" s="18">
        <v>0</v>
      </c>
      <c r="P359" s="18">
        <v>0.16595423934365125</v>
      </c>
      <c r="Q359" s="18">
        <v>0</v>
      </c>
      <c r="R359" s="19">
        <v>0</v>
      </c>
      <c r="S359" s="20">
        <f t="shared" si="368"/>
        <v>640.7650791530217</v>
      </c>
      <c r="U359" s="84" t="s">
        <v>21</v>
      </c>
      <c r="V359" s="76">
        <v>9.3546630364161238</v>
      </c>
      <c r="W359" s="76">
        <v>0</v>
      </c>
      <c r="X359" s="76">
        <v>0</v>
      </c>
      <c r="Y359" s="76">
        <v>437.753554142518</v>
      </c>
      <c r="Z359" s="76">
        <v>59.017776624454719</v>
      </c>
      <c r="AA359" s="76">
        <v>0</v>
      </c>
      <c r="AB359" s="76">
        <v>0.16595423934365125</v>
      </c>
      <c r="AC359" s="77">
        <v>134.47313111028919</v>
      </c>
      <c r="AD359" s="76">
        <v>0</v>
      </c>
      <c r="AE359" s="76">
        <v>0</v>
      </c>
      <c r="AF359" s="76">
        <v>0</v>
      </c>
      <c r="AG359" s="76">
        <v>134.47313111028919</v>
      </c>
      <c r="AH359" s="76">
        <v>0</v>
      </c>
      <c r="AI359" s="79">
        <f t="shared" si="369"/>
        <v>640.7650791530217</v>
      </c>
      <c r="BA359"/>
      <c r="BR359"/>
      <c r="CG359"/>
    </row>
    <row r="360" spans="1:85" x14ac:dyDescent="0.25">
      <c r="A360" s="21" t="s">
        <v>20</v>
      </c>
      <c r="B360" s="22">
        <v>0.51615404859832725</v>
      </c>
      <c r="C360" s="22">
        <v>27.78705423870051</v>
      </c>
      <c r="D360" s="22">
        <v>8.6512899827011651</v>
      </c>
      <c r="E360" s="22">
        <v>0</v>
      </c>
      <c r="F360" s="214"/>
      <c r="G360" s="22">
        <v>0</v>
      </c>
      <c r="H360" s="23">
        <v>0</v>
      </c>
      <c r="I360" s="24">
        <f t="shared" si="367"/>
        <v>36.954498270000002</v>
      </c>
      <c r="J360" s="6"/>
      <c r="K360" s="25" t="s">
        <v>20</v>
      </c>
      <c r="L360" s="26">
        <v>0.51615404859832725</v>
      </c>
      <c r="M360" s="26">
        <v>27.78705423870051</v>
      </c>
      <c r="N360" s="26">
        <v>8.6512899827011651</v>
      </c>
      <c r="O360" s="26">
        <v>0</v>
      </c>
      <c r="P360" s="26">
        <v>0</v>
      </c>
      <c r="Q360" s="26">
        <v>0</v>
      </c>
      <c r="R360" s="27">
        <v>0</v>
      </c>
      <c r="S360" s="28">
        <f t="shared" si="368"/>
        <v>36.954498270000002</v>
      </c>
      <c r="U360" s="80" t="s">
        <v>59</v>
      </c>
      <c r="V360" s="81">
        <v>0.51615404859832725</v>
      </c>
      <c r="W360" s="81">
        <v>0</v>
      </c>
      <c r="X360" s="81">
        <v>0</v>
      </c>
      <c r="Y360" s="81">
        <v>27.78705423870051</v>
      </c>
      <c r="Z360" s="81">
        <v>8.6512899827011651</v>
      </c>
      <c r="AA360" s="81">
        <v>0</v>
      </c>
      <c r="AB360" s="81">
        <v>0</v>
      </c>
      <c r="AC360" s="82">
        <v>0</v>
      </c>
      <c r="AD360" s="81">
        <v>0</v>
      </c>
      <c r="AE360" s="81">
        <v>0</v>
      </c>
      <c r="AF360" s="81">
        <v>0</v>
      </c>
      <c r="AG360" s="81">
        <v>0</v>
      </c>
      <c r="AH360" s="81">
        <v>0</v>
      </c>
      <c r="AI360" s="83">
        <f t="shared" si="369"/>
        <v>36.954498270000002</v>
      </c>
      <c r="BA360"/>
      <c r="BR360"/>
      <c r="CG360"/>
    </row>
    <row r="361" spans="1:85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367"/>
        <v>0</v>
      </c>
      <c r="J361" s="6"/>
      <c r="K361" s="33" t="s">
        <v>62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9">
        <v>0</v>
      </c>
      <c r="S361" s="20">
        <f t="shared" si="368"/>
        <v>0</v>
      </c>
      <c r="U361" s="85" t="s">
        <v>60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7">
        <v>0</v>
      </c>
      <c r="AD361" s="78">
        <v>0</v>
      </c>
      <c r="AE361" s="78">
        <v>0</v>
      </c>
      <c r="AF361" s="78">
        <v>0</v>
      </c>
      <c r="AG361" s="78">
        <v>0</v>
      </c>
      <c r="AH361" s="78">
        <v>0</v>
      </c>
      <c r="AI361" s="79">
        <f t="shared" si="369"/>
        <v>0</v>
      </c>
      <c r="BA361"/>
      <c r="BR361"/>
      <c r="CG361"/>
    </row>
    <row r="362" spans="1:85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367"/>
        <v>0</v>
      </c>
      <c r="J362" s="6"/>
      <c r="K362" s="38" t="s">
        <v>22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40">
        <v>0</v>
      </c>
      <c r="S362" s="41">
        <f t="shared" si="368"/>
        <v>0</v>
      </c>
      <c r="U362" s="86" t="s">
        <v>63</v>
      </c>
      <c r="V362" s="87">
        <v>0</v>
      </c>
      <c r="W362" s="87">
        <v>0</v>
      </c>
      <c r="X362" s="87">
        <v>0</v>
      </c>
      <c r="Y362" s="87">
        <v>0</v>
      </c>
      <c r="Z362" s="87">
        <v>0</v>
      </c>
      <c r="AA362" s="87">
        <v>0</v>
      </c>
      <c r="AB362" s="87">
        <v>0</v>
      </c>
      <c r="AC362" s="87">
        <v>0</v>
      </c>
      <c r="AD362" s="87">
        <v>0</v>
      </c>
      <c r="AE362" s="87">
        <v>0</v>
      </c>
      <c r="AF362" s="87">
        <v>0</v>
      </c>
      <c r="AG362" s="87">
        <v>0</v>
      </c>
      <c r="AH362" s="88">
        <v>0</v>
      </c>
      <c r="AI362" s="89">
        <f t="shared" si="369"/>
        <v>0</v>
      </c>
      <c r="BA362"/>
      <c r="BR362"/>
      <c r="CG362"/>
    </row>
    <row r="363" spans="1:85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367"/>
        <v>0</v>
      </c>
      <c r="J363" s="6"/>
      <c r="K363" s="46" t="s">
        <v>18</v>
      </c>
      <c r="L363" s="43">
        <v>0</v>
      </c>
      <c r="M363" s="43">
        <v>0</v>
      </c>
      <c r="N363" s="43">
        <v>0</v>
      </c>
      <c r="O363" s="43">
        <v>0</v>
      </c>
      <c r="P363" s="43">
        <v>0</v>
      </c>
      <c r="Q363" s="43">
        <v>0</v>
      </c>
      <c r="R363" s="47">
        <v>0</v>
      </c>
      <c r="S363" s="48">
        <f t="shared" si="368"/>
        <v>0</v>
      </c>
      <c r="U363" s="90" t="s">
        <v>18</v>
      </c>
      <c r="V363" s="91">
        <v>0</v>
      </c>
      <c r="W363" s="91">
        <v>0</v>
      </c>
      <c r="X363" s="91">
        <v>0</v>
      </c>
      <c r="Y363" s="91">
        <v>0</v>
      </c>
      <c r="Z363" s="91">
        <v>0</v>
      </c>
      <c r="AA363" s="91">
        <v>0</v>
      </c>
      <c r="AB363" s="91">
        <v>0</v>
      </c>
      <c r="AC363" s="91">
        <v>0</v>
      </c>
      <c r="AD363" s="92">
        <v>0</v>
      </c>
      <c r="AE363" s="92">
        <v>0</v>
      </c>
      <c r="AF363" s="92">
        <v>0</v>
      </c>
      <c r="AG363" s="92">
        <v>0</v>
      </c>
      <c r="AH363" s="92">
        <v>0</v>
      </c>
      <c r="AI363" s="93">
        <f t="shared" si="369"/>
        <v>0</v>
      </c>
      <c r="BA363"/>
      <c r="BR363"/>
      <c r="CG363"/>
    </row>
    <row r="364" spans="1:85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367"/>
        <v>0</v>
      </c>
      <c r="J364" s="6"/>
      <c r="K364" s="38" t="s">
        <v>19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40">
        <v>0</v>
      </c>
      <c r="S364" s="41">
        <f t="shared" si="368"/>
        <v>0</v>
      </c>
      <c r="U364" s="86" t="s">
        <v>19</v>
      </c>
      <c r="V364" s="87">
        <v>0</v>
      </c>
      <c r="W364" s="87">
        <v>0</v>
      </c>
      <c r="X364" s="87">
        <v>0</v>
      </c>
      <c r="Y364" s="87">
        <v>0</v>
      </c>
      <c r="Z364" s="87">
        <v>0</v>
      </c>
      <c r="AA364" s="87">
        <v>0</v>
      </c>
      <c r="AB364" s="87">
        <v>0</v>
      </c>
      <c r="AC364" s="87">
        <v>0</v>
      </c>
      <c r="AD364" s="87">
        <v>0</v>
      </c>
      <c r="AE364" s="87">
        <v>0</v>
      </c>
      <c r="AF364" s="87">
        <v>0</v>
      </c>
      <c r="AG364" s="87">
        <v>0</v>
      </c>
      <c r="AH364" s="88">
        <v>0</v>
      </c>
      <c r="AI364" s="89">
        <f t="shared" si="369"/>
        <v>0</v>
      </c>
      <c r="BA364"/>
      <c r="BR364"/>
      <c r="CG364"/>
    </row>
    <row r="365" spans="1:85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367"/>
        <v>0</v>
      </c>
      <c r="J365" s="6"/>
      <c r="K365" s="53" t="s">
        <v>10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4">
        <v>0</v>
      </c>
      <c r="S365" s="55">
        <f t="shared" si="368"/>
        <v>0</v>
      </c>
      <c r="U365" s="90" t="s">
        <v>10</v>
      </c>
      <c r="V365" s="91">
        <v>0</v>
      </c>
      <c r="W365" s="91">
        <v>0</v>
      </c>
      <c r="X365" s="91">
        <v>0</v>
      </c>
      <c r="Y365" s="91">
        <v>0</v>
      </c>
      <c r="Z365" s="91">
        <v>0</v>
      </c>
      <c r="AA365" s="91">
        <v>0</v>
      </c>
      <c r="AB365" s="91">
        <v>0</v>
      </c>
      <c r="AC365" s="91">
        <v>0</v>
      </c>
      <c r="AD365" s="92">
        <v>0</v>
      </c>
      <c r="AE365" s="92">
        <v>0</v>
      </c>
      <c r="AF365" s="92">
        <v>0</v>
      </c>
      <c r="AG365" s="92">
        <v>0</v>
      </c>
      <c r="AH365" s="92">
        <v>0</v>
      </c>
      <c r="AI365" s="93">
        <f t="shared" si="369"/>
        <v>0</v>
      </c>
      <c r="BA365"/>
      <c r="BR365"/>
      <c r="CG365"/>
    </row>
    <row r="366" spans="1:85" ht="18" customHeight="1" x14ac:dyDescent="0.25">
      <c r="A366" s="56" t="s">
        <v>25</v>
      </c>
      <c r="B366" s="57">
        <f>SUM(B345:B361)</f>
        <v>31.571484011519399</v>
      </c>
      <c r="C366" s="57">
        <f t="shared" ref="C366:I366" si="370">SUM(C345:C361)</f>
        <v>469.6610420237842</v>
      </c>
      <c r="D366" s="57">
        <f t="shared" si="370"/>
        <v>263.21653628311503</v>
      </c>
      <c r="E366" s="57">
        <f t="shared" si="370"/>
        <v>73.770926371597369</v>
      </c>
      <c r="F366" s="57">
        <f t="shared" si="370"/>
        <v>0</v>
      </c>
      <c r="G366" s="57">
        <f t="shared" si="370"/>
        <v>2.1019326075321576</v>
      </c>
      <c r="H366" s="58">
        <f t="shared" si="370"/>
        <v>0</v>
      </c>
      <c r="I366" s="16">
        <f t="shared" si="370"/>
        <v>840.3219212975481</v>
      </c>
      <c r="J366" s="6"/>
      <c r="K366" s="59" t="s">
        <v>25</v>
      </c>
      <c r="L366" s="57">
        <f>SUM(L345:L361)</f>
        <v>31.571484011519399</v>
      </c>
      <c r="M366" s="57">
        <f t="shared" ref="M366:S366" si="371">SUM(M345:M361)</f>
        <v>469.6610420237842</v>
      </c>
      <c r="N366" s="57">
        <f t="shared" si="371"/>
        <v>263.21653628311503</v>
      </c>
      <c r="O366" s="57">
        <f t="shared" si="371"/>
        <v>73.770926371597369</v>
      </c>
      <c r="P366" s="57">
        <f t="shared" si="371"/>
        <v>38.335989820555795</v>
      </c>
      <c r="Q366" s="57">
        <f t="shared" si="371"/>
        <v>2.1019326075321576</v>
      </c>
      <c r="R366" s="58">
        <f t="shared" si="371"/>
        <v>0</v>
      </c>
      <c r="S366" s="60">
        <f t="shared" si="371"/>
        <v>878.65791111810404</v>
      </c>
      <c r="U366" s="94" t="s">
        <v>61</v>
      </c>
      <c r="V366" s="95">
        <f>SUM(V345:V361)</f>
        <v>30.974727447362614</v>
      </c>
      <c r="W366" s="95">
        <f t="shared" ref="W366:AH366" si="372">SUM(W345:W361)</f>
        <v>0.10164705252943719</v>
      </c>
      <c r="X366" s="95">
        <f t="shared" si="372"/>
        <v>2.1019326075321576</v>
      </c>
      <c r="Y366" s="95">
        <f t="shared" si="372"/>
        <v>469.6610420237842</v>
      </c>
      <c r="Z366" s="95">
        <f t="shared" si="372"/>
        <v>76.358327957484221</v>
      </c>
      <c r="AA366" s="95">
        <f t="shared" si="372"/>
        <v>73.744818565653631</v>
      </c>
      <c r="AB366" s="95">
        <f t="shared" si="372"/>
        <v>38.335989820555795</v>
      </c>
      <c r="AC366" s="95">
        <f t="shared" si="372"/>
        <v>187.3794256432019</v>
      </c>
      <c r="AD366" s="96">
        <f t="shared" si="372"/>
        <v>0.49510951162734851</v>
      </c>
      <c r="AE366" s="96">
        <f t="shared" si="372"/>
        <v>2.6107805943737423E-2</v>
      </c>
      <c r="AF366" s="96">
        <f t="shared" si="372"/>
        <v>0</v>
      </c>
      <c r="AG366" s="96">
        <f t="shared" si="372"/>
        <v>186.85820832563081</v>
      </c>
      <c r="AH366" s="96">
        <f t="shared" si="372"/>
        <v>0</v>
      </c>
      <c r="AI366" s="97">
        <f>SUM(V366:AC366)</f>
        <v>878.65791111810404</v>
      </c>
      <c r="BA366"/>
      <c r="BR366"/>
      <c r="CG366"/>
    </row>
    <row r="367" spans="1:85" s="1" customFormat="1" ht="15" thickBot="1" x14ac:dyDescent="0.35">
      <c r="A367" s="61" t="s">
        <v>86</v>
      </c>
      <c r="B367" s="98">
        <f>IF($I366=0,"-",B366/$I366)</f>
        <v>3.7570701431624685E-2</v>
      </c>
      <c r="C367" s="98">
        <f t="shared" ref="C367:H367" si="373">IF($I366=0,"-",C366/$I366)</f>
        <v>0.55890609315365314</v>
      </c>
      <c r="D367" s="98">
        <f t="shared" si="373"/>
        <v>0.3132329760916866</v>
      </c>
      <c r="E367" s="98">
        <f t="shared" si="373"/>
        <v>8.7788887213232594E-2</v>
      </c>
      <c r="F367" s="98">
        <f t="shared" si="373"/>
        <v>0</v>
      </c>
      <c r="G367" s="98">
        <f t="shared" si="373"/>
        <v>2.5013421098030453E-3</v>
      </c>
      <c r="H367" s="99">
        <f t="shared" si="373"/>
        <v>0</v>
      </c>
      <c r="I367" s="100">
        <f>SUM(B367:H367)</f>
        <v>1</v>
      </c>
      <c r="J367"/>
      <c r="K367" s="64" t="s">
        <v>86</v>
      </c>
      <c r="L367" s="65">
        <f>IF($S366=0,"-",L366/$S366)</f>
        <v>3.5931485521304027E-2</v>
      </c>
      <c r="M367" s="65">
        <f t="shared" ref="M367:R367" si="374">IF($S366=0,"-",M366/$S366)</f>
        <v>0.53452092797540995</v>
      </c>
      <c r="N367" s="65">
        <f t="shared" si="374"/>
        <v>0.29956656959722633</v>
      </c>
      <c r="O367" s="65">
        <f t="shared" si="374"/>
        <v>8.3958643560976848E-2</v>
      </c>
      <c r="P367" s="65">
        <f t="shared" si="374"/>
        <v>4.3630165204764086E-2</v>
      </c>
      <c r="Q367" s="65">
        <f t="shared" si="374"/>
        <v>2.3922081403187048E-3</v>
      </c>
      <c r="R367" s="66">
        <f t="shared" si="374"/>
        <v>0</v>
      </c>
      <c r="S367" s="67">
        <f>SUM(L367:R367)</f>
        <v>0.99999999999999978</v>
      </c>
      <c r="U367" s="101" t="s">
        <v>86</v>
      </c>
      <c r="V367" s="102">
        <f>+V366/$AI366</f>
        <v>3.5252317261841817E-2</v>
      </c>
      <c r="W367" s="102">
        <f t="shared" ref="W367:AH367" si="375">+W366/$AI366</f>
        <v>1.1568444470054329E-4</v>
      </c>
      <c r="X367" s="102">
        <f t="shared" si="375"/>
        <v>2.3922081403187048E-3</v>
      </c>
      <c r="Y367" s="102">
        <f t="shared" si="375"/>
        <v>0.53452092797540995</v>
      </c>
      <c r="Z367" s="102">
        <f t="shared" si="375"/>
        <v>8.6903363631378697E-2</v>
      </c>
      <c r="AA367" s="102">
        <f t="shared" si="375"/>
        <v>8.3928930283928532E-2</v>
      </c>
      <c r="AB367" s="102">
        <f t="shared" si="375"/>
        <v>4.3630165204764086E-2</v>
      </c>
      <c r="AC367" s="102">
        <f t="shared" si="375"/>
        <v>0.21325640305765761</v>
      </c>
      <c r="AD367" s="102">
        <f t="shared" si="375"/>
        <v>5.6348381476166876E-4</v>
      </c>
      <c r="AE367" s="102">
        <f t="shared" si="375"/>
        <v>2.9713277048305282E-5</v>
      </c>
      <c r="AF367" s="102">
        <f t="shared" si="375"/>
        <v>0</v>
      </c>
      <c r="AG367" s="102">
        <f t="shared" si="375"/>
        <v>0.21266320596584765</v>
      </c>
      <c r="AH367" s="102">
        <f t="shared" si="375"/>
        <v>0</v>
      </c>
      <c r="AI367" s="103">
        <f>SUM(V367:AC367)</f>
        <v>0.99999999999999989</v>
      </c>
    </row>
    <row r="368" spans="1:85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K368" s="105"/>
      <c r="L368" s="105"/>
      <c r="M368" s="105"/>
      <c r="N368" s="105"/>
      <c r="O368" s="105"/>
      <c r="P368" s="105"/>
      <c r="Q368" s="105"/>
      <c r="R368" s="105"/>
      <c r="S368" s="105"/>
      <c r="AI368" s="6"/>
      <c r="BA368"/>
      <c r="BR368"/>
      <c r="CG368"/>
    </row>
    <row r="369" spans="1:85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K369" s="240" t="s">
        <v>39</v>
      </c>
      <c r="L369" s="10" t="s">
        <v>0</v>
      </c>
      <c r="M369" s="10" t="s">
        <v>1</v>
      </c>
      <c r="N369" s="10" t="s">
        <v>2</v>
      </c>
      <c r="O369" s="10" t="s">
        <v>3</v>
      </c>
      <c r="P369" s="10" t="s">
        <v>26</v>
      </c>
      <c r="Q369" s="10" t="s">
        <v>4</v>
      </c>
      <c r="R369" s="10" t="s">
        <v>85</v>
      </c>
      <c r="S369" s="11" t="s">
        <v>5</v>
      </c>
      <c r="U369" s="242" t="s">
        <v>39</v>
      </c>
      <c r="V369" s="69" t="s">
        <v>78</v>
      </c>
      <c r="W369" s="69" t="s">
        <v>79</v>
      </c>
      <c r="X369" s="69" t="s">
        <v>4</v>
      </c>
      <c r="Y369" s="69" t="s">
        <v>1</v>
      </c>
      <c r="Z369" s="69" t="s">
        <v>2</v>
      </c>
      <c r="AA369" s="69" t="s">
        <v>3</v>
      </c>
      <c r="AB369" s="69" t="s">
        <v>53</v>
      </c>
      <c r="AC369" s="69" t="s">
        <v>65</v>
      </c>
      <c r="AD369" s="70" t="s">
        <v>80</v>
      </c>
      <c r="AE369" s="70" t="s">
        <v>81</v>
      </c>
      <c r="AF369" s="70" t="s">
        <v>82</v>
      </c>
      <c r="AG369" s="70" t="s">
        <v>83</v>
      </c>
      <c r="AH369" s="70" t="s">
        <v>84</v>
      </c>
      <c r="AI369" s="71" t="s">
        <v>61</v>
      </c>
      <c r="BA369"/>
      <c r="BR369"/>
      <c r="CG369"/>
    </row>
    <row r="370" spans="1:85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K370" s="241" t="s">
        <v>39</v>
      </c>
      <c r="L370" s="207" t="s">
        <v>66</v>
      </c>
      <c r="M370" s="208"/>
      <c r="N370" s="208"/>
      <c r="O370" s="208"/>
      <c r="P370" s="208"/>
      <c r="Q370" s="208"/>
      <c r="R370" s="208"/>
      <c r="S370" s="209"/>
      <c r="U370" s="243" t="s">
        <v>39</v>
      </c>
      <c r="V370" s="236" t="s">
        <v>66</v>
      </c>
      <c r="W370" s="236"/>
      <c r="X370" s="236"/>
      <c r="Y370" s="236"/>
      <c r="Z370" s="236"/>
      <c r="AA370" s="236"/>
      <c r="AB370" s="236"/>
      <c r="AC370" s="236"/>
      <c r="AD370" s="236"/>
      <c r="AE370" s="236"/>
      <c r="AF370" s="236"/>
      <c r="AG370" s="236"/>
      <c r="AH370" s="236"/>
      <c r="AI370" s="237"/>
      <c r="BA370"/>
      <c r="BR370"/>
      <c r="CG370"/>
    </row>
    <row r="371" spans="1:85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  <c r="J371" s="6"/>
      <c r="K371" s="72" t="s">
        <v>6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73">
        <v>0</v>
      </c>
      <c r="S371" s="74">
        <f>SUM(L371:R371)</f>
        <v>0</v>
      </c>
      <c r="U371" s="75" t="s">
        <v>6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7">
        <v>0</v>
      </c>
      <c r="AD371" s="78">
        <v>0</v>
      </c>
      <c r="AE371" s="78">
        <v>0</v>
      </c>
      <c r="AF371" s="78">
        <v>0</v>
      </c>
      <c r="AG371" s="78">
        <v>0</v>
      </c>
      <c r="AH371" s="78">
        <v>0</v>
      </c>
      <c r="AI371" s="79">
        <f>SUM(V371:AC371)</f>
        <v>0</v>
      </c>
      <c r="BA371"/>
      <c r="BR371"/>
      <c r="CG371"/>
    </row>
    <row r="372" spans="1:85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376">SUM(B372:H372)</f>
        <v>0</v>
      </c>
      <c r="J372" s="6"/>
      <c r="K372" s="25" t="s">
        <v>7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7">
        <v>0</v>
      </c>
      <c r="S372" s="28">
        <f t="shared" ref="S372:S391" si="377">SUM(L372:R372)</f>
        <v>0</v>
      </c>
      <c r="U372" s="80" t="s">
        <v>7</v>
      </c>
      <c r="V372" s="81">
        <v>0</v>
      </c>
      <c r="W372" s="81">
        <v>0</v>
      </c>
      <c r="X372" s="81">
        <v>0</v>
      </c>
      <c r="Y372" s="81">
        <v>0</v>
      </c>
      <c r="Z372" s="81">
        <v>0</v>
      </c>
      <c r="AA372" s="81">
        <v>0</v>
      </c>
      <c r="AB372" s="81">
        <v>0</v>
      </c>
      <c r="AC372" s="82">
        <v>0</v>
      </c>
      <c r="AD372" s="81">
        <v>0</v>
      </c>
      <c r="AE372" s="81">
        <v>0</v>
      </c>
      <c r="AF372" s="81">
        <v>0</v>
      </c>
      <c r="AG372" s="81">
        <v>0</v>
      </c>
      <c r="AH372" s="81">
        <v>0</v>
      </c>
      <c r="AI372" s="83">
        <f t="shared" ref="AI372:AI391" si="378">SUM(V372:AC372)</f>
        <v>0</v>
      </c>
      <c r="BA372"/>
      <c r="BR372"/>
      <c r="CG372"/>
    </row>
    <row r="373" spans="1:85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376"/>
        <v>0</v>
      </c>
      <c r="J373" s="6"/>
      <c r="K373" s="31" t="s">
        <v>9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9">
        <v>0</v>
      </c>
      <c r="S373" s="20">
        <f t="shared" si="377"/>
        <v>0</v>
      </c>
      <c r="U373" s="84" t="s">
        <v>9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7">
        <v>0</v>
      </c>
      <c r="AD373" s="78">
        <v>0</v>
      </c>
      <c r="AE373" s="78">
        <v>0</v>
      </c>
      <c r="AF373" s="78">
        <v>0</v>
      </c>
      <c r="AG373" s="78">
        <v>0</v>
      </c>
      <c r="AH373" s="78">
        <v>0</v>
      </c>
      <c r="AI373" s="79">
        <f t="shared" si="378"/>
        <v>0</v>
      </c>
      <c r="BA373"/>
      <c r="BR373"/>
      <c r="CG373"/>
    </row>
    <row r="374" spans="1:85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376"/>
        <v>0</v>
      </c>
      <c r="J374" s="6"/>
      <c r="K374" s="25" t="s">
        <v>54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7">
        <v>0</v>
      </c>
      <c r="S374" s="28">
        <f t="shared" si="377"/>
        <v>0</v>
      </c>
      <c r="U374" s="80" t="s">
        <v>54</v>
      </c>
      <c r="V374" s="81">
        <v>0</v>
      </c>
      <c r="W374" s="81">
        <v>0</v>
      </c>
      <c r="X374" s="81">
        <v>0</v>
      </c>
      <c r="Y374" s="81">
        <v>0</v>
      </c>
      <c r="Z374" s="81">
        <v>0</v>
      </c>
      <c r="AA374" s="81">
        <v>0</v>
      </c>
      <c r="AB374" s="81">
        <v>0</v>
      </c>
      <c r="AC374" s="82">
        <v>0</v>
      </c>
      <c r="AD374" s="81">
        <v>0</v>
      </c>
      <c r="AE374" s="81">
        <v>0</v>
      </c>
      <c r="AF374" s="81">
        <v>0</v>
      </c>
      <c r="AG374" s="81">
        <v>0</v>
      </c>
      <c r="AH374" s="81">
        <v>0</v>
      </c>
      <c r="AI374" s="83">
        <f t="shared" si="378"/>
        <v>0</v>
      </c>
      <c r="BA374"/>
      <c r="BR374"/>
      <c r="CG374"/>
    </row>
    <row r="375" spans="1:85" x14ac:dyDescent="0.25">
      <c r="A375" s="29" t="s">
        <v>15</v>
      </c>
      <c r="B375" s="18">
        <v>17.854090219698737</v>
      </c>
      <c r="C375" s="18">
        <v>0.3673475600755417</v>
      </c>
      <c r="D375" s="18">
        <v>0.3673475600755417</v>
      </c>
      <c r="E375" s="18">
        <v>0</v>
      </c>
      <c r="F375" s="214"/>
      <c r="G375" s="18">
        <v>0</v>
      </c>
      <c r="H375" s="30">
        <v>0</v>
      </c>
      <c r="I375" s="16">
        <f t="shared" si="376"/>
        <v>18.588785339849817</v>
      </c>
      <c r="J375" s="6"/>
      <c r="K375" s="31" t="s">
        <v>15</v>
      </c>
      <c r="L375" s="18">
        <v>17.854090219698737</v>
      </c>
      <c r="M375" s="18">
        <v>0.3673475600755417</v>
      </c>
      <c r="N375" s="18">
        <v>0.3673475600755417</v>
      </c>
      <c r="O375" s="18">
        <v>0</v>
      </c>
      <c r="P375" s="18">
        <v>0</v>
      </c>
      <c r="Q375" s="18">
        <v>0</v>
      </c>
      <c r="R375" s="19">
        <v>0</v>
      </c>
      <c r="S375" s="20">
        <f t="shared" si="377"/>
        <v>18.588785339849817</v>
      </c>
      <c r="U375" s="84" t="s">
        <v>15</v>
      </c>
      <c r="V375" s="76">
        <v>17.854090219698737</v>
      </c>
      <c r="W375" s="76">
        <v>0</v>
      </c>
      <c r="X375" s="76">
        <v>0</v>
      </c>
      <c r="Y375" s="76">
        <v>0.3673475600755417</v>
      </c>
      <c r="Z375" s="76">
        <v>0.3673475600755417</v>
      </c>
      <c r="AA375" s="76">
        <v>0</v>
      </c>
      <c r="AB375" s="76">
        <v>0</v>
      </c>
      <c r="AC375" s="77">
        <v>0</v>
      </c>
      <c r="AD375" s="78">
        <v>0</v>
      </c>
      <c r="AE375" s="78">
        <v>0</v>
      </c>
      <c r="AF375" s="78">
        <v>0</v>
      </c>
      <c r="AG375" s="78">
        <v>0</v>
      </c>
      <c r="AH375" s="78">
        <v>0</v>
      </c>
      <c r="AI375" s="79">
        <f t="shared" si="378"/>
        <v>18.588785339849817</v>
      </c>
      <c r="BA375"/>
      <c r="BR375"/>
      <c r="CG375"/>
    </row>
    <row r="376" spans="1:85" x14ac:dyDescent="0.25">
      <c r="A376" s="21" t="s">
        <v>14</v>
      </c>
      <c r="B376" s="22">
        <v>62.204282851408806</v>
      </c>
      <c r="C376" s="22">
        <v>0.30704321039882237</v>
      </c>
      <c r="D376" s="22">
        <v>0</v>
      </c>
      <c r="E376" s="22">
        <v>0.64599567464492724</v>
      </c>
      <c r="F376" s="214"/>
      <c r="G376" s="22">
        <v>0</v>
      </c>
      <c r="H376" s="23">
        <v>0</v>
      </c>
      <c r="I376" s="24">
        <f t="shared" si="376"/>
        <v>63.157321736452559</v>
      </c>
      <c r="J376" s="6"/>
      <c r="K376" s="25" t="s">
        <v>14</v>
      </c>
      <c r="L376" s="26">
        <v>62.204282851408806</v>
      </c>
      <c r="M376" s="26">
        <v>0.30704321039882237</v>
      </c>
      <c r="N376" s="26">
        <v>0</v>
      </c>
      <c r="O376" s="26">
        <v>0.64599567464492724</v>
      </c>
      <c r="P376" s="26">
        <v>0</v>
      </c>
      <c r="Q376" s="26">
        <v>0</v>
      </c>
      <c r="R376" s="27">
        <v>0</v>
      </c>
      <c r="S376" s="28">
        <f t="shared" si="377"/>
        <v>63.157321736452559</v>
      </c>
      <c r="U376" s="80" t="s">
        <v>55</v>
      </c>
      <c r="V376" s="81">
        <v>61.405970504371865</v>
      </c>
      <c r="W376" s="81">
        <v>0.79831234703693821</v>
      </c>
      <c r="X376" s="81">
        <v>0</v>
      </c>
      <c r="Y376" s="81">
        <v>0.30704321039882237</v>
      </c>
      <c r="Z376" s="81">
        <v>0</v>
      </c>
      <c r="AA376" s="81">
        <v>0</v>
      </c>
      <c r="AB376" s="81">
        <v>0</v>
      </c>
      <c r="AC376" s="82">
        <v>0.64599567464492724</v>
      </c>
      <c r="AD376" s="81">
        <v>0</v>
      </c>
      <c r="AE376" s="81">
        <v>0</v>
      </c>
      <c r="AF376" s="81">
        <v>0</v>
      </c>
      <c r="AG376" s="81">
        <v>0</v>
      </c>
      <c r="AH376" s="81">
        <v>0.64599567464492724</v>
      </c>
      <c r="AI376" s="83">
        <f t="shared" si="378"/>
        <v>63.157321736452559</v>
      </c>
      <c r="BA376"/>
      <c r="BR376"/>
      <c r="CG376"/>
    </row>
    <row r="377" spans="1:85" x14ac:dyDescent="0.25">
      <c r="A377" s="29" t="s">
        <v>56</v>
      </c>
      <c r="B377" s="18">
        <v>0</v>
      </c>
      <c r="C377" s="18">
        <v>0</v>
      </c>
      <c r="D377" s="18">
        <v>0</v>
      </c>
      <c r="E377" s="18">
        <v>502.14488955232605</v>
      </c>
      <c r="F377" s="214"/>
      <c r="G377" s="18">
        <v>0</v>
      </c>
      <c r="H377" s="30">
        <v>0</v>
      </c>
      <c r="I377" s="16">
        <f t="shared" si="376"/>
        <v>502.14488955232605</v>
      </c>
      <c r="J377" s="6"/>
      <c r="K377" s="31" t="s">
        <v>56</v>
      </c>
      <c r="L377" s="18">
        <v>0</v>
      </c>
      <c r="M377" s="18">
        <v>0</v>
      </c>
      <c r="N377" s="18">
        <v>0</v>
      </c>
      <c r="O377" s="18">
        <v>502.14488955232605</v>
      </c>
      <c r="P377" s="18">
        <v>312.13227204448367</v>
      </c>
      <c r="Q377" s="18">
        <v>0</v>
      </c>
      <c r="R377" s="19">
        <v>0</v>
      </c>
      <c r="S377" s="20">
        <f t="shared" si="377"/>
        <v>814.27716159680972</v>
      </c>
      <c r="U377" s="84" t="s">
        <v>56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502.14488955232605</v>
      </c>
      <c r="AB377" s="76">
        <v>312.13227204448367</v>
      </c>
      <c r="AC377" s="77">
        <v>0</v>
      </c>
      <c r="AD377" s="76">
        <v>0</v>
      </c>
      <c r="AE377" s="76">
        <v>0</v>
      </c>
      <c r="AF377" s="76">
        <v>0</v>
      </c>
      <c r="AG377" s="76">
        <v>0</v>
      </c>
      <c r="AH377" s="76">
        <v>0</v>
      </c>
      <c r="AI377" s="79">
        <f t="shared" si="378"/>
        <v>814.27716159680972</v>
      </c>
      <c r="BA377"/>
      <c r="BR377"/>
      <c r="CG377"/>
    </row>
    <row r="378" spans="1:85" x14ac:dyDescent="0.25">
      <c r="A378" s="21" t="s">
        <v>11</v>
      </c>
      <c r="B378" s="22">
        <v>0</v>
      </c>
      <c r="C378" s="22">
        <v>0</v>
      </c>
      <c r="D378" s="22">
        <v>0</v>
      </c>
      <c r="E378" s="22">
        <v>3.693215127060407</v>
      </c>
      <c r="F378" s="214"/>
      <c r="G378" s="22">
        <v>0</v>
      </c>
      <c r="H378" s="23">
        <v>0</v>
      </c>
      <c r="I378" s="24">
        <f t="shared" si="376"/>
        <v>3.693215127060407</v>
      </c>
      <c r="J378" s="6"/>
      <c r="K378" s="25" t="s">
        <v>11</v>
      </c>
      <c r="L378" s="26">
        <v>0</v>
      </c>
      <c r="M378" s="26">
        <v>0</v>
      </c>
      <c r="N378" s="26">
        <v>0</v>
      </c>
      <c r="O378" s="26">
        <v>3.693215127060407</v>
      </c>
      <c r="P378" s="26">
        <v>21.312887806281871</v>
      </c>
      <c r="Q378" s="26">
        <v>0</v>
      </c>
      <c r="R378" s="27">
        <v>0</v>
      </c>
      <c r="S378" s="28">
        <f t="shared" si="377"/>
        <v>25.006102933342277</v>
      </c>
      <c r="U378" s="80" t="s">
        <v>11</v>
      </c>
      <c r="V378" s="81">
        <v>0</v>
      </c>
      <c r="W378" s="81">
        <v>0</v>
      </c>
      <c r="X378" s="81">
        <v>0</v>
      </c>
      <c r="Y378" s="81">
        <v>0</v>
      </c>
      <c r="Z378" s="81">
        <v>0</v>
      </c>
      <c r="AA378" s="81">
        <v>3.693215127060407</v>
      </c>
      <c r="AB378" s="81">
        <v>21.312887806281871</v>
      </c>
      <c r="AC378" s="82">
        <v>0</v>
      </c>
      <c r="AD378" s="81">
        <v>0</v>
      </c>
      <c r="AE378" s="81">
        <v>0</v>
      </c>
      <c r="AF378" s="81">
        <v>0</v>
      </c>
      <c r="AG378" s="81">
        <v>0</v>
      </c>
      <c r="AH378" s="81">
        <v>0</v>
      </c>
      <c r="AI378" s="83">
        <f t="shared" si="378"/>
        <v>25.006102933342277</v>
      </c>
      <c r="BA378"/>
      <c r="BR378"/>
      <c r="CG378"/>
    </row>
    <row r="379" spans="1:85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2.0245983817281417</v>
      </c>
      <c r="F379" s="214"/>
      <c r="G379" s="18">
        <v>0</v>
      </c>
      <c r="H379" s="30">
        <v>0</v>
      </c>
      <c r="I379" s="16">
        <f t="shared" si="376"/>
        <v>2.0245983817281417</v>
      </c>
      <c r="J379" s="6"/>
      <c r="K379" s="31" t="s">
        <v>57</v>
      </c>
      <c r="L379" s="18">
        <v>0</v>
      </c>
      <c r="M379" s="18">
        <v>0</v>
      </c>
      <c r="N379" s="18">
        <v>0</v>
      </c>
      <c r="O379" s="18">
        <v>2.0245983817281417</v>
      </c>
      <c r="P379" s="18">
        <v>0</v>
      </c>
      <c r="Q379" s="18">
        <v>0</v>
      </c>
      <c r="R379" s="19">
        <v>0</v>
      </c>
      <c r="S379" s="20">
        <f t="shared" si="377"/>
        <v>2.0245983817281417</v>
      </c>
      <c r="U379" s="84" t="s">
        <v>57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7">
        <v>2.0245983817281417</v>
      </c>
      <c r="AD379" s="76">
        <v>0</v>
      </c>
      <c r="AE379" s="76">
        <v>0</v>
      </c>
      <c r="AF379" s="76">
        <v>0</v>
      </c>
      <c r="AG379" s="76">
        <v>0</v>
      </c>
      <c r="AH379" s="76">
        <v>2.0245983817281417</v>
      </c>
      <c r="AI379" s="79">
        <f t="shared" si="378"/>
        <v>2.0245983817281417</v>
      </c>
      <c r="BA379"/>
      <c r="BR379"/>
      <c r="CG379"/>
    </row>
    <row r="380" spans="1:85" x14ac:dyDescent="0.25">
      <c r="A380" s="21" t="s">
        <v>16</v>
      </c>
      <c r="B380" s="22">
        <v>2.0580806660072506</v>
      </c>
      <c r="C380" s="22">
        <v>0</v>
      </c>
      <c r="D380" s="22">
        <v>0</v>
      </c>
      <c r="E380" s="22">
        <v>1.0735651151607963</v>
      </c>
      <c r="F380" s="214"/>
      <c r="G380" s="22">
        <v>0</v>
      </c>
      <c r="H380" s="23">
        <v>0</v>
      </c>
      <c r="I380" s="24">
        <f t="shared" si="376"/>
        <v>3.1316457811680469</v>
      </c>
      <c r="J380" s="6"/>
      <c r="K380" s="25" t="s">
        <v>16</v>
      </c>
      <c r="L380" s="26">
        <v>2.0580806660072506</v>
      </c>
      <c r="M380" s="26">
        <v>0</v>
      </c>
      <c r="N380" s="26">
        <v>0</v>
      </c>
      <c r="O380" s="26">
        <v>1.0735651151607963</v>
      </c>
      <c r="P380" s="26">
        <v>0</v>
      </c>
      <c r="Q380" s="26">
        <v>0</v>
      </c>
      <c r="R380" s="27">
        <v>0</v>
      </c>
      <c r="S380" s="28">
        <f t="shared" si="377"/>
        <v>3.1316457811680469</v>
      </c>
      <c r="U380" s="80" t="s">
        <v>16</v>
      </c>
      <c r="V380" s="81">
        <v>1.8899983680078576</v>
      </c>
      <c r="W380" s="81">
        <v>0</v>
      </c>
      <c r="X380" s="81">
        <v>0</v>
      </c>
      <c r="Y380" s="81">
        <v>0</v>
      </c>
      <c r="Z380" s="81">
        <v>0</v>
      </c>
      <c r="AA380" s="81">
        <v>0</v>
      </c>
      <c r="AB380" s="81">
        <v>0</v>
      </c>
      <c r="AC380" s="82">
        <v>1.2416474131601893</v>
      </c>
      <c r="AD380" s="81">
        <v>0.16808229799939298</v>
      </c>
      <c r="AE380" s="81">
        <v>0</v>
      </c>
      <c r="AF380" s="81">
        <v>0</v>
      </c>
      <c r="AG380" s="81">
        <v>0</v>
      </c>
      <c r="AH380" s="81">
        <v>1.0735651151607963</v>
      </c>
      <c r="AI380" s="83">
        <f t="shared" si="378"/>
        <v>3.1316457811680469</v>
      </c>
      <c r="BA380"/>
      <c r="BR380"/>
      <c r="CG380"/>
    </row>
    <row r="381" spans="1:85" x14ac:dyDescent="0.25">
      <c r="A381" s="29" t="s">
        <v>136</v>
      </c>
      <c r="B381" s="18">
        <v>18.094587401061442</v>
      </c>
      <c r="C381" s="18">
        <v>0</v>
      </c>
      <c r="D381" s="18">
        <v>13.787551063759343</v>
      </c>
      <c r="E381" s="18">
        <v>7.7531237604704963E-3</v>
      </c>
      <c r="F381" s="214"/>
      <c r="G381" s="18">
        <v>0</v>
      </c>
      <c r="H381" s="30">
        <v>0</v>
      </c>
      <c r="I381" s="16">
        <f t="shared" si="376"/>
        <v>31.889891588581254</v>
      </c>
      <c r="J381" s="6"/>
      <c r="K381" s="31" t="s">
        <v>136</v>
      </c>
      <c r="L381" s="18">
        <v>18.094587401061442</v>
      </c>
      <c r="M381" s="18">
        <v>0</v>
      </c>
      <c r="N381" s="18">
        <v>13.787551063759343</v>
      </c>
      <c r="O381" s="18">
        <v>7.7531237604704963E-3</v>
      </c>
      <c r="P381" s="18">
        <v>0</v>
      </c>
      <c r="Q381" s="18">
        <v>0</v>
      </c>
      <c r="R381" s="19">
        <v>0</v>
      </c>
      <c r="S381" s="20">
        <f t="shared" si="377"/>
        <v>31.889891588581254</v>
      </c>
      <c r="U381" s="84" t="s">
        <v>136</v>
      </c>
      <c r="V381" s="76">
        <v>18.008168615845815</v>
      </c>
      <c r="W381" s="76">
        <v>0</v>
      </c>
      <c r="X381" s="76">
        <v>0</v>
      </c>
      <c r="Y381" s="76">
        <v>0</v>
      </c>
      <c r="Z381" s="76">
        <v>13.787551063759343</v>
      </c>
      <c r="AA381" s="76">
        <v>7.7531237604704963E-3</v>
      </c>
      <c r="AB381" s="76">
        <v>0</v>
      </c>
      <c r="AC381" s="77">
        <v>8.6418785215627666E-2</v>
      </c>
      <c r="AD381" s="76">
        <v>8.6418785215627666E-2</v>
      </c>
      <c r="AE381" s="76">
        <v>0</v>
      </c>
      <c r="AF381" s="76">
        <v>0</v>
      </c>
      <c r="AG381" s="76">
        <v>0</v>
      </c>
      <c r="AH381" s="76">
        <v>0</v>
      </c>
      <c r="AI381" s="79">
        <f t="shared" si="378"/>
        <v>31.889891588581254</v>
      </c>
      <c r="BA381"/>
      <c r="BR381"/>
      <c r="CG381"/>
    </row>
    <row r="382" spans="1:85" x14ac:dyDescent="0.25">
      <c r="A382" s="21" t="s">
        <v>24</v>
      </c>
      <c r="B382" s="22">
        <v>8.7004739301944287</v>
      </c>
      <c r="C382" s="22">
        <v>1.4871799763364775E-3</v>
      </c>
      <c r="D382" s="22">
        <v>2.6462753439236657</v>
      </c>
      <c r="E382" s="22">
        <v>31.322512689170033</v>
      </c>
      <c r="F382" s="214"/>
      <c r="G382" s="22">
        <v>34.340618609628336</v>
      </c>
      <c r="H382" s="23">
        <v>0</v>
      </c>
      <c r="I382" s="24">
        <f t="shared" si="376"/>
        <v>77.011367752892795</v>
      </c>
      <c r="J382" s="6"/>
      <c r="K382" s="25" t="s">
        <v>24</v>
      </c>
      <c r="L382" s="26">
        <v>8.7004739301944287</v>
      </c>
      <c r="M382" s="26">
        <v>1.4871799763364775E-3</v>
      </c>
      <c r="N382" s="26">
        <v>2.6462753439236657</v>
      </c>
      <c r="O382" s="26">
        <v>31.322512689170033</v>
      </c>
      <c r="P382" s="26">
        <v>0</v>
      </c>
      <c r="Q382" s="26">
        <v>34.340618609628336</v>
      </c>
      <c r="R382" s="27">
        <v>0</v>
      </c>
      <c r="S382" s="28">
        <f t="shared" si="377"/>
        <v>77.011367752892795</v>
      </c>
      <c r="U382" s="80" t="s">
        <v>24</v>
      </c>
      <c r="V382" s="81">
        <v>2.3385709282291369</v>
      </c>
      <c r="W382" s="81">
        <v>4.1261035246979425</v>
      </c>
      <c r="X382" s="81">
        <v>34.340618609628336</v>
      </c>
      <c r="Y382" s="81">
        <v>1.4871799763364775E-3</v>
      </c>
      <c r="Z382" s="81">
        <v>2.6462753439236657</v>
      </c>
      <c r="AA382" s="81">
        <v>29.464023667226389</v>
      </c>
      <c r="AB382" s="81">
        <v>0</v>
      </c>
      <c r="AC382" s="82">
        <v>4.0942884992109914</v>
      </c>
      <c r="AD382" s="81">
        <v>2.2357994772673493</v>
      </c>
      <c r="AE382" s="81">
        <v>0</v>
      </c>
      <c r="AF382" s="81">
        <v>0</v>
      </c>
      <c r="AG382" s="81">
        <v>0</v>
      </c>
      <c r="AH382" s="81">
        <v>1.8584890219436421</v>
      </c>
      <c r="AI382" s="83">
        <f t="shared" si="378"/>
        <v>77.011367752892795</v>
      </c>
      <c r="BA382"/>
      <c r="BR382"/>
      <c r="CG382"/>
    </row>
    <row r="383" spans="1:85" x14ac:dyDescent="0.25">
      <c r="A383" s="29" t="s">
        <v>23</v>
      </c>
      <c r="B383" s="18">
        <v>14.778843402153244</v>
      </c>
      <c r="C383" s="18">
        <v>0</v>
      </c>
      <c r="D383" s="18">
        <v>0</v>
      </c>
      <c r="E383" s="18">
        <v>0</v>
      </c>
      <c r="F383" s="214"/>
      <c r="G383" s="18">
        <v>0</v>
      </c>
      <c r="H383" s="30">
        <v>0</v>
      </c>
      <c r="I383" s="16">
        <f t="shared" si="376"/>
        <v>14.778843402153244</v>
      </c>
      <c r="J383" s="6"/>
      <c r="K383" s="31" t="s">
        <v>23</v>
      </c>
      <c r="L383" s="18">
        <v>14.778843402153244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9">
        <v>0</v>
      </c>
      <c r="S383" s="20">
        <f t="shared" si="377"/>
        <v>14.778843402153244</v>
      </c>
      <c r="U383" s="84" t="s">
        <v>23</v>
      </c>
      <c r="V383" s="76">
        <v>14.778843402153244</v>
      </c>
      <c r="W383" s="76">
        <v>0</v>
      </c>
      <c r="X383" s="76">
        <v>0</v>
      </c>
      <c r="Y383" s="76">
        <v>0</v>
      </c>
      <c r="Z383" s="76">
        <v>0</v>
      </c>
      <c r="AA383" s="76">
        <v>0</v>
      </c>
      <c r="AB383" s="76">
        <v>0</v>
      </c>
      <c r="AC383" s="77">
        <v>0</v>
      </c>
      <c r="AD383" s="76">
        <v>0</v>
      </c>
      <c r="AE383" s="76">
        <v>0</v>
      </c>
      <c r="AF383" s="76">
        <v>0</v>
      </c>
      <c r="AG383" s="76">
        <v>0</v>
      </c>
      <c r="AH383" s="76">
        <v>0</v>
      </c>
      <c r="AI383" s="79">
        <f t="shared" si="378"/>
        <v>14.778843402153244</v>
      </c>
      <c r="BA383"/>
      <c r="BR383"/>
      <c r="CG383"/>
    </row>
    <row r="384" spans="1:85" x14ac:dyDescent="0.25">
      <c r="A384" s="21" t="s">
        <v>58</v>
      </c>
      <c r="B384" s="22">
        <v>13.395923721883957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376"/>
        <v>13.395923721883957</v>
      </c>
      <c r="J384" s="6"/>
      <c r="K384" s="25" t="s">
        <v>58</v>
      </c>
      <c r="L384" s="26">
        <v>13.395923721883957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7">
        <v>0</v>
      </c>
      <c r="S384" s="28">
        <f t="shared" si="377"/>
        <v>13.395923721883957</v>
      </c>
      <c r="U384" s="80" t="s">
        <v>58</v>
      </c>
      <c r="V384" s="81">
        <v>13.395923721883957</v>
      </c>
      <c r="W384" s="81">
        <v>0</v>
      </c>
      <c r="X384" s="81">
        <v>0</v>
      </c>
      <c r="Y384" s="81">
        <v>0</v>
      </c>
      <c r="Z384" s="81">
        <v>0</v>
      </c>
      <c r="AA384" s="81">
        <v>0</v>
      </c>
      <c r="AB384" s="81">
        <v>0</v>
      </c>
      <c r="AC384" s="82">
        <v>0</v>
      </c>
      <c r="AD384" s="81">
        <v>0</v>
      </c>
      <c r="AE384" s="81">
        <v>0</v>
      </c>
      <c r="AF384" s="81">
        <v>0</v>
      </c>
      <c r="AG384" s="81">
        <v>0</v>
      </c>
      <c r="AH384" s="81">
        <v>0</v>
      </c>
      <c r="AI384" s="83">
        <f t="shared" si="378"/>
        <v>13.395923721883957</v>
      </c>
      <c r="BA384"/>
      <c r="BR384"/>
      <c r="CG384"/>
    </row>
    <row r="385" spans="1:85" x14ac:dyDescent="0.25">
      <c r="A385" s="29" t="s">
        <v>21</v>
      </c>
      <c r="B385" s="18">
        <v>6.7463245181760412</v>
      </c>
      <c r="C385" s="18">
        <v>0</v>
      </c>
      <c r="D385" s="18">
        <v>0</v>
      </c>
      <c r="E385" s="18">
        <v>0</v>
      </c>
      <c r="F385" s="214"/>
      <c r="G385" s="18">
        <v>0</v>
      </c>
      <c r="H385" s="30">
        <v>0</v>
      </c>
      <c r="I385" s="16">
        <f t="shared" si="376"/>
        <v>6.7463245181760412</v>
      </c>
      <c r="J385" s="6"/>
      <c r="K385" s="31" t="s">
        <v>21</v>
      </c>
      <c r="L385" s="18">
        <v>6.7463245181760412</v>
      </c>
      <c r="M385" s="18">
        <v>0</v>
      </c>
      <c r="N385" s="18">
        <v>0</v>
      </c>
      <c r="O385" s="18">
        <v>0</v>
      </c>
      <c r="P385" s="18">
        <v>4.1280087912963195</v>
      </c>
      <c r="Q385" s="18">
        <v>0</v>
      </c>
      <c r="R385" s="19">
        <v>0</v>
      </c>
      <c r="S385" s="20">
        <f t="shared" si="377"/>
        <v>10.874333309472361</v>
      </c>
      <c r="U385" s="84" t="s">
        <v>21</v>
      </c>
      <c r="V385" s="76">
        <v>6.6829673885444043</v>
      </c>
      <c r="W385" s="76">
        <v>0</v>
      </c>
      <c r="X385" s="76">
        <v>0</v>
      </c>
      <c r="Y385" s="76">
        <v>0</v>
      </c>
      <c r="Z385" s="76">
        <v>0</v>
      </c>
      <c r="AA385" s="76">
        <v>0</v>
      </c>
      <c r="AB385" s="76">
        <v>4.1280087912963195</v>
      </c>
      <c r="AC385" s="77">
        <v>6.3357129631636908E-2</v>
      </c>
      <c r="AD385" s="76">
        <v>6.3357129631636908E-2</v>
      </c>
      <c r="AE385" s="76">
        <v>0</v>
      </c>
      <c r="AF385" s="76">
        <v>0</v>
      </c>
      <c r="AG385" s="76">
        <v>0</v>
      </c>
      <c r="AH385" s="76">
        <v>0</v>
      </c>
      <c r="AI385" s="79">
        <f t="shared" si="378"/>
        <v>10.874333309472361</v>
      </c>
      <c r="BA385"/>
      <c r="BR385"/>
      <c r="CG385"/>
    </row>
    <row r="386" spans="1:85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376"/>
        <v>0</v>
      </c>
      <c r="J386" s="6"/>
      <c r="K386" s="25" t="s">
        <v>20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7">
        <v>0</v>
      </c>
      <c r="S386" s="28">
        <f t="shared" si="377"/>
        <v>0</v>
      </c>
      <c r="U386" s="80" t="s">
        <v>59</v>
      </c>
      <c r="V386" s="81">
        <v>0</v>
      </c>
      <c r="W386" s="81">
        <v>0</v>
      </c>
      <c r="X386" s="81">
        <v>0</v>
      </c>
      <c r="Y386" s="81">
        <v>0</v>
      </c>
      <c r="Z386" s="81">
        <v>0</v>
      </c>
      <c r="AA386" s="81">
        <v>0</v>
      </c>
      <c r="AB386" s="81">
        <v>0</v>
      </c>
      <c r="AC386" s="82">
        <v>0</v>
      </c>
      <c r="AD386" s="81">
        <v>0</v>
      </c>
      <c r="AE386" s="81">
        <v>0</v>
      </c>
      <c r="AF386" s="81">
        <v>0</v>
      </c>
      <c r="AG386" s="81">
        <v>0</v>
      </c>
      <c r="AH386" s="81">
        <v>0</v>
      </c>
      <c r="AI386" s="83">
        <f t="shared" si="378"/>
        <v>0</v>
      </c>
      <c r="BA386"/>
      <c r="BR386"/>
      <c r="CG386"/>
    </row>
    <row r="387" spans="1:85" x14ac:dyDescent="0.25">
      <c r="A387" s="32" t="s">
        <v>62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376"/>
        <v>0</v>
      </c>
      <c r="J387" s="6"/>
      <c r="K387" s="33" t="s">
        <v>62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9">
        <v>0</v>
      </c>
      <c r="S387" s="20">
        <f t="shared" si="377"/>
        <v>0</v>
      </c>
      <c r="U387" s="85" t="s">
        <v>60</v>
      </c>
      <c r="V387" s="76">
        <v>0</v>
      </c>
      <c r="W387" s="76">
        <v>0</v>
      </c>
      <c r="X387" s="76">
        <v>0</v>
      </c>
      <c r="Y387" s="76">
        <v>0</v>
      </c>
      <c r="Z387" s="76">
        <v>0</v>
      </c>
      <c r="AA387" s="76">
        <v>0</v>
      </c>
      <c r="AB387" s="76">
        <v>0</v>
      </c>
      <c r="AC387" s="77">
        <v>0</v>
      </c>
      <c r="AD387" s="78">
        <v>0</v>
      </c>
      <c r="AE387" s="78">
        <v>0</v>
      </c>
      <c r="AF387" s="78">
        <v>0</v>
      </c>
      <c r="AG387" s="78">
        <v>0</v>
      </c>
      <c r="AH387" s="78">
        <v>0</v>
      </c>
      <c r="AI387" s="79">
        <f t="shared" si="378"/>
        <v>0</v>
      </c>
      <c r="BA387"/>
      <c r="BR387"/>
      <c r="CG387"/>
    </row>
    <row r="388" spans="1:85" ht="14.4" x14ac:dyDescent="0.3">
      <c r="A388" s="34" t="s">
        <v>22</v>
      </c>
      <c r="B388" s="35">
        <v>0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376"/>
        <v>0</v>
      </c>
      <c r="J388" s="6"/>
      <c r="K388" s="38" t="s">
        <v>22</v>
      </c>
      <c r="L388" s="39">
        <v>0</v>
      </c>
      <c r="M388" s="39">
        <v>0</v>
      </c>
      <c r="N388" s="39">
        <v>0</v>
      </c>
      <c r="O388" s="39">
        <v>0</v>
      </c>
      <c r="P388" s="39">
        <v>0</v>
      </c>
      <c r="Q388" s="39">
        <v>0</v>
      </c>
      <c r="R388" s="40">
        <v>0</v>
      </c>
      <c r="S388" s="41">
        <f t="shared" si="377"/>
        <v>0</v>
      </c>
      <c r="U388" s="86" t="s">
        <v>63</v>
      </c>
      <c r="V388" s="87">
        <v>0</v>
      </c>
      <c r="W388" s="87">
        <v>0</v>
      </c>
      <c r="X388" s="87">
        <v>0</v>
      </c>
      <c r="Y388" s="87">
        <v>0</v>
      </c>
      <c r="Z388" s="87">
        <v>0</v>
      </c>
      <c r="AA388" s="87">
        <v>0</v>
      </c>
      <c r="AB388" s="87">
        <v>0</v>
      </c>
      <c r="AC388" s="87">
        <v>0</v>
      </c>
      <c r="AD388" s="87">
        <v>0</v>
      </c>
      <c r="AE388" s="87">
        <v>0</v>
      </c>
      <c r="AF388" s="87">
        <v>0</v>
      </c>
      <c r="AG388" s="87">
        <v>0</v>
      </c>
      <c r="AH388" s="88">
        <v>0</v>
      </c>
      <c r="AI388" s="89">
        <f t="shared" si="378"/>
        <v>0</v>
      </c>
      <c r="BA388"/>
      <c r="BR388"/>
      <c r="CG388"/>
    </row>
    <row r="389" spans="1:85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376"/>
        <v>0</v>
      </c>
      <c r="J389" s="6"/>
      <c r="K389" s="46" t="s">
        <v>18</v>
      </c>
      <c r="L389" s="43">
        <v>0</v>
      </c>
      <c r="M389" s="43">
        <v>0</v>
      </c>
      <c r="N389" s="43">
        <v>0</v>
      </c>
      <c r="O389" s="43">
        <v>0</v>
      </c>
      <c r="P389" s="43">
        <v>0</v>
      </c>
      <c r="Q389" s="43">
        <v>0</v>
      </c>
      <c r="R389" s="47">
        <v>0</v>
      </c>
      <c r="S389" s="48">
        <f t="shared" si="377"/>
        <v>0</v>
      </c>
      <c r="U389" s="90" t="s">
        <v>18</v>
      </c>
      <c r="V389" s="91">
        <v>0</v>
      </c>
      <c r="W389" s="91">
        <v>0</v>
      </c>
      <c r="X389" s="91">
        <v>0</v>
      </c>
      <c r="Y389" s="91">
        <v>0</v>
      </c>
      <c r="Z389" s="91">
        <v>0</v>
      </c>
      <c r="AA389" s="91">
        <v>0</v>
      </c>
      <c r="AB389" s="91">
        <v>0</v>
      </c>
      <c r="AC389" s="91">
        <v>0</v>
      </c>
      <c r="AD389" s="92">
        <v>0</v>
      </c>
      <c r="AE389" s="92">
        <v>0</v>
      </c>
      <c r="AF389" s="92">
        <v>0</v>
      </c>
      <c r="AG389" s="92">
        <v>0</v>
      </c>
      <c r="AH389" s="92">
        <v>0</v>
      </c>
      <c r="AI389" s="93">
        <f t="shared" si="378"/>
        <v>0</v>
      </c>
      <c r="BA389"/>
      <c r="BR389"/>
      <c r="CG389"/>
    </row>
    <row r="390" spans="1:85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376"/>
        <v>0</v>
      </c>
      <c r="J390" s="6"/>
      <c r="K390" s="38" t="s">
        <v>19</v>
      </c>
      <c r="L390" s="39">
        <v>0</v>
      </c>
      <c r="M390" s="39">
        <v>0</v>
      </c>
      <c r="N390" s="39">
        <v>0</v>
      </c>
      <c r="O390" s="39">
        <v>0</v>
      </c>
      <c r="P390" s="39">
        <v>0</v>
      </c>
      <c r="Q390" s="39">
        <v>0</v>
      </c>
      <c r="R390" s="40">
        <v>0</v>
      </c>
      <c r="S390" s="41">
        <f t="shared" si="377"/>
        <v>0</v>
      </c>
      <c r="U390" s="86" t="s">
        <v>19</v>
      </c>
      <c r="V390" s="87">
        <v>0</v>
      </c>
      <c r="W390" s="87">
        <v>0</v>
      </c>
      <c r="X390" s="87">
        <v>0</v>
      </c>
      <c r="Y390" s="87">
        <v>0</v>
      </c>
      <c r="Z390" s="87">
        <v>0</v>
      </c>
      <c r="AA390" s="87">
        <v>0</v>
      </c>
      <c r="AB390" s="87">
        <v>0</v>
      </c>
      <c r="AC390" s="87">
        <v>0</v>
      </c>
      <c r="AD390" s="87">
        <v>0</v>
      </c>
      <c r="AE390" s="87">
        <v>0</v>
      </c>
      <c r="AF390" s="87">
        <v>0</v>
      </c>
      <c r="AG390" s="87">
        <v>0</v>
      </c>
      <c r="AH390" s="88">
        <v>0</v>
      </c>
      <c r="AI390" s="89">
        <f t="shared" si="378"/>
        <v>0</v>
      </c>
      <c r="BA390"/>
      <c r="BR390"/>
      <c r="CG390"/>
    </row>
    <row r="391" spans="1:85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376"/>
        <v>0</v>
      </c>
      <c r="J391" s="6"/>
      <c r="K391" s="53" t="s">
        <v>10</v>
      </c>
      <c r="L391" s="50">
        <v>0</v>
      </c>
      <c r="M391" s="50">
        <v>0</v>
      </c>
      <c r="N391" s="50">
        <v>0</v>
      </c>
      <c r="O391" s="50">
        <v>0</v>
      </c>
      <c r="P391" s="50">
        <v>0</v>
      </c>
      <c r="Q391" s="50">
        <v>0</v>
      </c>
      <c r="R391" s="54">
        <v>0</v>
      </c>
      <c r="S391" s="55">
        <f t="shared" si="377"/>
        <v>0</v>
      </c>
      <c r="U391" s="90" t="s">
        <v>10</v>
      </c>
      <c r="V391" s="91">
        <v>0</v>
      </c>
      <c r="W391" s="91">
        <v>0</v>
      </c>
      <c r="X391" s="91">
        <v>0</v>
      </c>
      <c r="Y391" s="91">
        <v>0</v>
      </c>
      <c r="Z391" s="91">
        <v>0</v>
      </c>
      <c r="AA391" s="91">
        <v>0</v>
      </c>
      <c r="AB391" s="91">
        <v>0</v>
      </c>
      <c r="AC391" s="91">
        <v>0</v>
      </c>
      <c r="AD391" s="92">
        <v>0</v>
      </c>
      <c r="AE391" s="92">
        <v>0</v>
      </c>
      <c r="AF391" s="92">
        <v>0</v>
      </c>
      <c r="AG391" s="92">
        <v>0</v>
      </c>
      <c r="AH391" s="92">
        <v>0</v>
      </c>
      <c r="AI391" s="93">
        <f t="shared" si="378"/>
        <v>0</v>
      </c>
      <c r="BA391"/>
      <c r="BR391"/>
      <c r="CG391"/>
    </row>
    <row r="392" spans="1:85" x14ac:dyDescent="0.25">
      <c r="A392" s="56" t="s">
        <v>25</v>
      </c>
      <c r="B392" s="57">
        <f>SUM(B371:B387)</f>
        <v>143.83260671058392</v>
      </c>
      <c r="C392" s="57">
        <f t="shared" ref="C392:I392" si="379">SUM(C371:C387)</f>
        <v>0.67587795045070065</v>
      </c>
      <c r="D392" s="57">
        <f t="shared" si="379"/>
        <v>16.801173967758551</v>
      </c>
      <c r="E392" s="57">
        <f t="shared" si="379"/>
        <v>540.91252966385093</v>
      </c>
      <c r="F392" s="57">
        <f t="shared" si="379"/>
        <v>0</v>
      </c>
      <c r="G392" s="57">
        <f t="shared" si="379"/>
        <v>34.340618609628336</v>
      </c>
      <c r="H392" s="58">
        <f t="shared" si="379"/>
        <v>0</v>
      </c>
      <c r="I392" s="16">
        <f t="shared" si="379"/>
        <v>736.56280690227231</v>
      </c>
      <c r="J392" s="6"/>
      <c r="K392" s="59" t="s">
        <v>25</v>
      </c>
      <c r="L392" s="57">
        <f>SUM(L371:L387)</f>
        <v>143.83260671058392</v>
      </c>
      <c r="M392" s="57">
        <f t="shared" ref="M392:S392" si="380">SUM(M371:M387)</f>
        <v>0.67587795045070065</v>
      </c>
      <c r="N392" s="57">
        <f t="shared" si="380"/>
        <v>16.801173967758551</v>
      </c>
      <c r="O392" s="57">
        <f t="shared" si="380"/>
        <v>540.91252966385093</v>
      </c>
      <c r="P392" s="57">
        <f t="shared" si="380"/>
        <v>337.57316864206189</v>
      </c>
      <c r="Q392" s="57">
        <f t="shared" si="380"/>
        <v>34.340618609628336</v>
      </c>
      <c r="R392" s="58">
        <f t="shared" si="380"/>
        <v>0</v>
      </c>
      <c r="S392" s="60">
        <f t="shared" si="380"/>
        <v>1074.1359755443341</v>
      </c>
      <c r="U392" s="94" t="s">
        <v>61</v>
      </c>
      <c r="V392" s="95">
        <f>SUM(V371:V387)</f>
        <v>136.35453314873499</v>
      </c>
      <c r="W392" s="95">
        <f t="shared" ref="W392:AH392" si="381">SUM(W371:W387)</f>
        <v>4.9244158717348805</v>
      </c>
      <c r="X392" s="95">
        <f t="shared" si="381"/>
        <v>34.340618609628336</v>
      </c>
      <c r="Y392" s="95">
        <f t="shared" si="381"/>
        <v>0.67587795045070065</v>
      </c>
      <c r="Z392" s="95">
        <f t="shared" si="381"/>
        <v>16.801173967758551</v>
      </c>
      <c r="AA392" s="95">
        <f t="shared" si="381"/>
        <v>535.30988147037328</v>
      </c>
      <c r="AB392" s="95">
        <f t="shared" si="381"/>
        <v>337.57316864206189</v>
      </c>
      <c r="AC392" s="95">
        <f t="shared" si="381"/>
        <v>8.1563058835915143</v>
      </c>
      <c r="AD392" s="96">
        <f t="shared" si="381"/>
        <v>2.5536576901140067</v>
      </c>
      <c r="AE392" s="96">
        <f t="shared" si="381"/>
        <v>0</v>
      </c>
      <c r="AF392" s="96">
        <f t="shared" si="381"/>
        <v>0</v>
      </c>
      <c r="AG392" s="96">
        <f t="shared" si="381"/>
        <v>0</v>
      </c>
      <c r="AH392" s="96">
        <f t="shared" si="381"/>
        <v>5.6026481934775072</v>
      </c>
      <c r="AI392" s="97">
        <f>SUM(V392:AC392)</f>
        <v>1074.1359755443343</v>
      </c>
      <c r="BA392"/>
      <c r="BR392"/>
      <c r="CG392"/>
    </row>
    <row r="393" spans="1:85" s="1" customFormat="1" ht="15" thickBot="1" x14ac:dyDescent="0.35">
      <c r="A393" s="61" t="s">
        <v>86</v>
      </c>
      <c r="B393" s="98">
        <f>IF($I392=0,"-",B392/$I392)</f>
        <v>0.19527541353261371</v>
      </c>
      <c r="C393" s="98">
        <f t="shared" ref="C393:H393" si="382">IF($I392=0,"-",C392/$I392)</f>
        <v>9.1761075106847826E-4</v>
      </c>
      <c r="D393" s="98">
        <f t="shared" si="382"/>
        <v>2.2810239412465669E-2</v>
      </c>
      <c r="E393" s="98">
        <f t="shared" si="382"/>
        <v>0.73437393878023982</v>
      </c>
      <c r="F393" s="98">
        <f t="shared" si="382"/>
        <v>0</v>
      </c>
      <c r="G393" s="98">
        <f t="shared" si="382"/>
        <v>4.6622797523612501E-2</v>
      </c>
      <c r="H393" s="99">
        <f t="shared" si="382"/>
        <v>0</v>
      </c>
      <c r="I393" s="100">
        <f>SUM(B393:H393)</f>
        <v>1.0000000000000002</v>
      </c>
      <c r="J393"/>
      <c r="K393" s="64" t="s">
        <v>86</v>
      </c>
      <c r="L393" s="65">
        <f>IF($S392=0,"-",L392/$S392)</f>
        <v>0.13390539930262985</v>
      </c>
      <c r="M393" s="65">
        <f t="shared" ref="M393:R393" si="383">IF($S392=0,"-",M392/$S392)</f>
        <v>6.2922941400244011E-4</v>
      </c>
      <c r="N393" s="65">
        <f t="shared" si="383"/>
        <v>1.5641570853489301E-2</v>
      </c>
      <c r="O393" s="65">
        <f t="shared" si="383"/>
        <v>0.50357919479396973</v>
      </c>
      <c r="P393" s="65">
        <f t="shared" si="383"/>
        <v>0.31427414808538717</v>
      </c>
      <c r="Q393" s="65">
        <f t="shared" si="383"/>
        <v>3.1970457550521691E-2</v>
      </c>
      <c r="R393" s="66">
        <f t="shared" si="383"/>
        <v>0</v>
      </c>
      <c r="S393" s="67">
        <f>SUM(L393:R393)</f>
        <v>1.0000000000000002</v>
      </c>
      <c r="U393" s="101" t="s">
        <v>86</v>
      </c>
      <c r="V393" s="102">
        <f>+V392/$AI392</f>
        <v>0.12694345618545669</v>
      </c>
      <c r="W393" s="102">
        <f t="shared" ref="W393:AH393" si="384">+W392/$AI392</f>
        <v>4.5845367661569662E-3</v>
      </c>
      <c r="X393" s="102">
        <f t="shared" si="384"/>
        <v>3.1970457550521685E-2</v>
      </c>
      <c r="Y393" s="102">
        <f t="shared" si="384"/>
        <v>6.2922941400244E-4</v>
      </c>
      <c r="Z393" s="102">
        <f t="shared" si="384"/>
        <v>1.5641570853489297E-2</v>
      </c>
      <c r="AA393" s="102">
        <f t="shared" si="384"/>
        <v>0.49836323673927507</v>
      </c>
      <c r="AB393" s="102">
        <f t="shared" si="384"/>
        <v>0.31427414808538712</v>
      </c>
      <c r="AC393" s="102">
        <f t="shared" si="384"/>
        <v>7.593364405710539E-3</v>
      </c>
      <c r="AD393" s="102">
        <f t="shared" si="384"/>
        <v>2.3774063510161297E-3</v>
      </c>
      <c r="AE393" s="102">
        <f t="shared" si="384"/>
        <v>0</v>
      </c>
      <c r="AF393" s="102">
        <f t="shared" si="384"/>
        <v>0</v>
      </c>
      <c r="AG393" s="102">
        <f t="shared" si="384"/>
        <v>0</v>
      </c>
      <c r="AH393" s="102">
        <f t="shared" si="384"/>
        <v>5.2159580546944093E-3</v>
      </c>
      <c r="AI393" s="103">
        <f>SUM(V393:AC393)</f>
        <v>0.99999999999999989</v>
      </c>
    </row>
    <row r="394" spans="1:85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K394" s="105"/>
      <c r="L394" s="105"/>
      <c r="M394" s="105"/>
      <c r="N394" s="105"/>
      <c r="O394" s="105"/>
      <c r="P394" s="105"/>
      <c r="Q394" s="105"/>
      <c r="R394" s="105"/>
      <c r="S394" s="105"/>
      <c r="AI394" s="6"/>
      <c r="BA394"/>
      <c r="BR394"/>
      <c r="CG394"/>
    </row>
    <row r="395" spans="1:85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K395" s="240" t="s">
        <v>40</v>
      </c>
      <c r="L395" s="10" t="s">
        <v>0</v>
      </c>
      <c r="M395" s="10" t="s">
        <v>1</v>
      </c>
      <c r="N395" s="10" t="s">
        <v>2</v>
      </c>
      <c r="O395" s="10" t="s">
        <v>3</v>
      </c>
      <c r="P395" s="10" t="s">
        <v>26</v>
      </c>
      <c r="Q395" s="10" t="s">
        <v>4</v>
      </c>
      <c r="R395" s="10" t="s">
        <v>85</v>
      </c>
      <c r="S395" s="11" t="s">
        <v>5</v>
      </c>
      <c r="U395" s="242" t="s">
        <v>40</v>
      </c>
      <c r="V395" s="69" t="s">
        <v>78</v>
      </c>
      <c r="W395" s="69" t="s">
        <v>79</v>
      </c>
      <c r="X395" s="69" t="s">
        <v>4</v>
      </c>
      <c r="Y395" s="69" t="s">
        <v>1</v>
      </c>
      <c r="Z395" s="69" t="s">
        <v>2</v>
      </c>
      <c r="AA395" s="69" t="s">
        <v>3</v>
      </c>
      <c r="AB395" s="69" t="s">
        <v>53</v>
      </c>
      <c r="AC395" s="69" t="s">
        <v>65</v>
      </c>
      <c r="AD395" s="70" t="s">
        <v>80</v>
      </c>
      <c r="AE395" s="70" t="s">
        <v>81</v>
      </c>
      <c r="AF395" s="70" t="s">
        <v>82</v>
      </c>
      <c r="AG395" s="70" t="s">
        <v>83</v>
      </c>
      <c r="AH395" s="70" t="s">
        <v>84</v>
      </c>
      <c r="AI395" s="71" t="s">
        <v>61</v>
      </c>
      <c r="BA395"/>
      <c r="BR395"/>
      <c r="CG395"/>
    </row>
    <row r="396" spans="1:85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K396" s="241" t="s">
        <v>40</v>
      </c>
      <c r="L396" s="207" t="s">
        <v>66</v>
      </c>
      <c r="M396" s="208"/>
      <c r="N396" s="208"/>
      <c r="O396" s="208"/>
      <c r="P396" s="208"/>
      <c r="Q396" s="208"/>
      <c r="R396" s="208"/>
      <c r="S396" s="209"/>
      <c r="U396" s="243" t="s">
        <v>40</v>
      </c>
      <c r="V396" s="236" t="s">
        <v>66</v>
      </c>
      <c r="W396" s="236"/>
      <c r="X396" s="236"/>
      <c r="Y396" s="236"/>
      <c r="Z396" s="236"/>
      <c r="AA396" s="236"/>
      <c r="AB396" s="236"/>
      <c r="AC396" s="236"/>
      <c r="AD396" s="236"/>
      <c r="AE396" s="236"/>
      <c r="AF396" s="236"/>
      <c r="AG396" s="236"/>
      <c r="AH396" s="236"/>
      <c r="AI396" s="237"/>
      <c r="BA396"/>
      <c r="BR396"/>
      <c r="CG396"/>
    </row>
    <row r="397" spans="1:85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  <c r="J397" s="6"/>
      <c r="K397" s="72" t="s">
        <v>6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73">
        <v>0</v>
      </c>
      <c r="S397" s="74">
        <f>SUM(L397:R397)</f>
        <v>0</v>
      </c>
      <c r="U397" s="75" t="s">
        <v>6</v>
      </c>
      <c r="V397" s="76">
        <v>0</v>
      </c>
      <c r="W397" s="76">
        <v>0</v>
      </c>
      <c r="X397" s="76">
        <v>0</v>
      </c>
      <c r="Y397" s="76">
        <v>0</v>
      </c>
      <c r="Z397" s="76">
        <v>0</v>
      </c>
      <c r="AA397" s="76">
        <v>0</v>
      </c>
      <c r="AB397" s="76">
        <v>0</v>
      </c>
      <c r="AC397" s="77">
        <v>0</v>
      </c>
      <c r="AD397" s="78">
        <v>0</v>
      </c>
      <c r="AE397" s="78">
        <v>0</v>
      </c>
      <c r="AF397" s="78">
        <v>0</v>
      </c>
      <c r="AG397" s="78">
        <v>0</v>
      </c>
      <c r="AH397" s="78">
        <v>0</v>
      </c>
      <c r="AI397" s="79">
        <f>SUM(V397:AC397)</f>
        <v>0</v>
      </c>
      <c r="BA397"/>
      <c r="BR397"/>
      <c r="CG397"/>
    </row>
    <row r="398" spans="1:85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385">SUM(B398:H398)</f>
        <v>0</v>
      </c>
      <c r="J398" s="6"/>
      <c r="K398" s="25" t="s">
        <v>7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7">
        <v>0</v>
      </c>
      <c r="S398" s="28">
        <f t="shared" ref="S398:S417" si="386">SUM(L398:R398)</f>
        <v>0</v>
      </c>
      <c r="U398" s="80" t="s">
        <v>7</v>
      </c>
      <c r="V398" s="81">
        <v>0</v>
      </c>
      <c r="W398" s="81">
        <v>0</v>
      </c>
      <c r="X398" s="81">
        <v>0</v>
      </c>
      <c r="Y398" s="81">
        <v>0</v>
      </c>
      <c r="Z398" s="81">
        <v>0</v>
      </c>
      <c r="AA398" s="81">
        <v>0</v>
      </c>
      <c r="AB398" s="81">
        <v>0</v>
      </c>
      <c r="AC398" s="82">
        <v>0</v>
      </c>
      <c r="AD398" s="81">
        <v>0</v>
      </c>
      <c r="AE398" s="81">
        <v>0</v>
      </c>
      <c r="AF398" s="81">
        <v>0</v>
      </c>
      <c r="AG398" s="81">
        <v>0</v>
      </c>
      <c r="AH398" s="81">
        <v>0</v>
      </c>
      <c r="AI398" s="83">
        <f t="shared" ref="AI398:AI417" si="387">SUM(V398:AC398)</f>
        <v>0</v>
      </c>
      <c r="BA398"/>
      <c r="BR398"/>
      <c r="CG398"/>
    </row>
    <row r="399" spans="1:85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385"/>
        <v>0</v>
      </c>
      <c r="J399" s="6"/>
      <c r="K399" s="31" t="s">
        <v>9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9">
        <v>0</v>
      </c>
      <c r="S399" s="20">
        <f t="shared" si="386"/>
        <v>0</v>
      </c>
      <c r="U399" s="84" t="s">
        <v>9</v>
      </c>
      <c r="V399" s="76">
        <v>0</v>
      </c>
      <c r="W399" s="76">
        <v>0</v>
      </c>
      <c r="X399" s="76">
        <v>0</v>
      </c>
      <c r="Y399" s="76">
        <v>0</v>
      </c>
      <c r="Z399" s="76">
        <v>0</v>
      </c>
      <c r="AA399" s="76">
        <v>0</v>
      </c>
      <c r="AB399" s="76">
        <v>0</v>
      </c>
      <c r="AC399" s="77">
        <v>0</v>
      </c>
      <c r="AD399" s="78">
        <v>0</v>
      </c>
      <c r="AE399" s="78">
        <v>0</v>
      </c>
      <c r="AF399" s="78">
        <v>0</v>
      </c>
      <c r="AG399" s="78">
        <v>0</v>
      </c>
      <c r="AH399" s="78">
        <v>0</v>
      </c>
      <c r="AI399" s="79">
        <f t="shared" si="387"/>
        <v>0</v>
      </c>
      <c r="BA399"/>
      <c r="BR399"/>
      <c r="CG399"/>
    </row>
    <row r="400" spans="1:85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385"/>
        <v>0</v>
      </c>
      <c r="J400" s="6"/>
      <c r="K400" s="25" t="s">
        <v>54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7">
        <v>0</v>
      </c>
      <c r="S400" s="28">
        <f t="shared" si="386"/>
        <v>0</v>
      </c>
      <c r="U400" s="80" t="s">
        <v>54</v>
      </c>
      <c r="V400" s="81">
        <v>0</v>
      </c>
      <c r="W400" s="81">
        <v>0</v>
      </c>
      <c r="X400" s="81">
        <v>0</v>
      </c>
      <c r="Y400" s="81">
        <v>0</v>
      </c>
      <c r="Z400" s="81">
        <v>0</v>
      </c>
      <c r="AA400" s="81">
        <v>0</v>
      </c>
      <c r="AB400" s="81">
        <v>0</v>
      </c>
      <c r="AC400" s="82">
        <v>0</v>
      </c>
      <c r="AD400" s="81">
        <v>0</v>
      </c>
      <c r="AE400" s="81">
        <v>0</v>
      </c>
      <c r="AF400" s="81">
        <v>0</v>
      </c>
      <c r="AG400" s="81">
        <v>0</v>
      </c>
      <c r="AH400" s="81">
        <v>0</v>
      </c>
      <c r="AI400" s="83">
        <f t="shared" si="387"/>
        <v>0</v>
      </c>
      <c r="BA400"/>
      <c r="BR400"/>
      <c r="CG400"/>
    </row>
    <row r="401" spans="1:85" x14ac:dyDescent="0.25">
      <c r="A401" s="29" t="s">
        <v>15</v>
      </c>
      <c r="B401" s="18">
        <v>3.5482191035091879</v>
      </c>
      <c r="C401" s="18">
        <v>1.5470528155412564</v>
      </c>
      <c r="D401" s="18">
        <v>0</v>
      </c>
      <c r="E401" s="18">
        <v>0</v>
      </c>
      <c r="F401" s="214"/>
      <c r="G401" s="18">
        <v>0</v>
      </c>
      <c r="H401" s="30">
        <v>0</v>
      </c>
      <c r="I401" s="16">
        <f t="shared" si="385"/>
        <v>5.0952719190504441</v>
      </c>
      <c r="J401" s="6"/>
      <c r="K401" s="31" t="s">
        <v>15</v>
      </c>
      <c r="L401" s="18">
        <v>3.5482191035091879</v>
      </c>
      <c r="M401" s="18">
        <v>1.5470528155412564</v>
      </c>
      <c r="N401" s="18">
        <v>0</v>
      </c>
      <c r="O401" s="18">
        <v>0</v>
      </c>
      <c r="P401" s="18">
        <v>0</v>
      </c>
      <c r="Q401" s="18">
        <v>0</v>
      </c>
      <c r="R401" s="19">
        <v>0</v>
      </c>
      <c r="S401" s="20">
        <f t="shared" si="386"/>
        <v>5.0952719190504441</v>
      </c>
      <c r="U401" s="84" t="s">
        <v>15</v>
      </c>
      <c r="V401" s="76">
        <v>3.5482191035091879</v>
      </c>
      <c r="W401" s="76">
        <v>0</v>
      </c>
      <c r="X401" s="76">
        <v>0</v>
      </c>
      <c r="Y401" s="76">
        <v>1.5470528155412564</v>
      </c>
      <c r="Z401" s="76">
        <v>0</v>
      </c>
      <c r="AA401" s="76">
        <v>0</v>
      </c>
      <c r="AB401" s="76">
        <v>0</v>
      </c>
      <c r="AC401" s="77">
        <v>0</v>
      </c>
      <c r="AD401" s="78">
        <v>0</v>
      </c>
      <c r="AE401" s="78">
        <v>0</v>
      </c>
      <c r="AF401" s="78">
        <v>0</v>
      </c>
      <c r="AG401" s="78">
        <v>0</v>
      </c>
      <c r="AH401" s="78">
        <v>0</v>
      </c>
      <c r="AI401" s="79">
        <f t="shared" si="387"/>
        <v>5.0952719190504441</v>
      </c>
      <c r="BA401"/>
      <c r="BR401"/>
      <c r="CG401"/>
    </row>
    <row r="402" spans="1:85" x14ac:dyDescent="0.25">
      <c r="A402" s="21" t="s">
        <v>14</v>
      </c>
      <c r="B402" s="22">
        <v>1.3997087604993201</v>
      </c>
      <c r="C402" s="22">
        <v>0.88359193033514494</v>
      </c>
      <c r="D402" s="22">
        <v>0.21295182476824256</v>
      </c>
      <c r="E402" s="22">
        <v>0</v>
      </c>
      <c r="F402" s="214"/>
      <c r="G402" s="22">
        <v>0</v>
      </c>
      <c r="H402" s="23">
        <v>0</v>
      </c>
      <c r="I402" s="24">
        <f t="shared" si="385"/>
        <v>2.4962525156027073</v>
      </c>
      <c r="J402" s="6"/>
      <c r="K402" s="25" t="s">
        <v>14</v>
      </c>
      <c r="L402" s="26">
        <v>1.3997087604993201</v>
      </c>
      <c r="M402" s="26">
        <v>0.88359193033514494</v>
      </c>
      <c r="N402" s="26">
        <v>0.21295182476824256</v>
      </c>
      <c r="O402" s="26">
        <v>0</v>
      </c>
      <c r="P402" s="26">
        <v>0</v>
      </c>
      <c r="Q402" s="26">
        <v>0</v>
      </c>
      <c r="R402" s="27">
        <v>0</v>
      </c>
      <c r="S402" s="28">
        <f t="shared" si="386"/>
        <v>2.4962525156027073</v>
      </c>
      <c r="U402" s="80" t="s">
        <v>55</v>
      </c>
      <c r="V402" s="81">
        <v>1.3997087604993201</v>
      </c>
      <c r="W402" s="81">
        <v>0</v>
      </c>
      <c r="X402" s="81">
        <v>0</v>
      </c>
      <c r="Y402" s="81">
        <v>0.88359193033514494</v>
      </c>
      <c r="Z402" s="81">
        <v>0.21295182476824256</v>
      </c>
      <c r="AA402" s="81">
        <v>0</v>
      </c>
      <c r="AB402" s="81">
        <v>0</v>
      </c>
      <c r="AC402" s="82">
        <v>0</v>
      </c>
      <c r="AD402" s="81">
        <v>0</v>
      </c>
      <c r="AE402" s="81">
        <v>0</v>
      </c>
      <c r="AF402" s="81">
        <v>0</v>
      </c>
      <c r="AG402" s="81">
        <v>0</v>
      </c>
      <c r="AH402" s="81">
        <v>0</v>
      </c>
      <c r="AI402" s="83">
        <f t="shared" si="387"/>
        <v>2.4962525156027073</v>
      </c>
      <c r="BA402"/>
      <c r="BR402"/>
      <c r="CG402"/>
    </row>
    <row r="403" spans="1:85" x14ac:dyDescent="0.25">
      <c r="A403" s="29" t="s">
        <v>56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385"/>
        <v>0</v>
      </c>
      <c r="J403" s="6"/>
      <c r="K403" s="31" t="s">
        <v>56</v>
      </c>
      <c r="L403" s="18">
        <v>0</v>
      </c>
      <c r="M403" s="18">
        <v>0</v>
      </c>
      <c r="N403" s="18">
        <v>0</v>
      </c>
      <c r="O403" s="18">
        <v>0</v>
      </c>
      <c r="P403" s="18">
        <v>3.7119708659327162</v>
      </c>
      <c r="Q403" s="18">
        <v>0</v>
      </c>
      <c r="R403" s="19">
        <v>0</v>
      </c>
      <c r="S403" s="20">
        <f t="shared" si="386"/>
        <v>3.7119708659327162</v>
      </c>
      <c r="U403" s="84" t="s">
        <v>56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</v>
      </c>
      <c r="AB403" s="76">
        <v>3.7119708659327162</v>
      </c>
      <c r="AC403" s="77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9">
        <f t="shared" si="387"/>
        <v>3.7119708659327162</v>
      </c>
      <c r="BA403"/>
      <c r="BR403"/>
      <c r="CG403"/>
    </row>
    <row r="404" spans="1:85" x14ac:dyDescent="0.25">
      <c r="A404" s="21" t="s">
        <v>11</v>
      </c>
      <c r="B404" s="22">
        <v>0</v>
      </c>
      <c r="C404" s="22">
        <v>2.5054353381067908E-2</v>
      </c>
      <c r="D404" s="22">
        <v>0</v>
      </c>
      <c r="E404" s="22">
        <v>0</v>
      </c>
      <c r="F404" s="214"/>
      <c r="G404" s="22">
        <v>0</v>
      </c>
      <c r="H404" s="23">
        <v>0</v>
      </c>
      <c r="I404" s="24">
        <f t="shared" si="385"/>
        <v>2.5054353381067908E-2</v>
      </c>
      <c r="J404" s="6"/>
      <c r="K404" s="25" t="s">
        <v>11</v>
      </c>
      <c r="L404" s="26">
        <v>0</v>
      </c>
      <c r="M404" s="26">
        <v>2.5054353381067908E-2</v>
      </c>
      <c r="N404" s="26">
        <v>0</v>
      </c>
      <c r="O404" s="26">
        <v>0</v>
      </c>
      <c r="P404" s="26">
        <v>0.47013862755173086</v>
      </c>
      <c r="Q404" s="26">
        <v>0</v>
      </c>
      <c r="R404" s="27">
        <v>0</v>
      </c>
      <c r="S404" s="28">
        <f t="shared" si="386"/>
        <v>0.49519298093279879</v>
      </c>
      <c r="U404" s="80" t="s">
        <v>11</v>
      </c>
      <c r="V404" s="81">
        <v>0</v>
      </c>
      <c r="W404" s="81">
        <v>0</v>
      </c>
      <c r="X404" s="81">
        <v>0</v>
      </c>
      <c r="Y404" s="81">
        <v>2.5054353381067908E-2</v>
      </c>
      <c r="Z404" s="81">
        <v>0</v>
      </c>
      <c r="AA404" s="81">
        <v>0</v>
      </c>
      <c r="AB404" s="81">
        <v>0.47013862755173086</v>
      </c>
      <c r="AC404" s="82">
        <v>0</v>
      </c>
      <c r="AD404" s="81">
        <v>0</v>
      </c>
      <c r="AE404" s="81">
        <v>0</v>
      </c>
      <c r="AF404" s="81">
        <v>0</v>
      </c>
      <c r="AG404" s="81">
        <v>0</v>
      </c>
      <c r="AH404" s="81">
        <v>0</v>
      </c>
      <c r="AI404" s="83">
        <f t="shared" si="387"/>
        <v>0.49519298093279879</v>
      </c>
      <c r="BA404"/>
      <c r="BR404"/>
      <c r="CG404"/>
    </row>
    <row r="405" spans="1:85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385"/>
        <v>0</v>
      </c>
      <c r="J405" s="6"/>
      <c r="K405" s="31" t="s">
        <v>57</v>
      </c>
      <c r="L405" s="18">
        <v>0</v>
      </c>
      <c r="M405" s="18">
        <v>0</v>
      </c>
      <c r="N405" s="18">
        <v>0</v>
      </c>
      <c r="O405" s="18">
        <v>0</v>
      </c>
      <c r="P405" s="18">
        <v>0</v>
      </c>
      <c r="Q405" s="18">
        <v>0</v>
      </c>
      <c r="R405" s="19">
        <v>0</v>
      </c>
      <c r="S405" s="20">
        <f t="shared" si="386"/>
        <v>0</v>
      </c>
      <c r="U405" s="84" t="s">
        <v>57</v>
      </c>
      <c r="V405" s="76">
        <v>0</v>
      </c>
      <c r="W405" s="76">
        <v>0</v>
      </c>
      <c r="X405" s="76">
        <v>0</v>
      </c>
      <c r="Y405" s="76">
        <v>0</v>
      </c>
      <c r="Z405" s="76">
        <v>0</v>
      </c>
      <c r="AA405" s="76">
        <v>0</v>
      </c>
      <c r="AB405" s="76">
        <v>0</v>
      </c>
      <c r="AC405" s="77">
        <v>0</v>
      </c>
      <c r="AD405" s="76">
        <v>0</v>
      </c>
      <c r="AE405" s="76">
        <v>0</v>
      </c>
      <c r="AF405" s="76">
        <v>0</v>
      </c>
      <c r="AG405" s="76">
        <v>0</v>
      </c>
      <c r="AH405" s="76">
        <v>0</v>
      </c>
      <c r="AI405" s="79">
        <f t="shared" si="387"/>
        <v>0</v>
      </c>
      <c r="BA405"/>
      <c r="BR405"/>
      <c r="CG405"/>
    </row>
    <row r="406" spans="1:85" x14ac:dyDescent="0.25">
      <c r="A406" s="21" t="s">
        <v>16</v>
      </c>
      <c r="B406" s="22">
        <v>0</v>
      </c>
      <c r="C406" s="22">
        <v>0</v>
      </c>
      <c r="D406" s="22">
        <v>0.28589438810191242</v>
      </c>
      <c r="E406" s="22">
        <v>0</v>
      </c>
      <c r="F406" s="214"/>
      <c r="G406" s="22">
        <v>0</v>
      </c>
      <c r="H406" s="23">
        <v>0</v>
      </c>
      <c r="I406" s="24">
        <f t="shared" si="385"/>
        <v>0.28589438810191242</v>
      </c>
      <c r="J406" s="6"/>
      <c r="K406" s="25" t="s">
        <v>16</v>
      </c>
      <c r="L406" s="26">
        <v>0</v>
      </c>
      <c r="M406" s="26">
        <v>0</v>
      </c>
      <c r="N406" s="26">
        <v>0.28589438810191242</v>
      </c>
      <c r="O406" s="26">
        <v>0</v>
      </c>
      <c r="P406" s="26">
        <v>0</v>
      </c>
      <c r="Q406" s="26">
        <v>0</v>
      </c>
      <c r="R406" s="27">
        <v>0</v>
      </c>
      <c r="S406" s="28">
        <f t="shared" si="386"/>
        <v>0.28589438810191242</v>
      </c>
      <c r="U406" s="80" t="s">
        <v>16</v>
      </c>
      <c r="V406" s="81">
        <v>0</v>
      </c>
      <c r="W406" s="81">
        <v>0</v>
      </c>
      <c r="X406" s="81">
        <v>0</v>
      </c>
      <c r="Y406" s="81">
        <v>0</v>
      </c>
      <c r="Z406" s="81">
        <v>0.28589438810191242</v>
      </c>
      <c r="AA406" s="81">
        <v>0</v>
      </c>
      <c r="AB406" s="81">
        <v>0</v>
      </c>
      <c r="AC406" s="82">
        <v>0</v>
      </c>
      <c r="AD406" s="81">
        <v>0</v>
      </c>
      <c r="AE406" s="81">
        <v>0</v>
      </c>
      <c r="AF406" s="81">
        <v>0</v>
      </c>
      <c r="AG406" s="81">
        <v>0</v>
      </c>
      <c r="AH406" s="81">
        <v>0</v>
      </c>
      <c r="AI406" s="83">
        <f t="shared" si="387"/>
        <v>0.28589438810191242</v>
      </c>
      <c r="BA406"/>
      <c r="BR406"/>
      <c r="CG406"/>
    </row>
    <row r="407" spans="1:85" x14ac:dyDescent="0.25">
      <c r="A407" s="29" t="s">
        <v>136</v>
      </c>
      <c r="B407" s="18">
        <v>11.474739488789227</v>
      </c>
      <c r="C407" s="18">
        <v>84.755011811353768</v>
      </c>
      <c r="D407" s="18">
        <v>33.489547242955375</v>
      </c>
      <c r="E407" s="18">
        <v>0</v>
      </c>
      <c r="F407" s="214"/>
      <c r="G407" s="18">
        <v>0</v>
      </c>
      <c r="H407" s="30">
        <v>0</v>
      </c>
      <c r="I407" s="16">
        <f t="shared" si="385"/>
        <v>129.71929854309838</v>
      </c>
      <c r="J407" s="6"/>
      <c r="K407" s="31" t="s">
        <v>136</v>
      </c>
      <c r="L407" s="18">
        <v>11.474739488789227</v>
      </c>
      <c r="M407" s="18">
        <v>84.755011811353768</v>
      </c>
      <c r="N407" s="18">
        <v>33.489547242955375</v>
      </c>
      <c r="O407" s="18">
        <v>0</v>
      </c>
      <c r="P407" s="18">
        <v>0</v>
      </c>
      <c r="Q407" s="18">
        <v>0</v>
      </c>
      <c r="R407" s="19">
        <v>0</v>
      </c>
      <c r="S407" s="20">
        <f t="shared" si="386"/>
        <v>129.71929854309838</v>
      </c>
      <c r="U407" s="84" t="s">
        <v>136</v>
      </c>
      <c r="V407" s="76">
        <v>11.474739488789227</v>
      </c>
      <c r="W407" s="76">
        <v>0</v>
      </c>
      <c r="X407" s="76">
        <v>0</v>
      </c>
      <c r="Y407" s="76">
        <v>84.755011811353768</v>
      </c>
      <c r="Z407" s="76">
        <v>14.517614787079099</v>
      </c>
      <c r="AA407" s="76">
        <v>0</v>
      </c>
      <c r="AB407" s="76">
        <v>0</v>
      </c>
      <c r="AC407" s="77">
        <v>18.971932455876278</v>
      </c>
      <c r="AD407" s="76">
        <v>0</v>
      </c>
      <c r="AE407" s="76">
        <v>0</v>
      </c>
      <c r="AF407" s="76">
        <v>0</v>
      </c>
      <c r="AG407" s="76">
        <v>18.971932455876278</v>
      </c>
      <c r="AH407" s="76">
        <v>0</v>
      </c>
      <c r="AI407" s="79">
        <f t="shared" si="387"/>
        <v>129.71929854309838</v>
      </c>
      <c r="BA407"/>
      <c r="BR407"/>
      <c r="CG407"/>
    </row>
    <row r="408" spans="1:85" x14ac:dyDescent="0.25">
      <c r="A408" s="21" t="s">
        <v>24</v>
      </c>
      <c r="B408" s="22">
        <v>7.7470417921881785</v>
      </c>
      <c r="C408" s="22">
        <v>0.18934660294636224</v>
      </c>
      <c r="D408" s="22">
        <v>1.5260434546986572</v>
      </c>
      <c r="E408" s="22">
        <v>56.663560280327502</v>
      </c>
      <c r="F408" s="214"/>
      <c r="G408" s="22">
        <v>7.8875032422693518</v>
      </c>
      <c r="H408" s="23">
        <v>0</v>
      </c>
      <c r="I408" s="24">
        <f t="shared" si="385"/>
        <v>74.013495372430043</v>
      </c>
      <c r="J408" s="6"/>
      <c r="K408" s="25" t="s">
        <v>24</v>
      </c>
      <c r="L408" s="26">
        <v>7.7470417921881785</v>
      </c>
      <c r="M408" s="26">
        <v>0.18934660294636224</v>
      </c>
      <c r="N408" s="26">
        <v>1.5260434546986572</v>
      </c>
      <c r="O408" s="26">
        <v>56.663560280327502</v>
      </c>
      <c r="P408" s="26">
        <v>0</v>
      </c>
      <c r="Q408" s="26">
        <v>7.8875032422693518</v>
      </c>
      <c r="R408" s="27">
        <v>0</v>
      </c>
      <c r="S408" s="28">
        <f t="shared" si="386"/>
        <v>74.013495372430043</v>
      </c>
      <c r="U408" s="80" t="s">
        <v>24</v>
      </c>
      <c r="V408" s="81">
        <v>0</v>
      </c>
      <c r="W408" s="81">
        <v>5.9797224220059633</v>
      </c>
      <c r="X408" s="81">
        <v>7.8875032422693518</v>
      </c>
      <c r="Y408" s="81">
        <v>0.18934660294636224</v>
      </c>
      <c r="Z408" s="81">
        <v>1.5260434546986572</v>
      </c>
      <c r="AA408" s="81">
        <v>54.353425490510915</v>
      </c>
      <c r="AB408" s="81">
        <v>0</v>
      </c>
      <c r="AC408" s="82">
        <v>4.0774541599988057</v>
      </c>
      <c r="AD408" s="81">
        <v>1.7673193701822152</v>
      </c>
      <c r="AE408" s="81">
        <v>2.3101347898165892</v>
      </c>
      <c r="AF408" s="81">
        <v>0</v>
      </c>
      <c r="AG408" s="81">
        <v>0</v>
      </c>
      <c r="AH408" s="81">
        <v>0</v>
      </c>
      <c r="AI408" s="83">
        <f t="shared" si="387"/>
        <v>74.013495372430057</v>
      </c>
      <c r="BA408"/>
      <c r="BR408"/>
      <c r="CG408"/>
    </row>
    <row r="409" spans="1:85" x14ac:dyDescent="0.25">
      <c r="A409" s="29" t="s">
        <v>23</v>
      </c>
      <c r="B409" s="18">
        <v>1.3414138739781152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385"/>
        <v>1.3414138739781152</v>
      </c>
      <c r="J409" s="6"/>
      <c r="K409" s="31" t="s">
        <v>23</v>
      </c>
      <c r="L409" s="18">
        <v>1.3414138739781152</v>
      </c>
      <c r="M409" s="18">
        <v>0</v>
      </c>
      <c r="N409" s="18">
        <v>0</v>
      </c>
      <c r="O409" s="18">
        <v>0</v>
      </c>
      <c r="P409" s="18">
        <v>0</v>
      </c>
      <c r="Q409" s="18">
        <v>0</v>
      </c>
      <c r="R409" s="19">
        <v>0</v>
      </c>
      <c r="S409" s="20">
        <f t="shared" si="386"/>
        <v>1.3414138739781152</v>
      </c>
      <c r="U409" s="84" t="s">
        <v>23</v>
      </c>
      <c r="V409" s="76">
        <v>1.3414138739781152</v>
      </c>
      <c r="W409" s="76">
        <v>0</v>
      </c>
      <c r="X409" s="76">
        <v>0</v>
      </c>
      <c r="Y409" s="76">
        <v>0</v>
      </c>
      <c r="Z409" s="76">
        <v>0</v>
      </c>
      <c r="AA409" s="76">
        <v>0</v>
      </c>
      <c r="AB409" s="76">
        <v>0</v>
      </c>
      <c r="AC409" s="77">
        <v>0</v>
      </c>
      <c r="AD409" s="76">
        <v>0</v>
      </c>
      <c r="AE409" s="76">
        <v>0</v>
      </c>
      <c r="AF409" s="76">
        <v>0</v>
      </c>
      <c r="AG409" s="76">
        <v>0</v>
      </c>
      <c r="AH409" s="76">
        <v>0</v>
      </c>
      <c r="AI409" s="79">
        <f t="shared" si="387"/>
        <v>1.3414138739781152</v>
      </c>
      <c r="BA409"/>
      <c r="BR409"/>
      <c r="CG409"/>
    </row>
    <row r="410" spans="1:85" x14ac:dyDescent="0.25">
      <c r="A410" s="21" t="s">
        <v>58</v>
      </c>
      <c r="B410" s="22">
        <v>5.9323312186513565E-2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385"/>
        <v>5.9323312186513565E-2</v>
      </c>
      <c r="J410" s="6"/>
      <c r="K410" s="25" t="s">
        <v>58</v>
      </c>
      <c r="L410" s="26">
        <v>5.9323312186513565E-2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7">
        <v>0</v>
      </c>
      <c r="S410" s="28">
        <f t="shared" si="386"/>
        <v>5.9323312186513565E-2</v>
      </c>
      <c r="U410" s="80" t="s">
        <v>58</v>
      </c>
      <c r="V410" s="81">
        <v>5.9323312186513565E-2</v>
      </c>
      <c r="W410" s="81">
        <v>0</v>
      </c>
      <c r="X410" s="81">
        <v>0</v>
      </c>
      <c r="Y410" s="81">
        <v>0</v>
      </c>
      <c r="Z410" s="81">
        <v>0</v>
      </c>
      <c r="AA410" s="81">
        <v>0</v>
      </c>
      <c r="AB410" s="81">
        <v>0</v>
      </c>
      <c r="AC410" s="82">
        <v>0</v>
      </c>
      <c r="AD410" s="81">
        <v>0</v>
      </c>
      <c r="AE410" s="81">
        <v>0</v>
      </c>
      <c r="AF410" s="81">
        <v>0</v>
      </c>
      <c r="AG410" s="81">
        <v>0</v>
      </c>
      <c r="AH410" s="81">
        <v>0</v>
      </c>
      <c r="AI410" s="83">
        <f t="shared" si="387"/>
        <v>5.9323312186513565E-2</v>
      </c>
      <c r="BA410"/>
      <c r="BR410"/>
      <c r="CG410"/>
    </row>
    <row r="411" spans="1:85" x14ac:dyDescent="0.25">
      <c r="A411" s="29" t="s">
        <v>21</v>
      </c>
      <c r="B411" s="18">
        <v>6.1181585674576711E-2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385"/>
        <v>6.1181585674576711E-2</v>
      </c>
      <c r="J411" s="6"/>
      <c r="K411" s="31" t="s">
        <v>21</v>
      </c>
      <c r="L411" s="18">
        <v>6.1181585674576711E-2</v>
      </c>
      <c r="M411" s="18">
        <v>0</v>
      </c>
      <c r="N411" s="18">
        <v>0</v>
      </c>
      <c r="O411" s="18">
        <v>0</v>
      </c>
      <c r="P411" s="18">
        <v>1.7362983449511277E-2</v>
      </c>
      <c r="Q411" s="18">
        <v>0</v>
      </c>
      <c r="R411" s="19">
        <v>0</v>
      </c>
      <c r="S411" s="20">
        <f t="shared" si="386"/>
        <v>7.8544569124087985E-2</v>
      </c>
      <c r="U411" s="84" t="s">
        <v>21</v>
      </c>
      <c r="V411" s="76">
        <v>0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1.7362983449511277E-2</v>
      </c>
      <c r="AC411" s="77">
        <v>6.1181585674576711E-2</v>
      </c>
      <c r="AD411" s="76">
        <v>6.1181585674576711E-2</v>
      </c>
      <c r="AE411" s="76">
        <v>0</v>
      </c>
      <c r="AF411" s="76">
        <v>0</v>
      </c>
      <c r="AG411" s="76">
        <v>0</v>
      </c>
      <c r="AH411" s="76">
        <v>0</v>
      </c>
      <c r="AI411" s="79">
        <f t="shared" si="387"/>
        <v>7.8544569124087985E-2</v>
      </c>
      <c r="BA411"/>
      <c r="BR411"/>
      <c r="CG411"/>
    </row>
    <row r="412" spans="1:85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385"/>
        <v>0</v>
      </c>
      <c r="J412" s="6"/>
      <c r="K412" s="25" t="s">
        <v>20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0</v>
      </c>
      <c r="R412" s="27">
        <v>0</v>
      </c>
      <c r="S412" s="28">
        <f t="shared" si="386"/>
        <v>0</v>
      </c>
      <c r="U412" s="80" t="s">
        <v>59</v>
      </c>
      <c r="V412" s="81">
        <v>0</v>
      </c>
      <c r="W412" s="81">
        <v>0</v>
      </c>
      <c r="X412" s="81">
        <v>0</v>
      </c>
      <c r="Y412" s="81">
        <v>0</v>
      </c>
      <c r="Z412" s="81">
        <v>0</v>
      </c>
      <c r="AA412" s="81">
        <v>0</v>
      </c>
      <c r="AB412" s="81">
        <v>0</v>
      </c>
      <c r="AC412" s="82">
        <v>0</v>
      </c>
      <c r="AD412" s="81">
        <v>0</v>
      </c>
      <c r="AE412" s="81">
        <v>0</v>
      </c>
      <c r="AF412" s="81">
        <v>0</v>
      </c>
      <c r="AG412" s="81">
        <v>0</v>
      </c>
      <c r="AH412" s="81">
        <v>0</v>
      </c>
      <c r="AI412" s="83">
        <f t="shared" si="387"/>
        <v>0</v>
      </c>
      <c r="BA412"/>
      <c r="BR412"/>
      <c r="CG412"/>
    </row>
    <row r="413" spans="1:85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385"/>
        <v>0</v>
      </c>
      <c r="J413" s="6"/>
      <c r="K413" s="33" t="s">
        <v>62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9">
        <v>0</v>
      </c>
      <c r="S413" s="20">
        <f t="shared" si="386"/>
        <v>0</v>
      </c>
      <c r="U413" s="85" t="s">
        <v>60</v>
      </c>
      <c r="V413" s="76">
        <v>0</v>
      </c>
      <c r="W413" s="76">
        <v>0</v>
      </c>
      <c r="X413" s="76">
        <v>0</v>
      </c>
      <c r="Y413" s="76">
        <v>0</v>
      </c>
      <c r="Z413" s="76">
        <v>0</v>
      </c>
      <c r="AA413" s="76">
        <v>0</v>
      </c>
      <c r="AB413" s="76">
        <v>0</v>
      </c>
      <c r="AC413" s="77">
        <v>0</v>
      </c>
      <c r="AD413" s="78">
        <v>0</v>
      </c>
      <c r="AE413" s="78">
        <v>0</v>
      </c>
      <c r="AF413" s="78">
        <v>0</v>
      </c>
      <c r="AG413" s="78">
        <v>0</v>
      </c>
      <c r="AH413" s="78">
        <v>0</v>
      </c>
      <c r="AI413" s="79">
        <f t="shared" si="387"/>
        <v>0</v>
      </c>
      <c r="BA413"/>
      <c r="BR413"/>
      <c r="CG413"/>
    </row>
    <row r="414" spans="1:85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385"/>
        <v>0</v>
      </c>
      <c r="J414" s="6"/>
      <c r="K414" s="38" t="s">
        <v>22</v>
      </c>
      <c r="L414" s="39">
        <v>0</v>
      </c>
      <c r="M414" s="39">
        <v>0</v>
      </c>
      <c r="N414" s="39">
        <v>0</v>
      </c>
      <c r="O414" s="39">
        <v>0</v>
      </c>
      <c r="P414" s="39">
        <v>0</v>
      </c>
      <c r="Q414" s="39">
        <v>0</v>
      </c>
      <c r="R414" s="40">
        <v>0</v>
      </c>
      <c r="S414" s="41">
        <f t="shared" si="386"/>
        <v>0</v>
      </c>
      <c r="U414" s="86" t="s">
        <v>63</v>
      </c>
      <c r="V414" s="87">
        <v>0</v>
      </c>
      <c r="W414" s="87">
        <v>0</v>
      </c>
      <c r="X414" s="87">
        <v>0</v>
      </c>
      <c r="Y414" s="87">
        <v>0</v>
      </c>
      <c r="Z414" s="87">
        <v>0</v>
      </c>
      <c r="AA414" s="87">
        <v>0</v>
      </c>
      <c r="AB414" s="87">
        <v>0</v>
      </c>
      <c r="AC414" s="87">
        <v>0</v>
      </c>
      <c r="AD414" s="87">
        <v>0</v>
      </c>
      <c r="AE414" s="87">
        <v>0</v>
      </c>
      <c r="AF414" s="87">
        <v>0</v>
      </c>
      <c r="AG414" s="87">
        <v>0</v>
      </c>
      <c r="AH414" s="88">
        <v>0</v>
      </c>
      <c r="AI414" s="89">
        <f t="shared" si="387"/>
        <v>0</v>
      </c>
      <c r="BA414"/>
      <c r="BR414"/>
      <c r="CG414"/>
    </row>
    <row r="415" spans="1:85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385"/>
        <v>0</v>
      </c>
      <c r="J415" s="6"/>
      <c r="K415" s="46" t="s">
        <v>18</v>
      </c>
      <c r="L415" s="43">
        <v>0</v>
      </c>
      <c r="M415" s="43">
        <v>0</v>
      </c>
      <c r="N415" s="43">
        <v>0</v>
      </c>
      <c r="O415" s="43">
        <v>0</v>
      </c>
      <c r="P415" s="43">
        <v>0</v>
      </c>
      <c r="Q415" s="43">
        <v>0</v>
      </c>
      <c r="R415" s="47">
        <v>0</v>
      </c>
      <c r="S415" s="48">
        <f t="shared" si="386"/>
        <v>0</v>
      </c>
      <c r="U415" s="90" t="s">
        <v>18</v>
      </c>
      <c r="V415" s="91">
        <v>0</v>
      </c>
      <c r="W415" s="91">
        <v>0</v>
      </c>
      <c r="X415" s="91">
        <v>0</v>
      </c>
      <c r="Y415" s="91">
        <v>0</v>
      </c>
      <c r="Z415" s="91">
        <v>0</v>
      </c>
      <c r="AA415" s="91">
        <v>0</v>
      </c>
      <c r="AB415" s="91">
        <v>0</v>
      </c>
      <c r="AC415" s="91">
        <v>0</v>
      </c>
      <c r="AD415" s="92">
        <v>0</v>
      </c>
      <c r="AE415" s="92">
        <v>0</v>
      </c>
      <c r="AF415" s="92">
        <v>0</v>
      </c>
      <c r="AG415" s="92">
        <v>0</v>
      </c>
      <c r="AH415" s="92">
        <v>0</v>
      </c>
      <c r="AI415" s="93">
        <f t="shared" si="387"/>
        <v>0</v>
      </c>
      <c r="BA415"/>
      <c r="BR415"/>
      <c r="CG415"/>
    </row>
    <row r="416" spans="1:85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385"/>
        <v>0</v>
      </c>
      <c r="J416" s="6"/>
      <c r="K416" s="38" t="s">
        <v>19</v>
      </c>
      <c r="L416" s="39">
        <v>0</v>
      </c>
      <c r="M416" s="39">
        <v>0</v>
      </c>
      <c r="N416" s="39">
        <v>0</v>
      </c>
      <c r="O416" s="39">
        <v>0</v>
      </c>
      <c r="P416" s="39">
        <v>0</v>
      </c>
      <c r="Q416" s="39">
        <v>0</v>
      </c>
      <c r="R416" s="40">
        <v>0</v>
      </c>
      <c r="S416" s="41">
        <f t="shared" si="386"/>
        <v>0</v>
      </c>
      <c r="U416" s="86" t="s">
        <v>19</v>
      </c>
      <c r="V416" s="87">
        <v>0</v>
      </c>
      <c r="W416" s="87">
        <v>0</v>
      </c>
      <c r="X416" s="87">
        <v>0</v>
      </c>
      <c r="Y416" s="87">
        <v>0</v>
      </c>
      <c r="Z416" s="87">
        <v>0</v>
      </c>
      <c r="AA416" s="87">
        <v>0</v>
      </c>
      <c r="AB416" s="87">
        <v>0</v>
      </c>
      <c r="AC416" s="87">
        <v>0</v>
      </c>
      <c r="AD416" s="87">
        <v>0</v>
      </c>
      <c r="AE416" s="87">
        <v>0</v>
      </c>
      <c r="AF416" s="87">
        <v>0</v>
      </c>
      <c r="AG416" s="87">
        <v>0</v>
      </c>
      <c r="AH416" s="88">
        <v>0</v>
      </c>
      <c r="AI416" s="89">
        <f t="shared" si="387"/>
        <v>0</v>
      </c>
      <c r="BA416"/>
      <c r="BR416"/>
      <c r="CG416"/>
    </row>
    <row r="417" spans="1:85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385"/>
        <v>0</v>
      </c>
      <c r="J417" s="6"/>
      <c r="K417" s="53" t="s">
        <v>10</v>
      </c>
      <c r="L417" s="50">
        <v>0</v>
      </c>
      <c r="M417" s="50">
        <v>0</v>
      </c>
      <c r="N417" s="50">
        <v>0</v>
      </c>
      <c r="O417" s="50">
        <v>0</v>
      </c>
      <c r="P417" s="50">
        <v>0</v>
      </c>
      <c r="Q417" s="50">
        <v>0</v>
      </c>
      <c r="R417" s="54">
        <v>0</v>
      </c>
      <c r="S417" s="55">
        <f t="shared" si="386"/>
        <v>0</v>
      </c>
      <c r="U417" s="90" t="s">
        <v>10</v>
      </c>
      <c r="V417" s="91">
        <v>0</v>
      </c>
      <c r="W417" s="91">
        <v>0</v>
      </c>
      <c r="X417" s="91">
        <v>0</v>
      </c>
      <c r="Y417" s="91">
        <v>0</v>
      </c>
      <c r="Z417" s="91">
        <v>0</v>
      </c>
      <c r="AA417" s="91">
        <v>0</v>
      </c>
      <c r="AB417" s="91">
        <v>0</v>
      </c>
      <c r="AC417" s="91">
        <v>0</v>
      </c>
      <c r="AD417" s="92">
        <v>0</v>
      </c>
      <c r="AE417" s="92">
        <v>0</v>
      </c>
      <c r="AF417" s="92">
        <v>0</v>
      </c>
      <c r="AG417" s="92">
        <v>0</v>
      </c>
      <c r="AH417" s="92">
        <v>0</v>
      </c>
      <c r="AI417" s="93">
        <f t="shared" si="387"/>
        <v>0</v>
      </c>
      <c r="BA417"/>
      <c r="BR417"/>
      <c r="CG417"/>
    </row>
    <row r="418" spans="1:85" x14ac:dyDescent="0.25">
      <c r="A418" s="56" t="s">
        <v>25</v>
      </c>
      <c r="B418" s="57">
        <f>SUM(B397:B413)</f>
        <v>25.631627916825117</v>
      </c>
      <c r="C418" s="57">
        <f t="shared" ref="C418:I418" si="388">SUM(C397:C413)</f>
        <v>87.400057513557599</v>
      </c>
      <c r="D418" s="57">
        <f t="shared" si="388"/>
        <v>35.514436910524189</v>
      </c>
      <c r="E418" s="57">
        <f t="shared" si="388"/>
        <v>56.663560280327502</v>
      </c>
      <c r="F418" s="57">
        <f t="shared" si="388"/>
        <v>0</v>
      </c>
      <c r="G418" s="57">
        <f t="shared" si="388"/>
        <v>7.8875032422693518</v>
      </c>
      <c r="H418" s="58">
        <f t="shared" si="388"/>
        <v>0</v>
      </c>
      <c r="I418" s="16">
        <f t="shared" si="388"/>
        <v>213.09718586350377</v>
      </c>
      <c r="J418" s="6"/>
      <c r="K418" s="59" t="s">
        <v>25</v>
      </c>
      <c r="L418" s="57">
        <f>SUM(L397:L413)</f>
        <v>25.631627916825117</v>
      </c>
      <c r="M418" s="57">
        <f t="shared" ref="M418:S418" si="389">SUM(M397:M413)</f>
        <v>87.400057513557599</v>
      </c>
      <c r="N418" s="57">
        <f t="shared" si="389"/>
        <v>35.514436910524189</v>
      </c>
      <c r="O418" s="57">
        <f t="shared" si="389"/>
        <v>56.663560280327502</v>
      </c>
      <c r="P418" s="57">
        <f t="shared" si="389"/>
        <v>4.1994724769339582</v>
      </c>
      <c r="Q418" s="57">
        <f t="shared" si="389"/>
        <v>7.8875032422693518</v>
      </c>
      <c r="R418" s="58">
        <f t="shared" si="389"/>
        <v>0</v>
      </c>
      <c r="S418" s="60">
        <f t="shared" si="389"/>
        <v>217.29665834043772</v>
      </c>
      <c r="U418" s="94" t="s">
        <v>61</v>
      </c>
      <c r="V418" s="95">
        <f>SUM(V397:V413)</f>
        <v>17.823404538962365</v>
      </c>
      <c r="W418" s="95">
        <f t="shared" ref="W418:AH418" si="390">SUM(W397:W413)</f>
        <v>5.9797224220059633</v>
      </c>
      <c r="X418" s="95">
        <f t="shared" si="390"/>
        <v>7.8875032422693518</v>
      </c>
      <c r="Y418" s="95">
        <f t="shared" si="390"/>
        <v>87.400057513557599</v>
      </c>
      <c r="Z418" s="95">
        <f t="shared" si="390"/>
        <v>16.542504454647911</v>
      </c>
      <c r="AA418" s="95">
        <f t="shared" si="390"/>
        <v>54.353425490510915</v>
      </c>
      <c r="AB418" s="95">
        <f t="shared" si="390"/>
        <v>4.1994724769339582</v>
      </c>
      <c r="AC418" s="95">
        <f t="shared" si="390"/>
        <v>23.110568201549658</v>
      </c>
      <c r="AD418" s="96">
        <f t="shared" si="390"/>
        <v>1.828500955856792</v>
      </c>
      <c r="AE418" s="96">
        <f t="shared" si="390"/>
        <v>2.3101347898165892</v>
      </c>
      <c r="AF418" s="96">
        <f t="shared" si="390"/>
        <v>0</v>
      </c>
      <c r="AG418" s="96">
        <f t="shared" si="390"/>
        <v>18.971932455876278</v>
      </c>
      <c r="AH418" s="96">
        <f t="shared" si="390"/>
        <v>0</v>
      </c>
      <c r="AI418" s="97">
        <f>SUM(V418:AC418)</f>
        <v>217.29665834043772</v>
      </c>
      <c r="BA418"/>
      <c r="BR418"/>
      <c r="CG418"/>
    </row>
    <row r="419" spans="1:85" s="1" customFormat="1" ht="15" thickBot="1" x14ac:dyDescent="0.35">
      <c r="A419" s="61" t="s">
        <v>86</v>
      </c>
      <c r="B419" s="98">
        <f>IF($I418=0,"-",B418/$I418)</f>
        <v>0.12028140030550696</v>
      </c>
      <c r="C419" s="98">
        <f t="shared" ref="C419:H419" si="391">IF($I418=0,"-",C418/$I418)</f>
        <v>0.41014177244715189</v>
      </c>
      <c r="D419" s="98">
        <f t="shared" si="391"/>
        <v>0.16665840408269134</v>
      </c>
      <c r="E419" s="98">
        <f t="shared" si="391"/>
        <v>0.26590477978729621</v>
      </c>
      <c r="F419" s="98">
        <f t="shared" si="391"/>
        <v>0</v>
      </c>
      <c r="G419" s="98">
        <f t="shared" si="391"/>
        <v>3.7013643377353536E-2</v>
      </c>
      <c r="H419" s="99">
        <f t="shared" si="391"/>
        <v>0</v>
      </c>
      <c r="I419" s="100">
        <f>SUM(B419:H419)</f>
        <v>1</v>
      </c>
      <c r="J419"/>
      <c r="K419" s="64" t="s">
        <v>86</v>
      </c>
      <c r="L419" s="65">
        <f>IF($S418=0,"-",L418/$S418)</f>
        <v>0.11795684348108179</v>
      </c>
      <c r="M419" s="65">
        <f t="shared" ref="M419:R419" si="392">IF($S418=0,"-",M418/$S418)</f>
        <v>0.40221537772858112</v>
      </c>
      <c r="N419" s="65">
        <f t="shared" si="392"/>
        <v>0.16343756586851824</v>
      </c>
      <c r="O419" s="65">
        <f t="shared" si="392"/>
        <v>0.2607659073686856</v>
      </c>
      <c r="P419" s="65">
        <f t="shared" si="392"/>
        <v>1.9325987380600502E-2</v>
      </c>
      <c r="Q419" s="65">
        <f t="shared" si="392"/>
        <v>3.6298318172532755E-2</v>
      </c>
      <c r="R419" s="66">
        <f t="shared" si="392"/>
        <v>0</v>
      </c>
      <c r="S419" s="67">
        <f>SUM(L419:R419)</f>
        <v>0.99999999999999989</v>
      </c>
      <c r="U419" s="101" t="s">
        <v>86</v>
      </c>
      <c r="V419" s="102">
        <f>+V418/$AI418</f>
        <v>8.2023371528514327E-2</v>
      </c>
      <c r="W419" s="102">
        <f t="shared" ref="W419:AH419" si="393">+W418/$AI418</f>
        <v>2.7518704004354997E-2</v>
      </c>
      <c r="X419" s="102">
        <f t="shared" si="393"/>
        <v>3.6298318172532755E-2</v>
      </c>
      <c r="Y419" s="102">
        <f t="shared" si="393"/>
        <v>0.40221537772858112</v>
      </c>
      <c r="Z419" s="102">
        <f t="shared" si="393"/>
        <v>7.6128664752546926E-2</v>
      </c>
      <c r="AA419" s="102">
        <f t="shared" si="393"/>
        <v>0.2501346587914649</v>
      </c>
      <c r="AB419" s="102">
        <f t="shared" si="393"/>
        <v>1.9325987380600502E-2</v>
      </c>
      <c r="AC419" s="102">
        <f t="shared" si="393"/>
        <v>0.10635491764140446</v>
      </c>
      <c r="AD419" s="102">
        <f t="shared" si="393"/>
        <v>8.4147679482124739E-3</v>
      </c>
      <c r="AE419" s="102">
        <f t="shared" si="393"/>
        <v>1.0631248577220691E-2</v>
      </c>
      <c r="AF419" s="102">
        <f t="shared" si="393"/>
        <v>0</v>
      </c>
      <c r="AG419" s="102">
        <f t="shared" si="393"/>
        <v>8.730890111597131E-2</v>
      </c>
      <c r="AH419" s="102">
        <f t="shared" si="393"/>
        <v>0</v>
      </c>
      <c r="AI419" s="103">
        <f>SUM(V419:AC419)</f>
        <v>1</v>
      </c>
    </row>
    <row r="420" spans="1:85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K420" s="105"/>
      <c r="L420" s="105"/>
      <c r="M420" s="105"/>
      <c r="N420" s="105"/>
      <c r="O420" s="105"/>
      <c r="P420" s="105"/>
      <c r="Q420" s="105"/>
      <c r="R420" s="105"/>
      <c r="S420" s="105"/>
      <c r="AI420" s="6"/>
      <c r="BA420"/>
      <c r="BR420"/>
      <c r="CG420"/>
    </row>
    <row r="421" spans="1:85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K421" s="240" t="s">
        <v>41</v>
      </c>
      <c r="L421" s="10" t="s">
        <v>0</v>
      </c>
      <c r="M421" s="10" t="s">
        <v>1</v>
      </c>
      <c r="N421" s="10" t="s">
        <v>2</v>
      </c>
      <c r="O421" s="10" t="s">
        <v>3</v>
      </c>
      <c r="P421" s="10" t="s">
        <v>26</v>
      </c>
      <c r="Q421" s="10" t="s">
        <v>4</v>
      </c>
      <c r="R421" s="10" t="s">
        <v>85</v>
      </c>
      <c r="S421" s="11" t="s">
        <v>5</v>
      </c>
      <c r="U421" s="242" t="s">
        <v>41</v>
      </c>
      <c r="V421" s="69" t="s">
        <v>78</v>
      </c>
      <c r="W421" s="69" t="s">
        <v>79</v>
      </c>
      <c r="X421" s="69" t="s">
        <v>4</v>
      </c>
      <c r="Y421" s="69" t="s">
        <v>1</v>
      </c>
      <c r="Z421" s="69" t="s">
        <v>2</v>
      </c>
      <c r="AA421" s="69" t="s">
        <v>3</v>
      </c>
      <c r="AB421" s="69" t="s">
        <v>53</v>
      </c>
      <c r="AC421" s="69" t="s">
        <v>65</v>
      </c>
      <c r="AD421" s="70" t="s">
        <v>80</v>
      </c>
      <c r="AE421" s="70" t="s">
        <v>81</v>
      </c>
      <c r="AF421" s="70" t="s">
        <v>82</v>
      </c>
      <c r="AG421" s="70" t="s">
        <v>83</v>
      </c>
      <c r="AH421" s="70" t="s">
        <v>84</v>
      </c>
      <c r="AI421" s="71" t="s">
        <v>61</v>
      </c>
      <c r="BA421"/>
      <c r="BR421"/>
      <c r="CG421"/>
    </row>
    <row r="422" spans="1:85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K422" s="241" t="s">
        <v>41</v>
      </c>
      <c r="L422" s="207" t="s">
        <v>66</v>
      </c>
      <c r="M422" s="208"/>
      <c r="N422" s="208"/>
      <c r="O422" s="208"/>
      <c r="P422" s="208"/>
      <c r="Q422" s="208"/>
      <c r="R422" s="208"/>
      <c r="S422" s="209"/>
      <c r="U422" s="243" t="s">
        <v>41</v>
      </c>
      <c r="V422" s="236" t="s">
        <v>66</v>
      </c>
      <c r="W422" s="236"/>
      <c r="X422" s="236"/>
      <c r="Y422" s="236"/>
      <c r="Z422" s="236"/>
      <c r="AA422" s="236"/>
      <c r="AB422" s="236"/>
      <c r="AC422" s="236"/>
      <c r="AD422" s="236"/>
      <c r="AE422" s="236"/>
      <c r="AF422" s="236"/>
      <c r="AG422" s="236"/>
      <c r="AH422" s="236"/>
      <c r="AI422" s="237"/>
      <c r="BA422"/>
      <c r="BR422"/>
      <c r="CG422"/>
    </row>
    <row r="423" spans="1:85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  <c r="J423" s="6"/>
      <c r="K423" s="72" t="s">
        <v>6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73">
        <v>0</v>
      </c>
      <c r="S423" s="74">
        <f>SUM(L423:R423)</f>
        <v>0</v>
      </c>
      <c r="U423" s="75" t="s">
        <v>6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0</v>
      </c>
      <c r="AC423" s="77">
        <v>0</v>
      </c>
      <c r="AD423" s="78">
        <v>0</v>
      </c>
      <c r="AE423" s="78">
        <v>0</v>
      </c>
      <c r="AF423" s="78">
        <v>0</v>
      </c>
      <c r="AG423" s="78">
        <v>0</v>
      </c>
      <c r="AH423" s="78">
        <v>0</v>
      </c>
      <c r="AI423" s="79">
        <f>SUM(V423:AC423)</f>
        <v>0</v>
      </c>
      <c r="BA423"/>
      <c r="BR423"/>
      <c r="CG423"/>
    </row>
    <row r="424" spans="1:85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394">SUM(B424:H424)</f>
        <v>0</v>
      </c>
      <c r="J424" s="6"/>
      <c r="K424" s="25" t="s">
        <v>7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7">
        <v>0</v>
      </c>
      <c r="S424" s="28">
        <f t="shared" ref="S424:S443" si="395">SUM(L424:R424)</f>
        <v>0</v>
      </c>
      <c r="U424" s="80" t="s">
        <v>7</v>
      </c>
      <c r="V424" s="81">
        <v>0</v>
      </c>
      <c r="W424" s="81">
        <v>0</v>
      </c>
      <c r="X424" s="81">
        <v>0</v>
      </c>
      <c r="Y424" s="81">
        <v>0</v>
      </c>
      <c r="Z424" s="81">
        <v>0</v>
      </c>
      <c r="AA424" s="81">
        <v>0</v>
      </c>
      <c r="AB424" s="81">
        <v>0</v>
      </c>
      <c r="AC424" s="82">
        <v>0</v>
      </c>
      <c r="AD424" s="81">
        <v>0</v>
      </c>
      <c r="AE424" s="81">
        <v>0</v>
      </c>
      <c r="AF424" s="81">
        <v>0</v>
      </c>
      <c r="AG424" s="81">
        <v>0</v>
      </c>
      <c r="AH424" s="81">
        <v>0</v>
      </c>
      <c r="AI424" s="83">
        <f t="shared" ref="AI424:AI443" si="396">SUM(V424:AC424)</f>
        <v>0</v>
      </c>
      <c r="BA424"/>
      <c r="BR424"/>
      <c r="CG424"/>
    </row>
    <row r="425" spans="1:85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394"/>
        <v>0</v>
      </c>
      <c r="J425" s="6"/>
      <c r="K425" s="31" t="s">
        <v>9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9">
        <v>0</v>
      </c>
      <c r="S425" s="20">
        <f t="shared" si="395"/>
        <v>0</v>
      </c>
      <c r="U425" s="84" t="s">
        <v>9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0</v>
      </c>
      <c r="AC425" s="77">
        <v>0</v>
      </c>
      <c r="AD425" s="78">
        <v>0</v>
      </c>
      <c r="AE425" s="78">
        <v>0</v>
      </c>
      <c r="AF425" s="78">
        <v>0</v>
      </c>
      <c r="AG425" s="78">
        <v>0</v>
      </c>
      <c r="AH425" s="78">
        <v>0</v>
      </c>
      <c r="AI425" s="79">
        <f t="shared" si="396"/>
        <v>0</v>
      </c>
      <c r="BA425"/>
      <c r="BR425"/>
      <c r="CG425"/>
    </row>
    <row r="426" spans="1:85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394"/>
        <v>0</v>
      </c>
      <c r="J426" s="6"/>
      <c r="K426" s="25" t="s">
        <v>54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7">
        <v>0</v>
      </c>
      <c r="S426" s="28">
        <f t="shared" si="395"/>
        <v>0</v>
      </c>
      <c r="U426" s="80" t="s">
        <v>54</v>
      </c>
      <c r="V426" s="81">
        <v>0</v>
      </c>
      <c r="W426" s="81">
        <v>0</v>
      </c>
      <c r="X426" s="81">
        <v>0</v>
      </c>
      <c r="Y426" s="81">
        <v>0</v>
      </c>
      <c r="Z426" s="81">
        <v>0</v>
      </c>
      <c r="AA426" s="81">
        <v>0</v>
      </c>
      <c r="AB426" s="81">
        <v>0</v>
      </c>
      <c r="AC426" s="82">
        <v>0</v>
      </c>
      <c r="AD426" s="81">
        <v>0</v>
      </c>
      <c r="AE426" s="81">
        <v>0</v>
      </c>
      <c r="AF426" s="81">
        <v>0</v>
      </c>
      <c r="AG426" s="81">
        <v>0</v>
      </c>
      <c r="AH426" s="81">
        <v>0</v>
      </c>
      <c r="AI426" s="83">
        <f t="shared" si="396"/>
        <v>0</v>
      </c>
      <c r="BA426"/>
      <c r="BR426"/>
      <c r="CG426"/>
    </row>
    <row r="427" spans="1:85" x14ac:dyDescent="0.25">
      <c r="A427" s="29" t="s">
        <v>15</v>
      </c>
      <c r="B427" s="18">
        <v>10.687369180597642</v>
      </c>
      <c r="C427" s="18">
        <v>0</v>
      </c>
      <c r="D427" s="18">
        <v>0.38207717155916737</v>
      </c>
      <c r="E427" s="18">
        <v>0</v>
      </c>
      <c r="F427" s="214"/>
      <c r="G427" s="18">
        <v>0</v>
      </c>
      <c r="H427" s="30">
        <v>0</v>
      </c>
      <c r="I427" s="16">
        <f t="shared" si="394"/>
        <v>11.06944635215681</v>
      </c>
      <c r="J427" s="6"/>
      <c r="K427" s="31" t="s">
        <v>15</v>
      </c>
      <c r="L427" s="18">
        <v>10.687369180597642</v>
      </c>
      <c r="M427" s="18">
        <v>0</v>
      </c>
      <c r="N427" s="18">
        <v>0.38207717155916737</v>
      </c>
      <c r="O427" s="18">
        <v>0</v>
      </c>
      <c r="P427" s="18">
        <v>0</v>
      </c>
      <c r="Q427" s="18">
        <v>0</v>
      </c>
      <c r="R427" s="19">
        <v>0</v>
      </c>
      <c r="S427" s="20">
        <f t="shared" si="395"/>
        <v>11.06944635215681</v>
      </c>
      <c r="U427" s="84" t="s">
        <v>15</v>
      </c>
      <c r="V427" s="76">
        <v>7.2178334063312004</v>
      </c>
      <c r="W427" s="76">
        <v>0</v>
      </c>
      <c r="X427" s="76">
        <v>0</v>
      </c>
      <c r="Y427" s="76">
        <v>0</v>
      </c>
      <c r="Z427" s="76">
        <v>0.35806257418353765</v>
      </c>
      <c r="AA427" s="76">
        <v>0</v>
      </c>
      <c r="AB427" s="76">
        <v>0</v>
      </c>
      <c r="AC427" s="77">
        <v>3.4935503716420722</v>
      </c>
      <c r="AD427" s="78">
        <v>3.4695357742664421</v>
      </c>
      <c r="AE427" s="78">
        <v>0</v>
      </c>
      <c r="AF427" s="78">
        <v>0</v>
      </c>
      <c r="AG427" s="78">
        <v>2.401459737562972E-2</v>
      </c>
      <c r="AH427" s="78">
        <v>0</v>
      </c>
      <c r="AI427" s="79">
        <f t="shared" si="396"/>
        <v>11.06944635215681</v>
      </c>
      <c r="BA427"/>
      <c r="BR427"/>
      <c r="CG427"/>
    </row>
    <row r="428" spans="1:85" x14ac:dyDescent="0.25">
      <c r="A428" s="21" t="s">
        <v>14</v>
      </c>
      <c r="B428" s="22">
        <v>4.9246133752396171</v>
      </c>
      <c r="C428" s="22">
        <v>2.3107136790104614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24">
        <f t="shared" si="394"/>
        <v>7.235327054250078</v>
      </c>
      <c r="J428" s="6"/>
      <c r="K428" s="25" t="s">
        <v>14</v>
      </c>
      <c r="L428" s="26">
        <v>4.9246133752396171</v>
      </c>
      <c r="M428" s="26">
        <v>2.3107136790104614</v>
      </c>
      <c r="N428" s="26">
        <v>0</v>
      </c>
      <c r="O428" s="26">
        <v>0</v>
      </c>
      <c r="P428" s="26">
        <v>0</v>
      </c>
      <c r="Q428" s="26">
        <v>0</v>
      </c>
      <c r="R428" s="27">
        <v>0</v>
      </c>
      <c r="S428" s="28">
        <f t="shared" si="395"/>
        <v>7.235327054250078</v>
      </c>
      <c r="U428" s="80" t="s">
        <v>55</v>
      </c>
      <c r="V428" s="81">
        <v>4.8907758618026076</v>
      </c>
      <c r="W428" s="81">
        <v>0</v>
      </c>
      <c r="X428" s="81">
        <v>0</v>
      </c>
      <c r="Y428" s="81">
        <v>2.3107136790104614</v>
      </c>
      <c r="Z428" s="81">
        <v>0</v>
      </c>
      <c r="AA428" s="81">
        <v>0</v>
      </c>
      <c r="AB428" s="81">
        <v>0</v>
      </c>
      <c r="AC428" s="82">
        <v>3.3837513437009435E-2</v>
      </c>
      <c r="AD428" s="81">
        <v>3.3837513437009435E-2</v>
      </c>
      <c r="AE428" s="81">
        <v>0</v>
      </c>
      <c r="AF428" s="81">
        <v>0</v>
      </c>
      <c r="AG428" s="81">
        <v>0</v>
      </c>
      <c r="AH428" s="81">
        <v>0</v>
      </c>
      <c r="AI428" s="83">
        <f t="shared" si="396"/>
        <v>7.2353270542500789</v>
      </c>
      <c r="BA428"/>
      <c r="BR428"/>
      <c r="CG428"/>
    </row>
    <row r="429" spans="1:85" x14ac:dyDescent="0.25">
      <c r="A429" s="29" t="s">
        <v>56</v>
      </c>
      <c r="B429" s="18">
        <v>0</v>
      </c>
      <c r="C429" s="18">
        <v>0</v>
      </c>
      <c r="D429" s="18">
        <v>0</v>
      </c>
      <c r="E429" s="18">
        <v>4.0214801638463376E-3</v>
      </c>
      <c r="F429" s="214"/>
      <c r="G429" s="18">
        <v>0</v>
      </c>
      <c r="H429" s="30">
        <v>0</v>
      </c>
      <c r="I429" s="16">
        <f t="shared" si="394"/>
        <v>4.0214801638463376E-3</v>
      </c>
      <c r="J429" s="6"/>
      <c r="K429" s="31" t="s">
        <v>56</v>
      </c>
      <c r="L429" s="18">
        <v>0</v>
      </c>
      <c r="M429" s="18">
        <v>0</v>
      </c>
      <c r="N429" s="18">
        <v>0</v>
      </c>
      <c r="O429" s="18">
        <v>4.0214801638463376E-3</v>
      </c>
      <c r="P429" s="18">
        <v>46.487351069754311</v>
      </c>
      <c r="Q429" s="18">
        <v>0</v>
      </c>
      <c r="R429" s="19">
        <v>0</v>
      </c>
      <c r="S429" s="20">
        <f t="shared" si="395"/>
        <v>46.491372549918161</v>
      </c>
      <c r="U429" s="84" t="s">
        <v>56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4.0214801638463376E-3</v>
      </c>
      <c r="AB429" s="76">
        <v>46.487351069754311</v>
      </c>
      <c r="AC429" s="77">
        <v>0</v>
      </c>
      <c r="AD429" s="76">
        <v>0</v>
      </c>
      <c r="AE429" s="76">
        <v>0</v>
      </c>
      <c r="AF429" s="76">
        <v>0</v>
      </c>
      <c r="AG429" s="76">
        <v>0</v>
      </c>
      <c r="AH429" s="76">
        <v>0</v>
      </c>
      <c r="AI429" s="79">
        <f t="shared" si="396"/>
        <v>46.491372549918161</v>
      </c>
      <c r="BA429"/>
      <c r="BR429"/>
      <c r="CG429"/>
    </row>
    <row r="430" spans="1:85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394"/>
        <v>0</v>
      </c>
      <c r="J430" s="6"/>
      <c r="K430" s="25" t="s">
        <v>11</v>
      </c>
      <c r="L430" s="26">
        <v>0</v>
      </c>
      <c r="M430" s="26">
        <v>0</v>
      </c>
      <c r="N430" s="26">
        <v>0</v>
      </c>
      <c r="O430" s="26">
        <v>0</v>
      </c>
      <c r="P430" s="26">
        <v>4.8061882339095279</v>
      </c>
      <c r="Q430" s="26">
        <v>0</v>
      </c>
      <c r="R430" s="27">
        <v>0</v>
      </c>
      <c r="S430" s="28">
        <f t="shared" si="395"/>
        <v>4.8061882339095279</v>
      </c>
      <c r="U430" s="80" t="s">
        <v>11</v>
      </c>
      <c r="V430" s="81">
        <v>0</v>
      </c>
      <c r="W430" s="81">
        <v>0</v>
      </c>
      <c r="X430" s="81">
        <v>0</v>
      </c>
      <c r="Y430" s="81">
        <v>0</v>
      </c>
      <c r="Z430" s="81">
        <v>0</v>
      </c>
      <c r="AA430" s="81">
        <v>0</v>
      </c>
      <c r="AB430" s="81">
        <v>4.8061882339095279</v>
      </c>
      <c r="AC430" s="82">
        <v>0</v>
      </c>
      <c r="AD430" s="81">
        <v>0</v>
      </c>
      <c r="AE430" s="81">
        <v>0</v>
      </c>
      <c r="AF430" s="81">
        <v>0</v>
      </c>
      <c r="AG430" s="81">
        <v>0</v>
      </c>
      <c r="AH430" s="81">
        <v>0</v>
      </c>
      <c r="AI430" s="83">
        <f t="shared" si="396"/>
        <v>4.8061882339095279</v>
      </c>
      <c r="BA430"/>
      <c r="BR430"/>
      <c r="CG430"/>
    </row>
    <row r="431" spans="1:85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394"/>
        <v>0</v>
      </c>
      <c r="J431" s="6"/>
      <c r="K431" s="31" t="s">
        <v>57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9">
        <v>0</v>
      </c>
      <c r="S431" s="20">
        <f t="shared" si="395"/>
        <v>0</v>
      </c>
      <c r="U431" s="84" t="s">
        <v>57</v>
      </c>
      <c r="V431" s="76">
        <v>0</v>
      </c>
      <c r="W431" s="76">
        <v>0</v>
      </c>
      <c r="X431" s="76">
        <v>0</v>
      </c>
      <c r="Y431" s="76">
        <v>0</v>
      </c>
      <c r="Z431" s="76">
        <v>0</v>
      </c>
      <c r="AA431" s="76">
        <v>0</v>
      </c>
      <c r="AB431" s="76">
        <v>0</v>
      </c>
      <c r="AC431" s="77">
        <v>0</v>
      </c>
      <c r="AD431" s="76">
        <v>0</v>
      </c>
      <c r="AE431" s="76">
        <v>0</v>
      </c>
      <c r="AF431" s="76">
        <v>0</v>
      </c>
      <c r="AG431" s="76">
        <v>0</v>
      </c>
      <c r="AH431" s="76">
        <v>0</v>
      </c>
      <c r="AI431" s="79">
        <f t="shared" si="396"/>
        <v>0</v>
      </c>
      <c r="BA431"/>
      <c r="BR431"/>
      <c r="CG431"/>
    </row>
    <row r="432" spans="1:85" x14ac:dyDescent="0.25">
      <c r="A432" s="21" t="s">
        <v>16</v>
      </c>
      <c r="B432" s="22">
        <v>0</v>
      </c>
      <c r="C432" s="22">
        <v>0</v>
      </c>
      <c r="D432" s="22">
        <v>0</v>
      </c>
      <c r="E432" s="22">
        <v>0</v>
      </c>
      <c r="F432" s="214"/>
      <c r="G432" s="22">
        <v>0</v>
      </c>
      <c r="H432" s="23">
        <v>0</v>
      </c>
      <c r="I432" s="24">
        <f t="shared" si="394"/>
        <v>0</v>
      </c>
      <c r="J432" s="6"/>
      <c r="K432" s="25" t="s">
        <v>16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7">
        <v>0</v>
      </c>
      <c r="S432" s="28">
        <f t="shared" si="395"/>
        <v>0</v>
      </c>
      <c r="U432" s="80" t="s">
        <v>16</v>
      </c>
      <c r="V432" s="81">
        <v>0</v>
      </c>
      <c r="W432" s="81">
        <v>0</v>
      </c>
      <c r="X432" s="81">
        <v>0</v>
      </c>
      <c r="Y432" s="81">
        <v>0</v>
      </c>
      <c r="Z432" s="81">
        <v>0</v>
      </c>
      <c r="AA432" s="81">
        <v>0</v>
      </c>
      <c r="AB432" s="81">
        <v>0</v>
      </c>
      <c r="AC432" s="82">
        <v>0</v>
      </c>
      <c r="AD432" s="81">
        <v>0</v>
      </c>
      <c r="AE432" s="81">
        <v>0</v>
      </c>
      <c r="AF432" s="81">
        <v>0</v>
      </c>
      <c r="AG432" s="81">
        <v>0</v>
      </c>
      <c r="AH432" s="81">
        <v>0</v>
      </c>
      <c r="AI432" s="83">
        <f t="shared" si="396"/>
        <v>0</v>
      </c>
      <c r="BA432"/>
      <c r="BR432"/>
      <c r="CG432"/>
    </row>
    <row r="433" spans="1:85" x14ac:dyDescent="0.25">
      <c r="A433" s="29" t="s">
        <v>136</v>
      </c>
      <c r="B433" s="18">
        <v>24.891852225358743</v>
      </c>
      <c r="C433" s="18">
        <v>49.436048600309341</v>
      </c>
      <c r="D433" s="18">
        <v>20.26267814589821</v>
      </c>
      <c r="E433" s="18">
        <v>0</v>
      </c>
      <c r="F433" s="214"/>
      <c r="G433" s="18">
        <v>0</v>
      </c>
      <c r="H433" s="30">
        <v>0</v>
      </c>
      <c r="I433" s="16">
        <f t="shared" si="394"/>
        <v>94.590578971566288</v>
      </c>
      <c r="J433" s="6"/>
      <c r="K433" s="31" t="s">
        <v>136</v>
      </c>
      <c r="L433" s="18">
        <v>24.891852225358743</v>
      </c>
      <c r="M433" s="18">
        <v>49.436048600309341</v>
      </c>
      <c r="N433" s="18">
        <v>20.26267814589821</v>
      </c>
      <c r="O433" s="18">
        <v>0</v>
      </c>
      <c r="P433" s="18">
        <v>0</v>
      </c>
      <c r="Q433" s="18">
        <v>0</v>
      </c>
      <c r="R433" s="19">
        <v>0</v>
      </c>
      <c r="S433" s="20">
        <f t="shared" si="395"/>
        <v>94.590578971566288</v>
      </c>
      <c r="U433" s="84" t="s">
        <v>136</v>
      </c>
      <c r="V433" s="76">
        <v>23.878854268302419</v>
      </c>
      <c r="W433" s="76">
        <v>0</v>
      </c>
      <c r="X433" s="76">
        <v>0</v>
      </c>
      <c r="Y433" s="76">
        <v>49.436048600309341</v>
      </c>
      <c r="Z433" s="76">
        <v>20.26267814589821</v>
      </c>
      <c r="AA433" s="76">
        <v>0</v>
      </c>
      <c r="AB433" s="76">
        <v>0</v>
      </c>
      <c r="AC433" s="77">
        <v>1.0129979570563246</v>
      </c>
      <c r="AD433" s="76">
        <v>1.0129979570563246</v>
      </c>
      <c r="AE433" s="76">
        <v>0</v>
      </c>
      <c r="AF433" s="76">
        <v>0</v>
      </c>
      <c r="AG433" s="76">
        <v>0</v>
      </c>
      <c r="AH433" s="76">
        <v>0</v>
      </c>
      <c r="AI433" s="79">
        <f t="shared" si="396"/>
        <v>94.590578971566302</v>
      </c>
      <c r="BA433"/>
      <c r="BR433"/>
      <c r="CG433"/>
    </row>
    <row r="434" spans="1:85" x14ac:dyDescent="0.25">
      <c r="A434" s="21" t="s">
        <v>24</v>
      </c>
      <c r="B434" s="22">
        <v>81.479373853925921</v>
      </c>
      <c r="C434" s="22">
        <v>1.6419558091003772E-4</v>
      </c>
      <c r="D434" s="22">
        <v>2.3281395479390961</v>
      </c>
      <c r="E434" s="22">
        <v>154.790920336765</v>
      </c>
      <c r="F434" s="214"/>
      <c r="G434" s="22">
        <v>43.334413519520517</v>
      </c>
      <c r="H434" s="23">
        <v>0</v>
      </c>
      <c r="I434" s="24">
        <f t="shared" si="394"/>
        <v>281.93301145373147</v>
      </c>
      <c r="J434" s="6"/>
      <c r="K434" s="25" t="s">
        <v>24</v>
      </c>
      <c r="L434" s="26">
        <v>81.479373853925921</v>
      </c>
      <c r="M434" s="26">
        <v>1.6419558091003772E-4</v>
      </c>
      <c r="N434" s="26">
        <v>2.3281395479390961</v>
      </c>
      <c r="O434" s="26">
        <v>154.790920336765</v>
      </c>
      <c r="P434" s="26">
        <v>0</v>
      </c>
      <c r="Q434" s="26">
        <v>43.334413519520517</v>
      </c>
      <c r="R434" s="27">
        <v>0</v>
      </c>
      <c r="S434" s="28">
        <f t="shared" si="395"/>
        <v>281.93301145373147</v>
      </c>
      <c r="U434" s="80" t="s">
        <v>24</v>
      </c>
      <c r="V434" s="81">
        <v>0.11101711855117696</v>
      </c>
      <c r="W434" s="81">
        <v>77.392675788877327</v>
      </c>
      <c r="X434" s="81">
        <v>43.334413519520517</v>
      </c>
      <c r="Y434" s="81">
        <v>1.6419558091003772E-4</v>
      </c>
      <c r="Z434" s="81">
        <v>1.2480723735496579</v>
      </c>
      <c r="AA434" s="81">
        <v>153.96654814342904</v>
      </c>
      <c r="AB434" s="81">
        <v>0</v>
      </c>
      <c r="AC434" s="82">
        <v>5.8801203142228244</v>
      </c>
      <c r="AD434" s="81">
        <v>3.9756809464974188</v>
      </c>
      <c r="AE434" s="81">
        <v>0.82437219333596778</v>
      </c>
      <c r="AF434" s="81">
        <v>0</v>
      </c>
      <c r="AG434" s="81">
        <v>1.0800671743894379</v>
      </c>
      <c r="AH434" s="81">
        <v>0</v>
      </c>
      <c r="AI434" s="83">
        <f t="shared" si="396"/>
        <v>281.93301145373147</v>
      </c>
      <c r="BA434"/>
      <c r="BR434"/>
      <c r="CG434"/>
    </row>
    <row r="435" spans="1:85" x14ac:dyDescent="0.25">
      <c r="A435" s="29" t="s">
        <v>23</v>
      </c>
      <c r="B435" s="18">
        <v>28.637703805045032</v>
      </c>
      <c r="C435" s="18">
        <v>0</v>
      </c>
      <c r="D435" s="18">
        <v>0</v>
      </c>
      <c r="E435" s="18">
        <v>0</v>
      </c>
      <c r="F435" s="214"/>
      <c r="G435" s="18">
        <v>0</v>
      </c>
      <c r="H435" s="30">
        <v>0</v>
      </c>
      <c r="I435" s="16">
        <f t="shared" si="394"/>
        <v>28.637703805045032</v>
      </c>
      <c r="J435" s="6"/>
      <c r="K435" s="31" t="s">
        <v>23</v>
      </c>
      <c r="L435" s="18">
        <v>28.637703805045032</v>
      </c>
      <c r="M435" s="18">
        <v>0</v>
      </c>
      <c r="N435" s="18">
        <v>0</v>
      </c>
      <c r="O435" s="18">
        <v>0</v>
      </c>
      <c r="P435" s="18">
        <v>0</v>
      </c>
      <c r="Q435" s="18">
        <v>0</v>
      </c>
      <c r="R435" s="19">
        <v>0</v>
      </c>
      <c r="S435" s="20">
        <f t="shared" si="395"/>
        <v>28.637703805045032</v>
      </c>
      <c r="U435" s="84" t="s">
        <v>23</v>
      </c>
      <c r="V435" s="76">
        <v>24.152004128780391</v>
      </c>
      <c r="W435" s="76">
        <v>0</v>
      </c>
      <c r="X435" s="76">
        <v>0</v>
      </c>
      <c r="Y435" s="76">
        <v>0</v>
      </c>
      <c r="Z435" s="76">
        <v>0</v>
      </c>
      <c r="AA435" s="76">
        <v>0</v>
      </c>
      <c r="AB435" s="76">
        <v>0</v>
      </c>
      <c r="AC435" s="77">
        <v>4.4856996762646419</v>
      </c>
      <c r="AD435" s="76">
        <v>4.4856996762646419</v>
      </c>
      <c r="AE435" s="76">
        <v>0</v>
      </c>
      <c r="AF435" s="76">
        <v>0</v>
      </c>
      <c r="AG435" s="76">
        <v>0</v>
      </c>
      <c r="AH435" s="76">
        <v>0</v>
      </c>
      <c r="AI435" s="79">
        <f t="shared" si="396"/>
        <v>28.637703805045032</v>
      </c>
      <c r="BA435"/>
      <c r="BR435"/>
      <c r="CG435"/>
    </row>
    <row r="436" spans="1:85" x14ac:dyDescent="0.25">
      <c r="A436" s="21" t="s">
        <v>58</v>
      </c>
      <c r="B436" s="22">
        <v>6.0385493311727423</v>
      </c>
      <c r="C436" s="22">
        <v>0.40033503372052792</v>
      </c>
      <c r="D436" s="22">
        <v>4.5812988291963181</v>
      </c>
      <c r="E436" s="22">
        <v>0</v>
      </c>
      <c r="F436" s="214"/>
      <c r="G436" s="22">
        <v>0</v>
      </c>
      <c r="H436" s="23">
        <v>0</v>
      </c>
      <c r="I436" s="24">
        <f t="shared" si="394"/>
        <v>11.020183194089588</v>
      </c>
      <c r="J436" s="6"/>
      <c r="K436" s="25" t="s">
        <v>58</v>
      </c>
      <c r="L436" s="26">
        <v>6.0385493311727423</v>
      </c>
      <c r="M436" s="26">
        <v>0.40033503372052792</v>
      </c>
      <c r="N436" s="26">
        <v>4.5812988291963181</v>
      </c>
      <c r="O436" s="26">
        <v>0</v>
      </c>
      <c r="P436" s="26">
        <v>0</v>
      </c>
      <c r="Q436" s="26">
        <v>0</v>
      </c>
      <c r="R436" s="27">
        <v>0</v>
      </c>
      <c r="S436" s="28">
        <f t="shared" si="395"/>
        <v>11.020183194089588</v>
      </c>
      <c r="U436" s="80" t="s">
        <v>58</v>
      </c>
      <c r="V436" s="81">
        <v>6.0385493311727423</v>
      </c>
      <c r="W436" s="81">
        <v>0</v>
      </c>
      <c r="X436" s="81">
        <v>0</v>
      </c>
      <c r="Y436" s="81">
        <v>0.40033503372052792</v>
      </c>
      <c r="Z436" s="81">
        <v>4.5812988291963181</v>
      </c>
      <c r="AA436" s="81">
        <v>0</v>
      </c>
      <c r="AB436" s="81">
        <v>0</v>
      </c>
      <c r="AC436" s="82">
        <v>0</v>
      </c>
      <c r="AD436" s="81">
        <v>0</v>
      </c>
      <c r="AE436" s="81">
        <v>0</v>
      </c>
      <c r="AF436" s="81">
        <v>0</v>
      </c>
      <c r="AG436" s="81">
        <v>0</v>
      </c>
      <c r="AH436" s="81">
        <v>0</v>
      </c>
      <c r="AI436" s="83">
        <f t="shared" si="396"/>
        <v>11.020183194089588</v>
      </c>
      <c r="BA436"/>
      <c r="BR436"/>
      <c r="CG436"/>
    </row>
    <row r="437" spans="1:85" x14ac:dyDescent="0.25">
      <c r="A437" s="29" t="s">
        <v>21</v>
      </c>
      <c r="B437" s="18">
        <v>7.6930655238470744E-2</v>
      </c>
      <c r="C437" s="18">
        <v>0</v>
      </c>
      <c r="D437" s="18">
        <v>0.40961097311732048</v>
      </c>
      <c r="E437" s="18">
        <v>0</v>
      </c>
      <c r="F437" s="214"/>
      <c r="G437" s="18">
        <v>0</v>
      </c>
      <c r="H437" s="30">
        <v>0</v>
      </c>
      <c r="I437" s="16">
        <f t="shared" si="394"/>
        <v>0.48654162835579123</v>
      </c>
      <c r="J437" s="6"/>
      <c r="K437" s="31" t="s">
        <v>21</v>
      </c>
      <c r="L437" s="18">
        <v>7.6930655238470744E-2</v>
      </c>
      <c r="M437" s="18">
        <v>0</v>
      </c>
      <c r="N437" s="18">
        <v>0.40961097311732048</v>
      </c>
      <c r="O437" s="18">
        <v>0</v>
      </c>
      <c r="P437" s="18">
        <v>0</v>
      </c>
      <c r="Q437" s="18">
        <v>0</v>
      </c>
      <c r="R437" s="19">
        <v>0</v>
      </c>
      <c r="S437" s="20">
        <f t="shared" si="395"/>
        <v>0.48654162835579123</v>
      </c>
      <c r="U437" s="84" t="s">
        <v>21</v>
      </c>
      <c r="V437" s="76">
        <v>7.6696577723512571E-2</v>
      </c>
      <c r="W437" s="76">
        <v>0</v>
      </c>
      <c r="X437" s="76">
        <v>0</v>
      </c>
      <c r="Y437" s="76">
        <v>0</v>
      </c>
      <c r="Z437" s="76">
        <v>0.3808799581585281</v>
      </c>
      <c r="AA437" s="76">
        <v>0</v>
      </c>
      <c r="AB437" s="76">
        <v>0</v>
      </c>
      <c r="AC437" s="77">
        <v>2.8965092473750557E-2</v>
      </c>
      <c r="AD437" s="76">
        <v>2.3407751495816724E-4</v>
      </c>
      <c r="AE437" s="76">
        <v>0</v>
      </c>
      <c r="AF437" s="76">
        <v>0</v>
      </c>
      <c r="AG437" s="76">
        <v>2.8731014958792385E-2</v>
      </c>
      <c r="AH437" s="76">
        <v>0</v>
      </c>
      <c r="AI437" s="79">
        <f t="shared" si="396"/>
        <v>0.48654162835579123</v>
      </c>
      <c r="BA437"/>
      <c r="BR437"/>
      <c r="CG437"/>
    </row>
    <row r="438" spans="1:85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394"/>
        <v>0</v>
      </c>
      <c r="J438" s="6"/>
      <c r="K438" s="25" t="s">
        <v>20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7">
        <v>0</v>
      </c>
      <c r="S438" s="28">
        <f t="shared" si="395"/>
        <v>0</v>
      </c>
      <c r="U438" s="80" t="s">
        <v>59</v>
      </c>
      <c r="V438" s="81">
        <v>0</v>
      </c>
      <c r="W438" s="81">
        <v>0</v>
      </c>
      <c r="X438" s="81">
        <v>0</v>
      </c>
      <c r="Y438" s="81">
        <v>0</v>
      </c>
      <c r="Z438" s="81">
        <v>0</v>
      </c>
      <c r="AA438" s="81">
        <v>0</v>
      </c>
      <c r="AB438" s="81">
        <v>0</v>
      </c>
      <c r="AC438" s="82">
        <v>0</v>
      </c>
      <c r="AD438" s="81">
        <v>0</v>
      </c>
      <c r="AE438" s="81">
        <v>0</v>
      </c>
      <c r="AF438" s="81">
        <v>0</v>
      </c>
      <c r="AG438" s="81">
        <v>0</v>
      </c>
      <c r="AH438" s="81">
        <v>0</v>
      </c>
      <c r="AI438" s="83">
        <f t="shared" si="396"/>
        <v>0</v>
      </c>
      <c r="BA438"/>
      <c r="BR438"/>
      <c r="CG438"/>
    </row>
    <row r="439" spans="1:85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394"/>
        <v>0</v>
      </c>
      <c r="J439" s="6"/>
      <c r="K439" s="33" t="s">
        <v>62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9">
        <v>0</v>
      </c>
      <c r="S439" s="20">
        <f t="shared" si="395"/>
        <v>0</v>
      </c>
      <c r="U439" s="85" t="s">
        <v>60</v>
      </c>
      <c r="V439" s="76">
        <v>0</v>
      </c>
      <c r="W439" s="76">
        <v>0</v>
      </c>
      <c r="X439" s="76">
        <v>0</v>
      </c>
      <c r="Y439" s="76">
        <v>0</v>
      </c>
      <c r="Z439" s="76">
        <v>0</v>
      </c>
      <c r="AA439" s="76">
        <v>0</v>
      </c>
      <c r="AB439" s="76">
        <v>0</v>
      </c>
      <c r="AC439" s="77">
        <v>0</v>
      </c>
      <c r="AD439" s="78">
        <v>0</v>
      </c>
      <c r="AE439" s="78">
        <v>0</v>
      </c>
      <c r="AF439" s="78">
        <v>0</v>
      </c>
      <c r="AG439" s="78">
        <v>0</v>
      </c>
      <c r="AH439" s="78">
        <v>0</v>
      </c>
      <c r="AI439" s="79">
        <f t="shared" si="396"/>
        <v>0</v>
      </c>
      <c r="BA439"/>
      <c r="BR439"/>
      <c r="CG439"/>
    </row>
    <row r="440" spans="1:85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394"/>
        <v>0</v>
      </c>
      <c r="J440" s="6"/>
      <c r="K440" s="38" t="s">
        <v>22</v>
      </c>
      <c r="L440" s="39">
        <v>0</v>
      </c>
      <c r="M440" s="39">
        <v>0</v>
      </c>
      <c r="N440" s="39">
        <v>0</v>
      </c>
      <c r="O440" s="39">
        <v>0</v>
      </c>
      <c r="P440" s="39">
        <v>0</v>
      </c>
      <c r="Q440" s="39">
        <v>0</v>
      </c>
      <c r="R440" s="40">
        <v>0</v>
      </c>
      <c r="S440" s="41">
        <f t="shared" si="395"/>
        <v>0</v>
      </c>
      <c r="U440" s="86" t="s">
        <v>63</v>
      </c>
      <c r="V440" s="87">
        <v>0</v>
      </c>
      <c r="W440" s="87">
        <v>0</v>
      </c>
      <c r="X440" s="87">
        <v>0</v>
      </c>
      <c r="Y440" s="87">
        <v>0</v>
      </c>
      <c r="Z440" s="87">
        <v>0</v>
      </c>
      <c r="AA440" s="87">
        <v>0</v>
      </c>
      <c r="AB440" s="87">
        <v>0</v>
      </c>
      <c r="AC440" s="87">
        <v>0</v>
      </c>
      <c r="AD440" s="87">
        <v>0</v>
      </c>
      <c r="AE440" s="87">
        <v>0</v>
      </c>
      <c r="AF440" s="87">
        <v>0</v>
      </c>
      <c r="AG440" s="87">
        <v>0</v>
      </c>
      <c r="AH440" s="88">
        <v>0</v>
      </c>
      <c r="AI440" s="89">
        <f t="shared" si="396"/>
        <v>0</v>
      </c>
      <c r="BA440"/>
      <c r="BR440"/>
      <c r="CG440"/>
    </row>
    <row r="441" spans="1:85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394"/>
        <v>0</v>
      </c>
      <c r="J441" s="6"/>
      <c r="K441" s="46" t="s">
        <v>18</v>
      </c>
      <c r="L441" s="43">
        <v>0</v>
      </c>
      <c r="M441" s="43">
        <v>0</v>
      </c>
      <c r="N441" s="43">
        <v>0</v>
      </c>
      <c r="O441" s="43">
        <v>0</v>
      </c>
      <c r="P441" s="43">
        <v>0</v>
      </c>
      <c r="Q441" s="43">
        <v>0</v>
      </c>
      <c r="R441" s="47">
        <v>0</v>
      </c>
      <c r="S441" s="48">
        <f t="shared" si="395"/>
        <v>0</v>
      </c>
      <c r="U441" s="90" t="s">
        <v>18</v>
      </c>
      <c r="V441" s="91">
        <v>0</v>
      </c>
      <c r="W441" s="91">
        <v>0</v>
      </c>
      <c r="X441" s="91">
        <v>0</v>
      </c>
      <c r="Y441" s="91">
        <v>0</v>
      </c>
      <c r="Z441" s="91">
        <v>0</v>
      </c>
      <c r="AA441" s="91">
        <v>0</v>
      </c>
      <c r="AB441" s="91">
        <v>0</v>
      </c>
      <c r="AC441" s="91">
        <v>0</v>
      </c>
      <c r="AD441" s="92">
        <v>0</v>
      </c>
      <c r="AE441" s="92">
        <v>0</v>
      </c>
      <c r="AF441" s="92">
        <v>0</v>
      </c>
      <c r="AG441" s="92">
        <v>0</v>
      </c>
      <c r="AH441" s="92">
        <v>0</v>
      </c>
      <c r="AI441" s="93">
        <f t="shared" si="396"/>
        <v>0</v>
      </c>
      <c r="BA441"/>
      <c r="BR441"/>
      <c r="CG441"/>
    </row>
    <row r="442" spans="1:85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394"/>
        <v>0</v>
      </c>
      <c r="J442" s="6"/>
      <c r="K442" s="38" t="s">
        <v>19</v>
      </c>
      <c r="L442" s="39">
        <v>0</v>
      </c>
      <c r="M442" s="39">
        <v>0</v>
      </c>
      <c r="N442" s="39">
        <v>0</v>
      </c>
      <c r="O442" s="39">
        <v>0</v>
      </c>
      <c r="P442" s="39">
        <v>0</v>
      </c>
      <c r="Q442" s="39">
        <v>0</v>
      </c>
      <c r="R442" s="40">
        <v>0</v>
      </c>
      <c r="S442" s="41">
        <f t="shared" si="395"/>
        <v>0</v>
      </c>
      <c r="U442" s="86" t="s">
        <v>19</v>
      </c>
      <c r="V442" s="87">
        <v>0</v>
      </c>
      <c r="W442" s="87">
        <v>0</v>
      </c>
      <c r="X442" s="87">
        <v>0</v>
      </c>
      <c r="Y442" s="87">
        <v>0</v>
      </c>
      <c r="Z442" s="87">
        <v>0</v>
      </c>
      <c r="AA442" s="87">
        <v>0</v>
      </c>
      <c r="AB442" s="87">
        <v>0</v>
      </c>
      <c r="AC442" s="87">
        <v>0</v>
      </c>
      <c r="AD442" s="87">
        <v>0</v>
      </c>
      <c r="AE442" s="87">
        <v>0</v>
      </c>
      <c r="AF442" s="87">
        <v>0</v>
      </c>
      <c r="AG442" s="87">
        <v>0</v>
      </c>
      <c r="AH442" s="88">
        <v>0</v>
      </c>
      <c r="AI442" s="89">
        <f t="shared" si="396"/>
        <v>0</v>
      </c>
      <c r="BA442"/>
      <c r="BR442"/>
      <c r="CG442"/>
    </row>
    <row r="443" spans="1:85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394"/>
        <v>0</v>
      </c>
      <c r="J443" s="6"/>
      <c r="K443" s="53" t="s">
        <v>10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4">
        <v>0</v>
      </c>
      <c r="S443" s="55">
        <f t="shared" si="395"/>
        <v>0</v>
      </c>
      <c r="U443" s="90" t="s">
        <v>10</v>
      </c>
      <c r="V443" s="91">
        <v>0</v>
      </c>
      <c r="W443" s="91">
        <v>0</v>
      </c>
      <c r="X443" s="91">
        <v>0</v>
      </c>
      <c r="Y443" s="91">
        <v>0</v>
      </c>
      <c r="Z443" s="91">
        <v>0</v>
      </c>
      <c r="AA443" s="91">
        <v>0</v>
      </c>
      <c r="AB443" s="91">
        <v>0</v>
      </c>
      <c r="AC443" s="91">
        <v>0</v>
      </c>
      <c r="AD443" s="92">
        <v>0</v>
      </c>
      <c r="AE443" s="92">
        <v>0</v>
      </c>
      <c r="AF443" s="92">
        <v>0</v>
      </c>
      <c r="AG443" s="92">
        <v>0</v>
      </c>
      <c r="AH443" s="92">
        <v>0</v>
      </c>
      <c r="AI443" s="93">
        <f t="shared" si="396"/>
        <v>0</v>
      </c>
      <c r="AJ443" s="12"/>
    </row>
    <row r="444" spans="1:85" x14ac:dyDescent="0.25">
      <c r="A444" s="56" t="s">
        <v>25</v>
      </c>
      <c r="B444" s="57">
        <f>SUM(B423:B439)</f>
        <v>156.73639242657816</v>
      </c>
      <c r="C444" s="57">
        <f t="shared" ref="C444:I444" si="397">SUM(C423:C439)</f>
        <v>52.147261508621241</v>
      </c>
      <c r="D444" s="57">
        <f t="shared" si="397"/>
        <v>27.963804667710111</v>
      </c>
      <c r="E444" s="57">
        <f t="shared" si="397"/>
        <v>154.79494181692885</v>
      </c>
      <c r="F444" s="57">
        <f t="shared" si="397"/>
        <v>0</v>
      </c>
      <c r="G444" s="57">
        <f t="shared" si="397"/>
        <v>43.334413519520517</v>
      </c>
      <c r="H444" s="58">
        <f t="shared" si="397"/>
        <v>0</v>
      </c>
      <c r="I444" s="16">
        <f t="shared" si="397"/>
        <v>434.97681393935892</v>
      </c>
      <c r="J444" s="6"/>
      <c r="K444" s="59" t="s">
        <v>25</v>
      </c>
      <c r="L444" s="57">
        <f>SUM(L423:L439)</f>
        <v>156.73639242657816</v>
      </c>
      <c r="M444" s="57">
        <f t="shared" ref="M444:S444" si="398">SUM(M423:M439)</f>
        <v>52.147261508621241</v>
      </c>
      <c r="N444" s="57">
        <f t="shared" si="398"/>
        <v>27.963804667710111</v>
      </c>
      <c r="O444" s="57">
        <f t="shared" si="398"/>
        <v>154.79494181692885</v>
      </c>
      <c r="P444" s="57">
        <f t="shared" si="398"/>
        <v>51.293539303663842</v>
      </c>
      <c r="Q444" s="57">
        <f t="shared" si="398"/>
        <v>43.334413519520517</v>
      </c>
      <c r="R444" s="58">
        <f t="shared" si="398"/>
        <v>0</v>
      </c>
      <c r="S444" s="60">
        <f t="shared" si="398"/>
        <v>486.27035324302273</v>
      </c>
      <c r="U444" s="94" t="s">
        <v>61</v>
      </c>
      <c r="V444" s="95">
        <f>SUM(V423:V439)</f>
        <v>66.365730692664044</v>
      </c>
      <c r="W444" s="95">
        <f t="shared" ref="W444:AH444" si="399">SUM(W423:W439)</f>
        <v>77.392675788877327</v>
      </c>
      <c r="X444" s="95">
        <f t="shared" si="399"/>
        <v>43.334413519520517</v>
      </c>
      <c r="Y444" s="95">
        <f t="shared" si="399"/>
        <v>52.147261508621241</v>
      </c>
      <c r="Z444" s="95">
        <f t="shared" si="399"/>
        <v>26.83099188098625</v>
      </c>
      <c r="AA444" s="95">
        <f t="shared" si="399"/>
        <v>153.97056962359289</v>
      </c>
      <c r="AB444" s="95">
        <f t="shared" si="399"/>
        <v>51.293539303663842</v>
      </c>
      <c r="AC444" s="95">
        <f t="shared" si="399"/>
        <v>14.935170925096624</v>
      </c>
      <c r="AD444" s="96">
        <f t="shared" si="399"/>
        <v>12.977985945036794</v>
      </c>
      <c r="AE444" s="96">
        <f t="shared" si="399"/>
        <v>0.82437219333596778</v>
      </c>
      <c r="AF444" s="96">
        <f t="shared" si="399"/>
        <v>0</v>
      </c>
      <c r="AG444" s="96">
        <f t="shared" si="399"/>
        <v>1.1328127867238602</v>
      </c>
      <c r="AH444" s="96">
        <f t="shared" si="399"/>
        <v>0</v>
      </c>
      <c r="AI444" s="97">
        <f>SUM(V444:AC444)</f>
        <v>486.27035324302273</v>
      </c>
    </row>
    <row r="445" spans="1:85" s="1" customFormat="1" ht="15" thickBot="1" x14ac:dyDescent="0.35">
      <c r="A445" s="61" t="s">
        <v>86</v>
      </c>
      <c r="B445" s="98">
        <f>IF($I444=0,"-",B444/$I444)</f>
        <v>0.36033275200831538</v>
      </c>
      <c r="C445" s="98">
        <f t="shared" ref="C445:H445" si="400">IF($I444=0,"-",C444/$I444)</f>
        <v>0.11988515212190415</v>
      </c>
      <c r="D445" s="98">
        <f t="shared" si="400"/>
        <v>6.4288035066642907E-2</v>
      </c>
      <c r="E445" s="98">
        <f t="shared" si="400"/>
        <v>0.35586940925662569</v>
      </c>
      <c r="F445" s="98">
        <f t="shared" si="400"/>
        <v>0</v>
      </c>
      <c r="G445" s="98">
        <f t="shared" si="400"/>
        <v>9.9624651546511775E-2</v>
      </c>
      <c r="H445" s="99">
        <f t="shared" si="400"/>
        <v>0</v>
      </c>
      <c r="I445" s="100">
        <f>SUM(B445:H445)</f>
        <v>0.99999999999999989</v>
      </c>
      <c r="J445"/>
      <c r="K445" s="64" t="s">
        <v>86</v>
      </c>
      <c r="L445" s="65">
        <f>IF($S444=0,"-",L444/$S444)</f>
        <v>0.32232356215277269</v>
      </c>
      <c r="M445" s="65">
        <f t="shared" ref="M445:R445" si="401">IF($S444=0,"-",M444/$S444)</f>
        <v>0.10723923669383083</v>
      </c>
      <c r="N445" s="65">
        <f t="shared" si="401"/>
        <v>5.750670276568285E-2</v>
      </c>
      <c r="O445" s="65">
        <f t="shared" si="401"/>
        <v>0.318331028787945</v>
      </c>
      <c r="P445" s="65">
        <f t="shared" si="401"/>
        <v>0.1054835832815597</v>
      </c>
      <c r="Q445" s="65">
        <f t="shared" si="401"/>
        <v>8.9115886318208937E-2</v>
      </c>
      <c r="R445" s="66">
        <f t="shared" si="401"/>
        <v>0</v>
      </c>
      <c r="S445" s="67">
        <f>SUM(L445:R445)</f>
        <v>1</v>
      </c>
      <c r="U445" s="101" t="s">
        <v>86</v>
      </c>
      <c r="V445" s="102">
        <f>+V444/$AI444</f>
        <v>0.13647908051572399</v>
      </c>
      <c r="W445" s="102">
        <f t="shared" ref="W445:AH445" si="402">+W444/$AI444</f>
        <v>0.15915565337827389</v>
      </c>
      <c r="X445" s="102">
        <f t="shared" si="402"/>
        <v>8.9115886318208937E-2</v>
      </c>
      <c r="Y445" s="102">
        <f t="shared" si="402"/>
        <v>0.10723923669383083</v>
      </c>
      <c r="Z445" s="102">
        <f t="shared" si="402"/>
        <v>5.5177108170476843E-2</v>
      </c>
      <c r="AA445" s="102">
        <f t="shared" si="402"/>
        <v>0.31663573277033241</v>
      </c>
      <c r="AB445" s="102">
        <f t="shared" si="402"/>
        <v>0.1054835832815597</v>
      </c>
      <c r="AC445" s="102">
        <f t="shared" si="402"/>
        <v>3.0713718871593416E-2</v>
      </c>
      <c r="AD445" s="102">
        <f t="shared" si="402"/>
        <v>2.6688828258774808E-2</v>
      </c>
      <c r="AE445" s="102">
        <f t="shared" si="402"/>
        <v>1.6952960176125982E-3</v>
      </c>
      <c r="AF445" s="102">
        <f t="shared" si="402"/>
        <v>0</v>
      </c>
      <c r="AG445" s="102">
        <f t="shared" si="402"/>
        <v>2.3295945952060042E-3</v>
      </c>
      <c r="AH445" s="102">
        <f t="shared" si="402"/>
        <v>0</v>
      </c>
      <c r="AI445" s="103">
        <f>SUM(V445:AC445)</f>
        <v>1</v>
      </c>
      <c r="AJ445"/>
      <c r="BA445" s="68"/>
      <c r="BR445" s="68"/>
    </row>
    <row r="446" spans="1:85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K446" s="105"/>
      <c r="L446" s="105"/>
      <c r="M446" s="105"/>
      <c r="N446" s="105"/>
      <c r="O446" s="105"/>
      <c r="P446" s="105"/>
      <c r="Q446" s="105"/>
      <c r="R446" s="105"/>
      <c r="S446" s="105"/>
    </row>
    <row r="447" spans="1:85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K447" s="222" t="s">
        <v>42</v>
      </c>
      <c r="L447" s="10" t="s">
        <v>0</v>
      </c>
      <c r="M447" s="10" t="s">
        <v>1</v>
      </c>
      <c r="N447" s="10" t="s">
        <v>2</v>
      </c>
      <c r="O447" s="10" t="s">
        <v>3</v>
      </c>
      <c r="P447" s="10" t="s">
        <v>26</v>
      </c>
      <c r="Q447" s="10" t="s">
        <v>4</v>
      </c>
      <c r="R447" s="10" t="s">
        <v>85</v>
      </c>
      <c r="S447" s="11" t="s">
        <v>5</v>
      </c>
    </row>
    <row r="448" spans="1:85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K448" s="223" t="s">
        <v>42</v>
      </c>
      <c r="L448" s="207" t="s">
        <v>66</v>
      </c>
      <c r="M448" s="208"/>
      <c r="N448" s="208"/>
      <c r="O448" s="208"/>
      <c r="P448" s="208"/>
      <c r="Q448" s="208"/>
      <c r="R448" s="208"/>
      <c r="S448" s="209"/>
    </row>
    <row r="449" spans="1:19" x14ac:dyDescent="0.25">
      <c r="A449" s="13" t="s">
        <v>6</v>
      </c>
      <c r="B449" s="224"/>
      <c r="C449" s="225"/>
      <c r="D449" s="225"/>
      <c r="E449" s="226"/>
      <c r="F449" s="14">
        <v>1.0716834135618072E-2</v>
      </c>
      <c r="G449" s="224"/>
      <c r="H449" s="226"/>
      <c r="I449" s="16">
        <f>SUM(B449:H449)</f>
        <v>1.0716834135618072E-2</v>
      </c>
      <c r="J449" s="6"/>
      <c r="K449" s="72" t="s">
        <v>6</v>
      </c>
      <c r="L449" s="224"/>
      <c r="M449" s="225"/>
      <c r="N449" s="225"/>
      <c r="O449" s="226"/>
      <c r="P449" s="14">
        <v>0</v>
      </c>
      <c r="Q449" s="224"/>
      <c r="R449" s="233"/>
      <c r="S449" s="74">
        <f>SUM(L449:R449)</f>
        <v>0</v>
      </c>
    </row>
    <row r="450" spans="1:19" x14ac:dyDescent="0.25">
      <c r="A450" s="21" t="s">
        <v>7</v>
      </c>
      <c r="B450" s="227"/>
      <c r="C450" s="228"/>
      <c r="D450" s="228"/>
      <c r="E450" s="229"/>
      <c r="F450" s="22">
        <v>0.10289999999999999</v>
      </c>
      <c r="G450" s="227"/>
      <c r="H450" s="229"/>
      <c r="I450" s="24">
        <f t="shared" ref="I450:I469" si="403">SUM(B450:H450)</f>
        <v>0.10289999999999999</v>
      </c>
      <c r="J450" s="6"/>
      <c r="K450" s="25" t="s">
        <v>7</v>
      </c>
      <c r="L450" s="227"/>
      <c r="M450" s="228"/>
      <c r="N450" s="228"/>
      <c r="O450" s="229"/>
      <c r="P450" s="26">
        <v>0</v>
      </c>
      <c r="Q450" s="227"/>
      <c r="R450" s="234"/>
      <c r="S450" s="28">
        <f t="shared" ref="S450:S469" si="404">SUM(L450:R450)</f>
        <v>0</v>
      </c>
    </row>
    <row r="451" spans="1:1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403"/>
        <v>0</v>
      </c>
      <c r="J451" s="6"/>
      <c r="K451" s="31" t="s">
        <v>9</v>
      </c>
      <c r="L451" s="227"/>
      <c r="M451" s="228"/>
      <c r="N451" s="228"/>
      <c r="O451" s="229"/>
      <c r="P451" s="18">
        <v>0</v>
      </c>
      <c r="Q451" s="227"/>
      <c r="R451" s="234"/>
      <c r="S451" s="20">
        <f t="shared" si="404"/>
        <v>0</v>
      </c>
    </row>
    <row r="452" spans="1:1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403"/>
        <v>0</v>
      </c>
      <c r="J452" s="6"/>
      <c r="K452" s="25" t="s">
        <v>54</v>
      </c>
      <c r="L452" s="227"/>
      <c r="M452" s="228"/>
      <c r="N452" s="228"/>
      <c r="O452" s="229"/>
      <c r="P452" s="26">
        <v>0</v>
      </c>
      <c r="Q452" s="227"/>
      <c r="R452" s="234"/>
      <c r="S452" s="28">
        <f t="shared" si="404"/>
        <v>0</v>
      </c>
    </row>
    <row r="453" spans="1:1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403"/>
        <v>0</v>
      </c>
      <c r="J453" s="6"/>
      <c r="K453" s="31" t="s">
        <v>15</v>
      </c>
      <c r="L453" s="227"/>
      <c r="M453" s="228"/>
      <c r="N453" s="228"/>
      <c r="O453" s="229"/>
      <c r="P453" s="18">
        <v>0</v>
      </c>
      <c r="Q453" s="227"/>
      <c r="R453" s="234"/>
      <c r="S453" s="20">
        <f t="shared" si="404"/>
        <v>0</v>
      </c>
    </row>
    <row r="454" spans="1:19" x14ac:dyDescent="0.25">
      <c r="A454" s="21" t="s">
        <v>14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403"/>
        <v>0</v>
      </c>
      <c r="J454" s="6"/>
      <c r="K454" s="25" t="s">
        <v>14</v>
      </c>
      <c r="L454" s="227"/>
      <c r="M454" s="228"/>
      <c r="N454" s="228"/>
      <c r="O454" s="229"/>
      <c r="P454" s="26">
        <v>0</v>
      </c>
      <c r="Q454" s="227"/>
      <c r="R454" s="234"/>
      <c r="S454" s="28">
        <f t="shared" si="404"/>
        <v>0</v>
      </c>
    </row>
    <row r="455" spans="1:19" x14ac:dyDescent="0.25">
      <c r="A455" s="29" t="s">
        <v>56</v>
      </c>
      <c r="B455" s="227"/>
      <c r="C455" s="228"/>
      <c r="D455" s="228"/>
      <c r="E455" s="229"/>
      <c r="F455" s="18">
        <v>14.979893587019028</v>
      </c>
      <c r="G455" s="227"/>
      <c r="H455" s="229"/>
      <c r="I455" s="16">
        <f t="shared" si="403"/>
        <v>14.979893587019028</v>
      </c>
      <c r="J455" s="6"/>
      <c r="K455" s="31" t="s">
        <v>56</v>
      </c>
      <c r="L455" s="227"/>
      <c r="M455" s="228"/>
      <c r="N455" s="228"/>
      <c r="O455" s="229"/>
      <c r="P455" s="18">
        <v>0</v>
      </c>
      <c r="Q455" s="227"/>
      <c r="R455" s="234"/>
      <c r="S455" s="20">
        <f t="shared" si="404"/>
        <v>0</v>
      </c>
    </row>
    <row r="456" spans="1:1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403"/>
        <v>0</v>
      </c>
      <c r="J456" s="6"/>
      <c r="K456" s="25" t="s">
        <v>11</v>
      </c>
      <c r="L456" s="227"/>
      <c r="M456" s="228"/>
      <c r="N456" s="228"/>
      <c r="O456" s="229"/>
      <c r="P456" s="26">
        <v>0</v>
      </c>
      <c r="Q456" s="227"/>
      <c r="R456" s="234"/>
      <c r="S456" s="28">
        <f t="shared" si="404"/>
        <v>0</v>
      </c>
    </row>
    <row r="457" spans="1:1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403"/>
        <v>0</v>
      </c>
      <c r="J457" s="6"/>
      <c r="K457" s="31" t="s">
        <v>57</v>
      </c>
      <c r="L457" s="227"/>
      <c r="M457" s="228"/>
      <c r="N457" s="228"/>
      <c r="O457" s="229"/>
      <c r="P457" s="18">
        <v>0</v>
      </c>
      <c r="Q457" s="227"/>
      <c r="R457" s="234"/>
      <c r="S457" s="20">
        <f t="shared" si="404"/>
        <v>0</v>
      </c>
    </row>
    <row r="458" spans="1:1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403"/>
        <v>0</v>
      </c>
      <c r="J458" s="6"/>
      <c r="K458" s="25" t="s">
        <v>16</v>
      </c>
      <c r="L458" s="227"/>
      <c r="M458" s="228"/>
      <c r="N458" s="228"/>
      <c r="O458" s="229"/>
      <c r="P458" s="26">
        <v>0</v>
      </c>
      <c r="Q458" s="227"/>
      <c r="R458" s="234"/>
      <c r="S458" s="28">
        <f t="shared" si="404"/>
        <v>0</v>
      </c>
    </row>
    <row r="459" spans="1:1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403"/>
        <v>0</v>
      </c>
      <c r="J459" s="6"/>
      <c r="K459" s="31" t="s">
        <v>136</v>
      </c>
      <c r="L459" s="227"/>
      <c r="M459" s="228"/>
      <c r="N459" s="228"/>
      <c r="O459" s="229"/>
      <c r="P459" s="18">
        <v>0</v>
      </c>
      <c r="Q459" s="227"/>
      <c r="R459" s="234"/>
      <c r="S459" s="20">
        <f t="shared" si="404"/>
        <v>0</v>
      </c>
    </row>
    <row r="460" spans="1:19" x14ac:dyDescent="0.25">
      <c r="A460" s="21" t="s">
        <v>24</v>
      </c>
      <c r="B460" s="227"/>
      <c r="C460" s="228"/>
      <c r="D460" s="228"/>
      <c r="E460" s="229"/>
      <c r="F460" s="22">
        <v>46.978031269731105</v>
      </c>
      <c r="G460" s="227"/>
      <c r="H460" s="229"/>
      <c r="I460" s="24">
        <f t="shared" si="403"/>
        <v>46.978031269731105</v>
      </c>
      <c r="J460" s="6"/>
      <c r="K460" s="25" t="s">
        <v>24</v>
      </c>
      <c r="L460" s="227"/>
      <c r="M460" s="228"/>
      <c r="N460" s="228"/>
      <c r="O460" s="229"/>
      <c r="P460" s="26">
        <v>0</v>
      </c>
      <c r="Q460" s="227"/>
      <c r="R460" s="234"/>
      <c r="S460" s="28">
        <f t="shared" si="404"/>
        <v>0</v>
      </c>
    </row>
    <row r="461" spans="1:1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403"/>
        <v>0</v>
      </c>
      <c r="J461" s="6"/>
      <c r="K461" s="31" t="s">
        <v>23</v>
      </c>
      <c r="L461" s="227"/>
      <c r="M461" s="228"/>
      <c r="N461" s="228"/>
      <c r="O461" s="229"/>
      <c r="P461" s="18">
        <v>0</v>
      </c>
      <c r="Q461" s="227"/>
      <c r="R461" s="234"/>
      <c r="S461" s="20">
        <f t="shared" si="404"/>
        <v>0</v>
      </c>
    </row>
    <row r="462" spans="1:1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403"/>
        <v>0</v>
      </c>
      <c r="J462" s="6"/>
      <c r="K462" s="25" t="s">
        <v>58</v>
      </c>
      <c r="L462" s="227"/>
      <c r="M462" s="228"/>
      <c r="N462" s="228"/>
      <c r="O462" s="229"/>
      <c r="P462" s="26">
        <v>0</v>
      </c>
      <c r="Q462" s="227"/>
      <c r="R462" s="234"/>
      <c r="S462" s="28">
        <f t="shared" si="404"/>
        <v>0</v>
      </c>
    </row>
    <row r="463" spans="1:19" x14ac:dyDescent="0.25">
      <c r="A463" s="29" t="s">
        <v>21</v>
      </c>
      <c r="B463" s="227"/>
      <c r="C463" s="228"/>
      <c r="D463" s="228"/>
      <c r="E463" s="229"/>
      <c r="F463" s="18">
        <v>0.14537705186405941</v>
      </c>
      <c r="G463" s="227"/>
      <c r="H463" s="229"/>
      <c r="I463" s="16">
        <f t="shared" si="403"/>
        <v>0.14537705186405941</v>
      </c>
      <c r="J463" s="6"/>
      <c r="K463" s="31" t="s">
        <v>21</v>
      </c>
      <c r="L463" s="227"/>
      <c r="M463" s="228"/>
      <c r="N463" s="228"/>
      <c r="O463" s="229"/>
      <c r="P463" s="18">
        <v>0</v>
      </c>
      <c r="Q463" s="227"/>
      <c r="R463" s="234"/>
      <c r="S463" s="20">
        <f t="shared" si="404"/>
        <v>0</v>
      </c>
    </row>
    <row r="464" spans="1:1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403"/>
        <v>0</v>
      </c>
      <c r="J464" s="6"/>
      <c r="K464" s="25" t="s">
        <v>20</v>
      </c>
      <c r="L464" s="227"/>
      <c r="M464" s="228"/>
      <c r="N464" s="228"/>
      <c r="O464" s="229"/>
      <c r="P464" s="26">
        <v>0</v>
      </c>
      <c r="Q464" s="227"/>
      <c r="R464" s="234"/>
      <c r="S464" s="28">
        <f t="shared" si="404"/>
        <v>0</v>
      </c>
    </row>
    <row r="465" spans="1:19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403"/>
        <v>0</v>
      </c>
      <c r="J465" s="6"/>
      <c r="K465" s="33" t="s">
        <v>62</v>
      </c>
      <c r="L465" s="227"/>
      <c r="M465" s="228"/>
      <c r="N465" s="228"/>
      <c r="O465" s="229"/>
      <c r="P465" s="18">
        <v>0</v>
      </c>
      <c r="Q465" s="227"/>
      <c r="R465" s="234"/>
      <c r="S465" s="20">
        <f t="shared" si="404"/>
        <v>0</v>
      </c>
    </row>
    <row r="466" spans="1:19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403"/>
        <v>0</v>
      </c>
      <c r="J466" s="6"/>
      <c r="K466" s="38" t="s">
        <v>22</v>
      </c>
      <c r="L466" s="227"/>
      <c r="M466" s="228"/>
      <c r="N466" s="228"/>
      <c r="O466" s="229"/>
      <c r="P466" s="39">
        <v>0</v>
      </c>
      <c r="Q466" s="227"/>
      <c r="R466" s="234"/>
      <c r="S466" s="41">
        <f t="shared" si="404"/>
        <v>0</v>
      </c>
    </row>
    <row r="467" spans="1:19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403"/>
        <v>0</v>
      </c>
      <c r="J467" s="6"/>
      <c r="K467" s="46" t="s">
        <v>18</v>
      </c>
      <c r="L467" s="227"/>
      <c r="M467" s="228"/>
      <c r="N467" s="228"/>
      <c r="O467" s="229"/>
      <c r="P467" s="43">
        <v>0</v>
      </c>
      <c r="Q467" s="227"/>
      <c r="R467" s="234"/>
      <c r="S467" s="48">
        <f t="shared" si="404"/>
        <v>0</v>
      </c>
    </row>
    <row r="468" spans="1:19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403"/>
        <v>0</v>
      </c>
      <c r="J468" s="6"/>
      <c r="K468" s="38" t="s">
        <v>19</v>
      </c>
      <c r="L468" s="227"/>
      <c r="M468" s="228"/>
      <c r="N468" s="228"/>
      <c r="O468" s="229"/>
      <c r="P468" s="39">
        <v>0</v>
      </c>
      <c r="Q468" s="227"/>
      <c r="R468" s="234"/>
      <c r="S468" s="41">
        <f t="shared" si="404"/>
        <v>0</v>
      </c>
    </row>
    <row r="469" spans="1:19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403"/>
        <v>0</v>
      </c>
      <c r="J469" s="6"/>
      <c r="K469" s="53" t="s">
        <v>10</v>
      </c>
      <c r="L469" s="230"/>
      <c r="M469" s="231"/>
      <c r="N469" s="231"/>
      <c r="O469" s="232"/>
      <c r="P469" s="50">
        <v>0</v>
      </c>
      <c r="Q469" s="230"/>
      <c r="R469" s="235"/>
      <c r="S469" s="55">
        <f t="shared" si="404"/>
        <v>0</v>
      </c>
    </row>
    <row r="470" spans="1:19" x14ac:dyDescent="0.25">
      <c r="A470" s="56" t="s">
        <v>25</v>
      </c>
      <c r="B470" s="57">
        <f>SUM(B449:B465)</f>
        <v>0</v>
      </c>
      <c r="C470" s="57">
        <f t="shared" ref="C470:I470" si="405">SUM(C449:C465)</f>
        <v>0</v>
      </c>
      <c r="D470" s="57">
        <f t="shared" si="405"/>
        <v>0</v>
      </c>
      <c r="E470" s="57">
        <f t="shared" si="405"/>
        <v>0</v>
      </c>
      <c r="F470" s="57">
        <f t="shared" si="405"/>
        <v>62.216918742749812</v>
      </c>
      <c r="G470" s="57">
        <f t="shared" si="405"/>
        <v>0</v>
      </c>
      <c r="H470" s="58">
        <f t="shared" si="405"/>
        <v>0</v>
      </c>
      <c r="I470" s="16">
        <f t="shared" si="405"/>
        <v>62.216918742749812</v>
      </c>
      <c r="J470" s="6"/>
      <c r="K470" s="59" t="s">
        <v>25</v>
      </c>
      <c r="L470" s="57">
        <f>SUM(L449:L465)</f>
        <v>0</v>
      </c>
      <c r="M470" s="57">
        <f t="shared" ref="M470:S470" si="406">SUM(M449:M465)</f>
        <v>0</v>
      </c>
      <c r="N470" s="57">
        <f t="shared" si="406"/>
        <v>0</v>
      </c>
      <c r="O470" s="57">
        <f t="shared" si="406"/>
        <v>0</v>
      </c>
      <c r="P470" s="57">
        <f t="shared" si="406"/>
        <v>0</v>
      </c>
      <c r="Q470" s="57">
        <f t="shared" si="406"/>
        <v>0</v>
      </c>
      <c r="R470" s="58">
        <f t="shared" si="406"/>
        <v>0</v>
      </c>
      <c r="S470" s="60">
        <f t="shared" si="406"/>
        <v>0</v>
      </c>
    </row>
    <row r="471" spans="1:19" ht="15" thickBot="1" x14ac:dyDescent="0.35">
      <c r="A471" s="61" t="s">
        <v>86</v>
      </c>
      <c r="B471" s="98">
        <f>IF($I470=0,"-",B470/$I470)</f>
        <v>0</v>
      </c>
      <c r="C471" s="98">
        <f t="shared" ref="C471:H471" si="407">IF($I470=0,"-",C470/$I470)</f>
        <v>0</v>
      </c>
      <c r="D471" s="98">
        <f t="shared" si="407"/>
        <v>0</v>
      </c>
      <c r="E471" s="98">
        <f t="shared" si="407"/>
        <v>0</v>
      </c>
      <c r="F471" s="98">
        <f t="shared" si="407"/>
        <v>1</v>
      </c>
      <c r="G471" s="98">
        <f t="shared" si="407"/>
        <v>0</v>
      </c>
      <c r="H471" s="99">
        <f t="shared" si="407"/>
        <v>0</v>
      </c>
      <c r="I471" s="100">
        <f>SUM(B471:H471)</f>
        <v>1</v>
      </c>
      <c r="J471" s="1"/>
      <c r="K471" s="64" t="s">
        <v>86</v>
      </c>
      <c r="L471" s="65" t="str">
        <f>IF($S470=0,"-",L470/$S470)</f>
        <v>-</v>
      </c>
      <c r="M471" s="65" t="str">
        <f t="shared" ref="M471:R471" si="408">IF($S470=0,"-",M470/$S470)</f>
        <v>-</v>
      </c>
      <c r="N471" s="65" t="str">
        <f t="shared" si="408"/>
        <v>-</v>
      </c>
      <c r="O471" s="65" t="str">
        <f t="shared" si="408"/>
        <v>-</v>
      </c>
      <c r="P471" s="65" t="str">
        <f t="shared" si="408"/>
        <v>-</v>
      </c>
      <c r="Q471" s="65" t="str">
        <f t="shared" si="408"/>
        <v>-</v>
      </c>
      <c r="R471" s="66" t="str">
        <f t="shared" si="408"/>
        <v>-</v>
      </c>
      <c r="S471" s="67">
        <f>SUM(L471:R471)</f>
        <v>0</v>
      </c>
    </row>
    <row r="472" spans="1:1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K472" s="105"/>
      <c r="L472" s="105"/>
      <c r="M472" s="105"/>
      <c r="N472" s="105"/>
      <c r="O472" s="105"/>
      <c r="P472" s="105"/>
      <c r="Q472" s="105"/>
      <c r="R472" s="105"/>
      <c r="S472" s="105"/>
    </row>
    <row r="473" spans="1:1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K473" s="222" t="s">
        <v>43</v>
      </c>
      <c r="L473" s="10" t="s">
        <v>0</v>
      </c>
      <c r="M473" s="10" t="s">
        <v>1</v>
      </c>
      <c r="N473" s="10" t="s">
        <v>2</v>
      </c>
      <c r="O473" s="10" t="s">
        <v>3</v>
      </c>
      <c r="P473" s="10" t="s">
        <v>26</v>
      </c>
      <c r="Q473" s="10" t="s">
        <v>4</v>
      </c>
      <c r="R473" s="10" t="s">
        <v>85</v>
      </c>
      <c r="S473" s="11" t="s">
        <v>5</v>
      </c>
    </row>
    <row r="474" spans="1:1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K474" s="223" t="s">
        <v>43</v>
      </c>
      <c r="L474" s="207" t="s">
        <v>66</v>
      </c>
      <c r="M474" s="208"/>
      <c r="N474" s="208"/>
      <c r="O474" s="208"/>
      <c r="P474" s="208"/>
      <c r="Q474" s="208"/>
      <c r="R474" s="208"/>
      <c r="S474" s="209"/>
    </row>
    <row r="475" spans="1:1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  <c r="K475" s="72" t="s">
        <v>6</v>
      </c>
      <c r="L475" s="224"/>
      <c r="M475" s="225"/>
      <c r="N475" s="225"/>
      <c r="O475" s="226"/>
      <c r="P475" s="14">
        <v>0</v>
      </c>
      <c r="Q475" s="224"/>
      <c r="R475" s="233"/>
      <c r="S475" s="74">
        <f>SUM(L475:R475)</f>
        <v>0</v>
      </c>
    </row>
    <row r="476" spans="1:1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409">SUM(B476:H476)</f>
        <v>0</v>
      </c>
      <c r="J476" s="6"/>
      <c r="K476" s="25" t="s">
        <v>7</v>
      </c>
      <c r="L476" s="227"/>
      <c r="M476" s="228"/>
      <c r="N476" s="228"/>
      <c r="O476" s="229"/>
      <c r="P476" s="26">
        <v>0</v>
      </c>
      <c r="Q476" s="227"/>
      <c r="R476" s="234"/>
      <c r="S476" s="28">
        <f t="shared" ref="S476:S495" si="410">SUM(L476:R476)</f>
        <v>0</v>
      </c>
    </row>
    <row r="477" spans="1:19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409"/>
        <v>0</v>
      </c>
      <c r="J477" s="6"/>
      <c r="K477" s="31" t="s">
        <v>9</v>
      </c>
      <c r="L477" s="227"/>
      <c r="M477" s="228"/>
      <c r="N477" s="228"/>
      <c r="O477" s="229"/>
      <c r="P477" s="18">
        <v>0</v>
      </c>
      <c r="Q477" s="227"/>
      <c r="R477" s="234"/>
      <c r="S477" s="20">
        <f t="shared" si="410"/>
        <v>0</v>
      </c>
    </row>
    <row r="478" spans="1:19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409"/>
        <v>0</v>
      </c>
      <c r="J478" s="6"/>
      <c r="K478" s="25" t="s">
        <v>54</v>
      </c>
      <c r="L478" s="227"/>
      <c r="M478" s="228"/>
      <c r="N478" s="228"/>
      <c r="O478" s="229"/>
      <c r="P478" s="26">
        <v>0</v>
      </c>
      <c r="Q478" s="227"/>
      <c r="R478" s="234"/>
      <c r="S478" s="28">
        <f t="shared" si="410"/>
        <v>0</v>
      </c>
    </row>
    <row r="479" spans="1:19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409"/>
        <v>0</v>
      </c>
      <c r="J479" s="6"/>
      <c r="K479" s="31" t="s">
        <v>15</v>
      </c>
      <c r="L479" s="227"/>
      <c r="M479" s="228"/>
      <c r="N479" s="228"/>
      <c r="O479" s="229"/>
      <c r="P479" s="18">
        <v>0</v>
      </c>
      <c r="Q479" s="227"/>
      <c r="R479" s="234"/>
      <c r="S479" s="20">
        <f t="shared" si="410"/>
        <v>0</v>
      </c>
    </row>
    <row r="480" spans="1:19" x14ac:dyDescent="0.25">
      <c r="A480" s="21" t="s">
        <v>14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409"/>
        <v>0</v>
      </c>
      <c r="J480" s="6"/>
      <c r="K480" s="25" t="s">
        <v>14</v>
      </c>
      <c r="L480" s="227"/>
      <c r="M480" s="228"/>
      <c r="N480" s="228"/>
      <c r="O480" s="229"/>
      <c r="P480" s="26">
        <v>0</v>
      </c>
      <c r="Q480" s="227"/>
      <c r="R480" s="234"/>
      <c r="S480" s="28">
        <f t="shared" si="410"/>
        <v>0</v>
      </c>
    </row>
    <row r="481" spans="1:19" x14ac:dyDescent="0.25">
      <c r="A481" s="29" t="s">
        <v>56</v>
      </c>
      <c r="B481" s="227"/>
      <c r="C481" s="228"/>
      <c r="D481" s="228"/>
      <c r="E481" s="229"/>
      <c r="F481" s="18">
        <v>9501.3819103977767</v>
      </c>
      <c r="G481" s="227"/>
      <c r="H481" s="229"/>
      <c r="I481" s="16">
        <f t="shared" si="409"/>
        <v>9501.3819103977767</v>
      </c>
      <c r="J481" s="6"/>
      <c r="K481" s="31" t="s">
        <v>56</v>
      </c>
      <c r="L481" s="227"/>
      <c r="M481" s="228"/>
      <c r="N481" s="228"/>
      <c r="O481" s="229"/>
      <c r="P481" s="18">
        <v>3447.8418257203416</v>
      </c>
      <c r="Q481" s="227"/>
      <c r="R481" s="234"/>
      <c r="S481" s="20">
        <f t="shared" si="410"/>
        <v>3447.8418257203416</v>
      </c>
    </row>
    <row r="482" spans="1:19" x14ac:dyDescent="0.25">
      <c r="A482" s="21" t="s">
        <v>11</v>
      </c>
      <c r="B482" s="227"/>
      <c r="C482" s="228"/>
      <c r="D482" s="228"/>
      <c r="E482" s="229"/>
      <c r="F482" s="22">
        <v>3278.1475886482162</v>
      </c>
      <c r="G482" s="227"/>
      <c r="H482" s="229"/>
      <c r="I482" s="24">
        <f t="shared" si="409"/>
        <v>3278.1475886482162</v>
      </c>
      <c r="J482" s="6"/>
      <c r="K482" s="25" t="s">
        <v>11</v>
      </c>
      <c r="L482" s="227"/>
      <c r="M482" s="228"/>
      <c r="N482" s="228"/>
      <c r="O482" s="229"/>
      <c r="P482" s="26">
        <v>1350.5818454684356</v>
      </c>
      <c r="Q482" s="227"/>
      <c r="R482" s="234"/>
      <c r="S482" s="28">
        <f t="shared" si="410"/>
        <v>1350.5818454684356</v>
      </c>
    </row>
    <row r="483" spans="1:1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409"/>
        <v>0</v>
      </c>
      <c r="J483" s="6"/>
      <c r="K483" s="31" t="s">
        <v>57</v>
      </c>
      <c r="L483" s="227"/>
      <c r="M483" s="228"/>
      <c r="N483" s="228"/>
      <c r="O483" s="229"/>
      <c r="P483" s="18">
        <v>-9.4368957093138306E-15</v>
      </c>
      <c r="Q483" s="227"/>
      <c r="R483" s="234"/>
      <c r="S483" s="20">
        <f t="shared" si="410"/>
        <v>-9.4368957093138306E-15</v>
      </c>
    </row>
    <row r="484" spans="1:19" x14ac:dyDescent="0.25">
      <c r="A484" s="21" t="s">
        <v>16</v>
      </c>
      <c r="B484" s="227"/>
      <c r="C484" s="228"/>
      <c r="D484" s="228"/>
      <c r="E484" s="229"/>
      <c r="F484" s="22">
        <v>6.2132572189996988</v>
      </c>
      <c r="G484" s="227"/>
      <c r="H484" s="229"/>
      <c r="I484" s="24">
        <f t="shared" si="409"/>
        <v>6.2132572189996988</v>
      </c>
      <c r="J484" s="6"/>
      <c r="K484" s="25" t="s">
        <v>16</v>
      </c>
      <c r="L484" s="227"/>
      <c r="M484" s="228"/>
      <c r="N484" s="228"/>
      <c r="O484" s="229"/>
      <c r="P484" s="26">
        <v>6.2132572189996713</v>
      </c>
      <c r="Q484" s="227"/>
      <c r="R484" s="234"/>
      <c r="S484" s="28">
        <f t="shared" si="410"/>
        <v>6.2132572189996713</v>
      </c>
    </row>
    <row r="485" spans="1:19" x14ac:dyDescent="0.25">
      <c r="A485" s="29" t="s">
        <v>136</v>
      </c>
      <c r="B485" s="227"/>
      <c r="C485" s="228"/>
      <c r="D485" s="228"/>
      <c r="E485" s="229"/>
      <c r="F485" s="18">
        <v>0.45526635347632199</v>
      </c>
      <c r="G485" s="227"/>
      <c r="H485" s="229"/>
      <c r="I485" s="16">
        <f t="shared" si="409"/>
        <v>0.45526635347632199</v>
      </c>
      <c r="J485" s="6"/>
      <c r="K485" s="31" t="s">
        <v>136</v>
      </c>
      <c r="L485" s="227"/>
      <c r="M485" s="228"/>
      <c r="N485" s="228"/>
      <c r="O485" s="229"/>
      <c r="P485" s="18">
        <v>0.45526635347550837</v>
      </c>
      <c r="Q485" s="227"/>
      <c r="R485" s="234"/>
      <c r="S485" s="20">
        <f t="shared" si="410"/>
        <v>0.45526635347550837</v>
      </c>
    </row>
    <row r="486" spans="1:19" x14ac:dyDescent="0.25">
      <c r="A486" s="21" t="s">
        <v>24</v>
      </c>
      <c r="B486" s="227"/>
      <c r="C486" s="228"/>
      <c r="D486" s="228"/>
      <c r="E486" s="229"/>
      <c r="F486" s="22">
        <v>11.007518406457255</v>
      </c>
      <c r="G486" s="227"/>
      <c r="H486" s="229"/>
      <c r="I486" s="24">
        <f t="shared" si="409"/>
        <v>11.007518406457255</v>
      </c>
      <c r="J486" s="6"/>
      <c r="K486" s="25" t="s">
        <v>24</v>
      </c>
      <c r="L486" s="227"/>
      <c r="M486" s="228"/>
      <c r="N486" s="228"/>
      <c r="O486" s="229"/>
      <c r="P486" s="26">
        <v>-5.6843418860808015E-13</v>
      </c>
      <c r="Q486" s="227"/>
      <c r="R486" s="234"/>
      <c r="S486" s="28">
        <f t="shared" si="410"/>
        <v>-5.6843418860808015E-13</v>
      </c>
    </row>
    <row r="487" spans="1:1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409"/>
        <v>0</v>
      </c>
      <c r="J487" s="6"/>
      <c r="K487" s="31" t="s">
        <v>23</v>
      </c>
      <c r="L487" s="227"/>
      <c r="M487" s="228"/>
      <c r="N487" s="228"/>
      <c r="O487" s="229"/>
      <c r="P487" s="18">
        <v>-3.5527136788005009E-14</v>
      </c>
      <c r="Q487" s="227"/>
      <c r="R487" s="234"/>
      <c r="S487" s="20">
        <f t="shared" si="410"/>
        <v>-3.5527136788005009E-14</v>
      </c>
    </row>
    <row r="488" spans="1:1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409"/>
        <v>0</v>
      </c>
      <c r="J488" s="6"/>
      <c r="K488" s="25" t="s">
        <v>58</v>
      </c>
      <c r="L488" s="227"/>
      <c r="M488" s="228"/>
      <c r="N488" s="228"/>
      <c r="O488" s="229"/>
      <c r="P488" s="26">
        <v>-6.0396132539608516E-13</v>
      </c>
      <c r="Q488" s="227"/>
      <c r="R488" s="234"/>
      <c r="S488" s="28">
        <f t="shared" si="410"/>
        <v>-6.0396132539608516E-13</v>
      </c>
    </row>
    <row r="489" spans="1:19" x14ac:dyDescent="0.25">
      <c r="A489" s="29" t="s">
        <v>21</v>
      </c>
      <c r="B489" s="227"/>
      <c r="C489" s="228"/>
      <c r="D489" s="228"/>
      <c r="E489" s="229"/>
      <c r="F489" s="18">
        <v>119.99584364022675</v>
      </c>
      <c r="G489" s="227"/>
      <c r="H489" s="229"/>
      <c r="I489" s="16">
        <f t="shared" si="409"/>
        <v>119.99584364022675</v>
      </c>
      <c r="J489" s="6"/>
      <c r="K489" s="31" t="s">
        <v>21</v>
      </c>
      <c r="L489" s="227"/>
      <c r="M489" s="228"/>
      <c r="N489" s="228"/>
      <c r="O489" s="229"/>
      <c r="P489" s="18">
        <v>62.775269344473671</v>
      </c>
      <c r="Q489" s="227"/>
      <c r="R489" s="234"/>
      <c r="S489" s="20">
        <f t="shared" si="410"/>
        <v>62.775269344473671</v>
      </c>
    </row>
    <row r="490" spans="1:1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409"/>
        <v>0</v>
      </c>
      <c r="J490" s="6"/>
      <c r="K490" s="25" t="s">
        <v>20</v>
      </c>
      <c r="L490" s="227"/>
      <c r="M490" s="228"/>
      <c r="N490" s="228"/>
      <c r="O490" s="229"/>
      <c r="P490" s="26">
        <v>0</v>
      </c>
      <c r="Q490" s="227"/>
      <c r="R490" s="234"/>
      <c r="S490" s="28">
        <f t="shared" si="410"/>
        <v>0</v>
      </c>
    </row>
    <row r="491" spans="1:1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409"/>
        <v>0</v>
      </c>
      <c r="J491" s="6"/>
      <c r="K491" s="33" t="s">
        <v>62</v>
      </c>
      <c r="L491" s="227"/>
      <c r="M491" s="228"/>
      <c r="N491" s="228"/>
      <c r="O491" s="229"/>
      <c r="P491" s="18">
        <v>0</v>
      </c>
      <c r="Q491" s="227"/>
      <c r="R491" s="234"/>
      <c r="S491" s="20">
        <f t="shared" si="410"/>
        <v>0</v>
      </c>
    </row>
    <row r="492" spans="1:1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409"/>
        <v>0</v>
      </c>
      <c r="J492" s="6"/>
      <c r="K492" s="38" t="s">
        <v>22</v>
      </c>
      <c r="L492" s="227"/>
      <c r="M492" s="228"/>
      <c r="N492" s="228"/>
      <c r="O492" s="229"/>
      <c r="P492" s="39">
        <v>0</v>
      </c>
      <c r="Q492" s="227"/>
      <c r="R492" s="234"/>
      <c r="S492" s="41">
        <f t="shared" si="410"/>
        <v>0</v>
      </c>
    </row>
    <row r="493" spans="1:1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409"/>
        <v>0</v>
      </c>
      <c r="J493" s="6"/>
      <c r="K493" s="46" t="s">
        <v>18</v>
      </c>
      <c r="L493" s="227"/>
      <c r="M493" s="228"/>
      <c r="N493" s="228"/>
      <c r="O493" s="229"/>
      <c r="P493" s="43">
        <v>0</v>
      </c>
      <c r="Q493" s="227"/>
      <c r="R493" s="234"/>
      <c r="S493" s="48">
        <f t="shared" si="410"/>
        <v>0</v>
      </c>
    </row>
    <row r="494" spans="1:1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409"/>
        <v>0</v>
      </c>
      <c r="J494" s="6"/>
      <c r="K494" s="38" t="s">
        <v>19</v>
      </c>
      <c r="L494" s="227"/>
      <c r="M494" s="228"/>
      <c r="N494" s="228"/>
      <c r="O494" s="229"/>
      <c r="P494" s="39">
        <v>0</v>
      </c>
      <c r="Q494" s="227"/>
      <c r="R494" s="234"/>
      <c r="S494" s="41">
        <f t="shared" si="410"/>
        <v>0</v>
      </c>
    </row>
    <row r="495" spans="1:1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409"/>
        <v>0</v>
      </c>
      <c r="J495" s="6"/>
      <c r="K495" s="53" t="s">
        <v>10</v>
      </c>
      <c r="L495" s="230"/>
      <c r="M495" s="231"/>
      <c r="N495" s="231"/>
      <c r="O495" s="232"/>
      <c r="P495" s="50">
        <v>0</v>
      </c>
      <c r="Q495" s="230"/>
      <c r="R495" s="235"/>
      <c r="S495" s="55">
        <f t="shared" si="410"/>
        <v>0</v>
      </c>
    </row>
    <row r="496" spans="1:19" x14ac:dyDescent="0.25">
      <c r="A496" s="56" t="s">
        <v>25</v>
      </c>
      <c r="B496" s="57">
        <f>SUM(B475:B491)</f>
        <v>0</v>
      </c>
      <c r="C496" s="57">
        <f t="shared" ref="C496:I496" si="411">SUM(C475:C491)</f>
        <v>0</v>
      </c>
      <c r="D496" s="57">
        <f t="shared" si="411"/>
        <v>0</v>
      </c>
      <c r="E496" s="57">
        <f t="shared" si="411"/>
        <v>0</v>
      </c>
      <c r="F496" s="57">
        <f t="shared" si="411"/>
        <v>12917.201384665153</v>
      </c>
      <c r="G496" s="57">
        <f t="shared" si="411"/>
        <v>0</v>
      </c>
      <c r="H496" s="58">
        <f t="shared" si="411"/>
        <v>0</v>
      </c>
      <c r="I496" s="16">
        <f t="shared" si="411"/>
        <v>12917.201384665153</v>
      </c>
      <c r="J496" s="6"/>
      <c r="K496" s="59" t="s">
        <v>25</v>
      </c>
      <c r="L496" s="57">
        <f>SUM(L475:L491)</f>
        <v>0</v>
      </c>
      <c r="M496" s="57">
        <f t="shared" ref="M496:S496" si="412">SUM(M475:M491)</f>
        <v>0</v>
      </c>
      <c r="N496" s="57">
        <f t="shared" si="412"/>
        <v>0</v>
      </c>
      <c r="O496" s="57">
        <f t="shared" si="412"/>
        <v>0</v>
      </c>
      <c r="P496" s="57">
        <f t="shared" si="412"/>
        <v>4867.8674641057232</v>
      </c>
      <c r="Q496" s="57">
        <f t="shared" si="412"/>
        <v>0</v>
      </c>
      <c r="R496" s="58">
        <f t="shared" si="412"/>
        <v>0</v>
      </c>
      <c r="S496" s="60">
        <f t="shared" si="412"/>
        <v>4867.8674641057232</v>
      </c>
    </row>
    <row r="497" spans="1:19" ht="15" thickBot="1" x14ac:dyDescent="0.35">
      <c r="A497" s="61" t="s">
        <v>86</v>
      </c>
      <c r="B497" s="98">
        <f>IF($I496=0,"-",B496/$I496)</f>
        <v>0</v>
      </c>
      <c r="C497" s="98">
        <f t="shared" ref="C497:H497" si="413">IF($I496=0,"-",C496/$I496)</f>
        <v>0</v>
      </c>
      <c r="D497" s="98">
        <f t="shared" si="413"/>
        <v>0</v>
      </c>
      <c r="E497" s="98">
        <f t="shared" si="413"/>
        <v>0</v>
      </c>
      <c r="F497" s="98">
        <f t="shared" si="413"/>
        <v>1</v>
      </c>
      <c r="G497" s="98">
        <f t="shared" si="413"/>
        <v>0</v>
      </c>
      <c r="H497" s="99">
        <f t="shared" si="413"/>
        <v>0</v>
      </c>
      <c r="I497" s="100">
        <f>SUM(B497:H497)</f>
        <v>1</v>
      </c>
      <c r="J497" s="1"/>
      <c r="K497" s="64" t="s">
        <v>86</v>
      </c>
      <c r="L497" s="65">
        <f>IF($S496=0,"-",L496/$S496)</f>
        <v>0</v>
      </c>
      <c r="M497" s="65">
        <f t="shared" ref="M497:R497" si="414">IF($S496=0,"-",M496/$S496)</f>
        <v>0</v>
      </c>
      <c r="N497" s="65">
        <f t="shared" si="414"/>
        <v>0</v>
      </c>
      <c r="O497" s="65">
        <f t="shared" si="414"/>
        <v>0</v>
      </c>
      <c r="P497" s="65">
        <f t="shared" si="414"/>
        <v>1</v>
      </c>
      <c r="Q497" s="65">
        <f t="shared" si="414"/>
        <v>0</v>
      </c>
      <c r="R497" s="66">
        <f t="shared" si="414"/>
        <v>0</v>
      </c>
      <c r="S497" s="67">
        <f>SUM(L497:R497)</f>
        <v>1</v>
      </c>
    </row>
    <row r="498" spans="1:1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K498" s="105"/>
      <c r="L498" s="105"/>
      <c r="M498" s="105"/>
      <c r="N498" s="105"/>
      <c r="O498" s="105"/>
      <c r="P498" s="105"/>
      <c r="Q498" s="105"/>
      <c r="R498" s="105"/>
      <c r="S498" s="105"/>
    </row>
    <row r="499" spans="1:1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K499" s="222" t="s">
        <v>44</v>
      </c>
      <c r="L499" s="10" t="s">
        <v>0</v>
      </c>
      <c r="M499" s="10" t="s">
        <v>1</v>
      </c>
      <c r="N499" s="10" t="s">
        <v>2</v>
      </c>
      <c r="O499" s="10" t="s">
        <v>3</v>
      </c>
      <c r="P499" s="10" t="s">
        <v>26</v>
      </c>
      <c r="Q499" s="10" t="s">
        <v>4</v>
      </c>
      <c r="R499" s="10" t="s">
        <v>85</v>
      </c>
      <c r="S499" s="11" t="s">
        <v>5</v>
      </c>
    </row>
    <row r="500" spans="1:1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K500" s="223" t="s">
        <v>44</v>
      </c>
      <c r="L500" s="207" t="s">
        <v>66</v>
      </c>
      <c r="M500" s="208"/>
      <c r="N500" s="208"/>
      <c r="O500" s="208"/>
      <c r="P500" s="208"/>
      <c r="Q500" s="208"/>
      <c r="R500" s="208"/>
      <c r="S500" s="209"/>
    </row>
    <row r="501" spans="1:1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  <c r="J501" s="6"/>
      <c r="K501" s="72" t="s">
        <v>6</v>
      </c>
      <c r="L501" s="224"/>
      <c r="M501" s="225"/>
      <c r="N501" s="225"/>
      <c r="O501" s="226"/>
      <c r="P501" s="14">
        <v>0</v>
      </c>
      <c r="Q501" s="224"/>
      <c r="R501" s="233"/>
      <c r="S501" s="74">
        <f>SUM(L501:R501)</f>
        <v>0</v>
      </c>
    </row>
    <row r="502" spans="1:1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415">SUM(B502:H502)</f>
        <v>0</v>
      </c>
      <c r="J502" s="6"/>
      <c r="K502" s="25" t="s">
        <v>7</v>
      </c>
      <c r="L502" s="227"/>
      <c r="M502" s="228"/>
      <c r="N502" s="228"/>
      <c r="O502" s="229"/>
      <c r="P502" s="26">
        <v>0</v>
      </c>
      <c r="Q502" s="227"/>
      <c r="R502" s="234"/>
      <c r="S502" s="28">
        <f t="shared" ref="S502:S521" si="416">SUM(L502:R502)</f>
        <v>0</v>
      </c>
    </row>
    <row r="503" spans="1:19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415"/>
        <v>0</v>
      </c>
      <c r="J503" s="6"/>
      <c r="K503" s="31" t="s">
        <v>9</v>
      </c>
      <c r="L503" s="227"/>
      <c r="M503" s="228"/>
      <c r="N503" s="228"/>
      <c r="O503" s="229"/>
      <c r="P503" s="18">
        <v>0</v>
      </c>
      <c r="Q503" s="227"/>
      <c r="R503" s="234"/>
      <c r="S503" s="20">
        <f t="shared" si="416"/>
        <v>0</v>
      </c>
    </row>
    <row r="504" spans="1:19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415"/>
        <v>0</v>
      </c>
      <c r="J504" s="6"/>
      <c r="K504" s="25" t="s">
        <v>54</v>
      </c>
      <c r="L504" s="227"/>
      <c r="M504" s="228"/>
      <c r="N504" s="228"/>
      <c r="O504" s="229"/>
      <c r="P504" s="26">
        <v>0</v>
      </c>
      <c r="Q504" s="227"/>
      <c r="R504" s="234"/>
      <c r="S504" s="28">
        <f t="shared" si="416"/>
        <v>0</v>
      </c>
    </row>
    <row r="505" spans="1:19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415"/>
        <v>0</v>
      </c>
      <c r="J505" s="6"/>
      <c r="K505" s="31" t="s">
        <v>15</v>
      </c>
      <c r="L505" s="227"/>
      <c r="M505" s="228"/>
      <c r="N505" s="228"/>
      <c r="O505" s="229"/>
      <c r="P505" s="18">
        <v>0</v>
      </c>
      <c r="Q505" s="227"/>
      <c r="R505" s="234"/>
      <c r="S505" s="20">
        <f t="shared" si="416"/>
        <v>0</v>
      </c>
    </row>
    <row r="506" spans="1:19" x14ac:dyDescent="0.25">
      <c r="A506" s="21" t="s">
        <v>14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415"/>
        <v>0</v>
      </c>
      <c r="J506" s="6"/>
      <c r="K506" s="25" t="s">
        <v>14</v>
      </c>
      <c r="L506" s="227"/>
      <c r="M506" s="228"/>
      <c r="N506" s="228"/>
      <c r="O506" s="229"/>
      <c r="P506" s="26">
        <v>0</v>
      </c>
      <c r="Q506" s="227"/>
      <c r="R506" s="234"/>
      <c r="S506" s="28">
        <f t="shared" si="416"/>
        <v>0</v>
      </c>
    </row>
    <row r="507" spans="1:19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415"/>
        <v>0</v>
      </c>
      <c r="J507" s="6"/>
      <c r="K507" s="31" t="s">
        <v>56</v>
      </c>
      <c r="L507" s="227"/>
      <c r="M507" s="228"/>
      <c r="N507" s="228"/>
      <c r="O507" s="229"/>
      <c r="P507" s="18">
        <v>0</v>
      </c>
      <c r="Q507" s="227"/>
      <c r="R507" s="234"/>
      <c r="S507" s="20">
        <f t="shared" si="416"/>
        <v>0</v>
      </c>
    </row>
    <row r="508" spans="1:19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415"/>
        <v>0</v>
      </c>
      <c r="J508" s="6"/>
      <c r="K508" s="25" t="s">
        <v>11</v>
      </c>
      <c r="L508" s="227"/>
      <c r="M508" s="228"/>
      <c r="N508" s="228"/>
      <c r="O508" s="229"/>
      <c r="P508" s="26">
        <v>0</v>
      </c>
      <c r="Q508" s="227"/>
      <c r="R508" s="234"/>
      <c r="S508" s="28">
        <f t="shared" si="416"/>
        <v>0</v>
      </c>
    </row>
    <row r="509" spans="1:19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415"/>
        <v>0</v>
      </c>
      <c r="J509" s="6"/>
      <c r="K509" s="31" t="s">
        <v>57</v>
      </c>
      <c r="L509" s="227"/>
      <c r="M509" s="228"/>
      <c r="N509" s="228"/>
      <c r="O509" s="229"/>
      <c r="P509" s="18">
        <v>0</v>
      </c>
      <c r="Q509" s="227"/>
      <c r="R509" s="234"/>
      <c r="S509" s="20">
        <f t="shared" si="416"/>
        <v>0</v>
      </c>
    </row>
    <row r="510" spans="1:19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415"/>
        <v>0</v>
      </c>
      <c r="J510" s="6"/>
      <c r="K510" s="25" t="s">
        <v>16</v>
      </c>
      <c r="L510" s="227"/>
      <c r="M510" s="228"/>
      <c r="N510" s="228"/>
      <c r="O510" s="229"/>
      <c r="P510" s="26">
        <v>0</v>
      </c>
      <c r="Q510" s="227"/>
      <c r="R510" s="234"/>
      <c r="S510" s="28">
        <f t="shared" si="416"/>
        <v>0</v>
      </c>
    </row>
    <row r="511" spans="1:19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415"/>
        <v>0</v>
      </c>
      <c r="J511" s="6"/>
      <c r="K511" s="31" t="s">
        <v>136</v>
      </c>
      <c r="L511" s="227"/>
      <c r="M511" s="228"/>
      <c r="N511" s="228"/>
      <c r="O511" s="229"/>
      <c r="P511" s="18">
        <v>0</v>
      </c>
      <c r="Q511" s="227"/>
      <c r="R511" s="234"/>
      <c r="S511" s="20">
        <f t="shared" si="416"/>
        <v>0</v>
      </c>
    </row>
    <row r="512" spans="1:19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415"/>
        <v>0</v>
      </c>
      <c r="J512" s="6"/>
      <c r="K512" s="25" t="s">
        <v>24</v>
      </c>
      <c r="L512" s="227"/>
      <c r="M512" s="228"/>
      <c r="N512" s="228"/>
      <c r="O512" s="229"/>
      <c r="P512" s="26">
        <v>0</v>
      </c>
      <c r="Q512" s="227"/>
      <c r="R512" s="234"/>
      <c r="S512" s="28">
        <f t="shared" si="416"/>
        <v>0</v>
      </c>
    </row>
    <row r="513" spans="1:19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415"/>
        <v>0</v>
      </c>
      <c r="J513" s="6"/>
      <c r="K513" s="31" t="s">
        <v>23</v>
      </c>
      <c r="L513" s="227"/>
      <c r="M513" s="228"/>
      <c r="N513" s="228"/>
      <c r="O513" s="229"/>
      <c r="P513" s="18">
        <v>0</v>
      </c>
      <c r="Q513" s="227"/>
      <c r="R513" s="234"/>
      <c r="S513" s="20">
        <f t="shared" si="416"/>
        <v>0</v>
      </c>
    </row>
    <row r="514" spans="1:19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415"/>
        <v>0</v>
      </c>
      <c r="J514" s="6"/>
      <c r="K514" s="25" t="s">
        <v>58</v>
      </c>
      <c r="L514" s="227"/>
      <c r="M514" s="228"/>
      <c r="N514" s="228"/>
      <c r="O514" s="229"/>
      <c r="P514" s="26">
        <v>0</v>
      </c>
      <c r="Q514" s="227"/>
      <c r="R514" s="234"/>
      <c r="S514" s="28">
        <f t="shared" si="416"/>
        <v>0</v>
      </c>
    </row>
    <row r="515" spans="1:19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415"/>
        <v>0</v>
      </c>
      <c r="J515" s="6"/>
      <c r="K515" s="31" t="s">
        <v>21</v>
      </c>
      <c r="L515" s="227"/>
      <c r="M515" s="228"/>
      <c r="N515" s="228"/>
      <c r="O515" s="229"/>
      <c r="P515" s="18">
        <v>0</v>
      </c>
      <c r="Q515" s="227"/>
      <c r="R515" s="234"/>
      <c r="S515" s="20">
        <f t="shared" si="416"/>
        <v>0</v>
      </c>
    </row>
    <row r="516" spans="1:1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415"/>
        <v>0</v>
      </c>
      <c r="J516" s="6"/>
      <c r="K516" s="25" t="s">
        <v>20</v>
      </c>
      <c r="L516" s="227"/>
      <c r="M516" s="228"/>
      <c r="N516" s="228"/>
      <c r="O516" s="229"/>
      <c r="P516" s="26">
        <v>0</v>
      </c>
      <c r="Q516" s="227"/>
      <c r="R516" s="234"/>
      <c r="S516" s="28">
        <f t="shared" si="416"/>
        <v>0</v>
      </c>
    </row>
    <row r="517" spans="1:19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415"/>
        <v>0</v>
      </c>
      <c r="J517" s="6"/>
      <c r="K517" s="33" t="s">
        <v>62</v>
      </c>
      <c r="L517" s="227"/>
      <c r="M517" s="228"/>
      <c r="N517" s="228"/>
      <c r="O517" s="229"/>
      <c r="P517" s="18">
        <v>0</v>
      </c>
      <c r="Q517" s="227"/>
      <c r="R517" s="234"/>
      <c r="S517" s="20">
        <f t="shared" si="416"/>
        <v>0</v>
      </c>
    </row>
    <row r="518" spans="1:19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415"/>
        <v>0</v>
      </c>
      <c r="J518" s="6"/>
      <c r="K518" s="38" t="s">
        <v>22</v>
      </c>
      <c r="L518" s="227"/>
      <c r="M518" s="228"/>
      <c r="N518" s="228"/>
      <c r="O518" s="229"/>
      <c r="P518" s="39">
        <v>0</v>
      </c>
      <c r="Q518" s="227"/>
      <c r="R518" s="234"/>
      <c r="S518" s="41">
        <f t="shared" si="416"/>
        <v>0</v>
      </c>
    </row>
    <row r="519" spans="1:19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415"/>
        <v>0</v>
      </c>
      <c r="J519" s="6"/>
      <c r="K519" s="46" t="s">
        <v>18</v>
      </c>
      <c r="L519" s="227"/>
      <c r="M519" s="228"/>
      <c r="N519" s="228"/>
      <c r="O519" s="229"/>
      <c r="P519" s="43">
        <v>0</v>
      </c>
      <c r="Q519" s="227"/>
      <c r="R519" s="234"/>
      <c r="S519" s="48">
        <f t="shared" si="416"/>
        <v>0</v>
      </c>
    </row>
    <row r="520" spans="1:19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415"/>
        <v>0</v>
      </c>
      <c r="J520" s="6"/>
      <c r="K520" s="38" t="s">
        <v>19</v>
      </c>
      <c r="L520" s="227"/>
      <c r="M520" s="228"/>
      <c r="N520" s="228"/>
      <c r="O520" s="229"/>
      <c r="P520" s="39">
        <v>0</v>
      </c>
      <c r="Q520" s="227"/>
      <c r="R520" s="234"/>
      <c r="S520" s="41">
        <f t="shared" si="416"/>
        <v>0</v>
      </c>
    </row>
    <row r="521" spans="1:19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415"/>
        <v>0</v>
      </c>
      <c r="J521" s="6"/>
      <c r="K521" s="53" t="s">
        <v>10</v>
      </c>
      <c r="L521" s="230"/>
      <c r="M521" s="231"/>
      <c r="N521" s="231"/>
      <c r="O521" s="232"/>
      <c r="P521" s="50">
        <v>0</v>
      </c>
      <c r="Q521" s="230"/>
      <c r="R521" s="235"/>
      <c r="S521" s="55">
        <f t="shared" si="416"/>
        <v>0</v>
      </c>
    </row>
    <row r="522" spans="1:19" x14ac:dyDescent="0.25">
      <c r="A522" s="56" t="s">
        <v>25</v>
      </c>
      <c r="B522" s="57">
        <f>SUM(B501:B517)</f>
        <v>0</v>
      </c>
      <c r="C522" s="57">
        <f t="shared" ref="C522:I522" si="417">SUM(C501:C517)</f>
        <v>0</v>
      </c>
      <c r="D522" s="57">
        <f t="shared" si="417"/>
        <v>0</v>
      </c>
      <c r="E522" s="57">
        <f t="shared" si="417"/>
        <v>0</v>
      </c>
      <c r="F522" s="57">
        <f t="shared" si="417"/>
        <v>0</v>
      </c>
      <c r="G522" s="57">
        <f t="shared" si="417"/>
        <v>0</v>
      </c>
      <c r="H522" s="58">
        <f t="shared" si="417"/>
        <v>0</v>
      </c>
      <c r="I522" s="16">
        <f t="shared" si="417"/>
        <v>0</v>
      </c>
      <c r="J522" s="6"/>
      <c r="K522" s="59" t="s">
        <v>25</v>
      </c>
      <c r="L522" s="57">
        <f>SUM(L501:L517)</f>
        <v>0</v>
      </c>
      <c r="M522" s="57">
        <f t="shared" ref="M522:S522" si="418">SUM(M501:M517)</f>
        <v>0</v>
      </c>
      <c r="N522" s="57">
        <f t="shared" si="418"/>
        <v>0</v>
      </c>
      <c r="O522" s="57">
        <f t="shared" si="418"/>
        <v>0</v>
      </c>
      <c r="P522" s="57">
        <f t="shared" si="418"/>
        <v>0</v>
      </c>
      <c r="Q522" s="57">
        <f t="shared" si="418"/>
        <v>0</v>
      </c>
      <c r="R522" s="58">
        <f t="shared" si="418"/>
        <v>0</v>
      </c>
      <c r="S522" s="60">
        <f t="shared" si="418"/>
        <v>0</v>
      </c>
    </row>
    <row r="523" spans="1:1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419">IF($I522=0,"-",C522/$I522)</f>
        <v>-</v>
      </c>
      <c r="D523" s="98" t="str">
        <f t="shared" si="419"/>
        <v>-</v>
      </c>
      <c r="E523" s="98" t="str">
        <f t="shared" si="419"/>
        <v>-</v>
      </c>
      <c r="F523" s="98" t="str">
        <f t="shared" si="419"/>
        <v>-</v>
      </c>
      <c r="G523" s="98" t="str">
        <f t="shared" si="419"/>
        <v>-</v>
      </c>
      <c r="H523" s="99" t="str">
        <f t="shared" si="419"/>
        <v>-</v>
      </c>
      <c r="I523" s="100">
        <f>SUM(B523:H523)</f>
        <v>0</v>
      </c>
      <c r="J523" s="1"/>
      <c r="K523" s="64" t="s">
        <v>86</v>
      </c>
      <c r="L523" s="65" t="str">
        <f>IF($S522=0,"-",L522/$S522)</f>
        <v>-</v>
      </c>
      <c r="M523" s="65" t="str">
        <f t="shared" ref="M523:R523" si="420">IF($S522=0,"-",M522/$S522)</f>
        <v>-</v>
      </c>
      <c r="N523" s="65" t="str">
        <f t="shared" si="420"/>
        <v>-</v>
      </c>
      <c r="O523" s="65" t="str">
        <f t="shared" si="420"/>
        <v>-</v>
      </c>
      <c r="P523" s="65" t="str">
        <f t="shared" si="420"/>
        <v>-</v>
      </c>
      <c r="Q523" s="65" t="str">
        <f t="shared" si="420"/>
        <v>-</v>
      </c>
      <c r="R523" s="66" t="str">
        <f t="shared" si="420"/>
        <v>-</v>
      </c>
      <c r="S523" s="67">
        <f>SUM(L523:R523)</f>
        <v>0</v>
      </c>
    </row>
    <row r="524" spans="1:1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K524" s="105"/>
      <c r="L524" s="105"/>
      <c r="M524" s="105"/>
      <c r="N524" s="105"/>
      <c r="O524" s="105"/>
      <c r="P524" s="105"/>
      <c r="Q524" s="105"/>
      <c r="R524" s="105"/>
      <c r="S524" s="105"/>
    </row>
    <row r="525" spans="1:1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K525" s="222" t="s">
        <v>45</v>
      </c>
      <c r="L525" s="10" t="s">
        <v>0</v>
      </c>
      <c r="M525" s="10" t="s">
        <v>1</v>
      </c>
      <c r="N525" s="10" t="s">
        <v>2</v>
      </c>
      <c r="O525" s="10" t="s">
        <v>3</v>
      </c>
      <c r="P525" s="10" t="s">
        <v>26</v>
      </c>
      <c r="Q525" s="10" t="s">
        <v>4</v>
      </c>
      <c r="R525" s="10" t="s">
        <v>85</v>
      </c>
      <c r="S525" s="11" t="s">
        <v>5</v>
      </c>
    </row>
    <row r="526" spans="1:1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K526" s="223" t="s">
        <v>45</v>
      </c>
      <c r="L526" s="207" t="s">
        <v>66</v>
      </c>
      <c r="M526" s="208"/>
      <c r="N526" s="208"/>
      <c r="O526" s="208"/>
      <c r="P526" s="208"/>
      <c r="Q526" s="208"/>
      <c r="R526" s="208"/>
      <c r="S526" s="209"/>
    </row>
    <row r="527" spans="1:1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  <c r="J527" s="6"/>
      <c r="K527" s="72" t="s">
        <v>6</v>
      </c>
      <c r="L527" s="224"/>
      <c r="M527" s="225"/>
      <c r="N527" s="225"/>
      <c r="O527" s="226"/>
      <c r="P527" s="14">
        <v>0</v>
      </c>
      <c r="Q527" s="224"/>
      <c r="R527" s="233"/>
      <c r="S527" s="74">
        <f>SUM(L527:R527)</f>
        <v>0</v>
      </c>
    </row>
    <row r="528" spans="1:1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421">SUM(B528:H528)</f>
        <v>0</v>
      </c>
      <c r="J528" s="6"/>
      <c r="K528" s="25" t="s">
        <v>7</v>
      </c>
      <c r="L528" s="227"/>
      <c r="M528" s="228"/>
      <c r="N528" s="228"/>
      <c r="O528" s="229"/>
      <c r="P528" s="26">
        <v>0</v>
      </c>
      <c r="Q528" s="227"/>
      <c r="R528" s="234"/>
      <c r="S528" s="28">
        <f t="shared" ref="S528:S547" si="422">SUM(L528:R528)</f>
        <v>0</v>
      </c>
    </row>
    <row r="529" spans="1:1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421"/>
        <v>0</v>
      </c>
      <c r="J529" s="6"/>
      <c r="K529" s="31" t="s">
        <v>9</v>
      </c>
      <c r="L529" s="227"/>
      <c r="M529" s="228"/>
      <c r="N529" s="228"/>
      <c r="O529" s="229"/>
      <c r="P529" s="18">
        <v>0</v>
      </c>
      <c r="Q529" s="227"/>
      <c r="R529" s="234"/>
      <c r="S529" s="20">
        <f t="shared" si="422"/>
        <v>0</v>
      </c>
    </row>
    <row r="530" spans="1:1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421"/>
        <v>0</v>
      </c>
      <c r="J530" s="6"/>
      <c r="K530" s="25" t="s">
        <v>54</v>
      </c>
      <c r="L530" s="227"/>
      <c r="M530" s="228"/>
      <c r="N530" s="228"/>
      <c r="O530" s="229"/>
      <c r="P530" s="26">
        <v>0</v>
      </c>
      <c r="Q530" s="227"/>
      <c r="R530" s="234"/>
      <c r="S530" s="28">
        <f t="shared" si="422"/>
        <v>0</v>
      </c>
    </row>
    <row r="531" spans="1:1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421"/>
        <v>0</v>
      </c>
      <c r="J531" s="6"/>
      <c r="K531" s="31" t="s">
        <v>15</v>
      </c>
      <c r="L531" s="227"/>
      <c r="M531" s="228"/>
      <c r="N531" s="228"/>
      <c r="O531" s="229"/>
      <c r="P531" s="18">
        <v>0</v>
      </c>
      <c r="Q531" s="227"/>
      <c r="R531" s="234"/>
      <c r="S531" s="20">
        <f t="shared" si="422"/>
        <v>0</v>
      </c>
    </row>
    <row r="532" spans="1:19" x14ac:dyDescent="0.25">
      <c r="A532" s="21" t="s">
        <v>14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421"/>
        <v>0</v>
      </c>
      <c r="J532" s="6"/>
      <c r="K532" s="25" t="s">
        <v>14</v>
      </c>
      <c r="L532" s="227"/>
      <c r="M532" s="228"/>
      <c r="N532" s="228"/>
      <c r="O532" s="229"/>
      <c r="P532" s="26">
        <v>0</v>
      </c>
      <c r="Q532" s="227"/>
      <c r="R532" s="234"/>
      <c r="S532" s="28">
        <f t="shared" si="422"/>
        <v>0</v>
      </c>
    </row>
    <row r="533" spans="1:19" x14ac:dyDescent="0.25">
      <c r="A533" s="29" t="s">
        <v>56</v>
      </c>
      <c r="B533" s="227"/>
      <c r="C533" s="228"/>
      <c r="D533" s="228"/>
      <c r="E533" s="229"/>
      <c r="F533" s="18">
        <v>5.6729373719436831</v>
      </c>
      <c r="G533" s="227"/>
      <c r="H533" s="229"/>
      <c r="I533" s="16">
        <f t="shared" si="421"/>
        <v>5.6729373719436831</v>
      </c>
      <c r="J533" s="6"/>
      <c r="K533" s="31" t="s">
        <v>56</v>
      </c>
      <c r="L533" s="227"/>
      <c r="M533" s="228"/>
      <c r="N533" s="228"/>
      <c r="O533" s="229"/>
      <c r="P533" s="18">
        <v>0</v>
      </c>
      <c r="Q533" s="227"/>
      <c r="R533" s="234"/>
      <c r="S533" s="20">
        <f t="shared" si="422"/>
        <v>0</v>
      </c>
    </row>
    <row r="534" spans="1:19" x14ac:dyDescent="0.25">
      <c r="A534" s="21" t="s">
        <v>11</v>
      </c>
      <c r="B534" s="227"/>
      <c r="C534" s="228"/>
      <c r="D534" s="228"/>
      <c r="E534" s="229"/>
      <c r="F534" s="22">
        <v>0.54758100759391182</v>
      </c>
      <c r="G534" s="227"/>
      <c r="H534" s="229"/>
      <c r="I534" s="24">
        <f t="shared" si="421"/>
        <v>0.54758100759391182</v>
      </c>
      <c r="J534" s="6"/>
      <c r="K534" s="25" t="s">
        <v>11</v>
      </c>
      <c r="L534" s="227"/>
      <c r="M534" s="228"/>
      <c r="N534" s="228"/>
      <c r="O534" s="229"/>
      <c r="P534" s="26">
        <v>0</v>
      </c>
      <c r="Q534" s="227"/>
      <c r="R534" s="234"/>
      <c r="S534" s="28">
        <f t="shared" si="422"/>
        <v>0</v>
      </c>
    </row>
    <row r="535" spans="1:1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421"/>
        <v>0</v>
      </c>
      <c r="J535" s="6"/>
      <c r="K535" s="31" t="s">
        <v>57</v>
      </c>
      <c r="L535" s="227"/>
      <c r="M535" s="228"/>
      <c r="N535" s="228"/>
      <c r="O535" s="229"/>
      <c r="P535" s="18">
        <v>0</v>
      </c>
      <c r="Q535" s="227"/>
      <c r="R535" s="234"/>
      <c r="S535" s="20">
        <f t="shared" si="422"/>
        <v>0</v>
      </c>
    </row>
    <row r="536" spans="1:1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421"/>
        <v>0</v>
      </c>
      <c r="J536" s="6"/>
      <c r="K536" s="25" t="s">
        <v>16</v>
      </c>
      <c r="L536" s="227"/>
      <c r="M536" s="228"/>
      <c r="N536" s="228"/>
      <c r="O536" s="229"/>
      <c r="P536" s="26">
        <v>0</v>
      </c>
      <c r="Q536" s="227"/>
      <c r="R536" s="234"/>
      <c r="S536" s="28">
        <f t="shared" si="422"/>
        <v>0</v>
      </c>
    </row>
    <row r="537" spans="1:1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421"/>
        <v>0</v>
      </c>
      <c r="J537" s="6"/>
      <c r="K537" s="31" t="s">
        <v>136</v>
      </c>
      <c r="L537" s="227"/>
      <c r="M537" s="228"/>
      <c r="N537" s="228"/>
      <c r="O537" s="229"/>
      <c r="P537" s="18">
        <v>0</v>
      </c>
      <c r="Q537" s="227"/>
      <c r="R537" s="234"/>
      <c r="S537" s="20">
        <f t="shared" si="422"/>
        <v>0</v>
      </c>
    </row>
    <row r="538" spans="1:1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421"/>
        <v>0</v>
      </c>
      <c r="J538" s="6"/>
      <c r="K538" s="25" t="s">
        <v>24</v>
      </c>
      <c r="L538" s="227"/>
      <c r="M538" s="228"/>
      <c r="N538" s="228"/>
      <c r="O538" s="229"/>
      <c r="P538" s="26">
        <v>0</v>
      </c>
      <c r="Q538" s="227"/>
      <c r="R538" s="234"/>
      <c r="S538" s="28">
        <f t="shared" si="422"/>
        <v>0</v>
      </c>
    </row>
    <row r="539" spans="1:1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421"/>
        <v>0</v>
      </c>
      <c r="J539" s="6"/>
      <c r="K539" s="31" t="s">
        <v>23</v>
      </c>
      <c r="L539" s="227"/>
      <c r="M539" s="228"/>
      <c r="N539" s="228"/>
      <c r="O539" s="229"/>
      <c r="P539" s="18">
        <v>0</v>
      </c>
      <c r="Q539" s="227"/>
      <c r="R539" s="234"/>
      <c r="S539" s="20">
        <f t="shared" si="422"/>
        <v>0</v>
      </c>
    </row>
    <row r="540" spans="1:1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421"/>
        <v>0</v>
      </c>
      <c r="J540" s="6"/>
      <c r="K540" s="25" t="s">
        <v>58</v>
      </c>
      <c r="L540" s="227"/>
      <c r="M540" s="228"/>
      <c r="N540" s="228"/>
      <c r="O540" s="229"/>
      <c r="P540" s="26">
        <v>0</v>
      </c>
      <c r="Q540" s="227"/>
      <c r="R540" s="234"/>
      <c r="S540" s="28">
        <f t="shared" si="422"/>
        <v>0</v>
      </c>
    </row>
    <row r="541" spans="1:1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421"/>
        <v>0</v>
      </c>
      <c r="J541" s="6"/>
      <c r="K541" s="31" t="s">
        <v>21</v>
      </c>
      <c r="L541" s="227"/>
      <c r="M541" s="228"/>
      <c r="N541" s="228"/>
      <c r="O541" s="229"/>
      <c r="P541" s="18">
        <v>0</v>
      </c>
      <c r="Q541" s="227"/>
      <c r="R541" s="234"/>
      <c r="S541" s="20">
        <f t="shared" si="422"/>
        <v>0</v>
      </c>
    </row>
    <row r="542" spans="1:1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421"/>
        <v>0</v>
      </c>
      <c r="J542" s="6"/>
      <c r="K542" s="25" t="s">
        <v>20</v>
      </c>
      <c r="L542" s="227"/>
      <c r="M542" s="228"/>
      <c r="N542" s="228"/>
      <c r="O542" s="229"/>
      <c r="P542" s="26">
        <v>0</v>
      </c>
      <c r="Q542" s="227"/>
      <c r="R542" s="234"/>
      <c r="S542" s="28">
        <f t="shared" si="422"/>
        <v>0</v>
      </c>
    </row>
    <row r="543" spans="1:1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421"/>
        <v>0</v>
      </c>
      <c r="J543" s="6"/>
      <c r="K543" s="33" t="s">
        <v>62</v>
      </c>
      <c r="L543" s="227"/>
      <c r="M543" s="228"/>
      <c r="N543" s="228"/>
      <c r="O543" s="229"/>
      <c r="P543" s="18">
        <v>0</v>
      </c>
      <c r="Q543" s="227"/>
      <c r="R543" s="234"/>
      <c r="S543" s="20">
        <f t="shared" si="422"/>
        <v>0</v>
      </c>
    </row>
    <row r="544" spans="1:1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421"/>
        <v>0</v>
      </c>
      <c r="J544" s="6"/>
      <c r="K544" s="38" t="s">
        <v>22</v>
      </c>
      <c r="L544" s="227"/>
      <c r="M544" s="228"/>
      <c r="N544" s="228"/>
      <c r="O544" s="229"/>
      <c r="P544" s="39">
        <v>0</v>
      </c>
      <c r="Q544" s="227"/>
      <c r="R544" s="234"/>
      <c r="S544" s="41">
        <f t="shared" si="422"/>
        <v>0</v>
      </c>
    </row>
    <row r="545" spans="1:19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421"/>
        <v>0</v>
      </c>
      <c r="J545" s="6"/>
      <c r="K545" s="46" t="s">
        <v>18</v>
      </c>
      <c r="L545" s="227"/>
      <c r="M545" s="228"/>
      <c r="N545" s="228"/>
      <c r="O545" s="229"/>
      <c r="P545" s="43">
        <v>0</v>
      </c>
      <c r="Q545" s="227"/>
      <c r="R545" s="234"/>
      <c r="S545" s="48">
        <f t="shared" si="422"/>
        <v>0</v>
      </c>
    </row>
    <row r="546" spans="1:19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421"/>
        <v>0</v>
      </c>
      <c r="J546" s="6"/>
      <c r="K546" s="38" t="s">
        <v>19</v>
      </c>
      <c r="L546" s="227"/>
      <c r="M546" s="228"/>
      <c r="N546" s="228"/>
      <c r="O546" s="229"/>
      <c r="P546" s="39">
        <v>0</v>
      </c>
      <c r="Q546" s="227"/>
      <c r="R546" s="234"/>
      <c r="S546" s="41">
        <f t="shared" si="422"/>
        <v>0</v>
      </c>
    </row>
    <row r="547" spans="1:19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421"/>
        <v>0</v>
      </c>
      <c r="J547" s="6"/>
      <c r="K547" s="53" t="s">
        <v>10</v>
      </c>
      <c r="L547" s="230"/>
      <c r="M547" s="231"/>
      <c r="N547" s="231"/>
      <c r="O547" s="232"/>
      <c r="P547" s="50">
        <v>0</v>
      </c>
      <c r="Q547" s="230"/>
      <c r="R547" s="235"/>
      <c r="S547" s="55">
        <f t="shared" si="422"/>
        <v>0</v>
      </c>
    </row>
    <row r="548" spans="1:19" x14ac:dyDescent="0.25">
      <c r="A548" s="56" t="s">
        <v>25</v>
      </c>
      <c r="B548" s="57">
        <f>SUM(B527:B543)</f>
        <v>0</v>
      </c>
      <c r="C548" s="57">
        <f t="shared" ref="C548:I548" si="423">SUM(C527:C543)</f>
        <v>0</v>
      </c>
      <c r="D548" s="57">
        <f t="shared" si="423"/>
        <v>0</v>
      </c>
      <c r="E548" s="57">
        <f t="shared" si="423"/>
        <v>0</v>
      </c>
      <c r="F548" s="57">
        <f t="shared" si="423"/>
        <v>6.2205183795375945</v>
      </c>
      <c r="G548" s="57">
        <f t="shared" si="423"/>
        <v>0</v>
      </c>
      <c r="H548" s="58">
        <f t="shared" si="423"/>
        <v>0</v>
      </c>
      <c r="I548" s="16">
        <f t="shared" si="423"/>
        <v>6.2205183795375945</v>
      </c>
      <c r="J548" s="6"/>
      <c r="K548" s="59" t="s">
        <v>25</v>
      </c>
      <c r="L548" s="57">
        <f>SUM(L527:L543)</f>
        <v>0</v>
      </c>
      <c r="M548" s="57">
        <f t="shared" ref="M548:S548" si="424">SUM(M527:M543)</f>
        <v>0</v>
      </c>
      <c r="N548" s="57">
        <f t="shared" si="424"/>
        <v>0</v>
      </c>
      <c r="O548" s="57">
        <f t="shared" si="424"/>
        <v>0</v>
      </c>
      <c r="P548" s="57">
        <f t="shared" si="424"/>
        <v>0</v>
      </c>
      <c r="Q548" s="57">
        <f t="shared" si="424"/>
        <v>0</v>
      </c>
      <c r="R548" s="58">
        <f t="shared" si="424"/>
        <v>0</v>
      </c>
      <c r="S548" s="60">
        <f t="shared" si="424"/>
        <v>0</v>
      </c>
    </row>
    <row r="549" spans="1:19" ht="15" thickBot="1" x14ac:dyDescent="0.35">
      <c r="A549" s="61" t="s">
        <v>86</v>
      </c>
      <c r="B549" s="98">
        <f>IF($I548=0,"-",B548/$I548)</f>
        <v>0</v>
      </c>
      <c r="C549" s="98">
        <f t="shared" ref="C549:H549" si="425">IF($I548=0,"-",C548/$I548)</f>
        <v>0</v>
      </c>
      <c r="D549" s="98">
        <f t="shared" si="425"/>
        <v>0</v>
      </c>
      <c r="E549" s="98">
        <f t="shared" si="425"/>
        <v>0</v>
      </c>
      <c r="F549" s="98">
        <f t="shared" si="425"/>
        <v>1</v>
      </c>
      <c r="G549" s="98">
        <f t="shared" si="425"/>
        <v>0</v>
      </c>
      <c r="H549" s="99">
        <f t="shared" si="425"/>
        <v>0</v>
      </c>
      <c r="I549" s="100">
        <f>SUM(B549:H549)</f>
        <v>1</v>
      </c>
      <c r="J549" s="1"/>
      <c r="K549" s="64" t="s">
        <v>86</v>
      </c>
      <c r="L549" s="65" t="str">
        <f>IF($S548=0,"-",L548/$S548)</f>
        <v>-</v>
      </c>
      <c r="M549" s="65" t="str">
        <f t="shared" ref="M549:R549" si="426">IF($S548=0,"-",M548/$S548)</f>
        <v>-</v>
      </c>
      <c r="N549" s="65" t="str">
        <f t="shared" si="426"/>
        <v>-</v>
      </c>
      <c r="O549" s="65" t="str">
        <f t="shared" si="426"/>
        <v>-</v>
      </c>
      <c r="P549" s="65" t="str">
        <f t="shared" si="426"/>
        <v>-</v>
      </c>
      <c r="Q549" s="65" t="str">
        <f t="shared" si="426"/>
        <v>-</v>
      </c>
      <c r="R549" s="66" t="str">
        <f t="shared" si="426"/>
        <v>-</v>
      </c>
      <c r="S549" s="67">
        <f>SUM(L549:R549)</f>
        <v>0</v>
      </c>
    </row>
    <row r="550" spans="1:1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K550" s="105"/>
      <c r="L550" s="105"/>
      <c r="M550" s="105"/>
      <c r="N550" s="105"/>
      <c r="O550" s="105"/>
      <c r="P550" s="105"/>
      <c r="Q550" s="105"/>
      <c r="R550" s="105"/>
      <c r="S550" s="105"/>
    </row>
    <row r="551" spans="1:1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K551" s="222" t="s">
        <v>46</v>
      </c>
      <c r="L551" s="10" t="s">
        <v>0</v>
      </c>
      <c r="M551" s="10" t="s">
        <v>1</v>
      </c>
      <c r="N551" s="10" t="s">
        <v>2</v>
      </c>
      <c r="O551" s="10" t="s">
        <v>3</v>
      </c>
      <c r="P551" s="10" t="s">
        <v>26</v>
      </c>
      <c r="Q551" s="10" t="s">
        <v>4</v>
      </c>
      <c r="R551" s="10" t="s">
        <v>85</v>
      </c>
      <c r="S551" s="11" t="s">
        <v>5</v>
      </c>
    </row>
    <row r="552" spans="1:1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K552" s="223" t="s">
        <v>46</v>
      </c>
      <c r="L552" s="207" t="s">
        <v>66</v>
      </c>
      <c r="M552" s="208"/>
      <c r="N552" s="208"/>
      <c r="O552" s="208"/>
      <c r="P552" s="208"/>
      <c r="Q552" s="208"/>
      <c r="R552" s="208"/>
      <c r="S552" s="209"/>
    </row>
    <row r="553" spans="1:1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  <c r="J553" s="6"/>
      <c r="K553" s="72" t="s">
        <v>6</v>
      </c>
      <c r="L553" s="224"/>
      <c r="M553" s="225"/>
      <c r="N553" s="225"/>
      <c r="O553" s="226"/>
      <c r="P553" s="14">
        <v>0</v>
      </c>
      <c r="Q553" s="224"/>
      <c r="R553" s="233"/>
      <c r="S553" s="74">
        <f>SUM(L553:R553)</f>
        <v>0</v>
      </c>
    </row>
    <row r="554" spans="1:1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427">SUM(B554:H554)</f>
        <v>0</v>
      </c>
      <c r="J554" s="6"/>
      <c r="K554" s="25" t="s">
        <v>7</v>
      </c>
      <c r="L554" s="227"/>
      <c r="M554" s="228"/>
      <c r="N554" s="228"/>
      <c r="O554" s="229"/>
      <c r="P554" s="26">
        <v>0</v>
      </c>
      <c r="Q554" s="227"/>
      <c r="R554" s="234"/>
      <c r="S554" s="28">
        <f t="shared" ref="S554:S573" si="428">SUM(L554:R554)</f>
        <v>0</v>
      </c>
    </row>
    <row r="555" spans="1:19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427"/>
        <v>0</v>
      </c>
      <c r="J555" s="6"/>
      <c r="K555" s="31" t="s">
        <v>9</v>
      </c>
      <c r="L555" s="227"/>
      <c r="M555" s="228"/>
      <c r="N555" s="228"/>
      <c r="O555" s="229"/>
      <c r="P555" s="18">
        <v>0</v>
      </c>
      <c r="Q555" s="227"/>
      <c r="R555" s="234"/>
      <c r="S555" s="20">
        <f t="shared" si="428"/>
        <v>0</v>
      </c>
    </row>
    <row r="556" spans="1:19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427"/>
        <v>0</v>
      </c>
      <c r="J556" s="6"/>
      <c r="K556" s="25" t="s">
        <v>54</v>
      </c>
      <c r="L556" s="227"/>
      <c r="M556" s="228"/>
      <c r="N556" s="228"/>
      <c r="O556" s="229"/>
      <c r="P556" s="26">
        <v>0</v>
      </c>
      <c r="Q556" s="227"/>
      <c r="R556" s="234"/>
      <c r="S556" s="28">
        <f t="shared" si="428"/>
        <v>0</v>
      </c>
    </row>
    <row r="557" spans="1:19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427"/>
        <v>0</v>
      </c>
      <c r="J557" s="6"/>
      <c r="K557" s="31" t="s">
        <v>15</v>
      </c>
      <c r="L557" s="227"/>
      <c r="M557" s="228"/>
      <c r="N557" s="228"/>
      <c r="O557" s="229"/>
      <c r="P557" s="18">
        <v>0</v>
      </c>
      <c r="Q557" s="227"/>
      <c r="R557" s="234"/>
      <c r="S557" s="20">
        <f t="shared" si="428"/>
        <v>0</v>
      </c>
    </row>
    <row r="558" spans="1:19" x14ac:dyDescent="0.25">
      <c r="A558" s="21" t="s">
        <v>14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427"/>
        <v>0</v>
      </c>
      <c r="J558" s="6"/>
      <c r="K558" s="25" t="s">
        <v>14</v>
      </c>
      <c r="L558" s="227"/>
      <c r="M558" s="228"/>
      <c r="N558" s="228"/>
      <c r="O558" s="229"/>
      <c r="P558" s="26">
        <v>0</v>
      </c>
      <c r="Q558" s="227"/>
      <c r="R558" s="234"/>
      <c r="S558" s="28">
        <f t="shared" si="428"/>
        <v>0</v>
      </c>
    </row>
    <row r="559" spans="1:19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427"/>
        <v>0</v>
      </c>
      <c r="J559" s="6"/>
      <c r="K559" s="31" t="s">
        <v>56</v>
      </c>
      <c r="L559" s="227"/>
      <c r="M559" s="228"/>
      <c r="N559" s="228"/>
      <c r="O559" s="229"/>
      <c r="P559" s="18">
        <v>0</v>
      </c>
      <c r="Q559" s="227"/>
      <c r="R559" s="234"/>
      <c r="S559" s="20">
        <f t="shared" si="428"/>
        <v>0</v>
      </c>
    </row>
    <row r="560" spans="1:19" x14ac:dyDescent="0.25">
      <c r="A560" s="21" t="s">
        <v>11</v>
      </c>
      <c r="B560" s="227"/>
      <c r="C560" s="228"/>
      <c r="D560" s="228"/>
      <c r="E560" s="229"/>
      <c r="F560" s="22">
        <v>12.30652648831466</v>
      </c>
      <c r="G560" s="227"/>
      <c r="H560" s="229"/>
      <c r="I560" s="24">
        <f t="shared" si="427"/>
        <v>12.30652648831466</v>
      </c>
      <c r="J560" s="6"/>
      <c r="K560" s="25" t="s">
        <v>11</v>
      </c>
      <c r="L560" s="227"/>
      <c r="M560" s="228"/>
      <c r="N560" s="228"/>
      <c r="O560" s="229"/>
      <c r="P560" s="26">
        <v>0</v>
      </c>
      <c r="Q560" s="227"/>
      <c r="R560" s="234"/>
      <c r="S560" s="28">
        <f t="shared" si="428"/>
        <v>0</v>
      </c>
    </row>
    <row r="561" spans="1:19" x14ac:dyDescent="0.25">
      <c r="A561" s="29" t="s">
        <v>57</v>
      </c>
      <c r="B561" s="227"/>
      <c r="C561" s="228"/>
      <c r="D561" s="228"/>
      <c r="E561" s="229"/>
      <c r="F561" s="18">
        <v>142.13689522415299</v>
      </c>
      <c r="G561" s="227"/>
      <c r="H561" s="229"/>
      <c r="I561" s="16">
        <f t="shared" si="427"/>
        <v>142.13689522415299</v>
      </c>
      <c r="J561" s="6"/>
      <c r="K561" s="31" t="s">
        <v>57</v>
      </c>
      <c r="L561" s="227"/>
      <c r="M561" s="228"/>
      <c r="N561" s="228"/>
      <c r="O561" s="229"/>
      <c r="P561" s="18">
        <v>0</v>
      </c>
      <c r="Q561" s="227"/>
      <c r="R561" s="234"/>
      <c r="S561" s="20">
        <f t="shared" si="428"/>
        <v>0</v>
      </c>
    </row>
    <row r="562" spans="1:19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427"/>
        <v>0</v>
      </c>
      <c r="J562" s="6"/>
      <c r="K562" s="25" t="s">
        <v>16</v>
      </c>
      <c r="L562" s="227"/>
      <c r="M562" s="228"/>
      <c r="N562" s="228"/>
      <c r="O562" s="229"/>
      <c r="P562" s="26">
        <v>0</v>
      </c>
      <c r="Q562" s="227"/>
      <c r="R562" s="234"/>
      <c r="S562" s="28">
        <f t="shared" si="428"/>
        <v>0</v>
      </c>
    </row>
    <row r="563" spans="1:19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427"/>
        <v>0</v>
      </c>
      <c r="J563" s="6"/>
      <c r="K563" s="31" t="s">
        <v>136</v>
      </c>
      <c r="L563" s="227"/>
      <c r="M563" s="228"/>
      <c r="N563" s="228"/>
      <c r="O563" s="229"/>
      <c r="P563" s="18">
        <v>0</v>
      </c>
      <c r="Q563" s="227"/>
      <c r="R563" s="234"/>
      <c r="S563" s="20">
        <f t="shared" si="428"/>
        <v>0</v>
      </c>
    </row>
    <row r="564" spans="1:19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427"/>
        <v>0</v>
      </c>
      <c r="J564" s="6"/>
      <c r="K564" s="25" t="s">
        <v>24</v>
      </c>
      <c r="L564" s="227"/>
      <c r="M564" s="228"/>
      <c r="N564" s="228"/>
      <c r="O564" s="229"/>
      <c r="P564" s="26">
        <v>0</v>
      </c>
      <c r="Q564" s="227"/>
      <c r="R564" s="234"/>
      <c r="S564" s="28">
        <f t="shared" si="428"/>
        <v>0</v>
      </c>
    </row>
    <row r="565" spans="1:19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427"/>
        <v>0</v>
      </c>
      <c r="J565" s="6"/>
      <c r="K565" s="31" t="s">
        <v>23</v>
      </c>
      <c r="L565" s="227"/>
      <c r="M565" s="228"/>
      <c r="N565" s="228"/>
      <c r="O565" s="229"/>
      <c r="P565" s="18">
        <v>0</v>
      </c>
      <c r="Q565" s="227"/>
      <c r="R565" s="234"/>
      <c r="S565" s="20">
        <f t="shared" si="428"/>
        <v>0</v>
      </c>
    </row>
    <row r="566" spans="1:19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427"/>
        <v>0</v>
      </c>
      <c r="J566" s="6"/>
      <c r="K566" s="25" t="s">
        <v>58</v>
      </c>
      <c r="L566" s="227"/>
      <c r="M566" s="228"/>
      <c r="N566" s="228"/>
      <c r="O566" s="229"/>
      <c r="P566" s="26">
        <v>0</v>
      </c>
      <c r="Q566" s="227"/>
      <c r="R566" s="234"/>
      <c r="S566" s="28">
        <f t="shared" si="428"/>
        <v>0</v>
      </c>
    </row>
    <row r="567" spans="1:19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427"/>
        <v>0</v>
      </c>
      <c r="J567" s="6"/>
      <c r="K567" s="31" t="s">
        <v>21</v>
      </c>
      <c r="L567" s="227"/>
      <c r="M567" s="228"/>
      <c r="N567" s="228"/>
      <c r="O567" s="229"/>
      <c r="P567" s="18">
        <v>0</v>
      </c>
      <c r="Q567" s="227"/>
      <c r="R567" s="234"/>
      <c r="S567" s="20">
        <f t="shared" si="428"/>
        <v>0</v>
      </c>
    </row>
    <row r="568" spans="1:1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427"/>
        <v>0</v>
      </c>
      <c r="J568" s="6"/>
      <c r="K568" s="25" t="s">
        <v>20</v>
      </c>
      <c r="L568" s="227"/>
      <c r="M568" s="228"/>
      <c r="N568" s="228"/>
      <c r="O568" s="229"/>
      <c r="P568" s="26">
        <v>0</v>
      </c>
      <c r="Q568" s="227"/>
      <c r="R568" s="234"/>
      <c r="S568" s="28">
        <f t="shared" si="428"/>
        <v>0</v>
      </c>
    </row>
    <row r="569" spans="1:19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427"/>
        <v>0</v>
      </c>
      <c r="J569" s="6"/>
      <c r="K569" s="33" t="s">
        <v>62</v>
      </c>
      <c r="L569" s="227"/>
      <c r="M569" s="228"/>
      <c r="N569" s="228"/>
      <c r="O569" s="229"/>
      <c r="P569" s="18">
        <v>0</v>
      </c>
      <c r="Q569" s="227"/>
      <c r="R569" s="234"/>
      <c r="S569" s="20">
        <f t="shared" si="428"/>
        <v>0</v>
      </c>
    </row>
    <row r="570" spans="1:19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427"/>
        <v>0</v>
      </c>
      <c r="J570" s="6"/>
      <c r="K570" s="38" t="s">
        <v>22</v>
      </c>
      <c r="L570" s="227"/>
      <c r="M570" s="228"/>
      <c r="N570" s="228"/>
      <c r="O570" s="229"/>
      <c r="P570" s="39">
        <v>0</v>
      </c>
      <c r="Q570" s="227"/>
      <c r="R570" s="234"/>
      <c r="S570" s="41">
        <f t="shared" si="428"/>
        <v>0</v>
      </c>
    </row>
    <row r="571" spans="1:19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427"/>
        <v>0</v>
      </c>
      <c r="J571" s="6"/>
      <c r="K571" s="46" t="s">
        <v>18</v>
      </c>
      <c r="L571" s="227"/>
      <c r="M571" s="228"/>
      <c r="N571" s="228"/>
      <c r="O571" s="229"/>
      <c r="P571" s="43">
        <v>0</v>
      </c>
      <c r="Q571" s="227"/>
      <c r="R571" s="234"/>
      <c r="S571" s="48">
        <f t="shared" si="428"/>
        <v>0</v>
      </c>
    </row>
    <row r="572" spans="1:19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427"/>
        <v>0</v>
      </c>
      <c r="J572" s="6"/>
      <c r="K572" s="38" t="s">
        <v>19</v>
      </c>
      <c r="L572" s="227"/>
      <c r="M572" s="228"/>
      <c r="N572" s="228"/>
      <c r="O572" s="229"/>
      <c r="P572" s="39">
        <v>0</v>
      </c>
      <c r="Q572" s="227"/>
      <c r="R572" s="234"/>
      <c r="S572" s="41">
        <f t="shared" si="428"/>
        <v>0</v>
      </c>
    </row>
    <row r="573" spans="1:19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427"/>
        <v>0</v>
      </c>
      <c r="J573" s="6"/>
      <c r="K573" s="53" t="s">
        <v>10</v>
      </c>
      <c r="L573" s="230"/>
      <c r="M573" s="231"/>
      <c r="N573" s="231"/>
      <c r="O573" s="232"/>
      <c r="P573" s="50">
        <v>0</v>
      </c>
      <c r="Q573" s="230"/>
      <c r="R573" s="235"/>
      <c r="S573" s="55">
        <f t="shared" si="428"/>
        <v>0</v>
      </c>
    </row>
    <row r="574" spans="1:19" x14ac:dyDescent="0.25">
      <c r="A574" s="56" t="s">
        <v>25</v>
      </c>
      <c r="B574" s="57">
        <f>SUM(B553:B569)</f>
        <v>0</v>
      </c>
      <c r="C574" s="57">
        <f t="shared" ref="C574:I574" si="429">SUM(C553:C569)</f>
        <v>0</v>
      </c>
      <c r="D574" s="57">
        <f t="shared" si="429"/>
        <v>0</v>
      </c>
      <c r="E574" s="57">
        <f t="shared" si="429"/>
        <v>0</v>
      </c>
      <c r="F574" s="57">
        <f t="shared" si="429"/>
        <v>154.44342171246765</v>
      </c>
      <c r="G574" s="57">
        <f t="shared" si="429"/>
        <v>0</v>
      </c>
      <c r="H574" s="58">
        <f t="shared" si="429"/>
        <v>0</v>
      </c>
      <c r="I574" s="16">
        <f t="shared" si="429"/>
        <v>154.44342171246765</v>
      </c>
      <c r="J574" s="6"/>
      <c r="K574" s="59" t="s">
        <v>25</v>
      </c>
      <c r="L574" s="57">
        <f>SUM(L553:L569)</f>
        <v>0</v>
      </c>
      <c r="M574" s="57">
        <f t="shared" ref="M574:S574" si="430">SUM(M553:M569)</f>
        <v>0</v>
      </c>
      <c r="N574" s="57">
        <f t="shared" si="430"/>
        <v>0</v>
      </c>
      <c r="O574" s="57">
        <f t="shared" si="430"/>
        <v>0</v>
      </c>
      <c r="P574" s="57">
        <f t="shared" si="430"/>
        <v>0</v>
      </c>
      <c r="Q574" s="57">
        <f t="shared" si="430"/>
        <v>0</v>
      </c>
      <c r="R574" s="58">
        <f t="shared" si="430"/>
        <v>0</v>
      </c>
      <c r="S574" s="60">
        <f t="shared" si="430"/>
        <v>0</v>
      </c>
    </row>
    <row r="575" spans="1:19" ht="15" thickBot="1" x14ac:dyDescent="0.35">
      <c r="A575" s="61" t="s">
        <v>86</v>
      </c>
      <c r="B575" s="98">
        <f>IF($I574=0,"-",B574/$I574)</f>
        <v>0</v>
      </c>
      <c r="C575" s="98">
        <f t="shared" ref="C575:H575" si="431">IF($I574=0,"-",C574/$I574)</f>
        <v>0</v>
      </c>
      <c r="D575" s="98">
        <f t="shared" si="431"/>
        <v>0</v>
      </c>
      <c r="E575" s="98">
        <f t="shared" si="431"/>
        <v>0</v>
      </c>
      <c r="F575" s="98">
        <f t="shared" si="431"/>
        <v>1</v>
      </c>
      <c r="G575" s="98">
        <f t="shared" si="431"/>
        <v>0</v>
      </c>
      <c r="H575" s="99">
        <f t="shared" si="431"/>
        <v>0</v>
      </c>
      <c r="I575" s="100">
        <f>SUM(B575:H575)</f>
        <v>1</v>
      </c>
      <c r="J575" s="1"/>
      <c r="K575" s="64" t="s">
        <v>86</v>
      </c>
      <c r="L575" s="65" t="str">
        <f>IF($S574=0,"-",L574/$S574)</f>
        <v>-</v>
      </c>
      <c r="M575" s="65" t="str">
        <f t="shared" ref="M575:R575" si="432">IF($S574=0,"-",M574/$S574)</f>
        <v>-</v>
      </c>
      <c r="N575" s="65" t="str">
        <f t="shared" si="432"/>
        <v>-</v>
      </c>
      <c r="O575" s="65" t="str">
        <f t="shared" si="432"/>
        <v>-</v>
      </c>
      <c r="P575" s="65" t="str">
        <f t="shared" si="432"/>
        <v>-</v>
      </c>
      <c r="Q575" s="65" t="str">
        <f t="shared" si="432"/>
        <v>-</v>
      </c>
      <c r="R575" s="66" t="str">
        <f t="shared" si="432"/>
        <v>-</v>
      </c>
      <c r="S575" s="67">
        <f>SUM(L575:R575)</f>
        <v>0</v>
      </c>
    </row>
    <row r="576" spans="1:1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K576" s="105"/>
      <c r="L576" s="105"/>
      <c r="M576" s="105"/>
      <c r="N576" s="105"/>
      <c r="O576" s="105"/>
      <c r="P576" s="105"/>
      <c r="Q576" s="105"/>
      <c r="R576" s="105"/>
      <c r="S576" s="105"/>
    </row>
    <row r="577" spans="1:1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K577" s="218" t="s">
        <v>47</v>
      </c>
      <c r="L577" s="10" t="s">
        <v>0</v>
      </c>
      <c r="M577" s="10" t="s">
        <v>1</v>
      </c>
      <c r="N577" s="10" t="s">
        <v>2</v>
      </c>
      <c r="O577" s="10" t="s">
        <v>3</v>
      </c>
      <c r="P577" s="10" t="s">
        <v>26</v>
      </c>
      <c r="Q577" s="10" t="s">
        <v>4</v>
      </c>
      <c r="R577" s="10" t="s">
        <v>85</v>
      </c>
      <c r="S577" s="11" t="s">
        <v>5</v>
      </c>
    </row>
    <row r="578" spans="1:19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K578" s="219" t="s">
        <v>47</v>
      </c>
      <c r="L578" s="207" t="s">
        <v>66</v>
      </c>
      <c r="M578" s="208"/>
      <c r="N578" s="208"/>
      <c r="O578" s="208"/>
      <c r="P578" s="208"/>
      <c r="Q578" s="208"/>
      <c r="R578" s="208"/>
      <c r="S578" s="209"/>
    </row>
    <row r="579" spans="1:19" x14ac:dyDescent="0.25">
      <c r="A579" s="13" t="s">
        <v>6</v>
      </c>
      <c r="B579" s="14">
        <v>5.3577170020917544</v>
      </c>
      <c r="C579" s="14">
        <v>0</v>
      </c>
      <c r="D579" s="14">
        <v>1.021533284754552</v>
      </c>
      <c r="E579" s="14">
        <v>0</v>
      </c>
      <c r="F579" s="213"/>
      <c r="G579" s="14">
        <v>0</v>
      </c>
      <c r="H579" s="15">
        <v>0</v>
      </c>
      <c r="I579" s="16">
        <f>SUM(B579:H579)</f>
        <v>6.3792502868463066</v>
      </c>
      <c r="J579" s="6"/>
      <c r="K579" s="72" t="s">
        <v>6</v>
      </c>
      <c r="L579" s="14">
        <v>5.3577170020917544</v>
      </c>
      <c r="M579" s="14">
        <v>0</v>
      </c>
      <c r="N579" s="14">
        <v>1.021533284754552</v>
      </c>
      <c r="O579" s="14">
        <v>0</v>
      </c>
      <c r="P579" s="14">
        <v>1.0716834135618072E-2</v>
      </c>
      <c r="Q579" s="14">
        <v>0</v>
      </c>
      <c r="R579" s="73">
        <v>0</v>
      </c>
      <c r="S579" s="74">
        <f>SUM(L579:R579)</f>
        <v>6.3899671209819244</v>
      </c>
    </row>
    <row r="580" spans="1:19" x14ac:dyDescent="0.25">
      <c r="A580" s="21" t="s">
        <v>7</v>
      </c>
      <c r="B580" s="22">
        <v>6.1193583075469968</v>
      </c>
      <c r="C580" s="22">
        <v>0</v>
      </c>
      <c r="D580" s="22">
        <v>1.4941478188482444</v>
      </c>
      <c r="E580" s="22">
        <v>0</v>
      </c>
      <c r="F580" s="214"/>
      <c r="G580" s="22">
        <v>0</v>
      </c>
      <c r="H580" s="23">
        <v>0</v>
      </c>
      <c r="I580" s="24">
        <f t="shared" ref="I580:I599" si="433">SUM(B580:H580)</f>
        <v>7.613506126395241</v>
      </c>
      <c r="J580" s="6"/>
      <c r="K580" s="25" t="s">
        <v>7</v>
      </c>
      <c r="L580" s="26">
        <v>6.1193583075469968</v>
      </c>
      <c r="M580" s="26">
        <v>0</v>
      </c>
      <c r="N580" s="26">
        <v>1.4941478188482444</v>
      </c>
      <c r="O580" s="26">
        <v>0</v>
      </c>
      <c r="P580" s="26">
        <v>0.10289999999999999</v>
      </c>
      <c r="Q580" s="26">
        <v>0</v>
      </c>
      <c r="R580" s="27">
        <v>0</v>
      </c>
      <c r="S580" s="28">
        <f t="shared" ref="S580:S599" si="434">SUM(L580:R580)</f>
        <v>7.716406126395241</v>
      </c>
    </row>
    <row r="581" spans="1:19" x14ac:dyDescent="0.25">
      <c r="A581" s="29" t="s">
        <v>9</v>
      </c>
      <c r="B581" s="18">
        <v>2.473301477954621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si="433"/>
        <v>2.473301477954621</v>
      </c>
      <c r="J581" s="6"/>
      <c r="K581" s="31" t="s">
        <v>9</v>
      </c>
      <c r="L581" s="18">
        <v>2.473301477954621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9">
        <v>0</v>
      </c>
      <c r="S581" s="20">
        <f t="shared" si="434"/>
        <v>2.473301477954621</v>
      </c>
    </row>
    <row r="582" spans="1:1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433"/>
        <v>0</v>
      </c>
      <c r="J582" s="6"/>
      <c r="K582" s="25" t="s">
        <v>54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7">
        <v>0</v>
      </c>
      <c r="S582" s="28">
        <f t="shared" si="434"/>
        <v>0</v>
      </c>
    </row>
    <row r="583" spans="1:19" x14ac:dyDescent="0.25">
      <c r="A583" s="29" t="s">
        <v>15</v>
      </c>
      <c r="B583" s="18">
        <v>96.616387517744286</v>
      </c>
      <c r="C583" s="18">
        <v>11.70264051895202</v>
      </c>
      <c r="D583" s="18">
        <v>2.5233458212698916</v>
      </c>
      <c r="E583" s="18">
        <v>5.6277776763015499</v>
      </c>
      <c r="F583" s="214"/>
      <c r="G583" s="18">
        <v>0</v>
      </c>
      <c r="H583" s="30">
        <v>0</v>
      </c>
      <c r="I583" s="16">
        <f t="shared" si="433"/>
        <v>116.47015153426774</v>
      </c>
      <c r="J583" s="6"/>
      <c r="K583" s="31" t="s">
        <v>15</v>
      </c>
      <c r="L583" s="18">
        <v>96.616387517744286</v>
      </c>
      <c r="M583" s="18">
        <v>11.70264051895202</v>
      </c>
      <c r="N583" s="18">
        <v>2.5233458212698916</v>
      </c>
      <c r="O583" s="18">
        <v>5.6277776763015499</v>
      </c>
      <c r="P583" s="18">
        <v>0</v>
      </c>
      <c r="Q583" s="18">
        <v>0</v>
      </c>
      <c r="R583" s="19">
        <v>0</v>
      </c>
      <c r="S583" s="20">
        <f t="shared" si="434"/>
        <v>116.47015153426774</v>
      </c>
    </row>
    <row r="584" spans="1:19" x14ac:dyDescent="0.25">
      <c r="A584" s="21" t="s">
        <v>14</v>
      </c>
      <c r="B584" s="22">
        <v>456.65603847648651</v>
      </c>
      <c r="C584" s="22">
        <v>6.9301412182741275</v>
      </c>
      <c r="D584" s="22">
        <v>8.1941819806287448</v>
      </c>
      <c r="E584" s="22">
        <v>0</v>
      </c>
      <c r="F584" s="214"/>
      <c r="G584" s="22">
        <v>0</v>
      </c>
      <c r="H584" s="23">
        <v>0</v>
      </c>
      <c r="I584" s="24">
        <f t="shared" si="433"/>
        <v>471.78036167538937</v>
      </c>
      <c r="J584" s="6"/>
      <c r="K584" s="25" t="s">
        <v>14</v>
      </c>
      <c r="L584" s="26">
        <v>456.65603847648651</v>
      </c>
      <c r="M584" s="26">
        <v>6.9301412182741275</v>
      </c>
      <c r="N584" s="26">
        <v>8.1941819806287448</v>
      </c>
      <c r="O584" s="26">
        <v>0</v>
      </c>
      <c r="P584" s="26">
        <v>0</v>
      </c>
      <c r="Q584" s="26">
        <v>0</v>
      </c>
      <c r="R584" s="27">
        <v>0</v>
      </c>
      <c r="S584" s="28">
        <f t="shared" si="434"/>
        <v>471.78036167538937</v>
      </c>
    </row>
    <row r="585" spans="1:19" x14ac:dyDescent="0.25">
      <c r="A585" s="29" t="s">
        <v>56</v>
      </c>
      <c r="B585" s="18">
        <v>0</v>
      </c>
      <c r="C585" s="18">
        <v>0</v>
      </c>
      <c r="D585" s="18">
        <v>7.5099420706348077E-2</v>
      </c>
      <c r="E585" s="18">
        <v>35.032727345047334</v>
      </c>
      <c r="F585" s="214"/>
      <c r="G585" s="18">
        <v>0</v>
      </c>
      <c r="H585" s="30">
        <v>0</v>
      </c>
      <c r="I585" s="16">
        <f t="shared" si="433"/>
        <v>35.107826765753686</v>
      </c>
      <c r="J585" s="6"/>
      <c r="K585" s="31" t="s">
        <v>56</v>
      </c>
      <c r="L585" s="18">
        <v>0</v>
      </c>
      <c r="M585" s="18">
        <v>0</v>
      </c>
      <c r="N585" s="18">
        <v>7.5099420706348077E-2</v>
      </c>
      <c r="O585" s="18">
        <v>35.032727345047334</v>
      </c>
      <c r="P585" s="18">
        <v>2483.3990109276483</v>
      </c>
      <c r="Q585" s="18">
        <v>0</v>
      </c>
      <c r="R585" s="19">
        <v>0</v>
      </c>
      <c r="S585" s="20">
        <f t="shared" si="434"/>
        <v>2518.5068376934018</v>
      </c>
    </row>
    <row r="586" spans="1:19" x14ac:dyDescent="0.25">
      <c r="A586" s="21" t="s">
        <v>11</v>
      </c>
      <c r="B586" s="22">
        <v>0</v>
      </c>
      <c r="C586" s="22">
        <v>0</v>
      </c>
      <c r="D586" s="22">
        <v>8.865741783890867E-3</v>
      </c>
      <c r="E586" s="22">
        <v>0.25921220553285679</v>
      </c>
      <c r="F586" s="214"/>
      <c r="G586" s="22">
        <v>0</v>
      </c>
      <c r="H586" s="23">
        <v>0</v>
      </c>
      <c r="I586" s="24">
        <f t="shared" si="433"/>
        <v>0.26807794731674767</v>
      </c>
      <c r="J586" s="6"/>
      <c r="K586" s="25" t="s">
        <v>11</v>
      </c>
      <c r="L586" s="26">
        <v>0</v>
      </c>
      <c r="M586" s="26">
        <v>0</v>
      </c>
      <c r="N586" s="26">
        <v>8.865741783890867E-3</v>
      </c>
      <c r="O586" s="26">
        <v>0.25921220553285679</v>
      </c>
      <c r="P586" s="26">
        <v>81.987169208239649</v>
      </c>
      <c r="Q586" s="26">
        <v>0</v>
      </c>
      <c r="R586" s="27">
        <v>0</v>
      </c>
      <c r="S586" s="28">
        <f t="shared" si="434"/>
        <v>82.255247155556404</v>
      </c>
    </row>
    <row r="587" spans="1:1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</v>
      </c>
      <c r="F587" s="214"/>
      <c r="G587" s="18">
        <v>0</v>
      </c>
      <c r="H587" s="30">
        <v>0</v>
      </c>
      <c r="I587" s="16">
        <f t="shared" si="433"/>
        <v>0</v>
      </c>
      <c r="J587" s="6"/>
      <c r="K587" s="31" t="s">
        <v>57</v>
      </c>
      <c r="L587" s="18">
        <v>0</v>
      </c>
      <c r="M587" s="18">
        <v>0</v>
      </c>
      <c r="N587" s="18">
        <v>0</v>
      </c>
      <c r="O587" s="18">
        <v>0</v>
      </c>
      <c r="P587" s="18">
        <v>142.13689522415299</v>
      </c>
      <c r="Q587" s="18">
        <v>0</v>
      </c>
      <c r="R587" s="19">
        <v>0</v>
      </c>
      <c r="S587" s="20">
        <f t="shared" si="434"/>
        <v>142.13689522415299</v>
      </c>
    </row>
    <row r="588" spans="1:19" x14ac:dyDescent="0.25">
      <c r="A588" s="21" t="s">
        <v>16</v>
      </c>
      <c r="B588" s="22">
        <v>154.8539563614697</v>
      </c>
      <c r="C588" s="22">
        <v>0.83904437165053269</v>
      </c>
      <c r="D588" s="22">
        <v>19.653508219071675</v>
      </c>
      <c r="E588" s="22">
        <v>2.6791135953129608</v>
      </c>
      <c r="F588" s="214"/>
      <c r="G588" s="22">
        <v>0</v>
      </c>
      <c r="H588" s="23">
        <v>0</v>
      </c>
      <c r="I588" s="24">
        <f t="shared" si="433"/>
        <v>178.0256225475049</v>
      </c>
      <c r="J588" s="6"/>
      <c r="K588" s="25" t="s">
        <v>16</v>
      </c>
      <c r="L588" s="26">
        <v>154.8539563614697</v>
      </c>
      <c r="M588" s="26">
        <v>0.83904437165053269</v>
      </c>
      <c r="N588" s="26">
        <v>19.653508219071675</v>
      </c>
      <c r="O588" s="26">
        <v>2.6791135953129608</v>
      </c>
      <c r="P588" s="26">
        <v>0</v>
      </c>
      <c r="Q588" s="26">
        <v>0</v>
      </c>
      <c r="R588" s="27">
        <v>0</v>
      </c>
      <c r="S588" s="28">
        <f t="shared" si="434"/>
        <v>178.0256225475049</v>
      </c>
    </row>
    <row r="589" spans="1:19" x14ac:dyDescent="0.25">
      <c r="A589" s="29" t="s">
        <v>136</v>
      </c>
      <c r="B589" s="18">
        <v>918.18023232559119</v>
      </c>
      <c r="C589" s="18">
        <v>144.69306956805255</v>
      </c>
      <c r="D589" s="18">
        <v>28.219662593194514</v>
      </c>
      <c r="E589" s="18">
        <v>22.220710559617885</v>
      </c>
      <c r="F589" s="214"/>
      <c r="G589" s="18">
        <v>0</v>
      </c>
      <c r="H589" s="30">
        <v>0</v>
      </c>
      <c r="I589" s="16">
        <f t="shared" si="433"/>
        <v>1113.313675046456</v>
      </c>
      <c r="J589" s="6"/>
      <c r="K589" s="31" t="s">
        <v>136</v>
      </c>
      <c r="L589" s="18">
        <v>918.18023232559119</v>
      </c>
      <c r="M589" s="18">
        <v>144.69306956805255</v>
      </c>
      <c r="N589" s="18">
        <v>28.219662593194514</v>
      </c>
      <c r="O589" s="18">
        <v>22.220710559617885</v>
      </c>
      <c r="P589" s="18">
        <v>0</v>
      </c>
      <c r="Q589" s="18">
        <v>0</v>
      </c>
      <c r="R589" s="19">
        <v>0</v>
      </c>
      <c r="S589" s="20">
        <f t="shared" si="434"/>
        <v>1113.313675046456</v>
      </c>
    </row>
    <row r="590" spans="1:19" x14ac:dyDescent="0.25">
      <c r="A590" s="21" t="s">
        <v>24</v>
      </c>
      <c r="B590" s="22">
        <v>245.35198906699884</v>
      </c>
      <c r="C590" s="22">
        <v>0</v>
      </c>
      <c r="D590" s="22">
        <v>541.13106800520666</v>
      </c>
      <c r="E590" s="22">
        <v>119.24548939259427</v>
      </c>
      <c r="F590" s="214"/>
      <c r="G590" s="22">
        <v>370.73610003013556</v>
      </c>
      <c r="H590" s="23">
        <v>9.6514858932665273E-2</v>
      </c>
      <c r="I590" s="24">
        <f t="shared" si="433"/>
        <v>1276.5611613538681</v>
      </c>
      <c r="J590" s="6"/>
      <c r="K590" s="25" t="s">
        <v>24</v>
      </c>
      <c r="L590" s="26">
        <v>245.35198906699884</v>
      </c>
      <c r="M590" s="26">
        <v>0</v>
      </c>
      <c r="N590" s="26">
        <v>541.13106800520666</v>
      </c>
      <c r="O590" s="26">
        <v>119.24548939259427</v>
      </c>
      <c r="P590" s="26">
        <v>57.985549676188356</v>
      </c>
      <c r="Q590" s="26">
        <v>370.73610003013556</v>
      </c>
      <c r="R590" s="27">
        <v>9.6514858932665273E-2</v>
      </c>
      <c r="S590" s="28">
        <f t="shared" si="434"/>
        <v>1334.5467110300565</v>
      </c>
    </row>
    <row r="591" spans="1:19" x14ac:dyDescent="0.25">
      <c r="A591" s="29" t="s">
        <v>23</v>
      </c>
      <c r="B591" s="18">
        <v>49.930039167306418</v>
      </c>
      <c r="C591" s="18">
        <v>0.31654753809546754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433"/>
        <v>50.246586705401889</v>
      </c>
      <c r="J591" s="6"/>
      <c r="K591" s="31" t="s">
        <v>23</v>
      </c>
      <c r="L591" s="18">
        <v>49.930039167306418</v>
      </c>
      <c r="M591" s="18">
        <v>0.31654753809546754</v>
      </c>
      <c r="N591" s="18">
        <v>0</v>
      </c>
      <c r="O591" s="18">
        <v>0</v>
      </c>
      <c r="P591" s="18">
        <v>0</v>
      </c>
      <c r="Q591" s="18">
        <v>0</v>
      </c>
      <c r="R591" s="19">
        <v>0</v>
      </c>
      <c r="S591" s="20">
        <f t="shared" si="434"/>
        <v>50.246586705401889</v>
      </c>
    </row>
    <row r="592" spans="1:19" x14ac:dyDescent="0.25">
      <c r="A592" s="21" t="s">
        <v>58</v>
      </c>
      <c r="B592" s="22">
        <v>12.671751489851198</v>
      </c>
      <c r="C592" s="22">
        <v>0</v>
      </c>
      <c r="D592" s="22">
        <v>2.2526642590231631</v>
      </c>
      <c r="E592" s="22">
        <v>0</v>
      </c>
      <c r="F592" s="214"/>
      <c r="G592" s="22">
        <v>0</v>
      </c>
      <c r="H592" s="23">
        <v>0</v>
      </c>
      <c r="I592" s="24">
        <f t="shared" si="433"/>
        <v>14.924415748874361</v>
      </c>
      <c r="J592" s="6"/>
      <c r="K592" s="25" t="s">
        <v>58</v>
      </c>
      <c r="L592" s="26">
        <v>12.671751489851198</v>
      </c>
      <c r="M592" s="26">
        <v>0</v>
      </c>
      <c r="N592" s="26">
        <v>2.2526642590231631</v>
      </c>
      <c r="O592" s="26">
        <v>0</v>
      </c>
      <c r="P592" s="26">
        <v>0</v>
      </c>
      <c r="Q592" s="26">
        <v>0</v>
      </c>
      <c r="R592" s="27">
        <v>0</v>
      </c>
      <c r="S592" s="28">
        <f t="shared" si="434"/>
        <v>14.924415748874361</v>
      </c>
    </row>
    <row r="593" spans="1:85" x14ac:dyDescent="0.25">
      <c r="A593" s="29" t="s">
        <v>21</v>
      </c>
      <c r="B593" s="18">
        <v>32.64832780002223</v>
      </c>
      <c r="C593" s="18">
        <v>0</v>
      </c>
      <c r="D593" s="18">
        <v>2.0137233334615887</v>
      </c>
      <c r="E593" s="18">
        <v>0</v>
      </c>
      <c r="F593" s="214"/>
      <c r="G593" s="18">
        <v>0</v>
      </c>
      <c r="H593" s="30">
        <v>0</v>
      </c>
      <c r="I593" s="16">
        <f t="shared" si="433"/>
        <v>34.662051133483821</v>
      </c>
      <c r="J593" s="6"/>
      <c r="K593" s="31" t="s">
        <v>21</v>
      </c>
      <c r="L593" s="18">
        <v>32.64832780002223</v>
      </c>
      <c r="M593" s="18">
        <v>0</v>
      </c>
      <c r="N593" s="18">
        <v>2.0137233334615887</v>
      </c>
      <c r="O593" s="18">
        <v>0</v>
      </c>
      <c r="P593" s="18">
        <v>23.967900640712926</v>
      </c>
      <c r="Q593" s="18">
        <v>0</v>
      </c>
      <c r="R593" s="19">
        <v>0</v>
      </c>
      <c r="S593" s="20">
        <f t="shared" si="434"/>
        <v>58.629951774196748</v>
      </c>
    </row>
    <row r="594" spans="1:85" x14ac:dyDescent="0.25">
      <c r="A594" s="21" t="s">
        <v>20</v>
      </c>
      <c r="B594" s="22">
        <v>24.277479507093066</v>
      </c>
      <c r="C594" s="22">
        <v>0</v>
      </c>
      <c r="D594" s="22">
        <v>0.44855696384613719</v>
      </c>
      <c r="E594" s="22">
        <v>0</v>
      </c>
      <c r="F594" s="214"/>
      <c r="G594" s="22">
        <v>0</v>
      </c>
      <c r="H594" s="23">
        <v>0</v>
      </c>
      <c r="I594" s="24">
        <f t="shared" si="433"/>
        <v>24.726036470939203</v>
      </c>
      <c r="J594" s="6"/>
      <c r="K594" s="25" t="s">
        <v>20</v>
      </c>
      <c r="L594" s="26">
        <v>24.277479507093066</v>
      </c>
      <c r="M594" s="26">
        <v>0</v>
      </c>
      <c r="N594" s="26">
        <v>0.44855696384613719</v>
      </c>
      <c r="O594" s="26">
        <v>0</v>
      </c>
      <c r="P594" s="26">
        <v>0</v>
      </c>
      <c r="Q594" s="26">
        <v>0</v>
      </c>
      <c r="R594" s="27">
        <v>0</v>
      </c>
      <c r="S594" s="28">
        <f t="shared" si="434"/>
        <v>24.726036470939203</v>
      </c>
    </row>
    <row r="595" spans="1:85" x14ac:dyDescent="0.25">
      <c r="A595" s="32" t="s">
        <v>62</v>
      </c>
      <c r="B595" s="18">
        <v>157.1631646794213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433"/>
        <v>157.1631646794213</v>
      </c>
      <c r="J595" s="6"/>
      <c r="K595" s="33" t="s">
        <v>62</v>
      </c>
      <c r="L595" s="18">
        <v>157.1631646794213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9">
        <v>0</v>
      </c>
      <c r="S595" s="20">
        <f t="shared" si="434"/>
        <v>157.1631646794213</v>
      </c>
    </row>
    <row r="596" spans="1:85" ht="14.4" x14ac:dyDescent="0.3">
      <c r="A596" s="34" t="s">
        <v>22</v>
      </c>
      <c r="B596" s="35">
        <v>157.1631646794213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433"/>
        <v>157.1631646794213</v>
      </c>
      <c r="J596" s="6"/>
      <c r="K596" s="38" t="s">
        <v>22</v>
      </c>
      <c r="L596" s="39">
        <v>157.1631646794213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40">
        <v>0</v>
      </c>
      <c r="S596" s="41">
        <f t="shared" si="434"/>
        <v>157.1631646794213</v>
      </c>
    </row>
    <row r="597" spans="1:85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433"/>
        <v>0</v>
      </c>
      <c r="J597" s="6"/>
      <c r="K597" s="46" t="s">
        <v>18</v>
      </c>
      <c r="L597" s="43">
        <v>0</v>
      </c>
      <c r="M597" s="43">
        <v>0</v>
      </c>
      <c r="N597" s="43">
        <v>0</v>
      </c>
      <c r="O597" s="43">
        <v>0</v>
      </c>
      <c r="P597" s="43">
        <v>0</v>
      </c>
      <c r="Q597" s="43">
        <v>0</v>
      </c>
      <c r="R597" s="47">
        <v>0</v>
      </c>
      <c r="S597" s="48">
        <f t="shared" si="434"/>
        <v>0</v>
      </c>
    </row>
    <row r="598" spans="1:85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433"/>
        <v>0</v>
      </c>
      <c r="J598" s="6"/>
      <c r="K598" s="38" t="s">
        <v>19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40">
        <v>0</v>
      </c>
      <c r="S598" s="41">
        <f t="shared" si="434"/>
        <v>0</v>
      </c>
    </row>
    <row r="599" spans="1:85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433"/>
        <v>0</v>
      </c>
      <c r="J599" s="6"/>
      <c r="K599" s="53" t="s">
        <v>10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4">
        <v>0</v>
      </c>
      <c r="S599" s="55">
        <f t="shared" si="434"/>
        <v>0</v>
      </c>
    </row>
    <row r="600" spans="1:85" x14ac:dyDescent="0.25">
      <c r="A600" s="56" t="s">
        <v>25</v>
      </c>
      <c r="B600" s="57">
        <f>SUM(B579:B595)</f>
        <v>2162.2997431795784</v>
      </c>
      <c r="C600" s="57">
        <f t="shared" ref="C600:I600" si="435">SUM(C579:C595)</f>
        <v>164.48144321502471</v>
      </c>
      <c r="D600" s="57">
        <f t="shared" si="435"/>
        <v>607.03635744179542</v>
      </c>
      <c r="E600" s="57">
        <f t="shared" si="435"/>
        <v>185.06503077440686</v>
      </c>
      <c r="F600" s="57">
        <f t="shared" si="435"/>
        <v>0</v>
      </c>
      <c r="G600" s="57">
        <f t="shared" si="435"/>
        <v>370.73610003013556</v>
      </c>
      <c r="H600" s="58">
        <f t="shared" si="435"/>
        <v>9.6514858932665273E-2</v>
      </c>
      <c r="I600" s="16">
        <f t="shared" si="435"/>
        <v>3489.7151894998728</v>
      </c>
      <c r="J600" s="6"/>
      <c r="K600" s="59" t="s">
        <v>25</v>
      </c>
      <c r="L600" s="57">
        <f>SUM(L579:L595)</f>
        <v>2162.2997431795784</v>
      </c>
      <c r="M600" s="57">
        <f t="shared" ref="M600:S600" si="436">SUM(M579:M595)</f>
        <v>164.48144321502471</v>
      </c>
      <c r="N600" s="57">
        <f t="shared" si="436"/>
        <v>607.03635744179542</v>
      </c>
      <c r="O600" s="57">
        <f t="shared" si="436"/>
        <v>185.06503077440686</v>
      </c>
      <c r="P600" s="57">
        <f t="shared" si="436"/>
        <v>2789.5901425110774</v>
      </c>
      <c r="Q600" s="57">
        <f t="shared" si="436"/>
        <v>370.73610003013556</v>
      </c>
      <c r="R600" s="58">
        <f t="shared" si="436"/>
        <v>9.6514858932665273E-2</v>
      </c>
      <c r="S600" s="60">
        <f t="shared" si="436"/>
        <v>6279.3053320109493</v>
      </c>
    </row>
    <row r="601" spans="1:85" s="1" customFormat="1" ht="15" thickBot="1" x14ac:dyDescent="0.35">
      <c r="A601" s="110" t="s">
        <v>86</v>
      </c>
      <c r="B601" s="98">
        <f>IF($I600=0,"-",B600/$I600)</f>
        <v>0.61962069273895892</v>
      </c>
      <c r="C601" s="98">
        <f t="shared" ref="C601:H601" si="437">IF($I600=0,"-",C600/$I600)</f>
        <v>4.7133199783732871E-2</v>
      </c>
      <c r="D601" s="98">
        <f t="shared" si="437"/>
        <v>0.17395011468795327</v>
      </c>
      <c r="E601" s="98">
        <f t="shared" si="437"/>
        <v>5.3031557226000836E-2</v>
      </c>
      <c r="F601" s="98">
        <f t="shared" si="437"/>
        <v>0</v>
      </c>
      <c r="G601" s="98">
        <f t="shared" si="437"/>
        <v>0.10623677861896445</v>
      </c>
      <c r="H601" s="99">
        <f t="shared" si="437"/>
        <v>2.7656944389922337E-5</v>
      </c>
      <c r="I601" s="100">
        <f>SUM(B601:H601)</f>
        <v>1.0000000000000002</v>
      </c>
      <c r="K601" s="64" t="s">
        <v>86</v>
      </c>
      <c r="L601" s="65">
        <f>IF($S600=0,"-",L600/$S600)</f>
        <v>0.34435333669100326</v>
      </c>
      <c r="M601" s="65">
        <f t="shared" ref="M601:R601" si="438">IF($S600=0,"-",M600/$S600)</f>
        <v>2.6194210110555251E-2</v>
      </c>
      <c r="N601" s="65">
        <f t="shared" si="438"/>
        <v>9.6672533878423755E-2</v>
      </c>
      <c r="O601" s="65">
        <f t="shared" si="438"/>
        <v>2.9472214041093577E-2</v>
      </c>
      <c r="P601" s="65">
        <f t="shared" si="438"/>
        <v>0.44425139326959762</v>
      </c>
      <c r="Q601" s="65">
        <f t="shared" si="438"/>
        <v>5.904094170101571E-2</v>
      </c>
      <c r="R601" s="66">
        <f t="shared" si="438"/>
        <v>1.5370308311119561E-5</v>
      </c>
      <c r="S601" s="67">
        <f>SUM(L601:R601)</f>
        <v>1.0000000000000002</v>
      </c>
      <c r="BA601" s="68"/>
      <c r="BR601" s="68"/>
    </row>
    <row r="602" spans="1:85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K602" s="105"/>
      <c r="L602" s="105"/>
      <c r="M602" s="105"/>
      <c r="N602" s="105"/>
      <c r="O602" s="105"/>
      <c r="P602" s="105"/>
      <c r="Q602" s="105"/>
      <c r="R602" s="105"/>
      <c r="S602" s="105"/>
      <c r="U602" s="7"/>
      <c r="AA602" s="114"/>
      <c r="AC602" s="114"/>
      <c r="AD602" s="114"/>
      <c r="AE602" s="114"/>
      <c r="AF602" s="114"/>
      <c r="AG602" s="114"/>
      <c r="AH602" s="114"/>
      <c r="AI602" s="115"/>
      <c r="AJ602" s="115"/>
      <c r="AK602" s="115"/>
      <c r="AL602" s="115"/>
      <c r="AM602" s="115"/>
      <c r="AN602" s="115"/>
      <c r="AO602" s="115"/>
      <c r="AP602" s="115"/>
    </row>
    <row r="603" spans="1:85" ht="27.6" x14ac:dyDescent="0.25">
      <c r="A603" s="216" t="s">
        <v>48</v>
      </c>
      <c r="B603" s="8" t="s">
        <v>0</v>
      </c>
      <c r="C603" s="8" t="s">
        <v>27</v>
      </c>
      <c r="D603" s="8" t="s">
        <v>28</v>
      </c>
      <c r="E603" s="8" t="s">
        <v>29</v>
      </c>
      <c r="F603" s="8" t="s">
        <v>26</v>
      </c>
      <c r="G603" s="8" t="s">
        <v>4</v>
      </c>
      <c r="H603" s="8" t="s">
        <v>85</v>
      </c>
      <c r="I603" s="9" t="s">
        <v>5</v>
      </c>
      <c r="K603" s="218" t="s">
        <v>48</v>
      </c>
      <c r="L603" s="10" t="s">
        <v>0</v>
      </c>
      <c r="M603" s="10" t="s">
        <v>27</v>
      </c>
      <c r="N603" s="10" t="s">
        <v>28</v>
      </c>
      <c r="O603" s="10" t="s">
        <v>29</v>
      </c>
      <c r="P603" s="10" t="s">
        <v>26</v>
      </c>
      <c r="Q603" s="10" t="s">
        <v>4</v>
      </c>
      <c r="R603" s="10" t="s">
        <v>85</v>
      </c>
      <c r="S603" s="11" t="s">
        <v>5</v>
      </c>
      <c r="T603" s="160"/>
      <c r="U603" s="202" t="s">
        <v>48</v>
      </c>
      <c r="V603" s="70" t="s">
        <v>72</v>
      </c>
      <c r="W603" s="70" t="s">
        <v>73</v>
      </c>
      <c r="X603" s="70" t="s">
        <v>69</v>
      </c>
      <c r="Y603" s="70" t="s">
        <v>74</v>
      </c>
      <c r="Z603" s="70" t="s">
        <v>75</v>
      </c>
      <c r="AA603" s="70" t="s">
        <v>70</v>
      </c>
      <c r="AB603" s="70" t="s">
        <v>76</v>
      </c>
      <c r="AC603" s="70" t="s">
        <v>77</v>
      </c>
      <c r="AD603" s="70" t="s">
        <v>65</v>
      </c>
      <c r="AE603" s="116" t="s">
        <v>26</v>
      </c>
      <c r="AF603" s="117" t="s">
        <v>61</v>
      </c>
      <c r="AG603" s="118"/>
      <c r="AH603"/>
      <c r="AI603"/>
      <c r="AR603" s="3"/>
      <c r="BA603"/>
      <c r="BI603" s="3"/>
      <c r="BR603"/>
      <c r="BX603" s="1"/>
      <c r="CG603"/>
    </row>
    <row r="604" spans="1:85" ht="15" customHeight="1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K604" s="219" t="s">
        <v>48</v>
      </c>
      <c r="L604" s="207" t="s">
        <v>66</v>
      </c>
      <c r="M604" s="208"/>
      <c r="N604" s="208"/>
      <c r="O604" s="208"/>
      <c r="P604" s="208"/>
      <c r="Q604" s="208"/>
      <c r="R604" s="208"/>
      <c r="S604" s="209"/>
      <c r="T604" s="160"/>
      <c r="U604" s="203" t="s">
        <v>48</v>
      </c>
      <c r="V604" s="210" t="s">
        <v>66</v>
      </c>
      <c r="W604" s="211"/>
      <c r="X604" s="211"/>
      <c r="Y604" s="211"/>
      <c r="Z604" s="211"/>
      <c r="AA604" s="211"/>
      <c r="AB604" s="211"/>
      <c r="AC604" s="211"/>
      <c r="AD604" s="211"/>
      <c r="AE604" s="211"/>
      <c r="AF604" s="212"/>
      <c r="AG604" s="119"/>
      <c r="AH604"/>
      <c r="AI604"/>
      <c r="AR604" s="3"/>
      <c r="BA604"/>
      <c r="BI604" s="3"/>
      <c r="BR604"/>
      <c r="BX604" s="1"/>
      <c r="CG604"/>
    </row>
    <row r="605" spans="1:85" x14ac:dyDescent="0.25">
      <c r="A605" s="13" t="s">
        <v>6</v>
      </c>
      <c r="B605" s="14">
        <v>30.972685008717864</v>
      </c>
      <c r="C605" s="14">
        <v>0</v>
      </c>
      <c r="D605" s="14">
        <v>6.8315884846369155</v>
      </c>
      <c r="E605" s="14">
        <v>0</v>
      </c>
      <c r="F605" s="213"/>
      <c r="G605" s="14">
        <v>0</v>
      </c>
      <c r="H605" s="15">
        <v>0</v>
      </c>
      <c r="I605" s="16">
        <f>SUM(B605:H605)</f>
        <v>37.804273493354778</v>
      </c>
      <c r="J605" s="6"/>
      <c r="K605" s="72" t="s">
        <v>6</v>
      </c>
      <c r="L605" s="14">
        <v>30.972685008717864</v>
      </c>
      <c r="M605" s="14">
        <v>0</v>
      </c>
      <c r="N605" s="14">
        <v>6.8315884846369155</v>
      </c>
      <c r="O605" s="14">
        <v>0</v>
      </c>
      <c r="P605" s="14">
        <v>0</v>
      </c>
      <c r="Q605" s="14">
        <v>0</v>
      </c>
      <c r="R605" s="73">
        <v>0</v>
      </c>
      <c r="S605" s="74">
        <f>SUM(L605:R605)</f>
        <v>37.804273493354778</v>
      </c>
      <c r="T605" s="160"/>
      <c r="U605" s="75" t="s">
        <v>6</v>
      </c>
      <c r="V605" s="76">
        <v>30.972685008717864</v>
      </c>
      <c r="W605" s="76">
        <v>6.5442864855487528</v>
      </c>
      <c r="X605" s="76">
        <v>0.28730199908816251</v>
      </c>
      <c r="Y605" s="76">
        <v>0</v>
      </c>
      <c r="Z605" s="76">
        <v>0</v>
      </c>
      <c r="AA605" s="76">
        <v>0</v>
      </c>
      <c r="AB605" s="76">
        <v>0</v>
      </c>
      <c r="AC605" s="76">
        <v>0</v>
      </c>
      <c r="AD605" s="78">
        <v>0</v>
      </c>
      <c r="AE605" s="120">
        <f t="shared" ref="AE605:AE610" si="439">+P605</f>
        <v>0</v>
      </c>
      <c r="AF605" s="79">
        <f t="shared" ref="AF605:AF625" si="440">SUM(V605:AE605)</f>
        <v>37.804273493354778</v>
      </c>
      <c r="AG605" s="121" t="str">
        <f>+IF(ABS(S605-AF605)&gt;0.01,S605-AF605,"")</f>
        <v/>
      </c>
      <c r="AH605"/>
      <c r="AI605"/>
      <c r="AR605" s="3"/>
      <c r="BA605"/>
      <c r="BI605" s="3"/>
      <c r="BR605"/>
      <c r="BX605" s="1"/>
      <c r="CG605"/>
    </row>
    <row r="606" spans="1:85" x14ac:dyDescent="0.25">
      <c r="A606" s="21" t="s">
        <v>7</v>
      </c>
      <c r="B606" s="22">
        <v>17.33787452973738</v>
      </c>
      <c r="C606" s="22">
        <v>0</v>
      </c>
      <c r="D606" s="22">
        <v>1.3438167902437843</v>
      </c>
      <c r="E606" s="22">
        <v>0</v>
      </c>
      <c r="F606" s="214"/>
      <c r="G606" s="22">
        <v>0</v>
      </c>
      <c r="H606" s="23">
        <v>0</v>
      </c>
      <c r="I606" s="24">
        <f t="shared" ref="I606:I625" si="441">SUM(B606:H606)</f>
        <v>18.681691319981166</v>
      </c>
      <c r="J606" s="6"/>
      <c r="K606" s="25" t="s">
        <v>7</v>
      </c>
      <c r="L606" s="26">
        <v>17.33787452973738</v>
      </c>
      <c r="M606" s="26">
        <v>0</v>
      </c>
      <c r="N606" s="26">
        <v>1.3438167902437843</v>
      </c>
      <c r="O606" s="26">
        <v>0</v>
      </c>
      <c r="P606" s="26">
        <v>0</v>
      </c>
      <c r="Q606" s="26">
        <v>0</v>
      </c>
      <c r="R606" s="27">
        <v>0</v>
      </c>
      <c r="S606" s="28">
        <f t="shared" ref="S606:S625" si="442">SUM(L606:R606)</f>
        <v>18.681691319981166</v>
      </c>
      <c r="T606" s="160"/>
      <c r="U606" s="80" t="s">
        <v>7</v>
      </c>
      <c r="V606" s="81">
        <v>17.33787452973738</v>
      </c>
      <c r="W606" s="81">
        <v>1.294627616755097</v>
      </c>
      <c r="X606" s="81">
        <v>4.9189173488687198E-2</v>
      </c>
      <c r="Y606" s="81">
        <v>0</v>
      </c>
      <c r="Z606" s="81">
        <v>0</v>
      </c>
      <c r="AA606" s="81">
        <v>0</v>
      </c>
      <c r="AB606" s="81">
        <v>0</v>
      </c>
      <c r="AC606" s="81">
        <v>0</v>
      </c>
      <c r="AD606" s="81">
        <v>0</v>
      </c>
      <c r="AE606" s="122">
        <f t="shared" si="439"/>
        <v>0</v>
      </c>
      <c r="AF606" s="83">
        <f t="shared" si="440"/>
        <v>18.681691319981166</v>
      </c>
      <c r="AG606" s="121" t="str">
        <f t="shared" ref="AG606:AG626" si="443">+IF(ABS(S606-AF606)&gt;0.01,S606-AF606,"")</f>
        <v/>
      </c>
      <c r="AH606"/>
      <c r="AI606"/>
      <c r="AR606" s="3"/>
      <c r="BA606"/>
      <c r="BI606" s="3"/>
      <c r="BR606"/>
      <c r="BX606" s="1"/>
      <c r="CG606"/>
    </row>
    <row r="607" spans="1:85" x14ac:dyDescent="0.25">
      <c r="A607" s="29" t="s">
        <v>9</v>
      </c>
      <c r="B607" s="18">
        <v>63.846867207232371</v>
      </c>
      <c r="C607" s="18">
        <v>0</v>
      </c>
      <c r="D607" s="18">
        <v>9.683972198789121</v>
      </c>
      <c r="E607" s="18">
        <v>0</v>
      </c>
      <c r="F607" s="214"/>
      <c r="G607" s="18">
        <v>0</v>
      </c>
      <c r="H607" s="30">
        <v>0</v>
      </c>
      <c r="I607" s="16">
        <f t="shared" si="441"/>
        <v>73.530839406021499</v>
      </c>
      <c r="J607" s="6"/>
      <c r="K607" s="31" t="s">
        <v>9</v>
      </c>
      <c r="L607" s="18">
        <v>63.846867207232371</v>
      </c>
      <c r="M607" s="18">
        <v>0</v>
      </c>
      <c r="N607" s="18">
        <v>9.683972198789121</v>
      </c>
      <c r="O607" s="18">
        <v>0</v>
      </c>
      <c r="P607" s="18">
        <v>0</v>
      </c>
      <c r="Q607" s="18">
        <v>0</v>
      </c>
      <c r="R607" s="19">
        <v>0</v>
      </c>
      <c r="S607" s="20">
        <f t="shared" si="442"/>
        <v>73.530839406021499</v>
      </c>
      <c r="T607" s="160"/>
      <c r="U607" s="162" t="s">
        <v>9</v>
      </c>
      <c r="V607" s="76">
        <v>63.846867207232371</v>
      </c>
      <c r="W607" s="76">
        <v>9.683972198789121</v>
      </c>
      <c r="X607" s="76">
        <v>0</v>
      </c>
      <c r="Y607" s="76">
        <v>0</v>
      </c>
      <c r="Z607" s="76">
        <v>0</v>
      </c>
      <c r="AA607" s="76">
        <v>0</v>
      </c>
      <c r="AB607" s="76">
        <v>0</v>
      </c>
      <c r="AC607" s="76">
        <v>0</v>
      </c>
      <c r="AD607" s="78">
        <v>0</v>
      </c>
      <c r="AE607" s="120">
        <f t="shared" si="439"/>
        <v>0</v>
      </c>
      <c r="AF607" s="79">
        <f t="shared" si="440"/>
        <v>73.530839406021499</v>
      </c>
      <c r="AG607" s="121" t="str">
        <f t="shared" si="443"/>
        <v/>
      </c>
      <c r="AH607"/>
      <c r="AI607"/>
      <c r="AR607" s="3"/>
      <c r="BA607"/>
      <c r="BI607" s="3"/>
      <c r="BR607"/>
      <c r="BX607" s="1"/>
      <c r="CG607"/>
    </row>
    <row r="608" spans="1:85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441"/>
        <v>0</v>
      </c>
      <c r="J608" s="6"/>
      <c r="K608" s="25" t="s">
        <v>54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7">
        <v>0</v>
      </c>
      <c r="S608" s="28">
        <f t="shared" si="442"/>
        <v>0</v>
      </c>
      <c r="T608" s="160"/>
      <c r="U608" s="80" t="s">
        <v>54</v>
      </c>
      <c r="V608" s="81">
        <v>0</v>
      </c>
      <c r="W608" s="81">
        <v>0</v>
      </c>
      <c r="X608" s="81">
        <v>0</v>
      </c>
      <c r="Y608" s="81">
        <v>0</v>
      </c>
      <c r="Z608" s="81">
        <v>0</v>
      </c>
      <c r="AA608" s="81">
        <v>0</v>
      </c>
      <c r="AB608" s="81">
        <v>0</v>
      </c>
      <c r="AC608" s="81">
        <v>0</v>
      </c>
      <c r="AD608" s="81">
        <v>0</v>
      </c>
      <c r="AE608" s="122">
        <f t="shared" si="439"/>
        <v>0</v>
      </c>
      <c r="AF608" s="83">
        <f t="shared" si="440"/>
        <v>0</v>
      </c>
      <c r="AG608" s="121" t="str">
        <f t="shared" si="443"/>
        <v/>
      </c>
      <c r="AH608"/>
      <c r="AI608"/>
      <c r="AR608" s="3"/>
      <c r="BA608"/>
      <c r="BI608" s="3"/>
      <c r="BR608"/>
      <c r="BX608" s="1"/>
      <c r="CG608"/>
    </row>
    <row r="609" spans="1:85" x14ac:dyDescent="0.25">
      <c r="A609" s="29" t="s">
        <v>15</v>
      </c>
      <c r="B609" s="18">
        <v>146.28430387949794</v>
      </c>
      <c r="C609" s="18">
        <v>0</v>
      </c>
      <c r="D609" s="18">
        <v>20.088909409383565</v>
      </c>
      <c r="E609" s="18">
        <v>0</v>
      </c>
      <c r="F609" s="214"/>
      <c r="G609" s="18">
        <v>0</v>
      </c>
      <c r="H609" s="30">
        <v>0</v>
      </c>
      <c r="I609" s="16">
        <f t="shared" si="441"/>
        <v>166.37321328888152</v>
      </c>
      <c r="J609" s="6"/>
      <c r="K609" s="31" t="s">
        <v>15</v>
      </c>
      <c r="L609" s="18">
        <v>146.28430387949794</v>
      </c>
      <c r="M609" s="18">
        <v>0</v>
      </c>
      <c r="N609" s="18">
        <v>20.088909409383565</v>
      </c>
      <c r="O609" s="18">
        <v>0</v>
      </c>
      <c r="P609" s="18">
        <v>0</v>
      </c>
      <c r="Q609" s="18">
        <v>0</v>
      </c>
      <c r="R609" s="19">
        <v>0</v>
      </c>
      <c r="S609" s="20">
        <f t="shared" si="442"/>
        <v>166.37321328888152</v>
      </c>
      <c r="T609" s="160"/>
      <c r="U609" s="162" t="s">
        <v>15</v>
      </c>
      <c r="V609" s="76">
        <v>146.28430387949794</v>
      </c>
      <c r="W609" s="76">
        <v>20.088909409383565</v>
      </c>
      <c r="X609" s="76">
        <v>0</v>
      </c>
      <c r="Y609" s="76">
        <v>0</v>
      </c>
      <c r="Z609" s="76">
        <v>0</v>
      </c>
      <c r="AA609" s="76">
        <v>0</v>
      </c>
      <c r="AB609" s="76">
        <v>0</v>
      </c>
      <c r="AC609" s="76">
        <v>0</v>
      </c>
      <c r="AD609" s="78">
        <v>0</v>
      </c>
      <c r="AE609" s="120">
        <f t="shared" si="439"/>
        <v>0</v>
      </c>
      <c r="AF609" s="79">
        <f t="shared" si="440"/>
        <v>166.37321328888152</v>
      </c>
      <c r="AG609" s="121" t="str">
        <f t="shared" si="443"/>
        <v/>
      </c>
      <c r="AH609"/>
      <c r="AI609"/>
      <c r="AR609" s="3"/>
      <c r="BA609"/>
      <c r="BI609" s="3"/>
      <c r="BR609"/>
      <c r="BX609" s="1"/>
      <c r="CG609"/>
    </row>
    <row r="610" spans="1:85" x14ac:dyDescent="0.25">
      <c r="A610" s="21" t="s">
        <v>14</v>
      </c>
      <c r="B610" s="22">
        <v>1764.7241994394092</v>
      </c>
      <c r="C610" s="22">
        <v>0</v>
      </c>
      <c r="D610" s="22">
        <v>242.34578580821901</v>
      </c>
      <c r="E610" s="22">
        <v>0</v>
      </c>
      <c r="F610" s="214"/>
      <c r="G610" s="22">
        <v>0</v>
      </c>
      <c r="H610" s="23">
        <v>0</v>
      </c>
      <c r="I610" s="24">
        <f t="shared" si="441"/>
        <v>2007.0699852476282</v>
      </c>
      <c r="J610" s="6"/>
      <c r="K610" s="25" t="s">
        <v>14</v>
      </c>
      <c r="L610" s="26">
        <v>1764.7241994394092</v>
      </c>
      <c r="M610" s="26">
        <v>0</v>
      </c>
      <c r="N610" s="26">
        <v>242.34578580821901</v>
      </c>
      <c r="O610" s="26">
        <v>0</v>
      </c>
      <c r="P610" s="26">
        <v>0</v>
      </c>
      <c r="Q610" s="26">
        <v>0</v>
      </c>
      <c r="R610" s="27">
        <v>0</v>
      </c>
      <c r="S610" s="28">
        <f t="shared" si="442"/>
        <v>2007.0699852476282</v>
      </c>
      <c r="T610" s="160"/>
      <c r="U610" s="80" t="s">
        <v>14</v>
      </c>
      <c r="V610" s="81">
        <v>1764.7241994394092</v>
      </c>
      <c r="W610" s="81">
        <v>242.34578580821901</v>
      </c>
      <c r="X610" s="81">
        <v>0</v>
      </c>
      <c r="Y610" s="81">
        <v>0</v>
      </c>
      <c r="Z610" s="81">
        <v>0</v>
      </c>
      <c r="AA610" s="81">
        <v>0</v>
      </c>
      <c r="AB610" s="81">
        <v>0</v>
      </c>
      <c r="AC610" s="81">
        <v>0</v>
      </c>
      <c r="AD610" s="81">
        <v>0</v>
      </c>
      <c r="AE610" s="122">
        <f t="shared" si="439"/>
        <v>0</v>
      </c>
      <c r="AF610" s="83">
        <f t="shared" si="440"/>
        <v>2007.0699852476282</v>
      </c>
      <c r="AG610" s="121" t="str">
        <f t="shared" si="443"/>
        <v/>
      </c>
      <c r="AH610"/>
      <c r="AI610"/>
      <c r="AR610" s="3"/>
      <c r="BA610"/>
      <c r="BI610" s="3"/>
      <c r="BR610"/>
      <c r="BX610" s="1"/>
      <c r="CG610"/>
    </row>
    <row r="611" spans="1:85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441"/>
        <v>0</v>
      </c>
      <c r="J611" s="6"/>
      <c r="K611" s="31" t="s">
        <v>56</v>
      </c>
      <c r="L611" s="18">
        <v>0</v>
      </c>
      <c r="M611" s="18">
        <v>0</v>
      </c>
      <c r="N611" s="18">
        <v>0</v>
      </c>
      <c r="O611" s="18">
        <v>0</v>
      </c>
      <c r="P611" s="18">
        <v>2793.8863469610319</v>
      </c>
      <c r="Q611" s="18">
        <v>0</v>
      </c>
      <c r="R611" s="19">
        <v>0</v>
      </c>
      <c r="S611" s="20">
        <f t="shared" si="442"/>
        <v>2793.8863469610319</v>
      </c>
      <c r="T611" s="160"/>
      <c r="U611" s="163" t="s">
        <v>56</v>
      </c>
      <c r="V611" s="76">
        <v>0</v>
      </c>
      <c r="W611" s="76">
        <v>0</v>
      </c>
      <c r="X611" s="76">
        <v>0</v>
      </c>
      <c r="Y611" s="76">
        <v>0</v>
      </c>
      <c r="Z611" s="76">
        <v>0</v>
      </c>
      <c r="AA611" s="76">
        <v>0</v>
      </c>
      <c r="AB611" s="76">
        <v>0</v>
      </c>
      <c r="AC611" s="76">
        <v>0</v>
      </c>
      <c r="AD611" s="76">
        <v>0</v>
      </c>
      <c r="AE611" s="123">
        <f>+P611</f>
        <v>2793.8863469610319</v>
      </c>
      <c r="AF611" s="124">
        <f t="shared" si="440"/>
        <v>2793.8863469610319</v>
      </c>
      <c r="AG611" s="121" t="str">
        <f t="shared" si="443"/>
        <v/>
      </c>
      <c r="AH611"/>
      <c r="AI611"/>
      <c r="AR611" s="3"/>
      <c r="BA611"/>
      <c r="BI611" s="3"/>
      <c r="BR611"/>
      <c r="BX611" s="1"/>
      <c r="CG611"/>
    </row>
    <row r="612" spans="1:85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441"/>
        <v>0</v>
      </c>
      <c r="J612" s="6"/>
      <c r="K612" s="25" t="s">
        <v>11</v>
      </c>
      <c r="L612" s="26">
        <v>0</v>
      </c>
      <c r="M612" s="26">
        <v>0</v>
      </c>
      <c r="N612" s="26">
        <v>0</v>
      </c>
      <c r="O612" s="26">
        <v>0</v>
      </c>
      <c r="P612" s="26">
        <v>1817.3694480762849</v>
      </c>
      <c r="Q612" s="26">
        <v>0</v>
      </c>
      <c r="R612" s="27">
        <v>0</v>
      </c>
      <c r="S612" s="28">
        <f t="shared" si="442"/>
        <v>1817.3694480762849</v>
      </c>
      <c r="T612" s="160"/>
      <c r="U612" s="80" t="s">
        <v>11</v>
      </c>
      <c r="V612" s="81">
        <v>0</v>
      </c>
      <c r="W612" s="81">
        <v>0</v>
      </c>
      <c r="X612" s="81">
        <v>0</v>
      </c>
      <c r="Y612" s="81">
        <v>0</v>
      </c>
      <c r="Z612" s="81">
        <v>0</v>
      </c>
      <c r="AA612" s="81">
        <v>0</v>
      </c>
      <c r="AB612" s="81">
        <v>0</v>
      </c>
      <c r="AC612" s="81">
        <v>0</v>
      </c>
      <c r="AD612" s="81">
        <v>0</v>
      </c>
      <c r="AE612" s="122">
        <f t="shared" ref="AE612:AE624" si="444">+P612</f>
        <v>1817.3694480762849</v>
      </c>
      <c r="AF612" s="83">
        <f t="shared" si="440"/>
        <v>1817.3694480762849</v>
      </c>
      <c r="AG612" s="121" t="str">
        <f t="shared" si="443"/>
        <v/>
      </c>
      <c r="AH612"/>
      <c r="AI612"/>
      <c r="AR612" s="3"/>
      <c r="BA612"/>
      <c r="BI612" s="3"/>
      <c r="BR612"/>
      <c r="BX612" s="1"/>
      <c r="CG612"/>
    </row>
    <row r="613" spans="1:85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441"/>
        <v>0</v>
      </c>
      <c r="J613" s="6"/>
      <c r="K613" s="31" t="s">
        <v>57</v>
      </c>
      <c r="L613" s="18">
        <v>0</v>
      </c>
      <c r="M613" s="18">
        <v>0</v>
      </c>
      <c r="N613" s="18">
        <v>0</v>
      </c>
      <c r="O613" s="18">
        <v>0</v>
      </c>
      <c r="P613" s="18">
        <v>0</v>
      </c>
      <c r="Q613" s="18">
        <v>0</v>
      </c>
      <c r="R613" s="19">
        <v>0</v>
      </c>
      <c r="S613" s="20">
        <f t="shared" si="442"/>
        <v>0</v>
      </c>
      <c r="T613" s="160"/>
      <c r="U613" s="164" t="s">
        <v>57</v>
      </c>
      <c r="V613" s="76">
        <v>0</v>
      </c>
      <c r="W613" s="76">
        <v>0</v>
      </c>
      <c r="X613" s="76">
        <v>0</v>
      </c>
      <c r="Y613" s="76">
        <v>0</v>
      </c>
      <c r="Z613" s="76">
        <v>0</v>
      </c>
      <c r="AA613" s="76">
        <v>0</v>
      </c>
      <c r="AB613" s="76">
        <v>0</v>
      </c>
      <c r="AC613" s="76">
        <v>0</v>
      </c>
      <c r="AD613" s="76">
        <v>0</v>
      </c>
      <c r="AE613" s="123">
        <f t="shared" si="444"/>
        <v>0</v>
      </c>
      <c r="AF613" s="124">
        <f t="shared" si="440"/>
        <v>0</v>
      </c>
      <c r="AG613" s="121" t="str">
        <f t="shared" si="443"/>
        <v/>
      </c>
      <c r="AH613"/>
      <c r="AI613"/>
      <c r="AR613" s="3"/>
      <c r="BA613"/>
      <c r="BI613" s="3"/>
      <c r="BR613"/>
      <c r="BX613" s="1"/>
      <c r="CG613"/>
    </row>
    <row r="614" spans="1:85" x14ac:dyDescent="0.25">
      <c r="A614" s="21" t="s">
        <v>16</v>
      </c>
      <c r="B614" s="22">
        <v>63.434068480183491</v>
      </c>
      <c r="C614" s="22">
        <v>0</v>
      </c>
      <c r="D614" s="22">
        <v>10.737644440894272</v>
      </c>
      <c r="E614" s="22">
        <v>0</v>
      </c>
      <c r="F614" s="214"/>
      <c r="G614" s="22">
        <v>0</v>
      </c>
      <c r="H614" s="23">
        <v>0</v>
      </c>
      <c r="I614" s="24">
        <f t="shared" si="441"/>
        <v>74.171712921077756</v>
      </c>
      <c r="J614" s="6"/>
      <c r="K614" s="25" t="s">
        <v>16</v>
      </c>
      <c r="L614" s="26">
        <v>63.434068480183491</v>
      </c>
      <c r="M614" s="26">
        <v>0</v>
      </c>
      <c r="N614" s="26">
        <v>10.737644440894272</v>
      </c>
      <c r="O614" s="26">
        <v>0</v>
      </c>
      <c r="P614" s="26">
        <v>0</v>
      </c>
      <c r="Q614" s="26">
        <v>0</v>
      </c>
      <c r="R614" s="27">
        <v>0</v>
      </c>
      <c r="S614" s="28">
        <f t="shared" si="442"/>
        <v>74.171712921077756</v>
      </c>
      <c r="T614" s="160"/>
      <c r="U614" s="80" t="s">
        <v>16</v>
      </c>
      <c r="V614" s="81">
        <v>63.434068480183491</v>
      </c>
      <c r="W614" s="81">
        <v>9.3196327022939975</v>
      </c>
      <c r="X614" s="81">
        <v>1.4180117386002749</v>
      </c>
      <c r="Y614" s="81">
        <v>0</v>
      </c>
      <c r="Z614" s="81">
        <v>0</v>
      </c>
      <c r="AA614" s="81">
        <v>0</v>
      </c>
      <c r="AB614" s="81">
        <v>0</v>
      </c>
      <c r="AC614" s="81">
        <v>0</v>
      </c>
      <c r="AD614" s="81">
        <v>0</v>
      </c>
      <c r="AE614" s="122">
        <f t="shared" si="444"/>
        <v>0</v>
      </c>
      <c r="AF614" s="83">
        <f t="shared" si="440"/>
        <v>74.171712921077756</v>
      </c>
      <c r="AG614" s="121" t="str">
        <f t="shared" si="443"/>
        <v/>
      </c>
      <c r="AH614"/>
      <c r="AI614"/>
      <c r="AR614" s="3"/>
      <c r="BA614"/>
      <c r="BI614" s="3"/>
      <c r="BR614"/>
      <c r="BX614" s="1"/>
      <c r="CG614"/>
    </row>
    <row r="615" spans="1:85" x14ac:dyDescent="0.25">
      <c r="A615" s="29" t="s">
        <v>136</v>
      </c>
      <c r="B615" s="18">
        <v>2189.7636443530632</v>
      </c>
      <c r="C615" s="18">
        <v>0</v>
      </c>
      <c r="D615" s="18">
        <v>375.35290567388108</v>
      </c>
      <c r="E615" s="18">
        <v>0</v>
      </c>
      <c r="F615" s="214"/>
      <c r="G615" s="18">
        <v>0</v>
      </c>
      <c r="H615" s="30">
        <v>0</v>
      </c>
      <c r="I615" s="16">
        <f t="shared" si="441"/>
        <v>2565.1165500269444</v>
      </c>
      <c r="J615" s="6"/>
      <c r="K615" s="31" t="s">
        <v>136</v>
      </c>
      <c r="L615" s="18">
        <v>2189.7636443530632</v>
      </c>
      <c r="M615" s="18">
        <v>0</v>
      </c>
      <c r="N615" s="18">
        <v>375.35290567388108</v>
      </c>
      <c r="O615" s="18">
        <v>0</v>
      </c>
      <c r="P615" s="18">
        <v>0</v>
      </c>
      <c r="Q615" s="18">
        <v>0</v>
      </c>
      <c r="R615" s="19">
        <v>0</v>
      </c>
      <c r="S615" s="20">
        <f t="shared" si="442"/>
        <v>2565.1165500269444</v>
      </c>
      <c r="T615" s="160"/>
      <c r="U615" s="84" t="s">
        <v>136</v>
      </c>
      <c r="V615" s="76">
        <v>2189.7636443530632</v>
      </c>
      <c r="W615" s="76">
        <v>368.77723781764109</v>
      </c>
      <c r="X615" s="76">
        <v>6.5756678562399955</v>
      </c>
      <c r="Y615" s="76">
        <v>0</v>
      </c>
      <c r="Z615" s="76">
        <v>0</v>
      </c>
      <c r="AA615" s="76">
        <v>0</v>
      </c>
      <c r="AB615" s="76">
        <v>0</v>
      </c>
      <c r="AC615" s="76">
        <v>0</v>
      </c>
      <c r="AD615" s="76">
        <v>0</v>
      </c>
      <c r="AE615" s="123">
        <f t="shared" si="444"/>
        <v>0</v>
      </c>
      <c r="AF615" s="124">
        <f t="shared" si="440"/>
        <v>2565.1165500269444</v>
      </c>
      <c r="AG615" s="121" t="str">
        <f t="shared" si="443"/>
        <v/>
      </c>
      <c r="AH615"/>
      <c r="AI615"/>
      <c r="AR615" s="3"/>
      <c r="BA615"/>
      <c r="BI615" s="3"/>
      <c r="BR615"/>
      <c r="BX615" s="1"/>
      <c r="CG615"/>
    </row>
    <row r="616" spans="1:85" x14ac:dyDescent="0.25">
      <c r="A616" s="21" t="s">
        <v>24</v>
      </c>
      <c r="B616" s="22">
        <v>384.0271038069634</v>
      </c>
      <c r="C616" s="22">
        <v>0</v>
      </c>
      <c r="D616" s="22">
        <v>515.79636406309635</v>
      </c>
      <c r="E616" s="22">
        <v>861.96524156598207</v>
      </c>
      <c r="F616" s="214"/>
      <c r="G616" s="22">
        <v>348.95245850924493</v>
      </c>
      <c r="H616" s="23">
        <v>0</v>
      </c>
      <c r="I616" s="24">
        <f t="shared" si="441"/>
        <v>2110.7411679452866</v>
      </c>
      <c r="J616" s="6"/>
      <c r="K616" s="25" t="s">
        <v>24</v>
      </c>
      <c r="L616" s="26">
        <v>384.0271038069634</v>
      </c>
      <c r="M616" s="26">
        <v>0</v>
      </c>
      <c r="N616" s="26">
        <v>515.79636406309635</v>
      </c>
      <c r="O616" s="26">
        <v>861.96524156598207</v>
      </c>
      <c r="P616" s="26">
        <v>0</v>
      </c>
      <c r="Q616" s="26">
        <v>348.95245850924493</v>
      </c>
      <c r="R616" s="27">
        <v>0</v>
      </c>
      <c r="S616" s="28">
        <f t="shared" si="442"/>
        <v>2110.7411679452866</v>
      </c>
      <c r="T616" s="160"/>
      <c r="U616" s="80" t="s">
        <v>24</v>
      </c>
      <c r="V616" s="81">
        <v>384.0271038069634</v>
      </c>
      <c r="W616" s="81">
        <v>318.67274584847155</v>
      </c>
      <c r="X616" s="81">
        <v>197.1236182146248</v>
      </c>
      <c r="Y616" s="81">
        <v>256.61723588674869</v>
      </c>
      <c r="Z616" s="81">
        <v>241.34430355810645</v>
      </c>
      <c r="AA616" s="81">
        <v>124.53895172169135</v>
      </c>
      <c r="AB616" s="81">
        <v>179.71344926729108</v>
      </c>
      <c r="AC616" s="81">
        <v>169.23900924195385</v>
      </c>
      <c r="AD616" s="81">
        <v>239.46475039943556</v>
      </c>
      <c r="AE616" s="122">
        <f t="shared" si="444"/>
        <v>0</v>
      </c>
      <c r="AF616" s="83">
        <f t="shared" si="440"/>
        <v>2110.7411679452866</v>
      </c>
      <c r="AG616" s="121" t="str">
        <f t="shared" si="443"/>
        <v/>
      </c>
      <c r="AH616"/>
      <c r="AI616"/>
      <c r="AR616" s="3"/>
      <c r="BA616"/>
      <c r="BI616" s="3"/>
      <c r="BR616"/>
      <c r="BX616" s="1"/>
      <c r="CG616"/>
    </row>
    <row r="617" spans="1:85" x14ac:dyDescent="0.25">
      <c r="A617" s="29" t="s">
        <v>23</v>
      </c>
      <c r="B617" s="18">
        <v>159.58466867314124</v>
      </c>
      <c r="C617" s="18">
        <v>0</v>
      </c>
      <c r="D617" s="18">
        <v>28.038875735434249</v>
      </c>
      <c r="E617" s="18">
        <v>0</v>
      </c>
      <c r="F617" s="214"/>
      <c r="G617" s="18">
        <v>0</v>
      </c>
      <c r="H617" s="30">
        <v>0</v>
      </c>
      <c r="I617" s="16">
        <f t="shared" si="441"/>
        <v>187.6235444085755</v>
      </c>
      <c r="J617" s="6"/>
      <c r="K617" s="31" t="s">
        <v>23</v>
      </c>
      <c r="L617" s="18">
        <v>159.58466867314124</v>
      </c>
      <c r="M617" s="18">
        <v>0</v>
      </c>
      <c r="N617" s="18">
        <v>28.038875735434249</v>
      </c>
      <c r="O617" s="18">
        <v>0</v>
      </c>
      <c r="P617" s="18">
        <v>0</v>
      </c>
      <c r="Q617" s="18">
        <v>0</v>
      </c>
      <c r="R617" s="19">
        <v>0</v>
      </c>
      <c r="S617" s="20">
        <f t="shared" si="442"/>
        <v>187.6235444085755</v>
      </c>
      <c r="T617" s="160"/>
      <c r="U617" s="164" t="s">
        <v>23</v>
      </c>
      <c r="V617" s="76">
        <v>159.58466867314124</v>
      </c>
      <c r="W617" s="76">
        <v>28.038875735434249</v>
      </c>
      <c r="X617" s="76">
        <v>0</v>
      </c>
      <c r="Y617" s="76">
        <v>0</v>
      </c>
      <c r="Z617" s="76">
        <v>0</v>
      </c>
      <c r="AA617" s="76">
        <v>0</v>
      </c>
      <c r="AB617" s="76">
        <v>0</v>
      </c>
      <c r="AC617" s="76">
        <v>0</v>
      </c>
      <c r="AD617" s="76">
        <v>0</v>
      </c>
      <c r="AE617" s="123">
        <f t="shared" si="444"/>
        <v>0</v>
      </c>
      <c r="AF617" s="124">
        <f t="shared" si="440"/>
        <v>187.6235444085755</v>
      </c>
      <c r="AG617" s="121" t="str">
        <f t="shared" si="443"/>
        <v/>
      </c>
      <c r="AH617"/>
      <c r="AI617"/>
      <c r="AR617" s="3"/>
      <c r="BA617"/>
      <c r="BI617" s="3"/>
      <c r="BR617"/>
      <c r="BX617" s="1"/>
      <c r="CG617"/>
    </row>
    <row r="618" spans="1:85" x14ac:dyDescent="0.25">
      <c r="A618" s="21" t="s">
        <v>58</v>
      </c>
      <c r="B618" s="22">
        <v>2794.3288872395301</v>
      </c>
      <c r="C618" s="22">
        <v>0</v>
      </c>
      <c r="D618" s="22">
        <v>232.80422825344237</v>
      </c>
      <c r="E618" s="22">
        <v>0</v>
      </c>
      <c r="F618" s="214"/>
      <c r="G618" s="22">
        <v>0</v>
      </c>
      <c r="H618" s="23">
        <v>0</v>
      </c>
      <c r="I618" s="24">
        <f t="shared" si="441"/>
        <v>3027.1331154929726</v>
      </c>
      <c r="J618" s="6"/>
      <c r="K618" s="25" t="s">
        <v>58</v>
      </c>
      <c r="L618" s="26">
        <v>2794.3288872395301</v>
      </c>
      <c r="M618" s="26">
        <v>0</v>
      </c>
      <c r="N618" s="26">
        <v>232.80422825344237</v>
      </c>
      <c r="O618" s="26">
        <v>0</v>
      </c>
      <c r="P618" s="26">
        <v>0</v>
      </c>
      <c r="Q618" s="26">
        <v>0</v>
      </c>
      <c r="R618" s="27">
        <v>0</v>
      </c>
      <c r="S618" s="28">
        <f t="shared" si="442"/>
        <v>3027.1331154929726</v>
      </c>
      <c r="T618" s="160"/>
      <c r="U618" s="80" t="s">
        <v>58</v>
      </c>
      <c r="V618" s="81">
        <v>2794.3288872395301</v>
      </c>
      <c r="W618" s="81">
        <v>207.0209580609087</v>
      </c>
      <c r="X618" s="81">
        <v>25.783270192533678</v>
      </c>
      <c r="Y618" s="81">
        <v>0</v>
      </c>
      <c r="Z618" s="81">
        <v>0</v>
      </c>
      <c r="AA618" s="81">
        <v>0</v>
      </c>
      <c r="AB618" s="81">
        <v>0</v>
      </c>
      <c r="AC618" s="81">
        <v>0</v>
      </c>
      <c r="AD618" s="81">
        <v>0</v>
      </c>
      <c r="AE618" s="122">
        <f t="shared" si="444"/>
        <v>0</v>
      </c>
      <c r="AF618" s="83">
        <f t="shared" si="440"/>
        <v>3027.1331154929721</v>
      </c>
      <c r="AG618" s="121" t="str">
        <f t="shared" si="443"/>
        <v/>
      </c>
      <c r="AH618"/>
      <c r="AI618"/>
      <c r="AR618" s="3"/>
      <c r="BA618"/>
      <c r="BI618" s="3"/>
      <c r="BR618"/>
      <c r="BX618" s="1"/>
      <c r="CG618"/>
    </row>
    <row r="619" spans="1:85" x14ac:dyDescent="0.25">
      <c r="A619" s="29" t="s">
        <v>21</v>
      </c>
      <c r="B619" s="18">
        <v>93.094153650548648</v>
      </c>
      <c r="C619" s="18">
        <v>0</v>
      </c>
      <c r="D619" s="18">
        <v>11.74571360790946</v>
      </c>
      <c r="E619" s="18">
        <v>0</v>
      </c>
      <c r="F619" s="214"/>
      <c r="G619" s="18">
        <v>0</v>
      </c>
      <c r="H619" s="30">
        <v>0</v>
      </c>
      <c r="I619" s="16">
        <f t="shared" si="441"/>
        <v>104.83986725845811</v>
      </c>
      <c r="J619" s="6"/>
      <c r="K619" s="31" t="s">
        <v>21</v>
      </c>
      <c r="L619" s="18">
        <v>93.094153650548648</v>
      </c>
      <c r="M619" s="18">
        <v>0</v>
      </c>
      <c r="N619" s="18">
        <v>11.74571360790946</v>
      </c>
      <c r="O619" s="18">
        <v>0</v>
      </c>
      <c r="P619" s="18">
        <v>27.220249123930678</v>
      </c>
      <c r="Q619" s="18">
        <v>0</v>
      </c>
      <c r="R619" s="19">
        <v>0</v>
      </c>
      <c r="S619" s="20">
        <f t="shared" si="442"/>
        <v>132.0601163823888</v>
      </c>
      <c r="T619" s="160"/>
      <c r="U619" s="164" t="s">
        <v>21</v>
      </c>
      <c r="V619" s="76">
        <v>93.094153650548648</v>
      </c>
      <c r="W619" s="76">
        <v>11.675357960866981</v>
      </c>
      <c r="X619" s="76">
        <v>7.0355647042479652E-2</v>
      </c>
      <c r="Y619" s="76">
        <v>0</v>
      </c>
      <c r="Z619" s="76">
        <v>0</v>
      </c>
      <c r="AA619" s="76">
        <v>0</v>
      </c>
      <c r="AB619" s="76">
        <v>0</v>
      </c>
      <c r="AC619" s="76">
        <v>0</v>
      </c>
      <c r="AD619" s="76">
        <v>0</v>
      </c>
      <c r="AE619" s="123">
        <f t="shared" si="444"/>
        <v>27.220249123930678</v>
      </c>
      <c r="AF619" s="124">
        <f t="shared" si="440"/>
        <v>132.06011638238877</v>
      </c>
      <c r="AG619" s="121" t="str">
        <f t="shared" si="443"/>
        <v/>
      </c>
      <c r="AH619"/>
      <c r="AI619"/>
      <c r="AR619" s="3"/>
      <c r="BA619"/>
      <c r="BI619" s="3"/>
      <c r="BR619"/>
      <c r="BX619" s="1"/>
      <c r="CG619"/>
    </row>
    <row r="620" spans="1:85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441"/>
        <v>0</v>
      </c>
      <c r="J620" s="6"/>
      <c r="K620" s="25" t="s">
        <v>20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7">
        <v>0</v>
      </c>
      <c r="S620" s="28">
        <f t="shared" si="442"/>
        <v>0</v>
      </c>
      <c r="T620" s="160"/>
      <c r="U620" s="80" t="s">
        <v>20</v>
      </c>
      <c r="V620" s="81">
        <v>0</v>
      </c>
      <c r="W620" s="81">
        <v>0</v>
      </c>
      <c r="X620" s="81">
        <v>0</v>
      </c>
      <c r="Y620" s="81">
        <v>0</v>
      </c>
      <c r="Z620" s="81">
        <v>0</v>
      </c>
      <c r="AA620" s="81">
        <v>0</v>
      </c>
      <c r="AB620" s="81">
        <v>0</v>
      </c>
      <c r="AC620" s="81">
        <v>0</v>
      </c>
      <c r="AD620" s="81">
        <v>0</v>
      </c>
      <c r="AE620" s="122">
        <f t="shared" si="444"/>
        <v>0</v>
      </c>
      <c r="AF620" s="83">
        <f t="shared" si="440"/>
        <v>0</v>
      </c>
      <c r="AG620" s="121" t="str">
        <f t="shared" si="443"/>
        <v/>
      </c>
      <c r="AH620"/>
      <c r="AI620"/>
      <c r="AR620" s="3"/>
      <c r="BA620"/>
      <c r="BI620" s="3"/>
      <c r="BR620"/>
      <c r="BX620" s="1"/>
      <c r="CG620"/>
    </row>
    <row r="621" spans="1:85" x14ac:dyDescent="0.25">
      <c r="A621" s="32" t="s">
        <v>62</v>
      </c>
      <c r="B621" s="18">
        <v>60.884076890208625</v>
      </c>
      <c r="C621" s="18">
        <v>0</v>
      </c>
      <c r="D621" s="18">
        <v>112.94797006712301</v>
      </c>
      <c r="E621" s="18">
        <v>0</v>
      </c>
      <c r="F621" s="214"/>
      <c r="G621" s="18">
        <v>0</v>
      </c>
      <c r="H621" s="30">
        <v>0</v>
      </c>
      <c r="I621" s="16">
        <f t="shared" si="441"/>
        <v>173.83204695733164</v>
      </c>
      <c r="J621" s="6"/>
      <c r="K621" s="33" t="s">
        <v>62</v>
      </c>
      <c r="L621" s="18">
        <v>60.884076890208625</v>
      </c>
      <c r="M621" s="18">
        <v>0</v>
      </c>
      <c r="N621" s="18">
        <v>112.94797006712301</v>
      </c>
      <c r="O621" s="18">
        <v>0</v>
      </c>
      <c r="P621" s="18">
        <v>0</v>
      </c>
      <c r="Q621" s="18">
        <v>0</v>
      </c>
      <c r="R621" s="19">
        <v>0</v>
      </c>
      <c r="S621" s="20">
        <f t="shared" si="442"/>
        <v>173.83204695733164</v>
      </c>
      <c r="T621" s="160"/>
      <c r="U621" s="165" t="s">
        <v>62</v>
      </c>
      <c r="V621" s="76">
        <v>60.884076890208625</v>
      </c>
      <c r="W621" s="76">
        <v>112.94797006712301</v>
      </c>
      <c r="X621" s="76">
        <v>0</v>
      </c>
      <c r="Y621" s="76">
        <v>0</v>
      </c>
      <c r="Z621" s="76">
        <v>0</v>
      </c>
      <c r="AA621" s="76">
        <v>0</v>
      </c>
      <c r="AB621" s="76">
        <v>0</v>
      </c>
      <c r="AC621" s="76">
        <v>0</v>
      </c>
      <c r="AD621" s="78">
        <v>0</v>
      </c>
      <c r="AE621" s="120">
        <f t="shared" si="444"/>
        <v>0</v>
      </c>
      <c r="AF621" s="79">
        <f t="shared" si="440"/>
        <v>173.83204695733164</v>
      </c>
      <c r="AG621" s="121" t="str">
        <f t="shared" si="443"/>
        <v/>
      </c>
      <c r="AH621"/>
      <c r="AI621"/>
      <c r="AR621" s="3"/>
      <c r="BA621"/>
      <c r="BI621" s="3"/>
      <c r="BR621"/>
      <c r="BX621" s="1"/>
      <c r="CG621"/>
    </row>
    <row r="622" spans="1:85" ht="14.4" x14ac:dyDescent="0.3">
      <c r="A622" s="34" t="s">
        <v>22</v>
      </c>
      <c r="B622" s="35">
        <v>60.884076890208625</v>
      </c>
      <c r="C622" s="35">
        <v>0</v>
      </c>
      <c r="D622" s="35">
        <v>112.94797006712301</v>
      </c>
      <c r="E622" s="35">
        <v>0</v>
      </c>
      <c r="F622" s="214"/>
      <c r="G622" s="35">
        <v>0</v>
      </c>
      <c r="H622" s="36">
        <v>0</v>
      </c>
      <c r="I622" s="37">
        <f t="shared" si="441"/>
        <v>173.83204695733164</v>
      </c>
      <c r="J622" s="6"/>
      <c r="K622" s="38" t="s">
        <v>22</v>
      </c>
      <c r="L622" s="39">
        <v>60.884076890208625</v>
      </c>
      <c r="M622" s="39">
        <v>0</v>
      </c>
      <c r="N622" s="39">
        <v>112.94797006712301</v>
      </c>
      <c r="O622" s="39">
        <v>0</v>
      </c>
      <c r="P622" s="39">
        <v>0</v>
      </c>
      <c r="Q622" s="39">
        <v>0</v>
      </c>
      <c r="R622" s="40">
        <v>0</v>
      </c>
      <c r="S622" s="41">
        <f t="shared" si="442"/>
        <v>173.83204695733164</v>
      </c>
      <c r="T622" s="160"/>
      <c r="U622" s="166" t="s">
        <v>131</v>
      </c>
      <c r="V622" s="81">
        <v>60.884076890208625</v>
      </c>
      <c r="W622" s="81">
        <v>112.94797006712301</v>
      </c>
      <c r="X622" s="81">
        <v>0</v>
      </c>
      <c r="Y622" s="81">
        <v>0</v>
      </c>
      <c r="Z622" s="81">
        <v>0</v>
      </c>
      <c r="AA622" s="81">
        <v>0</v>
      </c>
      <c r="AB622" s="81">
        <v>0</v>
      </c>
      <c r="AC622" s="81">
        <v>0</v>
      </c>
      <c r="AD622" s="81">
        <v>0</v>
      </c>
      <c r="AE622" s="122">
        <f t="shared" si="444"/>
        <v>0</v>
      </c>
      <c r="AF622" s="83">
        <f t="shared" si="440"/>
        <v>173.83204695733164</v>
      </c>
      <c r="AG622" s="125" t="str">
        <f t="shared" si="443"/>
        <v/>
      </c>
      <c r="AH622"/>
      <c r="AI622"/>
      <c r="AR622" s="3"/>
      <c r="BA622"/>
      <c r="BI622" s="3"/>
      <c r="BR622"/>
      <c r="BX622" s="1"/>
      <c r="CG622"/>
    </row>
    <row r="623" spans="1:85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441"/>
        <v>0</v>
      </c>
      <c r="J623" s="6"/>
      <c r="K623" s="46" t="s">
        <v>18</v>
      </c>
      <c r="L623" s="43">
        <v>0</v>
      </c>
      <c r="M623" s="43">
        <v>0</v>
      </c>
      <c r="N623" s="43">
        <v>0</v>
      </c>
      <c r="O623" s="43">
        <v>0</v>
      </c>
      <c r="P623" s="43">
        <v>0</v>
      </c>
      <c r="Q623" s="43">
        <v>0</v>
      </c>
      <c r="R623" s="47">
        <v>0</v>
      </c>
      <c r="S623" s="48">
        <f t="shared" si="442"/>
        <v>0</v>
      </c>
      <c r="T623" s="160"/>
      <c r="U623" s="167" t="s">
        <v>18</v>
      </c>
      <c r="V623" s="76">
        <v>0</v>
      </c>
      <c r="W623" s="76">
        <v>0</v>
      </c>
      <c r="X623" s="76">
        <v>0</v>
      </c>
      <c r="Y623" s="76">
        <v>0</v>
      </c>
      <c r="Z623" s="76">
        <v>0</v>
      </c>
      <c r="AA623" s="76">
        <v>0</v>
      </c>
      <c r="AB623" s="76">
        <v>0</v>
      </c>
      <c r="AC623" s="76">
        <v>0</v>
      </c>
      <c r="AD623" s="76">
        <v>0</v>
      </c>
      <c r="AE623" s="123">
        <f t="shared" si="444"/>
        <v>0</v>
      </c>
      <c r="AF623" s="124">
        <f t="shared" si="440"/>
        <v>0</v>
      </c>
      <c r="AG623" s="125" t="str">
        <f t="shared" si="443"/>
        <v/>
      </c>
      <c r="AH623"/>
      <c r="AI623"/>
      <c r="AR623" s="3"/>
      <c r="BA623"/>
      <c r="BI623" s="3"/>
      <c r="BR623"/>
      <c r="BX623" s="1"/>
      <c r="CG623"/>
    </row>
    <row r="624" spans="1:85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441"/>
        <v>0</v>
      </c>
      <c r="J624" s="6"/>
      <c r="K624" s="38" t="s">
        <v>19</v>
      </c>
      <c r="L624" s="39">
        <v>0</v>
      </c>
      <c r="M624" s="39">
        <v>0</v>
      </c>
      <c r="N624" s="39">
        <v>0</v>
      </c>
      <c r="O624" s="39">
        <v>0</v>
      </c>
      <c r="P624" s="39">
        <v>0</v>
      </c>
      <c r="Q624" s="39">
        <v>0</v>
      </c>
      <c r="R624" s="40">
        <v>0</v>
      </c>
      <c r="S624" s="41">
        <f t="shared" si="442"/>
        <v>0</v>
      </c>
      <c r="T624" s="160"/>
      <c r="U624" s="166" t="s">
        <v>132</v>
      </c>
      <c r="V624" s="81">
        <v>0</v>
      </c>
      <c r="W624" s="81">
        <v>0</v>
      </c>
      <c r="X624" s="81">
        <v>0</v>
      </c>
      <c r="Y624" s="81">
        <v>0</v>
      </c>
      <c r="Z624" s="81">
        <v>0</v>
      </c>
      <c r="AA624" s="81">
        <v>0</v>
      </c>
      <c r="AB624" s="81">
        <v>0</v>
      </c>
      <c r="AC624" s="81">
        <v>0</v>
      </c>
      <c r="AD624" s="81">
        <v>0</v>
      </c>
      <c r="AE624" s="122">
        <f t="shared" si="444"/>
        <v>0</v>
      </c>
      <c r="AF624" s="83">
        <f t="shared" si="440"/>
        <v>0</v>
      </c>
      <c r="AG624" s="125" t="str">
        <f t="shared" si="443"/>
        <v/>
      </c>
      <c r="AH624"/>
      <c r="AI624"/>
      <c r="AR624" s="3"/>
      <c r="BA624"/>
      <c r="BI624" s="3"/>
      <c r="BR624"/>
      <c r="BX624" s="1"/>
      <c r="CG624"/>
    </row>
    <row r="625" spans="1:85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441"/>
        <v>0</v>
      </c>
      <c r="J625" s="6"/>
      <c r="K625" s="53" t="s">
        <v>10</v>
      </c>
      <c r="L625" s="50">
        <v>0</v>
      </c>
      <c r="M625" s="50">
        <v>0</v>
      </c>
      <c r="N625" s="50">
        <v>0</v>
      </c>
      <c r="O625" s="50">
        <v>0</v>
      </c>
      <c r="P625" s="50">
        <v>0</v>
      </c>
      <c r="Q625" s="50">
        <v>0</v>
      </c>
      <c r="R625" s="54">
        <v>0</v>
      </c>
      <c r="S625" s="55">
        <f t="shared" si="442"/>
        <v>0</v>
      </c>
      <c r="T625" s="160"/>
      <c r="U625" s="168" t="s">
        <v>10</v>
      </c>
      <c r="V625" s="76">
        <v>0</v>
      </c>
      <c r="W625" s="76">
        <v>0</v>
      </c>
      <c r="X625" s="76">
        <v>0</v>
      </c>
      <c r="Y625" s="76">
        <v>0</v>
      </c>
      <c r="Z625" s="76">
        <v>0</v>
      </c>
      <c r="AA625" s="76">
        <v>0</v>
      </c>
      <c r="AB625" s="76">
        <v>0</v>
      </c>
      <c r="AC625" s="76">
        <v>0</v>
      </c>
      <c r="AD625" s="76">
        <v>0</v>
      </c>
      <c r="AE625" s="76">
        <v>0</v>
      </c>
      <c r="AF625" s="124">
        <f t="shared" si="440"/>
        <v>0</v>
      </c>
      <c r="AG625" s="125" t="str">
        <f t="shared" si="443"/>
        <v/>
      </c>
      <c r="AH625"/>
      <c r="AI625"/>
      <c r="AR625" s="3"/>
      <c r="BA625"/>
      <c r="BI625" s="3"/>
      <c r="BR625"/>
      <c r="BX625" s="1"/>
      <c r="CG625"/>
    </row>
    <row r="626" spans="1:85" x14ac:dyDescent="0.25">
      <c r="A626" s="56" t="s">
        <v>25</v>
      </c>
      <c r="B626" s="57">
        <f>SUM(B605:B621)</f>
        <v>7768.2825331582335</v>
      </c>
      <c r="C626" s="57">
        <f t="shared" ref="C626:I626" si="445">SUM(C605:C621)</f>
        <v>0</v>
      </c>
      <c r="D626" s="57">
        <f t="shared" si="445"/>
        <v>1567.7177745330528</v>
      </c>
      <c r="E626" s="57">
        <f t="shared" si="445"/>
        <v>861.96524156598207</v>
      </c>
      <c r="F626" s="57">
        <f t="shared" si="445"/>
        <v>0</v>
      </c>
      <c r="G626" s="57">
        <f t="shared" si="445"/>
        <v>348.95245850924493</v>
      </c>
      <c r="H626" s="58">
        <f t="shared" si="445"/>
        <v>0</v>
      </c>
      <c r="I626" s="16">
        <f t="shared" si="445"/>
        <v>10546.918007766515</v>
      </c>
      <c r="J626" s="6"/>
      <c r="K626" s="59" t="s">
        <v>25</v>
      </c>
      <c r="L626" s="57">
        <f>SUM(L605:L621)</f>
        <v>7768.2825331582335</v>
      </c>
      <c r="M626" s="57">
        <f t="shared" ref="M626:S626" si="446">SUM(M605:M621)</f>
        <v>0</v>
      </c>
      <c r="N626" s="57">
        <f t="shared" si="446"/>
        <v>1567.7177745330528</v>
      </c>
      <c r="O626" s="57">
        <f t="shared" si="446"/>
        <v>861.96524156598207</v>
      </c>
      <c r="P626" s="57">
        <f t="shared" si="446"/>
        <v>4638.476044161247</v>
      </c>
      <c r="Q626" s="57">
        <f t="shared" si="446"/>
        <v>348.95245850924493</v>
      </c>
      <c r="R626" s="58">
        <f t="shared" si="446"/>
        <v>0</v>
      </c>
      <c r="S626" s="60">
        <f t="shared" si="446"/>
        <v>15185.394051927762</v>
      </c>
      <c r="T626" s="160"/>
      <c r="U626" s="158" t="s">
        <v>61</v>
      </c>
      <c r="V626" s="95">
        <f>SUM(V605:V621)</f>
        <v>7768.2825331582335</v>
      </c>
      <c r="W626" s="95">
        <f t="shared" ref="W626:AE626" si="447">SUM(W605:W621)</f>
        <v>1336.4103597114349</v>
      </c>
      <c r="X626" s="95">
        <f t="shared" si="447"/>
        <v>231.30741482161807</v>
      </c>
      <c r="Y626" s="95">
        <f t="shared" si="447"/>
        <v>256.61723588674869</v>
      </c>
      <c r="Z626" s="95">
        <f t="shared" si="447"/>
        <v>241.34430355810645</v>
      </c>
      <c r="AA626" s="95">
        <f t="shared" si="447"/>
        <v>124.53895172169135</v>
      </c>
      <c r="AB626" s="95">
        <f t="shared" si="447"/>
        <v>179.71344926729108</v>
      </c>
      <c r="AC626" s="95">
        <f t="shared" si="447"/>
        <v>169.23900924195385</v>
      </c>
      <c r="AD626" s="95">
        <f t="shared" si="447"/>
        <v>239.46475039943556</v>
      </c>
      <c r="AE626" s="95">
        <f t="shared" si="447"/>
        <v>4638.476044161247</v>
      </c>
      <c r="AF626" s="97">
        <f>SUM(AF605:AF621)</f>
        <v>15185.394051927762</v>
      </c>
      <c r="AG626" s="126" t="str">
        <f t="shared" si="443"/>
        <v/>
      </c>
      <c r="AH626"/>
      <c r="AI626"/>
      <c r="AR626" s="3"/>
      <c r="BA626"/>
      <c r="BI626" s="3"/>
      <c r="BR626"/>
      <c r="BX626" s="1"/>
      <c r="CG626"/>
    </row>
    <row r="627" spans="1:85" s="1" customFormat="1" ht="15" thickBot="1" x14ac:dyDescent="0.35">
      <c r="A627" s="110" t="s">
        <v>86</v>
      </c>
      <c r="B627" s="98">
        <f>IF($I626=0,"-",B626/$I626)</f>
        <v>0.73654526634585038</v>
      </c>
      <c r="C627" s="98">
        <f t="shared" ref="C627:H627" si="448">IF($I626=0,"-",C626/$I626)</f>
        <v>0</v>
      </c>
      <c r="D627" s="98">
        <f t="shared" si="448"/>
        <v>0.14864226434477071</v>
      </c>
      <c r="E627" s="98">
        <f t="shared" si="448"/>
        <v>8.1726741492751734E-2</v>
      </c>
      <c r="F627" s="98">
        <f t="shared" si="448"/>
        <v>0</v>
      </c>
      <c r="G627" s="98">
        <f t="shared" si="448"/>
        <v>3.3085727816627011E-2</v>
      </c>
      <c r="H627" s="99">
        <f t="shared" si="448"/>
        <v>0</v>
      </c>
      <c r="I627" s="100">
        <f>SUM(B627:H627)</f>
        <v>0.99999999999999978</v>
      </c>
      <c r="K627" s="64" t="s">
        <v>86</v>
      </c>
      <c r="L627" s="65">
        <f>IF($S626=0,"-",L626/$S626)</f>
        <v>0.51156278899275998</v>
      </c>
      <c r="M627" s="65">
        <f t="shared" ref="M627:R627" si="449">IF($S626=0,"-",M626/$S626)</f>
        <v>0</v>
      </c>
      <c r="N627" s="65">
        <f t="shared" si="449"/>
        <v>0.10323853099709543</v>
      </c>
      <c r="O627" s="65">
        <f t="shared" si="449"/>
        <v>5.676278393688157E-2</v>
      </c>
      <c r="P627" s="65">
        <f t="shared" si="449"/>
        <v>0.30545641609954793</v>
      </c>
      <c r="Q627" s="65">
        <f t="shared" si="449"/>
        <v>2.2979479973715002E-2</v>
      </c>
      <c r="R627" s="66">
        <f t="shared" si="449"/>
        <v>0</v>
      </c>
      <c r="S627" s="67">
        <f>SUM(L627:R627)</f>
        <v>0.99999999999999989</v>
      </c>
      <c r="T627" s="161"/>
      <c r="U627" s="159" t="s">
        <v>86</v>
      </c>
      <c r="V627" s="102">
        <f>V626/$AF626</f>
        <v>0.51156278899275998</v>
      </c>
      <c r="W627" s="102">
        <f t="shared" ref="W627:AF627" si="450">W626/$AF626</f>
        <v>8.8006300998279316E-2</v>
      </c>
      <c r="X627" s="102">
        <f t="shared" si="450"/>
        <v>1.5232229998816129E-2</v>
      </c>
      <c r="Y627" s="102">
        <f t="shared" si="450"/>
        <v>1.6898951387710057E-2</v>
      </c>
      <c r="Z627" s="102">
        <f t="shared" si="450"/>
        <v>1.5893186751216915E-2</v>
      </c>
      <c r="AA627" s="102">
        <f t="shared" si="450"/>
        <v>8.2012327961868935E-3</v>
      </c>
      <c r="AB627" s="102">
        <f t="shared" si="450"/>
        <v>1.1834625341479152E-2</v>
      </c>
      <c r="AC627" s="102">
        <f t="shared" si="450"/>
        <v>1.1144854632235851E-2</v>
      </c>
      <c r="AD627" s="102">
        <f t="shared" si="450"/>
        <v>1.57694130017677E-2</v>
      </c>
      <c r="AE627" s="102">
        <f t="shared" si="450"/>
        <v>0.30545641609954793</v>
      </c>
      <c r="AF627" s="103">
        <f t="shared" si="450"/>
        <v>1</v>
      </c>
      <c r="AG627" s="127"/>
      <c r="AR627" s="68"/>
      <c r="BI627" s="68"/>
    </row>
    <row r="628" spans="1:85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K628" s="105"/>
      <c r="L628" s="105"/>
      <c r="M628" s="105"/>
      <c r="N628" s="105"/>
      <c r="O628" s="105"/>
      <c r="P628" s="105"/>
      <c r="Q628" s="105"/>
      <c r="R628" s="105"/>
      <c r="S628" s="105"/>
      <c r="AG628"/>
      <c r="AH628"/>
      <c r="AI628"/>
      <c r="AP628" s="3"/>
      <c r="BA628"/>
      <c r="BG628" s="3"/>
      <c r="BR628"/>
      <c r="BV628" s="1"/>
      <c r="CG628"/>
    </row>
    <row r="629" spans="1:85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K629" s="218" t="s">
        <v>49</v>
      </c>
      <c r="L629" s="10" t="s">
        <v>0</v>
      </c>
      <c r="M629" s="10" t="s">
        <v>1</v>
      </c>
      <c r="N629" s="10" t="s">
        <v>2</v>
      </c>
      <c r="O629" s="10" t="s">
        <v>3</v>
      </c>
      <c r="P629" s="10" t="s">
        <v>26</v>
      </c>
      <c r="Q629" s="10" t="s">
        <v>4</v>
      </c>
      <c r="R629" s="10" t="s">
        <v>85</v>
      </c>
      <c r="S629" s="11" t="s">
        <v>5</v>
      </c>
    </row>
    <row r="630" spans="1:85" ht="1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K630" s="219" t="s">
        <v>49</v>
      </c>
      <c r="L630" s="207" t="s">
        <v>66</v>
      </c>
      <c r="M630" s="208"/>
      <c r="N630" s="208"/>
      <c r="O630" s="208"/>
      <c r="P630" s="208"/>
      <c r="Q630" s="208"/>
      <c r="R630" s="208"/>
      <c r="S630" s="209"/>
      <c r="V630" s="170" t="str">
        <f>+IF(ABS(V626-L626)&gt;0.01,V626-L626,"")</f>
        <v/>
      </c>
      <c r="W630" s="170" t="str">
        <f>+IF(ABS(W626+X626-N626)&gt;0.01,W626+X626-N626,"")</f>
        <v/>
      </c>
      <c r="X630" s="170"/>
      <c r="Y630" s="170" t="str">
        <f>+IF(ABS(SUM(Y626:AA626,AD626)-O626)&gt;0.01,SUM(Y626:AA626,AD626)-O626,"")</f>
        <v/>
      </c>
      <c r="Z630" s="170"/>
      <c r="AA630" s="170"/>
      <c r="AB630" s="170" t="str">
        <f>+IF(ABS(AB626+AC626-Q626)&gt;0.01,AB626+AC626-Q626,"")</f>
        <v/>
      </c>
      <c r="AC630" s="170"/>
      <c r="AD630" s="170"/>
      <c r="AE630" s="170" t="str">
        <f>+IF(ABS(AE626-P626)&gt;0.01,AE626-U626,"")</f>
        <v/>
      </c>
      <c r="AF630" s="170" t="str">
        <f>+IF(ABS(AF626-S626)&gt;0.01,AF626-V626,"")</f>
        <v/>
      </c>
    </row>
    <row r="631" spans="1:85" x14ac:dyDescent="0.25">
      <c r="A631" s="13" t="s">
        <v>6</v>
      </c>
      <c r="B631" s="14">
        <v>0.11320934305073596</v>
      </c>
      <c r="C631" s="14">
        <v>0</v>
      </c>
      <c r="D631" s="14">
        <v>0.16999143499462988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0.28320077804536581</v>
      </c>
      <c r="J631" s="6"/>
      <c r="K631" s="72" t="s">
        <v>6</v>
      </c>
      <c r="L631" s="14">
        <v>0.11320934305073596</v>
      </c>
      <c r="M631" s="14">
        <v>0</v>
      </c>
      <c r="N631" s="14">
        <v>0.16999143499462988</v>
      </c>
      <c r="O631" s="14">
        <v>0</v>
      </c>
      <c r="P631" s="14">
        <v>0</v>
      </c>
      <c r="Q631" s="14">
        <v>0</v>
      </c>
      <c r="R631" s="73">
        <v>0</v>
      </c>
      <c r="S631" s="74">
        <f>SUM(L631:R631)</f>
        <v>0.28320077804536581</v>
      </c>
      <c r="V631" s="170"/>
      <c r="W631" s="170"/>
      <c r="X631" s="170"/>
      <c r="Y631" s="170"/>
      <c r="Z631" s="170"/>
      <c r="AA631" s="170"/>
      <c r="AB631" s="170"/>
      <c r="AC631" s="170"/>
      <c r="AD631" s="170"/>
      <c r="AE631" s="170"/>
      <c r="AF631" s="170" t="str">
        <f>+IF(ABS(AF626-AE626-I626)&gt;0.01,AF626-AE626-I626,"")</f>
        <v/>
      </c>
    </row>
    <row r="632" spans="1:85" x14ac:dyDescent="0.25">
      <c r="A632" s="21" t="s">
        <v>7</v>
      </c>
      <c r="B632" s="22">
        <v>1.8763544117830626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451">SUM(B632:H632)</f>
        <v>1.8763544117830626</v>
      </c>
      <c r="J632" s="6"/>
      <c r="K632" s="25" t="s">
        <v>7</v>
      </c>
      <c r="L632" s="26">
        <v>1.8763544117830626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7">
        <v>0</v>
      </c>
      <c r="S632" s="28">
        <f t="shared" ref="S632:S651" si="452">SUM(L632:R632)</f>
        <v>1.8763544117830626</v>
      </c>
    </row>
    <row r="633" spans="1:85" x14ac:dyDescent="0.25">
      <c r="A633" s="29" t="s">
        <v>9</v>
      </c>
      <c r="B633" s="18">
        <v>1.6932085619932369</v>
      </c>
      <c r="C633" s="18">
        <v>0</v>
      </c>
      <c r="D633" s="18">
        <v>5.4241012456084934E-3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451"/>
        <v>1.6986326632388453</v>
      </c>
      <c r="J633" s="6"/>
      <c r="K633" s="31" t="s">
        <v>9</v>
      </c>
      <c r="L633" s="18">
        <v>1.6932085619932369</v>
      </c>
      <c r="M633" s="18">
        <v>0</v>
      </c>
      <c r="N633" s="18">
        <v>5.4241012456084934E-3</v>
      </c>
      <c r="O633" s="18">
        <v>0</v>
      </c>
      <c r="P633" s="18">
        <v>0</v>
      </c>
      <c r="Q633" s="18">
        <v>0</v>
      </c>
      <c r="R633" s="19">
        <v>0</v>
      </c>
      <c r="S633" s="20">
        <f t="shared" si="452"/>
        <v>1.6986326632388453</v>
      </c>
    </row>
    <row r="634" spans="1:85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451"/>
        <v>0</v>
      </c>
      <c r="J634" s="6"/>
      <c r="K634" s="25" t="s">
        <v>54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7">
        <v>0</v>
      </c>
      <c r="S634" s="28">
        <f t="shared" si="452"/>
        <v>0</v>
      </c>
    </row>
    <row r="635" spans="1:85" x14ac:dyDescent="0.25">
      <c r="A635" s="29" t="s">
        <v>15</v>
      </c>
      <c r="B635" s="18">
        <v>38.977644062059113</v>
      </c>
      <c r="C635" s="18">
        <v>0.16846382066820079</v>
      </c>
      <c r="D635" s="18">
        <v>3.1408080276231503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451"/>
        <v>42.286915910350466</v>
      </c>
      <c r="J635" s="6"/>
      <c r="K635" s="31" t="s">
        <v>15</v>
      </c>
      <c r="L635" s="18">
        <v>38.977644062059113</v>
      </c>
      <c r="M635" s="18">
        <v>0.16846382066820079</v>
      </c>
      <c r="N635" s="18">
        <v>3.1408080276231503</v>
      </c>
      <c r="O635" s="18">
        <v>0</v>
      </c>
      <c r="P635" s="18">
        <v>0</v>
      </c>
      <c r="Q635" s="18">
        <v>0</v>
      </c>
      <c r="R635" s="19">
        <v>0</v>
      </c>
      <c r="S635" s="20">
        <f t="shared" si="452"/>
        <v>42.286915910350466</v>
      </c>
    </row>
    <row r="636" spans="1:85" x14ac:dyDescent="0.25">
      <c r="A636" s="21" t="s">
        <v>14</v>
      </c>
      <c r="B636" s="22">
        <v>2.0202813305046505</v>
      </c>
      <c r="C636" s="22">
        <v>4.5593317903027092E-2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451"/>
        <v>2.0658746484076778</v>
      </c>
      <c r="J636" s="6"/>
      <c r="K636" s="25" t="s">
        <v>14</v>
      </c>
      <c r="L636" s="26">
        <v>2.0202813305046505</v>
      </c>
      <c r="M636" s="26">
        <v>4.5593317903027092E-2</v>
      </c>
      <c r="N636" s="26">
        <v>0</v>
      </c>
      <c r="O636" s="26">
        <v>0</v>
      </c>
      <c r="P636" s="26">
        <v>0</v>
      </c>
      <c r="Q636" s="26">
        <v>0</v>
      </c>
      <c r="R636" s="27">
        <v>0</v>
      </c>
      <c r="S636" s="28">
        <f t="shared" si="452"/>
        <v>2.0658746484076778</v>
      </c>
    </row>
    <row r="637" spans="1:85" x14ac:dyDescent="0.25">
      <c r="A637" s="29" t="s">
        <v>56</v>
      </c>
      <c r="B637" s="18">
        <v>0</v>
      </c>
      <c r="C637" s="18">
        <v>0.34628119556251635</v>
      </c>
      <c r="D637" s="18">
        <v>0</v>
      </c>
      <c r="E637" s="18">
        <v>16.806986622425232</v>
      </c>
      <c r="F637" s="18">
        <v>663.7546192591692</v>
      </c>
      <c r="G637" s="18">
        <v>0</v>
      </c>
      <c r="H637" s="30">
        <v>0</v>
      </c>
      <c r="I637" s="16">
        <f t="shared" si="451"/>
        <v>680.90788707715694</v>
      </c>
      <c r="J637" s="6"/>
      <c r="K637" s="31" t="s">
        <v>56</v>
      </c>
      <c r="L637" s="18">
        <v>0</v>
      </c>
      <c r="M637" s="18">
        <v>0.34628119556251635</v>
      </c>
      <c r="N637" s="18">
        <v>0</v>
      </c>
      <c r="O637" s="18">
        <v>16.806986622425232</v>
      </c>
      <c r="P637" s="18">
        <v>663.7546192591692</v>
      </c>
      <c r="Q637" s="18">
        <v>0</v>
      </c>
      <c r="R637" s="19">
        <v>0</v>
      </c>
      <c r="S637" s="20">
        <f t="shared" si="452"/>
        <v>680.90788707715694</v>
      </c>
    </row>
    <row r="638" spans="1:85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7.9757086952885148</v>
      </c>
      <c r="F638" s="22">
        <v>0</v>
      </c>
      <c r="G638" s="22">
        <v>0</v>
      </c>
      <c r="H638" s="23">
        <v>0</v>
      </c>
      <c r="I638" s="24">
        <f t="shared" si="451"/>
        <v>7.9757086952885148</v>
      </c>
      <c r="J638" s="6"/>
      <c r="K638" s="25" t="s">
        <v>11</v>
      </c>
      <c r="L638" s="26">
        <v>0</v>
      </c>
      <c r="M638" s="26">
        <v>0</v>
      </c>
      <c r="N638" s="26">
        <v>0</v>
      </c>
      <c r="O638" s="26">
        <v>7.9757086952885148</v>
      </c>
      <c r="P638" s="26">
        <v>0</v>
      </c>
      <c r="Q638" s="26">
        <v>0</v>
      </c>
      <c r="R638" s="27">
        <v>0</v>
      </c>
      <c r="S638" s="28">
        <f t="shared" si="452"/>
        <v>7.9757086952885148</v>
      </c>
    </row>
    <row r="639" spans="1:85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451"/>
        <v>0</v>
      </c>
      <c r="J639" s="6"/>
      <c r="K639" s="31" t="s">
        <v>57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9">
        <v>0</v>
      </c>
      <c r="S639" s="20">
        <f t="shared" si="452"/>
        <v>0</v>
      </c>
    </row>
    <row r="640" spans="1:85" x14ac:dyDescent="0.25">
      <c r="A640" s="21" t="s">
        <v>16</v>
      </c>
      <c r="B640" s="22">
        <v>7.3374701702367631</v>
      </c>
      <c r="C640" s="22">
        <v>0</v>
      </c>
      <c r="D640" s="22">
        <v>3.5522393926254697E-2</v>
      </c>
      <c r="E640" s="22">
        <v>0.21614358029319006</v>
      </c>
      <c r="F640" s="22">
        <v>0</v>
      </c>
      <c r="G640" s="22">
        <v>0</v>
      </c>
      <c r="H640" s="23">
        <v>0</v>
      </c>
      <c r="I640" s="24">
        <f t="shared" si="451"/>
        <v>7.5891361444562078</v>
      </c>
      <c r="J640" s="6"/>
      <c r="K640" s="25" t="s">
        <v>16</v>
      </c>
      <c r="L640" s="26">
        <v>7.3374701702367631</v>
      </c>
      <c r="M640" s="26">
        <v>0</v>
      </c>
      <c r="N640" s="26">
        <v>3.5522393926254697E-2</v>
      </c>
      <c r="O640" s="26">
        <v>0.21614358029319006</v>
      </c>
      <c r="P640" s="26">
        <v>0</v>
      </c>
      <c r="Q640" s="26">
        <v>0</v>
      </c>
      <c r="R640" s="27">
        <v>0</v>
      </c>
      <c r="S640" s="28">
        <f t="shared" si="452"/>
        <v>7.5891361444562078</v>
      </c>
    </row>
    <row r="641" spans="1:70" x14ac:dyDescent="0.25">
      <c r="A641" s="29" t="s">
        <v>136</v>
      </c>
      <c r="B641" s="18">
        <v>23.102759082636936</v>
      </c>
      <c r="C641" s="18">
        <v>0</v>
      </c>
      <c r="D641" s="18">
        <v>5.971054485755011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451"/>
        <v>29.073813568391948</v>
      </c>
      <c r="J641" s="6"/>
      <c r="K641" s="31" t="s">
        <v>136</v>
      </c>
      <c r="L641" s="18">
        <v>23.102759082636936</v>
      </c>
      <c r="M641" s="18">
        <v>0</v>
      </c>
      <c r="N641" s="18">
        <v>5.971054485755011</v>
      </c>
      <c r="O641" s="18">
        <v>0</v>
      </c>
      <c r="P641" s="18">
        <v>0</v>
      </c>
      <c r="Q641" s="18">
        <v>0</v>
      </c>
      <c r="R641" s="19">
        <v>0</v>
      </c>
      <c r="S641" s="20">
        <f t="shared" si="452"/>
        <v>29.073813568391948</v>
      </c>
    </row>
    <row r="642" spans="1:70" x14ac:dyDescent="0.25">
      <c r="A642" s="21" t="s">
        <v>24</v>
      </c>
      <c r="B642" s="22">
        <v>47.020722288753603</v>
      </c>
      <c r="C642" s="22">
        <v>6.1095127938608551E-2</v>
      </c>
      <c r="D642" s="22">
        <v>0.97259078326296522</v>
      </c>
      <c r="E642" s="22">
        <v>78.133717013280517</v>
      </c>
      <c r="F642" s="22">
        <v>0</v>
      </c>
      <c r="G642" s="22">
        <v>26.348271853022595</v>
      </c>
      <c r="H642" s="23">
        <v>0.36966602161040824</v>
      </c>
      <c r="I642" s="24">
        <f t="shared" si="451"/>
        <v>152.90606308786872</v>
      </c>
      <c r="J642" s="6"/>
      <c r="K642" s="25" t="s">
        <v>24</v>
      </c>
      <c r="L642" s="26">
        <v>47.020722288753603</v>
      </c>
      <c r="M642" s="26">
        <v>6.1095127938608551E-2</v>
      </c>
      <c r="N642" s="26">
        <v>0.97259078326296522</v>
      </c>
      <c r="O642" s="26">
        <v>78.133717013280517</v>
      </c>
      <c r="P642" s="26">
        <v>0</v>
      </c>
      <c r="Q642" s="26">
        <v>26.348271853022595</v>
      </c>
      <c r="R642" s="27">
        <v>0.36966602161040824</v>
      </c>
      <c r="S642" s="28">
        <f t="shared" si="452"/>
        <v>152.90606308786872</v>
      </c>
    </row>
    <row r="643" spans="1:70" x14ac:dyDescent="0.25">
      <c r="A643" s="29" t="s">
        <v>23</v>
      </c>
      <c r="B643" s="18">
        <v>2.6522734269641988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451"/>
        <v>2.6522734269641988</v>
      </c>
      <c r="J643" s="6"/>
      <c r="K643" s="31" t="s">
        <v>23</v>
      </c>
      <c r="L643" s="18">
        <v>2.6522734269641988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9">
        <v>0</v>
      </c>
      <c r="S643" s="20">
        <f t="shared" si="452"/>
        <v>2.6522734269641988</v>
      </c>
    </row>
    <row r="644" spans="1:70" x14ac:dyDescent="0.25">
      <c r="A644" s="21" t="s">
        <v>58</v>
      </c>
      <c r="B644" s="22">
        <v>148.18313222414929</v>
      </c>
      <c r="C644" s="22">
        <v>6.7121929604538302</v>
      </c>
      <c r="D644" s="22">
        <v>84.376601222529516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451"/>
        <v>239.27192640713264</v>
      </c>
      <c r="J644" s="6"/>
      <c r="K644" s="25" t="s">
        <v>58</v>
      </c>
      <c r="L644" s="26">
        <v>148.18313222414929</v>
      </c>
      <c r="M644" s="26">
        <v>6.7121929604538302</v>
      </c>
      <c r="N644" s="26">
        <v>84.376601222529516</v>
      </c>
      <c r="O644" s="26">
        <v>0</v>
      </c>
      <c r="P644" s="26">
        <v>0</v>
      </c>
      <c r="Q644" s="26">
        <v>0</v>
      </c>
      <c r="R644" s="27">
        <v>0</v>
      </c>
      <c r="S644" s="28">
        <f t="shared" si="452"/>
        <v>239.27192640713264</v>
      </c>
    </row>
    <row r="645" spans="1:70" x14ac:dyDescent="0.25">
      <c r="A645" s="29" t="s">
        <v>21</v>
      </c>
      <c r="B645" s="18">
        <v>15.76842869830422</v>
      </c>
      <c r="C645" s="18">
        <v>0</v>
      </c>
      <c r="D645" s="18">
        <v>7.5672987355941359</v>
      </c>
      <c r="E645" s="18">
        <v>0.83893650898999406</v>
      </c>
      <c r="F645" s="18">
        <v>15.771777502282355</v>
      </c>
      <c r="G645" s="18">
        <v>0</v>
      </c>
      <c r="H645" s="30">
        <v>0</v>
      </c>
      <c r="I645" s="16">
        <f t="shared" si="451"/>
        <v>39.946441445170706</v>
      </c>
      <c r="J645" s="6"/>
      <c r="K645" s="31" t="s">
        <v>21</v>
      </c>
      <c r="L645" s="18">
        <v>15.76842869830422</v>
      </c>
      <c r="M645" s="18">
        <v>0</v>
      </c>
      <c r="N645" s="18">
        <v>7.5672987355941359</v>
      </c>
      <c r="O645" s="18">
        <v>0.83893650898999406</v>
      </c>
      <c r="P645" s="18">
        <v>15.771777502282355</v>
      </c>
      <c r="Q645" s="18">
        <v>0</v>
      </c>
      <c r="R645" s="19">
        <v>0</v>
      </c>
      <c r="S645" s="20">
        <f t="shared" si="452"/>
        <v>39.946441445170706</v>
      </c>
    </row>
    <row r="646" spans="1:7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451"/>
        <v>0</v>
      </c>
      <c r="J646" s="6"/>
      <c r="K646" s="25" t="s">
        <v>20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7">
        <v>0</v>
      </c>
      <c r="S646" s="28">
        <f t="shared" si="452"/>
        <v>0</v>
      </c>
    </row>
    <row r="647" spans="1:70" x14ac:dyDescent="0.25">
      <c r="A647" s="32" t="s">
        <v>62</v>
      </c>
      <c r="B647" s="18">
        <v>2.3472172784357026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451"/>
        <v>2.3472172784357026</v>
      </c>
      <c r="J647" s="6"/>
      <c r="K647" s="33" t="s">
        <v>62</v>
      </c>
      <c r="L647" s="18">
        <v>2.3472172784357026</v>
      </c>
      <c r="M647" s="18">
        <v>0</v>
      </c>
      <c r="N647" s="18">
        <v>0</v>
      </c>
      <c r="O647" s="18">
        <v>0</v>
      </c>
      <c r="P647" s="18">
        <v>0</v>
      </c>
      <c r="Q647" s="18">
        <v>0</v>
      </c>
      <c r="R647" s="19">
        <v>0</v>
      </c>
      <c r="S647" s="20">
        <f t="shared" si="452"/>
        <v>2.3472172784357026</v>
      </c>
    </row>
    <row r="648" spans="1:70" ht="14.4" x14ac:dyDescent="0.3">
      <c r="A648" s="34" t="s">
        <v>22</v>
      </c>
      <c r="B648" s="35">
        <v>2.3472172784357026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451"/>
        <v>2.3472172784357026</v>
      </c>
      <c r="J648" s="6"/>
      <c r="K648" s="38" t="s">
        <v>22</v>
      </c>
      <c r="L648" s="39">
        <v>2.3472172784357026</v>
      </c>
      <c r="M648" s="39">
        <v>0</v>
      </c>
      <c r="N648" s="39">
        <v>0</v>
      </c>
      <c r="O648" s="39">
        <v>0</v>
      </c>
      <c r="P648" s="39">
        <v>0</v>
      </c>
      <c r="Q648" s="39">
        <v>0</v>
      </c>
      <c r="R648" s="40">
        <v>0</v>
      </c>
      <c r="S648" s="41">
        <f t="shared" si="452"/>
        <v>2.3472172784357026</v>
      </c>
    </row>
    <row r="649" spans="1:70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451"/>
        <v>0</v>
      </c>
      <c r="J649" s="6"/>
      <c r="K649" s="46" t="s">
        <v>18</v>
      </c>
      <c r="L649" s="43">
        <v>0</v>
      </c>
      <c r="M649" s="43">
        <v>0</v>
      </c>
      <c r="N649" s="43">
        <v>0</v>
      </c>
      <c r="O649" s="43">
        <v>0</v>
      </c>
      <c r="P649" s="43">
        <v>0</v>
      </c>
      <c r="Q649" s="43">
        <v>0</v>
      </c>
      <c r="R649" s="47">
        <v>0</v>
      </c>
      <c r="S649" s="48">
        <f t="shared" si="452"/>
        <v>0</v>
      </c>
    </row>
    <row r="650" spans="1:70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451"/>
        <v>0</v>
      </c>
      <c r="J650" s="6"/>
      <c r="K650" s="38" t="s">
        <v>19</v>
      </c>
      <c r="L650" s="39">
        <v>0</v>
      </c>
      <c r="M650" s="39">
        <v>0</v>
      </c>
      <c r="N650" s="39">
        <v>0</v>
      </c>
      <c r="O650" s="39">
        <v>0</v>
      </c>
      <c r="P650" s="39">
        <v>0</v>
      </c>
      <c r="Q650" s="39">
        <v>0</v>
      </c>
      <c r="R650" s="40">
        <v>0</v>
      </c>
      <c r="S650" s="41">
        <f t="shared" si="452"/>
        <v>0</v>
      </c>
    </row>
    <row r="651" spans="1:70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451"/>
        <v>0</v>
      </c>
      <c r="J651" s="6"/>
      <c r="K651" s="53" t="s">
        <v>10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4">
        <v>0</v>
      </c>
      <c r="S651" s="55">
        <f t="shared" si="452"/>
        <v>0</v>
      </c>
    </row>
    <row r="652" spans="1:70" x14ac:dyDescent="0.25">
      <c r="A652" s="56" t="s">
        <v>25</v>
      </c>
      <c r="B652" s="57">
        <f>SUM(B631:B647)</f>
        <v>291.09270087887154</v>
      </c>
      <c r="C652" s="57">
        <f t="shared" ref="C652:I652" si="453">SUM(C631:C647)</f>
        <v>7.3336264225261827</v>
      </c>
      <c r="D652" s="57">
        <f t="shared" si="453"/>
        <v>102.23929118493128</v>
      </c>
      <c r="E652" s="57">
        <f t="shared" si="453"/>
        <v>103.97149242027744</v>
      </c>
      <c r="F652" s="57">
        <f t="shared" si="453"/>
        <v>679.52639676145156</v>
      </c>
      <c r="G652" s="57">
        <f t="shared" si="453"/>
        <v>26.348271853022595</v>
      </c>
      <c r="H652" s="58">
        <f t="shared" si="453"/>
        <v>0.36966602161040824</v>
      </c>
      <c r="I652" s="16">
        <f t="shared" si="453"/>
        <v>1210.8814455426909</v>
      </c>
      <c r="J652" s="6"/>
      <c r="K652" s="59" t="s">
        <v>25</v>
      </c>
      <c r="L652" s="57">
        <f>SUM(L631:L647)</f>
        <v>291.09270087887154</v>
      </c>
      <c r="M652" s="57">
        <f t="shared" ref="M652:S652" si="454">SUM(M631:M647)</f>
        <v>7.3336264225261827</v>
      </c>
      <c r="N652" s="57">
        <f t="shared" si="454"/>
        <v>102.23929118493128</v>
      </c>
      <c r="O652" s="57">
        <f t="shared" si="454"/>
        <v>103.97149242027744</v>
      </c>
      <c r="P652" s="57">
        <f t="shared" si="454"/>
        <v>679.52639676145156</v>
      </c>
      <c r="Q652" s="57">
        <f t="shared" si="454"/>
        <v>26.348271853022595</v>
      </c>
      <c r="R652" s="58">
        <f t="shared" si="454"/>
        <v>0.36966602161040824</v>
      </c>
      <c r="S652" s="60">
        <f t="shared" si="454"/>
        <v>1210.8814455426909</v>
      </c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</row>
    <row r="653" spans="1:70" s="1" customFormat="1" ht="15" thickBot="1" x14ac:dyDescent="0.35">
      <c r="A653" s="110" t="s">
        <v>86</v>
      </c>
      <c r="B653" s="98">
        <f>IF($I652=0,"-",B652/$I652)</f>
        <v>0.24039735842876844</v>
      </c>
      <c r="C653" s="98">
        <f t="shared" ref="C653:H653" si="455">IF($I652=0,"-",C652/$I652)</f>
        <v>6.0564363666827927E-3</v>
      </c>
      <c r="D653" s="98">
        <f t="shared" si="455"/>
        <v>8.4433774719464658E-2</v>
      </c>
      <c r="E653" s="98">
        <f t="shared" si="455"/>
        <v>8.5864303894490401E-2</v>
      </c>
      <c r="F653" s="98">
        <f t="shared" si="455"/>
        <v>0.56118325973431904</v>
      </c>
      <c r="G653" s="98">
        <f t="shared" si="455"/>
        <v>2.1759580138924227E-2</v>
      </c>
      <c r="H653" s="99">
        <f t="shared" si="455"/>
        <v>3.0528671735054284E-4</v>
      </c>
      <c r="I653" s="100">
        <f>SUM(B653:H653)</f>
        <v>1.0000000000000002</v>
      </c>
      <c r="K653" s="64" t="s">
        <v>86</v>
      </c>
      <c r="L653" s="65">
        <f>IF($S652=0,"-",L652/$S652)</f>
        <v>0.24039735842876844</v>
      </c>
      <c r="M653" s="65">
        <f t="shared" ref="M653:R653" si="456">IF($S652=0,"-",M652/$S652)</f>
        <v>6.0564363666827927E-3</v>
      </c>
      <c r="N653" s="65">
        <f t="shared" si="456"/>
        <v>8.4433774719464658E-2</v>
      </c>
      <c r="O653" s="65">
        <f t="shared" si="456"/>
        <v>8.5864303894490401E-2</v>
      </c>
      <c r="P653" s="65">
        <f t="shared" si="456"/>
        <v>0.56118325973431904</v>
      </c>
      <c r="Q653" s="65">
        <f t="shared" si="456"/>
        <v>2.1759580138924227E-2</v>
      </c>
      <c r="R653" s="66">
        <f t="shared" si="456"/>
        <v>3.0528671735054284E-4</v>
      </c>
      <c r="S653" s="67">
        <f>SUM(L653:R653)</f>
        <v>1.0000000000000002</v>
      </c>
      <c r="U653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12"/>
      <c r="AJ653"/>
      <c r="AK653"/>
      <c r="AL653"/>
      <c r="AM653"/>
      <c r="AN653"/>
      <c r="AO653"/>
      <c r="AP653"/>
      <c r="BA653" s="68"/>
      <c r="BR653" s="68"/>
    </row>
    <row r="654" spans="1:7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  <c r="K654" s="105"/>
      <c r="L654" s="105"/>
      <c r="M654" s="105"/>
      <c r="N654" s="105"/>
      <c r="O654" s="105"/>
      <c r="P654" s="105"/>
      <c r="Q654" s="105"/>
      <c r="R654" s="105"/>
      <c r="S654" s="105"/>
    </row>
  </sheetData>
  <mergeCells count="173">
    <mergeCell ref="V318:AI318"/>
    <mergeCell ref="B344:I344"/>
    <mergeCell ref="L344:S344"/>
    <mergeCell ref="V344:AI344"/>
    <mergeCell ref="V32:AI32"/>
    <mergeCell ref="B58:I58"/>
    <mergeCell ref="L58:S58"/>
    <mergeCell ref="B292:I292"/>
    <mergeCell ref="L292:S292"/>
    <mergeCell ref="V292:AI292"/>
    <mergeCell ref="B110:I110"/>
    <mergeCell ref="L110:S110"/>
    <mergeCell ref="V110:AI110"/>
    <mergeCell ref="B136:I136"/>
    <mergeCell ref="L136:S136"/>
    <mergeCell ref="V136:AI136"/>
    <mergeCell ref="B162:I162"/>
    <mergeCell ref="L162:S162"/>
    <mergeCell ref="V162:AI162"/>
    <mergeCell ref="B188:I188"/>
    <mergeCell ref="B84:I84"/>
    <mergeCell ref="L84:S84"/>
    <mergeCell ref="B32:I32"/>
    <mergeCell ref="L32:S32"/>
    <mergeCell ref="V370:AI370"/>
    <mergeCell ref="B396:I396"/>
    <mergeCell ref="L396:S396"/>
    <mergeCell ref="V396:AI396"/>
    <mergeCell ref="B422:I422"/>
    <mergeCell ref="L422:S422"/>
    <mergeCell ref="V422:AI422"/>
    <mergeCell ref="B448:I448"/>
    <mergeCell ref="L448:S448"/>
    <mergeCell ref="F371:F391"/>
    <mergeCell ref="F423:F443"/>
    <mergeCell ref="A1:I3"/>
    <mergeCell ref="K1:S3"/>
    <mergeCell ref="U1:AI3"/>
    <mergeCell ref="A5:A6"/>
    <mergeCell ref="K5:K6"/>
    <mergeCell ref="B240:I240"/>
    <mergeCell ref="L240:S240"/>
    <mergeCell ref="V240:AI240"/>
    <mergeCell ref="B266:I266"/>
    <mergeCell ref="L266:S266"/>
    <mergeCell ref="V266:AI266"/>
    <mergeCell ref="F241:F261"/>
    <mergeCell ref="L188:S188"/>
    <mergeCell ref="V188:AI188"/>
    <mergeCell ref="B214:I214"/>
    <mergeCell ref="L214:S214"/>
    <mergeCell ref="V214:AI214"/>
    <mergeCell ref="F189:F209"/>
    <mergeCell ref="B6:I6"/>
    <mergeCell ref="L6:S6"/>
    <mergeCell ref="B59:E79"/>
    <mergeCell ref="G59:H79"/>
    <mergeCell ref="L59:O79"/>
    <mergeCell ref="Q59:R79"/>
    <mergeCell ref="A83:A84"/>
    <mergeCell ref="K83:K84"/>
    <mergeCell ref="A109:A110"/>
    <mergeCell ref="K109:K110"/>
    <mergeCell ref="U109:U110"/>
    <mergeCell ref="A31:A32"/>
    <mergeCell ref="K31:K32"/>
    <mergeCell ref="U31:U32"/>
    <mergeCell ref="F33:F53"/>
    <mergeCell ref="A57:A58"/>
    <mergeCell ref="K57:K58"/>
    <mergeCell ref="A161:A162"/>
    <mergeCell ref="K161:K162"/>
    <mergeCell ref="U161:U162"/>
    <mergeCell ref="F163:F183"/>
    <mergeCell ref="A187:A188"/>
    <mergeCell ref="K187:K188"/>
    <mergeCell ref="U187:U188"/>
    <mergeCell ref="F111:F131"/>
    <mergeCell ref="A135:A136"/>
    <mergeCell ref="K135:K136"/>
    <mergeCell ref="U135:U136"/>
    <mergeCell ref="F137:F157"/>
    <mergeCell ref="A265:A266"/>
    <mergeCell ref="K265:K266"/>
    <mergeCell ref="U265:U266"/>
    <mergeCell ref="F267:F287"/>
    <mergeCell ref="A291:A292"/>
    <mergeCell ref="K291:K292"/>
    <mergeCell ref="U291:U292"/>
    <mergeCell ref="A213:A214"/>
    <mergeCell ref="K213:K214"/>
    <mergeCell ref="U213:U214"/>
    <mergeCell ref="F215:F235"/>
    <mergeCell ref="A239:A240"/>
    <mergeCell ref="K239:K240"/>
    <mergeCell ref="U239:U240"/>
    <mergeCell ref="A343:A344"/>
    <mergeCell ref="K343:K344"/>
    <mergeCell ref="U343:U344"/>
    <mergeCell ref="F345:F365"/>
    <mergeCell ref="A369:A370"/>
    <mergeCell ref="K369:K370"/>
    <mergeCell ref="U369:U370"/>
    <mergeCell ref="F293:F313"/>
    <mergeCell ref="A317:A318"/>
    <mergeCell ref="K317:K318"/>
    <mergeCell ref="U317:U318"/>
    <mergeCell ref="F319:F339"/>
    <mergeCell ref="B370:I370"/>
    <mergeCell ref="L370:S370"/>
    <mergeCell ref="B318:I318"/>
    <mergeCell ref="L318:S318"/>
    <mergeCell ref="A447:A448"/>
    <mergeCell ref="K447:K448"/>
    <mergeCell ref="B449:E469"/>
    <mergeCell ref="G449:H469"/>
    <mergeCell ref="L449:O469"/>
    <mergeCell ref="A395:A396"/>
    <mergeCell ref="K395:K396"/>
    <mergeCell ref="U395:U396"/>
    <mergeCell ref="F397:F417"/>
    <mergeCell ref="A421:A422"/>
    <mergeCell ref="K421:K422"/>
    <mergeCell ref="U421:U422"/>
    <mergeCell ref="Q449:R469"/>
    <mergeCell ref="Q475:R495"/>
    <mergeCell ref="A499:A500"/>
    <mergeCell ref="K499:K500"/>
    <mergeCell ref="B501:E521"/>
    <mergeCell ref="G501:H521"/>
    <mergeCell ref="L501:O521"/>
    <mergeCell ref="Q501:R521"/>
    <mergeCell ref="A473:A474"/>
    <mergeCell ref="K473:K474"/>
    <mergeCell ref="B475:E495"/>
    <mergeCell ref="G475:H495"/>
    <mergeCell ref="L475:O495"/>
    <mergeCell ref="B500:I500"/>
    <mergeCell ref="L500:S500"/>
    <mergeCell ref="B474:I474"/>
    <mergeCell ref="L474:S474"/>
    <mergeCell ref="A551:A552"/>
    <mergeCell ref="K551:K552"/>
    <mergeCell ref="B553:E573"/>
    <mergeCell ref="G553:H573"/>
    <mergeCell ref="L553:O573"/>
    <mergeCell ref="A525:A526"/>
    <mergeCell ref="K525:K526"/>
    <mergeCell ref="B527:E547"/>
    <mergeCell ref="G527:H547"/>
    <mergeCell ref="L527:O547"/>
    <mergeCell ref="B526:I526"/>
    <mergeCell ref="L526:S526"/>
    <mergeCell ref="B552:I552"/>
    <mergeCell ref="L552:S552"/>
    <mergeCell ref="Q527:R547"/>
    <mergeCell ref="Q553:R573"/>
    <mergeCell ref="U603:U604"/>
    <mergeCell ref="V604:AF604"/>
    <mergeCell ref="F605:F625"/>
    <mergeCell ref="A629:A630"/>
    <mergeCell ref="K629:K630"/>
    <mergeCell ref="A577:A578"/>
    <mergeCell ref="K577:K578"/>
    <mergeCell ref="F579:F599"/>
    <mergeCell ref="A603:A604"/>
    <mergeCell ref="K603:K604"/>
    <mergeCell ref="B604:I604"/>
    <mergeCell ref="L604:S604"/>
    <mergeCell ref="B630:I630"/>
    <mergeCell ref="L630:S630"/>
    <mergeCell ref="B578:I578"/>
    <mergeCell ref="L578:S578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FFFF"/>
  </sheetPr>
  <dimension ref="A1:L654"/>
  <sheetViews>
    <sheetView topLeftCell="A71" zoomScale="60" zoomScaleNormal="60" workbookViewId="0">
      <selection activeCell="Q129" sqref="Q129"/>
    </sheetView>
  </sheetViews>
  <sheetFormatPr defaultColWidth="11" defaultRowHeight="13.8" x14ac:dyDescent="0.25"/>
  <cols>
    <col min="1" max="1" width="42.59765625" customWidth="1"/>
    <col min="2" max="9" width="16.59765625" style="6" customWidth="1"/>
    <col min="10" max="10" width="15" customWidth="1"/>
    <col min="11" max="11" width="14.09765625" style="174" bestFit="1" customWidth="1"/>
    <col min="12" max="16384" width="11" style="7"/>
  </cols>
  <sheetData>
    <row r="1" spans="1:12" ht="14.4" thickTop="1" x14ac:dyDescent="0.25">
      <c r="A1" s="248" t="s">
        <v>93</v>
      </c>
      <c r="B1" s="249"/>
      <c r="C1" s="249"/>
      <c r="D1" s="249"/>
      <c r="E1" s="249"/>
      <c r="F1" s="249"/>
      <c r="G1" s="249"/>
      <c r="H1" s="249"/>
      <c r="I1" s="250"/>
    </row>
    <row r="2" spans="1:12" x14ac:dyDescent="0.25">
      <c r="A2" s="251"/>
      <c r="B2" s="252"/>
      <c r="C2" s="252"/>
      <c r="D2" s="252"/>
      <c r="E2" s="252"/>
      <c r="F2" s="252"/>
      <c r="G2" s="252"/>
      <c r="H2" s="252"/>
      <c r="I2" s="253"/>
    </row>
    <row r="3" spans="1:12" ht="33.7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</row>
    <row r="4" spans="1:12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</row>
    <row r="5" spans="1:12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L5" s="134"/>
    </row>
    <row r="6" spans="1:12" ht="15" customHeight="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</row>
    <row r="7" spans="1:12" x14ac:dyDescent="0.25">
      <c r="A7" s="13" t="s">
        <v>6</v>
      </c>
      <c r="B7" s="14">
        <f>B33+B59+B85</f>
        <v>88.948750954252105</v>
      </c>
      <c r="C7" s="14">
        <f t="shared" ref="C7:H7" si="0">C33+C59+C85</f>
        <v>0</v>
      </c>
      <c r="D7" s="14">
        <f t="shared" si="0"/>
        <v>7.2581836406956128</v>
      </c>
      <c r="E7" s="14">
        <f t="shared" si="0"/>
        <v>0</v>
      </c>
      <c r="F7" s="14">
        <f t="shared" si="0"/>
        <v>1.3737885309466288E-2</v>
      </c>
      <c r="G7" s="14">
        <f t="shared" si="0"/>
        <v>0</v>
      </c>
      <c r="H7" s="15">
        <f t="shared" si="0"/>
        <v>0</v>
      </c>
      <c r="I7" s="16">
        <f>SUM(B7:H7)</f>
        <v>96.220672480257178</v>
      </c>
      <c r="J7" s="135"/>
    </row>
    <row r="8" spans="1:12" x14ac:dyDescent="0.25">
      <c r="A8" s="21" t="s">
        <v>7</v>
      </c>
      <c r="B8" s="22">
        <f t="shared" ref="B8:H8" si="1">B34+B60+B86</f>
        <v>41.718758328990511</v>
      </c>
      <c r="C8" s="22">
        <f t="shared" si="1"/>
        <v>0</v>
      </c>
      <c r="D8" s="22">
        <f t="shared" si="1"/>
        <v>3.9440038653840839</v>
      </c>
      <c r="E8" s="22">
        <f t="shared" si="1"/>
        <v>0</v>
      </c>
      <c r="F8" s="22">
        <f t="shared" si="1"/>
        <v>0.10289999999999999</v>
      </c>
      <c r="G8" s="22">
        <f t="shared" si="1"/>
        <v>0</v>
      </c>
      <c r="H8" s="23">
        <f t="shared" si="1"/>
        <v>0</v>
      </c>
      <c r="I8" s="24">
        <f>SUM(B8:H8)</f>
        <v>45.765662194374592</v>
      </c>
      <c r="J8" s="135"/>
    </row>
    <row r="9" spans="1:12" x14ac:dyDescent="0.25">
      <c r="A9" s="29" t="s">
        <v>9</v>
      </c>
      <c r="B9" s="18">
        <f t="shared" ref="B9:H9" si="2">B35+B61+B87</f>
        <v>190.50298806057222</v>
      </c>
      <c r="C9" s="18">
        <f t="shared" si="2"/>
        <v>0</v>
      </c>
      <c r="D9" s="18">
        <f t="shared" si="2"/>
        <v>12.573528874253125</v>
      </c>
      <c r="E9" s="18">
        <f t="shared" si="2"/>
        <v>0</v>
      </c>
      <c r="F9" s="18">
        <f t="shared" si="2"/>
        <v>0</v>
      </c>
      <c r="G9" s="18">
        <f t="shared" si="2"/>
        <v>0</v>
      </c>
      <c r="H9" s="30">
        <f t="shared" si="2"/>
        <v>0</v>
      </c>
      <c r="I9" s="16">
        <f t="shared" ref="I9:I27" si="3">SUM(B9:H9)</f>
        <v>203.07651693482535</v>
      </c>
      <c r="J9" s="135"/>
    </row>
    <row r="10" spans="1:12" x14ac:dyDescent="0.25">
      <c r="A10" s="21" t="s">
        <v>54</v>
      </c>
      <c r="B10" s="22">
        <f t="shared" ref="B10:H10" si="4">B36+B62+B88</f>
        <v>0</v>
      </c>
      <c r="C10" s="22">
        <f t="shared" si="4"/>
        <v>0</v>
      </c>
      <c r="D10" s="22">
        <f t="shared" si="4"/>
        <v>0</v>
      </c>
      <c r="E10" s="22">
        <f t="shared" si="4"/>
        <v>0</v>
      </c>
      <c r="F10" s="22">
        <f t="shared" si="4"/>
        <v>0</v>
      </c>
      <c r="G10" s="22">
        <f t="shared" si="4"/>
        <v>0</v>
      </c>
      <c r="H10" s="23">
        <f t="shared" si="4"/>
        <v>0</v>
      </c>
      <c r="I10" s="24">
        <f t="shared" si="3"/>
        <v>0</v>
      </c>
      <c r="J10" s="135"/>
    </row>
    <row r="11" spans="1:12" x14ac:dyDescent="0.25">
      <c r="A11" s="29" t="s">
        <v>15</v>
      </c>
      <c r="B11" s="18">
        <f t="shared" ref="B11:H11" si="5">B37+B63+B89</f>
        <v>522.47342377674704</v>
      </c>
      <c r="C11" s="18">
        <f t="shared" si="5"/>
        <v>63.724882315503891</v>
      </c>
      <c r="D11" s="18">
        <f t="shared" si="5"/>
        <v>51.892365565732014</v>
      </c>
      <c r="E11" s="18">
        <f t="shared" si="5"/>
        <v>5.6906264744213981</v>
      </c>
      <c r="F11" s="18">
        <f t="shared" si="5"/>
        <v>0</v>
      </c>
      <c r="G11" s="18">
        <f t="shared" si="5"/>
        <v>0</v>
      </c>
      <c r="H11" s="30">
        <f t="shared" si="5"/>
        <v>0</v>
      </c>
      <c r="I11" s="16">
        <f t="shared" si="3"/>
        <v>643.78129813240434</v>
      </c>
      <c r="J11" s="135"/>
    </row>
    <row r="12" spans="1:12" x14ac:dyDescent="0.25">
      <c r="A12" s="21" t="s">
        <v>67</v>
      </c>
      <c r="B12" s="22">
        <f t="shared" ref="B12:H12" si="6">B38+B64+B90</f>
        <v>2320.9925302083684</v>
      </c>
      <c r="C12" s="22">
        <f t="shared" si="6"/>
        <v>38.472835979355118</v>
      </c>
      <c r="D12" s="22">
        <f t="shared" si="6"/>
        <v>170.18806980814077</v>
      </c>
      <c r="E12" s="22">
        <f t="shared" si="6"/>
        <v>1.053759101714034</v>
      </c>
      <c r="F12" s="22">
        <f t="shared" si="6"/>
        <v>0</v>
      </c>
      <c r="G12" s="22">
        <f t="shared" si="6"/>
        <v>0</v>
      </c>
      <c r="H12" s="23">
        <f t="shared" si="6"/>
        <v>0</v>
      </c>
      <c r="I12" s="24">
        <f t="shared" si="3"/>
        <v>2530.7071950975787</v>
      </c>
      <c r="J12" s="135"/>
    </row>
    <row r="13" spans="1:12" x14ac:dyDescent="0.25">
      <c r="A13" s="29" t="s">
        <v>56</v>
      </c>
      <c r="B13" s="18">
        <f t="shared" ref="B13:H13" si="7">B39+B65+B91</f>
        <v>1.4711249532298359E-8</v>
      </c>
      <c r="C13" s="18">
        <f t="shared" si="7"/>
        <v>0.41201542313768336</v>
      </c>
      <c r="D13" s="18">
        <f t="shared" si="7"/>
        <v>0.59706425885038372</v>
      </c>
      <c r="E13" s="18">
        <f t="shared" si="7"/>
        <v>589.95493383023302</v>
      </c>
      <c r="F13" s="18">
        <f t="shared" si="7"/>
        <v>9729.3636307215402</v>
      </c>
      <c r="G13" s="18">
        <f t="shared" si="7"/>
        <v>0</v>
      </c>
      <c r="H13" s="30">
        <f t="shared" si="7"/>
        <v>0</v>
      </c>
      <c r="I13" s="16">
        <f t="shared" si="3"/>
        <v>10320.327644248473</v>
      </c>
      <c r="J13" s="135"/>
    </row>
    <row r="14" spans="1:12" x14ac:dyDescent="0.25">
      <c r="A14" s="21" t="s">
        <v>11</v>
      </c>
      <c r="B14" s="22">
        <f t="shared" ref="B14:H14" si="8">B40+B66+B92</f>
        <v>2.3831588729560428E-8</v>
      </c>
      <c r="C14" s="22">
        <f t="shared" si="8"/>
        <v>2.0506111996513508E-2</v>
      </c>
      <c r="D14" s="22">
        <f t="shared" si="8"/>
        <v>9.1119987044274587E-3</v>
      </c>
      <c r="E14" s="22">
        <f t="shared" si="8"/>
        <v>12.182404911869819</v>
      </c>
      <c r="F14" s="22">
        <f t="shared" si="8"/>
        <v>3325.417966072946</v>
      </c>
      <c r="G14" s="22">
        <f t="shared" si="8"/>
        <v>0</v>
      </c>
      <c r="H14" s="23">
        <f t="shared" si="8"/>
        <v>0</v>
      </c>
      <c r="I14" s="24">
        <f t="shared" si="3"/>
        <v>3337.6299891193485</v>
      </c>
      <c r="J14" s="135"/>
    </row>
    <row r="15" spans="1:12" x14ac:dyDescent="0.25">
      <c r="A15" s="29" t="s">
        <v>57</v>
      </c>
      <c r="B15" s="18">
        <f t="shared" ref="B15:H15" si="9">B41+B67+B93</f>
        <v>5.7309366607371463E-3</v>
      </c>
      <c r="C15" s="18">
        <f t="shared" si="9"/>
        <v>5.7309366607371463E-3</v>
      </c>
      <c r="D15" s="18">
        <f t="shared" si="9"/>
        <v>0.10888776801429041</v>
      </c>
      <c r="E15" s="18">
        <f t="shared" si="9"/>
        <v>4.6485590719480019</v>
      </c>
      <c r="F15" s="18">
        <f t="shared" si="9"/>
        <v>332.27349394842076</v>
      </c>
      <c r="G15" s="18">
        <f t="shared" si="9"/>
        <v>0</v>
      </c>
      <c r="H15" s="30">
        <f t="shared" si="9"/>
        <v>0</v>
      </c>
      <c r="I15" s="16">
        <f t="shared" si="3"/>
        <v>337.04240266170456</v>
      </c>
      <c r="J15" s="135"/>
    </row>
    <row r="16" spans="1:12" x14ac:dyDescent="0.25">
      <c r="A16" s="21" t="s">
        <v>16</v>
      </c>
      <c r="B16" s="22">
        <f t="shared" ref="B16:H16" si="10">B42+B68+B94</f>
        <v>254.47437978496555</v>
      </c>
      <c r="C16" s="22">
        <f t="shared" si="10"/>
        <v>2.9580009013775479</v>
      </c>
      <c r="D16" s="22">
        <f t="shared" si="10"/>
        <v>34.583290512904107</v>
      </c>
      <c r="E16" s="22">
        <f t="shared" si="10"/>
        <v>12.642756788877671</v>
      </c>
      <c r="F16" s="22">
        <f t="shared" si="10"/>
        <v>4.3711786212433026</v>
      </c>
      <c r="G16" s="22">
        <f t="shared" si="10"/>
        <v>0</v>
      </c>
      <c r="H16" s="23">
        <f t="shared" si="10"/>
        <v>0</v>
      </c>
      <c r="I16" s="24">
        <f t="shared" si="3"/>
        <v>309.02960660936816</v>
      </c>
      <c r="J16" s="135"/>
    </row>
    <row r="17" spans="1:11" x14ac:dyDescent="0.25">
      <c r="A17" s="29" t="s">
        <v>136</v>
      </c>
      <c r="B17" s="18">
        <f t="shared" ref="B17:H17" si="11">B43+B69+B95</f>
        <v>3587.0069180854207</v>
      </c>
      <c r="C17" s="18">
        <f t="shared" si="11"/>
        <v>1185.1860926890565</v>
      </c>
      <c r="D17" s="18">
        <f t="shared" si="11"/>
        <v>1073.2584168266085</v>
      </c>
      <c r="E17" s="18">
        <f t="shared" si="11"/>
        <v>42.905613012071228</v>
      </c>
      <c r="F17" s="18">
        <f t="shared" si="11"/>
        <v>0.30297832193718932</v>
      </c>
      <c r="G17" s="18">
        <f t="shared" si="11"/>
        <v>0</v>
      </c>
      <c r="H17" s="30">
        <f t="shared" si="11"/>
        <v>0</v>
      </c>
      <c r="I17" s="16">
        <f t="shared" si="3"/>
        <v>5888.6600189350947</v>
      </c>
      <c r="J17" s="135"/>
    </row>
    <row r="18" spans="1:11" x14ac:dyDescent="0.25">
      <c r="A18" s="21" t="s">
        <v>24</v>
      </c>
      <c r="B18" s="22">
        <f t="shared" ref="B18:H18" si="12">B44+B70+B96</f>
        <v>1141.2632390759563</v>
      </c>
      <c r="C18" s="22">
        <f t="shared" si="12"/>
        <v>5.3397663035161047</v>
      </c>
      <c r="D18" s="22">
        <f t="shared" si="12"/>
        <v>1335.5597432397774</v>
      </c>
      <c r="E18" s="22">
        <f t="shared" si="12"/>
        <v>1525.2169069253318</v>
      </c>
      <c r="F18" s="22">
        <f t="shared" si="12"/>
        <v>62.260810268521709</v>
      </c>
      <c r="G18" s="22">
        <f t="shared" si="12"/>
        <v>621.24877632341236</v>
      </c>
      <c r="H18" s="23">
        <f t="shared" si="12"/>
        <v>5.4945891560777591</v>
      </c>
      <c r="I18" s="24">
        <f t="shared" si="3"/>
        <v>4696.3838312925936</v>
      </c>
      <c r="J18" s="135"/>
    </row>
    <row r="19" spans="1:11" x14ac:dyDescent="0.25">
      <c r="A19" s="29" t="s">
        <v>23</v>
      </c>
      <c r="B19" s="18">
        <f t="shared" ref="B19:H19" si="13">B45+B71+B97</f>
        <v>322.26494506423205</v>
      </c>
      <c r="C19" s="18">
        <f t="shared" si="13"/>
        <v>3.1440014980424698</v>
      </c>
      <c r="D19" s="18">
        <f t="shared" si="13"/>
        <v>72.084422299782744</v>
      </c>
      <c r="E19" s="18">
        <f t="shared" si="13"/>
        <v>1.9238894988499258</v>
      </c>
      <c r="F19" s="18">
        <f t="shared" si="13"/>
        <v>-9.2346681412891485E-8</v>
      </c>
      <c r="G19" s="18">
        <f t="shared" si="13"/>
        <v>0</v>
      </c>
      <c r="H19" s="30">
        <f t="shared" si="13"/>
        <v>0</v>
      </c>
      <c r="I19" s="16">
        <f t="shared" si="3"/>
        <v>399.41725826856054</v>
      </c>
      <c r="J19" s="135"/>
    </row>
    <row r="20" spans="1:11" x14ac:dyDescent="0.25">
      <c r="A20" s="21" t="s">
        <v>58</v>
      </c>
      <c r="B20" s="22">
        <f t="shared" ref="B20:H20" si="14">B46+B72+B98</f>
        <v>2723.3949500898029</v>
      </c>
      <c r="C20" s="22">
        <f t="shared" si="14"/>
        <v>8.2922888935632475</v>
      </c>
      <c r="D20" s="22">
        <f t="shared" si="14"/>
        <v>347.17246105027999</v>
      </c>
      <c r="E20" s="22">
        <f t="shared" si="14"/>
        <v>0.32929777838964591</v>
      </c>
      <c r="F20" s="22">
        <f t="shared" si="14"/>
        <v>-9.0949470177292824E-13</v>
      </c>
      <c r="G20" s="22">
        <f t="shared" si="14"/>
        <v>0</v>
      </c>
      <c r="H20" s="23">
        <f t="shared" si="14"/>
        <v>0</v>
      </c>
      <c r="I20" s="24">
        <f t="shared" si="3"/>
        <v>3079.1889978120348</v>
      </c>
      <c r="J20" s="135"/>
    </row>
    <row r="21" spans="1:11" x14ac:dyDescent="0.25">
      <c r="A21" s="29" t="s">
        <v>21</v>
      </c>
      <c r="B21" s="18">
        <f t="shared" ref="B21:H21" si="15">B47+B73+B99</f>
        <v>234.91571719537936</v>
      </c>
      <c r="C21" s="18">
        <f t="shared" si="15"/>
        <v>40.865359934032249</v>
      </c>
      <c r="D21" s="18">
        <f t="shared" si="15"/>
        <v>65.211253096196657</v>
      </c>
      <c r="E21" s="18">
        <f t="shared" si="15"/>
        <v>3.4011586808332357</v>
      </c>
      <c r="F21" s="18">
        <f t="shared" si="15"/>
        <v>36.574841263894399</v>
      </c>
      <c r="G21" s="18">
        <f t="shared" si="15"/>
        <v>0</v>
      </c>
      <c r="H21" s="30">
        <f t="shared" si="15"/>
        <v>0</v>
      </c>
      <c r="I21" s="16">
        <f t="shared" si="3"/>
        <v>380.96833017033589</v>
      </c>
      <c r="J21" s="135"/>
    </row>
    <row r="22" spans="1:11" x14ac:dyDescent="0.25">
      <c r="A22" s="21" t="s">
        <v>20</v>
      </c>
      <c r="B22" s="22">
        <f t="shared" ref="B22:H22" si="16">B48+B74+B100</f>
        <v>11.888690926580143</v>
      </c>
      <c r="C22" s="22">
        <f t="shared" si="16"/>
        <v>0</v>
      </c>
      <c r="D22" s="22">
        <f t="shared" si="16"/>
        <v>0.21965851539793727</v>
      </c>
      <c r="E22" s="22">
        <f t="shared" si="16"/>
        <v>0</v>
      </c>
      <c r="F22" s="22">
        <f t="shared" si="16"/>
        <v>0</v>
      </c>
      <c r="G22" s="22">
        <f t="shared" si="16"/>
        <v>0</v>
      </c>
      <c r="H22" s="23">
        <f t="shared" si="16"/>
        <v>0</v>
      </c>
      <c r="I22" s="24">
        <f t="shared" si="3"/>
        <v>12.108349441978079</v>
      </c>
      <c r="J22" s="135"/>
    </row>
    <row r="23" spans="1:11" x14ac:dyDescent="0.25">
      <c r="A23" s="32" t="s">
        <v>62</v>
      </c>
      <c r="B23" s="18">
        <f t="shared" ref="B23:H23" si="17">B49+B75+B101</f>
        <v>202.23733357507865</v>
      </c>
      <c r="C23" s="18">
        <f t="shared" si="17"/>
        <v>0</v>
      </c>
      <c r="D23" s="18">
        <f t="shared" si="17"/>
        <v>120.88018391566105</v>
      </c>
      <c r="E23" s="18">
        <f t="shared" si="17"/>
        <v>0</v>
      </c>
      <c r="F23" s="18">
        <f t="shared" si="17"/>
        <v>0</v>
      </c>
      <c r="G23" s="18">
        <f t="shared" si="17"/>
        <v>0</v>
      </c>
      <c r="H23" s="30">
        <f t="shared" si="17"/>
        <v>0</v>
      </c>
      <c r="I23" s="16">
        <f t="shared" si="3"/>
        <v>323.11751749073971</v>
      </c>
      <c r="J23" s="135"/>
    </row>
    <row r="24" spans="1:11" ht="14.4" x14ac:dyDescent="0.3">
      <c r="A24" s="34" t="s">
        <v>22</v>
      </c>
      <c r="B24" s="35">
        <f t="shared" ref="B24:H24" si="18">B50+B76+B102</f>
        <v>202.23733357507865</v>
      </c>
      <c r="C24" s="35">
        <f t="shared" si="18"/>
        <v>0</v>
      </c>
      <c r="D24" s="35">
        <f t="shared" si="18"/>
        <v>120.88018391566105</v>
      </c>
      <c r="E24" s="35">
        <f t="shared" si="18"/>
        <v>0</v>
      </c>
      <c r="F24" s="35">
        <f t="shared" si="18"/>
        <v>0</v>
      </c>
      <c r="G24" s="35">
        <f t="shared" si="18"/>
        <v>0</v>
      </c>
      <c r="H24" s="36">
        <f t="shared" si="18"/>
        <v>0</v>
      </c>
      <c r="I24" s="37">
        <f t="shared" si="3"/>
        <v>323.11751749073971</v>
      </c>
      <c r="J24" s="135"/>
    </row>
    <row r="25" spans="1:11" ht="14.4" x14ac:dyDescent="0.3">
      <c r="A25" s="42" t="s">
        <v>18</v>
      </c>
      <c r="B25" s="43">
        <f t="shared" ref="B25:H25" si="19">B51+B77+B103</f>
        <v>0</v>
      </c>
      <c r="C25" s="43">
        <f t="shared" si="19"/>
        <v>0</v>
      </c>
      <c r="D25" s="43">
        <f t="shared" si="19"/>
        <v>0</v>
      </c>
      <c r="E25" s="43">
        <f t="shared" si="19"/>
        <v>0</v>
      </c>
      <c r="F25" s="43">
        <f t="shared" si="19"/>
        <v>0</v>
      </c>
      <c r="G25" s="43">
        <f t="shared" si="19"/>
        <v>0</v>
      </c>
      <c r="H25" s="44">
        <f t="shared" si="19"/>
        <v>0</v>
      </c>
      <c r="I25" s="45">
        <f t="shared" si="3"/>
        <v>0</v>
      </c>
      <c r="J25" s="135"/>
    </row>
    <row r="26" spans="1:11" ht="14.4" x14ac:dyDescent="0.3">
      <c r="A26" s="34" t="s">
        <v>19</v>
      </c>
      <c r="B26" s="35">
        <f t="shared" ref="B26:H26" si="20">B52+B78+B104</f>
        <v>0</v>
      </c>
      <c r="C26" s="35">
        <f t="shared" si="20"/>
        <v>0</v>
      </c>
      <c r="D26" s="35">
        <f t="shared" si="20"/>
        <v>0</v>
      </c>
      <c r="E26" s="35">
        <f t="shared" si="20"/>
        <v>0</v>
      </c>
      <c r="F26" s="35">
        <f t="shared" si="20"/>
        <v>0</v>
      </c>
      <c r="G26" s="35">
        <f t="shared" si="20"/>
        <v>0</v>
      </c>
      <c r="H26" s="36">
        <f t="shared" si="20"/>
        <v>0</v>
      </c>
      <c r="I26" s="37">
        <f t="shared" si="3"/>
        <v>0</v>
      </c>
      <c r="J26" s="135"/>
    </row>
    <row r="27" spans="1:11" ht="15" thickBot="1" x14ac:dyDescent="0.35">
      <c r="A27" s="49" t="s">
        <v>10</v>
      </c>
      <c r="B27" s="50">
        <f t="shared" ref="B27:H27" si="21">B53+B79+B105</f>
        <v>0</v>
      </c>
      <c r="C27" s="50">
        <f t="shared" si="21"/>
        <v>0</v>
      </c>
      <c r="D27" s="50">
        <f t="shared" si="21"/>
        <v>0</v>
      </c>
      <c r="E27" s="50">
        <f t="shared" si="21"/>
        <v>0</v>
      </c>
      <c r="F27" s="50">
        <f t="shared" si="21"/>
        <v>0</v>
      </c>
      <c r="G27" s="50">
        <f t="shared" si="21"/>
        <v>0</v>
      </c>
      <c r="H27" s="51">
        <f t="shared" si="21"/>
        <v>0</v>
      </c>
      <c r="I27" s="52">
        <f t="shared" si="3"/>
        <v>0</v>
      </c>
      <c r="J27" s="135"/>
    </row>
    <row r="28" spans="1:11" x14ac:dyDescent="0.25">
      <c r="A28" s="56" t="s">
        <v>25</v>
      </c>
      <c r="B28" s="57">
        <f>SUM(B7:B23)</f>
        <v>11642.088356101549</v>
      </c>
      <c r="C28" s="57">
        <f t="shared" ref="C28:I28" si="22">SUM(C7:C23)</f>
        <v>1348.4214809862422</v>
      </c>
      <c r="D28" s="57">
        <f t="shared" si="22"/>
        <v>3295.5406452363827</v>
      </c>
      <c r="E28" s="57">
        <f t="shared" si="22"/>
        <v>2199.9499060745397</v>
      </c>
      <c r="F28" s="57">
        <f t="shared" si="22"/>
        <v>13490.681537011465</v>
      </c>
      <c r="G28" s="57">
        <f t="shared" si="22"/>
        <v>621.24877632341236</v>
      </c>
      <c r="H28" s="58">
        <f t="shared" si="22"/>
        <v>5.4945891560777591</v>
      </c>
      <c r="I28" s="16">
        <f t="shared" si="22"/>
        <v>32603.425290889671</v>
      </c>
      <c r="J28" s="177">
        <v>0</v>
      </c>
    </row>
    <row r="29" spans="1:11" s="1" customFormat="1" ht="15" thickBot="1" x14ac:dyDescent="0.35">
      <c r="A29" s="61" t="s">
        <v>86</v>
      </c>
      <c r="B29" s="62">
        <f>IF($I28=0,"-",B28/$I28)</f>
        <v>0.35708175604956088</v>
      </c>
      <c r="C29" s="62">
        <f t="shared" ref="C29:H29" si="23">IF($I28=0,"-",C28/$I28)</f>
        <v>4.1358276590743051E-2</v>
      </c>
      <c r="D29" s="62">
        <f t="shared" si="23"/>
        <v>0.10107958338221755</v>
      </c>
      <c r="E29" s="62">
        <f t="shared" si="23"/>
        <v>6.7476036227680308E-2</v>
      </c>
      <c r="F29" s="62">
        <f t="shared" si="23"/>
        <v>0.41378111093073239</v>
      </c>
      <c r="G29" s="62">
        <f t="shared" si="23"/>
        <v>1.9054708846711486E-2</v>
      </c>
      <c r="H29" s="62">
        <f t="shared" si="23"/>
        <v>1.6852797235427606E-4</v>
      </c>
      <c r="I29" s="63">
        <f>SUM(B29:H29)</f>
        <v>0.99999999999999978</v>
      </c>
      <c r="K29" s="174"/>
    </row>
    <row r="30" spans="1:11" ht="14.4" thickBot="1" x14ac:dyDescent="0.3"/>
    <row r="31" spans="1:11" ht="28.5" customHeight="1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</row>
    <row r="32" spans="1:11" ht="15" customHeight="1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</row>
    <row r="33" spans="1:10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24">C111+C137+C163+C189+C215+C241+C267+C293+C319+C345+C371+C397+C423</f>
        <v>0</v>
      </c>
      <c r="D33" s="14">
        <f t="shared" si="24"/>
        <v>0</v>
      </c>
      <c r="E33" s="14">
        <f t="shared" si="24"/>
        <v>0</v>
      </c>
      <c r="F33" s="213"/>
      <c r="G33" s="14">
        <f t="shared" ref="G33:H33" si="25">G111+G137+G163+G189+G215+G241+G267+G293+G319+G345+G371+G397+G423</f>
        <v>0</v>
      </c>
      <c r="H33" s="15">
        <f t="shared" si="25"/>
        <v>0</v>
      </c>
      <c r="I33" s="16">
        <f>SUM(B33:H33)</f>
        <v>0</v>
      </c>
      <c r="J33" s="135"/>
    </row>
    <row r="34" spans="1:10" x14ac:dyDescent="0.25">
      <c r="A34" s="21" t="s">
        <v>7</v>
      </c>
      <c r="B34" s="22">
        <f t="shared" ref="B34:E49" si="26">B112+B138+B164+B190+B216+B242+B268+B294+B320+B346+B372+B398+B424</f>
        <v>0</v>
      </c>
      <c r="C34" s="22">
        <f t="shared" si="26"/>
        <v>0</v>
      </c>
      <c r="D34" s="22">
        <f t="shared" si="26"/>
        <v>0</v>
      </c>
      <c r="E34" s="22">
        <f t="shared" si="26"/>
        <v>0</v>
      </c>
      <c r="F34" s="214"/>
      <c r="G34" s="22">
        <f t="shared" ref="G34:H34" si="27">G112+G138+G164+G190+G216+G242+G268+G294+G320+G346+G372+G398+G424</f>
        <v>0</v>
      </c>
      <c r="H34" s="23">
        <f t="shared" si="27"/>
        <v>0</v>
      </c>
      <c r="I34" s="24">
        <f>SUM(B34:H34)</f>
        <v>0</v>
      </c>
      <c r="J34" s="135"/>
    </row>
    <row r="35" spans="1:10" x14ac:dyDescent="0.25">
      <c r="A35" s="29" t="s">
        <v>9</v>
      </c>
      <c r="B35" s="18">
        <f t="shared" si="26"/>
        <v>0</v>
      </c>
      <c r="C35" s="18">
        <f t="shared" si="26"/>
        <v>0</v>
      </c>
      <c r="D35" s="18">
        <f t="shared" si="26"/>
        <v>0</v>
      </c>
      <c r="E35" s="18">
        <f t="shared" si="26"/>
        <v>0</v>
      </c>
      <c r="F35" s="214"/>
      <c r="G35" s="18">
        <f t="shared" ref="G35:H35" si="28">G113+G139+G165+G191+G217+G243+G269+G295+G321+G347+G373+G399+G425</f>
        <v>0</v>
      </c>
      <c r="H35" s="30">
        <f t="shared" si="28"/>
        <v>0</v>
      </c>
      <c r="I35" s="16">
        <f t="shared" ref="I35:I53" si="29">SUM(B35:H35)</f>
        <v>0</v>
      </c>
      <c r="J35" s="135"/>
    </row>
    <row r="36" spans="1:10" x14ac:dyDescent="0.25">
      <c r="A36" s="21" t="s">
        <v>54</v>
      </c>
      <c r="B36" s="22">
        <f t="shared" si="26"/>
        <v>0</v>
      </c>
      <c r="C36" s="22">
        <f t="shared" si="26"/>
        <v>0</v>
      </c>
      <c r="D36" s="22">
        <f t="shared" si="26"/>
        <v>0</v>
      </c>
      <c r="E36" s="22">
        <f t="shared" si="26"/>
        <v>0</v>
      </c>
      <c r="F36" s="214"/>
      <c r="G36" s="22">
        <f t="shared" ref="G36:H36" si="30">G114+G140+G166+G192+G218+G244+G270+G296+G322+G348+G374+G400+G426</f>
        <v>0</v>
      </c>
      <c r="H36" s="23">
        <f t="shared" si="30"/>
        <v>0</v>
      </c>
      <c r="I36" s="24">
        <f t="shared" si="29"/>
        <v>0</v>
      </c>
      <c r="J36" s="135"/>
    </row>
    <row r="37" spans="1:10" x14ac:dyDescent="0.25">
      <c r="A37" s="29" t="s">
        <v>15</v>
      </c>
      <c r="B37" s="18">
        <f t="shared" si="26"/>
        <v>64.923884509538652</v>
      </c>
      <c r="C37" s="18">
        <f t="shared" si="26"/>
        <v>51.587284448968035</v>
      </c>
      <c r="D37" s="18">
        <f t="shared" si="26"/>
        <v>20.860650979552087</v>
      </c>
      <c r="E37" s="18">
        <f t="shared" si="26"/>
        <v>7.4263025449750227E-3</v>
      </c>
      <c r="F37" s="214"/>
      <c r="G37" s="18">
        <f t="shared" ref="G37:H37" si="31">G115+G141+G167+G193+G219+G245+G271+G297+G323+G349+G375+G401+G427</f>
        <v>0</v>
      </c>
      <c r="H37" s="30">
        <f t="shared" si="31"/>
        <v>0</v>
      </c>
      <c r="I37" s="16">
        <f t="shared" si="29"/>
        <v>137.37924624060375</v>
      </c>
      <c r="J37" s="135"/>
    </row>
    <row r="38" spans="1:10" x14ac:dyDescent="0.25">
      <c r="A38" s="21" t="s">
        <v>67</v>
      </c>
      <c r="B38" s="22">
        <f t="shared" si="26"/>
        <v>121.45295728694708</v>
      </c>
      <c r="C38" s="22">
        <f t="shared" si="26"/>
        <v>33.194572662166721</v>
      </c>
      <c r="D38" s="22">
        <f t="shared" si="26"/>
        <v>18.104621998840912</v>
      </c>
      <c r="E38" s="22">
        <f t="shared" si="26"/>
        <v>1.053759101714034</v>
      </c>
      <c r="F38" s="214"/>
      <c r="G38" s="22">
        <f t="shared" ref="G38:H38" si="32">G116+G142+G168+G194+G220+G246+G272+G298+G324+G350+G376+G402+G428</f>
        <v>0</v>
      </c>
      <c r="H38" s="23">
        <f t="shared" si="32"/>
        <v>0</v>
      </c>
      <c r="I38" s="24">
        <f t="shared" si="29"/>
        <v>173.80591104966874</v>
      </c>
      <c r="J38" s="135"/>
    </row>
    <row r="39" spans="1:10" x14ac:dyDescent="0.25">
      <c r="A39" s="29" t="s">
        <v>56</v>
      </c>
      <c r="B39" s="18">
        <f t="shared" si="26"/>
        <v>1.4711249532298359E-8</v>
      </c>
      <c r="C39" s="18">
        <f t="shared" si="26"/>
        <v>5.6381076914845986E-2</v>
      </c>
      <c r="D39" s="18">
        <f t="shared" si="26"/>
        <v>0.54291112806037367</v>
      </c>
      <c r="E39" s="18">
        <f t="shared" si="26"/>
        <v>547.43238133691318</v>
      </c>
      <c r="F39" s="214"/>
      <c r="G39" s="18">
        <f t="shared" ref="G39:H39" si="33">G117+G143+G169+G195+G221+G247+G273+G299+G325+G351+G377+G403+G429</f>
        <v>0</v>
      </c>
      <c r="H39" s="30">
        <f t="shared" si="33"/>
        <v>0</v>
      </c>
      <c r="I39" s="16">
        <f t="shared" si="29"/>
        <v>548.03167355659969</v>
      </c>
      <c r="J39" s="135"/>
    </row>
    <row r="40" spans="1:10" x14ac:dyDescent="0.25">
      <c r="A40" s="21" t="s">
        <v>11</v>
      </c>
      <c r="B40" s="22">
        <f t="shared" si="26"/>
        <v>2.3831588729560428E-8</v>
      </c>
      <c r="C40" s="22">
        <f t="shared" si="26"/>
        <v>2.0506111996513508E-2</v>
      </c>
      <c r="D40" s="22">
        <f t="shared" si="26"/>
        <v>2.177656118994097E-8</v>
      </c>
      <c r="E40" s="22">
        <f t="shared" si="26"/>
        <v>4.0553090539740584</v>
      </c>
      <c r="F40" s="214"/>
      <c r="G40" s="22">
        <f t="shared" ref="G40:H40" si="34">G118+G144+G170+G196+G222+G248+G274+G300+G326+G352+G378+G404+G430</f>
        <v>0</v>
      </c>
      <c r="H40" s="23">
        <f t="shared" si="34"/>
        <v>0</v>
      </c>
      <c r="I40" s="24">
        <f t="shared" si="29"/>
        <v>4.0758152115787221</v>
      </c>
      <c r="J40" s="135"/>
    </row>
    <row r="41" spans="1:10" x14ac:dyDescent="0.25">
      <c r="A41" s="29" t="s">
        <v>57</v>
      </c>
      <c r="B41" s="18">
        <f t="shared" si="26"/>
        <v>5.7309366607371463E-3</v>
      </c>
      <c r="C41" s="18">
        <f t="shared" si="26"/>
        <v>5.7309366607371463E-3</v>
      </c>
      <c r="D41" s="18">
        <f t="shared" si="26"/>
        <v>0.10888776801429041</v>
      </c>
      <c r="E41" s="18">
        <f t="shared" si="26"/>
        <v>1.1098778593634988</v>
      </c>
      <c r="F41" s="214"/>
      <c r="G41" s="18">
        <f t="shared" ref="G41:H41" si="35">G119+G145+G171+G197+G223+G249+G275+G301+G327+G353+G379+G405+G431</f>
        <v>0</v>
      </c>
      <c r="H41" s="30">
        <f t="shared" si="35"/>
        <v>0</v>
      </c>
      <c r="I41" s="16">
        <f t="shared" si="29"/>
        <v>1.2302275006992636</v>
      </c>
      <c r="J41" s="135"/>
    </row>
    <row r="42" spans="1:10" x14ac:dyDescent="0.25">
      <c r="A42" s="21" t="s">
        <v>16</v>
      </c>
      <c r="B42" s="22">
        <f t="shared" si="26"/>
        <v>2.9050942989609716</v>
      </c>
      <c r="C42" s="22">
        <f t="shared" si="26"/>
        <v>1.8917038744056143</v>
      </c>
      <c r="D42" s="22">
        <f t="shared" si="26"/>
        <v>5.6117602563963542</v>
      </c>
      <c r="E42" s="22">
        <f t="shared" si="26"/>
        <v>9.1111001200030159</v>
      </c>
      <c r="F42" s="214"/>
      <c r="G42" s="22">
        <f t="shared" ref="G42:H42" si="36">G120+G146+G172+G198+G224+G250+G276+G302+G328+G354+G380+G406+G432</f>
        <v>0</v>
      </c>
      <c r="H42" s="23">
        <f t="shared" si="36"/>
        <v>0</v>
      </c>
      <c r="I42" s="24">
        <f t="shared" si="29"/>
        <v>19.519658549765957</v>
      </c>
      <c r="J42" s="135"/>
    </row>
    <row r="43" spans="1:10" x14ac:dyDescent="0.25">
      <c r="A43" s="29" t="s">
        <v>136</v>
      </c>
      <c r="B43" s="18">
        <f t="shared" si="26"/>
        <v>269.60329910789204</v>
      </c>
      <c r="C43" s="18">
        <f t="shared" si="26"/>
        <v>946.03333049100581</v>
      </c>
      <c r="D43" s="18">
        <f t="shared" si="26"/>
        <v>459.37036939211987</v>
      </c>
      <c r="E43" s="18">
        <f t="shared" si="26"/>
        <v>6.1785995884141816</v>
      </c>
      <c r="F43" s="214"/>
      <c r="G43" s="18">
        <f t="shared" ref="G43:H43" si="37">G121+G147+G173+G199+G225+G251+G277+G303+G329+G355+G381+G407+G433</f>
        <v>0</v>
      </c>
      <c r="H43" s="30">
        <f t="shared" si="37"/>
        <v>0</v>
      </c>
      <c r="I43" s="16">
        <f t="shared" si="29"/>
        <v>1681.1855985794318</v>
      </c>
      <c r="J43" s="135"/>
    </row>
    <row r="44" spans="1:10" x14ac:dyDescent="0.25">
      <c r="A44" s="21" t="s">
        <v>24</v>
      </c>
      <c r="B44" s="22">
        <f t="shared" si="26"/>
        <v>184.84730240124509</v>
      </c>
      <c r="C44" s="22">
        <f t="shared" si="26"/>
        <v>5.2819789652419074</v>
      </c>
      <c r="D44" s="22">
        <f t="shared" si="26"/>
        <v>74.586351795618313</v>
      </c>
      <c r="E44" s="22">
        <f t="shared" si="26"/>
        <v>845.86984229187055</v>
      </c>
      <c r="F44" s="214"/>
      <c r="G44" s="22">
        <f t="shared" ref="G44:H44" si="38">G122+G148+G174+G200+G226+G252+G278+G304+G330+G356+G382+G408+G434</f>
        <v>147.76432318367264</v>
      </c>
      <c r="H44" s="23">
        <f t="shared" si="38"/>
        <v>5.0624976290987513</v>
      </c>
      <c r="I44" s="24">
        <f t="shared" si="29"/>
        <v>1263.4122962667473</v>
      </c>
      <c r="J44" s="135"/>
    </row>
    <row r="45" spans="1:10" x14ac:dyDescent="0.25">
      <c r="A45" s="29" t="s">
        <v>23</v>
      </c>
      <c r="B45" s="18">
        <f t="shared" si="26"/>
        <v>89.428579990766593</v>
      </c>
      <c r="C45" s="18">
        <f t="shared" si="26"/>
        <v>2.5106148637445016</v>
      </c>
      <c r="D45" s="18">
        <f t="shared" si="26"/>
        <v>41.671192462618741</v>
      </c>
      <c r="E45" s="18">
        <f t="shared" si="26"/>
        <v>1.9238894988499258</v>
      </c>
      <c r="F45" s="214"/>
      <c r="G45" s="18">
        <f t="shared" ref="G45:H45" si="39">G123+G149+G175+G201+G227+G253+G279+G305+G331+G357+G383+G409+G435</f>
        <v>0</v>
      </c>
      <c r="H45" s="30">
        <f t="shared" si="39"/>
        <v>0</v>
      </c>
      <c r="I45" s="16">
        <f t="shared" si="29"/>
        <v>135.53427681597975</v>
      </c>
      <c r="J45" s="135"/>
    </row>
    <row r="46" spans="1:10" x14ac:dyDescent="0.25">
      <c r="A46" s="21" t="s">
        <v>58</v>
      </c>
      <c r="B46" s="22">
        <f t="shared" si="26"/>
        <v>18.055668524746835</v>
      </c>
      <c r="C46" s="22">
        <f t="shared" si="26"/>
        <v>3.2473782926655699</v>
      </c>
      <c r="D46" s="22">
        <f t="shared" si="26"/>
        <v>10.571507983928294</v>
      </c>
      <c r="E46" s="22">
        <f t="shared" si="26"/>
        <v>0.32929777838964591</v>
      </c>
      <c r="F46" s="214"/>
      <c r="G46" s="22">
        <f t="shared" ref="G46:H46" si="40">G124+G150+G176+G202+G228+G254+G280+G306+G332+G358+G384+G410+G436</f>
        <v>0</v>
      </c>
      <c r="H46" s="23">
        <f t="shared" si="40"/>
        <v>0</v>
      </c>
      <c r="I46" s="24">
        <f t="shared" si="29"/>
        <v>32.203852579730345</v>
      </c>
      <c r="J46" s="135"/>
    </row>
    <row r="47" spans="1:10" x14ac:dyDescent="0.25">
      <c r="A47" s="29" t="s">
        <v>21</v>
      </c>
      <c r="B47" s="18">
        <f t="shared" si="26"/>
        <v>41.574935993720601</v>
      </c>
      <c r="C47" s="18">
        <f t="shared" si="26"/>
        <v>40.865359934032249</v>
      </c>
      <c r="D47" s="18">
        <f t="shared" si="26"/>
        <v>38.274052353478638</v>
      </c>
      <c r="E47" s="18">
        <f t="shared" si="26"/>
        <v>3.4011586808332357</v>
      </c>
      <c r="F47" s="214"/>
      <c r="G47" s="18">
        <f t="shared" ref="G47:H47" si="41">G125+G151+G177+G203+G229+G255+G281+G307+G333+G359+G385+G411+G437</f>
        <v>0</v>
      </c>
      <c r="H47" s="30">
        <f t="shared" si="41"/>
        <v>0</v>
      </c>
      <c r="I47" s="16">
        <f t="shared" si="29"/>
        <v>124.11550696206473</v>
      </c>
      <c r="J47" s="135"/>
    </row>
    <row r="48" spans="1:10" x14ac:dyDescent="0.25">
      <c r="A48" s="21" t="s">
        <v>20</v>
      </c>
      <c r="B48" s="22">
        <f t="shared" si="26"/>
        <v>0</v>
      </c>
      <c r="C48" s="22">
        <f t="shared" si="26"/>
        <v>0</v>
      </c>
      <c r="D48" s="22">
        <f t="shared" si="26"/>
        <v>0</v>
      </c>
      <c r="E48" s="22">
        <f t="shared" si="26"/>
        <v>0</v>
      </c>
      <c r="F48" s="214"/>
      <c r="G48" s="22">
        <f t="shared" ref="G48:H48" si="42">G126+G152+G178+G204+G230+G256+G282+G308+G334+G360+G386+G412+G438</f>
        <v>0</v>
      </c>
      <c r="H48" s="23">
        <f t="shared" si="42"/>
        <v>0</v>
      </c>
      <c r="I48" s="24">
        <f t="shared" si="29"/>
        <v>0</v>
      </c>
      <c r="J48" s="135"/>
    </row>
    <row r="49" spans="1:11" x14ac:dyDescent="0.25">
      <c r="A49" s="32" t="s">
        <v>62</v>
      </c>
      <c r="B49" s="18">
        <f t="shared" si="26"/>
        <v>0</v>
      </c>
      <c r="C49" s="18">
        <f t="shared" si="26"/>
        <v>0</v>
      </c>
      <c r="D49" s="18">
        <f t="shared" si="26"/>
        <v>0</v>
      </c>
      <c r="E49" s="18">
        <f t="shared" si="26"/>
        <v>0</v>
      </c>
      <c r="F49" s="214"/>
      <c r="G49" s="18">
        <f t="shared" ref="G49:H49" si="43">G127+G153+G179+G205+G231+G257+G283+G309+G335+G361+G387+G413+G439</f>
        <v>0</v>
      </c>
      <c r="H49" s="30">
        <f t="shared" si="43"/>
        <v>0</v>
      </c>
      <c r="I49" s="16">
        <f t="shared" si="29"/>
        <v>0</v>
      </c>
      <c r="J49" s="135"/>
    </row>
    <row r="50" spans="1:11" ht="14.4" x14ac:dyDescent="0.3">
      <c r="A50" s="34" t="s">
        <v>22</v>
      </c>
      <c r="B50" s="35">
        <f t="shared" ref="B50:E53" si="44">B128+B154+B180+B206+B232+B258+B284+B310+B336+B362+B388+B414+B440</f>
        <v>0</v>
      </c>
      <c r="C50" s="35">
        <f t="shared" si="44"/>
        <v>0</v>
      </c>
      <c r="D50" s="35">
        <f t="shared" si="44"/>
        <v>0</v>
      </c>
      <c r="E50" s="35">
        <f t="shared" si="44"/>
        <v>0</v>
      </c>
      <c r="F50" s="214"/>
      <c r="G50" s="35">
        <f t="shared" ref="G50:H50" si="45">G128+G154+G180+G206+G232+G258+G284+G310+G336+G362+G388+G414+G440</f>
        <v>0</v>
      </c>
      <c r="H50" s="36">
        <f t="shared" si="45"/>
        <v>0</v>
      </c>
      <c r="I50" s="37">
        <f t="shared" si="29"/>
        <v>0</v>
      </c>
      <c r="J50" s="135"/>
    </row>
    <row r="51" spans="1:11" ht="14.4" x14ac:dyDescent="0.3">
      <c r="A51" s="42" t="s">
        <v>18</v>
      </c>
      <c r="B51" s="43">
        <f t="shared" si="44"/>
        <v>0</v>
      </c>
      <c r="C51" s="43">
        <f t="shared" si="44"/>
        <v>0</v>
      </c>
      <c r="D51" s="43">
        <f t="shared" si="44"/>
        <v>0</v>
      </c>
      <c r="E51" s="43">
        <f t="shared" si="44"/>
        <v>0</v>
      </c>
      <c r="F51" s="214"/>
      <c r="G51" s="43">
        <f t="shared" ref="G51:H51" si="46">G129+G155+G181+G207+G233+G259+G285+G311+G337+G363+G389+G415+G441</f>
        <v>0</v>
      </c>
      <c r="H51" s="44">
        <f t="shared" si="46"/>
        <v>0</v>
      </c>
      <c r="I51" s="45">
        <f t="shared" si="29"/>
        <v>0</v>
      </c>
      <c r="J51" s="135"/>
    </row>
    <row r="52" spans="1:11" ht="14.4" x14ac:dyDescent="0.3">
      <c r="A52" s="34" t="s">
        <v>19</v>
      </c>
      <c r="B52" s="35">
        <f t="shared" si="44"/>
        <v>0</v>
      </c>
      <c r="C52" s="35">
        <f t="shared" si="44"/>
        <v>0</v>
      </c>
      <c r="D52" s="35">
        <f t="shared" si="44"/>
        <v>0</v>
      </c>
      <c r="E52" s="35">
        <f t="shared" si="44"/>
        <v>0</v>
      </c>
      <c r="F52" s="214"/>
      <c r="G52" s="35">
        <f t="shared" ref="G52:H52" si="47">G130+G156+G182+G208+G234+G260+G286+G312+G338+G364+G390+G416+G442</f>
        <v>0</v>
      </c>
      <c r="H52" s="36">
        <f t="shared" si="47"/>
        <v>0</v>
      </c>
      <c r="I52" s="37">
        <f t="shared" si="29"/>
        <v>0</v>
      </c>
      <c r="J52" s="135"/>
    </row>
    <row r="53" spans="1:11" ht="15" thickBot="1" x14ac:dyDescent="0.35">
      <c r="A53" s="49" t="s">
        <v>10</v>
      </c>
      <c r="B53" s="50">
        <f t="shared" si="44"/>
        <v>0</v>
      </c>
      <c r="C53" s="50">
        <f t="shared" si="44"/>
        <v>0</v>
      </c>
      <c r="D53" s="50">
        <f t="shared" si="44"/>
        <v>0</v>
      </c>
      <c r="E53" s="50">
        <f t="shared" si="44"/>
        <v>0</v>
      </c>
      <c r="F53" s="215"/>
      <c r="G53" s="50">
        <f t="shared" ref="G53:H53" si="48">G131+G157+G183+G209+G235+G261+G287+G313+G339+G365+G391+G417+G443</f>
        <v>0</v>
      </c>
      <c r="H53" s="51">
        <f t="shared" si="48"/>
        <v>0</v>
      </c>
      <c r="I53" s="52">
        <f t="shared" si="29"/>
        <v>0</v>
      </c>
      <c r="J53" s="135"/>
    </row>
    <row r="54" spans="1:11" x14ac:dyDescent="0.25">
      <c r="A54" s="56" t="s">
        <v>25</v>
      </c>
      <c r="B54" s="57">
        <f>SUM(B33:B49)</f>
        <v>792.79745308902136</v>
      </c>
      <c r="C54" s="57">
        <f t="shared" ref="C54:I54" si="49">SUM(C33:C49)</f>
        <v>1084.6948416578025</v>
      </c>
      <c r="D54" s="57">
        <f t="shared" si="49"/>
        <v>669.7023061404044</v>
      </c>
      <c r="E54" s="57">
        <f t="shared" si="49"/>
        <v>1420.4726416128706</v>
      </c>
      <c r="F54" s="57">
        <f t="shared" si="49"/>
        <v>0</v>
      </c>
      <c r="G54" s="57">
        <f t="shared" si="49"/>
        <v>147.76432318367264</v>
      </c>
      <c r="H54" s="58">
        <f t="shared" si="49"/>
        <v>5.0624976290987513</v>
      </c>
      <c r="I54" s="16">
        <f t="shared" si="49"/>
        <v>4120.4940633128699</v>
      </c>
      <c r="J54" s="135"/>
    </row>
    <row r="55" spans="1:11" s="1" customFormat="1" ht="15" thickBot="1" x14ac:dyDescent="0.35">
      <c r="A55" s="61" t="s">
        <v>86</v>
      </c>
      <c r="B55" s="98">
        <f>IF($I54=0,"-",B54/$I54)</f>
        <v>0.1924034935877601</v>
      </c>
      <c r="C55" s="98">
        <f t="shared" ref="C55:H55" si="50">IF($I54=0,"-",C54/$I54)</f>
        <v>0.26324387925114734</v>
      </c>
      <c r="D55" s="98">
        <f t="shared" si="50"/>
        <v>0.16252961316050651</v>
      </c>
      <c r="E55" s="98">
        <f t="shared" si="50"/>
        <v>0.34473357315574266</v>
      </c>
      <c r="F55" s="98">
        <f t="shared" si="50"/>
        <v>0</v>
      </c>
      <c r="G55" s="98">
        <f t="shared" si="50"/>
        <v>3.5860826617687296E-2</v>
      </c>
      <c r="H55" s="99">
        <f t="shared" si="50"/>
        <v>1.2286142271561756E-3</v>
      </c>
      <c r="I55" s="63">
        <f>SUM(B55:H55)</f>
        <v>1</v>
      </c>
      <c r="K55" s="174"/>
    </row>
    <row r="56" spans="1:11" ht="14.4" thickBot="1" x14ac:dyDescent="0.3"/>
    <row r="57" spans="1:11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</row>
    <row r="58" spans="1:11" ht="15" customHeight="1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</row>
    <row r="59" spans="1:11" x14ac:dyDescent="0.25">
      <c r="A59" s="13" t="s">
        <v>6</v>
      </c>
      <c r="B59" s="224"/>
      <c r="C59" s="225"/>
      <c r="D59" s="225"/>
      <c r="E59" s="226"/>
      <c r="F59" s="14">
        <f>F449+F475+F501+F527+F553</f>
        <v>1.3737885309466288E-2</v>
      </c>
      <c r="G59" s="224"/>
      <c r="H59" s="226"/>
      <c r="I59" s="16">
        <f>SUM(B59:H59)</f>
        <v>1.3737885309466288E-2</v>
      </c>
      <c r="J59" s="135"/>
    </row>
    <row r="60" spans="1:11" x14ac:dyDescent="0.25">
      <c r="A60" s="21" t="s">
        <v>7</v>
      </c>
      <c r="B60" s="227"/>
      <c r="C60" s="228"/>
      <c r="D60" s="228"/>
      <c r="E60" s="229"/>
      <c r="F60" s="22">
        <f t="shared" ref="F60:F79" si="51">F450+F476+F502+F528+F554</f>
        <v>0.10289999999999999</v>
      </c>
      <c r="G60" s="227"/>
      <c r="H60" s="229"/>
      <c r="I60" s="24">
        <f>SUM(B60:H60)</f>
        <v>0.10289999999999999</v>
      </c>
      <c r="J60" s="135"/>
    </row>
    <row r="61" spans="1:11" x14ac:dyDescent="0.25">
      <c r="A61" s="29" t="s">
        <v>9</v>
      </c>
      <c r="B61" s="227"/>
      <c r="C61" s="228"/>
      <c r="D61" s="228"/>
      <c r="E61" s="229"/>
      <c r="F61" s="18">
        <f t="shared" si="51"/>
        <v>0</v>
      </c>
      <c r="G61" s="227"/>
      <c r="H61" s="229"/>
      <c r="I61" s="16">
        <f t="shared" ref="I61:I79" si="52">SUM(B61:H61)</f>
        <v>0</v>
      </c>
      <c r="J61" s="135"/>
    </row>
    <row r="62" spans="1:11" x14ac:dyDescent="0.25">
      <c r="A62" s="21" t="s">
        <v>54</v>
      </c>
      <c r="B62" s="227"/>
      <c r="C62" s="228"/>
      <c r="D62" s="228"/>
      <c r="E62" s="229"/>
      <c r="F62" s="22">
        <f t="shared" si="51"/>
        <v>0</v>
      </c>
      <c r="G62" s="227"/>
      <c r="H62" s="229"/>
      <c r="I62" s="24">
        <f t="shared" si="52"/>
        <v>0</v>
      </c>
      <c r="J62" s="135"/>
    </row>
    <row r="63" spans="1:11" x14ac:dyDescent="0.25">
      <c r="A63" s="29" t="s">
        <v>15</v>
      </c>
      <c r="B63" s="227"/>
      <c r="C63" s="228"/>
      <c r="D63" s="228"/>
      <c r="E63" s="229"/>
      <c r="F63" s="18">
        <f t="shared" si="51"/>
        <v>0</v>
      </c>
      <c r="G63" s="227"/>
      <c r="H63" s="229"/>
      <c r="I63" s="16">
        <f t="shared" si="52"/>
        <v>0</v>
      </c>
      <c r="J63" s="135"/>
    </row>
    <row r="64" spans="1:11" x14ac:dyDescent="0.25">
      <c r="A64" s="21" t="s">
        <v>67</v>
      </c>
      <c r="B64" s="227"/>
      <c r="C64" s="228"/>
      <c r="D64" s="228"/>
      <c r="E64" s="229"/>
      <c r="F64" s="22">
        <f t="shared" si="51"/>
        <v>0</v>
      </c>
      <c r="G64" s="227"/>
      <c r="H64" s="229"/>
      <c r="I64" s="24">
        <f t="shared" si="52"/>
        <v>0</v>
      </c>
      <c r="J64" s="135"/>
    </row>
    <row r="65" spans="1:10" x14ac:dyDescent="0.25">
      <c r="A65" s="29" t="s">
        <v>56</v>
      </c>
      <c r="B65" s="227"/>
      <c r="C65" s="228"/>
      <c r="D65" s="228"/>
      <c r="E65" s="229"/>
      <c r="F65" s="18">
        <f t="shared" si="51"/>
        <v>9047.6808160103192</v>
      </c>
      <c r="G65" s="227"/>
      <c r="H65" s="229"/>
      <c r="I65" s="16">
        <f t="shared" si="52"/>
        <v>9047.6808160103192</v>
      </c>
      <c r="J65" s="135"/>
    </row>
    <row r="66" spans="1:10" x14ac:dyDescent="0.25">
      <c r="A66" s="21" t="s">
        <v>11</v>
      </c>
      <c r="B66" s="227"/>
      <c r="C66" s="228"/>
      <c r="D66" s="228"/>
      <c r="E66" s="229"/>
      <c r="F66" s="22">
        <f t="shared" si="51"/>
        <v>3325.417966072946</v>
      </c>
      <c r="G66" s="227"/>
      <c r="H66" s="229"/>
      <c r="I66" s="24">
        <f t="shared" si="52"/>
        <v>3325.417966072946</v>
      </c>
      <c r="J66" s="135"/>
    </row>
    <row r="67" spans="1:10" x14ac:dyDescent="0.25">
      <c r="A67" s="29" t="s">
        <v>57</v>
      </c>
      <c r="B67" s="227"/>
      <c r="C67" s="228"/>
      <c r="D67" s="228"/>
      <c r="E67" s="229"/>
      <c r="F67" s="18">
        <f t="shared" si="51"/>
        <v>332.27349394842076</v>
      </c>
      <c r="G67" s="227"/>
      <c r="H67" s="229"/>
      <c r="I67" s="16">
        <f t="shared" si="52"/>
        <v>332.27349394842076</v>
      </c>
      <c r="J67" s="135"/>
    </row>
    <row r="68" spans="1:10" x14ac:dyDescent="0.25">
      <c r="A68" s="21" t="s">
        <v>16</v>
      </c>
      <c r="B68" s="227"/>
      <c r="C68" s="228"/>
      <c r="D68" s="228"/>
      <c r="E68" s="229"/>
      <c r="F68" s="22">
        <f t="shared" si="51"/>
        <v>4.3711786212433026</v>
      </c>
      <c r="G68" s="227"/>
      <c r="H68" s="229"/>
      <c r="I68" s="24">
        <f t="shared" si="52"/>
        <v>4.3711786212433026</v>
      </c>
      <c r="J68" s="135"/>
    </row>
    <row r="69" spans="1:10" x14ac:dyDescent="0.25">
      <c r="A69" s="29" t="s">
        <v>136</v>
      </c>
      <c r="B69" s="227"/>
      <c r="C69" s="228"/>
      <c r="D69" s="228"/>
      <c r="E69" s="229"/>
      <c r="F69" s="18">
        <f t="shared" si="51"/>
        <v>0.30297832193718932</v>
      </c>
      <c r="G69" s="227"/>
      <c r="H69" s="229"/>
      <c r="I69" s="16">
        <f t="shared" si="52"/>
        <v>0.30297832193718932</v>
      </c>
      <c r="J69" s="135"/>
    </row>
    <row r="70" spans="1:10" x14ac:dyDescent="0.25">
      <c r="A70" s="21" t="s">
        <v>24</v>
      </c>
      <c r="B70" s="227"/>
      <c r="C70" s="228"/>
      <c r="D70" s="228"/>
      <c r="E70" s="229"/>
      <c r="F70" s="22">
        <f t="shared" si="51"/>
        <v>62.260810268521709</v>
      </c>
      <c r="G70" s="227"/>
      <c r="H70" s="229"/>
      <c r="I70" s="24">
        <f t="shared" si="52"/>
        <v>62.260810268521709</v>
      </c>
      <c r="J70" s="135"/>
    </row>
    <row r="71" spans="1:10" x14ac:dyDescent="0.25">
      <c r="A71" s="29" t="s">
        <v>23</v>
      </c>
      <c r="B71" s="227"/>
      <c r="C71" s="228"/>
      <c r="D71" s="228"/>
      <c r="E71" s="229"/>
      <c r="F71" s="18">
        <f t="shared" si="51"/>
        <v>-9.2346681412891485E-8</v>
      </c>
      <c r="G71" s="227"/>
      <c r="H71" s="229"/>
      <c r="I71" s="16">
        <f t="shared" si="52"/>
        <v>-9.2346681412891485E-8</v>
      </c>
      <c r="J71" s="135"/>
    </row>
    <row r="72" spans="1:10" x14ac:dyDescent="0.25">
      <c r="A72" s="21" t="s">
        <v>58</v>
      </c>
      <c r="B72" s="227"/>
      <c r="C72" s="228"/>
      <c r="D72" s="228"/>
      <c r="E72" s="229"/>
      <c r="F72" s="22">
        <f t="shared" si="51"/>
        <v>-9.0949470177292824E-13</v>
      </c>
      <c r="G72" s="227"/>
      <c r="H72" s="229"/>
      <c r="I72" s="24">
        <f t="shared" si="52"/>
        <v>-9.0949470177292824E-13</v>
      </c>
      <c r="J72" s="135"/>
    </row>
    <row r="73" spans="1:10" x14ac:dyDescent="0.25">
      <c r="A73" s="29" t="s">
        <v>21</v>
      </c>
      <c r="B73" s="227"/>
      <c r="C73" s="228"/>
      <c r="D73" s="228"/>
      <c r="E73" s="229"/>
      <c r="F73" s="104">
        <f t="shared" si="51"/>
        <v>27.32329754459542</v>
      </c>
      <c r="G73" s="227"/>
      <c r="H73" s="229"/>
      <c r="I73" s="16">
        <f t="shared" si="52"/>
        <v>27.32329754459542</v>
      </c>
      <c r="J73" s="135"/>
    </row>
    <row r="74" spans="1:10" x14ac:dyDescent="0.25">
      <c r="A74" s="21" t="s">
        <v>20</v>
      </c>
      <c r="B74" s="227"/>
      <c r="C74" s="228"/>
      <c r="D74" s="228"/>
      <c r="E74" s="229"/>
      <c r="F74" s="22">
        <f t="shared" si="51"/>
        <v>0</v>
      </c>
      <c r="G74" s="227"/>
      <c r="H74" s="229"/>
      <c r="I74" s="24">
        <f t="shared" si="52"/>
        <v>0</v>
      </c>
      <c r="J74" s="135"/>
    </row>
    <row r="75" spans="1:10" x14ac:dyDescent="0.25">
      <c r="A75" s="32" t="s">
        <v>62</v>
      </c>
      <c r="B75" s="227"/>
      <c r="C75" s="228"/>
      <c r="D75" s="228"/>
      <c r="E75" s="229"/>
      <c r="F75" s="18">
        <f t="shared" si="51"/>
        <v>0</v>
      </c>
      <c r="G75" s="227"/>
      <c r="H75" s="229"/>
      <c r="I75" s="16">
        <f t="shared" si="52"/>
        <v>0</v>
      </c>
      <c r="J75" s="135"/>
    </row>
    <row r="76" spans="1:10" ht="14.4" x14ac:dyDescent="0.3">
      <c r="A76" s="34" t="s">
        <v>22</v>
      </c>
      <c r="B76" s="227"/>
      <c r="C76" s="228"/>
      <c r="D76" s="228"/>
      <c r="E76" s="229"/>
      <c r="F76" s="35">
        <f t="shared" si="51"/>
        <v>0</v>
      </c>
      <c r="G76" s="227"/>
      <c r="H76" s="229"/>
      <c r="I76" s="37">
        <f t="shared" si="52"/>
        <v>0</v>
      </c>
      <c r="J76" s="135"/>
    </row>
    <row r="77" spans="1:10" ht="14.4" x14ac:dyDescent="0.3">
      <c r="A77" s="42" t="s">
        <v>18</v>
      </c>
      <c r="B77" s="227"/>
      <c r="C77" s="228"/>
      <c r="D77" s="228"/>
      <c r="E77" s="229"/>
      <c r="F77" s="43">
        <f t="shared" si="51"/>
        <v>0</v>
      </c>
      <c r="G77" s="227"/>
      <c r="H77" s="229"/>
      <c r="I77" s="45">
        <f t="shared" si="52"/>
        <v>0</v>
      </c>
      <c r="J77" s="135"/>
    </row>
    <row r="78" spans="1:10" ht="14.4" x14ac:dyDescent="0.3">
      <c r="A78" s="34" t="s">
        <v>19</v>
      </c>
      <c r="B78" s="227"/>
      <c r="C78" s="228"/>
      <c r="D78" s="228"/>
      <c r="E78" s="229"/>
      <c r="F78" s="35">
        <f t="shared" si="51"/>
        <v>0</v>
      </c>
      <c r="G78" s="227"/>
      <c r="H78" s="229"/>
      <c r="I78" s="37">
        <f t="shared" si="52"/>
        <v>0</v>
      </c>
      <c r="J78" s="135"/>
    </row>
    <row r="79" spans="1:10" ht="15" thickBot="1" x14ac:dyDescent="0.35">
      <c r="A79" s="49" t="s">
        <v>10</v>
      </c>
      <c r="B79" s="230"/>
      <c r="C79" s="231"/>
      <c r="D79" s="231"/>
      <c r="E79" s="232"/>
      <c r="F79" s="50">
        <f t="shared" si="51"/>
        <v>0</v>
      </c>
      <c r="G79" s="230"/>
      <c r="H79" s="232"/>
      <c r="I79" s="52">
        <f t="shared" si="52"/>
        <v>0</v>
      </c>
      <c r="J79" s="135"/>
    </row>
    <row r="80" spans="1:10" x14ac:dyDescent="0.25">
      <c r="A80" s="56" t="s">
        <v>25</v>
      </c>
      <c r="B80" s="57">
        <f>SUM(B59:B75)</f>
        <v>0</v>
      </c>
      <c r="C80" s="57">
        <f t="shared" ref="C80:I80" si="53">SUM(C59:C75)</f>
        <v>0</v>
      </c>
      <c r="D80" s="57">
        <f t="shared" si="53"/>
        <v>0</v>
      </c>
      <c r="E80" s="57">
        <f t="shared" si="53"/>
        <v>0</v>
      </c>
      <c r="F80" s="57">
        <f t="shared" si="53"/>
        <v>12799.747178580945</v>
      </c>
      <c r="G80" s="57">
        <f t="shared" si="53"/>
        <v>0</v>
      </c>
      <c r="H80" s="58">
        <f t="shared" si="53"/>
        <v>0</v>
      </c>
      <c r="I80" s="16">
        <f t="shared" si="53"/>
        <v>12799.747178580945</v>
      </c>
    </row>
    <row r="81" spans="1:11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54">IF($I80=0,"-",C80/$I80)</f>
        <v>0</v>
      </c>
      <c r="D81" s="98">
        <f t="shared" si="54"/>
        <v>0</v>
      </c>
      <c r="E81" s="98">
        <f t="shared" si="54"/>
        <v>0</v>
      </c>
      <c r="F81" s="98">
        <f t="shared" si="54"/>
        <v>1</v>
      </c>
      <c r="G81" s="98">
        <f t="shared" si="54"/>
        <v>0</v>
      </c>
      <c r="H81" s="99">
        <f t="shared" si="54"/>
        <v>0</v>
      </c>
      <c r="I81" s="63">
        <f>SUM(B81:H81)</f>
        <v>1</v>
      </c>
      <c r="K81" s="174"/>
    </row>
    <row r="82" spans="1:11" ht="14.4" thickBot="1" x14ac:dyDescent="0.3">
      <c r="A82" s="105"/>
      <c r="B82" s="105"/>
      <c r="C82" s="105"/>
      <c r="D82" s="105"/>
      <c r="E82" s="105"/>
      <c r="F82" s="173">
        <f>+F80-F470-F496-F522-F548-F574</f>
        <v>2.3874235921539366E-12</v>
      </c>
      <c r="G82" s="105"/>
      <c r="H82" s="105"/>
      <c r="I82" s="173">
        <f>+I80-I470-I496-I522-I548-I574</f>
        <v>2.3874235921539366E-12</v>
      </c>
    </row>
    <row r="83" spans="1:11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</row>
    <row r="84" spans="1:11" ht="15" customHeight="1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</row>
    <row r="85" spans="1:11" x14ac:dyDescent="0.25">
      <c r="A85" s="13" t="s">
        <v>6</v>
      </c>
      <c r="B85" s="14">
        <f t="shared" ref="B85:H100" si="55">B579+B605+B631</f>
        <v>88.948750954252105</v>
      </c>
      <c r="C85" s="14">
        <f t="shared" si="55"/>
        <v>0</v>
      </c>
      <c r="D85" s="14">
        <f t="shared" si="55"/>
        <v>7.2581836406956128</v>
      </c>
      <c r="E85" s="14">
        <f t="shared" si="55"/>
        <v>0</v>
      </c>
      <c r="F85" s="14">
        <f t="shared" si="55"/>
        <v>0</v>
      </c>
      <c r="G85" s="14">
        <f t="shared" si="55"/>
        <v>0</v>
      </c>
      <c r="H85" s="15">
        <f t="shared" si="55"/>
        <v>0</v>
      </c>
      <c r="I85" s="16">
        <f>SUM(B85:H85)</f>
        <v>96.206934594947711</v>
      </c>
      <c r="J85" s="135"/>
    </row>
    <row r="86" spans="1:11" x14ac:dyDescent="0.25">
      <c r="A86" s="21" t="s">
        <v>7</v>
      </c>
      <c r="B86" s="22">
        <f t="shared" si="55"/>
        <v>41.718758328990511</v>
      </c>
      <c r="C86" s="22">
        <f t="shared" si="55"/>
        <v>0</v>
      </c>
      <c r="D86" s="22">
        <f t="shared" si="55"/>
        <v>3.9440038653840839</v>
      </c>
      <c r="E86" s="22">
        <f t="shared" si="55"/>
        <v>0</v>
      </c>
      <c r="F86" s="22">
        <f t="shared" si="55"/>
        <v>0</v>
      </c>
      <c r="G86" s="22">
        <f t="shared" si="55"/>
        <v>0</v>
      </c>
      <c r="H86" s="23">
        <f t="shared" si="55"/>
        <v>0</v>
      </c>
      <c r="I86" s="24">
        <f>SUM(B86:H86)</f>
        <v>45.662762194374594</v>
      </c>
      <c r="J86" s="135"/>
    </row>
    <row r="87" spans="1:11" x14ac:dyDescent="0.25">
      <c r="A87" s="29" t="s">
        <v>9</v>
      </c>
      <c r="B87" s="18">
        <f t="shared" si="55"/>
        <v>190.50298806057222</v>
      </c>
      <c r="C87" s="18">
        <f t="shared" si="55"/>
        <v>0</v>
      </c>
      <c r="D87" s="18">
        <f t="shared" si="55"/>
        <v>12.573528874253125</v>
      </c>
      <c r="E87" s="18">
        <f t="shared" si="55"/>
        <v>0</v>
      </c>
      <c r="F87" s="18">
        <f t="shared" si="55"/>
        <v>0</v>
      </c>
      <c r="G87" s="18">
        <f t="shared" si="55"/>
        <v>0</v>
      </c>
      <c r="H87" s="30">
        <f t="shared" si="55"/>
        <v>0</v>
      </c>
      <c r="I87" s="16">
        <f t="shared" ref="I87:I105" si="56">SUM(B87:H87)</f>
        <v>203.07651693482535</v>
      </c>
      <c r="J87" s="135"/>
    </row>
    <row r="88" spans="1:11" x14ac:dyDescent="0.25">
      <c r="A88" s="21" t="s">
        <v>54</v>
      </c>
      <c r="B88" s="22">
        <f t="shared" si="55"/>
        <v>0</v>
      </c>
      <c r="C88" s="22">
        <f t="shared" si="55"/>
        <v>0</v>
      </c>
      <c r="D88" s="22">
        <f t="shared" si="55"/>
        <v>0</v>
      </c>
      <c r="E88" s="22">
        <f t="shared" si="55"/>
        <v>0</v>
      </c>
      <c r="F88" s="22">
        <f t="shared" si="55"/>
        <v>0</v>
      </c>
      <c r="G88" s="22">
        <f t="shared" si="55"/>
        <v>0</v>
      </c>
      <c r="H88" s="23">
        <f t="shared" si="55"/>
        <v>0</v>
      </c>
      <c r="I88" s="24">
        <f t="shared" si="56"/>
        <v>0</v>
      </c>
      <c r="J88" s="135"/>
    </row>
    <row r="89" spans="1:11" x14ac:dyDescent="0.25">
      <c r="A89" s="29" t="s">
        <v>15</v>
      </c>
      <c r="B89" s="18">
        <f t="shared" si="55"/>
        <v>457.54953926720839</v>
      </c>
      <c r="C89" s="18">
        <f t="shared" si="55"/>
        <v>12.137597866535858</v>
      </c>
      <c r="D89" s="18">
        <f t="shared" si="55"/>
        <v>31.031714586179927</v>
      </c>
      <c r="E89" s="18">
        <f t="shared" si="55"/>
        <v>5.6832001718764227</v>
      </c>
      <c r="F89" s="18">
        <f t="shared" si="55"/>
        <v>0</v>
      </c>
      <c r="G89" s="18">
        <f t="shared" si="55"/>
        <v>0</v>
      </c>
      <c r="H89" s="30">
        <f t="shared" si="55"/>
        <v>0</v>
      </c>
      <c r="I89" s="16">
        <f t="shared" si="56"/>
        <v>506.40205189180062</v>
      </c>
      <c r="J89" s="135"/>
    </row>
    <row r="90" spans="1:11" x14ac:dyDescent="0.25">
      <c r="A90" s="21" t="s">
        <v>67</v>
      </c>
      <c r="B90" s="22">
        <f t="shared" si="55"/>
        <v>2199.5395729214215</v>
      </c>
      <c r="C90" s="22">
        <f t="shared" si="55"/>
        <v>5.2782633171883973</v>
      </c>
      <c r="D90" s="22">
        <f t="shared" si="55"/>
        <v>152.08344780929986</v>
      </c>
      <c r="E90" s="22">
        <f t="shared" si="55"/>
        <v>0</v>
      </c>
      <c r="F90" s="22">
        <f t="shared" si="55"/>
        <v>0</v>
      </c>
      <c r="G90" s="22">
        <f t="shared" si="55"/>
        <v>0</v>
      </c>
      <c r="H90" s="23">
        <f t="shared" si="55"/>
        <v>0</v>
      </c>
      <c r="I90" s="24">
        <f t="shared" si="56"/>
        <v>2356.9012840479095</v>
      </c>
      <c r="J90" s="135"/>
    </row>
    <row r="91" spans="1:11" x14ac:dyDescent="0.25">
      <c r="A91" s="29" t="s">
        <v>56</v>
      </c>
      <c r="B91" s="18">
        <f t="shared" si="55"/>
        <v>0</v>
      </c>
      <c r="C91" s="18">
        <f t="shared" si="55"/>
        <v>0.35563434622283735</v>
      </c>
      <c r="D91" s="18">
        <f t="shared" si="55"/>
        <v>5.4153130790010058E-2</v>
      </c>
      <c r="E91" s="18">
        <f t="shared" si="55"/>
        <v>42.522552493319871</v>
      </c>
      <c r="F91" s="18">
        <f t="shared" si="55"/>
        <v>681.68281471122111</v>
      </c>
      <c r="G91" s="18">
        <f t="shared" si="55"/>
        <v>0</v>
      </c>
      <c r="H91" s="30">
        <f t="shared" si="55"/>
        <v>0</v>
      </c>
      <c r="I91" s="16">
        <f t="shared" si="56"/>
        <v>724.6151546815538</v>
      </c>
      <c r="J91" s="135"/>
    </row>
    <row r="92" spans="1:11" x14ac:dyDescent="0.25">
      <c r="A92" s="21" t="s">
        <v>11</v>
      </c>
      <c r="B92" s="22">
        <f t="shared" si="55"/>
        <v>0</v>
      </c>
      <c r="C92" s="22">
        <f t="shared" si="55"/>
        <v>0</v>
      </c>
      <c r="D92" s="22">
        <f t="shared" si="55"/>
        <v>9.111976927866269E-3</v>
      </c>
      <c r="E92" s="22">
        <f t="shared" si="55"/>
        <v>8.1270958578957604</v>
      </c>
      <c r="F92" s="22">
        <f t="shared" si="55"/>
        <v>0</v>
      </c>
      <c r="G92" s="22">
        <f t="shared" si="55"/>
        <v>0</v>
      </c>
      <c r="H92" s="23">
        <f t="shared" si="55"/>
        <v>0</v>
      </c>
      <c r="I92" s="24">
        <f t="shared" si="56"/>
        <v>8.136207834823626</v>
      </c>
      <c r="J92" s="135"/>
    </row>
    <row r="93" spans="1:11" x14ac:dyDescent="0.25">
      <c r="A93" s="29" t="s">
        <v>57</v>
      </c>
      <c r="B93" s="18">
        <f t="shared" si="55"/>
        <v>0</v>
      </c>
      <c r="C93" s="18">
        <f t="shared" si="55"/>
        <v>0</v>
      </c>
      <c r="D93" s="18">
        <f t="shared" si="55"/>
        <v>0</v>
      </c>
      <c r="E93" s="18">
        <f t="shared" si="55"/>
        <v>3.5386812125845029</v>
      </c>
      <c r="F93" s="18">
        <f t="shared" si="55"/>
        <v>0</v>
      </c>
      <c r="G93" s="18">
        <f t="shared" si="55"/>
        <v>0</v>
      </c>
      <c r="H93" s="30">
        <f t="shared" si="55"/>
        <v>0</v>
      </c>
      <c r="I93" s="16">
        <f t="shared" si="56"/>
        <v>3.5386812125845029</v>
      </c>
      <c r="J93" s="135"/>
    </row>
    <row r="94" spans="1:11" x14ac:dyDescent="0.25">
      <c r="A94" s="21" t="s">
        <v>16</v>
      </c>
      <c r="B94" s="22">
        <f t="shared" si="55"/>
        <v>251.56928548600459</v>
      </c>
      <c r="C94" s="22">
        <f t="shared" si="55"/>
        <v>1.0662970269719334</v>
      </c>
      <c r="D94" s="22">
        <f t="shared" si="55"/>
        <v>28.971530256507755</v>
      </c>
      <c r="E94" s="22">
        <f t="shared" si="55"/>
        <v>3.5316566688746556</v>
      </c>
      <c r="F94" s="22">
        <f t="shared" si="55"/>
        <v>0</v>
      </c>
      <c r="G94" s="22">
        <f t="shared" si="55"/>
        <v>0</v>
      </c>
      <c r="H94" s="23">
        <f t="shared" si="55"/>
        <v>0</v>
      </c>
      <c r="I94" s="24">
        <f t="shared" si="56"/>
        <v>285.13876943835891</v>
      </c>
      <c r="J94" s="135"/>
    </row>
    <row r="95" spans="1:11" x14ac:dyDescent="0.25">
      <c r="A95" s="29" t="s">
        <v>136</v>
      </c>
      <c r="B95" s="18">
        <f t="shared" si="55"/>
        <v>3317.4036189775288</v>
      </c>
      <c r="C95" s="18">
        <f t="shared" si="55"/>
        <v>239.15276219805065</v>
      </c>
      <c r="D95" s="18">
        <f t="shared" si="55"/>
        <v>613.88804743448861</v>
      </c>
      <c r="E95" s="18">
        <f t="shared" si="55"/>
        <v>36.727013423657048</v>
      </c>
      <c r="F95" s="18">
        <f t="shared" si="55"/>
        <v>0</v>
      </c>
      <c r="G95" s="18">
        <f t="shared" si="55"/>
        <v>0</v>
      </c>
      <c r="H95" s="30">
        <f t="shared" si="55"/>
        <v>0</v>
      </c>
      <c r="I95" s="16">
        <f t="shared" si="56"/>
        <v>4207.1714420337248</v>
      </c>
      <c r="J95" s="135"/>
    </row>
    <row r="96" spans="1:11" x14ac:dyDescent="0.25">
      <c r="A96" s="21" t="s">
        <v>24</v>
      </c>
      <c r="B96" s="22">
        <f t="shared" si="55"/>
        <v>956.41593667471136</v>
      </c>
      <c r="C96" s="22">
        <f t="shared" si="55"/>
        <v>5.7787338274197776E-2</v>
      </c>
      <c r="D96" s="22">
        <f t="shared" si="55"/>
        <v>1260.973391444159</v>
      </c>
      <c r="E96" s="22">
        <f t="shared" si="55"/>
        <v>679.3470646334614</v>
      </c>
      <c r="F96" s="22">
        <f t="shared" si="55"/>
        <v>0</v>
      </c>
      <c r="G96" s="22">
        <f t="shared" si="55"/>
        <v>473.48445313973968</v>
      </c>
      <c r="H96" s="23">
        <f t="shared" si="55"/>
        <v>0.43209152697900743</v>
      </c>
      <c r="I96" s="24">
        <f t="shared" si="56"/>
        <v>3370.7107247573249</v>
      </c>
      <c r="J96" s="135"/>
    </row>
    <row r="97" spans="1:11" x14ac:dyDescent="0.25">
      <c r="A97" s="29" t="s">
        <v>23</v>
      </c>
      <c r="B97" s="18">
        <f t="shared" si="55"/>
        <v>232.83636507346546</v>
      </c>
      <c r="C97" s="18">
        <f t="shared" si="55"/>
        <v>0.63338663429796827</v>
      </c>
      <c r="D97" s="18">
        <f t="shared" si="55"/>
        <v>30.413229837164</v>
      </c>
      <c r="E97" s="18">
        <f t="shared" si="55"/>
        <v>0</v>
      </c>
      <c r="F97" s="18">
        <f t="shared" si="55"/>
        <v>0</v>
      </c>
      <c r="G97" s="18">
        <f t="shared" si="55"/>
        <v>0</v>
      </c>
      <c r="H97" s="30">
        <f t="shared" si="55"/>
        <v>0</v>
      </c>
      <c r="I97" s="16">
        <f t="shared" si="56"/>
        <v>263.88298154492742</v>
      </c>
      <c r="J97" s="135"/>
    </row>
    <row r="98" spans="1:11" x14ac:dyDescent="0.25">
      <c r="A98" s="21" t="s">
        <v>58</v>
      </c>
      <c r="B98" s="22">
        <f t="shared" si="55"/>
        <v>2705.3392815650559</v>
      </c>
      <c r="C98" s="22">
        <f t="shared" si="55"/>
        <v>5.0449106008976781</v>
      </c>
      <c r="D98" s="22">
        <f t="shared" si="55"/>
        <v>336.60095306635168</v>
      </c>
      <c r="E98" s="22">
        <f t="shared" si="55"/>
        <v>0</v>
      </c>
      <c r="F98" s="22">
        <f t="shared" si="55"/>
        <v>0</v>
      </c>
      <c r="G98" s="22">
        <f t="shared" si="55"/>
        <v>0</v>
      </c>
      <c r="H98" s="23">
        <f t="shared" si="55"/>
        <v>0</v>
      </c>
      <c r="I98" s="24">
        <f t="shared" si="56"/>
        <v>3046.9851452323055</v>
      </c>
      <c r="J98" s="135"/>
    </row>
    <row r="99" spans="1:11" x14ac:dyDescent="0.25">
      <c r="A99" s="29" t="s">
        <v>21</v>
      </c>
      <c r="B99" s="18">
        <f t="shared" si="55"/>
        <v>193.34078120165876</v>
      </c>
      <c r="C99" s="18">
        <f t="shared" si="55"/>
        <v>0</v>
      </c>
      <c r="D99" s="18">
        <f t="shared" si="55"/>
        <v>26.937200742718016</v>
      </c>
      <c r="E99" s="18">
        <f t="shared" si="55"/>
        <v>0</v>
      </c>
      <c r="F99" s="18">
        <f t="shared" si="55"/>
        <v>9.2515437192989793</v>
      </c>
      <c r="G99" s="18">
        <f t="shared" si="55"/>
        <v>0</v>
      </c>
      <c r="H99" s="30">
        <f t="shared" si="55"/>
        <v>0</v>
      </c>
      <c r="I99" s="16">
        <f t="shared" si="56"/>
        <v>229.52952566367574</v>
      </c>
      <c r="J99" s="135"/>
    </row>
    <row r="100" spans="1:11" x14ac:dyDescent="0.25">
      <c r="A100" s="21" t="s">
        <v>20</v>
      </c>
      <c r="B100" s="22">
        <f t="shared" si="55"/>
        <v>11.888690926580143</v>
      </c>
      <c r="C100" s="22">
        <f t="shared" si="55"/>
        <v>0</v>
      </c>
      <c r="D100" s="22">
        <f t="shared" si="55"/>
        <v>0.21965851539793727</v>
      </c>
      <c r="E100" s="22">
        <f t="shared" si="55"/>
        <v>0</v>
      </c>
      <c r="F100" s="22">
        <f t="shared" si="55"/>
        <v>0</v>
      </c>
      <c r="G100" s="22">
        <f t="shared" si="55"/>
        <v>0</v>
      </c>
      <c r="H100" s="23">
        <f t="shared" si="55"/>
        <v>0</v>
      </c>
      <c r="I100" s="24">
        <f t="shared" si="56"/>
        <v>12.108349441978079</v>
      </c>
      <c r="J100" s="135"/>
    </row>
    <row r="101" spans="1:11" x14ac:dyDescent="0.25">
      <c r="A101" s="32" t="s">
        <v>62</v>
      </c>
      <c r="B101" s="18">
        <f t="shared" ref="B101:H105" si="57">B595+B621+B647</f>
        <v>202.23733357507865</v>
      </c>
      <c r="C101" s="18">
        <f t="shared" si="57"/>
        <v>0</v>
      </c>
      <c r="D101" s="18">
        <f t="shared" si="57"/>
        <v>120.88018391566105</v>
      </c>
      <c r="E101" s="18">
        <f t="shared" si="57"/>
        <v>0</v>
      </c>
      <c r="F101" s="18">
        <f t="shared" si="57"/>
        <v>0</v>
      </c>
      <c r="G101" s="18">
        <f t="shared" si="57"/>
        <v>0</v>
      </c>
      <c r="H101" s="30">
        <f t="shared" si="57"/>
        <v>0</v>
      </c>
      <c r="I101" s="16">
        <f t="shared" si="56"/>
        <v>323.11751749073971</v>
      </c>
      <c r="J101" s="135"/>
    </row>
    <row r="102" spans="1:11" ht="14.4" x14ac:dyDescent="0.3">
      <c r="A102" s="34" t="s">
        <v>22</v>
      </c>
      <c r="B102" s="35">
        <f t="shared" si="57"/>
        <v>202.23733357507865</v>
      </c>
      <c r="C102" s="35">
        <f t="shared" si="57"/>
        <v>0</v>
      </c>
      <c r="D102" s="35">
        <f t="shared" si="57"/>
        <v>120.88018391566105</v>
      </c>
      <c r="E102" s="35">
        <f t="shared" si="57"/>
        <v>0</v>
      </c>
      <c r="F102" s="35">
        <f t="shared" si="57"/>
        <v>0</v>
      </c>
      <c r="G102" s="35">
        <f t="shared" si="57"/>
        <v>0</v>
      </c>
      <c r="H102" s="36">
        <f t="shared" si="57"/>
        <v>0</v>
      </c>
      <c r="I102" s="37">
        <f t="shared" si="56"/>
        <v>323.11751749073971</v>
      </c>
      <c r="J102" s="135"/>
    </row>
    <row r="103" spans="1:11" ht="14.4" x14ac:dyDescent="0.3">
      <c r="A103" s="42" t="s">
        <v>18</v>
      </c>
      <c r="B103" s="43">
        <f t="shared" si="57"/>
        <v>0</v>
      </c>
      <c r="C103" s="43">
        <f t="shared" si="57"/>
        <v>0</v>
      </c>
      <c r="D103" s="43">
        <f t="shared" si="57"/>
        <v>0</v>
      </c>
      <c r="E103" s="43">
        <f t="shared" si="57"/>
        <v>0</v>
      </c>
      <c r="F103" s="43">
        <f t="shared" si="57"/>
        <v>0</v>
      </c>
      <c r="G103" s="43">
        <f t="shared" si="57"/>
        <v>0</v>
      </c>
      <c r="H103" s="44">
        <f t="shared" si="57"/>
        <v>0</v>
      </c>
      <c r="I103" s="45">
        <f t="shared" si="56"/>
        <v>0</v>
      </c>
      <c r="J103" s="135"/>
    </row>
    <row r="104" spans="1:11" ht="14.4" x14ac:dyDescent="0.3">
      <c r="A104" s="34" t="s">
        <v>19</v>
      </c>
      <c r="B104" s="35">
        <f t="shared" si="57"/>
        <v>0</v>
      </c>
      <c r="C104" s="35">
        <f t="shared" si="57"/>
        <v>0</v>
      </c>
      <c r="D104" s="35">
        <f t="shared" si="57"/>
        <v>0</v>
      </c>
      <c r="E104" s="35">
        <f t="shared" si="57"/>
        <v>0</v>
      </c>
      <c r="F104" s="35">
        <f t="shared" si="57"/>
        <v>0</v>
      </c>
      <c r="G104" s="35">
        <f t="shared" si="57"/>
        <v>0</v>
      </c>
      <c r="H104" s="36">
        <f t="shared" si="57"/>
        <v>0</v>
      </c>
      <c r="I104" s="37">
        <f t="shared" si="56"/>
        <v>0</v>
      </c>
      <c r="J104" s="135"/>
    </row>
    <row r="105" spans="1:11" ht="15" thickBot="1" x14ac:dyDescent="0.35">
      <c r="A105" s="49" t="s">
        <v>10</v>
      </c>
      <c r="B105" s="50">
        <f t="shared" si="57"/>
        <v>0</v>
      </c>
      <c r="C105" s="50">
        <f t="shared" si="57"/>
        <v>0</v>
      </c>
      <c r="D105" s="50">
        <f t="shared" si="57"/>
        <v>0</v>
      </c>
      <c r="E105" s="50">
        <f t="shared" si="57"/>
        <v>0</v>
      </c>
      <c r="F105" s="50">
        <f t="shared" si="57"/>
        <v>0</v>
      </c>
      <c r="G105" s="50">
        <f t="shared" si="57"/>
        <v>0</v>
      </c>
      <c r="H105" s="51">
        <f t="shared" si="57"/>
        <v>0</v>
      </c>
      <c r="I105" s="52">
        <f t="shared" si="56"/>
        <v>0</v>
      </c>
      <c r="J105" s="135"/>
    </row>
    <row r="106" spans="1:11" x14ac:dyDescent="0.25">
      <c r="A106" s="56" t="s">
        <v>25</v>
      </c>
      <c r="B106" s="57">
        <f>SUM(B85:B101)</f>
        <v>10849.290903012528</v>
      </c>
      <c r="C106" s="57">
        <f t="shared" ref="C106:I106" si="58">SUM(C85:C101)</f>
        <v>263.72663932843949</v>
      </c>
      <c r="D106" s="57">
        <f t="shared" si="58"/>
        <v>2625.8383390959789</v>
      </c>
      <c r="E106" s="57">
        <f t="shared" si="58"/>
        <v>779.47726446166962</v>
      </c>
      <c r="F106" s="57">
        <f t="shared" si="58"/>
        <v>690.93435843052009</v>
      </c>
      <c r="G106" s="57">
        <f t="shared" si="58"/>
        <v>473.48445313973968</v>
      </c>
      <c r="H106" s="58">
        <f t="shared" si="58"/>
        <v>0.43209152697900743</v>
      </c>
      <c r="I106" s="16">
        <f t="shared" si="58"/>
        <v>15683.184048995856</v>
      </c>
    </row>
    <row r="107" spans="1:11" s="1" customFormat="1" ht="15" thickBot="1" x14ac:dyDescent="0.35">
      <c r="A107" s="110" t="s">
        <v>86</v>
      </c>
      <c r="B107" s="98">
        <f>IF($I106=0,"-",B106/$I106)</f>
        <v>0.69177858712352314</v>
      </c>
      <c r="C107" s="98">
        <f t="shared" ref="C107:H107" si="59">IF($I106=0,"-",C106/$I106)</f>
        <v>1.6815886270576865E-2</v>
      </c>
      <c r="D107" s="98">
        <f t="shared" si="59"/>
        <v>0.16743018068860213</v>
      </c>
      <c r="E107" s="98">
        <f t="shared" si="59"/>
        <v>4.9701467637343517E-2</v>
      </c>
      <c r="F107" s="98">
        <f t="shared" si="59"/>
        <v>4.4055745075232883E-2</v>
      </c>
      <c r="G107" s="98">
        <f t="shared" si="59"/>
        <v>3.0190581941812726E-2</v>
      </c>
      <c r="H107" s="99">
        <f t="shared" si="59"/>
        <v>2.7551262908674013E-5</v>
      </c>
      <c r="I107" s="63">
        <f>SUM(B107:H107)</f>
        <v>0.99999999999999989</v>
      </c>
      <c r="K107" s="174"/>
    </row>
    <row r="108" spans="1:11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</row>
    <row r="109" spans="1:11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</row>
    <row r="110" spans="1:11" ht="14.25" customHeight="1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</row>
    <row r="111" spans="1:11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</row>
    <row r="112" spans="1:11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>SUM(B112:H112)</f>
        <v>0</v>
      </c>
    </row>
    <row r="113" spans="1:9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ref="I113:I131" si="60">SUM(B113:H113)</f>
        <v>0</v>
      </c>
    </row>
    <row r="114" spans="1:9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60"/>
        <v>0</v>
      </c>
    </row>
    <row r="115" spans="1:9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60"/>
        <v>0</v>
      </c>
    </row>
    <row r="116" spans="1:9" x14ac:dyDescent="0.25">
      <c r="A116" s="21" t="s">
        <v>67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60"/>
        <v>0</v>
      </c>
    </row>
    <row r="117" spans="1:9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60"/>
        <v>0</v>
      </c>
    </row>
    <row r="118" spans="1:9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60"/>
        <v>0</v>
      </c>
    </row>
    <row r="119" spans="1:9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60"/>
        <v>0</v>
      </c>
    </row>
    <row r="120" spans="1:9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60"/>
        <v>0</v>
      </c>
    </row>
    <row r="121" spans="1:9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60"/>
        <v>0</v>
      </c>
    </row>
    <row r="122" spans="1:9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60"/>
        <v>0</v>
      </c>
    </row>
    <row r="123" spans="1:9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60"/>
        <v>0</v>
      </c>
    </row>
    <row r="124" spans="1:9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60"/>
        <v>0</v>
      </c>
    </row>
    <row r="125" spans="1:9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60"/>
        <v>0</v>
      </c>
    </row>
    <row r="126" spans="1:9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60"/>
        <v>0</v>
      </c>
    </row>
    <row r="127" spans="1:9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60"/>
        <v>0</v>
      </c>
    </row>
    <row r="128" spans="1:9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60"/>
        <v>0</v>
      </c>
    </row>
    <row r="129" spans="1:11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60"/>
        <v>0</v>
      </c>
    </row>
    <row r="130" spans="1:11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60"/>
        <v>0</v>
      </c>
    </row>
    <row r="131" spans="1:11" ht="15" thickBot="1" x14ac:dyDescent="0.35">
      <c r="A131" s="49"/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60"/>
        <v>0</v>
      </c>
    </row>
    <row r="132" spans="1:11" x14ac:dyDescent="0.25">
      <c r="A132" s="56" t="s">
        <v>25</v>
      </c>
      <c r="B132" s="57">
        <f>SUM(B111:B127)</f>
        <v>0</v>
      </c>
      <c r="C132" s="57">
        <f t="shared" ref="C132:I132" si="61">SUM(C111:C127)</f>
        <v>0</v>
      </c>
      <c r="D132" s="57">
        <f t="shared" si="61"/>
        <v>0</v>
      </c>
      <c r="E132" s="57">
        <f t="shared" si="61"/>
        <v>0</v>
      </c>
      <c r="F132" s="57">
        <f t="shared" si="61"/>
        <v>0</v>
      </c>
      <c r="G132" s="57">
        <f t="shared" si="61"/>
        <v>0</v>
      </c>
      <c r="H132" s="58">
        <f t="shared" si="61"/>
        <v>0</v>
      </c>
      <c r="I132" s="16">
        <f t="shared" si="61"/>
        <v>0</v>
      </c>
    </row>
    <row r="133" spans="1:11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62">IF($I132=0,"-",C132/$I132)</f>
        <v>-</v>
      </c>
      <c r="D133" s="98" t="str">
        <f t="shared" si="62"/>
        <v>-</v>
      </c>
      <c r="E133" s="98" t="str">
        <f t="shared" si="62"/>
        <v>-</v>
      </c>
      <c r="F133" s="98" t="str">
        <f t="shared" si="62"/>
        <v>-</v>
      </c>
      <c r="G133" s="98" t="str">
        <f t="shared" si="62"/>
        <v>-</v>
      </c>
      <c r="H133" s="99" t="str">
        <f t="shared" si="62"/>
        <v>-</v>
      </c>
      <c r="I133" s="63">
        <f>SUM(B133:H133)</f>
        <v>0</v>
      </c>
      <c r="K133" s="174"/>
    </row>
    <row r="134" spans="1:11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</row>
    <row r="135" spans="1:11" ht="28.5" customHeight="1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</row>
    <row r="136" spans="1:11" ht="14.25" customHeight="1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</row>
    <row r="137" spans="1:11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</row>
    <row r="138" spans="1:11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63">SUM(B138:H138)</f>
        <v>0</v>
      </c>
    </row>
    <row r="139" spans="1:11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63"/>
        <v>0</v>
      </c>
    </row>
    <row r="140" spans="1:11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63"/>
        <v>0</v>
      </c>
    </row>
    <row r="141" spans="1:11" x14ac:dyDescent="0.25">
      <c r="A141" s="29" t="s">
        <v>15</v>
      </c>
      <c r="B141" s="18">
        <v>0.32815594199328013</v>
      </c>
      <c r="C141" s="18">
        <v>4.8862182718370351</v>
      </c>
      <c r="D141" s="18">
        <v>0.41620345377619145</v>
      </c>
      <c r="E141" s="18">
        <v>0</v>
      </c>
      <c r="F141" s="214"/>
      <c r="G141" s="18">
        <v>0</v>
      </c>
      <c r="H141" s="30">
        <v>0</v>
      </c>
      <c r="I141" s="16">
        <f t="shared" si="63"/>
        <v>5.6305776676065067</v>
      </c>
    </row>
    <row r="142" spans="1:11" x14ac:dyDescent="0.25">
      <c r="A142" s="21" t="s">
        <v>67</v>
      </c>
      <c r="B142" s="22">
        <v>0.61625832433874195</v>
      </c>
      <c r="C142" s="22">
        <v>0.12835093450026452</v>
      </c>
      <c r="D142" s="22">
        <v>0.3079842965548108</v>
      </c>
      <c r="E142" s="22">
        <v>0</v>
      </c>
      <c r="F142" s="214"/>
      <c r="G142" s="22">
        <v>0</v>
      </c>
      <c r="H142" s="23">
        <v>0</v>
      </c>
      <c r="I142" s="24">
        <f t="shared" si="63"/>
        <v>1.0525935553938173</v>
      </c>
    </row>
    <row r="143" spans="1:11" x14ac:dyDescent="0.25">
      <c r="A143" s="29" t="s">
        <v>56</v>
      </c>
      <c r="B143" s="18">
        <v>0</v>
      </c>
      <c r="C143" s="18">
        <v>0</v>
      </c>
      <c r="D143" s="18">
        <v>5.1385828102397051E-2</v>
      </c>
      <c r="E143" s="18">
        <v>9.8489503862927652E-2</v>
      </c>
      <c r="F143" s="214"/>
      <c r="G143" s="18">
        <v>0</v>
      </c>
      <c r="H143" s="30">
        <v>0</v>
      </c>
      <c r="I143" s="16">
        <f t="shared" si="63"/>
        <v>0.14987533196532471</v>
      </c>
    </row>
    <row r="144" spans="1:11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63"/>
        <v>0</v>
      </c>
    </row>
    <row r="145" spans="1:11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63"/>
        <v>0</v>
      </c>
    </row>
    <row r="146" spans="1:11" x14ac:dyDescent="0.25">
      <c r="A146" s="21" t="s">
        <v>16</v>
      </c>
      <c r="B146" s="22">
        <v>0</v>
      </c>
      <c r="C146" s="22">
        <v>0</v>
      </c>
      <c r="D146" s="22">
        <v>2.101044581497797E-2</v>
      </c>
      <c r="E146" s="22">
        <v>0</v>
      </c>
      <c r="F146" s="214"/>
      <c r="G146" s="22">
        <v>0</v>
      </c>
      <c r="H146" s="23">
        <v>0</v>
      </c>
      <c r="I146" s="24">
        <f t="shared" si="63"/>
        <v>2.101044581497797E-2</v>
      </c>
    </row>
    <row r="147" spans="1:11" x14ac:dyDescent="0.25">
      <c r="A147" s="29" t="s">
        <v>136</v>
      </c>
      <c r="B147" s="18">
        <v>109.52200393803756</v>
      </c>
      <c r="C147" s="18">
        <v>523.47082142224804</v>
      </c>
      <c r="D147" s="18">
        <v>116.06528326939267</v>
      </c>
      <c r="E147" s="18">
        <v>0</v>
      </c>
      <c r="F147" s="214"/>
      <c r="G147" s="18">
        <v>0</v>
      </c>
      <c r="H147" s="30">
        <v>0</v>
      </c>
      <c r="I147" s="16">
        <f t="shared" si="63"/>
        <v>749.05810862967826</v>
      </c>
    </row>
    <row r="148" spans="1:11" x14ac:dyDescent="0.25">
      <c r="A148" s="21" t="s">
        <v>24</v>
      </c>
      <c r="B148" s="22">
        <v>39.96105221691527</v>
      </c>
      <c r="C148" s="22">
        <v>1.6824120498346748</v>
      </c>
      <c r="D148" s="22">
        <v>1.3979380214483843</v>
      </c>
      <c r="E148" s="22">
        <v>98.450791310784481</v>
      </c>
      <c r="F148" s="214"/>
      <c r="G148" s="22">
        <v>15.28644358073147</v>
      </c>
      <c r="H148" s="23">
        <v>2.2577781572974667</v>
      </c>
      <c r="I148" s="24">
        <f>SUM(B148:H148)</f>
        <v>159.03641533701173</v>
      </c>
    </row>
    <row r="149" spans="1:11" x14ac:dyDescent="0.25">
      <c r="A149" s="29" t="s">
        <v>23</v>
      </c>
      <c r="B149" s="18">
        <v>37.02707545856439</v>
      </c>
      <c r="C149" s="18">
        <v>0</v>
      </c>
      <c r="D149" s="18">
        <v>0.20937193205044166</v>
      </c>
      <c r="E149" s="18">
        <v>0</v>
      </c>
      <c r="F149" s="214"/>
      <c r="G149" s="18">
        <v>0</v>
      </c>
      <c r="H149" s="30">
        <v>0</v>
      </c>
      <c r="I149" s="16">
        <f t="shared" si="63"/>
        <v>37.236447390614835</v>
      </c>
    </row>
    <row r="150" spans="1:11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63"/>
        <v>0</v>
      </c>
    </row>
    <row r="151" spans="1:11" x14ac:dyDescent="0.25">
      <c r="A151" s="29" t="s">
        <v>21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63"/>
        <v>0</v>
      </c>
    </row>
    <row r="152" spans="1:11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63"/>
        <v>0</v>
      </c>
    </row>
    <row r="153" spans="1:11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63"/>
        <v>0</v>
      </c>
    </row>
    <row r="154" spans="1:11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63"/>
        <v>0</v>
      </c>
    </row>
    <row r="155" spans="1:11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63"/>
        <v>0</v>
      </c>
    </row>
    <row r="156" spans="1:11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63"/>
        <v>0</v>
      </c>
    </row>
    <row r="157" spans="1:11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63"/>
        <v>0</v>
      </c>
    </row>
    <row r="158" spans="1:11" x14ac:dyDescent="0.25">
      <c r="A158" s="56" t="s">
        <v>25</v>
      </c>
      <c r="B158" s="57">
        <f>SUM(B137:B153)</f>
        <v>187.45454587984923</v>
      </c>
      <c r="C158" s="57">
        <f t="shared" ref="C158:I158" si="64">SUM(C137:C153)</f>
        <v>530.16780267842</v>
      </c>
      <c r="D158" s="57">
        <f t="shared" si="64"/>
        <v>118.46917724713987</v>
      </c>
      <c r="E158" s="57">
        <f t="shared" si="64"/>
        <v>98.549280814647403</v>
      </c>
      <c r="F158" s="57">
        <f t="shared" si="64"/>
        <v>0</v>
      </c>
      <c r="G158" s="57">
        <f t="shared" si="64"/>
        <v>15.28644358073147</v>
      </c>
      <c r="H158" s="58">
        <f t="shared" si="64"/>
        <v>2.2577781572974667</v>
      </c>
      <c r="I158" s="16">
        <f t="shared" si="64"/>
        <v>952.18502835808533</v>
      </c>
    </row>
    <row r="159" spans="1:11" s="1" customFormat="1" ht="15" thickBot="1" x14ac:dyDescent="0.35">
      <c r="A159" s="61" t="s">
        <v>86</v>
      </c>
      <c r="B159" s="98">
        <f>IF($I158=0,"-",B158/$I158)</f>
        <v>0.1968677728561741</v>
      </c>
      <c r="C159" s="98">
        <f t="shared" ref="C159:H159" si="65">IF($I158=0,"-",C158/$I158)</f>
        <v>0.55679073592726291</v>
      </c>
      <c r="D159" s="98">
        <f t="shared" si="65"/>
        <v>0.12441823145594295</v>
      </c>
      <c r="E159" s="98">
        <f t="shared" si="65"/>
        <v>0.10349803649463209</v>
      </c>
      <c r="F159" s="98">
        <f t="shared" si="65"/>
        <v>0</v>
      </c>
      <c r="G159" s="98">
        <f t="shared" si="65"/>
        <v>1.605406840631687E-2</v>
      </c>
      <c r="H159" s="99">
        <f t="shared" si="65"/>
        <v>2.3711548596712351E-3</v>
      </c>
      <c r="I159" s="63">
        <f>SUM(B159:H159)</f>
        <v>1.0000000000000002</v>
      </c>
      <c r="K159" s="174"/>
    </row>
    <row r="160" spans="1:11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</row>
    <row r="161" spans="1:9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</row>
    <row r="162" spans="1:9" ht="14.25" customHeight="1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</row>
    <row r="163" spans="1:9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</row>
    <row r="164" spans="1:9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>SUM(B164:H164)</f>
        <v>0</v>
      </c>
    </row>
    <row r="165" spans="1:9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ref="I165:I183" si="66">SUM(B165:H165)</f>
        <v>0</v>
      </c>
    </row>
    <row r="166" spans="1:9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66"/>
        <v>0</v>
      </c>
    </row>
    <row r="167" spans="1:9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66"/>
        <v>0</v>
      </c>
    </row>
    <row r="168" spans="1:9" x14ac:dyDescent="0.25">
      <c r="A168" s="21" t="s">
        <v>67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66"/>
        <v>0</v>
      </c>
    </row>
    <row r="169" spans="1:9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66"/>
        <v>0</v>
      </c>
    </row>
    <row r="170" spans="1:9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66"/>
        <v>0</v>
      </c>
    </row>
    <row r="171" spans="1:9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66"/>
        <v>0</v>
      </c>
    </row>
    <row r="172" spans="1:9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66"/>
        <v>0</v>
      </c>
    </row>
    <row r="173" spans="1:9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66"/>
        <v>0</v>
      </c>
    </row>
    <row r="174" spans="1:9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66"/>
        <v>0</v>
      </c>
    </row>
    <row r="175" spans="1:9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66"/>
        <v>0</v>
      </c>
    </row>
    <row r="176" spans="1:9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66"/>
        <v>0</v>
      </c>
    </row>
    <row r="177" spans="1:11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66"/>
        <v>0</v>
      </c>
    </row>
    <row r="178" spans="1:11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66"/>
        <v>0</v>
      </c>
    </row>
    <row r="179" spans="1:11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66"/>
        <v>0</v>
      </c>
    </row>
    <row r="180" spans="1:11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66"/>
        <v>0</v>
      </c>
    </row>
    <row r="181" spans="1:11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66"/>
        <v>0</v>
      </c>
    </row>
    <row r="182" spans="1:11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66"/>
        <v>0</v>
      </c>
    </row>
    <row r="183" spans="1:11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66"/>
        <v>0</v>
      </c>
    </row>
    <row r="184" spans="1:11" x14ac:dyDescent="0.25">
      <c r="A184" s="56" t="s">
        <v>25</v>
      </c>
      <c r="B184" s="57">
        <f>SUM(B163:B179)</f>
        <v>0</v>
      </c>
      <c r="C184" s="57">
        <f t="shared" ref="C184:I184" si="67">SUM(C163:C179)</f>
        <v>0</v>
      </c>
      <c r="D184" s="57">
        <f t="shared" si="67"/>
        <v>0</v>
      </c>
      <c r="E184" s="57">
        <f t="shared" si="67"/>
        <v>0</v>
      </c>
      <c r="F184" s="57">
        <f t="shared" si="67"/>
        <v>0</v>
      </c>
      <c r="G184" s="57">
        <f t="shared" si="67"/>
        <v>0</v>
      </c>
      <c r="H184" s="58">
        <f t="shared" si="67"/>
        <v>0</v>
      </c>
      <c r="I184" s="16">
        <f t="shared" si="67"/>
        <v>0</v>
      </c>
    </row>
    <row r="185" spans="1:11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68">IF($I184=0,"-",C184/$I184)</f>
        <v>-</v>
      </c>
      <c r="D185" s="98" t="str">
        <f t="shared" si="68"/>
        <v>-</v>
      </c>
      <c r="E185" s="98" t="str">
        <f t="shared" si="68"/>
        <v>-</v>
      </c>
      <c r="F185" s="98" t="str">
        <f t="shared" si="68"/>
        <v>-</v>
      </c>
      <c r="G185" s="98" t="str">
        <f t="shared" si="68"/>
        <v>-</v>
      </c>
      <c r="H185" s="99" t="str">
        <f t="shared" si="68"/>
        <v>-</v>
      </c>
      <c r="I185" s="63">
        <f>SUM(B185:H185)</f>
        <v>0</v>
      </c>
      <c r="K185" s="174"/>
    </row>
    <row r="186" spans="1:11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</row>
    <row r="187" spans="1:11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</row>
    <row r="188" spans="1:11" ht="14.25" customHeight="1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</row>
    <row r="189" spans="1:11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</row>
    <row r="190" spans="1:11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>SUM(B190:H190)</f>
        <v>0</v>
      </c>
    </row>
    <row r="191" spans="1:11" x14ac:dyDescent="0.25">
      <c r="A191" s="29" t="s">
        <v>9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ref="I191:I209" si="69">SUM(B191:H191)</f>
        <v>0</v>
      </c>
    </row>
    <row r="192" spans="1:11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69"/>
        <v>0</v>
      </c>
    </row>
    <row r="193" spans="1:9" x14ac:dyDescent="0.25">
      <c r="A193" s="29" t="s">
        <v>15</v>
      </c>
      <c r="B193" s="18">
        <v>5.1180348771492508</v>
      </c>
      <c r="C193" s="18">
        <v>3.8539871148812375E-2</v>
      </c>
      <c r="D193" s="18">
        <v>7.9821817261205563</v>
      </c>
      <c r="E193" s="18">
        <v>0</v>
      </c>
      <c r="F193" s="214"/>
      <c r="G193" s="18">
        <v>0</v>
      </c>
      <c r="H193" s="30">
        <v>0</v>
      </c>
      <c r="I193" s="16">
        <f t="shared" si="69"/>
        <v>13.138756474418621</v>
      </c>
    </row>
    <row r="194" spans="1:9" x14ac:dyDescent="0.25">
      <c r="A194" s="21" t="s">
        <v>67</v>
      </c>
      <c r="B194" s="22">
        <v>1.7709967882315105</v>
      </c>
      <c r="C194" s="22">
        <v>1.2495692569939405</v>
      </c>
      <c r="D194" s="22">
        <v>4.4394131426122856</v>
      </c>
      <c r="E194" s="22">
        <v>0</v>
      </c>
      <c r="F194" s="214"/>
      <c r="G194" s="22">
        <v>0</v>
      </c>
      <c r="H194" s="23">
        <v>0</v>
      </c>
      <c r="I194" s="24">
        <f t="shared" si="69"/>
        <v>7.4599791878377371</v>
      </c>
    </row>
    <row r="195" spans="1:9" x14ac:dyDescent="0.25">
      <c r="A195" s="29" t="s">
        <v>56</v>
      </c>
      <c r="B195" s="18">
        <v>2.2425023971393803E-9</v>
      </c>
      <c r="C195" s="18">
        <v>2.2425023971393803E-9</v>
      </c>
      <c r="D195" s="18">
        <v>3.6186228360549078E-2</v>
      </c>
      <c r="E195" s="18">
        <v>0.59781485750328056</v>
      </c>
      <c r="F195" s="214"/>
      <c r="G195" s="18">
        <v>0</v>
      </c>
      <c r="H195" s="30">
        <v>0</v>
      </c>
      <c r="I195" s="16">
        <f t="shared" si="69"/>
        <v>0.63400109034883445</v>
      </c>
    </row>
    <row r="196" spans="1:9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69"/>
        <v>0</v>
      </c>
    </row>
    <row r="197" spans="1:9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69"/>
        <v>0</v>
      </c>
    </row>
    <row r="198" spans="1:9" x14ac:dyDescent="0.25">
      <c r="A198" s="21" t="s">
        <v>16</v>
      </c>
      <c r="B198" s="22">
        <v>7.7842282296343036E-3</v>
      </c>
      <c r="C198" s="22">
        <v>6.3377852421387174E-4</v>
      </c>
      <c r="D198" s="22">
        <v>4.891342254643132E-3</v>
      </c>
      <c r="E198" s="22">
        <v>0</v>
      </c>
      <c r="F198" s="214"/>
      <c r="G198" s="22">
        <v>0</v>
      </c>
      <c r="H198" s="23">
        <v>0</v>
      </c>
      <c r="I198" s="24">
        <f t="shared" si="69"/>
        <v>1.3309349008491306E-2</v>
      </c>
    </row>
    <row r="199" spans="1:9" x14ac:dyDescent="0.25">
      <c r="A199" s="29" t="s">
        <v>136</v>
      </c>
      <c r="B199" s="18">
        <v>16.663045358504021</v>
      </c>
      <c r="C199" s="18">
        <v>18.11378647708235</v>
      </c>
      <c r="D199" s="18">
        <v>162.530405044117</v>
      </c>
      <c r="E199" s="18">
        <v>1.714329678387174</v>
      </c>
      <c r="F199" s="214"/>
      <c r="G199" s="18">
        <v>0</v>
      </c>
      <c r="H199" s="30">
        <v>0</v>
      </c>
      <c r="I199" s="16">
        <f t="shared" si="69"/>
        <v>199.02156655809054</v>
      </c>
    </row>
    <row r="200" spans="1:9" x14ac:dyDescent="0.25">
      <c r="A200" s="21" t="s">
        <v>24</v>
      </c>
      <c r="B200" s="22">
        <v>1.910666713316673</v>
      </c>
      <c r="C200" s="22">
        <v>2.3616884720002833E-2</v>
      </c>
      <c r="D200" s="22">
        <v>23.296231828366103</v>
      </c>
      <c r="E200" s="22">
        <v>17.030261782588859</v>
      </c>
      <c r="F200" s="214"/>
      <c r="G200" s="22">
        <v>1.8359025361587922</v>
      </c>
      <c r="H200" s="23">
        <v>1.1698246497248358E-2</v>
      </c>
      <c r="I200" s="24">
        <f t="shared" si="69"/>
        <v>44.108377991647679</v>
      </c>
    </row>
    <row r="201" spans="1:9" x14ac:dyDescent="0.25">
      <c r="A201" s="29" t="s">
        <v>23</v>
      </c>
      <c r="B201" s="18">
        <v>0.18619116330271052</v>
      </c>
      <c r="C201" s="18">
        <v>3.9972067518345748E-2</v>
      </c>
      <c r="D201" s="18">
        <v>1.1308161541052813E-2</v>
      </c>
      <c r="E201" s="18">
        <v>0</v>
      </c>
      <c r="F201" s="214"/>
      <c r="G201" s="18">
        <v>0</v>
      </c>
      <c r="H201" s="30">
        <v>0</v>
      </c>
      <c r="I201" s="16">
        <f t="shared" si="69"/>
        <v>0.2374713923621091</v>
      </c>
    </row>
    <row r="202" spans="1:9" x14ac:dyDescent="0.25">
      <c r="A202" s="21" t="s">
        <v>58</v>
      </c>
      <c r="B202" s="22">
        <v>0.12725386241344533</v>
      </c>
      <c r="C202" s="22">
        <v>0.19425860470264839</v>
      </c>
      <c r="D202" s="22">
        <v>0.32876442070541895</v>
      </c>
      <c r="E202" s="22">
        <v>0</v>
      </c>
      <c r="F202" s="214"/>
      <c r="G202" s="22">
        <v>0</v>
      </c>
      <c r="H202" s="23">
        <v>0</v>
      </c>
      <c r="I202" s="24">
        <f t="shared" si="69"/>
        <v>0.65027688782151261</v>
      </c>
    </row>
    <row r="203" spans="1:9" x14ac:dyDescent="0.25">
      <c r="A203" s="29" t="s">
        <v>21</v>
      </c>
      <c r="B203" s="18">
        <v>1.2026879999999998E-2</v>
      </c>
      <c r="C203" s="18">
        <v>1.2026879999999998E-2</v>
      </c>
      <c r="D203" s="18">
        <v>0.22851072</v>
      </c>
      <c r="E203" s="18">
        <v>0</v>
      </c>
      <c r="F203" s="214"/>
      <c r="G203" s="18">
        <v>0</v>
      </c>
      <c r="H203" s="30">
        <v>0</v>
      </c>
      <c r="I203" s="16">
        <f t="shared" si="69"/>
        <v>0.25256447999999998</v>
      </c>
    </row>
    <row r="204" spans="1:9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69"/>
        <v>0</v>
      </c>
    </row>
    <row r="205" spans="1:9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69"/>
        <v>0</v>
      </c>
    </row>
    <row r="206" spans="1:9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69"/>
        <v>0</v>
      </c>
    </row>
    <row r="207" spans="1:9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69"/>
        <v>0</v>
      </c>
    </row>
    <row r="208" spans="1:9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69"/>
        <v>0</v>
      </c>
    </row>
    <row r="209" spans="1:11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69"/>
        <v>0</v>
      </c>
    </row>
    <row r="210" spans="1:11" x14ac:dyDescent="0.25">
      <c r="A210" s="56" t="s">
        <v>25</v>
      </c>
      <c r="B210" s="57">
        <f>SUM(B189:B205)</f>
        <v>25.795999873389746</v>
      </c>
      <c r="C210" s="57">
        <f t="shared" ref="C210:I210" si="70">SUM(C189:C205)</f>
        <v>19.672403822932814</v>
      </c>
      <c r="D210" s="57">
        <f t="shared" si="70"/>
        <v>198.85789261407763</v>
      </c>
      <c r="E210" s="57">
        <f t="shared" si="70"/>
        <v>19.342406318479313</v>
      </c>
      <c r="F210" s="57">
        <f t="shared" si="70"/>
        <v>0</v>
      </c>
      <c r="G210" s="57">
        <f t="shared" si="70"/>
        <v>1.8359025361587922</v>
      </c>
      <c r="H210" s="58">
        <f t="shared" si="70"/>
        <v>1.1698246497248358E-2</v>
      </c>
      <c r="I210" s="16">
        <f t="shared" si="70"/>
        <v>265.51630341153555</v>
      </c>
    </row>
    <row r="211" spans="1:11" s="1" customFormat="1" ht="15" thickBot="1" x14ac:dyDescent="0.35">
      <c r="A211" s="61" t="s">
        <v>86</v>
      </c>
      <c r="B211" s="98">
        <f>IF($I210=0,"-",B210/$I210)</f>
        <v>9.7154108964101454E-2</v>
      </c>
      <c r="C211" s="98">
        <f t="shared" ref="C211:H211" si="71">IF($I210=0,"-",C210/$I210)</f>
        <v>7.4091133275690724E-2</v>
      </c>
      <c r="D211" s="98">
        <f t="shared" si="71"/>
        <v>0.74894795558319793</v>
      </c>
      <c r="E211" s="98">
        <f t="shared" si="71"/>
        <v>7.2848281141138269E-2</v>
      </c>
      <c r="F211" s="98">
        <f t="shared" si="71"/>
        <v>0</v>
      </c>
      <c r="G211" s="98">
        <f t="shared" si="71"/>
        <v>6.914462549266683E-3</v>
      </c>
      <c r="H211" s="99">
        <f t="shared" si="71"/>
        <v>4.4058486604932594E-5</v>
      </c>
      <c r="I211" s="63">
        <f>SUM(B211:H211)</f>
        <v>1</v>
      </c>
      <c r="K211" s="174"/>
    </row>
    <row r="212" spans="1:11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</row>
    <row r="213" spans="1:11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</row>
    <row r="214" spans="1:11" ht="14.25" customHeight="1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</row>
    <row r="215" spans="1:11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</row>
    <row r="216" spans="1:11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>SUM(B216:H216)</f>
        <v>0</v>
      </c>
    </row>
    <row r="217" spans="1:11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ref="I217:I235" si="72">SUM(B217:H217)</f>
        <v>0</v>
      </c>
    </row>
    <row r="218" spans="1:11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72"/>
        <v>0</v>
      </c>
    </row>
    <row r="219" spans="1:11" x14ac:dyDescent="0.25">
      <c r="A219" s="29" t="s">
        <v>15</v>
      </c>
      <c r="B219" s="18">
        <v>0.35558636316067455</v>
      </c>
      <c r="C219" s="18">
        <v>0.1822120346579553</v>
      </c>
      <c r="D219" s="18">
        <v>0.14579550903637958</v>
      </c>
      <c r="E219" s="18">
        <v>0</v>
      </c>
      <c r="F219" s="214"/>
      <c r="G219" s="18">
        <v>0</v>
      </c>
      <c r="H219" s="30">
        <v>0</v>
      </c>
      <c r="I219" s="16">
        <f t="shared" si="72"/>
        <v>0.68359390685500943</v>
      </c>
    </row>
    <row r="220" spans="1:11" x14ac:dyDescent="0.25">
      <c r="A220" s="21" t="s">
        <v>67</v>
      </c>
      <c r="B220" s="22">
        <v>0.26097382052561502</v>
      </c>
      <c r="C220" s="22">
        <v>8.6317378840378031E-2</v>
      </c>
      <c r="D220" s="22">
        <v>0.2569304525166532</v>
      </c>
      <c r="E220" s="22">
        <v>0</v>
      </c>
      <c r="F220" s="214"/>
      <c r="G220" s="22">
        <v>0</v>
      </c>
      <c r="H220" s="23">
        <v>0</v>
      </c>
      <c r="I220" s="24">
        <f t="shared" si="72"/>
        <v>0.6042216518826462</v>
      </c>
    </row>
    <row r="221" spans="1:11" x14ac:dyDescent="0.25">
      <c r="A221" s="29" t="s">
        <v>56</v>
      </c>
      <c r="B221" s="18">
        <v>0</v>
      </c>
      <c r="C221" s="18">
        <v>0</v>
      </c>
      <c r="D221" s="18">
        <v>1.9228147434942306E-4</v>
      </c>
      <c r="E221" s="18">
        <v>1.1536888460965383E-3</v>
      </c>
      <c r="F221" s="214"/>
      <c r="G221" s="18">
        <v>0</v>
      </c>
      <c r="H221" s="30">
        <v>0</v>
      </c>
      <c r="I221" s="16">
        <f t="shared" si="72"/>
        <v>1.3459703204459614E-3</v>
      </c>
    </row>
    <row r="222" spans="1:11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72"/>
        <v>0</v>
      </c>
    </row>
    <row r="223" spans="1:11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72"/>
        <v>0</v>
      </c>
    </row>
    <row r="224" spans="1:11" x14ac:dyDescent="0.25">
      <c r="A224" s="21" t="s">
        <v>16</v>
      </c>
      <c r="B224" s="22">
        <v>2.3925322919403179E-4</v>
      </c>
      <c r="C224" s="22">
        <v>0</v>
      </c>
      <c r="D224" s="22">
        <v>1.1538423136325251E-3</v>
      </c>
      <c r="E224" s="22">
        <v>5.0085180065009499E-5</v>
      </c>
      <c r="F224" s="214"/>
      <c r="G224" s="22">
        <v>0</v>
      </c>
      <c r="H224" s="23">
        <v>0</v>
      </c>
      <c r="I224" s="24">
        <f t="shared" si="72"/>
        <v>1.4431807228915663E-3</v>
      </c>
    </row>
    <row r="225" spans="1:11" x14ac:dyDescent="0.25">
      <c r="A225" s="29" t="s">
        <v>136</v>
      </c>
      <c r="B225" s="18">
        <v>0.77749275821477593</v>
      </c>
      <c r="C225" s="18">
        <v>1.8701288499912958E-2</v>
      </c>
      <c r="D225" s="18">
        <v>4.2120210204036468</v>
      </c>
      <c r="E225" s="18">
        <v>0.31932602984217412</v>
      </c>
      <c r="F225" s="214"/>
      <c r="G225" s="18">
        <v>0</v>
      </c>
      <c r="H225" s="30">
        <v>0</v>
      </c>
      <c r="I225" s="16">
        <f t="shared" si="72"/>
        <v>5.3275410969605099</v>
      </c>
    </row>
    <row r="226" spans="1:11" x14ac:dyDescent="0.25">
      <c r="A226" s="21" t="s">
        <v>24</v>
      </c>
      <c r="B226" s="22">
        <v>0.13128406720104549</v>
      </c>
      <c r="C226" s="22">
        <v>4.1062965028421019E-3</v>
      </c>
      <c r="D226" s="22">
        <v>0.24853544447770698</v>
      </c>
      <c r="E226" s="22">
        <v>1.2942216967580473</v>
      </c>
      <c r="F226" s="214"/>
      <c r="G226" s="22">
        <v>0.25788650815237185</v>
      </c>
      <c r="H226" s="23">
        <v>2.8590103307235524E-2</v>
      </c>
      <c r="I226" s="24">
        <f t="shared" si="72"/>
        <v>1.9646241163992493</v>
      </c>
    </row>
    <row r="227" spans="1:11" x14ac:dyDescent="0.25">
      <c r="A227" s="29" t="s">
        <v>23</v>
      </c>
      <c r="B227" s="18">
        <v>0.29408842271727631</v>
      </c>
      <c r="C227" s="18">
        <v>0</v>
      </c>
      <c r="D227" s="18">
        <v>6.6774055375715055E-2</v>
      </c>
      <c r="E227" s="18">
        <v>0</v>
      </c>
      <c r="F227" s="214"/>
      <c r="G227" s="18">
        <v>0</v>
      </c>
      <c r="H227" s="30">
        <v>0</v>
      </c>
      <c r="I227" s="16">
        <f t="shared" si="72"/>
        <v>0.36086247809299138</v>
      </c>
    </row>
    <row r="228" spans="1:11" x14ac:dyDescent="0.25">
      <c r="A228" s="21" t="s">
        <v>58</v>
      </c>
      <c r="B228" s="22">
        <v>2.9742740963855426E-2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72"/>
        <v>2.9742740963855426E-2</v>
      </c>
    </row>
    <row r="229" spans="1:11" x14ac:dyDescent="0.25">
      <c r="A229" s="29" t="s">
        <v>21</v>
      </c>
      <c r="B229" s="18">
        <v>0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72"/>
        <v>0</v>
      </c>
    </row>
    <row r="230" spans="1:11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72"/>
        <v>0</v>
      </c>
    </row>
    <row r="231" spans="1:11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72"/>
        <v>0</v>
      </c>
    </row>
    <row r="232" spans="1:11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72"/>
        <v>0</v>
      </c>
    </row>
    <row r="233" spans="1:11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72"/>
        <v>0</v>
      </c>
    </row>
    <row r="234" spans="1:11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72"/>
        <v>0</v>
      </c>
    </row>
    <row r="235" spans="1:11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72"/>
        <v>0</v>
      </c>
    </row>
    <row r="236" spans="1:11" x14ac:dyDescent="0.25">
      <c r="A236" s="56" t="s">
        <v>25</v>
      </c>
      <c r="B236" s="57">
        <f>SUM(B215:B231)</f>
        <v>1.8494074260124367</v>
      </c>
      <c r="C236" s="57">
        <f t="shared" ref="C236:I236" si="73">SUM(C215:C231)</f>
        <v>0.29133699850108841</v>
      </c>
      <c r="D236" s="57">
        <f t="shared" si="73"/>
        <v>4.9314026055980831</v>
      </c>
      <c r="E236" s="57">
        <f t="shared" si="73"/>
        <v>1.6147515006263831</v>
      </c>
      <c r="F236" s="57">
        <f t="shared" si="73"/>
        <v>0</v>
      </c>
      <c r="G236" s="57">
        <f t="shared" si="73"/>
        <v>0.25788650815237185</v>
      </c>
      <c r="H236" s="58">
        <f t="shared" si="73"/>
        <v>2.8590103307235524E-2</v>
      </c>
      <c r="I236" s="16">
        <f t="shared" si="73"/>
        <v>8.9733751421976002</v>
      </c>
    </row>
    <row r="237" spans="1:11" s="1" customFormat="1" ht="15" thickBot="1" x14ac:dyDescent="0.35">
      <c r="A237" s="61" t="s">
        <v>86</v>
      </c>
      <c r="B237" s="98">
        <f>IF($I236=0,"-",B236/$I236)</f>
        <v>0.20609942153377001</v>
      </c>
      <c r="C237" s="98">
        <f t="shared" ref="C237:H237" si="74">IF($I236=0,"-",C236/$I236)</f>
        <v>3.2466824788263481E-2</v>
      </c>
      <c r="D237" s="98">
        <f t="shared" si="74"/>
        <v>0.5495593940353608</v>
      </c>
      <c r="E237" s="98">
        <f t="shared" si="74"/>
        <v>0.17994918021792708</v>
      </c>
      <c r="F237" s="98">
        <f t="shared" si="74"/>
        <v>0</v>
      </c>
      <c r="G237" s="98">
        <f t="shared" si="74"/>
        <v>2.8739075773133772E-2</v>
      </c>
      <c r="H237" s="99">
        <f t="shared" si="74"/>
        <v>3.186103651544623E-3</v>
      </c>
      <c r="I237" s="63">
        <f>SUM(B237:H237)</f>
        <v>0.99999999999999967</v>
      </c>
      <c r="K237" s="174"/>
    </row>
    <row r="238" spans="1:11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</row>
    <row r="239" spans="1:11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</row>
    <row r="240" spans="1:11" ht="14.25" customHeight="1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</row>
    <row r="241" spans="1:9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</row>
    <row r="242" spans="1:9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>SUM(B242:H242)</f>
        <v>0</v>
      </c>
    </row>
    <row r="243" spans="1:9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ref="I243:I261" si="75">SUM(B243:H243)</f>
        <v>0</v>
      </c>
    </row>
    <row r="244" spans="1:9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75"/>
        <v>0</v>
      </c>
    </row>
    <row r="245" spans="1:9" x14ac:dyDescent="0.25">
      <c r="A245" s="29" t="s">
        <v>15</v>
      </c>
      <c r="B245" s="18">
        <v>17.032154365943335</v>
      </c>
      <c r="C245" s="18">
        <v>8.8664061204377781E-2</v>
      </c>
      <c r="D245" s="18">
        <v>0.88517209629222549</v>
      </c>
      <c r="E245" s="18">
        <v>0</v>
      </c>
      <c r="F245" s="214"/>
      <c r="G245" s="18">
        <v>0</v>
      </c>
      <c r="H245" s="30">
        <v>0</v>
      </c>
      <c r="I245" s="16">
        <f t="shared" si="75"/>
        <v>18.005990523439937</v>
      </c>
    </row>
    <row r="246" spans="1:9" x14ac:dyDescent="0.25">
      <c r="A246" s="21" t="s">
        <v>67</v>
      </c>
      <c r="B246" s="22">
        <v>14.537783783171907</v>
      </c>
      <c r="C246" s="22">
        <v>6.6890289808665973E-2</v>
      </c>
      <c r="D246" s="22">
        <v>0.99240896445091742</v>
      </c>
      <c r="E246" s="22">
        <v>0</v>
      </c>
      <c r="F246" s="214"/>
      <c r="G246" s="22">
        <v>0</v>
      </c>
      <c r="H246" s="23">
        <v>0</v>
      </c>
      <c r="I246" s="24">
        <f t="shared" si="75"/>
        <v>15.59708303743149</v>
      </c>
    </row>
    <row r="247" spans="1:9" x14ac:dyDescent="0.25">
      <c r="A247" s="29" t="s">
        <v>56</v>
      </c>
      <c r="B247" s="18">
        <v>1.6419602314029006E-9</v>
      </c>
      <c r="C247" s="18">
        <v>1.6419602314029006E-9</v>
      </c>
      <c r="D247" s="18">
        <v>1.6419602314029006E-9</v>
      </c>
      <c r="E247" s="18">
        <v>0.34454546714181006</v>
      </c>
      <c r="F247" s="214"/>
      <c r="G247" s="18">
        <v>0</v>
      </c>
      <c r="H247" s="30">
        <v>0</v>
      </c>
      <c r="I247" s="16">
        <f t="shared" si="75"/>
        <v>0.34454547206769076</v>
      </c>
    </row>
    <row r="248" spans="1:9" x14ac:dyDescent="0.25">
      <c r="A248" s="21" t="s">
        <v>11</v>
      </c>
      <c r="B248" s="22">
        <v>3.8137711717621468E-9</v>
      </c>
      <c r="C248" s="22">
        <v>3.8137711717621468E-9</v>
      </c>
      <c r="D248" s="22">
        <v>3.8137711717621468E-9</v>
      </c>
      <c r="E248" s="22">
        <v>4.064456960802194E-3</v>
      </c>
      <c r="F248" s="214"/>
      <c r="G248" s="22">
        <v>0</v>
      </c>
      <c r="H248" s="23">
        <v>0</v>
      </c>
      <c r="I248" s="24">
        <f t="shared" si="75"/>
        <v>4.0644684021157096E-3</v>
      </c>
    </row>
    <row r="249" spans="1:9" x14ac:dyDescent="0.25">
      <c r="A249" s="29" t="s">
        <v>57</v>
      </c>
      <c r="B249" s="18">
        <v>5.7309350751974042E-3</v>
      </c>
      <c r="C249" s="18">
        <v>5.7309350751974042E-3</v>
      </c>
      <c r="D249" s="18">
        <v>0.10888776642875067</v>
      </c>
      <c r="E249" s="18">
        <v>0</v>
      </c>
      <c r="F249" s="214"/>
      <c r="G249" s="18">
        <v>0</v>
      </c>
      <c r="H249" s="30">
        <v>0</v>
      </c>
      <c r="I249" s="16">
        <f t="shared" si="75"/>
        <v>0.12034963657914548</v>
      </c>
    </row>
    <row r="250" spans="1:9" x14ac:dyDescent="0.25">
      <c r="A250" s="21" t="s">
        <v>16</v>
      </c>
      <c r="B250" s="22">
        <v>0.59312798561366276</v>
      </c>
      <c r="C250" s="22">
        <v>2.6459127637875075E-2</v>
      </c>
      <c r="D250" s="22">
        <v>0.37009579824386263</v>
      </c>
      <c r="E250" s="22">
        <v>3.2529521719635648E-3</v>
      </c>
      <c r="F250" s="214"/>
      <c r="G250" s="22">
        <v>0</v>
      </c>
      <c r="H250" s="23">
        <v>0</v>
      </c>
      <c r="I250" s="24">
        <f t="shared" si="75"/>
        <v>0.99293586366736397</v>
      </c>
    </row>
    <row r="251" spans="1:9" x14ac:dyDescent="0.25">
      <c r="A251" s="29" t="s">
        <v>136</v>
      </c>
      <c r="B251" s="18">
        <v>60.027464506794409</v>
      </c>
      <c r="C251" s="18">
        <v>2.0546093890739678</v>
      </c>
      <c r="D251" s="18">
        <v>43.085225084786927</v>
      </c>
      <c r="E251" s="18">
        <v>0.21196151913166941</v>
      </c>
      <c r="F251" s="214"/>
      <c r="G251" s="18">
        <v>0</v>
      </c>
      <c r="H251" s="30">
        <v>0</v>
      </c>
      <c r="I251" s="16">
        <f t="shared" si="75"/>
        <v>105.37926049978697</v>
      </c>
    </row>
    <row r="252" spans="1:9" x14ac:dyDescent="0.25">
      <c r="A252" s="21" t="s">
        <v>24</v>
      </c>
      <c r="B252" s="22">
        <v>22.445452517960852</v>
      </c>
      <c r="C252" s="22">
        <v>0.96291982430416057</v>
      </c>
      <c r="D252" s="22">
        <v>24.877553518878553</v>
      </c>
      <c r="E252" s="22">
        <v>110.42572066476784</v>
      </c>
      <c r="F252" s="214"/>
      <c r="G252" s="22">
        <v>27.501349646893974</v>
      </c>
      <c r="H252" s="23">
        <v>2.7406499117604142</v>
      </c>
      <c r="I252" s="24">
        <f t="shared" si="75"/>
        <v>188.9536460845658</v>
      </c>
    </row>
    <row r="253" spans="1:9" x14ac:dyDescent="0.25">
      <c r="A253" s="29" t="s">
        <v>23</v>
      </c>
      <c r="B253" s="18">
        <v>4.1338883649771407</v>
      </c>
      <c r="C253" s="18">
        <v>0.22135709696099051</v>
      </c>
      <c r="D253" s="18">
        <v>0.2932535742426704</v>
      </c>
      <c r="E253" s="18">
        <v>0</v>
      </c>
      <c r="F253" s="214"/>
      <c r="G253" s="18">
        <v>0</v>
      </c>
      <c r="H253" s="30">
        <v>0</v>
      </c>
      <c r="I253" s="16">
        <f t="shared" si="75"/>
        <v>4.6484990361808016</v>
      </c>
    </row>
    <row r="254" spans="1:9" x14ac:dyDescent="0.25">
      <c r="A254" s="21" t="s">
        <v>58</v>
      </c>
      <c r="B254" s="22">
        <v>0.2765901202628186</v>
      </c>
      <c r="C254" s="22">
        <v>0.42222695498408597</v>
      </c>
      <c r="D254" s="22">
        <v>0.71457941579492645</v>
      </c>
      <c r="E254" s="22">
        <v>0</v>
      </c>
      <c r="F254" s="214"/>
      <c r="G254" s="22">
        <v>0</v>
      </c>
      <c r="H254" s="23">
        <v>0</v>
      </c>
      <c r="I254" s="24">
        <f t="shared" si="75"/>
        <v>1.4133964910418308</v>
      </c>
    </row>
    <row r="255" spans="1:9" x14ac:dyDescent="0.25">
      <c r="A255" s="29" t="s">
        <v>21</v>
      </c>
      <c r="B255" s="18">
        <v>0.10217701833220118</v>
      </c>
      <c r="C255" s="18">
        <v>6.9704971454880277E-2</v>
      </c>
      <c r="D255" s="18">
        <v>1.2919224107654042</v>
      </c>
      <c r="E255" s="18">
        <v>0</v>
      </c>
      <c r="F255" s="214"/>
      <c r="G255" s="18">
        <v>0</v>
      </c>
      <c r="H255" s="30">
        <v>0</v>
      </c>
      <c r="I255" s="16">
        <f t="shared" si="75"/>
        <v>1.4638044005524855</v>
      </c>
    </row>
    <row r="256" spans="1:9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75"/>
        <v>0</v>
      </c>
    </row>
    <row r="257" spans="1:11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75"/>
        <v>0</v>
      </c>
    </row>
    <row r="258" spans="1:11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75"/>
        <v>0</v>
      </c>
    </row>
    <row r="259" spans="1:11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75"/>
        <v>0</v>
      </c>
    </row>
    <row r="260" spans="1:11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75"/>
        <v>0</v>
      </c>
    </row>
    <row r="261" spans="1:11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75"/>
        <v>0</v>
      </c>
    </row>
    <row r="262" spans="1:11" x14ac:dyDescent="0.25">
      <c r="A262" s="56" t="s">
        <v>25</v>
      </c>
      <c r="B262" s="57">
        <f>SUM(B241:B257)</f>
        <v>119.15436960358726</v>
      </c>
      <c r="C262" s="57">
        <f t="shared" ref="C262:I262" si="76">SUM(C241:C257)</f>
        <v>3.9185626559599327</v>
      </c>
      <c r="D262" s="57">
        <f t="shared" si="76"/>
        <v>72.619098635339981</v>
      </c>
      <c r="E262" s="57">
        <f t="shared" si="76"/>
        <v>110.98954506017408</v>
      </c>
      <c r="F262" s="57">
        <f t="shared" si="76"/>
        <v>0</v>
      </c>
      <c r="G262" s="57">
        <f t="shared" si="76"/>
        <v>27.501349646893974</v>
      </c>
      <c r="H262" s="58">
        <f t="shared" si="76"/>
        <v>2.7406499117604142</v>
      </c>
      <c r="I262" s="16">
        <f t="shared" si="76"/>
        <v>336.9235755137156</v>
      </c>
    </row>
    <row r="263" spans="1:11" s="1" customFormat="1" ht="15" thickBot="1" x14ac:dyDescent="0.35">
      <c r="A263" s="61" t="s">
        <v>86</v>
      </c>
      <c r="B263" s="98">
        <f>IF($I262=0,"-",B262/$I262)</f>
        <v>0.35365399830483718</v>
      </c>
      <c r="C263" s="98">
        <f t="shared" ref="C263:H263" si="77">IF($I262=0,"-",C262/$I262)</f>
        <v>1.1630419895625304E-2</v>
      </c>
      <c r="D263" s="98">
        <f t="shared" si="77"/>
        <v>0.21553581854465323</v>
      </c>
      <c r="E263" s="98">
        <f t="shared" si="77"/>
        <v>0.32942053666308629</v>
      </c>
      <c r="F263" s="98">
        <f t="shared" si="77"/>
        <v>0</v>
      </c>
      <c r="G263" s="98">
        <f t="shared" si="77"/>
        <v>8.1624889576106377E-2</v>
      </c>
      <c r="H263" s="99">
        <f t="shared" si="77"/>
        <v>8.1343370156916981E-3</v>
      </c>
      <c r="I263" s="63">
        <f>SUM(B263:H263)</f>
        <v>1.0000000000000002</v>
      </c>
      <c r="K263" s="174"/>
    </row>
    <row r="264" spans="1:11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</row>
    <row r="265" spans="1:11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</row>
    <row r="266" spans="1:11" ht="14.25" customHeight="1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</row>
    <row r="267" spans="1:11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0</v>
      </c>
    </row>
    <row r="268" spans="1:11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>SUM(B268:H268)</f>
        <v>0</v>
      </c>
    </row>
    <row r="269" spans="1:11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ref="I269:I287" si="78">SUM(B269:H269)</f>
        <v>0</v>
      </c>
    </row>
    <row r="270" spans="1:11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78"/>
        <v>0</v>
      </c>
    </row>
    <row r="271" spans="1:11" x14ac:dyDescent="0.25">
      <c r="A271" s="29" t="s">
        <v>15</v>
      </c>
      <c r="B271" s="18">
        <v>2.93774276487061</v>
      </c>
      <c r="C271" s="18">
        <v>11.627411966687129</v>
      </c>
      <c r="D271" s="18">
        <v>4.3491870654579738</v>
      </c>
      <c r="E271" s="18">
        <v>0</v>
      </c>
      <c r="F271" s="214"/>
      <c r="G271" s="18">
        <v>0</v>
      </c>
      <c r="H271" s="30">
        <v>0</v>
      </c>
      <c r="I271" s="16">
        <f t="shared" si="78"/>
        <v>18.914341797015712</v>
      </c>
    </row>
    <row r="272" spans="1:11" x14ac:dyDescent="0.25">
      <c r="A272" s="21" t="s">
        <v>67</v>
      </c>
      <c r="B272" s="22">
        <v>1.3066467389657712</v>
      </c>
      <c r="C272" s="22">
        <v>0.41057842319750909</v>
      </c>
      <c r="D272" s="22">
        <v>3.2183218138948346</v>
      </c>
      <c r="E272" s="22">
        <v>0.1522913447293433</v>
      </c>
      <c r="F272" s="214"/>
      <c r="G272" s="22">
        <v>0</v>
      </c>
      <c r="H272" s="23">
        <v>0</v>
      </c>
      <c r="I272" s="24">
        <f t="shared" si="78"/>
        <v>5.0878383207874585</v>
      </c>
    </row>
    <row r="273" spans="1:9" x14ac:dyDescent="0.25">
      <c r="A273" s="29" t="s">
        <v>56</v>
      </c>
      <c r="B273" s="18">
        <v>1.3720201055816686E-9</v>
      </c>
      <c r="C273" s="18">
        <v>1.3720201055816686E-9</v>
      </c>
      <c r="D273" s="18">
        <v>1.3720201055816686E-9</v>
      </c>
      <c r="E273" s="18">
        <v>10.942540901065113</v>
      </c>
      <c r="F273" s="214"/>
      <c r="G273" s="18">
        <v>0</v>
      </c>
      <c r="H273" s="30">
        <v>0</v>
      </c>
      <c r="I273" s="16">
        <f t="shared" si="78"/>
        <v>10.942540905181174</v>
      </c>
    </row>
    <row r="274" spans="1:9" x14ac:dyDescent="0.25">
      <c r="A274" s="21" t="s">
        <v>11</v>
      </c>
      <c r="B274" s="22">
        <v>2.4823673076958117E-9</v>
      </c>
      <c r="C274" s="22">
        <v>2.4823673076958117E-9</v>
      </c>
      <c r="D274" s="22">
        <v>2.4823673076958117E-9</v>
      </c>
      <c r="E274" s="22">
        <v>9.6193973323383029E-4</v>
      </c>
      <c r="F274" s="214"/>
      <c r="G274" s="22">
        <v>0</v>
      </c>
      <c r="H274" s="23">
        <v>0</v>
      </c>
      <c r="I274" s="24">
        <f t="shared" si="78"/>
        <v>9.6194718033575338E-4</v>
      </c>
    </row>
    <row r="275" spans="1:9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78"/>
        <v>0</v>
      </c>
    </row>
    <row r="276" spans="1:9" x14ac:dyDescent="0.25">
      <c r="A276" s="21" t="s">
        <v>16</v>
      </c>
      <c r="B276" s="22">
        <v>0</v>
      </c>
      <c r="C276" s="22">
        <v>0</v>
      </c>
      <c r="D276" s="22">
        <v>0</v>
      </c>
      <c r="E276" s="22">
        <v>0</v>
      </c>
      <c r="F276" s="214"/>
      <c r="G276" s="22">
        <v>0</v>
      </c>
      <c r="H276" s="23">
        <v>0</v>
      </c>
      <c r="I276" s="24">
        <f t="shared" si="78"/>
        <v>0</v>
      </c>
    </row>
    <row r="277" spans="1:9" x14ac:dyDescent="0.25">
      <c r="A277" s="29" t="s">
        <v>136</v>
      </c>
      <c r="B277" s="18">
        <v>1.6747799888261008</v>
      </c>
      <c r="C277" s="18">
        <v>5.9864168873566825</v>
      </c>
      <c r="D277" s="18">
        <v>18.978389001026045</v>
      </c>
      <c r="E277" s="18">
        <v>0</v>
      </c>
      <c r="F277" s="214"/>
      <c r="G277" s="18">
        <v>0</v>
      </c>
      <c r="H277" s="30">
        <v>0</v>
      </c>
      <c r="I277" s="16">
        <f t="shared" si="78"/>
        <v>26.63958587720883</v>
      </c>
    </row>
    <row r="278" spans="1:9" x14ac:dyDescent="0.25">
      <c r="A278" s="21" t="s">
        <v>24</v>
      </c>
      <c r="B278" s="22">
        <v>0.29123202360816908</v>
      </c>
      <c r="C278" s="22">
        <v>5.7520012024146903E-9</v>
      </c>
      <c r="D278" s="22">
        <v>3.4913845627175975</v>
      </c>
      <c r="E278" s="22">
        <v>26.021510216799324</v>
      </c>
      <c r="F278" s="214"/>
      <c r="G278" s="22">
        <v>0.31657272843161383</v>
      </c>
      <c r="H278" s="23">
        <v>0</v>
      </c>
      <c r="I278" s="24">
        <f t="shared" si="78"/>
        <v>30.120699537308706</v>
      </c>
    </row>
    <row r="279" spans="1:9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78"/>
        <v>0</v>
      </c>
    </row>
    <row r="280" spans="1:9" x14ac:dyDescent="0.25">
      <c r="A280" s="21" t="s">
        <v>58</v>
      </c>
      <c r="B280" s="22">
        <v>0.10210460408163266</v>
      </c>
      <c r="C280" s="22">
        <v>5.3739265306122445E-3</v>
      </c>
      <c r="D280" s="22">
        <v>5.3739265306122445E-3</v>
      </c>
      <c r="E280" s="22">
        <v>0</v>
      </c>
      <c r="F280" s="214"/>
      <c r="G280" s="22">
        <v>0</v>
      </c>
      <c r="H280" s="23">
        <v>0</v>
      </c>
      <c r="I280" s="24">
        <f t="shared" si="78"/>
        <v>0.11285245714285716</v>
      </c>
    </row>
    <row r="281" spans="1:9" x14ac:dyDescent="0.25">
      <c r="A281" s="29" t="s">
        <v>20</v>
      </c>
      <c r="B281" s="18">
        <v>0.23008636942675156</v>
      </c>
      <c r="C281" s="18">
        <v>1.2109808917197448E-2</v>
      </c>
      <c r="D281" s="18">
        <v>1.2109808917197448E-2</v>
      </c>
      <c r="E281" s="18">
        <v>0</v>
      </c>
      <c r="F281" s="214"/>
      <c r="G281" s="18">
        <v>0</v>
      </c>
      <c r="H281" s="30">
        <v>0</v>
      </c>
      <c r="I281" s="16">
        <f t="shared" si="78"/>
        <v>0.25430598726114645</v>
      </c>
    </row>
    <row r="282" spans="1:9" x14ac:dyDescent="0.25">
      <c r="A282" s="21" t="s">
        <v>21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78"/>
        <v>0</v>
      </c>
    </row>
    <row r="283" spans="1:9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78"/>
        <v>0</v>
      </c>
    </row>
    <row r="284" spans="1:9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78"/>
        <v>0</v>
      </c>
    </row>
    <row r="285" spans="1:9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78"/>
        <v>0</v>
      </c>
    </row>
    <row r="286" spans="1:9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78"/>
        <v>0</v>
      </c>
    </row>
    <row r="287" spans="1:9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78"/>
        <v>0</v>
      </c>
    </row>
    <row r="288" spans="1:9" x14ac:dyDescent="0.25">
      <c r="A288" s="56" t="s">
        <v>25</v>
      </c>
      <c r="B288" s="57">
        <f>SUM(B267:B283)</f>
        <v>6.5425924936334221</v>
      </c>
      <c r="C288" s="57">
        <f t="shared" ref="C288:I288" si="79">SUM(C267:C283)</f>
        <v>18.04189102229552</v>
      </c>
      <c r="D288" s="57">
        <f t="shared" si="79"/>
        <v>30.054766182398652</v>
      </c>
      <c r="E288" s="57">
        <f t="shared" si="79"/>
        <v>37.117304402327015</v>
      </c>
      <c r="F288" s="57">
        <f t="shared" si="79"/>
        <v>0</v>
      </c>
      <c r="G288" s="57">
        <f t="shared" si="79"/>
        <v>0.31657272843161383</v>
      </c>
      <c r="H288" s="58">
        <f t="shared" si="79"/>
        <v>0</v>
      </c>
      <c r="I288" s="16">
        <f t="shared" si="79"/>
        <v>92.073126829086235</v>
      </c>
    </row>
    <row r="289" spans="1:11" s="1" customFormat="1" ht="15" thickBot="1" x14ac:dyDescent="0.35">
      <c r="A289" s="61" t="s">
        <v>86</v>
      </c>
      <c r="B289" s="98">
        <f>IF($I288=0,"-",B288/$I288)</f>
        <v>7.1058654343067157E-2</v>
      </c>
      <c r="C289" s="98">
        <f t="shared" ref="C289:H289" si="80">IF($I288=0,"-",C288/$I288)</f>
        <v>0.19595175751754768</v>
      </c>
      <c r="D289" s="98">
        <f t="shared" si="80"/>
        <v>0.32642278173292405</v>
      </c>
      <c r="E289" s="98">
        <f t="shared" si="80"/>
        <v>0.40312853142510552</v>
      </c>
      <c r="F289" s="98">
        <f t="shared" si="80"/>
        <v>0</v>
      </c>
      <c r="G289" s="98">
        <f t="shared" si="80"/>
        <v>3.4382749813554434E-3</v>
      </c>
      <c r="H289" s="99">
        <f t="shared" si="80"/>
        <v>0</v>
      </c>
      <c r="I289" s="63">
        <f>SUM(B289:H289)</f>
        <v>0.99999999999999978</v>
      </c>
      <c r="K289" s="174"/>
    </row>
    <row r="290" spans="1:11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</row>
    <row r="291" spans="1:11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</row>
    <row r="292" spans="1:11" ht="14.25" customHeight="1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</row>
    <row r="293" spans="1:11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</row>
    <row r="294" spans="1:11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>SUM(B294:H294)</f>
        <v>0</v>
      </c>
    </row>
    <row r="295" spans="1:11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ref="I295:I313" si="81">SUM(B295:H295)</f>
        <v>0</v>
      </c>
    </row>
    <row r="296" spans="1:11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81"/>
        <v>0</v>
      </c>
    </row>
    <row r="297" spans="1:11" x14ac:dyDescent="0.25">
      <c r="A297" s="29" t="s">
        <v>15</v>
      </c>
      <c r="B297" s="18">
        <v>12.513852674037816</v>
      </c>
      <c r="C297" s="18">
        <v>32.785620788554816</v>
      </c>
      <c r="D297" s="18">
        <v>3.8751875404848599</v>
      </c>
      <c r="E297" s="18">
        <v>0</v>
      </c>
      <c r="F297" s="214"/>
      <c r="G297" s="18">
        <v>0</v>
      </c>
      <c r="H297" s="30">
        <v>0</v>
      </c>
      <c r="I297" s="16">
        <f t="shared" si="81"/>
        <v>49.174661003077489</v>
      </c>
    </row>
    <row r="298" spans="1:11" x14ac:dyDescent="0.25">
      <c r="A298" s="21" t="s">
        <v>67</v>
      </c>
      <c r="B298" s="22">
        <v>24.468570589205235</v>
      </c>
      <c r="C298" s="22">
        <v>28.406110036666252</v>
      </c>
      <c r="D298" s="22">
        <v>8.1961270320840374</v>
      </c>
      <c r="E298" s="22">
        <v>0.12320175213445998</v>
      </c>
      <c r="F298" s="214"/>
      <c r="G298" s="22">
        <v>0</v>
      </c>
      <c r="H298" s="23">
        <v>0</v>
      </c>
      <c r="I298" s="24">
        <f t="shared" si="81"/>
        <v>61.19400941008999</v>
      </c>
    </row>
    <row r="299" spans="1:11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0.29195407877492136</v>
      </c>
      <c r="F299" s="214"/>
      <c r="G299" s="18">
        <v>0</v>
      </c>
      <c r="H299" s="30">
        <v>0</v>
      </c>
      <c r="I299" s="16">
        <f t="shared" si="81"/>
        <v>0.29195407877492136</v>
      </c>
    </row>
    <row r="300" spans="1:11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81"/>
        <v>0</v>
      </c>
    </row>
    <row r="301" spans="1:11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81"/>
        <v>0</v>
      </c>
    </row>
    <row r="302" spans="1:11" x14ac:dyDescent="0.25">
      <c r="A302" s="21" t="s">
        <v>16</v>
      </c>
      <c r="B302" s="22">
        <v>0.98527004459622947</v>
      </c>
      <c r="C302" s="22">
        <v>1.8644277542788739</v>
      </c>
      <c r="D302" s="22">
        <v>4.890853309867909</v>
      </c>
      <c r="E302" s="22">
        <v>8.4278498525090555</v>
      </c>
      <c r="F302" s="214"/>
      <c r="G302" s="22">
        <v>0</v>
      </c>
      <c r="H302" s="23">
        <v>0</v>
      </c>
      <c r="I302" s="24">
        <f t="shared" si="81"/>
        <v>16.168400961252068</v>
      </c>
    </row>
    <row r="303" spans="1:11" x14ac:dyDescent="0.25">
      <c r="A303" s="29" t="s">
        <v>136</v>
      </c>
      <c r="B303" s="18">
        <v>13.615633604428155</v>
      </c>
      <c r="C303" s="18">
        <v>162.42856229202621</v>
      </c>
      <c r="D303" s="18">
        <v>30.524212645446863</v>
      </c>
      <c r="E303" s="18">
        <v>0.14786779801513625</v>
      </c>
      <c r="F303" s="214"/>
      <c r="G303" s="18">
        <v>0</v>
      </c>
      <c r="H303" s="30">
        <v>0</v>
      </c>
      <c r="I303" s="16">
        <f t="shared" si="81"/>
        <v>206.71627633991636</v>
      </c>
    </row>
    <row r="304" spans="1:11" x14ac:dyDescent="0.25">
      <c r="A304" s="21" t="s">
        <v>24</v>
      </c>
      <c r="B304" s="22">
        <v>25.54098481660748</v>
      </c>
      <c r="C304" s="22">
        <v>1.6713790941683584</v>
      </c>
      <c r="D304" s="22">
        <v>5.523848196272616</v>
      </c>
      <c r="E304" s="22">
        <v>181.84253544305949</v>
      </c>
      <c r="F304" s="214"/>
      <c r="G304" s="22">
        <v>13.048345839504865</v>
      </c>
      <c r="H304" s="23">
        <v>8.5863222405575639E-3</v>
      </c>
      <c r="I304" s="24">
        <f t="shared" si="81"/>
        <v>227.63567971185336</v>
      </c>
    </row>
    <row r="305" spans="1:11" x14ac:dyDescent="0.25">
      <c r="A305" s="29" t="s">
        <v>23</v>
      </c>
      <c r="B305" s="18">
        <v>0.33370238470427743</v>
      </c>
      <c r="C305" s="18">
        <v>0.31845088273820776</v>
      </c>
      <c r="D305" s="18">
        <v>2.0499259254826039</v>
      </c>
      <c r="E305" s="18">
        <v>0</v>
      </c>
      <c r="F305" s="214"/>
      <c r="G305" s="18">
        <v>0</v>
      </c>
      <c r="H305" s="30">
        <v>0</v>
      </c>
      <c r="I305" s="16">
        <f t="shared" si="81"/>
        <v>2.7020791929250891</v>
      </c>
    </row>
    <row r="306" spans="1:11" x14ac:dyDescent="0.25">
      <c r="A306" s="21" t="s">
        <v>58</v>
      </c>
      <c r="B306" s="22">
        <v>2.2649838904847139</v>
      </c>
      <c r="C306" s="22">
        <v>0</v>
      </c>
      <c r="D306" s="22">
        <v>1.4006307066507147</v>
      </c>
      <c r="E306" s="22">
        <v>0</v>
      </c>
      <c r="F306" s="214"/>
      <c r="G306" s="22">
        <v>0</v>
      </c>
      <c r="H306" s="23">
        <v>0</v>
      </c>
      <c r="I306" s="24">
        <f t="shared" si="81"/>
        <v>3.6656145971354288</v>
      </c>
    </row>
    <row r="307" spans="1:11" x14ac:dyDescent="0.25">
      <c r="A307" s="29" t="s">
        <v>21</v>
      </c>
      <c r="B307" s="18">
        <v>3.9935818432727546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81"/>
        <v>3.9935818432727546</v>
      </c>
    </row>
    <row r="308" spans="1:11" x14ac:dyDescent="0.25">
      <c r="A308" s="21" t="s">
        <v>20</v>
      </c>
      <c r="B308" s="22">
        <v>0</v>
      </c>
      <c r="C308" s="22">
        <v>0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81"/>
        <v>0</v>
      </c>
    </row>
    <row r="309" spans="1:11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81"/>
        <v>0</v>
      </c>
    </row>
    <row r="310" spans="1:11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81"/>
        <v>0</v>
      </c>
    </row>
    <row r="311" spans="1:11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81"/>
        <v>0</v>
      </c>
    </row>
    <row r="312" spans="1:11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81"/>
        <v>0</v>
      </c>
    </row>
    <row r="313" spans="1:11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81"/>
        <v>0</v>
      </c>
    </row>
    <row r="314" spans="1:11" x14ac:dyDescent="0.25">
      <c r="A314" s="56" t="s">
        <v>25</v>
      </c>
      <c r="B314" s="57">
        <f>SUM(B293:B309)</f>
        <v>83.716579847336661</v>
      </c>
      <c r="C314" s="57">
        <f t="shared" ref="C314:I314" si="82">SUM(C293:C309)</f>
        <v>227.47455084843273</v>
      </c>
      <c r="D314" s="57">
        <f t="shared" si="82"/>
        <v>56.460785356289605</v>
      </c>
      <c r="E314" s="57">
        <f t="shared" si="82"/>
        <v>190.83340892449306</v>
      </c>
      <c r="F314" s="57">
        <f t="shared" si="82"/>
        <v>0</v>
      </c>
      <c r="G314" s="57">
        <f t="shared" si="82"/>
        <v>13.048345839504865</v>
      </c>
      <c r="H314" s="58">
        <f t="shared" si="82"/>
        <v>8.5863222405575639E-3</v>
      </c>
      <c r="I314" s="16">
        <f t="shared" si="82"/>
        <v>571.54225713829749</v>
      </c>
    </row>
    <row r="315" spans="1:11" s="1" customFormat="1" ht="15" thickBot="1" x14ac:dyDescent="0.35">
      <c r="A315" s="61" t="s">
        <v>86</v>
      </c>
      <c r="B315" s="98">
        <f>IF($I314=0,"-",B314/$I314)</f>
        <v>0.14647487355791358</v>
      </c>
      <c r="C315" s="98">
        <f t="shared" ref="C315:H315" si="83">IF($I314=0,"-",C314/$I314)</f>
        <v>0.39800128163295223</v>
      </c>
      <c r="D315" s="98">
        <f t="shared" si="83"/>
        <v>9.8786720756200624E-2</v>
      </c>
      <c r="E315" s="98">
        <f t="shared" si="83"/>
        <v>0.33389203779960686</v>
      </c>
      <c r="F315" s="98">
        <f t="shared" si="83"/>
        <v>0</v>
      </c>
      <c r="G315" s="98">
        <f t="shared" si="83"/>
        <v>2.283006317824637E-2</v>
      </c>
      <c r="H315" s="99">
        <f t="shared" si="83"/>
        <v>1.5023075080308385E-5</v>
      </c>
      <c r="I315" s="63">
        <f>SUM(B315:H315)</f>
        <v>0.99999999999999989</v>
      </c>
      <c r="K315" s="174"/>
    </row>
    <row r="316" spans="1:11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</row>
    <row r="317" spans="1:11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</row>
    <row r="318" spans="1:11" ht="14.25" customHeight="1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</row>
    <row r="319" spans="1:11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</row>
    <row r="320" spans="1:11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>SUM(B320:H320)</f>
        <v>0</v>
      </c>
    </row>
    <row r="321" spans="1:9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ref="I321:I339" si="84">SUM(B321:H321)</f>
        <v>0</v>
      </c>
    </row>
    <row r="322" spans="1:9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84"/>
        <v>0</v>
      </c>
    </row>
    <row r="323" spans="1:9" x14ac:dyDescent="0.25">
      <c r="A323" s="29" t="s">
        <v>15</v>
      </c>
      <c r="B323" s="18">
        <v>0.27854587030712674</v>
      </c>
      <c r="C323" s="18">
        <v>0.40326980645195759</v>
      </c>
      <c r="D323" s="18">
        <v>0.22566771227389343</v>
      </c>
      <c r="E323" s="18">
        <v>0</v>
      </c>
      <c r="F323" s="214"/>
      <c r="G323" s="18">
        <v>0</v>
      </c>
      <c r="H323" s="30">
        <v>0</v>
      </c>
      <c r="I323" s="16">
        <f t="shared" si="84"/>
        <v>0.90748338903297787</v>
      </c>
    </row>
    <row r="324" spans="1:9" x14ac:dyDescent="0.25">
      <c r="A324" s="21" t="s">
        <v>67</v>
      </c>
      <c r="B324" s="22">
        <v>0.92232592847939543</v>
      </c>
      <c r="C324" s="22">
        <v>3.5097660595606272E-5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84"/>
        <v>0.92236102613999105</v>
      </c>
    </row>
    <row r="325" spans="1:9" x14ac:dyDescent="0.25">
      <c r="A325" s="29" t="s">
        <v>56</v>
      </c>
      <c r="B325" s="18">
        <v>2.7218880858642727E-9</v>
      </c>
      <c r="C325" s="18">
        <v>5.6381065577105947E-2</v>
      </c>
      <c r="D325" s="18">
        <v>0</v>
      </c>
      <c r="E325" s="18">
        <v>0.375906750091826</v>
      </c>
      <c r="F325" s="214"/>
      <c r="G325" s="18">
        <v>0</v>
      </c>
      <c r="H325" s="30">
        <v>0</v>
      </c>
      <c r="I325" s="16">
        <f t="shared" si="84"/>
        <v>0.43228781839082003</v>
      </c>
    </row>
    <row r="326" spans="1:9" x14ac:dyDescent="0.25">
      <c r="A326" s="21" t="s">
        <v>11</v>
      </c>
      <c r="B326" s="22">
        <v>0</v>
      </c>
      <c r="C326" s="22">
        <v>0</v>
      </c>
      <c r="D326" s="22">
        <v>0</v>
      </c>
      <c r="E326" s="22">
        <v>0</v>
      </c>
      <c r="F326" s="214"/>
      <c r="G326" s="22">
        <v>0</v>
      </c>
      <c r="H326" s="23">
        <v>0</v>
      </c>
      <c r="I326" s="24">
        <f t="shared" si="84"/>
        <v>0</v>
      </c>
    </row>
    <row r="327" spans="1:9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84"/>
        <v>0</v>
      </c>
    </row>
    <row r="328" spans="1:9" x14ac:dyDescent="0.25">
      <c r="A328" s="21" t="s">
        <v>16</v>
      </c>
      <c r="B328" s="22">
        <v>1.634613707181301E-3</v>
      </c>
      <c r="C328" s="22">
        <v>0</v>
      </c>
      <c r="D328" s="22">
        <v>1.781089441989598E-5</v>
      </c>
      <c r="E328" s="22">
        <v>0</v>
      </c>
      <c r="F328" s="214"/>
      <c r="G328" s="22">
        <v>0</v>
      </c>
      <c r="H328" s="23">
        <v>0</v>
      </c>
      <c r="I328" s="24">
        <f t="shared" si="84"/>
        <v>1.652424601601197E-3</v>
      </c>
    </row>
    <row r="329" spans="1:9" x14ac:dyDescent="0.25">
      <c r="A329" s="29" t="s">
        <v>136</v>
      </c>
      <c r="B329" s="18">
        <v>12.568518470785095</v>
      </c>
      <c r="C329" s="18">
        <v>91.454172378477708</v>
      </c>
      <c r="D329" s="18">
        <v>20.140657037770616</v>
      </c>
      <c r="E329" s="18">
        <v>2.7709165906135462</v>
      </c>
      <c r="F329" s="214"/>
      <c r="G329" s="18">
        <v>0</v>
      </c>
      <c r="H329" s="30">
        <v>0</v>
      </c>
      <c r="I329" s="16">
        <f t="shared" si="84"/>
        <v>126.93426447764696</v>
      </c>
    </row>
    <row r="330" spans="1:9" x14ac:dyDescent="0.25">
      <c r="A330" s="21" t="s">
        <v>24</v>
      </c>
      <c r="B330" s="22">
        <v>6.2854420921198164</v>
      </c>
      <c r="C330" s="22">
        <v>0.54201387901453946</v>
      </c>
      <c r="D330" s="22">
        <v>1.2077918969625685</v>
      </c>
      <c r="E330" s="22">
        <v>101.59502093848491</v>
      </c>
      <c r="F330" s="214"/>
      <c r="G330" s="22">
        <v>5.4130686215540456</v>
      </c>
      <c r="H330" s="23">
        <v>0</v>
      </c>
      <c r="I330" s="24">
        <f t="shared" si="84"/>
        <v>115.04333742813587</v>
      </c>
    </row>
    <row r="331" spans="1:9" x14ac:dyDescent="0.25">
      <c r="A331" s="29" t="s">
        <v>23</v>
      </c>
      <c r="B331" s="18">
        <v>0.65232302647708007</v>
      </c>
      <c r="C331" s="18">
        <v>0</v>
      </c>
      <c r="D331" s="18">
        <v>7.3151447891062385E-2</v>
      </c>
      <c r="E331" s="18">
        <v>0</v>
      </c>
      <c r="F331" s="214"/>
      <c r="G331" s="18">
        <v>0</v>
      </c>
      <c r="H331" s="30">
        <v>0</v>
      </c>
      <c r="I331" s="16">
        <f t="shared" si="84"/>
        <v>0.7254744743681425</v>
      </c>
    </row>
    <row r="332" spans="1:9" x14ac:dyDescent="0.25">
      <c r="A332" s="21" t="s">
        <v>58</v>
      </c>
      <c r="B332" s="22">
        <v>1.266711253644315E-2</v>
      </c>
      <c r="C332" s="22">
        <v>7.6002675218658902E-2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84"/>
        <v>8.866978775510205E-2</v>
      </c>
    </row>
    <row r="333" spans="1:9" x14ac:dyDescent="0.25">
      <c r="A333" s="29" t="s">
        <v>21</v>
      </c>
      <c r="B333" s="18">
        <v>3.5619637448337828E-2</v>
      </c>
      <c r="C333" s="18">
        <v>0.21371782469002693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84"/>
        <v>0.24933746213836475</v>
      </c>
    </row>
    <row r="334" spans="1:9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84"/>
        <v>0</v>
      </c>
    </row>
    <row r="335" spans="1:9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84"/>
        <v>0</v>
      </c>
    </row>
    <row r="336" spans="1:9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84"/>
        <v>0</v>
      </c>
    </row>
    <row r="337" spans="1:11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84"/>
        <v>0</v>
      </c>
    </row>
    <row r="338" spans="1:11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84"/>
        <v>0</v>
      </c>
    </row>
    <row r="339" spans="1:11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84"/>
        <v>0</v>
      </c>
    </row>
    <row r="340" spans="1:11" x14ac:dyDescent="0.25">
      <c r="A340" s="56" t="s">
        <v>25</v>
      </c>
      <c r="B340" s="57">
        <f>SUM(B319:B335)</f>
        <v>20.757076754582368</v>
      </c>
      <c r="C340" s="57">
        <f t="shared" ref="C340:I340" si="85">SUM(C319:C335)</f>
        <v>92.745592727090582</v>
      </c>
      <c r="D340" s="57">
        <f t="shared" si="85"/>
        <v>21.647285905792561</v>
      </c>
      <c r="E340" s="57">
        <f t="shared" si="85"/>
        <v>104.74184427919027</v>
      </c>
      <c r="F340" s="57">
        <f t="shared" si="85"/>
        <v>0</v>
      </c>
      <c r="G340" s="57">
        <f t="shared" si="85"/>
        <v>5.4130686215540456</v>
      </c>
      <c r="H340" s="58">
        <f t="shared" si="85"/>
        <v>0</v>
      </c>
      <c r="I340" s="16">
        <f t="shared" si="85"/>
        <v>245.3048682882098</v>
      </c>
    </row>
    <row r="341" spans="1:11" s="1" customFormat="1" ht="15" thickBot="1" x14ac:dyDescent="0.35">
      <c r="A341" s="61" t="s">
        <v>86</v>
      </c>
      <c r="B341" s="98">
        <f>IF($I340=0,"-",B340/$I340)</f>
        <v>8.4617467641101951E-2</v>
      </c>
      <c r="C341" s="98">
        <f t="shared" ref="C341:H341" si="86">IF($I340=0,"-",C340/$I340)</f>
        <v>0.37808296824392151</v>
      </c>
      <c r="D341" s="98">
        <f t="shared" si="86"/>
        <v>8.8246458608228953E-2</v>
      </c>
      <c r="E341" s="98">
        <f t="shared" si="86"/>
        <v>0.426986406792908</v>
      </c>
      <c r="F341" s="98">
        <f t="shared" si="86"/>
        <v>0</v>
      </c>
      <c r="G341" s="98">
        <f t="shared" si="86"/>
        <v>2.2066698713839657E-2</v>
      </c>
      <c r="H341" s="99">
        <f t="shared" si="86"/>
        <v>0</v>
      </c>
      <c r="I341" s="63">
        <f>SUM(B341:H341)</f>
        <v>1</v>
      </c>
      <c r="K341" s="174"/>
    </row>
    <row r="342" spans="1:11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</row>
    <row r="343" spans="1:11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</row>
    <row r="344" spans="1:11" ht="14.25" customHeight="1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</row>
    <row r="345" spans="1:11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</row>
    <row r="346" spans="1:11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>SUM(B346:H346)</f>
        <v>0</v>
      </c>
    </row>
    <row r="347" spans="1:11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ref="I347:I365" si="87">SUM(B347:H347)</f>
        <v>0</v>
      </c>
    </row>
    <row r="348" spans="1:11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87"/>
        <v>0</v>
      </c>
    </row>
    <row r="349" spans="1:11" x14ac:dyDescent="0.25">
      <c r="A349" s="29" t="s">
        <v>15</v>
      </c>
      <c r="B349" s="18">
        <v>0.10060367852944804</v>
      </c>
      <c r="C349" s="18">
        <v>7.4263016442611225E-3</v>
      </c>
      <c r="D349" s="18">
        <v>9.2480164221341157E-2</v>
      </c>
      <c r="E349" s="18">
        <v>7.4263016442611225E-3</v>
      </c>
      <c r="F349" s="214"/>
      <c r="G349" s="18">
        <v>0</v>
      </c>
      <c r="H349" s="30">
        <v>0</v>
      </c>
      <c r="I349" s="16">
        <f t="shared" si="87"/>
        <v>0.20793644603931144</v>
      </c>
    </row>
    <row r="350" spans="1:11" x14ac:dyDescent="0.25">
      <c r="A350" s="21" t="s">
        <v>67</v>
      </c>
      <c r="B350" s="22">
        <v>4.244643220175158</v>
      </c>
      <c r="C350" s="22">
        <v>0.17010373129197445</v>
      </c>
      <c r="D350" s="22">
        <v>0.17805379341617836</v>
      </c>
      <c r="E350" s="22">
        <v>0.17010373129197445</v>
      </c>
      <c r="F350" s="214"/>
      <c r="G350" s="22">
        <v>0</v>
      </c>
      <c r="H350" s="23">
        <v>0</v>
      </c>
      <c r="I350" s="24">
        <f t="shared" si="87"/>
        <v>4.7629044761752857</v>
      </c>
    </row>
    <row r="351" spans="1:11" x14ac:dyDescent="0.25">
      <c r="A351" s="29" t="s">
        <v>56</v>
      </c>
      <c r="B351" s="18">
        <v>1.3268245746786422E-9</v>
      </c>
      <c r="C351" s="18">
        <v>1.3268245746786422E-9</v>
      </c>
      <c r="D351" s="18">
        <v>0.45514678235466505</v>
      </c>
      <c r="E351" s="18">
        <v>7.585779285749969E-2</v>
      </c>
      <c r="F351" s="214"/>
      <c r="G351" s="18">
        <v>0</v>
      </c>
      <c r="H351" s="30">
        <v>0</v>
      </c>
      <c r="I351" s="16">
        <f t="shared" si="87"/>
        <v>0.5310045778658139</v>
      </c>
    </row>
    <row r="352" spans="1:11" x14ac:dyDescent="0.25">
      <c r="A352" s="21" t="s">
        <v>11</v>
      </c>
      <c r="B352" s="22">
        <v>0</v>
      </c>
      <c r="C352" s="22">
        <v>0</v>
      </c>
      <c r="D352" s="22">
        <v>0</v>
      </c>
      <c r="E352" s="22">
        <v>0</v>
      </c>
      <c r="F352" s="214"/>
      <c r="G352" s="22">
        <v>0</v>
      </c>
      <c r="H352" s="23">
        <v>0</v>
      </c>
      <c r="I352" s="24">
        <f t="shared" si="87"/>
        <v>0</v>
      </c>
    </row>
    <row r="353" spans="1:11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87"/>
        <v>0</v>
      </c>
    </row>
    <row r="354" spans="1:11" x14ac:dyDescent="0.25">
      <c r="A354" s="21" t="s">
        <v>16</v>
      </c>
      <c r="B354" s="22">
        <v>7.3285453632499752E-6</v>
      </c>
      <c r="C354" s="22">
        <v>1.8321363408124936E-4</v>
      </c>
      <c r="D354" s="22">
        <v>7.3285453632499752E-6</v>
      </c>
      <c r="E354" s="22">
        <v>7.3285453632499752E-6</v>
      </c>
      <c r="F354" s="214"/>
      <c r="G354" s="22">
        <v>0</v>
      </c>
      <c r="H354" s="23">
        <v>0</v>
      </c>
      <c r="I354" s="24">
        <f t="shared" si="87"/>
        <v>2.0519927017099927E-4</v>
      </c>
    </row>
    <row r="355" spans="1:11" x14ac:dyDescent="0.25">
      <c r="A355" s="29" t="s">
        <v>136</v>
      </c>
      <c r="B355" s="18">
        <v>5.4732815106163228E-2</v>
      </c>
      <c r="C355" s="18">
        <v>1.8617007621348638</v>
      </c>
      <c r="D355" s="18">
        <v>0.16385280186118051</v>
      </c>
      <c r="E355" s="18">
        <v>3.2302583512888795E-11</v>
      </c>
      <c r="F355" s="214"/>
      <c r="G355" s="18">
        <v>0</v>
      </c>
      <c r="H355" s="30">
        <v>0</v>
      </c>
      <c r="I355" s="16">
        <f t="shared" si="87"/>
        <v>2.0802863791345101</v>
      </c>
    </row>
    <row r="356" spans="1:11" x14ac:dyDescent="0.25">
      <c r="A356" s="21" t="s">
        <v>24</v>
      </c>
      <c r="B356" s="22">
        <v>0.42179855912179082</v>
      </c>
      <c r="C356" s="22">
        <v>7.8355347010959239E-2</v>
      </c>
      <c r="D356" s="22">
        <v>2.8720547907067258</v>
      </c>
      <c r="E356" s="22">
        <v>50.642439106426245</v>
      </c>
      <c r="F356" s="214"/>
      <c r="G356" s="22">
        <v>1.3236202989784407</v>
      </c>
      <c r="H356" s="23">
        <v>4.1682019868980038E-4</v>
      </c>
      <c r="I356" s="24">
        <f t="shared" si="87"/>
        <v>55.338684922442845</v>
      </c>
    </row>
    <row r="357" spans="1:11" x14ac:dyDescent="0.25">
      <c r="A357" s="29" t="s">
        <v>23</v>
      </c>
      <c r="B357" s="18">
        <v>11.613458943611619</v>
      </c>
      <c r="C357" s="18">
        <v>1.9238894377094107</v>
      </c>
      <c r="D357" s="18">
        <v>38.407666529179735</v>
      </c>
      <c r="E357" s="18">
        <v>1.9238894377094107</v>
      </c>
      <c r="F357" s="214"/>
      <c r="G357" s="18">
        <v>0</v>
      </c>
      <c r="H357" s="30">
        <v>0</v>
      </c>
      <c r="I357" s="16">
        <f t="shared" si="87"/>
        <v>53.868904348210179</v>
      </c>
    </row>
    <row r="358" spans="1:11" x14ac:dyDescent="0.25">
      <c r="A358" s="21" t="s">
        <v>58</v>
      </c>
      <c r="B358" s="22">
        <v>1.0797042465106241</v>
      </c>
      <c r="C358" s="22">
        <v>1.831044824209435</v>
      </c>
      <c r="D358" s="22">
        <v>3.3392914653677894</v>
      </c>
      <c r="E358" s="22">
        <v>8.9286289928783779E-9</v>
      </c>
      <c r="F358" s="214"/>
      <c r="G358" s="22">
        <v>0</v>
      </c>
      <c r="H358" s="23">
        <v>0</v>
      </c>
      <c r="I358" s="24">
        <f t="shared" si="87"/>
        <v>6.2500405450164775</v>
      </c>
    </row>
    <row r="359" spans="1:11" x14ac:dyDescent="0.25">
      <c r="A359" s="29" t="s">
        <v>21</v>
      </c>
      <c r="B359" s="18">
        <v>2.970960687336885</v>
      </c>
      <c r="C359" s="18">
        <v>38.279896767396437</v>
      </c>
      <c r="D359" s="18">
        <v>18.147598697039832</v>
      </c>
      <c r="E359" s="18">
        <v>2.1999428204360432</v>
      </c>
      <c r="F359" s="214"/>
      <c r="G359" s="18">
        <v>0</v>
      </c>
      <c r="H359" s="30">
        <v>0</v>
      </c>
      <c r="I359" s="16">
        <f t="shared" si="87"/>
        <v>61.598398972209196</v>
      </c>
    </row>
    <row r="360" spans="1:11" x14ac:dyDescent="0.25">
      <c r="A360" s="21" t="s">
        <v>20</v>
      </c>
      <c r="B360" s="22">
        <v>0</v>
      </c>
      <c r="C360" s="22">
        <v>0</v>
      </c>
      <c r="D360" s="22">
        <v>0</v>
      </c>
      <c r="E360" s="22">
        <v>0</v>
      </c>
      <c r="F360" s="214"/>
      <c r="G360" s="22">
        <v>0</v>
      </c>
      <c r="H360" s="23">
        <v>0</v>
      </c>
      <c r="I360" s="24">
        <f t="shared" si="87"/>
        <v>0</v>
      </c>
    </row>
    <row r="361" spans="1:11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87"/>
        <v>0</v>
      </c>
    </row>
    <row r="362" spans="1:11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87"/>
        <v>0</v>
      </c>
    </row>
    <row r="363" spans="1:11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87"/>
        <v>0</v>
      </c>
    </row>
    <row r="364" spans="1:11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87"/>
        <v>0</v>
      </c>
    </row>
    <row r="365" spans="1:11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87"/>
        <v>0</v>
      </c>
    </row>
    <row r="366" spans="1:11" x14ac:dyDescent="0.25">
      <c r="A366" s="56" t="s">
        <v>25</v>
      </c>
      <c r="B366" s="57">
        <f>SUM(B345:B361)</f>
        <v>20.485909480263874</v>
      </c>
      <c r="C366" s="57">
        <f t="shared" ref="C366:I366" si="88">SUM(C345:C361)</f>
        <v>44.152600386358245</v>
      </c>
      <c r="D366" s="57">
        <f t="shared" si="88"/>
        <v>63.656152352692807</v>
      </c>
      <c r="E366" s="57">
        <f t="shared" si="88"/>
        <v>55.019666527871735</v>
      </c>
      <c r="F366" s="57">
        <f t="shared" si="88"/>
        <v>0</v>
      </c>
      <c r="G366" s="57">
        <f t="shared" si="88"/>
        <v>1.3236202989784407</v>
      </c>
      <c r="H366" s="58">
        <f t="shared" si="88"/>
        <v>4.1682019868980038E-4</v>
      </c>
      <c r="I366" s="16">
        <f t="shared" si="88"/>
        <v>184.63836586636378</v>
      </c>
    </row>
    <row r="367" spans="1:11" s="1" customFormat="1" ht="15" thickBot="1" x14ac:dyDescent="0.35">
      <c r="A367" s="61" t="s">
        <v>86</v>
      </c>
      <c r="B367" s="98">
        <f>IF($I366=0,"-",B366/$I366)</f>
        <v>0.11095153157438047</v>
      </c>
      <c r="C367" s="98">
        <f t="shared" ref="C367:H367" si="89">IF($I366=0,"-",C366/$I366)</f>
        <v>0.23913015141346458</v>
      </c>
      <c r="D367" s="98">
        <f t="shared" si="89"/>
        <v>0.34476124208532799</v>
      </c>
      <c r="E367" s="98">
        <f t="shared" si="89"/>
        <v>0.29798609985366459</v>
      </c>
      <c r="F367" s="98">
        <f t="shared" si="89"/>
        <v>0</v>
      </c>
      <c r="G367" s="98">
        <f t="shared" si="89"/>
        <v>7.1687175781031389E-3</v>
      </c>
      <c r="H367" s="99">
        <f t="shared" si="89"/>
        <v>2.2574950592418236E-6</v>
      </c>
      <c r="I367" s="63">
        <f>SUM(B367:H367)</f>
        <v>1</v>
      </c>
      <c r="K367" s="174"/>
    </row>
    <row r="368" spans="1:11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</row>
    <row r="369" spans="1:9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</row>
    <row r="370" spans="1:9" ht="14.25" customHeight="1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</row>
    <row r="371" spans="1:9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</row>
    <row r="372" spans="1:9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>SUM(B372:H372)</f>
        <v>0</v>
      </c>
    </row>
    <row r="373" spans="1:9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ref="I373:I391" si="90">SUM(B373:H373)</f>
        <v>0</v>
      </c>
    </row>
    <row r="374" spans="1:9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90"/>
        <v>0</v>
      </c>
    </row>
    <row r="375" spans="1:9" x14ac:dyDescent="0.25">
      <c r="A375" s="29" t="s">
        <v>15</v>
      </c>
      <c r="B375" s="18">
        <v>13.92621815837359</v>
      </c>
      <c r="C375" s="18">
        <v>0.27767553196131634</v>
      </c>
      <c r="D375" s="18">
        <v>2.1890993095754978</v>
      </c>
      <c r="E375" s="18">
        <v>9.0071389975775446E-10</v>
      </c>
      <c r="F375" s="214"/>
      <c r="G375" s="18">
        <v>0</v>
      </c>
      <c r="H375" s="30">
        <v>0</v>
      </c>
      <c r="I375" s="16">
        <f t="shared" si="90"/>
        <v>16.392993000811117</v>
      </c>
    </row>
    <row r="376" spans="1:9" x14ac:dyDescent="0.25">
      <c r="A376" s="21" t="s">
        <v>67</v>
      </c>
      <c r="B376" s="22">
        <v>68.470964512611246</v>
      </c>
      <c r="C376" s="22">
        <v>0.28906091765649988</v>
      </c>
      <c r="D376" s="22">
        <v>1.6516235061401825E-8</v>
      </c>
      <c r="E376" s="22">
        <v>0.60816227355825636</v>
      </c>
      <c r="F376" s="214"/>
      <c r="G376" s="22">
        <v>0</v>
      </c>
      <c r="H376" s="23">
        <v>0</v>
      </c>
      <c r="I376" s="24">
        <f t="shared" si="90"/>
        <v>69.368187720342235</v>
      </c>
    </row>
    <row r="377" spans="1:9" x14ac:dyDescent="0.25">
      <c r="A377" s="29" t="s">
        <v>56</v>
      </c>
      <c r="B377" s="18">
        <v>4.3036146901671159E-9</v>
      </c>
      <c r="C377" s="18">
        <v>4.3036146901671159E-9</v>
      </c>
      <c r="D377" s="18">
        <v>4.3036146901671159E-9</v>
      </c>
      <c r="E377" s="18">
        <v>534.60406031065327</v>
      </c>
      <c r="F377" s="214"/>
      <c r="G377" s="18">
        <v>0</v>
      </c>
      <c r="H377" s="30">
        <v>0</v>
      </c>
      <c r="I377" s="16">
        <f t="shared" si="90"/>
        <v>534.60406032356411</v>
      </c>
    </row>
    <row r="378" spans="1:9" x14ac:dyDescent="0.25">
      <c r="A378" s="21" t="s">
        <v>11</v>
      </c>
      <c r="B378" s="22">
        <v>1.548042271048301E-8</v>
      </c>
      <c r="C378" s="22">
        <v>1.548042271048301E-8</v>
      </c>
      <c r="D378" s="22">
        <v>1.548042271048301E-8</v>
      </c>
      <c r="E378" s="22">
        <v>4.0468649776317251</v>
      </c>
      <c r="F378" s="214"/>
      <c r="G378" s="22">
        <v>0</v>
      </c>
      <c r="H378" s="23">
        <v>0</v>
      </c>
      <c r="I378" s="24">
        <f t="shared" si="90"/>
        <v>4.0468650240729929</v>
      </c>
    </row>
    <row r="379" spans="1:9" x14ac:dyDescent="0.25">
      <c r="A379" s="29" t="s">
        <v>57</v>
      </c>
      <c r="B379" s="18">
        <v>1.5855397424642932E-9</v>
      </c>
      <c r="C379" s="18">
        <v>1.5855397424642932E-9</v>
      </c>
      <c r="D379" s="18">
        <v>1.5855397424642932E-9</v>
      </c>
      <c r="E379" s="18">
        <v>1.1098778593634988</v>
      </c>
      <c r="F379" s="214"/>
      <c r="G379" s="18">
        <v>0</v>
      </c>
      <c r="H379" s="30">
        <v>0</v>
      </c>
      <c r="I379" s="16">
        <f t="shared" si="90"/>
        <v>1.1098778641201181</v>
      </c>
    </row>
    <row r="380" spans="1:9" x14ac:dyDescent="0.25">
      <c r="A380" s="21" t="s">
        <v>16</v>
      </c>
      <c r="B380" s="22">
        <v>1.3160721753276305</v>
      </c>
      <c r="C380" s="22">
        <v>3.3057006116969986E-10</v>
      </c>
      <c r="D380" s="22">
        <v>0.31797836018909081</v>
      </c>
      <c r="E380" s="22">
        <v>0.67993990159656958</v>
      </c>
      <c r="F380" s="214"/>
      <c r="G380" s="22">
        <v>0</v>
      </c>
      <c r="H380" s="23">
        <v>0</v>
      </c>
      <c r="I380" s="24">
        <f t="shared" si="90"/>
        <v>2.3139904374438611</v>
      </c>
    </row>
    <row r="381" spans="1:9" x14ac:dyDescent="0.25">
      <c r="A381" s="29" t="s">
        <v>136</v>
      </c>
      <c r="B381" s="18">
        <v>11.91820964361913</v>
      </c>
      <c r="C381" s="18">
        <v>7.9363595729974618E-2</v>
      </c>
      <c r="D381" s="18">
        <v>10.570144189817867</v>
      </c>
      <c r="E381" s="18">
        <v>4.703868511467423E-3</v>
      </c>
      <c r="F381" s="214"/>
      <c r="G381" s="18">
        <v>0</v>
      </c>
      <c r="H381" s="30">
        <v>0</v>
      </c>
      <c r="I381" s="16">
        <f t="shared" si="90"/>
        <v>22.572421297678439</v>
      </c>
    </row>
    <row r="382" spans="1:9" x14ac:dyDescent="0.25">
      <c r="A382" s="21" t="s">
        <v>24</v>
      </c>
      <c r="B382" s="22">
        <v>8.1876672719139698</v>
      </c>
      <c r="C382" s="22">
        <v>2.6084431386700366E-3</v>
      </c>
      <c r="D382" s="22">
        <v>2.4521084473638171</v>
      </c>
      <c r="E382" s="22">
        <v>30.286677450501578</v>
      </c>
      <c r="F382" s="214"/>
      <c r="G382" s="22">
        <v>31.977316666084111</v>
      </c>
      <c r="H382" s="23">
        <v>0</v>
      </c>
      <c r="I382" s="24">
        <f t="shared" si="90"/>
        <v>72.906378279002141</v>
      </c>
    </row>
    <row r="383" spans="1:9" x14ac:dyDescent="0.25">
      <c r="A383" s="29" t="s">
        <v>23</v>
      </c>
      <c r="B383" s="18">
        <v>12.01778115934305</v>
      </c>
      <c r="C383" s="18">
        <v>6.1140515012363537E-8</v>
      </c>
      <c r="D383" s="18">
        <v>6.1140515012363537E-8</v>
      </c>
      <c r="E383" s="18">
        <v>6.1140515012363537E-8</v>
      </c>
      <c r="F383" s="214"/>
      <c r="G383" s="18">
        <v>0</v>
      </c>
      <c r="H383" s="30">
        <v>0</v>
      </c>
      <c r="I383" s="16">
        <f t="shared" si="90"/>
        <v>12.017781342764595</v>
      </c>
    </row>
    <row r="384" spans="1:9" x14ac:dyDescent="0.25">
      <c r="A384" s="21" t="s">
        <v>58</v>
      </c>
      <c r="B384" s="22">
        <v>8.2324442365254207</v>
      </c>
      <c r="C384" s="22">
        <v>0.32929776946101691</v>
      </c>
      <c r="D384" s="22">
        <v>0.32929776946101691</v>
      </c>
      <c r="E384" s="22">
        <v>0.32929776946101691</v>
      </c>
      <c r="F384" s="214"/>
      <c r="G384" s="22">
        <v>0</v>
      </c>
      <c r="H384" s="23">
        <v>0</v>
      </c>
      <c r="I384" s="24">
        <f t="shared" si="90"/>
        <v>9.2203375449084692</v>
      </c>
    </row>
    <row r="385" spans="1:11" x14ac:dyDescent="0.25">
      <c r="A385" s="29" t="s">
        <v>21</v>
      </c>
      <c r="B385" s="18">
        <v>30.030396509929805</v>
      </c>
      <c r="C385" s="18">
        <v>1.2012158603971923</v>
      </c>
      <c r="D385" s="18">
        <v>1.2012158603971923</v>
      </c>
      <c r="E385" s="18">
        <v>1.2012158603971923</v>
      </c>
      <c r="F385" s="214"/>
      <c r="G385" s="18">
        <v>0</v>
      </c>
      <c r="H385" s="30">
        <v>0</v>
      </c>
      <c r="I385" s="16">
        <f t="shared" si="90"/>
        <v>33.634044091121382</v>
      </c>
    </row>
    <row r="386" spans="1:11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90"/>
        <v>0</v>
      </c>
    </row>
    <row r="387" spans="1:11" x14ac:dyDescent="0.25">
      <c r="A387" s="32" t="s">
        <v>62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90"/>
        <v>0</v>
      </c>
    </row>
    <row r="388" spans="1:11" ht="14.4" x14ac:dyDescent="0.3">
      <c r="A388" s="34" t="s">
        <v>22</v>
      </c>
      <c r="B388" s="35">
        <v>0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90"/>
        <v>0</v>
      </c>
    </row>
    <row r="389" spans="1:11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90"/>
        <v>0</v>
      </c>
    </row>
    <row r="390" spans="1:11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90"/>
        <v>0</v>
      </c>
    </row>
    <row r="391" spans="1:11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90"/>
        <v>0</v>
      </c>
    </row>
    <row r="392" spans="1:11" x14ac:dyDescent="0.25">
      <c r="A392" s="56" t="s">
        <v>25</v>
      </c>
      <c r="B392" s="57">
        <f>SUM(B371:B387)</f>
        <v>154.09975368901343</v>
      </c>
      <c r="C392" s="57">
        <f t="shared" ref="C392:I392" si="91">SUM(C371:C387)</f>
        <v>2.1792222011853322</v>
      </c>
      <c r="D392" s="57">
        <f t="shared" si="91"/>
        <v>17.05984403583081</v>
      </c>
      <c r="E392" s="57">
        <f t="shared" si="91"/>
        <v>572.87080033371569</v>
      </c>
      <c r="F392" s="57">
        <f t="shared" si="91"/>
        <v>0</v>
      </c>
      <c r="G392" s="57">
        <f t="shared" si="91"/>
        <v>31.977316666084111</v>
      </c>
      <c r="H392" s="58">
        <f t="shared" si="91"/>
        <v>0</v>
      </c>
      <c r="I392" s="16">
        <f t="shared" si="91"/>
        <v>778.18693692582951</v>
      </c>
    </row>
    <row r="393" spans="1:11" s="1" customFormat="1" ht="15" thickBot="1" x14ac:dyDescent="0.35">
      <c r="A393" s="61" t="s">
        <v>86</v>
      </c>
      <c r="B393" s="98">
        <f>IF($I392=0,"-",B392/$I392)</f>
        <v>0.19802408184564652</v>
      </c>
      <c r="C393" s="98">
        <f t="shared" ref="C393:H393" si="92">IF($I392=0,"-",C392/$I392)</f>
        <v>2.8003839409001001E-3</v>
      </c>
      <c r="D393" s="98">
        <f t="shared" si="92"/>
        <v>2.1922552572296413E-2</v>
      </c>
      <c r="E393" s="98">
        <f t="shared" si="92"/>
        <v>0.73616090575459903</v>
      </c>
      <c r="F393" s="98">
        <f t="shared" si="92"/>
        <v>0</v>
      </c>
      <c r="G393" s="98">
        <f t="shared" si="92"/>
        <v>4.1092075886557743E-2</v>
      </c>
      <c r="H393" s="99">
        <f t="shared" si="92"/>
        <v>0</v>
      </c>
      <c r="I393" s="63">
        <f>SUM(B393:H393)</f>
        <v>0.99999999999999978</v>
      </c>
      <c r="K393" s="174"/>
    </row>
    <row r="394" spans="1:11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</row>
    <row r="395" spans="1:11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</row>
    <row r="396" spans="1:11" ht="14.25" customHeight="1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</row>
    <row r="397" spans="1:11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</row>
    <row r="398" spans="1:11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>SUM(B398:H398)</f>
        <v>0</v>
      </c>
    </row>
    <row r="399" spans="1:11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ref="I399:I417" si="93">SUM(B399:H399)</f>
        <v>0</v>
      </c>
    </row>
    <row r="400" spans="1:11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93"/>
        <v>0</v>
      </c>
    </row>
    <row r="401" spans="1:9" x14ac:dyDescent="0.25">
      <c r="A401" s="29" t="s">
        <v>15</v>
      </c>
      <c r="B401" s="18">
        <v>2.2089029333488743</v>
      </c>
      <c r="C401" s="18">
        <v>1.1772474013411096</v>
      </c>
      <c r="D401" s="18">
        <v>1.5732692633339368E-4</v>
      </c>
      <c r="E401" s="18">
        <v>0</v>
      </c>
      <c r="F401" s="214"/>
      <c r="G401" s="18">
        <v>0</v>
      </c>
      <c r="H401" s="30">
        <v>0</v>
      </c>
      <c r="I401" s="16">
        <f t="shared" si="93"/>
        <v>3.3863076616163172</v>
      </c>
    </row>
    <row r="402" spans="1:9" x14ac:dyDescent="0.25">
      <c r="A402" s="21" t="s">
        <v>67</v>
      </c>
      <c r="B402" s="22">
        <v>0.99468642315719435</v>
      </c>
      <c r="C402" s="22">
        <v>0.58766832524281154</v>
      </c>
      <c r="D402" s="22">
        <v>0.28584051349986017</v>
      </c>
      <c r="E402" s="22">
        <v>0</v>
      </c>
      <c r="F402" s="214"/>
      <c r="G402" s="22">
        <v>0</v>
      </c>
      <c r="H402" s="23">
        <v>0</v>
      </c>
      <c r="I402" s="24">
        <f t="shared" si="93"/>
        <v>1.8681952618998663</v>
      </c>
    </row>
    <row r="403" spans="1:9" x14ac:dyDescent="0.25">
      <c r="A403" s="29" t="s">
        <v>56</v>
      </c>
      <c r="B403" s="18">
        <v>6.5162140635080364E-10</v>
      </c>
      <c r="C403" s="18">
        <v>0</v>
      </c>
      <c r="D403" s="18">
        <v>0</v>
      </c>
      <c r="E403" s="18">
        <v>5.7918627159411436E-2</v>
      </c>
      <c r="F403" s="214"/>
      <c r="G403" s="18">
        <v>0</v>
      </c>
      <c r="H403" s="30">
        <v>0</v>
      </c>
      <c r="I403" s="16">
        <f t="shared" si="93"/>
        <v>5.7918627811032845E-2</v>
      </c>
    </row>
    <row r="404" spans="1:9" x14ac:dyDescent="0.25">
      <c r="A404" s="21" t="s">
        <v>11</v>
      </c>
      <c r="B404" s="22">
        <v>2.0550275396194579E-9</v>
      </c>
      <c r="C404" s="22">
        <v>2.0506090219952318E-2</v>
      </c>
      <c r="D404" s="22">
        <v>0</v>
      </c>
      <c r="E404" s="22">
        <v>3.4176796482978467E-3</v>
      </c>
      <c r="F404" s="214"/>
      <c r="G404" s="22">
        <v>0</v>
      </c>
      <c r="H404" s="23">
        <v>0</v>
      </c>
      <c r="I404" s="24">
        <f t="shared" si="93"/>
        <v>2.3923771923277704E-2</v>
      </c>
    </row>
    <row r="405" spans="1:9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93"/>
        <v>0</v>
      </c>
    </row>
    <row r="406" spans="1:9" x14ac:dyDescent="0.25">
      <c r="A406" s="21" t="s">
        <v>16</v>
      </c>
      <c r="B406" s="22">
        <v>9.58669712075742E-4</v>
      </c>
      <c r="C406" s="22">
        <v>0</v>
      </c>
      <c r="D406" s="22">
        <v>5.7520182724544525E-3</v>
      </c>
      <c r="E406" s="22">
        <v>0</v>
      </c>
      <c r="F406" s="214"/>
      <c r="G406" s="22">
        <v>0</v>
      </c>
      <c r="H406" s="23">
        <v>0</v>
      </c>
      <c r="I406" s="24">
        <f t="shared" si="93"/>
        <v>6.7106879845301943E-3</v>
      </c>
    </row>
    <row r="407" spans="1:9" x14ac:dyDescent="0.25">
      <c r="A407" s="29" t="s">
        <v>136</v>
      </c>
      <c r="B407" s="18">
        <v>15.217982338982418</v>
      </c>
      <c r="C407" s="18">
        <v>92.85110221578357</v>
      </c>
      <c r="D407" s="18">
        <v>33.263081887262771</v>
      </c>
      <c r="E407" s="18">
        <v>0.27440490411914775</v>
      </c>
      <c r="F407" s="214"/>
      <c r="G407" s="18">
        <v>0</v>
      </c>
      <c r="H407" s="30">
        <v>0</v>
      </c>
      <c r="I407" s="16">
        <f t="shared" si="93"/>
        <v>141.60657134614792</v>
      </c>
    </row>
    <row r="408" spans="1:9" x14ac:dyDescent="0.25">
      <c r="A408" s="21" t="s">
        <v>24</v>
      </c>
      <c r="B408" s="22">
        <v>7.8552878715784633</v>
      </c>
      <c r="C408" s="22">
        <v>0.30914883084937594</v>
      </c>
      <c r="D408" s="22">
        <v>1.5033307117324253</v>
      </c>
      <c r="E408" s="22">
        <v>65.425106972579243</v>
      </c>
      <c r="F408" s="214"/>
      <c r="G408" s="22">
        <v>9.539901201871178</v>
      </c>
      <c r="H408" s="23">
        <v>0</v>
      </c>
      <c r="I408" s="24">
        <f t="shared" si="93"/>
        <v>84.632775588610684</v>
      </c>
    </row>
    <row r="409" spans="1:9" x14ac:dyDescent="0.25">
      <c r="A409" s="29" t="s">
        <v>23</v>
      </c>
      <c r="B409" s="18">
        <v>0.13197816822616601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93"/>
        <v>0.13197816822616601</v>
      </c>
    </row>
    <row r="410" spans="1:9" x14ac:dyDescent="0.25">
      <c r="A410" s="21" t="s">
        <v>58</v>
      </c>
      <c r="B410" s="22">
        <v>5.9985695022706634E-2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93"/>
        <v>5.9985695022706634E-2</v>
      </c>
    </row>
    <row r="411" spans="1:9" x14ac:dyDescent="0.25">
      <c r="A411" s="29" t="s">
        <v>21</v>
      </c>
      <c r="B411" s="18">
        <v>5.9025480802576177E-2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93"/>
        <v>5.9025480802576177E-2</v>
      </c>
    </row>
    <row r="412" spans="1:9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93"/>
        <v>0</v>
      </c>
    </row>
    <row r="413" spans="1:9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93"/>
        <v>0</v>
      </c>
    </row>
    <row r="414" spans="1:9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93"/>
        <v>0</v>
      </c>
    </row>
    <row r="415" spans="1:9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93"/>
        <v>0</v>
      </c>
    </row>
    <row r="416" spans="1:9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93"/>
        <v>0</v>
      </c>
    </row>
    <row r="417" spans="1:11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93"/>
        <v>0</v>
      </c>
    </row>
    <row r="418" spans="1:11" x14ac:dyDescent="0.25">
      <c r="A418" s="56" t="s">
        <v>25</v>
      </c>
      <c r="B418" s="57">
        <f>SUM(B397:B413)</f>
        <v>26.528807583537123</v>
      </c>
      <c r="C418" s="57">
        <f t="shared" ref="C418:I418" si="94">SUM(C397:C413)</f>
        <v>94.945672863436826</v>
      </c>
      <c r="D418" s="57">
        <f t="shared" si="94"/>
        <v>35.058162457693847</v>
      </c>
      <c r="E418" s="57">
        <f t="shared" si="94"/>
        <v>65.760848183506099</v>
      </c>
      <c r="F418" s="57">
        <f t="shared" si="94"/>
        <v>0</v>
      </c>
      <c r="G418" s="57">
        <f t="shared" si="94"/>
        <v>9.539901201871178</v>
      </c>
      <c r="H418" s="58">
        <f t="shared" si="94"/>
        <v>0</v>
      </c>
      <c r="I418" s="16">
        <f t="shared" si="94"/>
        <v>231.83339229004508</v>
      </c>
    </row>
    <row r="419" spans="1:11" s="1" customFormat="1" ht="15" thickBot="1" x14ac:dyDescent="0.35">
      <c r="A419" s="61" t="s">
        <v>86</v>
      </c>
      <c r="B419" s="98">
        <f>IF($I418=0,"-",B418/$I418)</f>
        <v>0.11443048527861389</v>
      </c>
      <c r="C419" s="98">
        <f t="shared" ref="C419:H419" si="95">IF($I418=0,"-",C418/$I418)</f>
        <v>0.4095426975620966</v>
      </c>
      <c r="D419" s="98">
        <f t="shared" si="95"/>
        <v>0.15122136682464118</v>
      </c>
      <c r="E419" s="98">
        <f t="shared" si="95"/>
        <v>0.2836556353419234</v>
      </c>
      <c r="F419" s="98">
        <f t="shared" si="95"/>
        <v>0</v>
      </c>
      <c r="G419" s="98">
        <f t="shared" si="95"/>
        <v>4.114981499272493E-2</v>
      </c>
      <c r="H419" s="99">
        <f t="shared" si="95"/>
        <v>0</v>
      </c>
      <c r="I419" s="63">
        <f>SUM(B419:H419)</f>
        <v>1</v>
      </c>
      <c r="K419" s="174"/>
    </row>
    <row r="420" spans="1:11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</row>
    <row r="421" spans="1:11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</row>
    <row r="422" spans="1:11" ht="14.25" customHeight="1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</row>
    <row r="423" spans="1:11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</row>
    <row r="424" spans="1:11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>SUM(B424:H424)</f>
        <v>0</v>
      </c>
    </row>
    <row r="425" spans="1:11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ref="I425:I443" si="96">SUM(B425:H425)</f>
        <v>0</v>
      </c>
    </row>
    <row r="426" spans="1:11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96"/>
        <v>0</v>
      </c>
    </row>
    <row r="427" spans="1:11" x14ac:dyDescent="0.25">
      <c r="A427" s="29" t="s">
        <v>15</v>
      </c>
      <c r="B427" s="18">
        <v>10.124086881824647</v>
      </c>
      <c r="C427" s="18">
        <v>0.11299841347925767</v>
      </c>
      <c r="D427" s="18">
        <v>0.699519075386836</v>
      </c>
      <c r="E427" s="18">
        <v>0</v>
      </c>
      <c r="F427" s="214"/>
      <c r="G427" s="18">
        <v>0</v>
      </c>
      <c r="H427" s="30">
        <v>0</v>
      </c>
      <c r="I427" s="16">
        <f t="shared" si="96"/>
        <v>10.936604370690741</v>
      </c>
    </row>
    <row r="428" spans="1:11" x14ac:dyDescent="0.25">
      <c r="A428" s="21" t="s">
        <v>67</v>
      </c>
      <c r="B428" s="22">
        <v>3.8591071580853269</v>
      </c>
      <c r="C428" s="22">
        <v>1.7998882703078252</v>
      </c>
      <c r="D428" s="22">
        <v>0.22954197329509676</v>
      </c>
      <c r="E428" s="22">
        <v>0</v>
      </c>
      <c r="F428" s="214"/>
      <c r="G428" s="22">
        <v>0</v>
      </c>
      <c r="H428" s="23">
        <v>0</v>
      </c>
      <c r="I428" s="24">
        <f t="shared" si="96"/>
        <v>5.8885374016882492</v>
      </c>
    </row>
    <row r="429" spans="1:11" x14ac:dyDescent="0.25">
      <c r="A429" s="29" t="s">
        <v>56</v>
      </c>
      <c r="B429" s="18">
        <v>4.5081804111357464E-10</v>
      </c>
      <c r="C429" s="18">
        <v>4.5081804111357464E-10</v>
      </c>
      <c r="D429" s="18">
        <v>4.5081804111357464E-10</v>
      </c>
      <c r="E429" s="18">
        <v>4.2139358956974383E-2</v>
      </c>
      <c r="F429" s="214"/>
      <c r="G429" s="18">
        <v>0</v>
      </c>
      <c r="H429" s="30">
        <v>0</v>
      </c>
      <c r="I429" s="16">
        <f t="shared" si="96"/>
        <v>4.2139360309428504E-2</v>
      </c>
    </row>
    <row r="430" spans="1:11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96"/>
        <v>0</v>
      </c>
    </row>
    <row r="431" spans="1:11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96"/>
        <v>0</v>
      </c>
    </row>
    <row r="432" spans="1:11" x14ac:dyDescent="0.25">
      <c r="A432" s="21" t="s">
        <v>16</v>
      </c>
      <c r="B432" s="22">
        <v>0</v>
      </c>
      <c r="C432" s="22">
        <v>0</v>
      </c>
      <c r="D432" s="22">
        <v>0</v>
      </c>
      <c r="E432" s="22">
        <v>0</v>
      </c>
      <c r="F432" s="214"/>
      <c r="G432" s="22">
        <v>0</v>
      </c>
      <c r="H432" s="23">
        <v>0</v>
      </c>
      <c r="I432" s="24">
        <f t="shared" si="96"/>
        <v>0</v>
      </c>
    </row>
    <row r="433" spans="1:11" x14ac:dyDescent="0.25">
      <c r="A433" s="29" t="s">
        <v>136</v>
      </c>
      <c r="B433" s="18">
        <v>27.563435684594264</v>
      </c>
      <c r="C433" s="18">
        <v>47.714093782592478</v>
      </c>
      <c r="D433" s="18">
        <v>19.837097410234197</v>
      </c>
      <c r="E433" s="18">
        <v>0.73508919976156439</v>
      </c>
      <c r="F433" s="214"/>
      <c r="G433" s="18">
        <v>0</v>
      </c>
      <c r="H433" s="30">
        <v>0</v>
      </c>
      <c r="I433" s="16">
        <f t="shared" si="96"/>
        <v>95.849716077182492</v>
      </c>
    </row>
    <row r="434" spans="1:11" x14ac:dyDescent="0.25">
      <c r="A434" s="21" t="s">
        <v>24</v>
      </c>
      <c r="B434" s="22">
        <v>71.816434250901523</v>
      </c>
      <c r="C434" s="22">
        <v>5.4183099463243475E-3</v>
      </c>
      <c r="D434" s="22">
        <v>7.715574376691805</v>
      </c>
      <c r="E434" s="22">
        <v>162.85555670912058</v>
      </c>
      <c r="F434" s="214"/>
      <c r="G434" s="22">
        <v>41.263915555311783</v>
      </c>
      <c r="H434" s="23">
        <v>1.4778067797139272E-2</v>
      </c>
      <c r="I434" s="24">
        <f t="shared" si="96"/>
        <v>283.67167726976913</v>
      </c>
    </row>
    <row r="435" spans="1:11" x14ac:dyDescent="0.25">
      <c r="A435" s="29" t="s">
        <v>23</v>
      </c>
      <c r="B435" s="18">
        <v>23.038092898842894</v>
      </c>
      <c r="C435" s="18">
        <v>6.9453176770316472E-3</v>
      </c>
      <c r="D435" s="18">
        <v>0.55974077571494074</v>
      </c>
      <c r="E435" s="18">
        <v>0</v>
      </c>
      <c r="F435" s="214"/>
      <c r="G435" s="18">
        <v>0</v>
      </c>
      <c r="H435" s="30">
        <v>0</v>
      </c>
      <c r="I435" s="16">
        <f t="shared" si="96"/>
        <v>23.604778992234866</v>
      </c>
    </row>
    <row r="436" spans="1:11" x14ac:dyDescent="0.25">
      <c r="A436" s="21" t="s">
        <v>58</v>
      </c>
      <c r="B436" s="22">
        <v>5.8701920159451744</v>
      </c>
      <c r="C436" s="22">
        <v>0.38917353755911244</v>
      </c>
      <c r="D436" s="22">
        <v>4.4535702794178151</v>
      </c>
      <c r="E436" s="22">
        <v>0</v>
      </c>
      <c r="F436" s="214"/>
      <c r="G436" s="22">
        <v>0</v>
      </c>
      <c r="H436" s="23">
        <v>0</v>
      </c>
      <c r="I436" s="24">
        <f t="shared" si="96"/>
        <v>10.712935832922103</v>
      </c>
    </row>
    <row r="437" spans="1:11" x14ac:dyDescent="0.25">
      <c r="A437" s="29" t="s">
        <v>21</v>
      </c>
      <c r="B437" s="18">
        <v>4.1410615671712891</v>
      </c>
      <c r="C437" s="18">
        <v>1.0766878211765152</v>
      </c>
      <c r="D437" s="18">
        <v>17.392694856359014</v>
      </c>
      <c r="E437" s="18">
        <v>0</v>
      </c>
      <c r="F437" s="214"/>
      <c r="G437" s="18">
        <v>0</v>
      </c>
      <c r="H437" s="30">
        <v>0</v>
      </c>
      <c r="I437" s="16">
        <f t="shared" si="96"/>
        <v>22.610444244706819</v>
      </c>
    </row>
    <row r="438" spans="1:11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96"/>
        <v>0</v>
      </c>
    </row>
    <row r="439" spans="1:11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96"/>
        <v>0</v>
      </c>
    </row>
    <row r="440" spans="1:11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96"/>
        <v>0</v>
      </c>
    </row>
    <row r="441" spans="1:11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96"/>
        <v>0</v>
      </c>
    </row>
    <row r="442" spans="1:11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96"/>
        <v>0</v>
      </c>
    </row>
    <row r="443" spans="1:11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96"/>
        <v>0</v>
      </c>
    </row>
    <row r="444" spans="1:11" x14ac:dyDescent="0.25">
      <c r="A444" s="56" t="s">
        <v>25</v>
      </c>
      <c r="B444" s="57">
        <f>SUM(B423:B439)</f>
        <v>146.41241045781592</v>
      </c>
      <c r="C444" s="57">
        <f t="shared" ref="C444:I444" si="97">SUM(C423:C439)</f>
        <v>51.105205453189356</v>
      </c>
      <c r="D444" s="57">
        <f t="shared" si="97"/>
        <v>50.887738747550522</v>
      </c>
      <c r="E444" s="57">
        <f t="shared" si="97"/>
        <v>163.63278526783913</v>
      </c>
      <c r="F444" s="57">
        <f t="shared" si="97"/>
        <v>0</v>
      </c>
      <c r="G444" s="57">
        <f t="shared" si="97"/>
        <v>41.263915555311783</v>
      </c>
      <c r="H444" s="58">
        <f t="shared" si="97"/>
        <v>1.4778067797139272E-2</v>
      </c>
      <c r="I444" s="16">
        <f t="shared" si="97"/>
        <v>453.31683354950377</v>
      </c>
    </row>
    <row r="445" spans="1:11" s="1" customFormat="1" ht="15" thickBot="1" x14ac:dyDescent="0.35">
      <c r="A445" s="61" t="s">
        <v>86</v>
      </c>
      <c r="B445" s="98">
        <f>IF($I444=0,"-",B444/$I444)</f>
        <v>0.32298030785972826</v>
      </c>
      <c r="C445" s="98">
        <f t="shared" ref="C445:H445" si="98">IF($I444=0,"-",C444/$I444)</f>
        <v>0.11273617406402467</v>
      </c>
      <c r="D445" s="98">
        <f t="shared" si="98"/>
        <v>0.11225645063541062</v>
      </c>
      <c r="E445" s="98">
        <f t="shared" si="98"/>
        <v>0.36096781137947714</v>
      </c>
      <c r="F445" s="98">
        <f t="shared" si="98"/>
        <v>0</v>
      </c>
      <c r="G445" s="98">
        <f t="shared" si="98"/>
        <v>9.1026656195871497E-2</v>
      </c>
      <c r="H445" s="99">
        <f t="shared" si="98"/>
        <v>3.2599865487954475E-5</v>
      </c>
      <c r="I445" s="63">
        <f>SUM(B445:H445)</f>
        <v>1.0000000000000002</v>
      </c>
      <c r="K445" s="174"/>
    </row>
    <row r="446" spans="1:11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</row>
    <row r="447" spans="1:11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</row>
    <row r="448" spans="1:11" ht="14.25" customHeight="1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</row>
    <row r="449" spans="1:10" x14ac:dyDescent="0.25">
      <c r="A449" s="13" t="s">
        <v>6</v>
      </c>
      <c r="B449" s="224"/>
      <c r="C449" s="225"/>
      <c r="D449" s="225"/>
      <c r="E449" s="226"/>
      <c r="F449" s="14">
        <v>1.3737885309466288E-2</v>
      </c>
      <c r="G449" s="224"/>
      <c r="H449" s="226"/>
      <c r="I449" s="16">
        <f>SUM(B449:H449)</f>
        <v>1.3737885309466288E-2</v>
      </c>
      <c r="J449" s="135"/>
    </row>
    <row r="450" spans="1:10" x14ac:dyDescent="0.25">
      <c r="A450" s="21" t="s">
        <v>7</v>
      </c>
      <c r="B450" s="227"/>
      <c r="C450" s="228"/>
      <c r="D450" s="228"/>
      <c r="E450" s="229"/>
      <c r="F450" s="22">
        <v>0.10289999999999999</v>
      </c>
      <c r="G450" s="227"/>
      <c r="H450" s="229"/>
      <c r="I450" s="24">
        <f>SUM(B450:H450)</f>
        <v>0.10289999999999999</v>
      </c>
      <c r="J450" s="135"/>
    </row>
    <row r="451" spans="1:10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ref="I451:I469" si="99">SUM(B451:H451)</f>
        <v>0</v>
      </c>
      <c r="J451" s="135"/>
    </row>
    <row r="452" spans="1:10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99"/>
        <v>0</v>
      </c>
      <c r="J452" s="135"/>
    </row>
    <row r="453" spans="1:10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99"/>
        <v>0</v>
      </c>
      <c r="J453" s="135"/>
    </row>
    <row r="454" spans="1:10" x14ac:dyDescent="0.25">
      <c r="A454" s="21" t="s">
        <v>67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99"/>
        <v>0</v>
      </c>
      <c r="J454" s="135"/>
    </row>
    <row r="455" spans="1:10" x14ac:dyDescent="0.25">
      <c r="A455" s="29" t="s">
        <v>56</v>
      </c>
      <c r="B455" s="227"/>
      <c r="C455" s="228"/>
      <c r="D455" s="228"/>
      <c r="E455" s="229"/>
      <c r="F455" s="18">
        <v>12.898699366745047</v>
      </c>
      <c r="G455" s="227"/>
      <c r="H455" s="229"/>
      <c r="I455" s="16">
        <f t="shared" si="99"/>
        <v>12.898699366745047</v>
      </c>
      <c r="J455" s="135"/>
    </row>
    <row r="456" spans="1:10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99"/>
        <v>0</v>
      </c>
      <c r="J456" s="135"/>
    </row>
    <row r="457" spans="1:10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99"/>
        <v>0</v>
      </c>
      <c r="J457" s="135"/>
    </row>
    <row r="458" spans="1:10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99"/>
        <v>0</v>
      </c>
      <c r="J458" s="135"/>
    </row>
    <row r="459" spans="1:10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99"/>
        <v>0</v>
      </c>
      <c r="J459" s="135"/>
    </row>
    <row r="460" spans="1:10" x14ac:dyDescent="0.25">
      <c r="A460" s="21" t="s">
        <v>24</v>
      </c>
      <c r="B460" s="227"/>
      <c r="C460" s="228"/>
      <c r="D460" s="228"/>
      <c r="E460" s="229"/>
      <c r="F460" s="22">
        <v>50.009707860221191</v>
      </c>
      <c r="G460" s="227"/>
      <c r="H460" s="229"/>
      <c r="I460" s="24">
        <f t="shared" si="99"/>
        <v>50.009707860221191</v>
      </c>
      <c r="J460" s="135"/>
    </row>
    <row r="461" spans="1:10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99"/>
        <v>0</v>
      </c>
      <c r="J461" s="135"/>
    </row>
    <row r="462" spans="1:10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99"/>
        <v>0</v>
      </c>
      <c r="J462" s="135"/>
    </row>
    <row r="463" spans="1:10" x14ac:dyDescent="0.25">
      <c r="A463" s="29" t="s">
        <v>21</v>
      </c>
      <c r="B463" s="227"/>
      <c r="C463" s="228"/>
      <c r="D463" s="228"/>
      <c r="E463" s="229"/>
      <c r="F463" s="18">
        <v>0</v>
      </c>
      <c r="G463" s="227"/>
      <c r="H463" s="229"/>
      <c r="I463" s="16">
        <f t="shared" si="99"/>
        <v>0</v>
      </c>
      <c r="J463" s="135"/>
    </row>
    <row r="464" spans="1:10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99"/>
        <v>0</v>
      </c>
      <c r="J464" s="135"/>
    </row>
    <row r="465" spans="1:11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99"/>
        <v>0</v>
      </c>
      <c r="J465" s="135"/>
    </row>
    <row r="466" spans="1:11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99"/>
        <v>0</v>
      </c>
      <c r="J466" s="135"/>
    </row>
    <row r="467" spans="1:11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99"/>
        <v>0</v>
      </c>
      <c r="J467" s="135"/>
    </row>
    <row r="468" spans="1:11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99"/>
        <v>0</v>
      </c>
      <c r="J468" s="135"/>
    </row>
    <row r="469" spans="1:11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99"/>
        <v>0</v>
      </c>
      <c r="J469" s="135"/>
    </row>
    <row r="470" spans="1:11" x14ac:dyDescent="0.25">
      <c r="A470" s="56" t="s">
        <v>25</v>
      </c>
      <c r="B470" s="57">
        <f>SUM(B449:B465)</f>
        <v>0</v>
      </c>
      <c r="C470" s="57">
        <f t="shared" ref="C470:I470" si="100">SUM(C449:C465)</f>
        <v>0</v>
      </c>
      <c r="D470" s="57">
        <f t="shared" si="100"/>
        <v>0</v>
      </c>
      <c r="E470" s="57">
        <f t="shared" si="100"/>
        <v>0</v>
      </c>
      <c r="F470" s="57">
        <f t="shared" si="100"/>
        <v>63.025045112275706</v>
      </c>
      <c r="G470" s="57">
        <f t="shared" si="100"/>
        <v>0</v>
      </c>
      <c r="H470" s="58">
        <f t="shared" si="100"/>
        <v>0</v>
      </c>
      <c r="I470" s="16">
        <f t="shared" si="100"/>
        <v>63.025045112275706</v>
      </c>
    </row>
    <row r="471" spans="1:11" s="1" customFormat="1" ht="15" thickBot="1" x14ac:dyDescent="0.35">
      <c r="A471" s="61" t="s">
        <v>86</v>
      </c>
      <c r="B471" s="98">
        <f>IF($I470=0,"-",B470/$I470)</f>
        <v>0</v>
      </c>
      <c r="C471" s="98">
        <f t="shared" ref="C471:H471" si="101">IF($I470=0,"-",C470/$I470)</f>
        <v>0</v>
      </c>
      <c r="D471" s="98">
        <f t="shared" si="101"/>
        <v>0</v>
      </c>
      <c r="E471" s="98">
        <f t="shared" si="101"/>
        <v>0</v>
      </c>
      <c r="F471" s="98">
        <f t="shared" si="101"/>
        <v>1</v>
      </c>
      <c r="G471" s="98">
        <f t="shared" si="101"/>
        <v>0</v>
      </c>
      <c r="H471" s="99">
        <f t="shared" si="101"/>
        <v>0</v>
      </c>
      <c r="I471" s="63">
        <f>SUM(B471:H471)</f>
        <v>1</v>
      </c>
      <c r="K471" s="174"/>
    </row>
    <row r="472" spans="1:11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</row>
    <row r="473" spans="1:11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</row>
    <row r="474" spans="1:11" ht="14.25" customHeight="1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</row>
    <row r="475" spans="1:11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135"/>
    </row>
    <row r="476" spans="1:11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>SUM(B476:H476)</f>
        <v>0</v>
      </c>
      <c r="J476" s="135"/>
    </row>
    <row r="477" spans="1:11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ref="I477:I495" si="102">SUM(B477:H477)</f>
        <v>0</v>
      </c>
      <c r="J477" s="135"/>
    </row>
    <row r="478" spans="1:11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102"/>
        <v>0</v>
      </c>
      <c r="J478" s="135"/>
    </row>
    <row r="479" spans="1:11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102"/>
        <v>0</v>
      </c>
      <c r="J479" s="135"/>
    </row>
    <row r="480" spans="1:11" x14ac:dyDescent="0.25">
      <c r="A480" s="21" t="s">
        <v>67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102"/>
        <v>0</v>
      </c>
      <c r="J480" s="135"/>
    </row>
    <row r="481" spans="1:10" x14ac:dyDescent="0.25">
      <c r="A481" s="29" t="s">
        <v>56</v>
      </c>
      <c r="B481" s="227"/>
      <c r="C481" s="228"/>
      <c r="D481" s="228"/>
      <c r="E481" s="229"/>
      <c r="F481" s="18">
        <v>9029.0554762690645</v>
      </c>
      <c r="G481" s="227"/>
      <c r="H481" s="229"/>
      <c r="I481" s="16">
        <f t="shared" si="102"/>
        <v>9029.0554762690645</v>
      </c>
      <c r="J481" s="135"/>
    </row>
    <row r="482" spans="1:10" x14ac:dyDescent="0.25">
      <c r="A482" s="21" t="s">
        <v>11</v>
      </c>
      <c r="B482" s="227"/>
      <c r="C482" s="228"/>
      <c r="D482" s="228"/>
      <c r="E482" s="229"/>
      <c r="F482" s="22">
        <v>3314.4322748026893</v>
      </c>
      <c r="G482" s="227"/>
      <c r="H482" s="229"/>
      <c r="I482" s="24">
        <f t="shared" si="102"/>
        <v>3314.4322748026893</v>
      </c>
      <c r="J482" s="135"/>
    </row>
    <row r="483" spans="1:10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102"/>
        <v>0</v>
      </c>
      <c r="J483" s="135"/>
    </row>
    <row r="484" spans="1:10" x14ac:dyDescent="0.25">
      <c r="A484" s="21" t="s">
        <v>16</v>
      </c>
      <c r="B484" s="227"/>
      <c r="C484" s="228"/>
      <c r="D484" s="228"/>
      <c r="E484" s="229"/>
      <c r="F484" s="22">
        <v>4.3711786212433026</v>
      </c>
      <c r="G484" s="227"/>
      <c r="H484" s="229"/>
      <c r="I484" s="24">
        <f t="shared" si="102"/>
        <v>4.3711786212433026</v>
      </c>
      <c r="J484" s="135"/>
    </row>
    <row r="485" spans="1:10" x14ac:dyDescent="0.25">
      <c r="A485" s="29" t="s">
        <v>136</v>
      </c>
      <c r="B485" s="227"/>
      <c r="C485" s="228"/>
      <c r="D485" s="228"/>
      <c r="E485" s="229"/>
      <c r="F485" s="18">
        <v>0.30297832193718932</v>
      </c>
      <c r="G485" s="227"/>
      <c r="H485" s="229"/>
      <c r="I485" s="16">
        <f t="shared" si="102"/>
        <v>0.30297832193718932</v>
      </c>
      <c r="J485" s="135"/>
    </row>
    <row r="486" spans="1:10" x14ac:dyDescent="0.25">
      <c r="A486" s="21" t="s">
        <v>24</v>
      </c>
      <c r="B486" s="227"/>
      <c r="C486" s="228"/>
      <c r="D486" s="228"/>
      <c r="E486" s="229"/>
      <c r="F486" s="22">
        <v>12.251102408300518</v>
      </c>
      <c r="G486" s="227"/>
      <c r="H486" s="229"/>
      <c r="I486" s="24">
        <f t="shared" si="102"/>
        <v>12.251102408300518</v>
      </c>
      <c r="J486" s="135"/>
    </row>
    <row r="487" spans="1:10" x14ac:dyDescent="0.25">
      <c r="A487" s="29" t="s">
        <v>23</v>
      </c>
      <c r="B487" s="227"/>
      <c r="C487" s="228"/>
      <c r="D487" s="228"/>
      <c r="E487" s="229"/>
      <c r="F487" s="18">
        <v>-9.2346681412891485E-8</v>
      </c>
      <c r="G487" s="227"/>
      <c r="H487" s="229"/>
      <c r="I487" s="16">
        <f t="shared" si="102"/>
        <v>-9.2346681412891485E-8</v>
      </c>
      <c r="J487" s="135"/>
    </row>
    <row r="488" spans="1:10" x14ac:dyDescent="0.25">
      <c r="A488" s="21" t="s">
        <v>58</v>
      </c>
      <c r="B488" s="227"/>
      <c r="C488" s="228"/>
      <c r="D488" s="228"/>
      <c r="E488" s="229"/>
      <c r="F488" s="22">
        <v>-9.0949470177292824E-13</v>
      </c>
      <c r="G488" s="227"/>
      <c r="H488" s="229"/>
      <c r="I488" s="24">
        <f t="shared" si="102"/>
        <v>-9.0949470177292824E-13</v>
      </c>
      <c r="J488" s="135"/>
    </row>
    <row r="489" spans="1:10" x14ac:dyDescent="0.25">
      <c r="A489" s="29" t="s">
        <v>21</v>
      </c>
      <c r="B489" s="227"/>
      <c r="C489" s="228"/>
      <c r="D489" s="228"/>
      <c r="E489" s="229"/>
      <c r="F489" s="18">
        <v>27.32329754459542</v>
      </c>
      <c r="G489" s="227"/>
      <c r="H489" s="229"/>
      <c r="I489" s="16">
        <f t="shared" si="102"/>
        <v>27.32329754459542</v>
      </c>
      <c r="J489" s="135"/>
    </row>
    <row r="490" spans="1:10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102"/>
        <v>0</v>
      </c>
      <c r="J490" s="135"/>
    </row>
    <row r="491" spans="1:10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102"/>
        <v>0</v>
      </c>
      <c r="J491" s="135"/>
    </row>
    <row r="492" spans="1:10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102"/>
        <v>0</v>
      </c>
      <c r="J492" s="135"/>
    </row>
    <row r="493" spans="1:10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102"/>
        <v>0</v>
      </c>
      <c r="J493" s="135"/>
    </row>
    <row r="494" spans="1:10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102"/>
        <v>0</v>
      </c>
      <c r="J494" s="135"/>
    </row>
    <row r="495" spans="1:10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102"/>
        <v>0</v>
      </c>
      <c r="J495" s="135"/>
    </row>
    <row r="496" spans="1:10" x14ac:dyDescent="0.25">
      <c r="A496" s="56" t="s">
        <v>25</v>
      </c>
      <c r="B496" s="57">
        <f>SUM(B475:B491)</f>
        <v>0</v>
      </c>
      <c r="C496" s="57">
        <f t="shared" ref="C496:I496" si="103">SUM(C475:C491)</f>
        <v>0</v>
      </c>
      <c r="D496" s="57">
        <f t="shared" si="103"/>
        <v>0</v>
      </c>
      <c r="E496" s="57">
        <f t="shared" si="103"/>
        <v>0</v>
      </c>
      <c r="F496" s="57">
        <f t="shared" si="103"/>
        <v>12387.736307875481</v>
      </c>
      <c r="G496" s="57">
        <f t="shared" si="103"/>
        <v>0</v>
      </c>
      <c r="H496" s="58">
        <f t="shared" si="103"/>
        <v>0</v>
      </c>
      <c r="I496" s="16">
        <f t="shared" si="103"/>
        <v>12387.736307875481</v>
      </c>
    </row>
    <row r="497" spans="1:11" s="1" customFormat="1" ht="15" thickBot="1" x14ac:dyDescent="0.35">
      <c r="A497" s="61" t="s">
        <v>86</v>
      </c>
      <c r="B497" s="98">
        <f>IF($I496=0,"-",B496/$I496)</f>
        <v>0</v>
      </c>
      <c r="C497" s="98">
        <f t="shared" ref="C497:H497" si="104">IF($I496=0,"-",C496/$I496)</f>
        <v>0</v>
      </c>
      <c r="D497" s="98">
        <f t="shared" si="104"/>
        <v>0</v>
      </c>
      <c r="E497" s="98">
        <f t="shared" si="104"/>
        <v>0</v>
      </c>
      <c r="F497" s="98">
        <f t="shared" si="104"/>
        <v>1</v>
      </c>
      <c r="G497" s="98">
        <f t="shared" si="104"/>
        <v>0</v>
      </c>
      <c r="H497" s="99">
        <f t="shared" si="104"/>
        <v>0</v>
      </c>
      <c r="I497" s="63">
        <f>SUM(B497:H497)</f>
        <v>1</v>
      </c>
      <c r="K497" s="174"/>
    </row>
    <row r="498" spans="1:11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</row>
    <row r="499" spans="1:11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</row>
    <row r="500" spans="1:11" ht="14.25" customHeight="1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</row>
    <row r="501" spans="1:11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</row>
    <row r="502" spans="1:11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>SUM(B502:H502)</f>
        <v>0</v>
      </c>
    </row>
    <row r="503" spans="1:11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ref="I503:I521" si="105">SUM(B503:H503)</f>
        <v>0</v>
      </c>
    </row>
    <row r="504" spans="1:11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105"/>
        <v>0</v>
      </c>
    </row>
    <row r="505" spans="1:11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105"/>
        <v>0</v>
      </c>
    </row>
    <row r="506" spans="1:11" x14ac:dyDescent="0.25">
      <c r="A506" s="21" t="s">
        <v>67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105"/>
        <v>0</v>
      </c>
    </row>
    <row r="507" spans="1:11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105"/>
        <v>0</v>
      </c>
    </row>
    <row r="508" spans="1:11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105"/>
        <v>0</v>
      </c>
    </row>
    <row r="509" spans="1:11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105"/>
        <v>0</v>
      </c>
    </row>
    <row r="510" spans="1:11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105"/>
        <v>0</v>
      </c>
    </row>
    <row r="511" spans="1:11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105"/>
        <v>0</v>
      </c>
    </row>
    <row r="512" spans="1:11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105"/>
        <v>0</v>
      </c>
    </row>
    <row r="513" spans="1:11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105"/>
        <v>0</v>
      </c>
    </row>
    <row r="514" spans="1:11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105"/>
        <v>0</v>
      </c>
    </row>
    <row r="515" spans="1:11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105"/>
        <v>0</v>
      </c>
    </row>
    <row r="516" spans="1:11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105"/>
        <v>0</v>
      </c>
    </row>
    <row r="517" spans="1:11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105"/>
        <v>0</v>
      </c>
    </row>
    <row r="518" spans="1:11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105"/>
        <v>0</v>
      </c>
    </row>
    <row r="519" spans="1:11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105"/>
        <v>0</v>
      </c>
    </row>
    <row r="520" spans="1:11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105"/>
        <v>0</v>
      </c>
    </row>
    <row r="521" spans="1:11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105"/>
        <v>0</v>
      </c>
    </row>
    <row r="522" spans="1:11" x14ac:dyDescent="0.25">
      <c r="A522" s="56" t="s">
        <v>25</v>
      </c>
      <c r="B522" s="57">
        <f>SUM(B501:B517)</f>
        <v>0</v>
      </c>
      <c r="C522" s="57">
        <f t="shared" ref="C522:I522" si="106">SUM(C501:C517)</f>
        <v>0</v>
      </c>
      <c r="D522" s="57">
        <f t="shared" si="106"/>
        <v>0</v>
      </c>
      <c r="E522" s="57">
        <f t="shared" si="106"/>
        <v>0</v>
      </c>
      <c r="F522" s="57">
        <f t="shared" si="106"/>
        <v>0</v>
      </c>
      <c r="G522" s="57">
        <f t="shared" si="106"/>
        <v>0</v>
      </c>
      <c r="H522" s="58">
        <f t="shared" si="106"/>
        <v>0</v>
      </c>
      <c r="I522" s="16">
        <f t="shared" si="106"/>
        <v>0</v>
      </c>
    </row>
    <row r="523" spans="1:11" s="1" customFormat="1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107">IF($I522=0,"-",C522/$I522)</f>
        <v>-</v>
      </c>
      <c r="D523" s="98" t="str">
        <f t="shared" si="107"/>
        <v>-</v>
      </c>
      <c r="E523" s="98" t="str">
        <f t="shared" si="107"/>
        <v>-</v>
      </c>
      <c r="F523" s="98" t="str">
        <f t="shared" si="107"/>
        <v>-</v>
      </c>
      <c r="G523" s="98" t="str">
        <f t="shared" si="107"/>
        <v>-</v>
      </c>
      <c r="H523" s="99" t="str">
        <f t="shared" si="107"/>
        <v>-</v>
      </c>
      <c r="I523" s="63">
        <f>SUM(B523:H523)</f>
        <v>0</v>
      </c>
      <c r="K523" s="174"/>
    </row>
    <row r="524" spans="1:11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</row>
    <row r="525" spans="1:11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</row>
    <row r="526" spans="1:11" ht="14.25" customHeight="1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</row>
    <row r="527" spans="1:11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</row>
    <row r="528" spans="1:11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>SUM(B528:H528)</f>
        <v>0</v>
      </c>
    </row>
    <row r="529" spans="1: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ref="I529:I547" si="108">SUM(B529:H529)</f>
        <v>0</v>
      </c>
    </row>
    <row r="530" spans="1: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108"/>
        <v>0</v>
      </c>
    </row>
    <row r="531" spans="1: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108"/>
        <v>0</v>
      </c>
    </row>
    <row r="532" spans="1:9" x14ac:dyDescent="0.25">
      <c r="A532" s="21" t="s">
        <v>67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108"/>
        <v>0</v>
      </c>
    </row>
    <row r="533" spans="1:9" x14ac:dyDescent="0.25">
      <c r="A533" s="29" t="s">
        <v>56</v>
      </c>
      <c r="B533" s="227"/>
      <c r="C533" s="228"/>
      <c r="D533" s="228"/>
      <c r="E533" s="229"/>
      <c r="F533" s="18">
        <v>5.7266403745085412</v>
      </c>
      <c r="G533" s="227"/>
      <c r="H533" s="229"/>
      <c r="I533" s="16">
        <f t="shared" si="108"/>
        <v>5.7266403745085412</v>
      </c>
    </row>
    <row r="534" spans="1:9" x14ac:dyDescent="0.25">
      <c r="A534" s="21" t="s">
        <v>11</v>
      </c>
      <c r="B534" s="227"/>
      <c r="C534" s="228"/>
      <c r="D534" s="228"/>
      <c r="E534" s="229"/>
      <c r="F534" s="22">
        <v>0.5558414456056362</v>
      </c>
      <c r="G534" s="227"/>
      <c r="H534" s="229"/>
      <c r="I534" s="24">
        <f t="shared" si="108"/>
        <v>0.5558414456056362</v>
      </c>
    </row>
    <row r="535" spans="1: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108"/>
        <v>0</v>
      </c>
    </row>
    <row r="536" spans="1: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108"/>
        <v>0</v>
      </c>
    </row>
    <row r="537" spans="1: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108"/>
        <v>0</v>
      </c>
    </row>
    <row r="538" spans="1: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108"/>
        <v>0</v>
      </c>
    </row>
    <row r="539" spans="1: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108"/>
        <v>0</v>
      </c>
    </row>
    <row r="540" spans="1: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108"/>
        <v>0</v>
      </c>
    </row>
    <row r="541" spans="1: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108"/>
        <v>0</v>
      </c>
    </row>
    <row r="542" spans="1: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108"/>
        <v>0</v>
      </c>
    </row>
    <row r="543" spans="1: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108"/>
        <v>0</v>
      </c>
    </row>
    <row r="544" spans="1: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108"/>
        <v>0</v>
      </c>
    </row>
    <row r="545" spans="1:11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108"/>
        <v>0</v>
      </c>
    </row>
    <row r="546" spans="1:11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108"/>
        <v>0</v>
      </c>
    </row>
    <row r="547" spans="1:11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108"/>
        <v>0</v>
      </c>
    </row>
    <row r="548" spans="1:11" x14ac:dyDescent="0.25">
      <c r="A548" s="56" t="s">
        <v>25</v>
      </c>
      <c r="B548" s="57">
        <f>SUM(B527:B543)</f>
        <v>0</v>
      </c>
      <c r="C548" s="57">
        <f t="shared" ref="C548:I548" si="109">SUM(C527:C543)</f>
        <v>0</v>
      </c>
      <c r="D548" s="57">
        <f t="shared" si="109"/>
        <v>0</v>
      </c>
      <c r="E548" s="57">
        <f t="shared" si="109"/>
        <v>0</v>
      </c>
      <c r="F548" s="57">
        <f t="shared" si="109"/>
        <v>6.2824818201141772</v>
      </c>
      <c r="G548" s="57">
        <f t="shared" si="109"/>
        <v>0</v>
      </c>
      <c r="H548" s="58">
        <f t="shared" si="109"/>
        <v>0</v>
      </c>
      <c r="I548" s="16">
        <f t="shared" si="109"/>
        <v>6.2824818201141772</v>
      </c>
    </row>
    <row r="549" spans="1:11" s="1" customFormat="1" ht="15" thickBot="1" x14ac:dyDescent="0.35">
      <c r="A549" s="61" t="s">
        <v>86</v>
      </c>
      <c r="B549" s="98">
        <f>IF($I548=0,"-",B548/$I548)</f>
        <v>0</v>
      </c>
      <c r="C549" s="98">
        <f t="shared" ref="C549:H549" si="110">IF($I548=0,"-",C548/$I548)</f>
        <v>0</v>
      </c>
      <c r="D549" s="98">
        <f t="shared" si="110"/>
        <v>0</v>
      </c>
      <c r="E549" s="98">
        <f t="shared" si="110"/>
        <v>0</v>
      </c>
      <c r="F549" s="98">
        <f t="shared" si="110"/>
        <v>1</v>
      </c>
      <c r="G549" s="98">
        <f t="shared" si="110"/>
        <v>0</v>
      </c>
      <c r="H549" s="99">
        <f t="shared" si="110"/>
        <v>0</v>
      </c>
      <c r="I549" s="63">
        <f>SUM(B549:H549)</f>
        <v>1</v>
      </c>
      <c r="K549" s="174"/>
    </row>
    <row r="550" spans="1:11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</row>
    <row r="551" spans="1:11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</row>
    <row r="552" spans="1:11" ht="14.25" customHeight="1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</row>
    <row r="553" spans="1:11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</row>
    <row r="554" spans="1:11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>SUM(B554:H554)</f>
        <v>0</v>
      </c>
    </row>
    <row r="555" spans="1:11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ref="I555:I573" si="111">SUM(B555:H555)</f>
        <v>0</v>
      </c>
    </row>
    <row r="556" spans="1:11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111"/>
        <v>0</v>
      </c>
    </row>
    <row r="557" spans="1:11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111"/>
        <v>0</v>
      </c>
    </row>
    <row r="558" spans="1:11" x14ac:dyDescent="0.25">
      <c r="A558" s="21" t="s">
        <v>67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111"/>
        <v>0</v>
      </c>
    </row>
    <row r="559" spans="1:11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111"/>
        <v>0</v>
      </c>
    </row>
    <row r="560" spans="1:11" x14ac:dyDescent="0.25">
      <c r="A560" s="21" t="s">
        <v>11</v>
      </c>
      <c r="B560" s="227"/>
      <c r="C560" s="228"/>
      <c r="D560" s="228"/>
      <c r="E560" s="229"/>
      <c r="F560" s="22">
        <v>10.429849824651246</v>
      </c>
      <c r="G560" s="227"/>
      <c r="H560" s="229"/>
      <c r="I560" s="24">
        <f t="shared" si="111"/>
        <v>10.429849824651246</v>
      </c>
    </row>
    <row r="561" spans="1:11" x14ac:dyDescent="0.25">
      <c r="A561" s="29" t="s">
        <v>57</v>
      </c>
      <c r="B561" s="227"/>
      <c r="C561" s="228"/>
      <c r="D561" s="228"/>
      <c r="E561" s="229"/>
      <c r="F561" s="18">
        <v>332.27349394842076</v>
      </c>
      <c r="G561" s="227"/>
      <c r="H561" s="229"/>
      <c r="I561" s="16">
        <f t="shared" si="111"/>
        <v>332.27349394842076</v>
      </c>
    </row>
    <row r="562" spans="1:11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111"/>
        <v>0</v>
      </c>
    </row>
    <row r="563" spans="1:11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111"/>
        <v>0</v>
      </c>
    </row>
    <row r="564" spans="1:11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111"/>
        <v>0</v>
      </c>
    </row>
    <row r="565" spans="1:11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111"/>
        <v>0</v>
      </c>
    </row>
    <row r="566" spans="1:11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111"/>
        <v>0</v>
      </c>
    </row>
    <row r="567" spans="1:11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111"/>
        <v>0</v>
      </c>
    </row>
    <row r="568" spans="1:11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111"/>
        <v>0</v>
      </c>
    </row>
    <row r="569" spans="1:11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111"/>
        <v>0</v>
      </c>
    </row>
    <row r="570" spans="1:11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111"/>
        <v>0</v>
      </c>
    </row>
    <row r="571" spans="1:11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111"/>
        <v>0</v>
      </c>
    </row>
    <row r="572" spans="1:11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111"/>
        <v>0</v>
      </c>
    </row>
    <row r="573" spans="1:11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111"/>
        <v>0</v>
      </c>
    </row>
    <row r="574" spans="1:11" x14ac:dyDescent="0.25">
      <c r="A574" s="56" t="s">
        <v>25</v>
      </c>
      <c r="B574" s="57">
        <f>SUM(B553:B569)</f>
        <v>0</v>
      </c>
      <c r="C574" s="57">
        <f t="shared" ref="C574:I574" si="112">SUM(C553:C569)</f>
        <v>0</v>
      </c>
      <c r="D574" s="57">
        <f t="shared" si="112"/>
        <v>0</v>
      </c>
      <c r="E574" s="57">
        <f t="shared" si="112"/>
        <v>0</v>
      </c>
      <c r="F574" s="57">
        <f t="shared" si="112"/>
        <v>342.70334377307199</v>
      </c>
      <c r="G574" s="57">
        <f t="shared" si="112"/>
        <v>0</v>
      </c>
      <c r="H574" s="58">
        <f t="shared" si="112"/>
        <v>0</v>
      </c>
      <c r="I574" s="16">
        <f t="shared" si="112"/>
        <v>342.70334377307199</v>
      </c>
    </row>
    <row r="575" spans="1:11" s="1" customFormat="1" ht="15" thickBot="1" x14ac:dyDescent="0.35">
      <c r="A575" s="61" t="s">
        <v>86</v>
      </c>
      <c r="B575" s="98">
        <f>IF($I574=0,"-",B574/$I574)</f>
        <v>0</v>
      </c>
      <c r="C575" s="98">
        <f t="shared" ref="C575:H575" si="113">IF($I574=0,"-",C574/$I574)</f>
        <v>0</v>
      </c>
      <c r="D575" s="98">
        <f t="shared" si="113"/>
        <v>0</v>
      </c>
      <c r="E575" s="98">
        <f t="shared" si="113"/>
        <v>0</v>
      </c>
      <c r="F575" s="98">
        <f t="shared" si="113"/>
        <v>1</v>
      </c>
      <c r="G575" s="98">
        <f t="shared" si="113"/>
        <v>0</v>
      </c>
      <c r="H575" s="99">
        <f t="shared" si="113"/>
        <v>0</v>
      </c>
      <c r="I575" s="63">
        <f>SUM(B575:H575)</f>
        <v>1</v>
      </c>
      <c r="K575" s="174"/>
    </row>
    <row r="576" spans="1:11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</row>
    <row r="577" spans="1: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</row>
    <row r="578" spans="1:9" ht="14.25" customHeight="1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</row>
    <row r="579" spans="1:9" x14ac:dyDescent="0.25">
      <c r="A579" s="13" t="s">
        <v>6</v>
      </c>
      <c r="B579" s="14">
        <v>7.6503676713487732</v>
      </c>
      <c r="C579" s="14">
        <v>0</v>
      </c>
      <c r="D579" s="14">
        <v>1.4586633101079769</v>
      </c>
      <c r="E579" s="14">
        <v>0</v>
      </c>
      <c r="F579" s="213"/>
      <c r="G579" s="14">
        <v>0</v>
      </c>
      <c r="H579" s="15">
        <v>0</v>
      </c>
      <c r="I579" s="16">
        <f>SUM(B579:H579)</f>
        <v>9.1090309814567494</v>
      </c>
    </row>
    <row r="580" spans="1:9" x14ac:dyDescent="0.25">
      <c r="A580" s="21" t="s">
        <v>7</v>
      </c>
      <c r="B580" s="22">
        <v>6.6041552902581824</v>
      </c>
      <c r="C580" s="22">
        <v>0</v>
      </c>
      <c r="D580" s="22">
        <v>1.623033397434662</v>
      </c>
      <c r="E580" s="22">
        <v>0</v>
      </c>
      <c r="F580" s="214"/>
      <c r="G580" s="22">
        <v>0</v>
      </c>
      <c r="H580" s="23">
        <v>0</v>
      </c>
      <c r="I580" s="24">
        <f>SUM(B580:H580)</f>
        <v>8.2271886876928448</v>
      </c>
    </row>
    <row r="581" spans="1:9" x14ac:dyDescent="0.25">
      <c r="A581" s="29" t="s">
        <v>9</v>
      </c>
      <c r="B581" s="18">
        <v>3.0641908123573742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ref="I581:I599" si="114">SUM(B581:H581)</f>
        <v>3.0641908123573742</v>
      </c>
    </row>
    <row r="582" spans="1: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114"/>
        <v>0</v>
      </c>
    </row>
    <row r="583" spans="1:9" x14ac:dyDescent="0.25">
      <c r="A583" s="29" t="s">
        <v>15</v>
      </c>
      <c r="B583" s="18">
        <v>97.567868122994739</v>
      </c>
      <c r="C583" s="18">
        <v>11.817888416022853</v>
      </c>
      <c r="D583" s="18">
        <v>2.5481957941467717</v>
      </c>
      <c r="E583" s="18">
        <v>5.6832001718764227</v>
      </c>
      <c r="F583" s="214"/>
      <c r="G583" s="18">
        <v>0</v>
      </c>
      <c r="H583" s="30">
        <v>0</v>
      </c>
      <c r="I583" s="16">
        <f t="shared" si="114"/>
        <v>117.61715250504079</v>
      </c>
    </row>
    <row r="584" spans="1:9" x14ac:dyDescent="0.25">
      <c r="A584" s="21" t="s">
        <v>67</v>
      </c>
      <c r="B584" s="22">
        <v>345.1329545381189</v>
      </c>
      <c r="C584" s="22">
        <v>5.2376841922621482</v>
      </c>
      <c r="D584" s="22">
        <v>6.1930249437466562</v>
      </c>
      <c r="E584" s="22">
        <v>0</v>
      </c>
      <c r="F584" s="214"/>
      <c r="G584" s="22">
        <v>0</v>
      </c>
      <c r="H584" s="23">
        <v>0</v>
      </c>
      <c r="I584" s="24">
        <f t="shared" si="114"/>
        <v>356.56366367412767</v>
      </c>
    </row>
    <row r="585" spans="1:9" x14ac:dyDescent="0.25">
      <c r="A585" s="29" t="s">
        <v>56</v>
      </c>
      <c r="B585" s="18">
        <v>0</v>
      </c>
      <c r="C585" s="18">
        <v>0</v>
      </c>
      <c r="D585" s="18">
        <v>5.4153130790010058E-2</v>
      </c>
      <c r="E585" s="18">
        <v>25.261604523758301</v>
      </c>
      <c r="F585" s="214"/>
      <c r="G585" s="18">
        <v>0</v>
      </c>
      <c r="H585" s="30">
        <v>0</v>
      </c>
      <c r="I585" s="16">
        <f t="shared" si="114"/>
        <v>25.31575765454831</v>
      </c>
    </row>
    <row r="586" spans="1:9" x14ac:dyDescent="0.25">
      <c r="A586" s="21" t="s">
        <v>11</v>
      </c>
      <c r="B586" s="22">
        <v>0</v>
      </c>
      <c r="C586" s="22">
        <v>0</v>
      </c>
      <c r="D586" s="22">
        <v>9.111976927866269E-3</v>
      </c>
      <c r="E586" s="22">
        <v>0.26641150778024897</v>
      </c>
      <c r="F586" s="214"/>
      <c r="G586" s="22">
        <v>0</v>
      </c>
      <c r="H586" s="23">
        <v>0</v>
      </c>
      <c r="I586" s="24">
        <f t="shared" si="114"/>
        <v>0.27552348470811522</v>
      </c>
    </row>
    <row r="587" spans="1: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3.5386812125845029</v>
      </c>
      <c r="F587" s="214"/>
      <c r="G587" s="18">
        <v>0</v>
      </c>
      <c r="H587" s="30">
        <v>0</v>
      </c>
      <c r="I587" s="16">
        <f t="shared" si="114"/>
        <v>3.5386812125845029</v>
      </c>
    </row>
    <row r="588" spans="1:9" x14ac:dyDescent="0.25">
      <c r="A588" s="21" t="s">
        <v>16</v>
      </c>
      <c r="B588" s="22">
        <v>196.79568669087061</v>
      </c>
      <c r="C588" s="22">
        <v>1.0662970269719334</v>
      </c>
      <c r="D588" s="22">
        <v>24.976602062582081</v>
      </c>
      <c r="E588" s="22">
        <v>3.4047434892896749</v>
      </c>
      <c r="F588" s="214"/>
      <c r="G588" s="22">
        <v>0</v>
      </c>
      <c r="H588" s="23">
        <v>0</v>
      </c>
      <c r="I588" s="24">
        <f t="shared" si="114"/>
        <v>226.24332926971431</v>
      </c>
    </row>
    <row r="589" spans="1:9" x14ac:dyDescent="0.25">
      <c r="A589" s="29" t="s">
        <v>136</v>
      </c>
      <c r="B589" s="18">
        <v>1517.594031364694</v>
      </c>
      <c r="C589" s="18">
        <v>239.15276219805065</v>
      </c>
      <c r="D589" s="18">
        <v>46.642249539708246</v>
      </c>
      <c r="E589" s="18">
        <v>36.727013423657048</v>
      </c>
      <c r="F589" s="214"/>
      <c r="G589" s="18">
        <v>0</v>
      </c>
      <c r="H589" s="30">
        <v>0</v>
      </c>
      <c r="I589" s="16">
        <f t="shared" si="114"/>
        <v>1840.11605652611</v>
      </c>
    </row>
    <row r="590" spans="1:9" x14ac:dyDescent="0.25">
      <c r="A590" s="21" t="s">
        <v>24</v>
      </c>
      <c r="B590" s="22">
        <v>209.5716180340259</v>
      </c>
      <c r="C590" s="22">
        <v>0</v>
      </c>
      <c r="D590" s="22">
        <v>462.21640151188546</v>
      </c>
      <c r="E590" s="22">
        <v>101.85558409490231</v>
      </c>
      <c r="F590" s="214"/>
      <c r="G590" s="22">
        <v>316.67061124058557</v>
      </c>
      <c r="H590" s="23">
        <v>8.2439825443277923E-2</v>
      </c>
      <c r="I590" s="24">
        <f t="shared" si="114"/>
        <v>1090.3966547068424</v>
      </c>
    </row>
    <row r="591" spans="1:9" x14ac:dyDescent="0.25">
      <c r="A591" s="29" t="s">
        <v>23</v>
      </c>
      <c r="B591" s="18">
        <v>99.906066712192072</v>
      </c>
      <c r="C591" s="18">
        <v>0.63338663429796827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114"/>
        <v>100.53945334649003</v>
      </c>
    </row>
    <row r="592" spans="1:9" x14ac:dyDescent="0.25">
      <c r="A592" s="21" t="s">
        <v>58</v>
      </c>
      <c r="B592" s="22">
        <v>12.206041235836379</v>
      </c>
      <c r="C592" s="22">
        <v>0</v>
      </c>
      <c r="D592" s="22">
        <v>2.1698746900263277</v>
      </c>
      <c r="E592" s="22">
        <v>0</v>
      </c>
      <c r="F592" s="214"/>
      <c r="G592" s="22">
        <v>0</v>
      </c>
      <c r="H592" s="23">
        <v>0</v>
      </c>
      <c r="I592" s="24">
        <f t="shared" si="114"/>
        <v>14.375915925862707</v>
      </c>
    </row>
    <row r="593" spans="1:11" x14ac:dyDescent="0.25">
      <c r="A593" s="29" t="s">
        <v>21</v>
      </c>
      <c r="B593" s="18">
        <v>25.449325098091641</v>
      </c>
      <c r="C593" s="18">
        <v>0</v>
      </c>
      <c r="D593" s="18">
        <v>1.5696944751590578</v>
      </c>
      <c r="E593" s="18">
        <v>0</v>
      </c>
      <c r="F593" s="214"/>
      <c r="G593" s="18">
        <v>0</v>
      </c>
      <c r="H593" s="30">
        <v>0</v>
      </c>
      <c r="I593" s="16">
        <f t="shared" si="114"/>
        <v>27.019019573250699</v>
      </c>
    </row>
    <row r="594" spans="1:11" x14ac:dyDescent="0.25">
      <c r="A594" s="21" t="s">
        <v>20</v>
      </c>
      <c r="B594" s="22">
        <v>11.888690926580143</v>
      </c>
      <c r="C594" s="22">
        <v>0</v>
      </c>
      <c r="D594" s="22">
        <v>0.21965851539793727</v>
      </c>
      <c r="E594" s="22">
        <v>0</v>
      </c>
      <c r="F594" s="214"/>
      <c r="G594" s="22">
        <v>0</v>
      </c>
      <c r="H594" s="23">
        <v>0</v>
      </c>
      <c r="I594" s="24">
        <f t="shared" si="114"/>
        <v>12.108349441978079</v>
      </c>
    </row>
    <row r="595" spans="1:11" x14ac:dyDescent="0.25">
      <c r="A595" s="32" t="s">
        <v>62</v>
      </c>
      <c r="B595" s="18">
        <v>152.34234279185284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114"/>
        <v>152.34234279185284</v>
      </c>
    </row>
    <row r="596" spans="1:11" ht="14.4" x14ac:dyDescent="0.3">
      <c r="A596" s="34" t="s">
        <v>22</v>
      </c>
      <c r="B596" s="35">
        <v>152.34234279185284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114"/>
        <v>152.34234279185284</v>
      </c>
    </row>
    <row r="597" spans="1:11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114"/>
        <v>0</v>
      </c>
    </row>
    <row r="598" spans="1:11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114"/>
        <v>0</v>
      </c>
    </row>
    <row r="599" spans="1:11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114"/>
        <v>0</v>
      </c>
    </row>
    <row r="600" spans="1:11" x14ac:dyDescent="0.25">
      <c r="A600" s="56" t="s">
        <v>25</v>
      </c>
      <c r="B600" s="57">
        <f>SUM(B579:B595)</f>
        <v>2685.7733392892219</v>
      </c>
      <c r="C600" s="57">
        <f t="shared" ref="C600:I600" si="115">SUM(C579:C595)</f>
        <v>257.90801846760553</v>
      </c>
      <c r="D600" s="57">
        <f t="shared" si="115"/>
        <v>549.68066334791297</v>
      </c>
      <c r="E600" s="57">
        <f t="shared" si="115"/>
        <v>176.73723842384851</v>
      </c>
      <c r="F600" s="57">
        <f t="shared" si="115"/>
        <v>0</v>
      </c>
      <c r="G600" s="57">
        <f t="shared" si="115"/>
        <v>316.67061124058557</v>
      </c>
      <c r="H600" s="58">
        <f t="shared" si="115"/>
        <v>8.2439825443277923E-2</v>
      </c>
      <c r="I600" s="16">
        <f t="shared" si="115"/>
        <v>3986.8523105946174</v>
      </c>
    </row>
    <row r="601" spans="1:11" s="1" customFormat="1" ht="15" thickBot="1" x14ac:dyDescent="0.35">
      <c r="A601" s="110" t="s">
        <v>86</v>
      </c>
      <c r="B601" s="98">
        <f>IF($I600=0,"-",B600/$I600)</f>
        <v>0.6736575950285586</v>
      </c>
      <c r="C601" s="98">
        <f t="shared" ref="C601:H601" si="116">IF($I600=0,"-",C600/$I600)</f>
        <v>6.4689634422184034E-2</v>
      </c>
      <c r="D601" s="98">
        <f t="shared" si="116"/>
        <v>0.13787334481570779</v>
      </c>
      <c r="E601" s="98">
        <f t="shared" si="116"/>
        <v>4.4330018936038572E-2</v>
      </c>
      <c r="F601" s="98">
        <f t="shared" si="116"/>
        <v>0</v>
      </c>
      <c r="G601" s="98">
        <f t="shared" si="116"/>
        <v>7.9428728874422705E-2</v>
      </c>
      <c r="H601" s="99">
        <f t="shared" si="116"/>
        <v>2.0677923088398144E-5</v>
      </c>
      <c r="I601" s="63">
        <f>SUM(B601:H601)</f>
        <v>1.0000000000000002</v>
      </c>
      <c r="K601" s="174"/>
    </row>
    <row r="602" spans="1:11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</row>
    <row r="603" spans="1:11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</row>
    <row r="604" spans="1:11" ht="14.25" customHeight="1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</row>
    <row r="605" spans="1:11" x14ac:dyDescent="0.25">
      <c r="A605" s="13" t="s">
        <v>6</v>
      </c>
      <c r="B605" s="14">
        <v>81.130466727367562</v>
      </c>
      <c r="C605" s="14">
        <v>0</v>
      </c>
      <c r="D605" s="14">
        <v>5.547382340332824</v>
      </c>
      <c r="E605" s="14">
        <v>0</v>
      </c>
      <c r="F605" s="213"/>
      <c r="G605" s="14">
        <v>0</v>
      </c>
      <c r="H605" s="15">
        <v>0</v>
      </c>
      <c r="I605" s="16">
        <f>SUM(B605:H605)</f>
        <v>86.677849067700379</v>
      </c>
    </row>
    <row r="606" spans="1:11" x14ac:dyDescent="0.25">
      <c r="A606" s="21" t="s">
        <v>7</v>
      </c>
      <c r="B606" s="22">
        <v>33.944193093760298</v>
      </c>
      <c r="C606" s="22">
        <v>0</v>
      </c>
      <c r="D606" s="22">
        <v>2.3209704679494219</v>
      </c>
      <c r="E606" s="22">
        <v>0</v>
      </c>
      <c r="F606" s="214"/>
      <c r="G606" s="22">
        <v>0</v>
      </c>
      <c r="H606" s="23">
        <v>0</v>
      </c>
      <c r="I606" s="24">
        <f>SUM(B606:H606)</f>
        <v>36.26516356170972</v>
      </c>
    </row>
    <row r="607" spans="1:11" x14ac:dyDescent="0.25">
      <c r="A607" s="29" t="s">
        <v>9</v>
      </c>
      <c r="B607" s="18">
        <v>183.71331971213047</v>
      </c>
      <c r="C607" s="18">
        <v>0</v>
      </c>
      <c r="D607" s="18">
        <v>12.561594510231144</v>
      </c>
      <c r="E607" s="18">
        <v>0</v>
      </c>
      <c r="F607" s="214"/>
      <c r="G607" s="18">
        <v>0</v>
      </c>
      <c r="H607" s="30">
        <v>0</v>
      </c>
      <c r="I607" s="16">
        <f t="shared" ref="I607:I625" si="117">SUM(B607:H607)</f>
        <v>196.27491422236162</v>
      </c>
    </row>
    <row r="608" spans="1:11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117"/>
        <v>0</v>
      </c>
    </row>
    <row r="609" spans="1:9" x14ac:dyDescent="0.25">
      <c r="A609" s="29" t="s">
        <v>15</v>
      </c>
      <c r="B609" s="18">
        <v>286.01017319323165</v>
      </c>
      <c r="C609" s="18">
        <v>0</v>
      </c>
      <c r="D609" s="18">
        <v>22.522915472606158</v>
      </c>
      <c r="E609" s="18">
        <v>0</v>
      </c>
      <c r="F609" s="214"/>
      <c r="G609" s="18">
        <v>0</v>
      </c>
      <c r="H609" s="30">
        <v>0</v>
      </c>
      <c r="I609" s="16">
        <f t="shared" si="117"/>
        <v>308.53308866583779</v>
      </c>
    </row>
    <row r="610" spans="1:9" x14ac:dyDescent="0.25">
      <c r="A610" s="21" t="s">
        <v>67</v>
      </c>
      <c r="B610" s="22">
        <v>1852.6085204981896</v>
      </c>
      <c r="C610" s="22">
        <v>0</v>
      </c>
      <c r="D610" s="22">
        <v>145.89042286555321</v>
      </c>
      <c r="E610" s="22">
        <v>0</v>
      </c>
      <c r="F610" s="214"/>
      <c r="G610" s="22">
        <v>0</v>
      </c>
      <c r="H610" s="23">
        <v>0</v>
      </c>
      <c r="I610" s="24">
        <f t="shared" si="117"/>
        <v>1998.4989433637429</v>
      </c>
    </row>
    <row r="611" spans="1:9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117"/>
        <v>0</v>
      </c>
    </row>
    <row r="612" spans="1:9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117"/>
        <v>0</v>
      </c>
    </row>
    <row r="613" spans="1:9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117"/>
        <v>0</v>
      </c>
    </row>
    <row r="614" spans="1:9" x14ac:dyDescent="0.25">
      <c r="A614" s="21" t="s">
        <v>16</v>
      </c>
      <c r="B614" s="22">
        <v>50.465251222878841</v>
      </c>
      <c r="C614" s="22">
        <v>0</v>
      </c>
      <c r="D614" s="22">
        <v>3.974070484649574</v>
      </c>
      <c r="E614" s="22">
        <v>0</v>
      </c>
      <c r="F614" s="214"/>
      <c r="G614" s="22">
        <v>0</v>
      </c>
      <c r="H614" s="23">
        <v>0</v>
      </c>
      <c r="I614" s="24">
        <f t="shared" si="117"/>
        <v>54.439321707528414</v>
      </c>
    </row>
    <row r="615" spans="1:9" x14ac:dyDescent="0.25">
      <c r="A615" s="29" t="s">
        <v>136</v>
      </c>
      <c r="B615" s="18">
        <v>1780.3596748287275</v>
      </c>
      <c r="C615" s="18">
        <v>0</v>
      </c>
      <c r="D615" s="18">
        <v>562.21884468275607</v>
      </c>
      <c r="E615" s="18">
        <v>0</v>
      </c>
      <c r="F615" s="214"/>
      <c r="G615" s="18">
        <v>0</v>
      </c>
      <c r="H615" s="30">
        <v>0</v>
      </c>
      <c r="I615" s="16">
        <f t="shared" si="117"/>
        <v>2342.5785195114836</v>
      </c>
    </row>
    <row r="616" spans="1:9" x14ac:dyDescent="0.25">
      <c r="A616" s="21" t="s">
        <v>24</v>
      </c>
      <c r="B616" s="22">
        <v>702.36937478709865</v>
      </c>
      <c r="C616" s="22">
        <v>0</v>
      </c>
      <c r="D616" s="22">
        <v>797.8370567969954</v>
      </c>
      <c r="E616" s="22">
        <v>503.58805013402798</v>
      </c>
      <c r="F616" s="214"/>
      <c r="G616" s="22">
        <v>131.89210836843591</v>
      </c>
      <c r="H616" s="23">
        <v>0</v>
      </c>
      <c r="I616" s="24">
        <f t="shared" si="117"/>
        <v>2135.6865900865578</v>
      </c>
    </row>
    <row r="617" spans="1:9" x14ac:dyDescent="0.25">
      <c r="A617" s="29" t="s">
        <v>23</v>
      </c>
      <c r="B617" s="18">
        <v>130.67379260544195</v>
      </c>
      <c r="C617" s="18">
        <v>0</v>
      </c>
      <c r="D617" s="18">
        <v>30.413229837164</v>
      </c>
      <c r="E617" s="18">
        <v>0</v>
      </c>
      <c r="F617" s="214"/>
      <c r="G617" s="18">
        <v>0</v>
      </c>
      <c r="H617" s="30">
        <v>0</v>
      </c>
      <c r="I617" s="16">
        <f t="shared" si="117"/>
        <v>161.08702244260596</v>
      </c>
    </row>
    <row r="618" spans="1:9" x14ac:dyDescent="0.25">
      <c r="A618" s="21" t="s">
        <v>58</v>
      </c>
      <c r="B618" s="22">
        <v>2581.7582159465342</v>
      </c>
      <c r="C618" s="22">
        <v>0</v>
      </c>
      <c r="D618" s="22">
        <v>271.01329338665272</v>
      </c>
      <c r="E618" s="22">
        <v>0</v>
      </c>
      <c r="F618" s="214"/>
      <c r="G618" s="22">
        <v>0</v>
      </c>
      <c r="H618" s="23">
        <v>0</v>
      </c>
      <c r="I618" s="24">
        <f t="shared" si="117"/>
        <v>2852.7715093331867</v>
      </c>
    </row>
    <row r="619" spans="1:9" x14ac:dyDescent="0.25">
      <c r="A619" s="29" t="s">
        <v>21</v>
      </c>
      <c r="B619" s="18">
        <v>124.53650917666448</v>
      </c>
      <c r="C619" s="18">
        <v>0</v>
      </c>
      <c r="D619" s="18">
        <v>13.072893228489642</v>
      </c>
      <c r="E619" s="18">
        <v>0</v>
      </c>
      <c r="F619" s="214"/>
      <c r="G619" s="18">
        <v>0</v>
      </c>
      <c r="H619" s="30">
        <v>0</v>
      </c>
      <c r="I619" s="16">
        <f t="shared" si="117"/>
        <v>137.60940240515413</v>
      </c>
    </row>
    <row r="620" spans="1:9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117"/>
        <v>0</v>
      </c>
    </row>
    <row r="621" spans="1:9" x14ac:dyDescent="0.25">
      <c r="A621" s="32" t="s">
        <v>62</v>
      </c>
      <c r="B621" s="18">
        <v>47.619771605078469</v>
      </c>
      <c r="C621" s="18">
        <v>0</v>
      </c>
      <c r="D621" s="18">
        <v>120.88018391566105</v>
      </c>
      <c r="E621" s="18">
        <v>0</v>
      </c>
      <c r="F621" s="214"/>
      <c r="G621" s="18">
        <v>0</v>
      </c>
      <c r="H621" s="30">
        <v>0</v>
      </c>
      <c r="I621" s="16">
        <f t="shared" si="117"/>
        <v>168.49995552073952</v>
      </c>
    </row>
    <row r="622" spans="1:9" ht="14.4" x14ac:dyDescent="0.3">
      <c r="A622" s="34" t="s">
        <v>22</v>
      </c>
      <c r="B622" s="35">
        <v>47.619771605078469</v>
      </c>
      <c r="C622" s="35">
        <v>0</v>
      </c>
      <c r="D622" s="35">
        <v>120.88018391566105</v>
      </c>
      <c r="E622" s="35">
        <v>0</v>
      </c>
      <c r="F622" s="214"/>
      <c r="G622" s="35">
        <v>0</v>
      </c>
      <c r="H622" s="36">
        <v>0</v>
      </c>
      <c r="I622" s="37">
        <f t="shared" si="117"/>
        <v>168.49995552073952</v>
      </c>
    </row>
    <row r="623" spans="1:9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117"/>
        <v>0</v>
      </c>
    </row>
    <row r="624" spans="1:9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117"/>
        <v>0</v>
      </c>
    </row>
    <row r="625" spans="1:11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117"/>
        <v>0</v>
      </c>
    </row>
    <row r="626" spans="1:11" x14ac:dyDescent="0.25">
      <c r="A626" s="56" t="s">
        <v>25</v>
      </c>
      <c r="B626" s="57">
        <f>SUM(B605:B621)</f>
        <v>7855.1892633971038</v>
      </c>
      <c r="C626" s="57">
        <f t="shared" ref="C626:I626" si="118">SUM(C605:C621)</f>
        <v>0</v>
      </c>
      <c r="D626" s="57">
        <f t="shared" si="118"/>
        <v>1988.2528579890411</v>
      </c>
      <c r="E626" s="57">
        <f t="shared" si="118"/>
        <v>503.58805013402798</v>
      </c>
      <c r="F626" s="57">
        <f t="shared" si="118"/>
        <v>0</v>
      </c>
      <c r="G626" s="57">
        <f t="shared" si="118"/>
        <v>131.89210836843591</v>
      </c>
      <c r="H626" s="58">
        <f t="shared" si="118"/>
        <v>0</v>
      </c>
      <c r="I626" s="16">
        <f t="shared" si="118"/>
        <v>10478.922279888609</v>
      </c>
    </row>
    <row r="627" spans="1:11" s="1" customFormat="1" ht="15" thickBot="1" x14ac:dyDescent="0.35">
      <c r="A627" s="110" t="s">
        <v>86</v>
      </c>
      <c r="B627" s="98">
        <f>IF($I626=0,"-",B626/$I626)</f>
        <v>0.74961804788579878</v>
      </c>
      <c r="C627" s="98">
        <f t="shared" ref="C627:H627" si="119">IF($I626=0,"-",C626/$I626)</f>
        <v>0</v>
      </c>
      <c r="D627" s="98">
        <f t="shared" si="119"/>
        <v>0.1897382960655164</v>
      </c>
      <c r="E627" s="98">
        <f t="shared" si="119"/>
        <v>4.8057236868769018E-2</v>
      </c>
      <c r="F627" s="98">
        <f t="shared" si="119"/>
        <v>0</v>
      </c>
      <c r="G627" s="98">
        <f t="shared" si="119"/>
        <v>1.2586419179915697E-2</v>
      </c>
      <c r="H627" s="99">
        <f t="shared" si="119"/>
        <v>0</v>
      </c>
      <c r="I627" s="63">
        <f>SUM(B627:H627)</f>
        <v>0.99999999999999989</v>
      </c>
      <c r="K627" s="174"/>
    </row>
    <row r="628" spans="1:11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</row>
    <row r="629" spans="1:11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</row>
    <row r="630" spans="1:11" ht="14.2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</row>
    <row r="631" spans="1:11" x14ac:dyDescent="0.25">
      <c r="A631" s="13" t="s">
        <v>6</v>
      </c>
      <c r="B631" s="14">
        <v>0.16791655553576484</v>
      </c>
      <c r="C631" s="14">
        <v>0</v>
      </c>
      <c r="D631" s="14">
        <v>0.25213799025481193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0.42005454579057677</v>
      </c>
    </row>
    <row r="632" spans="1:11" x14ac:dyDescent="0.25">
      <c r="A632" s="21" t="s">
        <v>7</v>
      </c>
      <c r="B632" s="22">
        <v>1.1704099449720271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>SUM(B632:H632)</f>
        <v>1.1704099449720271</v>
      </c>
    </row>
    <row r="633" spans="1:11" x14ac:dyDescent="0.25">
      <c r="A633" s="29" t="s">
        <v>9</v>
      </c>
      <c r="B633" s="18">
        <v>3.7254775360843717</v>
      </c>
      <c r="C633" s="18">
        <v>0</v>
      </c>
      <c r="D633" s="18">
        <v>1.1934364021980663E-2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ref="I633:I651" si="120">SUM(B633:H633)</f>
        <v>3.7374119001063524</v>
      </c>
    </row>
    <row r="634" spans="1:11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120"/>
        <v>0</v>
      </c>
    </row>
    <row r="635" spans="1:11" x14ac:dyDescent="0.25">
      <c r="A635" s="29" t="s">
        <v>15</v>
      </c>
      <c r="B635" s="18">
        <v>73.97149795098197</v>
      </c>
      <c r="C635" s="18">
        <v>0.31970945051300487</v>
      </c>
      <c r="D635" s="18">
        <v>5.9606033194269976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120"/>
        <v>80.251810720921966</v>
      </c>
    </row>
    <row r="636" spans="1:11" x14ac:dyDescent="0.25">
      <c r="A636" s="21" t="s">
        <v>67</v>
      </c>
      <c r="B636" s="22">
        <v>1.7980978851129885</v>
      </c>
      <c r="C636" s="22">
        <v>4.0579124926249203E-2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120"/>
        <v>1.8386770100392378</v>
      </c>
    </row>
    <row r="637" spans="1:11" x14ac:dyDescent="0.25">
      <c r="A637" s="29" t="s">
        <v>56</v>
      </c>
      <c r="B637" s="18">
        <v>0</v>
      </c>
      <c r="C637" s="18">
        <v>0.35563434622283735</v>
      </c>
      <c r="D637" s="18">
        <v>0</v>
      </c>
      <c r="E637" s="18">
        <v>17.26094796956157</v>
      </c>
      <c r="F637" s="18">
        <v>681.68281471122111</v>
      </c>
      <c r="G637" s="18">
        <v>0</v>
      </c>
      <c r="H637" s="30">
        <v>0</v>
      </c>
      <c r="I637" s="16">
        <f t="shared" si="120"/>
        <v>699.29939702700551</v>
      </c>
    </row>
    <row r="638" spans="1:11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7.8606843501155108</v>
      </c>
      <c r="F638" s="22">
        <v>0</v>
      </c>
      <c r="G638" s="22">
        <v>0</v>
      </c>
      <c r="H638" s="23">
        <v>0</v>
      </c>
      <c r="I638" s="24">
        <f t="shared" si="120"/>
        <v>7.8606843501155108</v>
      </c>
    </row>
    <row r="639" spans="1:11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120"/>
        <v>0</v>
      </c>
    </row>
    <row r="640" spans="1:11" x14ac:dyDescent="0.25">
      <c r="A640" s="21" t="s">
        <v>16</v>
      </c>
      <c r="B640" s="22">
        <v>4.3083475722551317</v>
      </c>
      <c r="C640" s="22">
        <v>0</v>
      </c>
      <c r="D640" s="22">
        <v>2.0857709276102112E-2</v>
      </c>
      <c r="E640" s="22">
        <v>0.12691317958498075</v>
      </c>
      <c r="F640" s="22">
        <v>0</v>
      </c>
      <c r="G640" s="22">
        <v>0</v>
      </c>
      <c r="H640" s="23">
        <v>0</v>
      </c>
      <c r="I640" s="24">
        <f t="shared" si="120"/>
        <v>4.4561184611162146</v>
      </c>
    </row>
    <row r="641" spans="1:11" x14ac:dyDescent="0.25">
      <c r="A641" s="29" t="s">
        <v>136</v>
      </c>
      <c r="B641" s="18">
        <v>19.449912784107081</v>
      </c>
      <c r="C641" s="18">
        <v>0</v>
      </c>
      <c r="D641" s="18">
        <v>5.0269532120243436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120"/>
        <v>24.476865996131423</v>
      </c>
    </row>
    <row r="642" spans="1:11" x14ac:dyDescent="0.25">
      <c r="A642" s="21" t="s">
        <v>24</v>
      </c>
      <c r="B642" s="22">
        <v>44.474943853586765</v>
      </c>
      <c r="C642" s="22">
        <v>5.7787338274197776E-2</v>
      </c>
      <c r="D642" s="22">
        <v>0.91993313527815135</v>
      </c>
      <c r="E642" s="22">
        <v>73.903430404531136</v>
      </c>
      <c r="F642" s="22">
        <v>0</v>
      </c>
      <c r="G642" s="22">
        <v>24.921733530718225</v>
      </c>
      <c r="H642" s="23">
        <v>0.3496517015357295</v>
      </c>
      <c r="I642" s="24">
        <f t="shared" si="120"/>
        <v>144.6274799639242</v>
      </c>
    </row>
    <row r="643" spans="1:11" x14ac:dyDescent="0.25">
      <c r="A643" s="29" t="s">
        <v>23</v>
      </c>
      <c r="B643" s="18">
        <v>2.2565057558314163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120"/>
        <v>2.2565057558314163</v>
      </c>
    </row>
    <row r="644" spans="1:11" x14ac:dyDescent="0.25">
      <c r="A644" s="21" t="s">
        <v>58</v>
      </c>
      <c r="B644" s="22">
        <v>111.37502438268517</v>
      </c>
      <c r="C644" s="22">
        <v>5.0449106008976781</v>
      </c>
      <c r="D644" s="22">
        <v>63.417784989672626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120"/>
        <v>179.83771997325547</v>
      </c>
    </row>
    <row r="645" spans="1:11" x14ac:dyDescent="0.25">
      <c r="A645" s="29" t="s">
        <v>21</v>
      </c>
      <c r="B645" s="18">
        <v>43.354946926902642</v>
      </c>
      <c r="C645" s="18">
        <v>0</v>
      </c>
      <c r="D645" s="18">
        <v>12.294613039069317</v>
      </c>
      <c r="E645" s="18">
        <v>0</v>
      </c>
      <c r="F645" s="18">
        <v>9.2515437192989793</v>
      </c>
      <c r="G645" s="18">
        <v>0</v>
      </c>
      <c r="H645" s="30">
        <v>0</v>
      </c>
      <c r="I645" s="16">
        <f t="shared" si="120"/>
        <v>64.90110368527094</v>
      </c>
    </row>
    <row r="646" spans="1:11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120"/>
        <v>0</v>
      </c>
    </row>
    <row r="647" spans="1:11" x14ac:dyDescent="0.25">
      <c r="A647" s="32" t="s">
        <v>62</v>
      </c>
      <c r="B647" s="18">
        <v>2.2752191781473234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120"/>
        <v>2.2752191781473234</v>
      </c>
    </row>
    <row r="648" spans="1:11" ht="14.4" x14ac:dyDescent="0.3">
      <c r="A648" s="34" t="s">
        <v>22</v>
      </c>
      <c r="B648" s="35">
        <v>2.2752191781473234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120"/>
        <v>2.2752191781473234</v>
      </c>
    </row>
    <row r="649" spans="1:11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120"/>
        <v>0</v>
      </c>
    </row>
    <row r="650" spans="1:11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120"/>
        <v>0</v>
      </c>
    </row>
    <row r="651" spans="1:11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120"/>
        <v>0</v>
      </c>
    </row>
    <row r="652" spans="1:11" x14ac:dyDescent="0.25">
      <c r="A652" s="56" t="s">
        <v>25</v>
      </c>
      <c r="B652" s="57">
        <f>SUM(B631:B647)</f>
        <v>308.32830032620268</v>
      </c>
      <c r="C652" s="57">
        <f t="shared" ref="C652:I652" si="121">SUM(C631:C647)</f>
        <v>5.8186208608339669</v>
      </c>
      <c r="D652" s="57">
        <f t="shared" si="121"/>
        <v>87.904817759024326</v>
      </c>
      <c r="E652" s="57">
        <f t="shared" si="121"/>
        <v>99.1519759037932</v>
      </c>
      <c r="F652" s="57">
        <f t="shared" si="121"/>
        <v>690.93435843052009</v>
      </c>
      <c r="G652" s="57">
        <f t="shared" si="121"/>
        <v>24.921733530718225</v>
      </c>
      <c r="H652" s="58">
        <f t="shared" si="121"/>
        <v>0.3496517015357295</v>
      </c>
      <c r="I652" s="16">
        <f t="shared" si="121"/>
        <v>1217.4094585126284</v>
      </c>
    </row>
    <row r="653" spans="1:11" s="1" customFormat="1" ht="15" thickBot="1" x14ac:dyDescent="0.35">
      <c r="A653" s="110" t="s">
        <v>86</v>
      </c>
      <c r="B653" s="98">
        <f>IF($I652=0,"-",B652/$I652)</f>
        <v>0.25326589847831738</v>
      </c>
      <c r="C653" s="98">
        <f t="shared" ref="C653:H653" si="122">IF($I652=0,"-",C652/$I652)</f>
        <v>4.7795101476728087E-3</v>
      </c>
      <c r="D653" s="98">
        <f t="shared" si="122"/>
        <v>7.2206452105622834E-2</v>
      </c>
      <c r="E653" s="98">
        <f t="shared" si="122"/>
        <v>8.1445051383888759E-2</v>
      </c>
      <c r="F653" s="98">
        <f t="shared" si="122"/>
        <v>0.5675447595705968</v>
      </c>
      <c r="G653" s="98">
        <f t="shared" si="122"/>
        <v>2.0471118699181445E-2</v>
      </c>
      <c r="H653" s="99">
        <f t="shared" si="122"/>
        <v>2.8720961471986336E-4</v>
      </c>
      <c r="I653" s="63">
        <f>SUM(B653:H653)</f>
        <v>0.99999999999999989</v>
      </c>
      <c r="K653" s="174"/>
    </row>
    <row r="654" spans="1:11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F33:F53"/>
    <mergeCell ref="A57:A58"/>
    <mergeCell ref="B59:E79"/>
    <mergeCell ref="G59:H79"/>
    <mergeCell ref="A83:A84"/>
    <mergeCell ref="A109:A110"/>
    <mergeCell ref="B110:I110"/>
    <mergeCell ref="F111:F131"/>
    <mergeCell ref="A135:A136"/>
    <mergeCell ref="B136:I136"/>
    <mergeCell ref="F137:F157"/>
    <mergeCell ref="A161:A162"/>
    <mergeCell ref="B162:I162"/>
    <mergeCell ref="F163:F183"/>
    <mergeCell ref="A187:A188"/>
    <mergeCell ref="B188:I188"/>
    <mergeCell ref="F189:F209"/>
    <mergeCell ref="A213:A214"/>
    <mergeCell ref="B214:I214"/>
    <mergeCell ref="F215:F235"/>
    <mergeCell ref="A239:A240"/>
    <mergeCell ref="B240:I240"/>
    <mergeCell ref="F241:F261"/>
    <mergeCell ref="A265:A266"/>
    <mergeCell ref="B266:I266"/>
    <mergeCell ref="F267:F287"/>
    <mergeCell ref="A291:A292"/>
    <mergeCell ref="B292:I292"/>
    <mergeCell ref="F293:F313"/>
    <mergeCell ref="A317:A318"/>
    <mergeCell ref="B318:I318"/>
    <mergeCell ref="F319:F339"/>
    <mergeCell ref="A343:A344"/>
    <mergeCell ref="B344:I344"/>
    <mergeCell ref="F345:F365"/>
    <mergeCell ref="A369:A370"/>
    <mergeCell ref="B370:I370"/>
    <mergeCell ref="F371:F391"/>
    <mergeCell ref="A395:A396"/>
    <mergeCell ref="B396:I396"/>
    <mergeCell ref="F397:F417"/>
    <mergeCell ref="A421:A422"/>
    <mergeCell ref="B422:I422"/>
    <mergeCell ref="F423:F443"/>
    <mergeCell ref="A447:A448"/>
    <mergeCell ref="B448:I448"/>
    <mergeCell ref="B449:E469"/>
    <mergeCell ref="G449:H469"/>
    <mergeCell ref="A473:A474"/>
    <mergeCell ref="B474:I474"/>
    <mergeCell ref="B475:E495"/>
    <mergeCell ref="G475:H495"/>
    <mergeCell ref="A499:A500"/>
    <mergeCell ref="B500:I500"/>
    <mergeCell ref="B501:E521"/>
    <mergeCell ref="G501:H521"/>
    <mergeCell ref="A525:A526"/>
    <mergeCell ref="B526:I526"/>
    <mergeCell ref="B527:E547"/>
    <mergeCell ref="G527:H547"/>
    <mergeCell ref="A551:A552"/>
    <mergeCell ref="B552:I552"/>
    <mergeCell ref="B553:E573"/>
    <mergeCell ref="G553:H573"/>
    <mergeCell ref="F605:F625"/>
    <mergeCell ref="A629:A630"/>
    <mergeCell ref="B630:I630"/>
    <mergeCell ref="A577:A578"/>
    <mergeCell ref="B578:I578"/>
    <mergeCell ref="F579:F599"/>
    <mergeCell ref="A603:A604"/>
    <mergeCell ref="B604:I604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FFFF"/>
  </sheetPr>
  <dimension ref="A1:L654"/>
  <sheetViews>
    <sheetView zoomScale="60" zoomScaleNormal="60" workbookViewId="0">
      <pane ySplit="5" topLeftCell="A6" activePane="bottomLeft" state="frozen"/>
      <selection activeCell="J133" sqref="J133"/>
      <selection pane="bottomLeft" activeCell="J28" sqref="J28"/>
    </sheetView>
  </sheetViews>
  <sheetFormatPr defaultColWidth="11" defaultRowHeight="13.8" x14ac:dyDescent="0.25"/>
  <cols>
    <col min="1" max="1" width="42.59765625" customWidth="1"/>
    <col min="2" max="9" width="16.59765625" style="6" customWidth="1"/>
    <col min="10" max="10" width="15" customWidth="1"/>
    <col min="11" max="11" width="14.09765625" style="174" bestFit="1" customWidth="1"/>
    <col min="12" max="16384" width="11" style="6"/>
  </cols>
  <sheetData>
    <row r="1" spans="1:12" ht="15" customHeight="1" thickTop="1" x14ac:dyDescent="0.25">
      <c r="A1" s="248" t="s">
        <v>103</v>
      </c>
      <c r="B1" s="249"/>
      <c r="C1" s="249"/>
      <c r="D1" s="249"/>
      <c r="E1" s="249"/>
      <c r="F1" s="249"/>
      <c r="G1" s="249"/>
      <c r="H1" s="249"/>
      <c r="I1" s="250"/>
    </row>
    <row r="2" spans="1:12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</row>
    <row r="3" spans="1:12" ht="36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</row>
    <row r="4" spans="1:12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</row>
    <row r="5" spans="1:12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L5" s="134"/>
    </row>
    <row r="6" spans="1:12" ht="15" customHeight="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</row>
    <row r="7" spans="1:12" x14ac:dyDescent="0.25">
      <c r="A7" s="13" t="s">
        <v>6</v>
      </c>
      <c r="B7" s="14">
        <f>B33+B59+B85</f>
        <v>94.932536063109055</v>
      </c>
      <c r="C7" s="14">
        <f t="shared" ref="C7:H7" si="0">C33+C59+C85</f>
        <v>0</v>
      </c>
      <c r="D7" s="14">
        <f t="shared" si="0"/>
        <v>7.7721208681726823</v>
      </c>
      <c r="E7" s="14">
        <f t="shared" si="0"/>
        <v>0</v>
      </c>
      <c r="F7" s="14">
        <f t="shared" si="0"/>
        <v>1.8942672745018947E-2</v>
      </c>
      <c r="G7" s="14">
        <f t="shared" si="0"/>
        <v>0</v>
      </c>
      <c r="H7" s="15">
        <f t="shared" si="0"/>
        <v>0</v>
      </c>
      <c r="I7" s="16">
        <f>SUM(B7:H7)</f>
        <v>102.72359960402675</v>
      </c>
      <c r="J7" s="135"/>
    </row>
    <row r="8" spans="1:12" x14ac:dyDescent="0.25">
      <c r="A8" s="21" t="s">
        <v>7</v>
      </c>
      <c r="B8" s="22">
        <f t="shared" ref="B8:H23" si="1">B34+B60+B86</f>
        <v>47.421927631109291</v>
      </c>
      <c r="C8" s="22">
        <f t="shared" si="1"/>
        <v>0</v>
      </c>
      <c r="D8" s="22">
        <f t="shared" si="1"/>
        <v>5.099229749403948</v>
      </c>
      <c r="E8" s="22">
        <f t="shared" si="1"/>
        <v>0</v>
      </c>
      <c r="F8" s="22">
        <f t="shared" si="1"/>
        <v>0.10311000000000001</v>
      </c>
      <c r="G8" s="22">
        <f t="shared" si="1"/>
        <v>0</v>
      </c>
      <c r="H8" s="23">
        <f t="shared" si="1"/>
        <v>0</v>
      </c>
      <c r="I8" s="24">
        <f>SUM(B8:H8)</f>
        <v>52.624267380513238</v>
      </c>
      <c r="J8" s="135"/>
    </row>
    <row r="9" spans="1:12" x14ac:dyDescent="0.25">
      <c r="A9" s="29" t="s">
        <v>9</v>
      </c>
      <c r="B9" s="18">
        <f t="shared" si="1"/>
        <v>200.3411696060046</v>
      </c>
      <c r="C9" s="18">
        <f t="shared" si="1"/>
        <v>0</v>
      </c>
      <c r="D9" s="18">
        <f t="shared" si="1"/>
        <v>13.194151170010151</v>
      </c>
      <c r="E9" s="18">
        <f t="shared" si="1"/>
        <v>0</v>
      </c>
      <c r="F9" s="18">
        <f t="shared" si="1"/>
        <v>0</v>
      </c>
      <c r="G9" s="18">
        <f t="shared" si="1"/>
        <v>0</v>
      </c>
      <c r="H9" s="30">
        <f t="shared" si="1"/>
        <v>0</v>
      </c>
      <c r="I9" s="16">
        <f t="shared" ref="I9:I27" si="2">SUM(B9:H9)</f>
        <v>213.53532077601474</v>
      </c>
      <c r="J9" s="135"/>
    </row>
    <row r="10" spans="1:12" x14ac:dyDescent="0.25">
      <c r="A10" s="21" t="s">
        <v>54</v>
      </c>
      <c r="B10" s="22">
        <f t="shared" si="1"/>
        <v>0</v>
      </c>
      <c r="C10" s="22">
        <f t="shared" si="1"/>
        <v>0</v>
      </c>
      <c r="D10" s="22">
        <f t="shared" si="1"/>
        <v>0</v>
      </c>
      <c r="E10" s="22">
        <f t="shared" si="1"/>
        <v>0</v>
      </c>
      <c r="F10" s="22">
        <f t="shared" si="1"/>
        <v>0</v>
      </c>
      <c r="G10" s="22">
        <f t="shared" si="1"/>
        <v>0</v>
      </c>
      <c r="H10" s="23">
        <f t="shared" si="1"/>
        <v>0</v>
      </c>
      <c r="I10" s="24">
        <f t="shared" si="2"/>
        <v>0</v>
      </c>
      <c r="J10" s="135"/>
    </row>
    <row r="11" spans="1:12" x14ac:dyDescent="0.25">
      <c r="A11" s="29" t="s">
        <v>15</v>
      </c>
      <c r="B11" s="18">
        <f t="shared" si="1"/>
        <v>647.78164133105963</v>
      </c>
      <c r="C11" s="18">
        <f t="shared" si="1"/>
        <v>72.795127765056691</v>
      </c>
      <c r="D11" s="18">
        <f t="shared" si="1"/>
        <v>60.02070116665147</v>
      </c>
      <c r="E11" s="18">
        <f t="shared" si="1"/>
        <v>12.192726914055457</v>
      </c>
      <c r="F11" s="18">
        <f t="shared" si="1"/>
        <v>0</v>
      </c>
      <c r="G11" s="18">
        <f t="shared" si="1"/>
        <v>0</v>
      </c>
      <c r="H11" s="30">
        <f t="shared" si="1"/>
        <v>0</v>
      </c>
      <c r="I11" s="16">
        <f t="shared" si="2"/>
        <v>792.79019717682331</v>
      </c>
      <c r="J11" s="135"/>
    </row>
    <row r="12" spans="1:12" x14ac:dyDescent="0.25">
      <c r="A12" s="21" t="s">
        <v>67</v>
      </c>
      <c r="B12" s="22">
        <f t="shared" si="1"/>
        <v>2454.5974721918883</v>
      </c>
      <c r="C12" s="22">
        <f t="shared" si="1"/>
        <v>29.317646246826538</v>
      </c>
      <c r="D12" s="22">
        <f t="shared" si="1"/>
        <v>175.31939737775227</v>
      </c>
      <c r="E12" s="22">
        <f t="shared" si="1"/>
        <v>0.77267915144902122</v>
      </c>
      <c r="F12" s="22">
        <f t="shared" si="1"/>
        <v>0</v>
      </c>
      <c r="G12" s="22">
        <f t="shared" si="1"/>
        <v>0</v>
      </c>
      <c r="H12" s="23">
        <f t="shared" si="1"/>
        <v>0</v>
      </c>
      <c r="I12" s="24">
        <f t="shared" si="2"/>
        <v>2660.0071949679163</v>
      </c>
      <c r="J12" s="135"/>
    </row>
    <row r="13" spans="1:12" x14ac:dyDescent="0.25">
      <c r="A13" s="29" t="s">
        <v>56</v>
      </c>
      <c r="B13" s="18">
        <f t="shared" si="1"/>
        <v>2.5463081209023803E-8</v>
      </c>
      <c r="C13" s="18">
        <f t="shared" si="1"/>
        <v>0.44683527544824725</v>
      </c>
      <c r="D13" s="18">
        <f t="shared" si="1"/>
        <v>5.0584305765679564E-2</v>
      </c>
      <c r="E13" s="18">
        <f t="shared" si="1"/>
        <v>420.83100539944701</v>
      </c>
      <c r="F13" s="18">
        <f t="shared" si="1"/>
        <v>9481.5023441563535</v>
      </c>
      <c r="G13" s="18">
        <f t="shared" si="1"/>
        <v>0</v>
      </c>
      <c r="H13" s="30">
        <f t="shared" si="1"/>
        <v>0</v>
      </c>
      <c r="I13" s="16">
        <f t="shared" si="2"/>
        <v>9902.8307691624777</v>
      </c>
      <c r="J13" s="135"/>
    </row>
    <row r="14" spans="1:12" x14ac:dyDescent="0.25">
      <c r="A14" s="21" t="s">
        <v>11</v>
      </c>
      <c r="B14" s="22">
        <f t="shared" si="1"/>
        <v>1.3054217418884576E-7</v>
      </c>
      <c r="C14" s="22">
        <f t="shared" si="1"/>
        <v>1.1883330366672117E-7</v>
      </c>
      <c r="D14" s="22">
        <f t="shared" si="1"/>
        <v>8.1373552601659311E-3</v>
      </c>
      <c r="E14" s="22">
        <f t="shared" si="1"/>
        <v>10.603185830312318</v>
      </c>
      <c r="F14" s="22">
        <f t="shared" si="1"/>
        <v>3419.130307911264</v>
      </c>
      <c r="G14" s="22">
        <f t="shared" si="1"/>
        <v>0</v>
      </c>
      <c r="H14" s="23">
        <f t="shared" si="1"/>
        <v>0</v>
      </c>
      <c r="I14" s="24">
        <f t="shared" si="2"/>
        <v>3429.7416313462118</v>
      </c>
      <c r="J14" s="135"/>
    </row>
    <row r="15" spans="1:12" x14ac:dyDescent="0.25">
      <c r="A15" s="29" t="s">
        <v>57</v>
      </c>
      <c r="B15" s="18">
        <f t="shared" si="1"/>
        <v>1.3745012706942734E-2</v>
      </c>
      <c r="C15" s="18">
        <f t="shared" si="1"/>
        <v>1.3745012706942734E-2</v>
      </c>
      <c r="D15" s="18">
        <f t="shared" si="1"/>
        <v>0.11683256285147926</v>
      </c>
      <c r="E15" s="18">
        <f t="shared" si="1"/>
        <v>6.5938831022724109</v>
      </c>
      <c r="F15" s="18">
        <f t="shared" si="1"/>
        <v>332.27349394842065</v>
      </c>
      <c r="G15" s="18">
        <f t="shared" si="1"/>
        <v>0</v>
      </c>
      <c r="H15" s="30">
        <f t="shared" si="1"/>
        <v>0</v>
      </c>
      <c r="I15" s="16">
        <f t="shared" si="2"/>
        <v>339.01169963895842</v>
      </c>
      <c r="J15" s="135"/>
    </row>
    <row r="16" spans="1:12" x14ac:dyDescent="0.25">
      <c r="A16" s="21" t="s">
        <v>16</v>
      </c>
      <c r="B16" s="22">
        <f t="shared" si="1"/>
        <v>224.1674233296697</v>
      </c>
      <c r="C16" s="22">
        <f t="shared" si="1"/>
        <v>3.1840650939631816</v>
      </c>
      <c r="D16" s="22">
        <f t="shared" si="1"/>
        <v>28.946460148078188</v>
      </c>
      <c r="E16" s="22">
        <f t="shared" si="1"/>
        <v>9.002677113386234</v>
      </c>
      <c r="F16" s="22">
        <f t="shared" si="1"/>
        <v>9.9866885613299132</v>
      </c>
      <c r="G16" s="22">
        <f t="shared" si="1"/>
        <v>0</v>
      </c>
      <c r="H16" s="23">
        <f t="shared" si="1"/>
        <v>0</v>
      </c>
      <c r="I16" s="24">
        <f t="shared" si="2"/>
        <v>275.28731424642723</v>
      </c>
      <c r="J16" s="135"/>
    </row>
    <row r="17" spans="1:11" x14ac:dyDescent="0.25">
      <c r="A17" s="29" t="s">
        <v>136</v>
      </c>
      <c r="B17" s="18">
        <f t="shared" si="1"/>
        <v>3216.7524211404775</v>
      </c>
      <c r="C17" s="18">
        <f t="shared" si="1"/>
        <v>795.04511865246718</v>
      </c>
      <c r="D17" s="18">
        <f t="shared" si="1"/>
        <v>961.70319540952289</v>
      </c>
      <c r="E17" s="18">
        <f t="shared" si="1"/>
        <v>43.396232315899155</v>
      </c>
      <c r="F17" s="18">
        <f t="shared" si="1"/>
        <v>0</v>
      </c>
      <c r="G17" s="18">
        <f t="shared" si="1"/>
        <v>0</v>
      </c>
      <c r="H17" s="30">
        <f t="shared" si="1"/>
        <v>0</v>
      </c>
      <c r="I17" s="16">
        <f t="shared" si="2"/>
        <v>5016.8969675183671</v>
      </c>
      <c r="J17" s="135"/>
    </row>
    <row r="18" spans="1:11" x14ac:dyDescent="0.25">
      <c r="A18" s="21" t="s">
        <v>24</v>
      </c>
      <c r="B18" s="22">
        <f t="shared" si="1"/>
        <v>1131.2982981663436</v>
      </c>
      <c r="C18" s="22">
        <f t="shared" si="1"/>
        <v>5.3908396083479451</v>
      </c>
      <c r="D18" s="22">
        <f t="shared" si="1"/>
        <v>1444.6318487653502</v>
      </c>
      <c r="E18" s="22">
        <f t="shared" si="1"/>
        <v>1594.9990774226794</v>
      </c>
      <c r="F18" s="22">
        <f t="shared" si="1"/>
        <v>61.522191570729774</v>
      </c>
      <c r="G18" s="22">
        <f t="shared" si="1"/>
        <v>636.05495419706756</v>
      </c>
      <c r="H18" s="23">
        <f t="shared" si="1"/>
        <v>5.3559221931923116</v>
      </c>
      <c r="I18" s="24">
        <f t="shared" si="2"/>
        <v>4879.2531319237105</v>
      </c>
      <c r="J18" s="135"/>
    </row>
    <row r="19" spans="1:11" x14ac:dyDescent="0.25">
      <c r="A19" s="29" t="s">
        <v>23</v>
      </c>
      <c r="B19" s="18">
        <f t="shared" si="1"/>
        <v>358.0603920564721</v>
      </c>
      <c r="C19" s="18">
        <f t="shared" si="1"/>
        <v>4.5333728087435325</v>
      </c>
      <c r="D19" s="18">
        <f t="shared" si="1"/>
        <v>52.856508569677402</v>
      </c>
      <c r="E19" s="18">
        <f t="shared" si="1"/>
        <v>2.1975441673792129</v>
      </c>
      <c r="F19" s="18">
        <f t="shared" si="1"/>
        <v>-4.395081987240701E-8</v>
      </c>
      <c r="G19" s="18">
        <f t="shared" si="1"/>
        <v>0</v>
      </c>
      <c r="H19" s="30">
        <f t="shared" si="1"/>
        <v>0</v>
      </c>
      <c r="I19" s="16">
        <f t="shared" si="2"/>
        <v>417.64781755832138</v>
      </c>
      <c r="J19" s="135"/>
    </row>
    <row r="20" spans="1:11" x14ac:dyDescent="0.25">
      <c r="A20" s="21" t="s">
        <v>58</v>
      </c>
      <c r="B20" s="22">
        <f t="shared" si="1"/>
        <v>2832.626996677443</v>
      </c>
      <c r="C20" s="22">
        <f t="shared" si="1"/>
        <v>9.388019257020586</v>
      </c>
      <c r="D20" s="22">
        <f t="shared" si="1"/>
        <v>360.89338905570736</v>
      </c>
      <c r="E20" s="22">
        <f t="shared" si="1"/>
        <v>0.512745385317534</v>
      </c>
      <c r="F20" s="22">
        <f t="shared" si="1"/>
        <v>4.5474735088646412E-13</v>
      </c>
      <c r="G20" s="22">
        <f t="shared" si="1"/>
        <v>0</v>
      </c>
      <c r="H20" s="23">
        <f t="shared" si="1"/>
        <v>0</v>
      </c>
      <c r="I20" s="24">
        <f t="shared" si="2"/>
        <v>3203.4211503754887</v>
      </c>
      <c r="J20" s="135"/>
    </row>
    <row r="21" spans="1:11" x14ac:dyDescent="0.25">
      <c r="A21" s="29" t="s">
        <v>21</v>
      </c>
      <c r="B21" s="18">
        <f t="shared" si="1"/>
        <v>209.85239506152087</v>
      </c>
      <c r="C21" s="18">
        <f t="shared" si="1"/>
        <v>34.03093135191741</v>
      </c>
      <c r="D21" s="18">
        <f t="shared" si="1"/>
        <v>57.434730551138514</v>
      </c>
      <c r="E21" s="18">
        <f t="shared" si="1"/>
        <v>5.3180037704194643</v>
      </c>
      <c r="F21" s="18">
        <f t="shared" si="1"/>
        <v>35.167155477155461</v>
      </c>
      <c r="G21" s="18">
        <f t="shared" si="1"/>
        <v>0</v>
      </c>
      <c r="H21" s="30">
        <f t="shared" si="1"/>
        <v>0</v>
      </c>
      <c r="I21" s="16">
        <f t="shared" si="2"/>
        <v>341.80321621215171</v>
      </c>
      <c r="J21" s="135"/>
    </row>
    <row r="22" spans="1:11" x14ac:dyDescent="0.25">
      <c r="A22" s="21" t="s">
        <v>20</v>
      </c>
      <c r="B22" s="22">
        <f t="shared" si="1"/>
        <v>14.785066191837544</v>
      </c>
      <c r="C22" s="22">
        <f t="shared" si="1"/>
        <v>0</v>
      </c>
      <c r="D22" s="22">
        <f t="shared" si="1"/>
        <v>0.27317269073740491</v>
      </c>
      <c r="E22" s="22">
        <f t="shared" si="1"/>
        <v>0</v>
      </c>
      <c r="F22" s="22">
        <f t="shared" si="1"/>
        <v>0</v>
      </c>
      <c r="G22" s="22">
        <f t="shared" si="1"/>
        <v>0</v>
      </c>
      <c r="H22" s="23">
        <f t="shared" si="1"/>
        <v>0</v>
      </c>
      <c r="I22" s="24">
        <f t="shared" si="2"/>
        <v>15.058238882574949</v>
      </c>
      <c r="J22" s="135"/>
    </row>
    <row r="23" spans="1:11" x14ac:dyDescent="0.25">
      <c r="A23" s="32" t="s">
        <v>62</v>
      </c>
      <c r="B23" s="18">
        <f t="shared" si="1"/>
        <v>188.81893144519154</v>
      </c>
      <c r="C23" s="18">
        <f t="shared" si="1"/>
        <v>0</v>
      </c>
      <c r="D23" s="18">
        <f t="shared" si="1"/>
        <v>115.91139679084654</v>
      </c>
      <c r="E23" s="18">
        <f t="shared" si="1"/>
        <v>0</v>
      </c>
      <c r="F23" s="18">
        <f t="shared" si="1"/>
        <v>0</v>
      </c>
      <c r="G23" s="18">
        <f t="shared" si="1"/>
        <v>0</v>
      </c>
      <c r="H23" s="30">
        <f t="shared" si="1"/>
        <v>0</v>
      </c>
      <c r="I23" s="16">
        <f t="shared" si="2"/>
        <v>304.73032823603808</v>
      </c>
      <c r="J23" s="135"/>
    </row>
    <row r="24" spans="1:11" ht="14.4" x14ac:dyDescent="0.3">
      <c r="A24" s="34" t="s">
        <v>22</v>
      </c>
      <c r="B24" s="35">
        <f t="shared" ref="B24:H27" si="3">B50+B76+B102</f>
        <v>188.81893144519154</v>
      </c>
      <c r="C24" s="35">
        <f t="shared" si="3"/>
        <v>0</v>
      </c>
      <c r="D24" s="35">
        <f t="shared" si="3"/>
        <v>115.91139679084654</v>
      </c>
      <c r="E24" s="35">
        <f t="shared" si="3"/>
        <v>0</v>
      </c>
      <c r="F24" s="35">
        <f t="shared" si="3"/>
        <v>0</v>
      </c>
      <c r="G24" s="35">
        <f t="shared" si="3"/>
        <v>0</v>
      </c>
      <c r="H24" s="36">
        <f t="shared" si="3"/>
        <v>0</v>
      </c>
      <c r="I24" s="37">
        <f t="shared" si="2"/>
        <v>304.73032823603808</v>
      </c>
      <c r="J24" s="135"/>
    </row>
    <row r="25" spans="1:11" ht="14.4" x14ac:dyDescent="0.3">
      <c r="A25" s="42" t="s">
        <v>18</v>
      </c>
      <c r="B25" s="43">
        <f t="shared" si="3"/>
        <v>0</v>
      </c>
      <c r="C25" s="43">
        <f t="shared" si="3"/>
        <v>0</v>
      </c>
      <c r="D25" s="43">
        <f t="shared" si="3"/>
        <v>0</v>
      </c>
      <c r="E25" s="43">
        <f t="shared" si="3"/>
        <v>0</v>
      </c>
      <c r="F25" s="43">
        <f t="shared" si="3"/>
        <v>0</v>
      </c>
      <c r="G25" s="43">
        <f t="shared" si="3"/>
        <v>0</v>
      </c>
      <c r="H25" s="44">
        <f t="shared" si="3"/>
        <v>0</v>
      </c>
      <c r="I25" s="45">
        <f t="shared" si="2"/>
        <v>0</v>
      </c>
      <c r="J25" s="135"/>
    </row>
    <row r="26" spans="1:11" ht="14.4" x14ac:dyDescent="0.3">
      <c r="A26" s="34" t="s">
        <v>19</v>
      </c>
      <c r="B26" s="35">
        <f t="shared" si="3"/>
        <v>0</v>
      </c>
      <c r="C26" s="35">
        <f t="shared" si="3"/>
        <v>0</v>
      </c>
      <c r="D26" s="35">
        <f t="shared" si="3"/>
        <v>0</v>
      </c>
      <c r="E26" s="35">
        <f t="shared" si="3"/>
        <v>0</v>
      </c>
      <c r="F26" s="35">
        <f t="shared" si="3"/>
        <v>0</v>
      </c>
      <c r="G26" s="35">
        <f t="shared" si="3"/>
        <v>0</v>
      </c>
      <c r="H26" s="36">
        <f t="shared" si="3"/>
        <v>0</v>
      </c>
      <c r="I26" s="37">
        <f t="shared" si="2"/>
        <v>0</v>
      </c>
      <c r="J26" s="135"/>
    </row>
    <row r="27" spans="1:11" ht="15" thickBot="1" x14ac:dyDescent="0.35">
      <c r="A27" s="49" t="s">
        <v>10</v>
      </c>
      <c r="B27" s="50">
        <f t="shared" si="3"/>
        <v>0</v>
      </c>
      <c r="C27" s="50">
        <f t="shared" si="3"/>
        <v>0</v>
      </c>
      <c r="D27" s="50">
        <f t="shared" si="3"/>
        <v>0</v>
      </c>
      <c r="E27" s="50">
        <f t="shared" si="3"/>
        <v>0</v>
      </c>
      <c r="F27" s="50">
        <f t="shared" si="3"/>
        <v>0</v>
      </c>
      <c r="G27" s="50">
        <f t="shared" si="3"/>
        <v>0</v>
      </c>
      <c r="H27" s="51">
        <f t="shared" si="3"/>
        <v>0</v>
      </c>
      <c r="I27" s="52">
        <f t="shared" si="2"/>
        <v>0</v>
      </c>
      <c r="J27" s="135"/>
    </row>
    <row r="28" spans="1:11" x14ac:dyDescent="0.25">
      <c r="A28" s="56" t="s">
        <v>25</v>
      </c>
      <c r="B28" s="57">
        <f>SUM(B7:B23)</f>
        <v>11621.450416060841</v>
      </c>
      <c r="C28" s="57">
        <f t="shared" ref="C28:I28" si="4">SUM(C7:C23)</f>
        <v>954.14570119133145</v>
      </c>
      <c r="D28" s="57">
        <f t="shared" si="4"/>
        <v>3284.2318565369264</v>
      </c>
      <c r="E28" s="57">
        <f t="shared" si="4"/>
        <v>2106.4197605726176</v>
      </c>
      <c r="F28" s="57">
        <f t="shared" si="4"/>
        <v>13339.704234254046</v>
      </c>
      <c r="G28" s="57">
        <f t="shared" si="4"/>
        <v>636.05495419706756</v>
      </c>
      <c r="H28" s="58">
        <f t="shared" si="4"/>
        <v>5.3559221931923116</v>
      </c>
      <c r="I28" s="16">
        <f t="shared" si="4"/>
        <v>31947.362845006024</v>
      </c>
      <c r="J28" s="201"/>
    </row>
    <row r="29" spans="1:11" s="1" customFormat="1" ht="15" thickBot="1" x14ac:dyDescent="0.35">
      <c r="A29" s="61" t="s">
        <v>86</v>
      </c>
      <c r="B29" s="62">
        <f>IF($I28=0,"-",B28/$I28)</f>
        <v>0.3637686926599481</v>
      </c>
      <c r="C29" s="62">
        <f t="shared" ref="C29:H29" si="5">IF($I28=0,"-",C28/$I28)</f>
        <v>2.9866180373648039E-2</v>
      </c>
      <c r="D29" s="62">
        <f t="shared" si="5"/>
        <v>0.10280134458892634</v>
      </c>
      <c r="E29" s="62">
        <f t="shared" si="5"/>
        <v>6.5934073206355151E-2</v>
      </c>
      <c r="F29" s="62">
        <f t="shared" si="5"/>
        <v>0.41755259421480839</v>
      </c>
      <c r="G29" s="62">
        <f t="shared" si="5"/>
        <v>1.9909466621170421E-2</v>
      </c>
      <c r="H29" s="62">
        <f t="shared" si="5"/>
        <v>1.6764833514355451E-4</v>
      </c>
      <c r="I29" s="63">
        <f>SUM(B29:H29)</f>
        <v>1</v>
      </c>
      <c r="K29" s="174"/>
    </row>
    <row r="30" spans="1:11" ht="14.4" thickBot="1" x14ac:dyDescent="0.3"/>
    <row r="31" spans="1:11" ht="28.5" customHeight="1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</row>
    <row r="32" spans="1:11" ht="15" customHeight="1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</row>
    <row r="33" spans="1:10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6">C111+C137+C163+C189+C215+C241+C267+C293+C319+C345+C371+C397+C423</f>
        <v>0</v>
      </c>
      <c r="D33" s="14">
        <f t="shared" si="6"/>
        <v>0</v>
      </c>
      <c r="E33" s="14">
        <f t="shared" si="6"/>
        <v>0</v>
      </c>
      <c r="F33" s="213"/>
      <c r="G33" s="14">
        <f t="shared" ref="G33:H48" si="7">G111+G137+G163+G189+G215+G241+G267+G293+G319+G345+G371+G397+G423</f>
        <v>0</v>
      </c>
      <c r="H33" s="15">
        <f t="shared" si="7"/>
        <v>0</v>
      </c>
      <c r="I33" s="16">
        <f>SUM(B33:H33)</f>
        <v>0</v>
      </c>
      <c r="J33" s="135"/>
    </row>
    <row r="34" spans="1:10" x14ac:dyDescent="0.25">
      <c r="A34" s="21" t="s">
        <v>7</v>
      </c>
      <c r="B34" s="22">
        <f t="shared" ref="B34:E49" si="8">B112+B138+B164+B190+B216+B242+B268+B294+B320+B346+B372+B398+B424</f>
        <v>0</v>
      </c>
      <c r="C34" s="22">
        <f t="shared" si="8"/>
        <v>0</v>
      </c>
      <c r="D34" s="22">
        <f t="shared" si="8"/>
        <v>0</v>
      </c>
      <c r="E34" s="22">
        <f t="shared" si="8"/>
        <v>0</v>
      </c>
      <c r="F34" s="214"/>
      <c r="G34" s="22">
        <f t="shared" si="7"/>
        <v>0</v>
      </c>
      <c r="H34" s="23">
        <f t="shared" si="7"/>
        <v>0</v>
      </c>
      <c r="I34" s="24">
        <f>SUM(B34:H34)</f>
        <v>0</v>
      </c>
      <c r="J34" s="135"/>
    </row>
    <row r="35" spans="1:10" x14ac:dyDescent="0.25">
      <c r="A35" s="29" t="s">
        <v>9</v>
      </c>
      <c r="B35" s="18">
        <f t="shared" si="8"/>
        <v>0</v>
      </c>
      <c r="C35" s="18">
        <f t="shared" si="8"/>
        <v>0</v>
      </c>
      <c r="D35" s="18">
        <f t="shared" si="8"/>
        <v>0</v>
      </c>
      <c r="E35" s="18">
        <f t="shared" si="8"/>
        <v>0</v>
      </c>
      <c r="F35" s="214"/>
      <c r="G35" s="18">
        <f t="shared" si="7"/>
        <v>0</v>
      </c>
      <c r="H35" s="30">
        <f t="shared" si="7"/>
        <v>0</v>
      </c>
      <c r="I35" s="16">
        <f t="shared" ref="I35:I53" si="9">SUM(B35:H35)</f>
        <v>0</v>
      </c>
      <c r="J35" s="135"/>
    </row>
    <row r="36" spans="1:10" x14ac:dyDescent="0.25">
      <c r="A36" s="21" t="s">
        <v>54</v>
      </c>
      <c r="B36" s="22">
        <f t="shared" si="8"/>
        <v>0</v>
      </c>
      <c r="C36" s="22">
        <f t="shared" si="8"/>
        <v>0</v>
      </c>
      <c r="D36" s="22">
        <f t="shared" si="8"/>
        <v>0</v>
      </c>
      <c r="E36" s="22">
        <f t="shared" si="8"/>
        <v>0</v>
      </c>
      <c r="F36" s="214"/>
      <c r="G36" s="22">
        <f t="shared" si="7"/>
        <v>0</v>
      </c>
      <c r="H36" s="23">
        <f t="shared" si="7"/>
        <v>0</v>
      </c>
      <c r="I36" s="24">
        <f t="shared" si="9"/>
        <v>0</v>
      </c>
      <c r="J36" s="135"/>
    </row>
    <row r="37" spans="1:10" x14ac:dyDescent="0.25">
      <c r="A37" s="29" t="s">
        <v>15</v>
      </c>
      <c r="B37" s="18">
        <f t="shared" si="8"/>
        <v>57.520691615463832</v>
      </c>
      <c r="C37" s="18">
        <f t="shared" si="8"/>
        <v>47.182865363388345</v>
      </c>
      <c r="D37" s="18">
        <f t="shared" si="8"/>
        <v>24.376710129575876</v>
      </c>
      <c r="E37" s="18">
        <f t="shared" si="8"/>
        <v>3.8821581636342764E-2</v>
      </c>
      <c r="F37" s="214"/>
      <c r="G37" s="18">
        <f t="shared" si="7"/>
        <v>0</v>
      </c>
      <c r="H37" s="30">
        <f t="shared" si="7"/>
        <v>0</v>
      </c>
      <c r="I37" s="16">
        <f t="shared" si="9"/>
        <v>129.11908869006439</v>
      </c>
      <c r="J37" s="135"/>
    </row>
    <row r="38" spans="1:10" x14ac:dyDescent="0.25">
      <c r="A38" s="21" t="s">
        <v>67</v>
      </c>
      <c r="B38" s="22">
        <f t="shared" si="8"/>
        <v>91.648813252087649</v>
      </c>
      <c r="C38" s="22">
        <f t="shared" si="8"/>
        <v>22.886245603829153</v>
      </c>
      <c r="D38" s="22">
        <f t="shared" si="8"/>
        <v>14.987185291515773</v>
      </c>
      <c r="E38" s="22">
        <f t="shared" si="8"/>
        <v>0.77267915144902122</v>
      </c>
      <c r="F38" s="214"/>
      <c r="G38" s="22">
        <f t="shared" si="7"/>
        <v>0</v>
      </c>
      <c r="H38" s="23">
        <f t="shared" si="7"/>
        <v>0</v>
      </c>
      <c r="I38" s="24">
        <f t="shared" si="9"/>
        <v>130.2949232988816</v>
      </c>
      <c r="J38" s="135"/>
    </row>
    <row r="39" spans="1:10" x14ac:dyDescent="0.25">
      <c r="A39" s="29" t="s">
        <v>56</v>
      </c>
      <c r="B39" s="18">
        <f t="shared" si="8"/>
        <v>2.5463081209023803E-8</v>
      </c>
      <c r="C39" s="18">
        <f t="shared" si="8"/>
        <v>9.6615089088255154E-2</v>
      </c>
      <c r="D39" s="18">
        <f t="shared" si="8"/>
        <v>3.1114091971170898E-4</v>
      </c>
      <c r="E39" s="18">
        <f t="shared" si="8"/>
        <v>380.38117730643046</v>
      </c>
      <c r="F39" s="214"/>
      <c r="G39" s="18">
        <f t="shared" si="7"/>
        <v>0</v>
      </c>
      <c r="H39" s="30">
        <f t="shared" si="7"/>
        <v>0</v>
      </c>
      <c r="I39" s="16">
        <f t="shared" si="9"/>
        <v>380.47810356190149</v>
      </c>
      <c r="J39" s="135"/>
    </row>
    <row r="40" spans="1:10" x14ac:dyDescent="0.25">
      <c r="A40" s="21" t="s">
        <v>11</v>
      </c>
      <c r="B40" s="22">
        <f t="shared" si="8"/>
        <v>1.3054217418884576E-7</v>
      </c>
      <c r="C40" s="22">
        <f t="shared" si="8"/>
        <v>1.1883330366672117E-7</v>
      </c>
      <c r="D40" s="22">
        <f t="shared" si="8"/>
        <v>1.1883330366672117E-7</v>
      </c>
      <c r="E40" s="22">
        <f t="shared" si="8"/>
        <v>2.6086856670660223</v>
      </c>
      <c r="F40" s="214"/>
      <c r="G40" s="22">
        <f t="shared" si="7"/>
        <v>0</v>
      </c>
      <c r="H40" s="23">
        <f t="shared" si="7"/>
        <v>0</v>
      </c>
      <c r="I40" s="24">
        <f t="shared" si="9"/>
        <v>2.608686035274804</v>
      </c>
      <c r="J40" s="135"/>
    </row>
    <row r="41" spans="1:10" x14ac:dyDescent="0.25">
      <c r="A41" s="29" t="s">
        <v>57</v>
      </c>
      <c r="B41" s="18">
        <f t="shared" si="8"/>
        <v>1.3745012706942734E-2</v>
      </c>
      <c r="C41" s="18">
        <f t="shared" si="8"/>
        <v>1.3745012706942734E-2</v>
      </c>
      <c r="D41" s="18">
        <f t="shared" si="8"/>
        <v>0.11683256285147926</v>
      </c>
      <c r="E41" s="18">
        <f t="shared" si="8"/>
        <v>2.10735165311567</v>
      </c>
      <c r="F41" s="214"/>
      <c r="G41" s="18">
        <f t="shared" si="7"/>
        <v>0</v>
      </c>
      <c r="H41" s="30">
        <f t="shared" si="7"/>
        <v>0</v>
      </c>
      <c r="I41" s="16">
        <f t="shared" si="9"/>
        <v>2.2516742413810347</v>
      </c>
      <c r="J41" s="135"/>
    </row>
    <row r="42" spans="1:10" x14ac:dyDescent="0.25">
      <c r="A42" s="21" t="s">
        <v>16</v>
      </c>
      <c r="B42" s="22">
        <f t="shared" si="8"/>
        <v>1.9306628098216463</v>
      </c>
      <c r="C42" s="22">
        <f t="shared" si="8"/>
        <v>2.2793181918470968</v>
      </c>
      <c r="D42" s="22">
        <f t="shared" si="8"/>
        <v>3.7237897468193832</v>
      </c>
      <c r="E42" s="22">
        <f t="shared" si="8"/>
        <v>5.9857391538925828</v>
      </c>
      <c r="F42" s="214"/>
      <c r="G42" s="22">
        <f t="shared" si="7"/>
        <v>0</v>
      </c>
      <c r="H42" s="23">
        <f t="shared" si="7"/>
        <v>0</v>
      </c>
      <c r="I42" s="24">
        <f t="shared" si="9"/>
        <v>13.91950990238071</v>
      </c>
      <c r="J42" s="135"/>
    </row>
    <row r="43" spans="1:10" x14ac:dyDescent="0.25">
      <c r="A43" s="29" t="s">
        <v>136</v>
      </c>
      <c r="B43" s="18">
        <f t="shared" si="8"/>
        <v>162.46944239609766</v>
      </c>
      <c r="C43" s="18">
        <f t="shared" si="8"/>
        <v>590.54914796524167</v>
      </c>
      <c r="D43" s="18">
        <f t="shared" si="8"/>
        <v>368.28040043780391</v>
      </c>
      <c r="E43" s="18">
        <f t="shared" si="8"/>
        <v>11.991509278271087</v>
      </c>
      <c r="F43" s="214"/>
      <c r="G43" s="18">
        <f t="shared" si="7"/>
        <v>0</v>
      </c>
      <c r="H43" s="30">
        <f t="shared" si="7"/>
        <v>0</v>
      </c>
      <c r="I43" s="16">
        <f t="shared" si="9"/>
        <v>1133.2905000774142</v>
      </c>
      <c r="J43" s="135"/>
    </row>
    <row r="44" spans="1:10" x14ac:dyDescent="0.25">
      <c r="A44" s="21" t="s">
        <v>24</v>
      </c>
      <c r="B44" s="22">
        <f t="shared" si="8"/>
        <v>130.59997359354401</v>
      </c>
      <c r="C44" s="22">
        <f t="shared" si="8"/>
        <v>5.3329619309785237</v>
      </c>
      <c r="D44" s="22">
        <f t="shared" si="8"/>
        <v>105.1427593402012</v>
      </c>
      <c r="E44" s="22">
        <f t="shared" si="8"/>
        <v>934.50909642387091</v>
      </c>
      <c r="F44" s="214"/>
      <c r="G44" s="22">
        <f t="shared" si="7"/>
        <v>130.89944476815202</v>
      </c>
      <c r="H44" s="23">
        <f t="shared" si="7"/>
        <v>4.9128790534250557</v>
      </c>
      <c r="I44" s="24">
        <f t="shared" si="9"/>
        <v>1311.3971151101719</v>
      </c>
      <c r="J44" s="135"/>
    </row>
    <row r="45" spans="1:10" x14ac:dyDescent="0.25">
      <c r="A45" s="29" t="s">
        <v>23</v>
      </c>
      <c r="B45" s="18">
        <f t="shared" si="8"/>
        <v>113.766758339316</v>
      </c>
      <c r="C45" s="18">
        <f t="shared" si="8"/>
        <v>3.7852537143220073</v>
      </c>
      <c r="D45" s="18">
        <f t="shared" si="8"/>
        <v>23.96241381612634</v>
      </c>
      <c r="E45" s="18">
        <f t="shared" si="8"/>
        <v>2.1975441673792129</v>
      </c>
      <c r="F45" s="214"/>
      <c r="G45" s="18">
        <f t="shared" si="7"/>
        <v>0</v>
      </c>
      <c r="H45" s="30">
        <f t="shared" si="7"/>
        <v>0</v>
      </c>
      <c r="I45" s="16">
        <f t="shared" si="9"/>
        <v>143.71197003714357</v>
      </c>
      <c r="J45" s="135"/>
    </row>
    <row r="46" spans="1:10" x14ac:dyDescent="0.25">
      <c r="A46" s="21" t="s">
        <v>58</v>
      </c>
      <c r="B46" s="22">
        <f t="shared" si="8"/>
        <v>13.230099759617936</v>
      </c>
      <c r="C46" s="22">
        <f t="shared" si="8"/>
        <v>4.1288295032167746</v>
      </c>
      <c r="D46" s="22">
        <f t="shared" si="8"/>
        <v>10.146614485064157</v>
      </c>
      <c r="E46" s="22">
        <f t="shared" si="8"/>
        <v>0.512745385317534</v>
      </c>
      <c r="F46" s="214"/>
      <c r="G46" s="22">
        <f t="shared" si="7"/>
        <v>0</v>
      </c>
      <c r="H46" s="23">
        <f t="shared" si="7"/>
        <v>0</v>
      </c>
      <c r="I46" s="24">
        <f t="shared" si="9"/>
        <v>28.018289133216403</v>
      </c>
      <c r="J46" s="135"/>
    </row>
    <row r="47" spans="1:10" x14ac:dyDescent="0.25">
      <c r="A47" s="29" t="s">
        <v>21</v>
      </c>
      <c r="B47" s="18">
        <f t="shared" si="8"/>
        <v>30.076116367660962</v>
      </c>
      <c r="C47" s="18">
        <f t="shared" si="8"/>
        <v>34.03093135191741</v>
      </c>
      <c r="D47" s="18">
        <f t="shared" si="8"/>
        <v>32.578418219643147</v>
      </c>
      <c r="E47" s="18">
        <f t="shared" si="8"/>
        <v>5.3180037704194643</v>
      </c>
      <c r="F47" s="214"/>
      <c r="G47" s="18">
        <f t="shared" si="7"/>
        <v>0</v>
      </c>
      <c r="H47" s="30">
        <f t="shared" si="7"/>
        <v>0</v>
      </c>
      <c r="I47" s="16">
        <f t="shared" si="9"/>
        <v>102.003469709641</v>
      </c>
      <c r="J47" s="135"/>
    </row>
    <row r="48" spans="1:10" x14ac:dyDescent="0.25">
      <c r="A48" s="21" t="s">
        <v>20</v>
      </c>
      <c r="B48" s="22">
        <f t="shared" si="8"/>
        <v>0</v>
      </c>
      <c r="C48" s="22">
        <f t="shared" si="8"/>
        <v>0</v>
      </c>
      <c r="D48" s="22">
        <f t="shared" si="8"/>
        <v>0</v>
      </c>
      <c r="E48" s="22">
        <f t="shared" si="8"/>
        <v>0</v>
      </c>
      <c r="F48" s="214"/>
      <c r="G48" s="22">
        <f t="shared" si="7"/>
        <v>0</v>
      </c>
      <c r="H48" s="23">
        <f t="shared" si="7"/>
        <v>0</v>
      </c>
      <c r="I48" s="24">
        <f t="shared" si="9"/>
        <v>0</v>
      </c>
      <c r="J48" s="135"/>
    </row>
    <row r="49" spans="1:11" x14ac:dyDescent="0.25">
      <c r="A49" s="32" t="s">
        <v>62</v>
      </c>
      <c r="B49" s="18">
        <f t="shared" si="8"/>
        <v>0</v>
      </c>
      <c r="C49" s="18">
        <f t="shared" si="8"/>
        <v>0</v>
      </c>
      <c r="D49" s="18">
        <f t="shared" si="8"/>
        <v>0</v>
      </c>
      <c r="E49" s="18">
        <f t="shared" si="8"/>
        <v>0</v>
      </c>
      <c r="F49" s="214"/>
      <c r="G49" s="18">
        <f t="shared" ref="G49:H53" si="10">G127+G153+G179+G205+G231+G257+G283+G309+G335+G361+G387+G413+G439</f>
        <v>0</v>
      </c>
      <c r="H49" s="30">
        <f t="shared" si="10"/>
        <v>0</v>
      </c>
      <c r="I49" s="16">
        <f t="shared" si="9"/>
        <v>0</v>
      </c>
      <c r="J49" s="135"/>
    </row>
    <row r="50" spans="1:11" ht="14.4" x14ac:dyDescent="0.3">
      <c r="A50" s="34" t="s">
        <v>22</v>
      </c>
      <c r="B50" s="35">
        <f t="shared" ref="B50:E53" si="11">B128+B154+B180+B206+B232+B258+B284+B310+B336+B362+B388+B414+B440</f>
        <v>0</v>
      </c>
      <c r="C50" s="35">
        <f t="shared" si="11"/>
        <v>0</v>
      </c>
      <c r="D50" s="35">
        <f t="shared" si="11"/>
        <v>0</v>
      </c>
      <c r="E50" s="35">
        <f t="shared" si="11"/>
        <v>0</v>
      </c>
      <c r="F50" s="214"/>
      <c r="G50" s="35">
        <f t="shared" si="10"/>
        <v>0</v>
      </c>
      <c r="H50" s="36">
        <f t="shared" si="10"/>
        <v>0</v>
      </c>
      <c r="I50" s="37">
        <f t="shared" si="9"/>
        <v>0</v>
      </c>
      <c r="J50" s="135"/>
    </row>
    <row r="51" spans="1:11" ht="14.4" x14ac:dyDescent="0.3">
      <c r="A51" s="42" t="s">
        <v>18</v>
      </c>
      <c r="B51" s="43">
        <f t="shared" si="11"/>
        <v>0</v>
      </c>
      <c r="C51" s="43">
        <f t="shared" si="11"/>
        <v>0</v>
      </c>
      <c r="D51" s="43">
        <f t="shared" si="11"/>
        <v>0</v>
      </c>
      <c r="E51" s="43">
        <f t="shared" si="11"/>
        <v>0</v>
      </c>
      <c r="F51" s="214"/>
      <c r="G51" s="43">
        <f t="shared" si="10"/>
        <v>0</v>
      </c>
      <c r="H51" s="44">
        <f t="shared" si="10"/>
        <v>0</v>
      </c>
      <c r="I51" s="45">
        <f t="shared" si="9"/>
        <v>0</v>
      </c>
      <c r="J51" s="135"/>
    </row>
    <row r="52" spans="1:11" ht="14.4" x14ac:dyDescent="0.3">
      <c r="A52" s="34" t="s">
        <v>19</v>
      </c>
      <c r="B52" s="35">
        <f t="shared" si="11"/>
        <v>0</v>
      </c>
      <c r="C52" s="35">
        <f t="shared" si="11"/>
        <v>0</v>
      </c>
      <c r="D52" s="35">
        <f t="shared" si="11"/>
        <v>0</v>
      </c>
      <c r="E52" s="35">
        <f t="shared" si="11"/>
        <v>0</v>
      </c>
      <c r="F52" s="214"/>
      <c r="G52" s="35">
        <f t="shared" si="10"/>
        <v>0</v>
      </c>
      <c r="H52" s="36">
        <f t="shared" si="10"/>
        <v>0</v>
      </c>
      <c r="I52" s="37">
        <f t="shared" si="9"/>
        <v>0</v>
      </c>
      <c r="J52" s="135"/>
    </row>
    <row r="53" spans="1:11" ht="15" thickBot="1" x14ac:dyDescent="0.35">
      <c r="A53" s="49" t="s">
        <v>10</v>
      </c>
      <c r="B53" s="50">
        <f t="shared" si="11"/>
        <v>0</v>
      </c>
      <c r="C53" s="50">
        <f t="shared" si="11"/>
        <v>0</v>
      </c>
      <c r="D53" s="50">
        <f t="shared" si="11"/>
        <v>0</v>
      </c>
      <c r="E53" s="50">
        <f t="shared" si="11"/>
        <v>0</v>
      </c>
      <c r="F53" s="215"/>
      <c r="G53" s="50">
        <f t="shared" si="10"/>
        <v>0</v>
      </c>
      <c r="H53" s="51">
        <f t="shared" si="10"/>
        <v>0</v>
      </c>
      <c r="I53" s="52">
        <f t="shared" si="9"/>
        <v>0</v>
      </c>
      <c r="J53" s="135"/>
    </row>
    <row r="54" spans="1:11" x14ac:dyDescent="0.25">
      <c r="A54" s="56" t="s">
        <v>25</v>
      </c>
      <c r="B54" s="57">
        <f>SUM(B33:B49)</f>
        <v>601.25630330232184</v>
      </c>
      <c r="C54" s="57">
        <f t="shared" ref="C54:I54" si="12">SUM(C33:C49)</f>
        <v>710.28591384536958</v>
      </c>
      <c r="D54" s="57">
        <f t="shared" si="12"/>
        <v>583.31543528935413</v>
      </c>
      <c r="E54" s="57">
        <f t="shared" si="12"/>
        <v>1346.4233535388482</v>
      </c>
      <c r="F54" s="57">
        <f t="shared" si="12"/>
        <v>0</v>
      </c>
      <c r="G54" s="57">
        <f t="shared" si="12"/>
        <v>130.89944476815202</v>
      </c>
      <c r="H54" s="58">
        <f t="shared" si="12"/>
        <v>4.9128790534250557</v>
      </c>
      <c r="I54" s="16">
        <f t="shared" si="12"/>
        <v>3377.0933297974711</v>
      </c>
      <c r="J54" s="135"/>
    </row>
    <row r="55" spans="1:11" s="1" customFormat="1" ht="15" thickBot="1" x14ac:dyDescent="0.35">
      <c r="A55" s="61" t="s">
        <v>86</v>
      </c>
      <c r="B55" s="98">
        <f>IF($I54=0,"-",B54/$I54)</f>
        <v>0.17803958747517942</v>
      </c>
      <c r="C55" s="98">
        <f t="shared" ref="C55:H55" si="13">IF($I54=0,"-",C54/$I54)</f>
        <v>0.2103246325999425</v>
      </c>
      <c r="D55" s="98">
        <f t="shared" si="13"/>
        <v>0.17272706979772345</v>
      </c>
      <c r="E55" s="98">
        <f t="shared" si="13"/>
        <v>0.39869296523694092</v>
      </c>
      <c r="F55" s="98">
        <f t="shared" si="13"/>
        <v>0</v>
      </c>
      <c r="G55" s="98">
        <f t="shared" si="13"/>
        <v>3.8760979334853694E-2</v>
      </c>
      <c r="H55" s="99">
        <f t="shared" si="13"/>
        <v>1.4547655553599069E-3</v>
      </c>
      <c r="I55" s="100">
        <f>SUM(B55:H55)</f>
        <v>1</v>
      </c>
      <c r="K55" s="174"/>
    </row>
    <row r="56" spans="1:11" ht="14.4" thickBot="1" x14ac:dyDescent="0.3"/>
    <row r="57" spans="1:11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</row>
    <row r="58" spans="1:11" ht="15" customHeight="1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</row>
    <row r="59" spans="1:11" x14ac:dyDescent="0.25">
      <c r="A59" s="13" t="s">
        <v>6</v>
      </c>
      <c r="B59" s="224"/>
      <c r="C59" s="225"/>
      <c r="D59" s="225"/>
      <c r="E59" s="226"/>
      <c r="F59" s="14">
        <f>F449+F475+F501+F527+F553</f>
        <v>1.8942672745018947E-2</v>
      </c>
      <c r="G59" s="224"/>
      <c r="H59" s="226"/>
      <c r="I59" s="16">
        <f>SUM(B59:H59)</f>
        <v>1.8942672745018947E-2</v>
      </c>
      <c r="J59" s="135"/>
    </row>
    <row r="60" spans="1:11" x14ac:dyDescent="0.25">
      <c r="A60" s="21" t="s">
        <v>7</v>
      </c>
      <c r="B60" s="227"/>
      <c r="C60" s="228"/>
      <c r="D60" s="228"/>
      <c r="E60" s="229"/>
      <c r="F60" s="22">
        <f t="shared" ref="F60:F79" si="14">F450+F476+F502+F528+F554</f>
        <v>0.10311000000000001</v>
      </c>
      <c r="G60" s="227"/>
      <c r="H60" s="229"/>
      <c r="I60" s="24">
        <f>SUM(B60:H60)</f>
        <v>0.10311000000000001</v>
      </c>
      <c r="J60" s="135"/>
    </row>
    <row r="61" spans="1:11" x14ac:dyDescent="0.25">
      <c r="A61" s="29" t="s">
        <v>9</v>
      </c>
      <c r="B61" s="227"/>
      <c r="C61" s="228"/>
      <c r="D61" s="228"/>
      <c r="E61" s="229"/>
      <c r="F61" s="18">
        <f t="shared" si="14"/>
        <v>0</v>
      </c>
      <c r="G61" s="227"/>
      <c r="H61" s="229"/>
      <c r="I61" s="16">
        <f t="shared" ref="I61:I79" si="15">SUM(B61:H61)</f>
        <v>0</v>
      </c>
      <c r="J61" s="135"/>
    </row>
    <row r="62" spans="1:11" x14ac:dyDescent="0.25">
      <c r="A62" s="21" t="s">
        <v>54</v>
      </c>
      <c r="B62" s="227"/>
      <c r="C62" s="228"/>
      <c r="D62" s="228"/>
      <c r="E62" s="229"/>
      <c r="F62" s="22">
        <f t="shared" si="14"/>
        <v>0</v>
      </c>
      <c r="G62" s="227"/>
      <c r="H62" s="229"/>
      <c r="I62" s="24">
        <f t="shared" si="15"/>
        <v>0</v>
      </c>
      <c r="J62" s="135"/>
    </row>
    <row r="63" spans="1:11" x14ac:dyDescent="0.25">
      <c r="A63" s="29" t="s">
        <v>15</v>
      </c>
      <c r="B63" s="227"/>
      <c r="C63" s="228"/>
      <c r="D63" s="228"/>
      <c r="E63" s="229"/>
      <c r="F63" s="18">
        <f t="shared" si="14"/>
        <v>0</v>
      </c>
      <c r="G63" s="227"/>
      <c r="H63" s="229"/>
      <c r="I63" s="16">
        <f t="shared" si="15"/>
        <v>0</v>
      </c>
      <c r="J63" s="135"/>
    </row>
    <row r="64" spans="1:11" x14ac:dyDescent="0.25">
      <c r="A64" s="21" t="s">
        <v>67</v>
      </c>
      <c r="B64" s="227"/>
      <c r="C64" s="228"/>
      <c r="D64" s="228"/>
      <c r="E64" s="229"/>
      <c r="F64" s="22">
        <f t="shared" si="14"/>
        <v>0</v>
      </c>
      <c r="G64" s="227"/>
      <c r="H64" s="229"/>
      <c r="I64" s="24">
        <f t="shared" si="15"/>
        <v>0</v>
      </c>
      <c r="J64" s="135"/>
    </row>
    <row r="65" spans="1:10" x14ac:dyDescent="0.25">
      <c r="A65" s="29" t="s">
        <v>56</v>
      </c>
      <c r="B65" s="227"/>
      <c r="C65" s="228"/>
      <c r="D65" s="228"/>
      <c r="E65" s="229"/>
      <c r="F65" s="18">
        <f t="shared" si="14"/>
        <v>8810.1974352177331</v>
      </c>
      <c r="G65" s="227"/>
      <c r="H65" s="229"/>
      <c r="I65" s="16">
        <f t="shared" si="15"/>
        <v>8810.1974352177331</v>
      </c>
      <c r="J65" s="135"/>
    </row>
    <row r="66" spans="1:10" x14ac:dyDescent="0.25">
      <c r="A66" s="21" t="s">
        <v>11</v>
      </c>
      <c r="B66" s="227"/>
      <c r="C66" s="228"/>
      <c r="D66" s="228"/>
      <c r="E66" s="229"/>
      <c r="F66" s="22">
        <f t="shared" si="14"/>
        <v>3419.130307911264</v>
      </c>
      <c r="G66" s="227"/>
      <c r="H66" s="229"/>
      <c r="I66" s="24">
        <f t="shared" si="15"/>
        <v>3419.130307911264</v>
      </c>
      <c r="J66" s="135"/>
    </row>
    <row r="67" spans="1:10" x14ac:dyDescent="0.25">
      <c r="A67" s="29" t="s">
        <v>57</v>
      </c>
      <c r="B67" s="227"/>
      <c r="C67" s="228"/>
      <c r="D67" s="228"/>
      <c r="E67" s="229"/>
      <c r="F67" s="18">
        <f t="shared" si="14"/>
        <v>332.27349394842065</v>
      </c>
      <c r="G67" s="227"/>
      <c r="H67" s="229"/>
      <c r="I67" s="16">
        <f t="shared" si="15"/>
        <v>332.27349394842065</v>
      </c>
      <c r="J67" s="135"/>
    </row>
    <row r="68" spans="1:10" x14ac:dyDescent="0.25">
      <c r="A68" s="21" t="s">
        <v>16</v>
      </c>
      <c r="B68" s="227"/>
      <c r="C68" s="228"/>
      <c r="D68" s="228"/>
      <c r="E68" s="229"/>
      <c r="F68" s="22">
        <f t="shared" si="14"/>
        <v>9.9866885613299132</v>
      </c>
      <c r="G68" s="227"/>
      <c r="H68" s="229"/>
      <c r="I68" s="24">
        <f t="shared" si="15"/>
        <v>9.9866885613299132</v>
      </c>
      <c r="J68" s="135"/>
    </row>
    <row r="69" spans="1:10" x14ac:dyDescent="0.25">
      <c r="A69" s="29" t="s">
        <v>136</v>
      </c>
      <c r="B69" s="227"/>
      <c r="C69" s="228"/>
      <c r="D69" s="228"/>
      <c r="E69" s="229"/>
      <c r="F69" s="18">
        <f t="shared" si="14"/>
        <v>0</v>
      </c>
      <c r="G69" s="227"/>
      <c r="H69" s="229"/>
      <c r="I69" s="16">
        <f t="shared" si="15"/>
        <v>0</v>
      </c>
      <c r="J69" s="135"/>
    </row>
    <row r="70" spans="1:10" x14ac:dyDescent="0.25">
      <c r="A70" s="21" t="s">
        <v>24</v>
      </c>
      <c r="B70" s="227"/>
      <c r="C70" s="228"/>
      <c r="D70" s="228"/>
      <c r="E70" s="229"/>
      <c r="F70" s="22">
        <f t="shared" si="14"/>
        <v>61.522191570729774</v>
      </c>
      <c r="G70" s="227"/>
      <c r="H70" s="229"/>
      <c r="I70" s="24">
        <f t="shared" si="15"/>
        <v>61.522191570729774</v>
      </c>
      <c r="J70" s="135"/>
    </row>
    <row r="71" spans="1:10" x14ac:dyDescent="0.25">
      <c r="A71" s="29" t="s">
        <v>23</v>
      </c>
      <c r="B71" s="227"/>
      <c r="C71" s="228"/>
      <c r="D71" s="228"/>
      <c r="E71" s="229"/>
      <c r="F71" s="18">
        <f t="shared" si="14"/>
        <v>-4.395081987240701E-8</v>
      </c>
      <c r="G71" s="227"/>
      <c r="H71" s="229"/>
      <c r="I71" s="16">
        <f t="shared" si="15"/>
        <v>-4.395081987240701E-8</v>
      </c>
      <c r="J71" s="135"/>
    </row>
    <row r="72" spans="1:10" x14ac:dyDescent="0.25">
      <c r="A72" s="21" t="s">
        <v>58</v>
      </c>
      <c r="B72" s="227"/>
      <c r="C72" s="228"/>
      <c r="D72" s="228"/>
      <c r="E72" s="229"/>
      <c r="F72" s="22">
        <f t="shared" si="14"/>
        <v>4.5474735088646412E-13</v>
      </c>
      <c r="G72" s="227"/>
      <c r="H72" s="229"/>
      <c r="I72" s="24">
        <f t="shared" si="15"/>
        <v>4.5474735088646412E-13</v>
      </c>
      <c r="J72" s="135"/>
    </row>
    <row r="73" spans="1:10" x14ac:dyDescent="0.25">
      <c r="A73" s="29" t="s">
        <v>21</v>
      </c>
      <c r="B73" s="227"/>
      <c r="C73" s="228"/>
      <c r="D73" s="228"/>
      <c r="E73" s="229"/>
      <c r="F73" s="104">
        <f t="shared" si="14"/>
        <v>25.915611757856482</v>
      </c>
      <c r="G73" s="227"/>
      <c r="H73" s="229"/>
      <c r="I73" s="16">
        <f t="shared" si="15"/>
        <v>25.915611757856482</v>
      </c>
      <c r="J73" s="135"/>
    </row>
    <row r="74" spans="1:10" x14ac:dyDescent="0.25">
      <c r="A74" s="21" t="s">
        <v>20</v>
      </c>
      <c r="B74" s="227"/>
      <c r="C74" s="228"/>
      <c r="D74" s="228"/>
      <c r="E74" s="229"/>
      <c r="F74" s="22">
        <f t="shared" si="14"/>
        <v>0</v>
      </c>
      <c r="G74" s="227"/>
      <c r="H74" s="229"/>
      <c r="I74" s="24">
        <f t="shared" si="15"/>
        <v>0</v>
      </c>
      <c r="J74" s="135"/>
    </row>
    <row r="75" spans="1:10" x14ac:dyDescent="0.25">
      <c r="A75" s="32" t="s">
        <v>62</v>
      </c>
      <c r="B75" s="227"/>
      <c r="C75" s="228"/>
      <c r="D75" s="228"/>
      <c r="E75" s="229"/>
      <c r="F75" s="18">
        <f t="shared" si="14"/>
        <v>0</v>
      </c>
      <c r="G75" s="227"/>
      <c r="H75" s="229"/>
      <c r="I75" s="16">
        <f t="shared" si="15"/>
        <v>0</v>
      </c>
      <c r="J75" s="135"/>
    </row>
    <row r="76" spans="1:10" ht="14.4" x14ac:dyDescent="0.3">
      <c r="A76" s="34" t="s">
        <v>22</v>
      </c>
      <c r="B76" s="227"/>
      <c r="C76" s="228"/>
      <c r="D76" s="228"/>
      <c r="E76" s="229"/>
      <c r="F76" s="35">
        <f t="shared" si="14"/>
        <v>0</v>
      </c>
      <c r="G76" s="227"/>
      <c r="H76" s="229"/>
      <c r="I76" s="37">
        <f t="shared" si="15"/>
        <v>0</v>
      </c>
      <c r="J76" s="135"/>
    </row>
    <row r="77" spans="1:10" ht="14.4" x14ac:dyDescent="0.3">
      <c r="A77" s="42" t="s">
        <v>18</v>
      </c>
      <c r="B77" s="227"/>
      <c r="C77" s="228"/>
      <c r="D77" s="228"/>
      <c r="E77" s="229"/>
      <c r="F77" s="43">
        <f t="shared" si="14"/>
        <v>0</v>
      </c>
      <c r="G77" s="227"/>
      <c r="H77" s="229"/>
      <c r="I77" s="45">
        <f t="shared" si="15"/>
        <v>0</v>
      </c>
      <c r="J77" s="135"/>
    </row>
    <row r="78" spans="1:10" ht="14.4" x14ac:dyDescent="0.3">
      <c r="A78" s="34" t="s">
        <v>19</v>
      </c>
      <c r="B78" s="227"/>
      <c r="C78" s="228"/>
      <c r="D78" s="228"/>
      <c r="E78" s="229"/>
      <c r="F78" s="35">
        <f t="shared" si="14"/>
        <v>0</v>
      </c>
      <c r="G78" s="227"/>
      <c r="H78" s="229"/>
      <c r="I78" s="37">
        <f t="shared" si="15"/>
        <v>0</v>
      </c>
      <c r="J78" s="135"/>
    </row>
    <row r="79" spans="1:10" ht="15" thickBot="1" x14ac:dyDescent="0.35">
      <c r="A79" s="49" t="s">
        <v>10</v>
      </c>
      <c r="B79" s="230"/>
      <c r="C79" s="231"/>
      <c r="D79" s="231"/>
      <c r="E79" s="232"/>
      <c r="F79" s="50">
        <f t="shared" si="14"/>
        <v>0</v>
      </c>
      <c r="G79" s="230"/>
      <c r="H79" s="232"/>
      <c r="I79" s="52">
        <f t="shared" si="15"/>
        <v>0</v>
      </c>
      <c r="J79" s="135"/>
    </row>
    <row r="80" spans="1:10" x14ac:dyDescent="0.25">
      <c r="A80" s="56" t="s">
        <v>25</v>
      </c>
      <c r="B80" s="57">
        <f>SUM(B59:B75)</f>
        <v>0</v>
      </c>
      <c r="C80" s="57">
        <f t="shared" ref="C80:I80" si="16">SUM(C59:C75)</f>
        <v>0</v>
      </c>
      <c r="D80" s="57">
        <f t="shared" si="16"/>
        <v>0</v>
      </c>
      <c r="E80" s="57">
        <f t="shared" si="16"/>
        <v>0</v>
      </c>
      <c r="F80" s="57">
        <f t="shared" si="16"/>
        <v>12659.147781596128</v>
      </c>
      <c r="G80" s="57">
        <f t="shared" si="16"/>
        <v>0</v>
      </c>
      <c r="H80" s="58">
        <f t="shared" si="16"/>
        <v>0</v>
      </c>
      <c r="I80" s="16">
        <f t="shared" si="16"/>
        <v>12659.147781596128</v>
      </c>
    </row>
    <row r="81" spans="1:11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17">IF($I80=0,"-",C80/$I80)</f>
        <v>0</v>
      </c>
      <c r="D81" s="98">
        <f t="shared" si="17"/>
        <v>0</v>
      </c>
      <c r="E81" s="98">
        <f t="shared" si="17"/>
        <v>0</v>
      </c>
      <c r="F81" s="98">
        <f t="shared" si="17"/>
        <v>1</v>
      </c>
      <c r="G81" s="98">
        <f t="shared" si="17"/>
        <v>0</v>
      </c>
      <c r="H81" s="98">
        <f t="shared" si="17"/>
        <v>0</v>
      </c>
      <c r="I81" s="63">
        <f>SUM(B81:H81)</f>
        <v>1</v>
      </c>
      <c r="K81" s="174"/>
    </row>
    <row r="82" spans="1:11" ht="14.4" thickBot="1" x14ac:dyDescent="0.3">
      <c r="A82" s="105"/>
      <c r="B82" s="105"/>
      <c r="C82" s="105"/>
      <c r="D82" s="105"/>
      <c r="E82" s="105"/>
      <c r="F82" s="173">
        <f>+F80-F470-F496-F522-F548-F574</f>
        <v>-1.9895196601282805E-12</v>
      </c>
      <c r="G82" s="105"/>
      <c r="H82" s="105"/>
      <c r="I82" s="173">
        <f>+I80-I470-I496-I522-I548-I574</f>
        <v>-1.9895196601282805E-12</v>
      </c>
    </row>
    <row r="83" spans="1:11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</row>
    <row r="84" spans="1:11" ht="15" customHeight="1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</row>
    <row r="85" spans="1:11" x14ac:dyDescent="0.25">
      <c r="A85" s="13" t="s">
        <v>6</v>
      </c>
      <c r="B85" s="14">
        <f t="shared" ref="B85:H100" si="18">B579+B605+B631</f>
        <v>94.932536063109055</v>
      </c>
      <c r="C85" s="14">
        <f t="shared" si="18"/>
        <v>0</v>
      </c>
      <c r="D85" s="14">
        <f t="shared" si="18"/>
        <v>7.7721208681726823</v>
      </c>
      <c r="E85" s="14">
        <f t="shared" si="18"/>
        <v>0</v>
      </c>
      <c r="F85" s="14">
        <f t="shared" si="18"/>
        <v>0</v>
      </c>
      <c r="G85" s="14">
        <f t="shared" si="18"/>
        <v>0</v>
      </c>
      <c r="H85" s="15">
        <f t="shared" si="18"/>
        <v>0</v>
      </c>
      <c r="I85" s="16">
        <f>SUM(B85:H85)</f>
        <v>102.70465693128173</v>
      </c>
      <c r="J85" s="135"/>
    </row>
    <row r="86" spans="1:11" x14ac:dyDescent="0.25">
      <c r="A86" s="21" t="s">
        <v>7</v>
      </c>
      <c r="B86" s="22">
        <f t="shared" si="18"/>
        <v>47.421927631109291</v>
      </c>
      <c r="C86" s="22">
        <f t="shared" si="18"/>
        <v>0</v>
      </c>
      <c r="D86" s="22">
        <f t="shared" si="18"/>
        <v>5.099229749403948</v>
      </c>
      <c r="E86" s="22">
        <f t="shared" si="18"/>
        <v>0</v>
      </c>
      <c r="F86" s="22">
        <f t="shared" si="18"/>
        <v>0</v>
      </c>
      <c r="G86" s="22">
        <f t="shared" si="18"/>
        <v>0</v>
      </c>
      <c r="H86" s="23">
        <f t="shared" si="18"/>
        <v>0</v>
      </c>
      <c r="I86" s="24">
        <f>SUM(B86:H86)</f>
        <v>52.521157380513237</v>
      </c>
      <c r="J86" s="135"/>
    </row>
    <row r="87" spans="1:11" x14ac:dyDescent="0.25">
      <c r="A87" s="29" t="s">
        <v>9</v>
      </c>
      <c r="B87" s="18">
        <f t="shared" si="18"/>
        <v>200.3411696060046</v>
      </c>
      <c r="C87" s="18">
        <f t="shared" si="18"/>
        <v>0</v>
      </c>
      <c r="D87" s="18">
        <f t="shared" si="18"/>
        <v>13.194151170010151</v>
      </c>
      <c r="E87" s="18">
        <f t="shared" si="18"/>
        <v>0</v>
      </c>
      <c r="F87" s="18">
        <f t="shared" si="18"/>
        <v>0</v>
      </c>
      <c r="G87" s="18">
        <f t="shared" si="18"/>
        <v>0</v>
      </c>
      <c r="H87" s="30">
        <f t="shared" si="18"/>
        <v>0</v>
      </c>
      <c r="I87" s="16">
        <f t="shared" ref="I87:I105" si="19">SUM(B87:H87)</f>
        <v>213.53532077601474</v>
      </c>
      <c r="J87" s="135"/>
    </row>
    <row r="88" spans="1:11" x14ac:dyDescent="0.25">
      <c r="A88" s="21" t="s">
        <v>54</v>
      </c>
      <c r="B88" s="22">
        <f t="shared" si="18"/>
        <v>0</v>
      </c>
      <c r="C88" s="22">
        <f t="shared" si="18"/>
        <v>0</v>
      </c>
      <c r="D88" s="22">
        <f t="shared" si="18"/>
        <v>0</v>
      </c>
      <c r="E88" s="22">
        <f t="shared" si="18"/>
        <v>0</v>
      </c>
      <c r="F88" s="22">
        <f t="shared" si="18"/>
        <v>0</v>
      </c>
      <c r="G88" s="22">
        <f t="shared" si="18"/>
        <v>0</v>
      </c>
      <c r="H88" s="23">
        <f t="shared" si="18"/>
        <v>0</v>
      </c>
      <c r="I88" s="24">
        <f t="shared" si="19"/>
        <v>0</v>
      </c>
      <c r="J88" s="135"/>
    </row>
    <row r="89" spans="1:11" x14ac:dyDescent="0.25">
      <c r="A89" s="29" t="s">
        <v>15</v>
      </c>
      <c r="B89" s="18">
        <f t="shared" si="18"/>
        <v>590.26094971559576</v>
      </c>
      <c r="C89" s="18">
        <f t="shared" si="18"/>
        <v>25.612262401668339</v>
      </c>
      <c r="D89" s="18">
        <f t="shared" si="18"/>
        <v>35.643991037075594</v>
      </c>
      <c r="E89" s="18">
        <f t="shared" si="18"/>
        <v>12.153905332419114</v>
      </c>
      <c r="F89" s="18">
        <f t="shared" si="18"/>
        <v>0</v>
      </c>
      <c r="G89" s="18">
        <f t="shared" si="18"/>
        <v>0</v>
      </c>
      <c r="H89" s="30">
        <f t="shared" si="18"/>
        <v>0</v>
      </c>
      <c r="I89" s="16">
        <f t="shared" si="19"/>
        <v>663.67110848675873</v>
      </c>
      <c r="J89" s="135"/>
    </row>
    <row r="90" spans="1:11" x14ac:dyDescent="0.25">
      <c r="A90" s="21" t="s">
        <v>67</v>
      </c>
      <c r="B90" s="22">
        <f t="shared" si="18"/>
        <v>2362.9486589398007</v>
      </c>
      <c r="C90" s="22">
        <f t="shared" si="18"/>
        <v>6.4314006429973851</v>
      </c>
      <c r="D90" s="22">
        <f t="shared" si="18"/>
        <v>160.3322120862365</v>
      </c>
      <c r="E90" s="22">
        <f t="shared" si="18"/>
        <v>0</v>
      </c>
      <c r="F90" s="22">
        <f t="shared" si="18"/>
        <v>0</v>
      </c>
      <c r="G90" s="22">
        <f t="shared" si="18"/>
        <v>0</v>
      </c>
      <c r="H90" s="23">
        <f t="shared" si="18"/>
        <v>0</v>
      </c>
      <c r="I90" s="24">
        <f t="shared" si="19"/>
        <v>2529.7122716690346</v>
      </c>
      <c r="J90" s="135"/>
    </row>
    <row r="91" spans="1:11" x14ac:dyDescent="0.25">
      <c r="A91" s="29" t="s">
        <v>56</v>
      </c>
      <c r="B91" s="18">
        <f t="shared" si="18"/>
        <v>0</v>
      </c>
      <c r="C91" s="18">
        <f t="shared" si="18"/>
        <v>0.35022018635999208</v>
      </c>
      <c r="D91" s="18">
        <f t="shared" si="18"/>
        <v>5.0273164845967853E-2</v>
      </c>
      <c r="E91" s="18">
        <f t="shared" si="18"/>
        <v>40.449828093016549</v>
      </c>
      <c r="F91" s="18">
        <f t="shared" si="18"/>
        <v>671.30490893862088</v>
      </c>
      <c r="G91" s="18">
        <f t="shared" si="18"/>
        <v>0</v>
      </c>
      <c r="H91" s="30">
        <f t="shared" si="18"/>
        <v>0</v>
      </c>
      <c r="I91" s="16">
        <f t="shared" si="19"/>
        <v>712.15523038284334</v>
      </c>
      <c r="J91" s="135"/>
    </row>
    <row r="92" spans="1:11" x14ac:dyDescent="0.25">
      <c r="A92" s="21" t="s">
        <v>11</v>
      </c>
      <c r="B92" s="22">
        <f t="shared" si="18"/>
        <v>0</v>
      </c>
      <c r="C92" s="22">
        <f t="shared" si="18"/>
        <v>0</v>
      </c>
      <c r="D92" s="22">
        <f t="shared" si="18"/>
        <v>8.1372364268622651E-3</v>
      </c>
      <c r="E92" s="22">
        <f t="shared" si="18"/>
        <v>7.994500163246296</v>
      </c>
      <c r="F92" s="22">
        <f t="shared" si="18"/>
        <v>0</v>
      </c>
      <c r="G92" s="22">
        <f t="shared" si="18"/>
        <v>0</v>
      </c>
      <c r="H92" s="23">
        <f t="shared" si="18"/>
        <v>0</v>
      </c>
      <c r="I92" s="24">
        <f t="shared" si="19"/>
        <v>8.0026373996731586</v>
      </c>
      <c r="J92" s="135"/>
    </row>
    <row r="93" spans="1:11" x14ac:dyDescent="0.25">
      <c r="A93" s="29" t="s">
        <v>57</v>
      </c>
      <c r="B93" s="18">
        <f t="shared" si="18"/>
        <v>0</v>
      </c>
      <c r="C93" s="18">
        <f t="shared" si="18"/>
        <v>0</v>
      </c>
      <c r="D93" s="18">
        <f t="shared" si="18"/>
        <v>0</v>
      </c>
      <c r="E93" s="18">
        <f t="shared" si="18"/>
        <v>4.4865314491567405</v>
      </c>
      <c r="F93" s="18">
        <f t="shared" si="18"/>
        <v>0</v>
      </c>
      <c r="G93" s="18">
        <f t="shared" si="18"/>
        <v>0</v>
      </c>
      <c r="H93" s="30">
        <f t="shared" si="18"/>
        <v>0</v>
      </c>
      <c r="I93" s="16">
        <f t="shared" si="19"/>
        <v>4.4865314491567405</v>
      </c>
      <c r="J93" s="135"/>
    </row>
    <row r="94" spans="1:11" x14ac:dyDescent="0.25">
      <c r="A94" s="21" t="s">
        <v>16</v>
      </c>
      <c r="B94" s="22">
        <f t="shared" si="18"/>
        <v>222.23676051984805</v>
      </c>
      <c r="C94" s="22">
        <f t="shared" si="18"/>
        <v>0.90474690211608455</v>
      </c>
      <c r="D94" s="22">
        <f t="shared" si="18"/>
        <v>25.222670401258803</v>
      </c>
      <c r="E94" s="22">
        <f t="shared" si="18"/>
        <v>3.0169379594936516</v>
      </c>
      <c r="F94" s="22">
        <f t="shared" si="18"/>
        <v>0</v>
      </c>
      <c r="G94" s="22">
        <f t="shared" si="18"/>
        <v>0</v>
      </c>
      <c r="H94" s="23">
        <f t="shared" si="18"/>
        <v>0</v>
      </c>
      <c r="I94" s="24">
        <f t="shared" si="19"/>
        <v>251.38111578271656</v>
      </c>
      <c r="J94" s="135"/>
    </row>
    <row r="95" spans="1:11" x14ac:dyDescent="0.25">
      <c r="A95" s="29" t="s">
        <v>136</v>
      </c>
      <c r="B95" s="18">
        <f t="shared" si="18"/>
        <v>3054.2829787443798</v>
      </c>
      <c r="C95" s="18">
        <f t="shared" si="18"/>
        <v>204.49597068722551</v>
      </c>
      <c r="D95" s="18">
        <f t="shared" si="18"/>
        <v>593.42279497171899</v>
      </c>
      <c r="E95" s="18">
        <f t="shared" si="18"/>
        <v>31.40472303762807</v>
      </c>
      <c r="F95" s="18">
        <f t="shared" si="18"/>
        <v>0</v>
      </c>
      <c r="G95" s="18">
        <f t="shared" si="18"/>
        <v>0</v>
      </c>
      <c r="H95" s="30">
        <f t="shared" si="18"/>
        <v>0</v>
      </c>
      <c r="I95" s="16">
        <f t="shared" si="19"/>
        <v>3883.6064674409527</v>
      </c>
      <c r="J95" s="135"/>
    </row>
    <row r="96" spans="1:11" x14ac:dyDescent="0.25">
      <c r="A96" s="21" t="s">
        <v>24</v>
      </c>
      <c r="B96" s="22">
        <f t="shared" si="18"/>
        <v>1000.6983245727996</v>
      </c>
      <c r="C96" s="22">
        <f t="shared" si="18"/>
        <v>5.7877677369421635E-2</v>
      </c>
      <c r="D96" s="22">
        <f t="shared" si="18"/>
        <v>1339.4890894251491</v>
      </c>
      <c r="E96" s="22">
        <f t="shared" si="18"/>
        <v>660.48998099880862</v>
      </c>
      <c r="F96" s="22">
        <f t="shared" si="18"/>
        <v>0</v>
      </c>
      <c r="G96" s="22">
        <f t="shared" si="18"/>
        <v>505.15550942891554</v>
      </c>
      <c r="H96" s="23">
        <f t="shared" si="18"/>
        <v>0.44304313976725584</v>
      </c>
      <c r="I96" s="24">
        <f t="shared" si="19"/>
        <v>3506.3338252428098</v>
      </c>
      <c r="J96" s="135"/>
    </row>
    <row r="97" spans="1:11" x14ac:dyDescent="0.25">
      <c r="A97" s="29" t="s">
        <v>23</v>
      </c>
      <c r="B97" s="18">
        <f t="shared" si="18"/>
        <v>244.29363371715607</v>
      </c>
      <c r="C97" s="18">
        <f t="shared" si="18"/>
        <v>0.74811909442152513</v>
      </c>
      <c r="D97" s="18">
        <f t="shared" si="18"/>
        <v>28.894094753551066</v>
      </c>
      <c r="E97" s="18">
        <f t="shared" si="18"/>
        <v>0</v>
      </c>
      <c r="F97" s="18">
        <f t="shared" si="18"/>
        <v>0</v>
      </c>
      <c r="G97" s="18">
        <f t="shared" si="18"/>
        <v>0</v>
      </c>
      <c r="H97" s="30">
        <f t="shared" si="18"/>
        <v>0</v>
      </c>
      <c r="I97" s="16">
        <f t="shared" si="19"/>
        <v>273.93584756512865</v>
      </c>
      <c r="J97" s="135"/>
    </row>
    <row r="98" spans="1:11" x14ac:dyDescent="0.25">
      <c r="A98" s="21" t="s">
        <v>58</v>
      </c>
      <c r="B98" s="22">
        <f t="shared" si="18"/>
        <v>2819.396896917825</v>
      </c>
      <c r="C98" s="22">
        <f t="shared" si="18"/>
        <v>5.2591897538038115</v>
      </c>
      <c r="D98" s="22">
        <f t="shared" si="18"/>
        <v>350.7467745706432</v>
      </c>
      <c r="E98" s="22">
        <f t="shared" si="18"/>
        <v>0</v>
      </c>
      <c r="F98" s="22">
        <f t="shared" si="18"/>
        <v>0</v>
      </c>
      <c r="G98" s="22">
        <f t="shared" si="18"/>
        <v>0</v>
      </c>
      <c r="H98" s="23">
        <f t="shared" si="18"/>
        <v>0</v>
      </c>
      <c r="I98" s="24">
        <f t="shared" si="19"/>
        <v>3175.4028612422717</v>
      </c>
      <c r="J98" s="135"/>
    </row>
    <row r="99" spans="1:11" x14ac:dyDescent="0.25">
      <c r="A99" s="29" t="s">
        <v>21</v>
      </c>
      <c r="B99" s="18">
        <f t="shared" si="18"/>
        <v>179.77627869385989</v>
      </c>
      <c r="C99" s="18">
        <f t="shared" si="18"/>
        <v>0</v>
      </c>
      <c r="D99" s="18">
        <f t="shared" si="18"/>
        <v>24.856312331495367</v>
      </c>
      <c r="E99" s="18">
        <f t="shared" si="18"/>
        <v>0</v>
      </c>
      <c r="F99" s="18">
        <f t="shared" si="18"/>
        <v>9.2515437192989793</v>
      </c>
      <c r="G99" s="18">
        <f t="shared" si="18"/>
        <v>0</v>
      </c>
      <c r="H99" s="30">
        <f t="shared" si="18"/>
        <v>0</v>
      </c>
      <c r="I99" s="16">
        <f t="shared" si="19"/>
        <v>213.88413474465423</v>
      </c>
      <c r="J99" s="135"/>
    </row>
    <row r="100" spans="1:11" x14ac:dyDescent="0.25">
      <c r="A100" s="21" t="s">
        <v>20</v>
      </c>
      <c r="B100" s="22">
        <f t="shared" si="18"/>
        <v>14.785066191837544</v>
      </c>
      <c r="C100" s="22">
        <f t="shared" si="18"/>
        <v>0</v>
      </c>
      <c r="D100" s="22">
        <f t="shared" si="18"/>
        <v>0.27317269073740491</v>
      </c>
      <c r="E100" s="22">
        <f t="shared" si="18"/>
        <v>0</v>
      </c>
      <c r="F100" s="22">
        <f t="shared" si="18"/>
        <v>0</v>
      </c>
      <c r="G100" s="22">
        <f t="shared" si="18"/>
        <v>0</v>
      </c>
      <c r="H100" s="23">
        <f t="shared" si="18"/>
        <v>0</v>
      </c>
      <c r="I100" s="24">
        <f t="shared" si="19"/>
        <v>15.058238882574949</v>
      </c>
      <c r="J100" s="135"/>
    </row>
    <row r="101" spans="1:11" x14ac:dyDescent="0.25">
      <c r="A101" s="32" t="s">
        <v>62</v>
      </c>
      <c r="B101" s="18">
        <f t="shared" ref="B101:H105" si="20">B595+B621+B647</f>
        <v>188.81893144519154</v>
      </c>
      <c r="C101" s="18">
        <f t="shared" si="20"/>
        <v>0</v>
      </c>
      <c r="D101" s="18">
        <f t="shared" si="20"/>
        <v>115.91139679084654</v>
      </c>
      <c r="E101" s="18">
        <f t="shared" si="20"/>
        <v>0</v>
      </c>
      <c r="F101" s="18">
        <f t="shared" si="20"/>
        <v>0</v>
      </c>
      <c r="G101" s="18">
        <f t="shared" si="20"/>
        <v>0</v>
      </c>
      <c r="H101" s="30">
        <f t="shared" si="20"/>
        <v>0</v>
      </c>
      <c r="I101" s="16">
        <f t="shared" si="19"/>
        <v>304.73032823603808</v>
      </c>
      <c r="J101" s="135"/>
    </row>
    <row r="102" spans="1:11" ht="14.4" x14ac:dyDescent="0.3">
      <c r="A102" s="34" t="s">
        <v>22</v>
      </c>
      <c r="B102" s="35">
        <f t="shared" si="20"/>
        <v>188.81893144519154</v>
      </c>
      <c r="C102" s="35">
        <f t="shared" si="20"/>
        <v>0</v>
      </c>
      <c r="D102" s="35">
        <f t="shared" si="20"/>
        <v>115.91139679084654</v>
      </c>
      <c r="E102" s="35">
        <f t="shared" si="20"/>
        <v>0</v>
      </c>
      <c r="F102" s="35">
        <f t="shared" si="20"/>
        <v>0</v>
      </c>
      <c r="G102" s="35">
        <f t="shared" si="20"/>
        <v>0</v>
      </c>
      <c r="H102" s="36">
        <f t="shared" si="20"/>
        <v>0</v>
      </c>
      <c r="I102" s="37">
        <f t="shared" si="19"/>
        <v>304.73032823603808</v>
      </c>
      <c r="J102" s="135"/>
    </row>
    <row r="103" spans="1:11" ht="14.4" x14ac:dyDescent="0.3">
      <c r="A103" s="42" t="s">
        <v>18</v>
      </c>
      <c r="B103" s="43">
        <f t="shared" si="20"/>
        <v>0</v>
      </c>
      <c r="C103" s="43">
        <f t="shared" si="20"/>
        <v>0</v>
      </c>
      <c r="D103" s="43">
        <f t="shared" si="20"/>
        <v>0</v>
      </c>
      <c r="E103" s="43">
        <f t="shared" si="20"/>
        <v>0</v>
      </c>
      <c r="F103" s="43">
        <f t="shared" si="20"/>
        <v>0</v>
      </c>
      <c r="G103" s="43">
        <f t="shared" si="20"/>
        <v>0</v>
      </c>
      <c r="H103" s="44">
        <f t="shared" si="20"/>
        <v>0</v>
      </c>
      <c r="I103" s="45">
        <f t="shared" si="19"/>
        <v>0</v>
      </c>
      <c r="J103" s="135"/>
    </row>
    <row r="104" spans="1:11" ht="14.4" x14ac:dyDescent="0.3">
      <c r="A104" s="34" t="s">
        <v>19</v>
      </c>
      <c r="B104" s="35">
        <f t="shared" si="20"/>
        <v>0</v>
      </c>
      <c r="C104" s="35">
        <f t="shared" si="20"/>
        <v>0</v>
      </c>
      <c r="D104" s="35">
        <f t="shared" si="20"/>
        <v>0</v>
      </c>
      <c r="E104" s="35">
        <f t="shared" si="20"/>
        <v>0</v>
      </c>
      <c r="F104" s="35">
        <f t="shared" si="20"/>
        <v>0</v>
      </c>
      <c r="G104" s="35">
        <f t="shared" si="20"/>
        <v>0</v>
      </c>
      <c r="H104" s="36">
        <f t="shared" si="20"/>
        <v>0</v>
      </c>
      <c r="I104" s="37">
        <f t="shared" si="19"/>
        <v>0</v>
      </c>
      <c r="J104" s="135"/>
    </row>
    <row r="105" spans="1:11" ht="15" thickBot="1" x14ac:dyDescent="0.35">
      <c r="A105" s="49" t="s">
        <v>10</v>
      </c>
      <c r="B105" s="50">
        <f t="shared" si="20"/>
        <v>0</v>
      </c>
      <c r="C105" s="50">
        <f t="shared" si="20"/>
        <v>0</v>
      </c>
      <c r="D105" s="50">
        <f t="shared" si="20"/>
        <v>0</v>
      </c>
      <c r="E105" s="50">
        <f t="shared" si="20"/>
        <v>0</v>
      </c>
      <c r="F105" s="50">
        <f t="shared" si="20"/>
        <v>0</v>
      </c>
      <c r="G105" s="50">
        <f t="shared" si="20"/>
        <v>0</v>
      </c>
      <c r="H105" s="51">
        <f t="shared" si="20"/>
        <v>0</v>
      </c>
      <c r="I105" s="52">
        <f t="shared" si="19"/>
        <v>0</v>
      </c>
      <c r="J105" s="135"/>
    </row>
    <row r="106" spans="1:11" x14ac:dyDescent="0.25">
      <c r="A106" s="56" t="s">
        <v>25</v>
      </c>
      <c r="B106" s="57">
        <f>SUM(B85:B101)</f>
        <v>11020.194112758518</v>
      </c>
      <c r="C106" s="57">
        <f t="shared" ref="C106:I106" si="21">SUM(C85:C101)</f>
        <v>243.85978734596205</v>
      </c>
      <c r="D106" s="57">
        <f t="shared" si="21"/>
        <v>2700.9164212475721</v>
      </c>
      <c r="E106" s="57">
        <f t="shared" si="21"/>
        <v>759.99640703376906</v>
      </c>
      <c r="F106" s="57">
        <f t="shared" si="21"/>
        <v>680.55645265791986</v>
      </c>
      <c r="G106" s="57">
        <f t="shared" si="21"/>
        <v>505.15550942891554</v>
      </c>
      <c r="H106" s="58">
        <f t="shared" si="21"/>
        <v>0.44304313976725584</v>
      </c>
      <c r="I106" s="16">
        <f t="shared" si="21"/>
        <v>15911.121733612421</v>
      </c>
    </row>
    <row r="107" spans="1:11" s="1" customFormat="1" ht="15" thickBot="1" x14ac:dyDescent="0.35">
      <c r="A107" s="110" t="s">
        <v>86</v>
      </c>
      <c r="B107" s="98">
        <f>IF($I106=0,"-",B106/$I106)</f>
        <v>0.69260950279063205</v>
      </c>
      <c r="C107" s="98">
        <f t="shared" ref="C107:H107" si="22">IF($I106=0,"-",C106/$I106)</f>
        <v>1.5326373050795379E-2</v>
      </c>
      <c r="D107" s="98">
        <f t="shared" si="22"/>
        <v>0.16975022040978144</v>
      </c>
      <c r="E107" s="98">
        <f t="shared" si="22"/>
        <v>4.7765105424859407E-2</v>
      </c>
      <c r="F107" s="98">
        <f t="shared" si="22"/>
        <v>4.2772374195355241E-2</v>
      </c>
      <c r="G107" s="98">
        <f t="shared" si="22"/>
        <v>3.174857925709719E-2</v>
      </c>
      <c r="H107" s="99">
        <f t="shared" si="22"/>
        <v>2.7844871479508722E-5</v>
      </c>
      <c r="I107" s="63">
        <f>SUM(B107:H107)</f>
        <v>1.0000000000000004</v>
      </c>
      <c r="K107" s="174"/>
    </row>
    <row r="108" spans="1:11" ht="14.4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</row>
    <row r="109" spans="1:11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</row>
    <row r="110" spans="1:11" ht="14.25" customHeight="1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</row>
    <row r="111" spans="1:11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</row>
    <row r="112" spans="1:11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>SUM(B112:H112)</f>
        <v>0</v>
      </c>
    </row>
    <row r="113" spans="1:9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ref="I113:I131" si="23">SUM(B113:H113)</f>
        <v>0</v>
      </c>
    </row>
    <row r="114" spans="1:9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3"/>
        <v>0</v>
      </c>
    </row>
    <row r="115" spans="1:9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3"/>
        <v>0</v>
      </c>
    </row>
    <row r="116" spans="1:9" x14ac:dyDescent="0.25">
      <c r="A116" s="21" t="s">
        <v>67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3"/>
        <v>0</v>
      </c>
    </row>
    <row r="117" spans="1:9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3"/>
        <v>0</v>
      </c>
    </row>
    <row r="118" spans="1:9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3"/>
        <v>0</v>
      </c>
    </row>
    <row r="119" spans="1:9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3"/>
        <v>0</v>
      </c>
    </row>
    <row r="120" spans="1:9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3"/>
        <v>0</v>
      </c>
    </row>
    <row r="121" spans="1:9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3"/>
        <v>0</v>
      </c>
    </row>
    <row r="122" spans="1:9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3"/>
        <v>0</v>
      </c>
    </row>
    <row r="123" spans="1:9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3"/>
        <v>0</v>
      </c>
    </row>
    <row r="124" spans="1:9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3"/>
        <v>0</v>
      </c>
    </row>
    <row r="125" spans="1:9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3"/>
        <v>0</v>
      </c>
    </row>
    <row r="126" spans="1:9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3"/>
        <v>0</v>
      </c>
    </row>
    <row r="127" spans="1:9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3"/>
        <v>0</v>
      </c>
    </row>
    <row r="128" spans="1:9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23"/>
        <v>0</v>
      </c>
    </row>
    <row r="129" spans="1:11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23"/>
        <v>0</v>
      </c>
    </row>
    <row r="130" spans="1:11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23"/>
        <v>0</v>
      </c>
    </row>
    <row r="131" spans="1:11" ht="15" thickBot="1" x14ac:dyDescent="0.35">
      <c r="A131" s="49"/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23"/>
        <v>0</v>
      </c>
    </row>
    <row r="132" spans="1:11" x14ac:dyDescent="0.25">
      <c r="A132" s="56" t="s">
        <v>25</v>
      </c>
      <c r="B132" s="57">
        <f>SUM(B111:B127)</f>
        <v>0</v>
      </c>
      <c r="C132" s="57">
        <f t="shared" ref="C132:I132" si="24">SUM(C111:C127)</f>
        <v>0</v>
      </c>
      <c r="D132" s="57">
        <f t="shared" si="24"/>
        <v>0</v>
      </c>
      <c r="E132" s="57">
        <f t="shared" si="24"/>
        <v>0</v>
      </c>
      <c r="F132" s="57">
        <f t="shared" si="24"/>
        <v>0</v>
      </c>
      <c r="G132" s="57">
        <f t="shared" si="24"/>
        <v>0</v>
      </c>
      <c r="H132" s="58">
        <f t="shared" si="24"/>
        <v>0</v>
      </c>
      <c r="I132" s="16">
        <f t="shared" si="24"/>
        <v>0</v>
      </c>
    </row>
    <row r="133" spans="1:11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25">IF($I132=0,"-",C132/$I132)</f>
        <v>-</v>
      </c>
      <c r="D133" s="98" t="str">
        <f t="shared" si="25"/>
        <v>-</v>
      </c>
      <c r="E133" s="98" t="str">
        <f t="shared" si="25"/>
        <v>-</v>
      </c>
      <c r="F133" s="98" t="str">
        <f t="shared" si="25"/>
        <v>-</v>
      </c>
      <c r="G133" s="98" t="str">
        <f t="shared" si="25"/>
        <v>-</v>
      </c>
      <c r="H133" s="99" t="str">
        <f t="shared" si="25"/>
        <v>-</v>
      </c>
      <c r="I133" s="63">
        <f>SUM(B133:H133)</f>
        <v>0</v>
      </c>
      <c r="K133" s="174"/>
    </row>
    <row r="134" spans="1:11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</row>
    <row r="135" spans="1:11" ht="28.5" customHeight="1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</row>
    <row r="136" spans="1:11" ht="14.25" customHeight="1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</row>
    <row r="137" spans="1:11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</row>
    <row r="138" spans="1:11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26">SUM(B138:H138)</f>
        <v>0</v>
      </c>
    </row>
    <row r="139" spans="1:11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26"/>
        <v>0</v>
      </c>
    </row>
    <row r="140" spans="1:11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26"/>
        <v>0</v>
      </c>
    </row>
    <row r="141" spans="1:11" x14ac:dyDescent="0.25">
      <c r="A141" s="29" t="s">
        <v>15</v>
      </c>
      <c r="B141" s="18">
        <v>0.17249141841136142</v>
      </c>
      <c r="C141" s="18">
        <v>3.160314513122771</v>
      </c>
      <c r="D141" s="18">
        <v>0.21877258614757272</v>
      </c>
      <c r="E141" s="18">
        <v>0</v>
      </c>
      <c r="F141" s="214"/>
      <c r="G141" s="18">
        <v>0</v>
      </c>
      <c r="H141" s="30">
        <v>0</v>
      </c>
      <c r="I141" s="16">
        <f t="shared" si="26"/>
        <v>3.5515785176817052</v>
      </c>
    </row>
    <row r="142" spans="1:11" x14ac:dyDescent="0.25">
      <c r="A142" s="21" t="s">
        <v>67</v>
      </c>
      <c r="B142" s="22">
        <v>0.63344466134782373</v>
      </c>
      <c r="C142" s="22">
        <v>0.17429076093463797</v>
      </c>
      <c r="D142" s="22">
        <v>0.30119335963617161</v>
      </c>
      <c r="E142" s="22">
        <v>0</v>
      </c>
      <c r="F142" s="214"/>
      <c r="G142" s="22">
        <v>0</v>
      </c>
      <c r="H142" s="23">
        <v>0</v>
      </c>
      <c r="I142" s="24">
        <f t="shared" si="26"/>
        <v>1.1089287819186333</v>
      </c>
    </row>
    <row r="143" spans="1:11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7.6440497969776117E-2</v>
      </c>
      <c r="F143" s="214"/>
      <c r="G143" s="18">
        <v>0</v>
      </c>
      <c r="H143" s="30">
        <v>0</v>
      </c>
      <c r="I143" s="16">
        <f t="shared" si="26"/>
        <v>7.6440497969776117E-2</v>
      </c>
    </row>
    <row r="144" spans="1:11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26"/>
        <v>0</v>
      </c>
    </row>
    <row r="145" spans="1:11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26"/>
        <v>0</v>
      </c>
    </row>
    <row r="146" spans="1:11" x14ac:dyDescent="0.25">
      <c r="A146" s="21" t="s">
        <v>16</v>
      </c>
      <c r="B146" s="22">
        <v>0</v>
      </c>
      <c r="C146" s="22">
        <v>0</v>
      </c>
      <c r="D146" s="22">
        <v>1.6540359838788911E-2</v>
      </c>
      <c r="E146" s="22">
        <v>0</v>
      </c>
      <c r="F146" s="214"/>
      <c r="G146" s="22">
        <v>0</v>
      </c>
      <c r="H146" s="23">
        <v>0</v>
      </c>
      <c r="I146" s="24">
        <f t="shared" si="26"/>
        <v>1.6540359838788911E-2</v>
      </c>
    </row>
    <row r="147" spans="1:11" x14ac:dyDescent="0.25">
      <c r="A147" s="29" t="s">
        <v>136</v>
      </c>
      <c r="B147" s="18">
        <v>1.8178043799897927</v>
      </c>
      <c r="C147" s="18">
        <v>10.456171816869718</v>
      </c>
      <c r="D147" s="18">
        <v>2.2915032166009515</v>
      </c>
      <c r="E147" s="18">
        <v>0</v>
      </c>
      <c r="F147" s="214"/>
      <c r="G147" s="18">
        <v>0</v>
      </c>
      <c r="H147" s="30">
        <v>0</v>
      </c>
      <c r="I147" s="16">
        <f t="shared" si="26"/>
        <v>14.565479413460462</v>
      </c>
    </row>
    <row r="148" spans="1:11" x14ac:dyDescent="0.25">
      <c r="A148" s="21" t="s">
        <v>24</v>
      </c>
      <c r="B148" s="22">
        <v>20.144049830384819</v>
      </c>
      <c r="C148" s="22">
        <v>0.8432907488517738</v>
      </c>
      <c r="D148" s="22">
        <v>1.3022656798892842</v>
      </c>
      <c r="E148" s="22">
        <v>62.662649513962542</v>
      </c>
      <c r="F148" s="214"/>
      <c r="G148" s="22">
        <v>7.9104683564895675</v>
      </c>
      <c r="H148" s="23">
        <v>2.7137233315080787</v>
      </c>
      <c r="I148" s="24">
        <f>SUM(B148:H148)</f>
        <v>95.576447461086076</v>
      </c>
    </row>
    <row r="149" spans="1:11" x14ac:dyDescent="0.25">
      <c r="A149" s="29" t="s">
        <v>23</v>
      </c>
      <c r="B149" s="18">
        <v>71.13655419043728</v>
      </c>
      <c r="C149" s="18">
        <v>0</v>
      </c>
      <c r="D149" s="18">
        <v>0.80906718038712089</v>
      </c>
      <c r="E149" s="18">
        <v>0</v>
      </c>
      <c r="F149" s="214"/>
      <c r="G149" s="18">
        <v>0</v>
      </c>
      <c r="H149" s="30">
        <v>0</v>
      </c>
      <c r="I149" s="16">
        <f t="shared" si="26"/>
        <v>71.945621370824398</v>
      </c>
    </row>
    <row r="150" spans="1:11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26"/>
        <v>0</v>
      </c>
    </row>
    <row r="151" spans="1:11" x14ac:dyDescent="0.25">
      <c r="A151" s="29" t="s">
        <v>21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26"/>
        <v>0</v>
      </c>
    </row>
    <row r="152" spans="1:11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26"/>
        <v>0</v>
      </c>
    </row>
    <row r="153" spans="1:11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26"/>
        <v>0</v>
      </c>
    </row>
    <row r="154" spans="1:11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26"/>
        <v>0</v>
      </c>
    </row>
    <row r="155" spans="1:11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26"/>
        <v>0</v>
      </c>
    </row>
    <row r="156" spans="1:11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26"/>
        <v>0</v>
      </c>
    </row>
    <row r="157" spans="1:11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26"/>
        <v>0</v>
      </c>
    </row>
    <row r="158" spans="1:11" x14ac:dyDescent="0.25">
      <c r="A158" s="56" t="s">
        <v>25</v>
      </c>
      <c r="B158" s="57">
        <f>SUM(B137:B153)</f>
        <v>93.904344480571069</v>
      </c>
      <c r="C158" s="57">
        <f t="shared" ref="C158:I158" si="27">SUM(C137:C153)</f>
        <v>14.634067839778901</v>
      </c>
      <c r="D158" s="57">
        <f t="shared" si="27"/>
        <v>4.9393423824998894</v>
      </c>
      <c r="E158" s="57">
        <f t="shared" si="27"/>
        <v>62.739090011932319</v>
      </c>
      <c r="F158" s="57">
        <f t="shared" si="27"/>
        <v>0</v>
      </c>
      <c r="G158" s="57">
        <f t="shared" si="27"/>
        <v>7.9104683564895675</v>
      </c>
      <c r="H158" s="58">
        <f t="shared" si="27"/>
        <v>2.7137233315080787</v>
      </c>
      <c r="I158" s="16">
        <f t="shared" si="27"/>
        <v>186.84103640277982</v>
      </c>
    </row>
    <row r="159" spans="1:11" s="1" customFormat="1" ht="15" thickBot="1" x14ac:dyDescent="0.35">
      <c r="A159" s="61" t="s">
        <v>86</v>
      </c>
      <c r="B159" s="98">
        <f>IF($I158=0,"-",B158/$I158)</f>
        <v>0.50258950757551013</v>
      </c>
      <c r="C159" s="98">
        <f t="shared" ref="C159:H159" si="28">IF($I158=0,"-",C158/$I158)</f>
        <v>7.8323628050487384E-2</v>
      </c>
      <c r="D159" s="98">
        <f t="shared" si="28"/>
        <v>2.6436068208549081E-2</v>
      </c>
      <c r="E159" s="98">
        <f t="shared" si="28"/>
        <v>0.33578859986991</v>
      </c>
      <c r="F159" s="98">
        <f t="shared" si="28"/>
        <v>0</v>
      </c>
      <c r="G159" s="98">
        <f t="shared" si="28"/>
        <v>4.2337960165435451E-2</v>
      </c>
      <c r="H159" s="99">
        <f t="shared" si="28"/>
        <v>1.4524236130108E-2</v>
      </c>
      <c r="I159" s="63">
        <f>SUM(B159:H159)</f>
        <v>1</v>
      </c>
      <c r="K159" s="174"/>
    </row>
    <row r="160" spans="1:11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</row>
    <row r="161" spans="1:9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</row>
    <row r="162" spans="1:9" ht="14.25" customHeight="1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</row>
    <row r="163" spans="1:9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</row>
    <row r="164" spans="1:9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>SUM(B164:H164)</f>
        <v>0</v>
      </c>
    </row>
    <row r="165" spans="1:9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ref="I165:I183" si="29">SUM(B165:H165)</f>
        <v>0</v>
      </c>
    </row>
    <row r="166" spans="1:9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29"/>
        <v>0</v>
      </c>
    </row>
    <row r="167" spans="1:9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29"/>
        <v>0</v>
      </c>
    </row>
    <row r="168" spans="1:9" x14ac:dyDescent="0.25">
      <c r="A168" s="21" t="s">
        <v>67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29"/>
        <v>0</v>
      </c>
    </row>
    <row r="169" spans="1:9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29"/>
        <v>0</v>
      </c>
    </row>
    <row r="170" spans="1:9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29"/>
        <v>0</v>
      </c>
    </row>
    <row r="171" spans="1:9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29"/>
        <v>0</v>
      </c>
    </row>
    <row r="172" spans="1:9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29"/>
        <v>0</v>
      </c>
    </row>
    <row r="173" spans="1:9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29"/>
        <v>0</v>
      </c>
    </row>
    <row r="174" spans="1:9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29"/>
        <v>0</v>
      </c>
    </row>
    <row r="175" spans="1:9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29"/>
        <v>0</v>
      </c>
    </row>
    <row r="176" spans="1:9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29"/>
        <v>0</v>
      </c>
    </row>
    <row r="177" spans="1:11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29"/>
        <v>0</v>
      </c>
    </row>
    <row r="178" spans="1:11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29"/>
        <v>0</v>
      </c>
    </row>
    <row r="179" spans="1:11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29"/>
        <v>0</v>
      </c>
    </row>
    <row r="180" spans="1:11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29"/>
        <v>0</v>
      </c>
    </row>
    <row r="181" spans="1:11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29"/>
        <v>0</v>
      </c>
    </row>
    <row r="182" spans="1:11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29"/>
        <v>0</v>
      </c>
    </row>
    <row r="183" spans="1:11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29"/>
        <v>0</v>
      </c>
    </row>
    <row r="184" spans="1:11" x14ac:dyDescent="0.25">
      <c r="A184" s="56" t="s">
        <v>25</v>
      </c>
      <c r="B184" s="57">
        <f>SUM(B163:B179)</f>
        <v>0</v>
      </c>
      <c r="C184" s="57">
        <f t="shared" ref="C184:I184" si="30">SUM(C163:C179)</f>
        <v>0</v>
      </c>
      <c r="D184" s="57">
        <f t="shared" si="30"/>
        <v>0</v>
      </c>
      <c r="E184" s="57">
        <f t="shared" si="30"/>
        <v>0</v>
      </c>
      <c r="F184" s="57">
        <f t="shared" si="30"/>
        <v>0</v>
      </c>
      <c r="G184" s="57">
        <f t="shared" si="30"/>
        <v>0</v>
      </c>
      <c r="H184" s="58">
        <f t="shared" si="30"/>
        <v>0</v>
      </c>
      <c r="I184" s="16">
        <f t="shared" si="30"/>
        <v>0</v>
      </c>
    </row>
    <row r="185" spans="1:11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31">IF($I184=0,"-",C184/$I184)</f>
        <v>-</v>
      </c>
      <c r="D185" s="98" t="str">
        <f t="shared" si="31"/>
        <v>-</v>
      </c>
      <c r="E185" s="98" t="str">
        <f t="shared" si="31"/>
        <v>-</v>
      </c>
      <c r="F185" s="98" t="str">
        <f t="shared" si="31"/>
        <v>-</v>
      </c>
      <c r="G185" s="98" t="str">
        <f t="shared" si="31"/>
        <v>-</v>
      </c>
      <c r="H185" s="99" t="str">
        <f t="shared" si="31"/>
        <v>-</v>
      </c>
      <c r="I185" s="63">
        <f>SUM(B185:H185)</f>
        <v>0</v>
      </c>
      <c r="K185" s="174"/>
    </row>
    <row r="186" spans="1:11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</row>
    <row r="187" spans="1:11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</row>
    <row r="188" spans="1:11" ht="14.25" customHeight="1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</row>
    <row r="189" spans="1:11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</row>
    <row r="190" spans="1:11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>SUM(B190:H190)</f>
        <v>0</v>
      </c>
    </row>
    <row r="191" spans="1:11" x14ac:dyDescent="0.25">
      <c r="A191" s="29" t="s">
        <v>9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ref="I191:I209" si="32">SUM(B191:H191)</f>
        <v>0</v>
      </c>
    </row>
    <row r="192" spans="1:11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32"/>
        <v>0</v>
      </c>
    </row>
    <row r="193" spans="1:9" x14ac:dyDescent="0.25">
      <c r="A193" s="29" t="s">
        <v>15</v>
      </c>
      <c r="B193" s="18">
        <v>4.5328696367163603</v>
      </c>
      <c r="C193" s="18">
        <v>8.0021464510455359E-2</v>
      </c>
      <c r="D193" s="18">
        <v>9.0273015562621808</v>
      </c>
      <c r="E193" s="18">
        <v>0</v>
      </c>
      <c r="F193" s="214"/>
      <c r="G193" s="18">
        <v>0</v>
      </c>
      <c r="H193" s="30">
        <v>0</v>
      </c>
      <c r="I193" s="16">
        <f t="shared" si="32"/>
        <v>13.640192657488996</v>
      </c>
    </row>
    <row r="194" spans="1:9" x14ac:dyDescent="0.25">
      <c r="A194" s="21" t="s">
        <v>67</v>
      </c>
      <c r="B194" s="22">
        <v>1.6513233828311986</v>
      </c>
      <c r="C194" s="22">
        <v>1.2717287227428413</v>
      </c>
      <c r="D194" s="22">
        <v>3.5939070369994006</v>
      </c>
      <c r="E194" s="22">
        <v>0</v>
      </c>
      <c r="F194" s="214"/>
      <c r="G194" s="22">
        <v>0</v>
      </c>
      <c r="H194" s="23">
        <v>0</v>
      </c>
      <c r="I194" s="24">
        <f t="shared" si="32"/>
        <v>6.516959142573441</v>
      </c>
    </row>
    <row r="195" spans="1:9" x14ac:dyDescent="0.25">
      <c r="A195" s="29" t="s">
        <v>56</v>
      </c>
      <c r="B195" s="18">
        <v>4.2934690532778403E-9</v>
      </c>
      <c r="C195" s="18">
        <v>4.2934690532778403E-9</v>
      </c>
      <c r="D195" s="18">
        <v>0</v>
      </c>
      <c r="E195" s="18">
        <v>0.60692555471000542</v>
      </c>
      <c r="F195" s="214"/>
      <c r="G195" s="18">
        <v>0</v>
      </c>
      <c r="H195" s="30">
        <v>0</v>
      </c>
      <c r="I195" s="16">
        <f t="shared" si="32"/>
        <v>0.60692556329694358</v>
      </c>
    </row>
    <row r="196" spans="1:9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32"/>
        <v>0</v>
      </c>
    </row>
    <row r="197" spans="1:9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32"/>
        <v>0</v>
      </c>
    </row>
    <row r="198" spans="1:9" x14ac:dyDescent="0.25">
      <c r="A198" s="21" t="s">
        <v>16</v>
      </c>
      <c r="B198" s="22">
        <v>4.9675461439262951E-3</v>
      </c>
      <c r="C198" s="22">
        <v>8.7135581235632986E-4</v>
      </c>
      <c r="D198" s="22">
        <v>3.3103340734588404E-3</v>
      </c>
      <c r="E198" s="22">
        <v>0</v>
      </c>
      <c r="F198" s="214"/>
      <c r="G198" s="22">
        <v>0</v>
      </c>
      <c r="H198" s="23">
        <v>0</v>
      </c>
      <c r="I198" s="24">
        <f t="shared" si="32"/>
        <v>9.1492360297414643E-3</v>
      </c>
    </row>
    <row r="199" spans="1:9" x14ac:dyDescent="0.25">
      <c r="A199" s="29" t="s">
        <v>136</v>
      </c>
      <c r="B199" s="18">
        <v>18.866277645365255</v>
      </c>
      <c r="C199" s="18">
        <v>15.587877433940594</v>
      </c>
      <c r="D199" s="18">
        <v>164.21229111074746</v>
      </c>
      <c r="E199" s="18">
        <v>3.4825371704585528</v>
      </c>
      <c r="F199" s="214"/>
      <c r="G199" s="18">
        <v>0</v>
      </c>
      <c r="H199" s="30">
        <v>0</v>
      </c>
      <c r="I199" s="16">
        <f t="shared" si="32"/>
        <v>202.14898336051186</v>
      </c>
    </row>
    <row r="200" spans="1:9" x14ac:dyDescent="0.25">
      <c r="A200" s="21" t="s">
        <v>24</v>
      </c>
      <c r="B200" s="22">
        <v>2.5302181943466731</v>
      </c>
      <c r="C200" s="22">
        <v>3.9694236668751048E-2</v>
      </c>
      <c r="D200" s="22">
        <v>37.164495951627437</v>
      </c>
      <c r="E200" s="22">
        <v>26.87464434752156</v>
      </c>
      <c r="F200" s="214"/>
      <c r="G200" s="22">
        <v>2.7628347803569508</v>
      </c>
      <c r="H200" s="23">
        <v>3.6816594336202969E-2</v>
      </c>
      <c r="I200" s="24">
        <f t="shared" si="32"/>
        <v>69.408704104857577</v>
      </c>
    </row>
    <row r="201" spans="1:9" x14ac:dyDescent="0.25">
      <c r="A201" s="29" t="s">
        <v>23</v>
      </c>
      <c r="B201" s="18">
        <v>0.4062042363953508</v>
      </c>
      <c r="C201" s="18">
        <v>0.11220337090692803</v>
      </c>
      <c r="D201" s="18">
        <v>5.4569221821292514E-2</v>
      </c>
      <c r="E201" s="18">
        <v>0</v>
      </c>
      <c r="F201" s="214"/>
      <c r="G201" s="18">
        <v>0</v>
      </c>
      <c r="H201" s="30">
        <v>0</v>
      </c>
      <c r="I201" s="16">
        <f t="shared" si="32"/>
        <v>0.5729768291235714</v>
      </c>
    </row>
    <row r="202" spans="1:9" x14ac:dyDescent="0.25">
      <c r="A202" s="21" t="s">
        <v>58</v>
      </c>
      <c r="B202" s="22">
        <v>7.541393910588301E-2</v>
      </c>
      <c r="C202" s="22">
        <v>0.10503248578730524</v>
      </c>
      <c r="D202" s="22">
        <v>0.16448897579223432</v>
      </c>
      <c r="E202" s="22">
        <v>0</v>
      </c>
      <c r="F202" s="214"/>
      <c r="G202" s="22">
        <v>0</v>
      </c>
      <c r="H202" s="23">
        <v>0</v>
      </c>
      <c r="I202" s="24">
        <f t="shared" si="32"/>
        <v>0.34493540068542256</v>
      </c>
    </row>
    <row r="203" spans="1:9" x14ac:dyDescent="0.25">
      <c r="A203" s="29" t="s">
        <v>21</v>
      </c>
      <c r="B203" s="18">
        <v>1.0040866586616801E-2</v>
      </c>
      <c r="C203" s="18">
        <v>1.0040866586616801E-2</v>
      </c>
      <c r="D203" s="18">
        <v>8.5347365986242804E-2</v>
      </c>
      <c r="E203" s="18">
        <v>0</v>
      </c>
      <c r="F203" s="214"/>
      <c r="G203" s="18">
        <v>0</v>
      </c>
      <c r="H203" s="30">
        <v>0</v>
      </c>
      <c r="I203" s="16">
        <f t="shared" si="32"/>
        <v>0.1054290991594764</v>
      </c>
    </row>
    <row r="204" spans="1:9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32"/>
        <v>0</v>
      </c>
    </row>
    <row r="205" spans="1:9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32"/>
        <v>0</v>
      </c>
    </row>
    <row r="206" spans="1:9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32"/>
        <v>0</v>
      </c>
    </row>
    <row r="207" spans="1:9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32"/>
        <v>0</v>
      </c>
    </row>
    <row r="208" spans="1:9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32"/>
        <v>0</v>
      </c>
    </row>
    <row r="209" spans="1:11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32"/>
        <v>0</v>
      </c>
    </row>
    <row r="210" spans="1:11" x14ac:dyDescent="0.25">
      <c r="A210" s="56" t="s">
        <v>25</v>
      </c>
      <c r="B210" s="57">
        <f>SUM(B189:B205)</f>
        <v>28.077315451784731</v>
      </c>
      <c r="C210" s="57">
        <f t="shared" ref="C210:I210" si="33">SUM(C189:C205)</f>
        <v>17.207469941249318</v>
      </c>
      <c r="D210" s="57">
        <f t="shared" si="33"/>
        <v>214.30571155330969</v>
      </c>
      <c r="E210" s="57">
        <f t="shared" si="33"/>
        <v>30.964107072690119</v>
      </c>
      <c r="F210" s="57">
        <f t="shared" si="33"/>
        <v>0</v>
      </c>
      <c r="G210" s="57">
        <f t="shared" si="33"/>
        <v>2.7628347803569508</v>
      </c>
      <c r="H210" s="58">
        <f t="shared" si="33"/>
        <v>3.6816594336202969E-2</v>
      </c>
      <c r="I210" s="16">
        <f t="shared" si="33"/>
        <v>293.35425539372699</v>
      </c>
    </row>
    <row r="211" spans="1:11" s="1" customFormat="1" ht="15" thickBot="1" x14ac:dyDescent="0.35">
      <c r="A211" s="61" t="s">
        <v>86</v>
      </c>
      <c r="B211" s="98">
        <f>IF($I210=0,"-",B210/$I210)</f>
        <v>9.5711294230590285E-2</v>
      </c>
      <c r="C211" s="98">
        <f t="shared" ref="C211:H211" si="34">IF($I210=0,"-",C210/$I210)</f>
        <v>5.8657645576520513E-2</v>
      </c>
      <c r="D211" s="98">
        <f t="shared" si="34"/>
        <v>0.73053554742431848</v>
      </c>
      <c r="E211" s="98">
        <f t="shared" si="34"/>
        <v>0.10555192741667059</v>
      </c>
      <c r="F211" s="98">
        <f t="shared" si="34"/>
        <v>0</v>
      </c>
      <c r="G211" s="98">
        <f t="shared" si="34"/>
        <v>9.4180831863127316E-3</v>
      </c>
      <c r="H211" s="99">
        <f t="shared" si="34"/>
        <v>1.2550216558743755E-4</v>
      </c>
      <c r="I211" s="63">
        <f>SUM(B211:H211)</f>
        <v>1.0000000000000002</v>
      </c>
      <c r="K211" s="174"/>
    </row>
    <row r="212" spans="1:11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</row>
    <row r="213" spans="1:11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</row>
    <row r="214" spans="1:11" ht="14.25" customHeight="1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</row>
    <row r="215" spans="1:11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</row>
    <row r="216" spans="1:11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>SUM(B216:H216)</f>
        <v>0</v>
      </c>
    </row>
    <row r="217" spans="1:11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ref="I217:I235" si="35">SUM(B217:H217)</f>
        <v>0</v>
      </c>
    </row>
    <row r="218" spans="1:11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35"/>
        <v>0</v>
      </c>
    </row>
    <row r="219" spans="1:11" x14ac:dyDescent="0.25">
      <c r="A219" s="29" t="s">
        <v>15</v>
      </c>
      <c r="B219" s="18">
        <v>0.30838597992068173</v>
      </c>
      <c r="C219" s="18">
        <v>0.15802528635200822</v>
      </c>
      <c r="D219" s="18">
        <v>0.24501346315552877</v>
      </c>
      <c r="E219" s="18">
        <v>0</v>
      </c>
      <c r="F219" s="214"/>
      <c r="G219" s="18">
        <v>0</v>
      </c>
      <c r="H219" s="30">
        <v>0</v>
      </c>
      <c r="I219" s="16">
        <f t="shared" si="35"/>
        <v>0.71142472942821866</v>
      </c>
    </row>
    <row r="220" spans="1:11" x14ac:dyDescent="0.25">
      <c r="A220" s="21" t="s">
        <v>67</v>
      </c>
      <c r="B220" s="22">
        <v>0.12170800259990695</v>
      </c>
      <c r="C220" s="22">
        <v>9.6612134478438222E-2</v>
      </c>
      <c r="D220" s="22">
        <v>0.11982233359618864</v>
      </c>
      <c r="E220" s="22">
        <v>0</v>
      </c>
      <c r="F220" s="214"/>
      <c r="G220" s="22">
        <v>0</v>
      </c>
      <c r="H220" s="23">
        <v>0</v>
      </c>
      <c r="I220" s="24">
        <f t="shared" si="35"/>
        <v>0.33814247067453385</v>
      </c>
    </row>
    <row r="221" spans="1:11" x14ac:dyDescent="0.25">
      <c r="A221" s="29" t="s">
        <v>56</v>
      </c>
      <c r="B221" s="18">
        <v>0</v>
      </c>
      <c r="C221" s="18">
        <v>0</v>
      </c>
      <c r="D221" s="18">
        <v>3.1112858249751022E-4</v>
      </c>
      <c r="E221" s="18">
        <v>7.7782145624377555E-4</v>
      </c>
      <c r="F221" s="214"/>
      <c r="G221" s="18">
        <v>0</v>
      </c>
      <c r="H221" s="30">
        <v>0</v>
      </c>
      <c r="I221" s="16">
        <f t="shared" si="35"/>
        <v>1.0889500387412858E-3</v>
      </c>
    </row>
    <row r="222" spans="1:11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8.3052396537345516E-3</v>
      </c>
      <c r="F222" s="214"/>
      <c r="G222" s="22">
        <v>0</v>
      </c>
      <c r="H222" s="23">
        <v>0</v>
      </c>
      <c r="I222" s="24">
        <f t="shared" si="35"/>
        <v>8.3052396537345516E-3</v>
      </c>
    </row>
    <row r="223" spans="1:11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35"/>
        <v>0</v>
      </c>
    </row>
    <row r="224" spans="1:11" x14ac:dyDescent="0.25">
      <c r="A224" s="21" t="s">
        <v>16</v>
      </c>
      <c r="B224" s="22">
        <v>1.008794853441555E-4</v>
      </c>
      <c r="C224" s="22">
        <v>0</v>
      </c>
      <c r="D224" s="22">
        <v>6.0821116176587933E-4</v>
      </c>
      <c r="E224" s="22">
        <v>2.1118073120049451E-5</v>
      </c>
      <c r="F224" s="214"/>
      <c r="G224" s="22">
        <v>0</v>
      </c>
      <c r="H224" s="23">
        <v>0</v>
      </c>
      <c r="I224" s="24">
        <f t="shared" si="35"/>
        <v>7.3020872023008433E-4</v>
      </c>
    </row>
    <row r="225" spans="1:11" x14ac:dyDescent="0.25">
      <c r="A225" s="29" t="s">
        <v>136</v>
      </c>
      <c r="B225" s="18">
        <v>1.3282415670628136</v>
      </c>
      <c r="C225" s="18">
        <v>2.0656763126716552E-2</v>
      </c>
      <c r="D225" s="18">
        <v>4.8741216974798647</v>
      </c>
      <c r="E225" s="18">
        <v>0.8385097372945387</v>
      </c>
      <c r="F225" s="214"/>
      <c r="G225" s="18">
        <v>0</v>
      </c>
      <c r="H225" s="30">
        <v>0</v>
      </c>
      <c r="I225" s="16">
        <f t="shared" si="35"/>
        <v>7.0615297649639333</v>
      </c>
    </row>
    <row r="226" spans="1:11" x14ac:dyDescent="0.25">
      <c r="A226" s="21" t="s">
        <v>24</v>
      </c>
      <c r="B226" s="22">
        <v>0.10711206703964772</v>
      </c>
      <c r="C226" s="22">
        <v>2.4650264845793072E-3</v>
      </c>
      <c r="D226" s="22">
        <v>0.25348232660718256</v>
      </c>
      <c r="E226" s="22">
        <v>0.85416755383350851</v>
      </c>
      <c r="F226" s="214"/>
      <c r="G226" s="22">
        <v>0.17813132443283344</v>
      </c>
      <c r="H226" s="23">
        <v>1.988791457750972E-2</v>
      </c>
      <c r="I226" s="24">
        <f t="shared" si="35"/>
        <v>1.4152462129752614</v>
      </c>
    </row>
    <row r="227" spans="1:11" x14ac:dyDescent="0.25">
      <c r="A227" s="29" t="s">
        <v>23</v>
      </c>
      <c r="B227" s="18">
        <v>0.17366234098526676</v>
      </c>
      <c r="C227" s="18">
        <v>0</v>
      </c>
      <c r="D227" s="18">
        <v>3.1660868504109499E-2</v>
      </c>
      <c r="E227" s="18">
        <v>0</v>
      </c>
      <c r="F227" s="214"/>
      <c r="G227" s="18">
        <v>0</v>
      </c>
      <c r="H227" s="30">
        <v>0</v>
      </c>
      <c r="I227" s="16">
        <f t="shared" si="35"/>
        <v>0.20532320948937627</v>
      </c>
    </row>
    <row r="228" spans="1:11" x14ac:dyDescent="0.25">
      <c r="A228" s="21" t="s">
        <v>58</v>
      </c>
      <c r="B228" s="22">
        <v>1.5592519740546901E-2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35"/>
        <v>1.5592519740546901E-2</v>
      </c>
    </row>
    <row r="229" spans="1:11" x14ac:dyDescent="0.25">
      <c r="A229" s="29" t="s">
        <v>21</v>
      </c>
      <c r="B229" s="18">
        <v>0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35"/>
        <v>0</v>
      </c>
    </row>
    <row r="230" spans="1:11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35"/>
        <v>0</v>
      </c>
    </row>
    <row r="231" spans="1:11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35"/>
        <v>0</v>
      </c>
    </row>
    <row r="232" spans="1:11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35"/>
        <v>0</v>
      </c>
    </row>
    <row r="233" spans="1:11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35"/>
        <v>0</v>
      </c>
    </row>
    <row r="234" spans="1:11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35"/>
        <v>0</v>
      </c>
    </row>
    <row r="235" spans="1:11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35"/>
        <v>0</v>
      </c>
    </row>
    <row r="236" spans="1:11" x14ac:dyDescent="0.25">
      <c r="A236" s="56" t="s">
        <v>25</v>
      </c>
      <c r="B236" s="57">
        <f>SUM(B215:B231)</f>
        <v>2.0548033568342077</v>
      </c>
      <c r="C236" s="57">
        <f t="shared" ref="C236:I236" si="36">SUM(C215:C231)</f>
        <v>0.27775921044174229</v>
      </c>
      <c r="D236" s="57">
        <f t="shared" si="36"/>
        <v>5.5250200290871367</v>
      </c>
      <c r="E236" s="57">
        <f t="shared" si="36"/>
        <v>1.7017814703111456</v>
      </c>
      <c r="F236" s="57">
        <f t="shared" si="36"/>
        <v>0</v>
      </c>
      <c r="G236" s="57">
        <f t="shared" si="36"/>
        <v>0.17813132443283344</v>
      </c>
      <c r="H236" s="58">
        <f t="shared" si="36"/>
        <v>1.988791457750972E-2</v>
      </c>
      <c r="I236" s="16">
        <f t="shared" si="36"/>
        <v>9.7573833056845789</v>
      </c>
    </row>
    <row r="237" spans="1:11" s="1" customFormat="1" ht="15" thickBot="1" x14ac:dyDescent="0.35">
      <c r="A237" s="61" t="s">
        <v>86</v>
      </c>
      <c r="B237" s="98">
        <f>IF($I236=0,"-",B236/$I236)</f>
        <v>0.2105895907191731</v>
      </c>
      <c r="C237" s="98">
        <f t="shared" ref="C237:H237" si="37">IF($I236=0,"-",C236/$I236)</f>
        <v>2.8466567494578369E-2</v>
      </c>
      <c r="D237" s="98">
        <f t="shared" si="37"/>
        <v>0.56623992888219332</v>
      </c>
      <c r="E237" s="98">
        <f t="shared" si="37"/>
        <v>0.17440961546726369</v>
      </c>
      <c r="F237" s="98">
        <f t="shared" si="37"/>
        <v>0</v>
      </c>
      <c r="G237" s="98">
        <f t="shared" si="37"/>
        <v>1.8256054810212842E-2</v>
      </c>
      <c r="H237" s="99">
        <f t="shared" si="37"/>
        <v>2.0382426265782927E-3</v>
      </c>
      <c r="I237" s="63">
        <f>SUM(B237:H237)</f>
        <v>0.99999999999999967</v>
      </c>
      <c r="K237" s="174"/>
    </row>
    <row r="238" spans="1:11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</row>
    <row r="239" spans="1:11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</row>
    <row r="240" spans="1:11" ht="14.25" customHeight="1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</row>
    <row r="241" spans="1:9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</row>
    <row r="242" spans="1:9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>SUM(B242:H242)</f>
        <v>0</v>
      </c>
    </row>
    <row r="243" spans="1:9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ref="I243:I261" si="38">SUM(B243:H243)</f>
        <v>0</v>
      </c>
    </row>
    <row r="244" spans="1:9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38"/>
        <v>0</v>
      </c>
    </row>
    <row r="245" spans="1:9" x14ac:dyDescent="0.25">
      <c r="A245" s="29" t="s">
        <v>15</v>
      </c>
      <c r="B245" s="18">
        <v>14.68001471748437</v>
      </c>
      <c r="C245" s="18">
        <v>6.5603772114643882E-2</v>
      </c>
      <c r="D245" s="18">
        <v>1.2392872598786628</v>
      </c>
      <c r="E245" s="18">
        <v>0</v>
      </c>
      <c r="F245" s="214"/>
      <c r="G245" s="18">
        <v>0</v>
      </c>
      <c r="H245" s="30">
        <v>0</v>
      </c>
      <c r="I245" s="16">
        <f t="shared" si="38"/>
        <v>15.984905749477678</v>
      </c>
    </row>
    <row r="246" spans="1:9" x14ac:dyDescent="0.25">
      <c r="A246" s="21" t="s">
        <v>67</v>
      </c>
      <c r="B246" s="22">
        <v>10.629447863570947</v>
      </c>
      <c r="C246" s="22">
        <v>4.5763037219853087E-2</v>
      </c>
      <c r="D246" s="22">
        <v>1.3307745204711678</v>
      </c>
      <c r="E246" s="22">
        <v>0</v>
      </c>
      <c r="F246" s="214"/>
      <c r="G246" s="22">
        <v>0</v>
      </c>
      <c r="H246" s="23">
        <v>0</v>
      </c>
      <c r="I246" s="24">
        <f t="shared" si="38"/>
        <v>12.005985421261968</v>
      </c>
    </row>
    <row r="247" spans="1:9" x14ac:dyDescent="0.25">
      <c r="A247" s="29" t="s">
        <v>56</v>
      </c>
      <c r="B247" s="18">
        <v>2.6410371052924948E-9</v>
      </c>
      <c r="C247" s="18">
        <v>2.6410371052924948E-9</v>
      </c>
      <c r="D247" s="18">
        <v>2.6410371052924948E-9</v>
      </c>
      <c r="E247" s="18">
        <v>0.27709482019395493</v>
      </c>
      <c r="F247" s="214"/>
      <c r="G247" s="18">
        <v>0</v>
      </c>
      <c r="H247" s="30">
        <v>0</v>
      </c>
      <c r="I247" s="16">
        <f t="shared" si="38"/>
        <v>0.27709482811706626</v>
      </c>
    </row>
    <row r="248" spans="1:9" x14ac:dyDescent="0.25">
      <c r="A248" s="21" t="s">
        <v>11</v>
      </c>
      <c r="B248" s="22">
        <v>6.0910567512493711E-8</v>
      </c>
      <c r="C248" s="22">
        <v>6.0910567512493711E-8</v>
      </c>
      <c r="D248" s="22">
        <v>6.0910567512493711E-8</v>
      </c>
      <c r="E248" s="22">
        <v>3.2457070975928468E-2</v>
      </c>
      <c r="F248" s="214"/>
      <c r="G248" s="22">
        <v>0</v>
      </c>
      <c r="H248" s="23">
        <v>0</v>
      </c>
      <c r="I248" s="24">
        <f t="shared" si="38"/>
        <v>3.2457253707631008E-2</v>
      </c>
    </row>
    <row r="249" spans="1:9" x14ac:dyDescent="0.25">
      <c r="A249" s="29" t="s">
        <v>57</v>
      </c>
      <c r="B249" s="18">
        <v>1.3745006685938201E-2</v>
      </c>
      <c r="C249" s="18">
        <v>1.3745006685938201E-2</v>
      </c>
      <c r="D249" s="18">
        <v>0.11683255683047473</v>
      </c>
      <c r="E249" s="18">
        <v>0</v>
      </c>
      <c r="F249" s="214"/>
      <c r="G249" s="18">
        <v>0</v>
      </c>
      <c r="H249" s="30">
        <v>0</v>
      </c>
      <c r="I249" s="16">
        <f t="shared" si="38"/>
        <v>0.14432257020235115</v>
      </c>
    </row>
    <row r="250" spans="1:9" x14ac:dyDescent="0.25">
      <c r="A250" s="21" t="s">
        <v>16</v>
      </c>
      <c r="B250" s="22">
        <v>0.31417557592929973</v>
      </c>
      <c r="C250" s="22">
        <v>1.2786166234997589E-2</v>
      </c>
      <c r="D250" s="22">
        <v>0.24575618949732161</v>
      </c>
      <c r="E250" s="22">
        <v>3.0762397044192084E-3</v>
      </c>
      <c r="F250" s="214"/>
      <c r="G250" s="22">
        <v>0</v>
      </c>
      <c r="H250" s="23">
        <v>0</v>
      </c>
      <c r="I250" s="24">
        <f t="shared" si="38"/>
        <v>0.57579417136603805</v>
      </c>
    </row>
    <row r="251" spans="1:9" x14ac:dyDescent="0.25">
      <c r="A251" s="29" t="s">
        <v>136</v>
      </c>
      <c r="B251" s="18">
        <v>42.920323468969627</v>
      </c>
      <c r="C251" s="18">
        <v>1.6874935580132888</v>
      </c>
      <c r="D251" s="18">
        <v>32.067414853712428</v>
      </c>
      <c r="E251" s="18">
        <v>0.12873727002288887</v>
      </c>
      <c r="F251" s="214"/>
      <c r="G251" s="18">
        <v>0</v>
      </c>
      <c r="H251" s="30">
        <v>0</v>
      </c>
      <c r="I251" s="16">
        <f t="shared" si="38"/>
        <v>76.803969150718245</v>
      </c>
    </row>
    <row r="252" spans="1:9" x14ac:dyDescent="0.25">
      <c r="A252" s="21" t="s">
        <v>24</v>
      </c>
      <c r="B252" s="22">
        <v>15.527522968729102</v>
      </c>
      <c r="C252" s="22">
        <v>0.6441044921727378</v>
      </c>
      <c r="D252" s="22">
        <v>25.17868723753033</v>
      </c>
      <c r="E252" s="22">
        <v>79.133951945529404</v>
      </c>
      <c r="F252" s="214"/>
      <c r="G252" s="22">
        <v>28.773943793802768</v>
      </c>
      <c r="H252" s="23">
        <v>2.0990068109387652</v>
      </c>
      <c r="I252" s="24">
        <f t="shared" si="38"/>
        <v>151.35721724870311</v>
      </c>
    </row>
    <row r="253" spans="1:9" x14ac:dyDescent="0.25">
      <c r="A253" s="29" t="s">
        <v>23</v>
      </c>
      <c r="B253" s="18">
        <v>8.5230254600595998</v>
      </c>
      <c r="C253" s="18">
        <v>1.0189318007916719</v>
      </c>
      <c r="D253" s="18">
        <v>1.1568266474612854</v>
      </c>
      <c r="E253" s="18">
        <v>0</v>
      </c>
      <c r="F253" s="214"/>
      <c r="G253" s="18">
        <v>0</v>
      </c>
      <c r="H253" s="30">
        <v>0</v>
      </c>
      <c r="I253" s="16">
        <f t="shared" si="38"/>
        <v>10.698783908312556</v>
      </c>
    </row>
    <row r="254" spans="1:9" x14ac:dyDescent="0.25">
      <c r="A254" s="21" t="s">
        <v>58</v>
      </c>
      <c r="B254" s="22">
        <v>0.2115872613028372</v>
      </c>
      <c r="C254" s="22">
        <v>0.29468737847472343</v>
      </c>
      <c r="D254" s="22">
        <v>0.46150316924199142</v>
      </c>
      <c r="E254" s="22">
        <v>0</v>
      </c>
      <c r="F254" s="214"/>
      <c r="G254" s="22">
        <v>0</v>
      </c>
      <c r="H254" s="23">
        <v>0</v>
      </c>
      <c r="I254" s="24">
        <f t="shared" si="38"/>
        <v>0.96777780901955202</v>
      </c>
    </row>
    <row r="255" spans="1:9" x14ac:dyDescent="0.25">
      <c r="A255" s="29" t="s">
        <v>21</v>
      </c>
      <c r="B255" s="18">
        <v>0.18054690304009324</v>
      </c>
      <c r="C255" s="18">
        <v>0.1511986314100473</v>
      </c>
      <c r="D255" s="18">
        <v>1.2558400953553561</v>
      </c>
      <c r="E255" s="18">
        <v>0</v>
      </c>
      <c r="F255" s="214"/>
      <c r="G255" s="18">
        <v>0</v>
      </c>
      <c r="H255" s="30">
        <v>0</v>
      </c>
      <c r="I255" s="16">
        <f t="shared" si="38"/>
        <v>1.5875856298054967</v>
      </c>
    </row>
    <row r="256" spans="1:9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38"/>
        <v>0</v>
      </c>
    </row>
    <row r="257" spans="1:11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38"/>
        <v>0</v>
      </c>
    </row>
    <row r="258" spans="1:11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38"/>
        <v>0</v>
      </c>
    </row>
    <row r="259" spans="1:11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38"/>
        <v>0</v>
      </c>
    </row>
    <row r="260" spans="1:11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38"/>
        <v>0</v>
      </c>
    </row>
    <row r="261" spans="1:11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38"/>
        <v>0</v>
      </c>
    </row>
    <row r="262" spans="1:11" x14ac:dyDescent="0.25">
      <c r="A262" s="56" t="s">
        <v>25</v>
      </c>
      <c r="B262" s="57">
        <f>SUM(B241:B257)</f>
        <v>93.000389289323422</v>
      </c>
      <c r="C262" s="57">
        <f t="shared" ref="C262:I262" si="39">SUM(C241:C257)</f>
        <v>3.9343139066695065</v>
      </c>
      <c r="D262" s="57">
        <f t="shared" si="39"/>
        <v>63.052922593530624</v>
      </c>
      <c r="E262" s="57">
        <f t="shared" si="39"/>
        <v>79.575317346426601</v>
      </c>
      <c r="F262" s="57">
        <f t="shared" si="39"/>
        <v>0</v>
      </c>
      <c r="G262" s="57">
        <f t="shared" si="39"/>
        <v>28.773943793802768</v>
      </c>
      <c r="H262" s="58">
        <f t="shared" si="39"/>
        <v>2.0990068109387652</v>
      </c>
      <c r="I262" s="16">
        <f t="shared" si="39"/>
        <v>270.43589374069171</v>
      </c>
    </row>
    <row r="263" spans="1:11" s="1" customFormat="1" ht="15" thickBot="1" x14ac:dyDescent="0.35">
      <c r="A263" s="61" t="s">
        <v>86</v>
      </c>
      <c r="B263" s="98">
        <f>IF($I262=0,"-",B262/$I262)</f>
        <v>0.34389070179603132</v>
      </c>
      <c r="C263" s="98">
        <f t="shared" ref="C263:H263" si="40">IF($I262=0,"-",C262/$I262)</f>
        <v>1.4548046312380174E-2</v>
      </c>
      <c r="D263" s="98">
        <f t="shared" si="40"/>
        <v>0.23315293588205829</v>
      </c>
      <c r="E263" s="98">
        <f t="shared" si="40"/>
        <v>0.29424835677592281</v>
      </c>
      <c r="F263" s="98">
        <f t="shared" si="40"/>
        <v>0</v>
      </c>
      <c r="G263" s="98">
        <f t="shared" si="40"/>
        <v>0.10639839037562356</v>
      </c>
      <c r="H263" s="99">
        <f t="shared" si="40"/>
        <v>7.7615688579837864E-3</v>
      </c>
      <c r="I263" s="63">
        <f>SUM(B263:H263)</f>
        <v>1</v>
      </c>
      <c r="K263" s="174"/>
    </row>
    <row r="264" spans="1:11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</row>
    <row r="265" spans="1:11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</row>
    <row r="266" spans="1:11" ht="14.25" customHeight="1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</row>
    <row r="267" spans="1:11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0</v>
      </c>
    </row>
    <row r="268" spans="1:11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>SUM(B268:H268)</f>
        <v>0</v>
      </c>
    </row>
    <row r="269" spans="1:11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ref="I269:I287" si="41">SUM(B269:H269)</f>
        <v>0</v>
      </c>
    </row>
    <row r="270" spans="1:11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41"/>
        <v>0</v>
      </c>
    </row>
    <row r="271" spans="1:11" x14ac:dyDescent="0.25">
      <c r="A271" s="29" t="s">
        <v>15</v>
      </c>
      <c r="B271" s="18">
        <v>4.800089906018826</v>
      </c>
      <c r="C271" s="18">
        <v>14.613641644723755</v>
      </c>
      <c r="D271" s="18">
        <v>5.7081917421036019</v>
      </c>
      <c r="E271" s="18">
        <v>0</v>
      </c>
      <c r="F271" s="214"/>
      <c r="G271" s="18">
        <v>0</v>
      </c>
      <c r="H271" s="30">
        <v>0</v>
      </c>
      <c r="I271" s="16">
        <f t="shared" si="41"/>
        <v>25.121923292846184</v>
      </c>
    </row>
    <row r="272" spans="1:11" x14ac:dyDescent="0.25">
      <c r="A272" s="21" t="s">
        <v>67</v>
      </c>
      <c r="B272" s="22">
        <v>1.5670669438203177</v>
      </c>
      <c r="C272" s="22">
        <v>0.71388408059911956</v>
      </c>
      <c r="D272" s="22">
        <v>3.3872500540536032</v>
      </c>
      <c r="E272" s="22">
        <v>0.14500274505140551</v>
      </c>
      <c r="F272" s="214"/>
      <c r="G272" s="22">
        <v>0</v>
      </c>
      <c r="H272" s="23">
        <v>0</v>
      </c>
      <c r="I272" s="24">
        <f t="shared" si="41"/>
        <v>5.8132038235244456</v>
      </c>
    </row>
    <row r="273" spans="1:9" x14ac:dyDescent="0.25">
      <c r="A273" s="29" t="s">
        <v>56</v>
      </c>
      <c r="B273" s="18">
        <v>2.885992085099164E-9</v>
      </c>
      <c r="C273" s="18">
        <v>2.885992085099164E-9</v>
      </c>
      <c r="D273" s="18">
        <v>2.885992085099164E-9</v>
      </c>
      <c r="E273" s="18">
        <v>11.5086092000381</v>
      </c>
      <c r="F273" s="214"/>
      <c r="G273" s="18">
        <v>0</v>
      </c>
      <c r="H273" s="30">
        <v>0</v>
      </c>
      <c r="I273" s="16">
        <f t="shared" si="41"/>
        <v>11.508609208696075</v>
      </c>
    </row>
    <row r="274" spans="1:9" x14ac:dyDescent="0.25">
      <c r="A274" s="21" t="s">
        <v>11</v>
      </c>
      <c r="B274" s="22">
        <v>3.6614832760047759E-8</v>
      </c>
      <c r="C274" s="22">
        <v>3.6614832760047759E-8</v>
      </c>
      <c r="D274" s="22">
        <v>3.6614832760047759E-8</v>
      </c>
      <c r="E274" s="22">
        <v>7.0942341357015147E-3</v>
      </c>
      <c r="F274" s="214"/>
      <c r="G274" s="22">
        <v>0</v>
      </c>
      <c r="H274" s="23">
        <v>0</v>
      </c>
      <c r="I274" s="24">
        <f t="shared" si="41"/>
        <v>7.0943439801997949E-3</v>
      </c>
    </row>
    <row r="275" spans="1:9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41"/>
        <v>0</v>
      </c>
    </row>
    <row r="276" spans="1:9" x14ac:dyDescent="0.25">
      <c r="A276" s="21" t="s">
        <v>16</v>
      </c>
      <c r="B276" s="22">
        <v>3.1780867398206801E-3</v>
      </c>
      <c r="C276" s="22">
        <v>2.0953131728467835E-3</v>
      </c>
      <c r="D276" s="22">
        <v>1.6727388402223764E-2</v>
      </c>
      <c r="E276" s="22">
        <v>0</v>
      </c>
      <c r="F276" s="214"/>
      <c r="G276" s="22">
        <v>0</v>
      </c>
      <c r="H276" s="23">
        <v>0</v>
      </c>
      <c r="I276" s="24">
        <f t="shared" si="41"/>
        <v>2.2000788314891228E-2</v>
      </c>
    </row>
    <row r="277" spans="1:9" x14ac:dyDescent="0.25">
      <c r="A277" s="29" t="s">
        <v>136</v>
      </c>
      <c r="B277" s="18">
        <v>3.3151057449207744</v>
      </c>
      <c r="C277" s="18">
        <v>7.4572552461492707</v>
      </c>
      <c r="D277" s="18">
        <v>19.938522123921448</v>
      </c>
      <c r="E277" s="18">
        <v>0</v>
      </c>
      <c r="F277" s="214"/>
      <c r="G277" s="18">
        <v>0</v>
      </c>
      <c r="H277" s="30">
        <v>0</v>
      </c>
      <c r="I277" s="16">
        <f t="shared" si="41"/>
        <v>30.710883114991493</v>
      </c>
    </row>
    <row r="278" spans="1:9" x14ac:dyDescent="0.25">
      <c r="A278" s="21" t="s">
        <v>24</v>
      </c>
      <c r="B278" s="22">
        <v>0.26493383250852681</v>
      </c>
      <c r="C278" s="22">
        <v>1.2482079171950641E-8</v>
      </c>
      <c r="D278" s="22">
        <v>7.5213706073185813</v>
      </c>
      <c r="E278" s="22">
        <v>24.527248096128975</v>
      </c>
      <c r="F278" s="214"/>
      <c r="G278" s="22">
        <v>0.3680258369585907</v>
      </c>
      <c r="H278" s="23">
        <v>0</v>
      </c>
      <c r="I278" s="24">
        <f t="shared" si="41"/>
        <v>32.681578385396747</v>
      </c>
    </row>
    <row r="279" spans="1:9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41"/>
        <v>0</v>
      </c>
    </row>
    <row r="280" spans="1:9" x14ac:dyDescent="0.25">
      <c r="A280" s="21" t="s">
        <v>58</v>
      </c>
      <c r="B280" s="22">
        <v>6.9560038799223095E-2</v>
      </c>
      <c r="C280" s="22">
        <v>8.1835339763791873E-3</v>
      </c>
      <c r="D280" s="22">
        <v>8.1835339763791873E-3</v>
      </c>
      <c r="E280" s="22">
        <v>0</v>
      </c>
      <c r="F280" s="214"/>
      <c r="G280" s="22">
        <v>0</v>
      </c>
      <c r="H280" s="23">
        <v>0</v>
      </c>
      <c r="I280" s="24">
        <f t="shared" si="41"/>
        <v>8.592710675198148E-2</v>
      </c>
    </row>
    <row r="281" spans="1:9" x14ac:dyDescent="0.25">
      <c r="A281" s="29" t="s">
        <v>20</v>
      </c>
      <c r="B281" s="18">
        <v>8.7294742735639932E-2</v>
      </c>
      <c r="C281" s="18">
        <v>1.0269969733604698E-2</v>
      </c>
      <c r="D281" s="18">
        <v>1.0269969733604698E-2</v>
      </c>
      <c r="E281" s="18">
        <v>0</v>
      </c>
      <c r="F281" s="214"/>
      <c r="G281" s="18">
        <v>0</v>
      </c>
      <c r="H281" s="30">
        <v>0</v>
      </c>
      <c r="I281" s="16">
        <f t="shared" si="41"/>
        <v>0.10783468220284932</v>
      </c>
    </row>
    <row r="282" spans="1:9" x14ac:dyDescent="0.25">
      <c r="A282" s="21" t="s">
        <v>21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41"/>
        <v>0</v>
      </c>
    </row>
    <row r="283" spans="1:9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41"/>
        <v>0</v>
      </c>
    </row>
    <row r="284" spans="1:9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41"/>
        <v>0</v>
      </c>
    </row>
    <row r="285" spans="1:9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41"/>
        <v>0</v>
      </c>
    </row>
    <row r="286" spans="1:9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41"/>
        <v>0</v>
      </c>
    </row>
    <row r="287" spans="1:9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41"/>
        <v>0</v>
      </c>
    </row>
    <row r="288" spans="1:9" x14ac:dyDescent="0.25">
      <c r="A288" s="56" t="s">
        <v>25</v>
      </c>
      <c r="B288" s="57">
        <f>SUM(B267:B283)</f>
        <v>10.107229335043954</v>
      </c>
      <c r="C288" s="57">
        <f t="shared" ref="C288:I288" si="42">SUM(C267:C283)</f>
        <v>22.80532984033788</v>
      </c>
      <c r="D288" s="57">
        <f t="shared" si="42"/>
        <v>36.59051545901027</v>
      </c>
      <c r="E288" s="57">
        <f t="shared" si="42"/>
        <v>36.18795427535418</v>
      </c>
      <c r="F288" s="57">
        <f t="shared" si="42"/>
        <v>0</v>
      </c>
      <c r="G288" s="57">
        <f t="shared" si="42"/>
        <v>0.3680258369585907</v>
      </c>
      <c r="H288" s="58">
        <f t="shared" si="42"/>
        <v>0</v>
      </c>
      <c r="I288" s="16">
        <f t="shared" si="42"/>
        <v>106.05905474670487</v>
      </c>
    </row>
    <row r="289" spans="1:11" s="1" customFormat="1" ht="15" thickBot="1" x14ac:dyDescent="0.35">
      <c r="A289" s="61" t="s">
        <v>86</v>
      </c>
      <c r="B289" s="98">
        <f>IF($I288=0,"-",B288/$I288)</f>
        <v>9.5298127625052895E-2</v>
      </c>
      <c r="C289" s="98">
        <f t="shared" ref="C289:H289" si="43">IF($I288=0,"-",C288/$I288)</f>
        <v>0.21502482644977952</v>
      </c>
      <c r="D289" s="98">
        <f t="shared" si="43"/>
        <v>0.3450013348355539</v>
      </c>
      <c r="E289" s="98">
        <f t="shared" si="43"/>
        <v>0.34120570244360487</v>
      </c>
      <c r="F289" s="98">
        <f t="shared" si="43"/>
        <v>0</v>
      </c>
      <c r="G289" s="98">
        <f t="shared" si="43"/>
        <v>3.470008646008839E-3</v>
      </c>
      <c r="H289" s="99">
        <f t="shared" si="43"/>
        <v>0</v>
      </c>
      <c r="I289" s="63">
        <f>SUM(B289:H289)</f>
        <v>1</v>
      </c>
      <c r="K289" s="174"/>
    </row>
    <row r="290" spans="1:11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</row>
    <row r="291" spans="1:11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</row>
    <row r="292" spans="1:11" ht="14.25" customHeight="1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</row>
    <row r="293" spans="1:11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</row>
    <row r="294" spans="1:11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>SUM(B294:H294)</f>
        <v>0</v>
      </c>
    </row>
    <row r="295" spans="1:11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ref="I295:I313" si="44">SUM(B295:H295)</f>
        <v>0</v>
      </c>
    </row>
    <row r="296" spans="1:11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44"/>
        <v>0</v>
      </c>
    </row>
    <row r="297" spans="1:11" x14ac:dyDescent="0.25">
      <c r="A297" s="29" t="s">
        <v>15</v>
      </c>
      <c r="B297" s="18">
        <v>9.2774733509520733</v>
      </c>
      <c r="C297" s="18">
        <v>26.460115781306033</v>
      </c>
      <c r="D297" s="18">
        <v>2.7856905150122953</v>
      </c>
      <c r="E297" s="18">
        <v>0</v>
      </c>
      <c r="F297" s="214"/>
      <c r="G297" s="18">
        <v>0</v>
      </c>
      <c r="H297" s="30">
        <v>0</v>
      </c>
      <c r="I297" s="16">
        <f t="shared" si="44"/>
        <v>38.523279647270407</v>
      </c>
    </row>
    <row r="298" spans="1:11" x14ac:dyDescent="0.25">
      <c r="A298" s="21" t="s">
        <v>67</v>
      </c>
      <c r="B298" s="22">
        <v>23.752881997728178</v>
      </c>
      <c r="C298" s="22">
        <v>18.38123881638132</v>
      </c>
      <c r="D298" s="22">
        <v>5.3036113762733361</v>
      </c>
      <c r="E298" s="22">
        <v>7.9722314166107464E-2</v>
      </c>
      <c r="F298" s="214"/>
      <c r="G298" s="22">
        <v>0</v>
      </c>
      <c r="H298" s="23">
        <v>0</v>
      </c>
      <c r="I298" s="24">
        <f t="shared" si="44"/>
        <v>47.517454504548937</v>
      </c>
    </row>
    <row r="299" spans="1:11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0.20944874256788576</v>
      </c>
      <c r="F299" s="214"/>
      <c r="G299" s="18">
        <v>0</v>
      </c>
      <c r="H299" s="30">
        <v>0</v>
      </c>
      <c r="I299" s="16">
        <f t="shared" si="44"/>
        <v>0.20944874256788576</v>
      </c>
    </row>
    <row r="300" spans="1:11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44"/>
        <v>0</v>
      </c>
    </row>
    <row r="301" spans="1:11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44"/>
        <v>0</v>
      </c>
    </row>
    <row r="302" spans="1:11" x14ac:dyDescent="0.25">
      <c r="A302" s="21" t="s">
        <v>16</v>
      </c>
      <c r="B302" s="22">
        <v>0.46327715364214972</v>
      </c>
      <c r="C302" s="22">
        <v>1.9827716678129603</v>
      </c>
      <c r="D302" s="22">
        <v>2.6918129364975454</v>
      </c>
      <c r="E302" s="22">
        <v>3.9457093869575566</v>
      </c>
      <c r="F302" s="214"/>
      <c r="G302" s="22">
        <v>0</v>
      </c>
      <c r="H302" s="23">
        <v>0</v>
      </c>
      <c r="I302" s="24">
        <f t="shared" si="44"/>
        <v>9.0835711449102128</v>
      </c>
    </row>
    <row r="303" spans="1:11" x14ac:dyDescent="0.25">
      <c r="A303" s="29" t="s">
        <v>136</v>
      </c>
      <c r="B303" s="18">
        <v>12.56933401919539</v>
      </c>
      <c r="C303" s="18">
        <v>164.45695716375215</v>
      </c>
      <c r="D303" s="18">
        <v>27.784032916924271</v>
      </c>
      <c r="E303" s="18">
        <v>0.29342866292545977</v>
      </c>
      <c r="F303" s="214"/>
      <c r="G303" s="18">
        <v>0</v>
      </c>
      <c r="H303" s="30">
        <v>0</v>
      </c>
      <c r="I303" s="16">
        <f t="shared" si="44"/>
        <v>205.10375276279728</v>
      </c>
    </row>
    <row r="304" spans="1:11" x14ac:dyDescent="0.25">
      <c r="A304" s="21" t="s">
        <v>24</v>
      </c>
      <c r="B304" s="22">
        <v>18.179690862902468</v>
      </c>
      <c r="C304" s="22">
        <v>1.9001047626078678</v>
      </c>
      <c r="D304" s="22">
        <v>6.1374354554155408</v>
      </c>
      <c r="E304" s="22">
        <v>151.79487705063306</v>
      </c>
      <c r="F304" s="214"/>
      <c r="G304" s="22">
        <v>11.566907132489217</v>
      </c>
      <c r="H304" s="23">
        <v>1.4302760668076028E-2</v>
      </c>
      <c r="I304" s="24">
        <f t="shared" si="44"/>
        <v>189.59331802471621</v>
      </c>
    </row>
    <row r="305" spans="1:11" x14ac:dyDescent="0.25">
      <c r="A305" s="29" t="s">
        <v>23</v>
      </c>
      <c r="B305" s="18">
        <v>0.2107267745935133</v>
      </c>
      <c r="C305" s="18">
        <v>0.44586529792578461</v>
      </c>
      <c r="D305" s="18">
        <v>1.2350078722091029</v>
      </c>
      <c r="E305" s="18">
        <v>0</v>
      </c>
      <c r="F305" s="214"/>
      <c r="G305" s="18">
        <v>0</v>
      </c>
      <c r="H305" s="30">
        <v>0</v>
      </c>
      <c r="I305" s="16">
        <f t="shared" si="44"/>
        <v>1.8915999447284009</v>
      </c>
    </row>
    <row r="306" spans="1:11" x14ac:dyDescent="0.25">
      <c r="A306" s="21" t="s">
        <v>58</v>
      </c>
      <c r="B306" s="22">
        <v>1.5088237658426793</v>
      </c>
      <c r="C306" s="22">
        <v>0</v>
      </c>
      <c r="D306" s="22">
        <v>0.7048797895982214</v>
      </c>
      <c r="E306" s="22">
        <v>0</v>
      </c>
      <c r="F306" s="214"/>
      <c r="G306" s="22">
        <v>0</v>
      </c>
      <c r="H306" s="23">
        <v>0</v>
      </c>
      <c r="I306" s="24">
        <f t="shared" si="44"/>
        <v>2.2137035554409006</v>
      </c>
    </row>
    <row r="307" spans="1:11" x14ac:dyDescent="0.25">
      <c r="A307" s="29" t="s">
        <v>21</v>
      </c>
      <c r="B307" s="18">
        <v>5.3083254666976449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44"/>
        <v>5.3083254666976449</v>
      </c>
    </row>
    <row r="308" spans="1:11" x14ac:dyDescent="0.25">
      <c r="A308" s="21" t="s">
        <v>20</v>
      </c>
      <c r="B308" s="22">
        <v>0</v>
      </c>
      <c r="C308" s="22">
        <v>0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44"/>
        <v>0</v>
      </c>
    </row>
    <row r="309" spans="1:11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44"/>
        <v>0</v>
      </c>
    </row>
    <row r="310" spans="1:11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44"/>
        <v>0</v>
      </c>
    </row>
    <row r="311" spans="1:11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44"/>
        <v>0</v>
      </c>
    </row>
    <row r="312" spans="1:11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44"/>
        <v>0</v>
      </c>
    </row>
    <row r="313" spans="1:11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44"/>
        <v>0</v>
      </c>
    </row>
    <row r="314" spans="1:11" x14ac:dyDescent="0.25">
      <c r="A314" s="56" t="s">
        <v>25</v>
      </c>
      <c r="B314" s="57">
        <f>SUM(B293:B309)</f>
        <v>71.270533391554082</v>
      </c>
      <c r="C314" s="57">
        <f t="shared" ref="C314:I314" si="45">SUM(C293:C309)</f>
        <v>213.62705348978614</v>
      </c>
      <c r="D314" s="57">
        <f t="shared" si="45"/>
        <v>46.642470861930313</v>
      </c>
      <c r="E314" s="57">
        <f t="shared" si="45"/>
        <v>156.32318615725006</v>
      </c>
      <c r="F314" s="57">
        <f t="shared" si="45"/>
        <v>0</v>
      </c>
      <c r="G314" s="57">
        <f t="shared" si="45"/>
        <v>11.566907132489217</v>
      </c>
      <c r="H314" s="58">
        <f t="shared" si="45"/>
        <v>1.4302760668076028E-2</v>
      </c>
      <c r="I314" s="16">
        <f t="shared" si="45"/>
        <v>499.44445379367784</v>
      </c>
    </row>
    <row r="315" spans="1:11" s="1" customFormat="1" ht="15" thickBot="1" x14ac:dyDescent="0.35">
      <c r="A315" s="61" t="s">
        <v>86</v>
      </c>
      <c r="B315" s="98">
        <f>IF($I314=0,"-",B314/$I314)</f>
        <v>0.14269961924734112</v>
      </c>
      <c r="C315" s="98">
        <f t="shared" ref="C315:H315" si="46">IF($I314=0,"-",C314/$I314)</f>
        <v>0.42772935381926613</v>
      </c>
      <c r="D315" s="98">
        <f t="shared" si="46"/>
        <v>9.3388705205641298E-2</v>
      </c>
      <c r="E315" s="98">
        <f t="shared" si="46"/>
        <v>0.31299413772612977</v>
      </c>
      <c r="F315" s="98">
        <f t="shared" si="46"/>
        <v>0</v>
      </c>
      <c r="G315" s="98">
        <f t="shared" si="46"/>
        <v>2.315954666155437E-2</v>
      </c>
      <c r="H315" s="99">
        <f t="shared" si="46"/>
        <v>2.863734006741928E-5</v>
      </c>
      <c r="I315" s="63">
        <f>SUM(B315:H315)</f>
        <v>1.0000000000000002</v>
      </c>
      <c r="K315" s="174"/>
    </row>
    <row r="316" spans="1:11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</row>
    <row r="317" spans="1:11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</row>
    <row r="318" spans="1:11" ht="14.25" customHeight="1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</row>
    <row r="319" spans="1:11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</row>
    <row r="320" spans="1:11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>SUM(B320:H320)</f>
        <v>0</v>
      </c>
    </row>
    <row r="321" spans="1:9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ref="I321:I339" si="47">SUM(B321:H321)</f>
        <v>0</v>
      </c>
    </row>
    <row r="322" spans="1:9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47"/>
        <v>0</v>
      </c>
    </row>
    <row r="323" spans="1:9" x14ac:dyDescent="0.25">
      <c r="A323" s="29" t="s">
        <v>15</v>
      </c>
      <c r="B323" s="18">
        <v>0.36291169272570095</v>
      </c>
      <c r="C323" s="18">
        <v>0.31812563573677927</v>
      </c>
      <c r="D323" s="18">
        <v>0.17802147168920149</v>
      </c>
      <c r="E323" s="18">
        <v>0</v>
      </c>
      <c r="F323" s="214"/>
      <c r="G323" s="18">
        <v>0</v>
      </c>
      <c r="H323" s="30">
        <v>0</v>
      </c>
      <c r="I323" s="16">
        <f t="shared" si="47"/>
        <v>0.85905880015168168</v>
      </c>
    </row>
    <row r="324" spans="1:9" x14ac:dyDescent="0.25">
      <c r="A324" s="21" t="s">
        <v>67</v>
      </c>
      <c r="B324" s="22">
        <v>1.0439991252082961</v>
      </c>
      <c r="C324" s="22">
        <v>3.3106242089451992E-5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47"/>
        <v>1.0440322314503856</v>
      </c>
    </row>
    <row r="325" spans="1:9" x14ac:dyDescent="0.25">
      <c r="A325" s="29" t="s">
        <v>56</v>
      </c>
      <c r="B325" s="18">
        <v>4.6642504049443365E-9</v>
      </c>
      <c r="C325" s="18">
        <v>9.6615070000465431E-2</v>
      </c>
      <c r="D325" s="18">
        <v>0</v>
      </c>
      <c r="E325" s="18">
        <v>0.27377095304399812</v>
      </c>
      <c r="F325" s="214"/>
      <c r="G325" s="18">
        <v>0</v>
      </c>
      <c r="H325" s="30">
        <v>0</v>
      </c>
      <c r="I325" s="16">
        <f t="shared" si="47"/>
        <v>0.37038602770871398</v>
      </c>
    </row>
    <row r="326" spans="1:9" x14ac:dyDescent="0.25">
      <c r="A326" s="21" t="s">
        <v>11</v>
      </c>
      <c r="B326" s="22">
        <v>9.6935766029030595E-9</v>
      </c>
      <c r="C326" s="22">
        <v>0</v>
      </c>
      <c r="D326" s="22">
        <v>0</v>
      </c>
      <c r="E326" s="22">
        <v>1.9674925048549459E-2</v>
      </c>
      <c r="F326" s="214"/>
      <c r="G326" s="22">
        <v>0</v>
      </c>
      <c r="H326" s="23">
        <v>0</v>
      </c>
      <c r="I326" s="24">
        <f t="shared" si="47"/>
        <v>1.9674934742126064E-2</v>
      </c>
    </row>
    <row r="327" spans="1:9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47"/>
        <v>0</v>
      </c>
    </row>
    <row r="328" spans="1:9" x14ac:dyDescent="0.25">
      <c r="A328" s="21" t="s">
        <v>16</v>
      </c>
      <c r="B328" s="22">
        <v>1.071648956903231E-3</v>
      </c>
      <c r="C328" s="22">
        <v>0</v>
      </c>
      <c r="D328" s="22">
        <v>9.7130119371477408E-6</v>
      </c>
      <c r="E328" s="22">
        <v>0</v>
      </c>
      <c r="F328" s="214"/>
      <c r="G328" s="22">
        <v>0</v>
      </c>
      <c r="H328" s="23">
        <v>0</v>
      </c>
      <c r="I328" s="24">
        <f t="shared" si="47"/>
        <v>1.0813619688403789E-3</v>
      </c>
    </row>
    <row r="329" spans="1:9" x14ac:dyDescent="0.25">
      <c r="A329" s="29" t="s">
        <v>136</v>
      </c>
      <c r="B329" s="18">
        <v>15.706662818601675</v>
      </c>
      <c r="C329" s="18">
        <v>83.051959739865495</v>
      </c>
      <c r="D329" s="18">
        <v>19.583778706860752</v>
      </c>
      <c r="E329" s="18">
        <v>5.4025925593075028</v>
      </c>
      <c r="F329" s="214"/>
      <c r="G329" s="18">
        <v>0</v>
      </c>
      <c r="H329" s="30">
        <v>0</v>
      </c>
      <c r="I329" s="16">
        <f t="shared" si="47"/>
        <v>123.74499382463543</v>
      </c>
    </row>
    <row r="330" spans="1:9" x14ac:dyDescent="0.25">
      <c r="A330" s="21" t="s">
        <v>24</v>
      </c>
      <c r="B330" s="22">
        <v>5.6641503049768005</v>
      </c>
      <c r="C330" s="22">
        <v>0.68851379481003394</v>
      </c>
      <c r="D330" s="22">
        <v>1.589546898168646</v>
      </c>
      <c r="E330" s="22">
        <v>102.74985633809798</v>
      </c>
      <c r="F330" s="214"/>
      <c r="G330" s="22">
        <v>5.9325669280256941</v>
      </c>
      <c r="H330" s="23">
        <v>0</v>
      </c>
      <c r="I330" s="24">
        <f t="shared" si="47"/>
        <v>116.62463426407916</v>
      </c>
    </row>
    <row r="331" spans="1:9" x14ac:dyDescent="0.25">
      <c r="A331" s="29" t="s">
        <v>23</v>
      </c>
      <c r="B331" s="18">
        <v>0.99290784386036957</v>
      </c>
      <c r="C331" s="18">
        <v>0</v>
      </c>
      <c r="D331" s="18">
        <v>0.25081564457324845</v>
      </c>
      <c r="E331" s="18">
        <v>0</v>
      </c>
      <c r="F331" s="214"/>
      <c r="G331" s="18">
        <v>0</v>
      </c>
      <c r="H331" s="30">
        <v>0</v>
      </c>
      <c r="I331" s="16">
        <f t="shared" si="47"/>
        <v>1.2437234884336181</v>
      </c>
    </row>
    <row r="332" spans="1:9" x14ac:dyDescent="0.25">
      <c r="A332" s="21" t="s">
        <v>58</v>
      </c>
      <c r="B332" s="22">
        <v>1.3281371916612781E-2</v>
      </c>
      <c r="C332" s="22">
        <v>3.3203429791531951E-2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47"/>
        <v>4.648480170814473E-2</v>
      </c>
    </row>
    <row r="333" spans="1:9" x14ac:dyDescent="0.25">
      <c r="A333" s="29" t="s">
        <v>21</v>
      </c>
      <c r="B333" s="18">
        <v>1.5184381526508653E-2</v>
      </c>
      <c r="C333" s="18">
        <v>3.7960953816271632E-2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47"/>
        <v>5.3145335342780285E-2</v>
      </c>
    </row>
    <row r="334" spans="1:9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47"/>
        <v>0</v>
      </c>
    </row>
    <row r="335" spans="1:9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47"/>
        <v>0</v>
      </c>
    </row>
    <row r="336" spans="1:9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47"/>
        <v>0</v>
      </c>
    </row>
    <row r="337" spans="1:11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47"/>
        <v>0</v>
      </c>
    </row>
    <row r="338" spans="1:11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47"/>
        <v>0</v>
      </c>
    </row>
    <row r="339" spans="1:11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47"/>
        <v>0</v>
      </c>
    </row>
    <row r="340" spans="1:11" x14ac:dyDescent="0.25">
      <c r="A340" s="56" t="s">
        <v>25</v>
      </c>
      <c r="B340" s="57">
        <f>SUM(B319:B335)</f>
        <v>23.800169202130693</v>
      </c>
      <c r="C340" s="57">
        <f t="shared" ref="C340:I340" si="48">SUM(C319:C335)</f>
        <v>84.226411730262654</v>
      </c>
      <c r="D340" s="57">
        <f t="shared" si="48"/>
        <v>21.602172434303782</v>
      </c>
      <c r="E340" s="57">
        <f t="shared" si="48"/>
        <v>108.44589477549803</v>
      </c>
      <c r="F340" s="57">
        <f t="shared" si="48"/>
        <v>0</v>
      </c>
      <c r="G340" s="57">
        <f t="shared" si="48"/>
        <v>5.9325669280256941</v>
      </c>
      <c r="H340" s="58">
        <f t="shared" si="48"/>
        <v>0</v>
      </c>
      <c r="I340" s="16">
        <f t="shared" si="48"/>
        <v>244.00721507022089</v>
      </c>
    </row>
    <row r="341" spans="1:11" s="1" customFormat="1" ht="15" thickBot="1" x14ac:dyDescent="0.35">
      <c r="A341" s="61" t="s">
        <v>86</v>
      </c>
      <c r="B341" s="98">
        <f>IF($I340=0,"-",B340/$I340)</f>
        <v>9.75387928397176E-2</v>
      </c>
      <c r="C341" s="98">
        <f t="shared" ref="C341:H341" si="49">IF($I340=0,"-",C340/$I340)</f>
        <v>0.34518000505035806</v>
      </c>
      <c r="D341" s="98">
        <f t="shared" si="49"/>
        <v>8.8530875728765085E-2</v>
      </c>
      <c r="E341" s="98">
        <f t="shared" si="49"/>
        <v>0.44443724643260757</v>
      </c>
      <c r="F341" s="98">
        <f t="shared" si="49"/>
        <v>0</v>
      </c>
      <c r="G341" s="98">
        <f t="shared" si="49"/>
        <v>2.4313079948551555E-2</v>
      </c>
      <c r="H341" s="99">
        <f t="shared" si="49"/>
        <v>0</v>
      </c>
      <c r="I341" s="63">
        <f>SUM(B341:H341)</f>
        <v>1</v>
      </c>
      <c r="K341" s="174"/>
    </row>
    <row r="342" spans="1:11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</row>
    <row r="343" spans="1:11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</row>
    <row r="344" spans="1:11" ht="14.25" customHeight="1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</row>
    <row r="345" spans="1:11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</row>
    <row r="346" spans="1:11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>SUM(B346:H346)</f>
        <v>0</v>
      </c>
    </row>
    <row r="347" spans="1:11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ref="I347:I365" si="50">SUM(B347:H347)</f>
        <v>0</v>
      </c>
    </row>
    <row r="348" spans="1:11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50"/>
        <v>0</v>
      </c>
    </row>
    <row r="349" spans="1:11" x14ac:dyDescent="0.25">
      <c r="A349" s="29" t="s">
        <v>15</v>
      </c>
      <c r="B349" s="18">
        <v>0.24177662846690406</v>
      </c>
      <c r="C349" s="18">
        <v>3.8821579940537587E-2</v>
      </c>
      <c r="D349" s="18">
        <v>0.22408233081954701</v>
      </c>
      <c r="E349" s="18">
        <v>3.8821579940537587E-2</v>
      </c>
      <c r="F349" s="214"/>
      <c r="G349" s="18">
        <v>0</v>
      </c>
      <c r="H349" s="30">
        <v>0</v>
      </c>
      <c r="I349" s="16">
        <f t="shared" si="50"/>
        <v>0.54350211916752622</v>
      </c>
    </row>
    <row r="350" spans="1:11" x14ac:dyDescent="0.25">
      <c r="A350" s="21" t="s">
        <v>67</v>
      </c>
      <c r="B350" s="22">
        <v>2.2724316006958909</v>
      </c>
      <c r="C350" s="22">
        <v>0.20695106140175543</v>
      </c>
      <c r="D350" s="22">
        <v>0.21098113612517491</v>
      </c>
      <c r="E350" s="22">
        <v>0.20695106140175543</v>
      </c>
      <c r="F350" s="214"/>
      <c r="G350" s="22">
        <v>0</v>
      </c>
      <c r="H350" s="23">
        <v>0</v>
      </c>
      <c r="I350" s="24">
        <f t="shared" si="50"/>
        <v>2.8973148596245766</v>
      </c>
    </row>
    <row r="351" spans="1:11" x14ac:dyDescent="0.25">
      <c r="A351" s="29" t="s">
        <v>56</v>
      </c>
      <c r="B351" s="18">
        <v>2.457106462236638E-9</v>
      </c>
      <c r="C351" s="18">
        <v>2.457106462236638E-9</v>
      </c>
      <c r="D351" s="18">
        <v>0</v>
      </c>
      <c r="E351" s="18">
        <v>0.49167568630040648</v>
      </c>
      <c r="F351" s="214"/>
      <c r="G351" s="18">
        <v>0</v>
      </c>
      <c r="H351" s="30">
        <v>0</v>
      </c>
      <c r="I351" s="16">
        <f t="shared" si="50"/>
        <v>0.4916756912146194</v>
      </c>
    </row>
    <row r="352" spans="1:11" x14ac:dyDescent="0.25">
      <c r="A352" s="21" t="s">
        <v>11</v>
      </c>
      <c r="B352" s="22">
        <v>1.9651934215525757E-9</v>
      </c>
      <c r="C352" s="22">
        <v>1.9651934215525757E-9</v>
      </c>
      <c r="D352" s="22">
        <v>1.9651934215525757E-9</v>
      </c>
      <c r="E352" s="22">
        <v>1.1549506395879907E-3</v>
      </c>
      <c r="F352" s="214"/>
      <c r="G352" s="22">
        <v>0</v>
      </c>
      <c r="H352" s="23">
        <v>0</v>
      </c>
      <c r="I352" s="24">
        <f t="shared" si="50"/>
        <v>1.1549565351682554E-3</v>
      </c>
    </row>
    <row r="353" spans="1:11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50"/>
        <v>0</v>
      </c>
    </row>
    <row r="354" spans="1:11" x14ac:dyDescent="0.25">
      <c r="A354" s="21" t="s">
        <v>16</v>
      </c>
      <c r="B354" s="22">
        <v>6.6528939959744991E-3</v>
      </c>
      <c r="C354" s="22">
        <v>7.3181833955719491E-2</v>
      </c>
      <c r="D354" s="22">
        <v>6.6528939959744991E-3</v>
      </c>
      <c r="E354" s="22">
        <v>6.6528939959744991E-3</v>
      </c>
      <c r="F354" s="214"/>
      <c r="G354" s="22">
        <v>0</v>
      </c>
      <c r="H354" s="23">
        <v>0</v>
      </c>
      <c r="I354" s="24">
        <f t="shared" si="50"/>
        <v>9.3140515943643004E-2</v>
      </c>
    </row>
    <row r="355" spans="1:11" x14ac:dyDescent="0.25">
      <c r="A355" s="29" t="s">
        <v>136</v>
      </c>
      <c r="B355" s="18">
        <v>5.207718045120556</v>
      </c>
      <c r="C355" s="18">
        <v>173.07827337588364</v>
      </c>
      <c r="D355" s="18">
        <v>33.336733619181622</v>
      </c>
      <c r="E355" s="18">
        <v>6.5721343153648483E-9</v>
      </c>
      <c r="F355" s="214"/>
      <c r="G355" s="18">
        <v>0</v>
      </c>
      <c r="H355" s="30">
        <v>0</v>
      </c>
      <c r="I355" s="16">
        <f t="shared" si="50"/>
        <v>211.62272504675792</v>
      </c>
    </row>
    <row r="356" spans="1:11" x14ac:dyDescent="0.25">
      <c r="A356" s="21" t="s">
        <v>24</v>
      </c>
      <c r="B356" s="22">
        <v>1.9383638070831424</v>
      </c>
      <c r="C356" s="22">
        <v>0.74663597435400886</v>
      </c>
      <c r="D356" s="22">
        <v>11.659376996775512</v>
      </c>
      <c r="E356" s="22">
        <v>243.50732841895334</v>
      </c>
      <c r="F356" s="214"/>
      <c r="G356" s="22">
        <v>5.8012048259904372</v>
      </c>
      <c r="H356" s="23">
        <v>3.9718151606891955E-3</v>
      </c>
      <c r="I356" s="24">
        <f t="shared" si="50"/>
        <v>263.65688183831713</v>
      </c>
    </row>
    <row r="357" spans="1:11" x14ac:dyDescent="0.25">
      <c r="A357" s="29" t="s">
        <v>23</v>
      </c>
      <c r="B357" s="18">
        <v>6.8091344883449381</v>
      </c>
      <c r="C357" s="18">
        <v>2.1975440856568862</v>
      </c>
      <c r="D357" s="18">
        <v>19.561394583488571</v>
      </c>
      <c r="E357" s="18">
        <v>2.1975440856568862</v>
      </c>
      <c r="F357" s="214"/>
      <c r="G357" s="18">
        <v>0</v>
      </c>
      <c r="H357" s="30">
        <v>0</v>
      </c>
      <c r="I357" s="16">
        <f t="shared" si="50"/>
        <v>30.765617243147283</v>
      </c>
    </row>
    <row r="358" spans="1:11" x14ac:dyDescent="0.25">
      <c r="A358" s="21" t="s">
        <v>58</v>
      </c>
      <c r="B358" s="22">
        <v>1.7186539958897138</v>
      </c>
      <c r="C358" s="22">
        <v>2.9146245402595832</v>
      </c>
      <c r="D358" s="22">
        <v>5.3154246700687269</v>
      </c>
      <c r="E358" s="22">
        <v>2.8424865247699358E-8</v>
      </c>
      <c r="F358" s="214"/>
      <c r="G358" s="22">
        <v>0</v>
      </c>
      <c r="H358" s="23">
        <v>0</v>
      </c>
      <c r="I358" s="24">
        <f t="shared" si="50"/>
        <v>9.9487032346428901</v>
      </c>
    </row>
    <row r="359" spans="1:11" x14ac:dyDescent="0.25">
      <c r="A359" s="29" t="s">
        <v>21</v>
      </c>
      <c r="B359" s="18">
        <v>4.4554222692827397</v>
      </c>
      <c r="C359" s="18">
        <v>30.454318889584052</v>
      </c>
      <c r="D359" s="18">
        <v>15.6303792762948</v>
      </c>
      <c r="E359" s="18">
        <v>3.8877015719355077</v>
      </c>
      <c r="F359" s="214"/>
      <c r="G359" s="18">
        <v>0</v>
      </c>
      <c r="H359" s="30">
        <v>0</v>
      </c>
      <c r="I359" s="16">
        <f t="shared" si="50"/>
        <v>54.427822007097106</v>
      </c>
    </row>
    <row r="360" spans="1:11" x14ac:dyDescent="0.25">
      <c r="A360" s="21" t="s">
        <v>20</v>
      </c>
      <c r="B360" s="22">
        <v>0</v>
      </c>
      <c r="C360" s="22">
        <v>0</v>
      </c>
      <c r="D360" s="22">
        <v>0</v>
      </c>
      <c r="E360" s="22">
        <v>0</v>
      </c>
      <c r="F360" s="214"/>
      <c r="G360" s="22">
        <v>0</v>
      </c>
      <c r="H360" s="23">
        <v>0</v>
      </c>
      <c r="I360" s="24">
        <f t="shared" si="50"/>
        <v>0</v>
      </c>
    </row>
    <row r="361" spans="1:11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50"/>
        <v>0</v>
      </c>
    </row>
    <row r="362" spans="1:11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50"/>
        <v>0</v>
      </c>
    </row>
    <row r="363" spans="1:11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50"/>
        <v>0</v>
      </c>
    </row>
    <row r="364" spans="1:11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50"/>
        <v>0</v>
      </c>
    </row>
    <row r="365" spans="1:11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50"/>
        <v>0</v>
      </c>
    </row>
    <row r="366" spans="1:11" x14ac:dyDescent="0.25">
      <c r="A366" s="56" t="s">
        <v>25</v>
      </c>
      <c r="B366" s="57">
        <f>SUM(B345:B361)</f>
        <v>22.650153733302158</v>
      </c>
      <c r="C366" s="57">
        <f t="shared" ref="C366:I366" si="51">SUM(C345:C361)</f>
        <v>209.71035134545846</v>
      </c>
      <c r="D366" s="57">
        <f t="shared" si="51"/>
        <v>85.945025508715133</v>
      </c>
      <c r="E366" s="57">
        <f t="shared" si="51"/>
        <v>250.33783028382098</v>
      </c>
      <c r="F366" s="57">
        <f t="shared" si="51"/>
        <v>0</v>
      </c>
      <c r="G366" s="57">
        <f t="shared" si="51"/>
        <v>5.8012048259904372</v>
      </c>
      <c r="H366" s="58">
        <f t="shared" si="51"/>
        <v>3.9718151606891955E-3</v>
      </c>
      <c r="I366" s="16">
        <f t="shared" si="51"/>
        <v>574.44853751244784</v>
      </c>
    </row>
    <row r="367" spans="1:11" s="1" customFormat="1" ht="15" thickBot="1" x14ac:dyDescent="0.35">
      <c r="A367" s="61" t="s">
        <v>86</v>
      </c>
      <c r="B367" s="98">
        <f>IF($I366=0,"-",B366/$I366)</f>
        <v>3.942938706291222E-2</v>
      </c>
      <c r="C367" s="98">
        <f t="shared" ref="C367:H367" si="52">IF($I366=0,"-",C366/$I366)</f>
        <v>0.36506377447416549</v>
      </c>
      <c r="D367" s="98">
        <f t="shared" si="52"/>
        <v>0.14961309829577688</v>
      </c>
      <c r="E367" s="98">
        <f t="shared" si="52"/>
        <v>0.43578808881273606</v>
      </c>
      <c r="F367" s="98">
        <f t="shared" si="52"/>
        <v>0</v>
      </c>
      <c r="G367" s="98">
        <f t="shared" si="52"/>
        <v>1.0098737218675101E-2</v>
      </c>
      <c r="H367" s="99">
        <f t="shared" si="52"/>
        <v>6.9141357342268962E-6</v>
      </c>
      <c r="I367" s="63">
        <f>SUM(B367:H367)</f>
        <v>1</v>
      </c>
      <c r="K367" s="174"/>
    </row>
    <row r="368" spans="1:11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</row>
    <row r="369" spans="1:9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</row>
    <row r="370" spans="1:9" ht="14.25" customHeight="1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</row>
    <row r="371" spans="1:9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</row>
    <row r="372" spans="1:9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>SUM(B372:H372)</f>
        <v>0</v>
      </c>
    </row>
    <row r="373" spans="1:9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ref="I373:I391" si="53">SUM(B373:H373)</f>
        <v>0</v>
      </c>
    </row>
    <row r="374" spans="1:9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53"/>
        <v>0</v>
      </c>
    </row>
    <row r="375" spans="1:9" x14ac:dyDescent="0.25">
      <c r="A375" s="29" t="s">
        <v>15</v>
      </c>
      <c r="B375" s="18">
        <v>11.397465793936451</v>
      </c>
      <c r="C375" s="18">
        <v>0.21782888332977141</v>
      </c>
      <c r="D375" s="18">
        <v>3.8165324684755348</v>
      </c>
      <c r="E375" s="18">
        <v>1.6958051784281639E-9</v>
      </c>
      <c r="F375" s="214"/>
      <c r="G375" s="18">
        <v>0</v>
      </c>
      <c r="H375" s="30">
        <v>0</v>
      </c>
      <c r="I375" s="16">
        <f t="shared" si="53"/>
        <v>15.431827147437561</v>
      </c>
    </row>
    <row r="376" spans="1:9" x14ac:dyDescent="0.25">
      <c r="A376" s="21" t="s">
        <v>67</v>
      </c>
      <c r="B376" s="22">
        <v>46.171489096556549</v>
      </c>
      <c r="C376" s="22">
        <v>0.16207952620239871</v>
      </c>
      <c r="D376" s="22">
        <v>2.2225986364119465E-8</v>
      </c>
      <c r="E376" s="22">
        <v>0.34100303082975275</v>
      </c>
      <c r="F376" s="214"/>
      <c r="G376" s="22">
        <v>0</v>
      </c>
      <c r="H376" s="23">
        <v>0</v>
      </c>
      <c r="I376" s="24">
        <f t="shared" si="53"/>
        <v>46.674571675814683</v>
      </c>
    </row>
    <row r="377" spans="1:9" x14ac:dyDescent="0.25">
      <c r="A377" s="29" t="s">
        <v>56</v>
      </c>
      <c r="B377" s="18">
        <v>5.9058431986352535E-9</v>
      </c>
      <c r="C377" s="18">
        <v>5.9058431986352535E-9</v>
      </c>
      <c r="D377" s="18">
        <v>5.9058431986352535E-9</v>
      </c>
      <c r="E377" s="18">
        <v>366.81812624698637</v>
      </c>
      <c r="F377" s="214"/>
      <c r="G377" s="18">
        <v>0</v>
      </c>
      <c r="H377" s="30">
        <v>0</v>
      </c>
      <c r="I377" s="16">
        <f t="shared" si="53"/>
        <v>366.81812626470389</v>
      </c>
    </row>
    <row r="378" spans="1:9" x14ac:dyDescent="0.25">
      <c r="A378" s="21" t="s">
        <v>11</v>
      </c>
      <c r="B378" s="22">
        <v>1.9342709972627121E-8</v>
      </c>
      <c r="C378" s="22">
        <v>1.9342709972627121E-8</v>
      </c>
      <c r="D378" s="22">
        <v>1.9342709972627121E-8</v>
      </c>
      <c r="E378" s="22">
        <v>2.5282686437691679</v>
      </c>
      <c r="F378" s="214"/>
      <c r="G378" s="22">
        <v>0</v>
      </c>
      <c r="H378" s="23">
        <v>0</v>
      </c>
      <c r="I378" s="24">
        <f t="shared" si="53"/>
        <v>2.5282687017972978</v>
      </c>
    </row>
    <row r="379" spans="1:9" x14ac:dyDescent="0.25">
      <c r="A379" s="29" t="s">
        <v>57</v>
      </c>
      <c r="B379" s="18">
        <v>6.0210045339560565E-9</v>
      </c>
      <c r="C379" s="18">
        <v>6.0210045339560565E-9</v>
      </c>
      <c r="D379" s="18">
        <v>6.0210045339560565E-9</v>
      </c>
      <c r="E379" s="18">
        <v>2.10735165311567</v>
      </c>
      <c r="F379" s="214"/>
      <c r="G379" s="18">
        <v>0</v>
      </c>
      <c r="H379" s="30">
        <v>0</v>
      </c>
      <c r="I379" s="16">
        <f t="shared" si="53"/>
        <v>2.1073516711786837</v>
      </c>
    </row>
    <row r="380" spans="1:9" x14ac:dyDescent="0.25">
      <c r="A380" s="21" t="s">
        <v>16</v>
      </c>
      <c r="B380" s="22">
        <v>0.92816229149471496</v>
      </c>
      <c r="C380" s="22">
        <v>5.5212873154246092E-10</v>
      </c>
      <c r="D380" s="22">
        <v>0.53109766821571691</v>
      </c>
      <c r="E380" s="22">
        <v>0.47319060786585532</v>
      </c>
      <c r="F380" s="214"/>
      <c r="G380" s="22">
        <v>0</v>
      </c>
      <c r="H380" s="23">
        <v>0</v>
      </c>
      <c r="I380" s="24">
        <f t="shared" si="53"/>
        <v>1.9324505681284156</v>
      </c>
    </row>
    <row r="381" spans="1:9" x14ac:dyDescent="0.25">
      <c r="A381" s="29" t="s">
        <v>136</v>
      </c>
      <c r="B381" s="18">
        <v>16.433115396030555</v>
      </c>
      <c r="C381" s="18">
        <v>0.23650984485084309</v>
      </c>
      <c r="D381" s="18">
        <v>16.958341818993045</v>
      </c>
      <c r="E381" s="18">
        <v>5.8407957181715858E-3</v>
      </c>
      <c r="F381" s="214"/>
      <c r="G381" s="18">
        <v>0</v>
      </c>
      <c r="H381" s="30">
        <v>0</v>
      </c>
      <c r="I381" s="16">
        <f t="shared" si="53"/>
        <v>33.633807855592615</v>
      </c>
    </row>
    <row r="382" spans="1:9" x14ac:dyDescent="0.25">
      <c r="A382" s="21" t="s">
        <v>24</v>
      </c>
      <c r="B382" s="22">
        <v>5.9610009747954456</v>
      </c>
      <c r="C382" s="22">
        <v>2.7898221444313414E-3</v>
      </c>
      <c r="D382" s="22">
        <v>1.7571055227451946</v>
      </c>
      <c r="E382" s="22">
        <v>22.647161112243484</v>
      </c>
      <c r="F382" s="214"/>
      <c r="G382" s="22">
        <v>23.030991736321379</v>
      </c>
      <c r="H382" s="23">
        <v>0</v>
      </c>
      <c r="I382" s="24">
        <f t="shared" si="53"/>
        <v>53.399049168249931</v>
      </c>
    </row>
    <row r="383" spans="1:9" x14ac:dyDescent="0.25">
      <c r="A383" s="29" t="s">
        <v>23</v>
      </c>
      <c r="B383" s="18">
        <v>8.031671151528327</v>
      </c>
      <c r="C383" s="18">
        <v>8.1722326542355885E-8</v>
      </c>
      <c r="D383" s="18">
        <v>8.1722326542355885E-8</v>
      </c>
      <c r="E383" s="18">
        <v>8.1722326542355885E-8</v>
      </c>
      <c r="F383" s="214"/>
      <c r="G383" s="18">
        <v>0</v>
      </c>
      <c r="H383" s="30">
        <v>0</v>
      </c>
      <c r="I383" s="16">
        <f t="shared" si="53"/>
        <v>8.0316713966953071</v>
      </c>
    </row>
    <row r="384" spans="1:9" x14ac:dyDescent="0.25">
      <c r="A384" s="21" t="s">
        <v>58</v>
      </c>
      <c r="B384" s="22">
        <v>5.6401989258193552</v>
      </c>
      <c r="C384" s="22">
        <v>0.51274535689266876</v>
      </c>
      <c r="D384" s="22">
        <v>0.51274535689266876</v>
      </c>
      <c r="E384" s="22">
        <v>0.51274535689266876</v>
      </c>
      <c r="F384" s="214"/>
      <c r="G384" s="22">
        <v>0</v>
      </c>
      <c r="H384" s="23">
        <v>0</v>
      </c>
      <c r="I384" s="24">
        <f t="shared" si="53"/>
        <v>7.1784349964973622</v>
      </c>
    </row>
    <row r="385" spans="1:11" x14ac:dyDescent="0.25">
      <c r="A385" s="29" t="s">
        <v>21</v>
      </c>
      <c r="B385" s="18">
        <v>15.73332418332352</v>
      </c>
      <c r="C385" s="18">
        <v>1.4303021984839563</v>
      </c>
      <c r="D385" s="18">
        <v>1.4303021984839563</v>
      </c>
      <c r="E385" s="18">
        <v>1.4303021984839563</v>
      </c>
      <c r="F385" s="214"/>
      <c r="G385" s="18">
        <v>0</v>
      </c>
      <c r="H385" s="30">
        <v>0</v>
      </c>
      <c r="I385" s="16">
        <f t="shared" si="53"/>
        <v>20.02423077877539</v>
      </c>
    </row>
    <row r="386" spans="1:11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53"/>
        <v>0</v>
      </c>
    </row>
    <row r="387" spans="1:11" x14ac:dyDescent="0.25">
      <c r="A387" s="32" t="s">
        <v>62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53"/>
        <v>0</v>
      </c>
    </row>
    <row r="388" spans="1:11" ht="14.4" x14ac:dyDescent="0.3">
      <c r="A388" s="34" t="s">
        <v>22</v>
      </c>
      <c r="B388" s="35">
        <v>0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53"/>
        <v>0</v>
      </c>
    </row>
    <row r="389" spans="1:11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53"/>
        <v>0</v>
      </c>
    </row>
    <row r="390" spans="1:11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53"/>
        <v>0</v>
      </c>
    </row>
    <row r="391" spans="1:11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53"/>
        <v>0</v>
      </c>
    </row>
    <row r="392" spans="1:11" x14ac:dyDescent="0.25">
      <c r="A392" s="56" t="s">
        <v>25</v>
      </c>
      <c r="B392" s="57">
        <f>SUM(B371:B387)</f>
        <v>110.29642784475446</v>
      </c>
      <c r="C392" s="57">
        <f t="shared" ref="C392:I392" si="54">SUM(C371:C387)</f>
        <v>2.5622557454480823</v>
      </c>
      <c r="D392" s="57">
        <f t="shared" si="54"/>
        <v>25.006125169023989</v>
      </c>
      <c r="E392" s="57">
        <f t="shared" si="54"/>
        <v>396.86398972932324</v>
      </c>
      <c r="F392" s="57">
        <f t="shared" si="54"/>
        <v>0</v>
      </c>
      <c r="G392" s="57">
        <f t="shared" si="54"/>
        <v>23.030991736321379</v>
      </c>
      <c r="H392" s="58">
        <f t="shared" si="54"/>
        <v>0</v>
      </c>
      <c r="I392" s="16">
        <f t="shared" si="54"/>
        <v>557.75979022487104</v>
      </c>
    </row>
    <row r="393" spans="1:11" s="1" customFormat="1" ht="15" thickBot="1" x14ac:dyDescent="0.35">
      <c r="A393" s="61" t="s">
        <v>86</v>
      </c>
      <c r="B393" s="98">
        <f>IF($I392=0,"-",B392/$I392)</f>
        <v>0.19774897684949008</v>
      </c>
      <c r="C393" s="98">
        <f t="shared" ref="C393:H393" si="55">IF($I392=0,"-",C392/$I392)</f>
        <v>4.5938337441196004E-3</v>
      </c>
      <c r="D393" s="98">
        <f t="shared" si="55"/>
        <v>4.4833144316377332E-2</v>
      </c>
      <c r="E393" s="98">
        <f t="shared" si="55"/>
        <v>0.7115320908474243</v>
      </c>
      <c r="F393" s="98">
        <f t="shared" si="55"/>
        <v>0</v>
      </c>
      <c r="G393" s="98">
        <f t="shared" si="55"/>
        <v>4.1291954242588934E-2</v>
      </c>
      <c r="H393" s="99">
        <f t="shared" si="55"/>
        <v>0</v>
      </c>
      <c r="I393" s="63">
        <f>SUM(B393:H393)</f>
        <v>1.0000000000000002</v>
      </c>
      <c r="K393" s="174"/>
    </row>
    <row r="394" spans="1:11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</row>
    <row r="395" spans="1:11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</row>
    <row r="396" spans="1:11" ht="14.25" customHeight="1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</row>
    <row r="397" spans="1:11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</row>
    <row r="398" spans="1:11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>SUM(B398:H398)</f>
        <v>0</v>
      </c>
    </row>
    <row r="399" spans="1:11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ref="I399:I417" si="56">SUM(B399:H399)</f>
        <v>0</v>
      </c>
    </row>
    <row r="400" spans="1:11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56"/>
        <v>0</v>
      </c>
    </row>
    <row r="401" spans="1:9" x14ac:dyDescent="0.25">
      <c r="A401" s="29" t="s">
        <v>15</v>
      </c>
      <c r="B401" s="18">
        <v>2.8944329539273315</v>
      </c>
      <c r="C401" s="18">
        <v>1.86387620272471</v>
      </c>
      <c r="D401" s="18">
        <v>4.4218056708542546E-4</v>
      </c>
      <c r="E401" s="18">
        <v>0</v>
      </c>
      <c r="F401" s="214"/>
      <c r="G401" s="18">
        <v>0</v>
      </c>
      <c r="H401" s="30">
        <v>0</v>
      </c>
      <c r="I401" s="16">
        <f t="shared" si="56"/>
        <v>4.7587513372191266</v>
      </c>
    </row>
    <row r="402" spans="1:9" x14ac:dyDescent="0.25">
      <c r="A402" s="21" t="s">
        <v>67</v>
      </c>
      <c r="B402" s="22">
        <v>0.85606425483476423</v>
      </c>
      <c r="C402" s="22">
        <v>0.46724459633625853</v>
      </c>
      <c r="D402" s="22">
        <v>0.37476160146133319</v>
      </c>
      <c r="E402" s="22">
        <v>0</v>
      </c>
      <c r="F402" s="214"/>
      <c r="G402" s="22">
        <v>0</v>
      </c>
      <c r="H402" s="23">
        <v>0</v>
      </c>
      <c r="I402" s="24">
        <f t="shared" si="56"/>
        <v>1.698070452632356</v>
      </c>
    </row>
    <row r="403" spans="1:9" x14ac:dyDescent="0.25">
      <c r="A403" s="29" t="s">
        <v>56</v>
      </c>
      <c r="B403" s="18">
        <v>1.7110410898719192E-9</v>
      </c>
      <c r="C403" s="18">
        <v>0</v>
      </c>
      <c r="D403" s="18">
        <v>0</v>
      </c>
      <c r="E403" s="18">
        <v>7.6041969200150938E-2</v>
      </c>
      <c r="F403" s="214"/>
      <c r="G403" s="18">
        <v>0</v>
      </c>
      <c r="H403" s="30">
        <v>0</v>
      </c>
      <c r="I403" s="16">
        <f t="shared" si="56"/>
        <v>7.6041970911192025E-2</v>
      </c>
    </row>
    <row r="404" spans="1:9" x14ac:dyDescent="0.25">
      <c r="A404" s="21" t="s">
        <v>11</v>
      </c>
      <c r="B404" s="22">
        <v>2.0152939192215197E-9</v>
      </c>
      <c r="C404" s="22">
        <v>0</v>
      </c>
      <c r="D404" s="22">
        <v>0</v>
      </c>
      <c r="E404" s="22">
        <v>1.1730602843352419E-2</v>
      </c>
      <c r="F404" s="214"/>
      <c r="G404" s="22">
        <v>0</v>
      </c>
      <c r="H404" s="23">
        <v>0</v>
      </c>
      <c r="I404" s="24">
        <f t="shared" si="56"/>
        <v>1.1730604858646338E-2</v>
      </c>
    </row>
    <row r="405" spans="1:9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56"/>
        <v>0</v>
      </c>
    </row>
    <row r="406" spans="1:9" x14ac:dyDescent="0.25">
      <c r="A406" s="21" t="s">
        <v>16</v>
      </c>
      <c r="B406" s="22">
        <v>1.4648791274251432E-3</v>
      </c>
      <c r="C406" s="22">
        <v>0</v>
      </c>
      <c r="D406" s="22">
        <v>3.662197818562858E-3</v>
      </c>
      <c r="E406" s="22">
        <v>0</v>
      </c>
      <c r="F406" s="214"/>
      <c r="G406" s="22">
        <v>0</v>
      </c>
      <c r="H406" s="23">
        <v>0</v>
      </c>
      <c r="I406" s="24">
        <f t="shared" si="56"/>
        <v>5.127076945988001E-3</v>
      </c>
    </row>
    <row r="407" spans="1:9" x14ac:dyDescent="0.25">
      <c r="A407" s="29" t="s">
        <v>136</v>
      </c>
      <c r="B407" s="18">
        <v>18.26785796059054</v>
      </c>
      <c r="C407" s="18">
        <v>95.043806637885723</v>
      </c>
      <c r="D407" s="18">
        <v>30.566983724364636</v>
      </c>
      <c r="E407" s="18">
        <v>0.55978495996778066</v>
      </c>
      <c r="F407" s="214"/>
      <c r="G407" s="18">
        <v>0</v>
      </c>
      <c r="H407" s="30">
        <v>0</v>
      </c>
      <c r="I407" s="16">
        <f t="shared" si="56"/>
        <v>144.43843328280866</v>
      </c>
    </row>
    <row r="408" spans="1:9" x14ac:dyDescent="0.25">
      <c r="A408" s="21" t="s">
        <v>24</v>
      </c>
      <c r="B408" s="22">
        <v>7.781298811810613</v>
      </c>
      <c r="C408" s="22">
        <v>0.45627535074597642</v>
      </c>
      <c r="D408" s="22">
        <v>1.4327760781096897</v>
      </c>
      <c r="E408" s="22">
        <v>75.015530609467049</v>
      </c>
      <c r="F408" s="214"/>
      <c r="G408" s="22">
        <v>11.425073610956685</v>
      </c>
      <c r="H408" s="23">
        <v>0</v>
      </c>
      <c r="I408" s="24">
        <f t="shared" si="56"/>
        <v>96.110954461090017</v>
      </c>
    </row>
    <row r="409" spans="1:9" x14ac:dyDescent="0.25">
      <c r="A409" s="29" t="s">
        <v>23</v>
      </c>
      <c r="B409" s="18">
        <v>0.1583919571920091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56"/>
        <v>0.1583919571920091</v>
      </c>
    </row>
    <row r="410" spans="1:9" x14ac:dyDescent="0.25">
      <c r="A410" s="21" t="s">
        <v>58</v>
      </c>
      <c r="B410" s="22">
        <v>4.9894767248812318E-2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56"/>
        <v>4.9894767248812318E-2</v>
      </c>
    </row>
    <row r="411" spans="1:9" x14ac:dyDescent="0.25">
      <c r="A411" s="29" t="s">
        <v>21</v>
      </c>
      <c r="B411" s="18">
        <v>5.2278366380207435E-2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56"/>
        <v>5.2278366380207435E-2</v>
      </c>
    </row>
    <row r="412" spans="1:9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56"/>
        <v>0</v>
      </c>
    </row>
    <row r="413" spans="1:9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56"/>
        <v>0</v>
      </c>
    </row>
    <row r="414" spans="1:9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56"/>
        <v>0</v>
      </c>
    </row>
    <row r="415" spans="1:9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56"/>
        <v>0</v>
      </c>
    </row>
    <row r="416" spans="1:9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56"/>
        <v>0</v>
      </c>
    </row>
    <row r="417" spans="1:11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56"/>
        <v>0</v>
      </c>
    </row>
    <row r="418" spans="1:11" x14ac:dyDescent="0.25">
      <c r="A418" s="56" t="s">
        <v>25</v>
      </c>
      <c r="B418" s="57">
        <f>SUM(B397:B413)</f>
        <v>30.061683954838035</v>
      </c>
      <c r="C418" s="57">
        <f t="shared" ref="C418:I418" si="57">SUM(C397:C413)</f>
        <v>97.831202787692675</v>
      </c>
      <c r="D418" s="57">
        <f t="shared" si="57"/>
        <v>32.378625782321308</v>
      </c>
      <c r="E418" s="57">
        <f t="shared" si="57"/>
        <v>75.66308814147834</v>
      </c>
      <c r="F418" s="57">
        <f t="shared" si="57"/>
        <v>0</v>
      </c>
      <c r="G418" s="57">
        <f t="shared" si="57"/>
        <v>11.425073610956685</v>
      </c>
      <c r="H418" s="58">
        <f t="shared" si="57"/>
        <v>0</v>
      </c>
      <c r="I418" s="16">
        <f t="shared" si="57"/>
        <v>247.35967427728704</v>
      </c>
    </row>
    <row r="419" spans="1:11" s="1" customFormat="1" ht="15" thickBot="1" x14ac:dyDescent="0.35">
      <c r="A419" s="61" t="s">
        <v>86</v>
      </c>
      <c r="B419" s="98">
        <f>IF($I418=0,"-",B418/$I418)</f>
        <v>0.12153025363842965</v>
      </c>
      <c r="C419" s="98">
        <f t="shared" ref="C419:H419" si="58">IF($I418=0,"-",C418/$I418)</f>
        <v>0.39550182572614945</v>
      </c>
      <c r="D419" s="98">
        <f t="shared" si="58"/>
        <v>0.13089694541732491</v>
      </c>
      <c r="E419" s="98">
        <f t="shared" si="58"/>
        <v>0.30588287424999189</v>
      </c>
      <c r="F419" s="98">
        <f t="shared" si="58"/>
        <v>0</v>
      </c>
      <c r="G419" s="98">
        <f t="shared" si="58"/>
        <v>4.6188100968104134E-2</v>
      </c>
      <c r="H419" s="99">
        <f t="shared" si="58"/>
        <v>0</v>
      </c>
      <c r="I419" s="63">
        <f>SUM(B419:H419)</f>
        <v>0.99999999999999989</v>
      </c>
      <c r="K419" s="174"/>
    </row>
    <row r="420" spans="1:11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</row>
    <row r="421" spans="1:11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</row>
    <row r="422" spans="1:11" ht="14.25" customHeight="1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</row>
    <row r="423" spans="1:11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</row>
    <row r="424" spans="1:11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>SUM(B424:H424)</f>
        <v>0</v>
      </c>
    </row>
    <row r="425" spans="1:11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ref="I425:I443" si="59">SUM(B425:H425)</f>
        <v>0</v>
      </c>
    </row>
    <row r="426" spans="1:11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59"/>
        <v>0</v>
      </c>
    </row>
    <row r="427" spans="1:11" x14ac:dyDescent="0.25">
      <c r="A427" s="29" t="s">
        <v>15</v>
      </c>
      <c r="B427" s="18">
        <v>8.8527795369037783</v>
      </c>
      <c r="C427" s="18">
        <v>0.20649059952687684</v>
      </c>
      <c r="D427" s="18">
        <v>0.93337455546466164</v>
      </c>
      <c r="E427" s="18">
        <v>0</v>
      </c>
      <c r="F427" s="214"/>
      <c r="G427" s="18">
        <v>0</v>
      </c>
      <c r="H427" s="30">
        <v>0</v>
      </c>
      <c r="I427" s="16">
        <f t="shared" si="59"/>
        <v>9.9926446918953165</v>
      </c>
    </row>
    <row r="428" spans="1:11" x14ac:dyDescent="0.25">
      <c r="A428" s="21" t="s">
        <v>67</v>
      </c>
      <c r="B428" s="22">
        <v>2.9489563228937903</v>
      </c>
      <c r="C428" s="22">
        <v>1.366419761290441</v>
      </c>
      <c r="D428" s="22">
        <v>0.36488385067341056</v>
      </c>
      <c r="E428" s="22">
        <v>0</v>
      </c>
      <c r="F428" s="214"/>
      <c r="G428" s="22">
        <v>0</v>
      </c>
      <c r="H428" s="23">
        <v>0</v>
      </c>
      <c r="I428" s="24">
        <f t="shared" si="59"/>
        <v>4.6802599348576424</v>
      </c>
    </row>
    <row r="429" spans="1:11" x14ac:dyDescent="0.25">
      <c r="A429" s="29" t="s">
        <v>56</v>
      </c>
      <c r="B429" s="18">
        <v>9.0434180966615466E-10</v>
      </c>
      <c r="C429" s="18">
        <v>9.0434180966615466E-10</v>
      </c>
      <c r="D429" s="18">
        <v>9.0434180966615466E-10</v>
      </c>
      <c r="E429" s="18">
        <v>4.2265813963554798E-2</v>
      </c>
      <c r="F429" s="214"/>
      <c r="G429" s="18">
        <v>0</v>
      </c>
      <c r="H429" s="30">
        <v>0</v>
      </c>
      <c r="I429" s="16">
        <f t="shared" si="59"/>
        <v>4.2265816676580227E-2</v>
      </c>
    </row>
    <row r="430" spans="1:11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59"/>
        <v>0</v>
      </c>
    </row>
    <row r="431" spans="1:11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59"/>
        <v>0</v>
      </c>
    </row>
    <row r="432" spans="1:11" x14ac:dyDescent="0.25">
      <c r="A432" s="21" t="s">
        <v>16</v>
      </c>
      <c r="B432" s="22">
        <v>0.20761185430608761</v>
      </c>
      <c r="C432" s="22">
        <v>0.20761185430608761</v>
      </c>
      <c r="D432" s="22">
        <v>0.20761185430608761</v>
      </c>
      <c r="E432" s="22">
        <v>1.5570889072956571</v>
      </c>
      <c r="F432" s="214"/>
      <c r="G432" s="22">
        <v>0</v>
      </c>
      <c r="H432" s="23">
        <v>0</v>
      </c>
      <c r="I432" s="24">
        <f t="shared" si="59"/>
        <v>2.17992447021392</v>
      </c>
    </row>
    <row r="433" spans="1:11" x14ac:dyDescent="0.25">
      <c r="A433" s="29" t="s">
        <v>136</v>
      </c>
      <c r="B433" s="18">
        <v>26.03700135025068</v>
      </c>
      <c r="C433" s="18">
        <v>39.472186384904283</v>
      </c>
      <c r="D433" s="18">
        <v>16.666676649017376</v>
      </c>
      <c r="E433" s="18">
        <v>1.2800781160040575</v>
      </c>
      <c r="F433" s="214"/>
      <c r="G433" s="18">
        <v>0</v>
      </c>
      <c r="H433" s="30">
        <v>0</v>
      </c>
      <c r="I433" s="16">
        <f t="shared" si="59"/>
        <v>83.455942500176405</v>
      </c>
    </row>
    <row r="434" spans="1:11" x14ac:dyDescent="0.25">
      <c r="A434" s="21" t="s">
        <v>24</v>
      </c>
      <c r="B434" s="22">
        <v>52.501631938966774</v>
      </c>
      <c r="C434" s="22">
        <v>9.0877096562848973E-3</v>
      </c>
      <c r="D434" s="22">
        <v>11.146216586013811</v>
      </c>
      <c r="E434" s="22">
        <v>144.74168143749998</v>
      </c>
      <c r="F434" s="214"/>
      <c r="G434" s="22">
        <v>33.149296442327902</v>
      </c>
      <c r="H434" s="23">
        <v>2.5169826235734254E-2</v>
      </c>
      <c r="I434" s="24">
        <f t="shared" si="59"/>
        <v>241.57308394070049</v>
      </c>
    </row>
    <row r="435" spans="1:11" x14ac:dyDescent="0.25">
      <c r="A435" s="29" t="s">
        <v>23</v>
      </c>
      <c r="B435" s="18">
        <v>17.32447989591936</v>
      </c>
      <c r="C435" s="18">
        <v>1.0709077318409902E-2</v>
      </c>
      <c r="D435" s="18">
        <v>0.86307171595928167</v>
      </c>
      <c r="E435" s="18">
        <v>0</v>
      </c>
      <c r="F435" s="214"/>
      <c r="G435" s="18">
        <v>0</v>
      </c>
      <c r="H435" s="30">
        <v>0</v>
      </c>
      <c r="I435" s="16">
        <f t="shared" si="59"/>
        <v>18.198260689197053</v>
      </c>
    </row>
    <row r="436" spans="1:11" x14ac:dyDescent="0.25">
      <c r="A436" s="21" t="s">
        <v>58</v>
      </c>
      <c r="B436" s="22">
        <v>3.9270931739522714</v>
      </c>
      <c r="C436" s="22">
        <v>0.26035277803458268</v>
      </c>
      <c r="D436" s="22">
        <v>2.9793889894939345</v>
      </c>
      <c r="E436" s="22">
        <v>0</v>
      </c>
      <c r="F436" s="214"/>
      <c r="G436" s="22">
        <v>0</v>
      </c>
      <c r="H436" s="23">
        <v>0</v>
      </c>
      <c r="I436" s="24">
        <f t="shared" si="59"/>
        <v>7.1668349414807881</v>
      </c>
    </row>
    <row r="437" spans="1:11" x14ac:dyDescent="0.25">
      <c r="A437" s="29" t="s">
        <v>21</v>
      </c>
      <c r="B437" s="18">
        <v>4.2336991880879937</v>
      </c>
      <c r="C437" s="18">
        <v>1.936839842302861</v>
      </c>
      <c r="D437" s="18">
        <v>14.166279313789188</v>
      </c>
      <c r="E437" s="18">
        <v>0</v>
      </c>
      <c r="F437" s="214"/>
      <c r="G437" s="18">
        <v>0</v>
      </c>
      <c r="H437" s="30">
        <v>0</v>
      </c>
      <c r="I437" s="16">
        <f t="shared" si="59"/>
        <v>20.336818344180042</v>
      </c>
    </row>
    <row r="438" spans="1:11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59"/>
        <v>0</v>
      </c>
    </row>
    <row r="439" spans="1:11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59"/>
        <v>0</v>
      </c>
    </row>
    <row r="440" spans="1:11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59"/>
        <v>0</v>
      </c>
    </row>
    <row r="441" spans="1:11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59"/>
        <v>0</v>
      </c>
    </row>
    <row r="442" spans="1:11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59"/>
        <v>0</v>
      </c>
    </row>
    <row r="443" spans="1:11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59"/>
        <v>0</v>
      </c>
    </row>
    <row r="444" spans="1:11" x14ac:dyDescent="0.25">
      <c r="A444" s="56" t="s">
        <v>25</v>
      </c>
      <c r="B444" s="57">
        <f>SUM(B423:B439)</f>
        <v>116.03325326218507</v>
      </c>
      <c r="C444" s="57">
        <f t="shared" ref="C444:I444" si="60">SUM(C423:C439)</f>
        <v>43.469698008244166</v>
      </c>
      <c r="D444" s="57">
        <f t="shared" si="60"/>
        <v>47.327503515622098</v>
      </c>
      <c r="E444" s="57">
        <f t="shared" si="60"/>
        <v>147.62111427476324</v>
      </c>
      <c r="F444" s="57">
        <f t="shared" si="60"/>
        <v>0</v>
      </c>
      <c r="G444" s="57">
        <f t="shared" si="60"/>
        <v>33.149296442327902</v>
      </c>
      <c r="H444" s="58">
        <f t="shared" si="60"/>
        <v>2.5169826235734254E-2</v>
      </c>
      <c r="I444" s="16">
        <f t="shared" si="60"/>
        <v>387.62603532937823</v>
      </c>
    </row>
    <row r="445" spans="1:11" s="1" customFormat="1" ht="15" thickBot="1" x14ac:dyDescent="0.35">
      <c r="A445" s="61" t="s">
        <v>86</v>
      </c>
      <c r="B445" s="98">
        <f>IF($I444=0,"-",B444/$I444)</f>
        <v>0.29934329143703647</v>
      </c>
      <c r="C445" s="98">
        <f t="shared" ref="C445:H445" si="61">IF($I444=0,"-",C444/$I444)</f>
        <v>0.11214339091363297</v>
      </c>
      <c r="D445" s="98">
        <f t="shared" si="61"/>
        <v>0.12209578099006277</v>
      </c>
      <c r="E445" s="98">
        <f t="shared" si="61"/>
        <v>0.38083384711072071</v>
      </c>
      <c r="F445" s="98">
        <f t="shared" si="61"/>
        <v>0</v>
      </c>
      <c r="G445" s="98">
        <f t="shared" si="61"/>
        <v>8.551875627796747E-2</v>
      </c>
      <c r="H445" s="99">
        <f t="shared" si="61"/>
        <v>6.4933270579584912E-5</v>
      </c>
      <c r="I445" s="63">
        <f>SUM(B445:H445)</f>
        <v>0.99999999999999989</v>
      </c>
      <c r="K445" s="174"/>
    </row>
    <row r="446" spans="1:11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</row>
    <row r="447" spans="1:11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</row>
    <row r="448" spans="1:11" ht="14.25" customHeight="1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</row>
    <row r="449" spans="1:10" x14ac:dyDescent="0.25">
      <c r="A449" s="13" t="s">
        <v>6</v>
      </c>
      <c r="B449" s="224"/>
      <c r="C449" s="225"/>
      <c r="D449" s="225"/>
      <c r="E449" s="226"/>
      <c r="F449" s="14">
        <v>1.8942672745018947E-2</v>
      </c>
      <c r="G449" s="224"/>
      <c r="H449" s="226"/>
      <c r="I449" s="16">
        <f>SUM(B449:H449)</f>
        <v>1.8942672745018947E-2</v>
      </c>
      <c r="J449" s="135"/>
    </row>
    <row r="450" spans="1:10" x14ac:dyDescent="0.25">
      <c r="A450" s="21" t="s">
        <v>7</v>
      </c>
      <c r="B450" s="227"/>
      <c r="C450" s="228"/>
      <c r="D450" s="228"/>
      <c r="E450" s="229"/>
      <c r="F450" s="22">
        <v>0.10311000000000001</v>
      </c>
      <c r="G450" s="227"/>
      <c r="H450" s="229"/>
      <c r="I450" s="24">
        <f>SUM(B450:H450)</f>
        <v>0.10311000000000001</v>
      </c>
      <c r="J450" s="135"/>
    </row>
    <row r="451" spans="1:10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ref="I451:I469" si="62">SUM(B451:H451)</f>
        <v>0</v>
      </c>
      <c r="J451" s="135"/>
    </row>
    <row r="452" spans="1:10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62"/>
        <v>0</v>
      </c>
      <c r="J452" s="135"/>
    </row>
    <row r="453" spans="1:10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62"/>
        <v>0</v>
      </c>
      <c r="J453" s="135"/>
    </row>
    <row r="454" spans="1:10" x14ac:dyDescent="0.25">
      <c r="A454" s="21" t="s">
        <v>67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62"/>
        <v>0</v>
      </c>
      <c r="J454" s="135"/>
    </row>
    <row r="455" spans="1:10" x14ac:dyDescent="0.25">
      <c r="A455" s="29" t="s">
        <v>56</v>
      </c>
      <c r="B455" s="227"/>
      <c r="C455" s="228"/>
      <c r="D455" s="228"/>
      <c r="E455" s="229"/>
      <c r="F455" s="18">
        <v>12.898700970439686</v>
      </c>
      <c r="G455" s="227"/>
      <c r="H455" s="229"/>
      <c r="I455" s="16">
        <f t="shared" si="62"/>
        <v>12.898700970439686</v>
      </c>
      <c r="J455" s="135"/>
    </row>
    <row r="456" spans="1:10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62"/>
        <v>0</v>
      </c>
      <c r="J456" s="135"/>
    </row>
    <row r="457" spans="1:10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62"/>
        <v>0</v>
      </c>
      <c r="J457" s="135"/>
    </row>
    <row r="458" spans="1:10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62"/>
        <v>0</v>
      </c>
      <c r="J458" s="135"/>
    </row>
    <row r="459" spans="1:10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62"/>
        <v>0</v>
      </c>
      <c r="J459" s="135"/>
    </row>
    <row r="460" spans="1:10" x14ac:dyDescent="0.25">
      <c r="A460" s="21" t="s">
        <v>24</v>
      </c>
      <c r="B460" s="227"/>
      <c r="C460" s="228"/>
      <c r="D460" s="228"/>
      <c r="E460" s="229"/>
      <c r="F460" s="22">
        <v>49.744374048050858</v>
      </c>
      <c r="G460" s="227"/>
      <c r="H460" s="229"/>
      <c r="I460" s="24">
        <f t="shared" si="62"/>
        <v>49.744374048050858</v>
      </c>
      <c r="J460" s="135"/>
    </row>
    <row r="461" spans="1:10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62"/>
        <v>0</v>
      </c>
      <c r="J461" s="135"/>
    </row>
    <row r="462" spans="1:10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62"/>
        <v>0</v>
      </c>
      <c r="J462" s="135"/>
    </row>
    <row r="463" spans="1:10" x14ac:dyDescent="0.25">
      <c r="A463" s="29" t="s">
        <v>21</v>
      </c>
      <c r="B463" s="227"/>
      <c r="C463" s="228"/>
      <c r="D463" s="228"/>
      <c r="E463" s="229"/>
      <c r="F463" s="18">
        <v>0</v>
      </c>
      <c r="G463" s="227"/>
      <c r="H463" s="229"/>
      <c r="I463" s="16">
        <f t="shared" si="62"/>
        <v>0</v>
      </c>
      <c r="J463" s="135"/>
    </row>
    <row r="464" spans="1:10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62"/>
        <v>0</v>
      </c>
      <c r="J464" s="135"/>
    </row>
    <row r="465" spans="1:11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62"/>
        <v>0</v>
      </c>
      <c r="J465" s="135"/>
    </row>
    <row r="466" spans="1:11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62"/>
        <v>0</v>
      </c>
      <c r="J466" s="135"/>
    </row>
    <row r="467" spans="1:11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62"/>
        <v>0</v>
      </c>
      <c r="J467" s="135"/>
    </row>
    <row r="468" spans="1:11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62"/>
        <v>0</v>
      </c>
      <c r="J468" s="135"/>
    </row>
    <row r="469" spans="1:11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62"/>
        <v>0</v>
      </c>
      <c r="J469" s="135"/>
    </row>
    <row r="470" spans="1:11" x14ac:dyDescent="0.25">
      <c r="A470" s="56" t="s">
        <v>25</v>
      </c>
      <c r="B470" s="57">
        <f>SUM(B449:B465)</f>
        <v>0</v>
      </c>
      <c r="C470" s="57">
        <f t="shared" ref="C470:I470" si="63">SUM(C449:C465)</f>
        <v>0</v>
      </c>
      <c r="D470" s="57">
        <f t="shared" si="63"/>
        <v>0</v>
      </c>
      <c r="E470" s="57">
        <f t="shared" si="63"/>
        <v>0</v>
      </c>
      <c r="F470" s="57">
        <f t="shared" si="63"/>
        <v>62.765127691235563</v>
      </c>
      <c r="G470" s="57">
        <f t="shared" si="63"/>
        <v>0</v>
      </c>
      <c r="H470" s="58">
        <f t="shared" si="63"/>
        <v>0</v>
      </c>
      <c r="I470" s="16">
        <f t="shared" si="63"/>
        <v>62.765127691235563</v>
      </c>
    </row>
    <row r="471" spans="1:11" s="1" customFormat="1" ht="15" thickBot="1" x14ac:dyDescent="0.35">
      <c r="A471" s="61" t="s">
        <v>86</v>
      </c>
      <c r="B471" s="98">
        <f>IF($I470=0,"-",B470/$I470)</f>
        <v>0</v>
      </c>
      <c r="C471" s="98">
        <f t="shared" ref="C471:H471" si="64">IF($I470=0,"-",C470/$I470)</f>
        <v>0</v>
      </c>
      <c r="D471" s="98">
        <f t="shared" si="64"/>
        <v>0</v>
      </c>
      <c r="E471" s="98">
        <f t="shared" si="64"/>
        <v>0</v>
      </c>
      <c r="F471" s="98">
        <f t="shared" si="64"/>
        <v>1</v>
      </c>
      <c r="G471" s="98">
        <f t="shared" si="64"/>
        <v>0</v>
      </c>
      <c r="H471" s="99">
        <f t="shared" si="64"/>
        <v>0</v>
      </c>
      <c r="I471" s="63">
        <f>SUM(B471:H471)</f>
        <v>1</v>
      </c>
      <c r="K471" s="174"/>
    </row>
    <row r="472" spans="1:11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</row>
    <row r="473" spans="1:11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</row>
    <row r="474" spans="1:11" ht="14.25" customHeight="1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</row>
    <row r="475" spans="1:11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135"/>
    </row>
    <row r="476" spans="1:11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>SUM(B476:H476)</f>
        <v>0</v>
      </c>
      <c r="J476" s="135"/>
    </row>
    <row r="477" spans="1:11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ref="I477:I495" si="65">SUM(B477:H477)</f>
        <v>0</v>
      </c>
      <c r="J477" s="135"/>
    </row>
    <row r="478" spans="1:11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65"/>
        <v>0</v>
      </c>
      <c r="J478" s="135"/>
    </row>
    <row r="479" spans="1:11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65"/>
        <v>0</v>
      </c>
      <c r="J479" s="135"/>
    </row>
    <row r="480" spans="1:11" x14ac:dyDescent="0.25">
      <c r="A480" s="21" t="s">
        <v>67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65"/>
        <v>0</v>
      </c>
      <c r="J480" s="135"/>
    </row>
    <row r="481" spans="1:10" x14ac:dyDescent="0.25">
      <c r="A481" s="29" t="s">
        <v>56</v>
      </c>
      <c r="B481" s="227"/>
      <c r="C481" s="228"/>
      <c r="D481" s="228"/>
      <c r="E481" s="229"/>
      <c r="F481" s="18">
        <v>8792.6231384279909</v>
      </c>
      <c r="G481" s="227"/>
      <c r="H481" s="229"/>
      <c r="I481" s="16">
        <f t="shared" si="65"/>
        <v>8792.6231384279909</v>
      </c>
      <c r="J481" s="135"/>
    </row>
    <row r="482" spans="1:10" x14ac:dyDescent="0.25">
      <c r="A482" s="21" t="s">
        <v>11</v>
      </c>
      <c r="B482" s="227"/>
      <c r="C482" s="228"/>
      <c r="D482" s="228"/>
      <c r="E482" s="229"/>
      <c r="F482" s="22">
        <v>3407.3100911351803</v>
      </c>
      <c r="G482" s="227"/>
      <c r="H482" s="229"/>
      <c r="I482" s="24">
        <f t="shared" si="65"/>
        <v>3407.3100911351803</v>
      </c>
      <c r="J482" s="135"/>
    </row>
    <row r="483" spans="1:10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65"/>
        <v>0</v>
      </c>
      <c r="J483" s="135"/>
    </row>
    <row r="484" spans="1:10" x14ac:dyDescent="0.25">
      <c r="A484" s="21" t="s">
        <v>16</v>
      </c>
      <c r="B484" s="227"/>
      <c r="C484" s="228"/>
      <c r="D484" s="228"/>
      <c r="E484" s="229"/>
      <c r="F484" s="22">
        <v>9.9866885613299132</v>
      </c>
      <c r="G484" s="227"/>
      <c r="H484" s="229"/>
      <c r="I484" s="24">
        <f t="shared" si="65"/>
        <v>9.9866885613299132</v>
      </c>
      <c r="J484" s="135"/>
    </row>
    <row r="485" spans="1:10" x14ac:dyDescent="0.25">
      <c r="A485" s="29" t="s">
        <v>136</v>
      </c>
      <c r="B485" s="227"/>
      <c r="C485" s="228"/>
      <c r="D485" s="228"/>
      <c r="E485" s="229"/>
      <c r="F485" s="18">
        <v>0</v>
      </c>
      <c r="G485" s="227"/>
      <c r="H485" s="229"/>
      <c r="I485" s="16">
        <f t="shared" si="65"/>
        <v>0</v>
      </c>
      <c r="J485" s="135"/>
    </row>
    <row r="486" spans="1:10" x14ac:dyDescent="0.25">
      <c r="A486" s="21" t="s">
        <v>24</v>
      </c>
      <c r="B486" s="227"/>
      <c r="C486" s="228"/>
      <c r="D486" s="228"/>
      <c r="E486" s="229"/>
      <c r="F486" s="22">
        <v>11.777817522678916</v>
      </c>
      <c r="G486" s="227"/>
      <c r="H486" s="229"/>
      <c r="I486" s="24">
        <f t="shared" si="65"/>
        <v>11.777817522678916</v>
      </c>
      <c r="J486" s="135"/>
    </row>
    <row r="487" spans="1:10" x14ac:dyDescent="0.25">
      <c r="A487" s="29" t="s">
        <v>23</v>
      </c>
      <c r="B487" s="227"/>
      <c r="C487" s="228"/>
      <c r="D487" s="228"/>
      <c r="E487" s="229"/>
      <c r="F487" s="18">
        <v>-4.395081987240701E-8</v>
      </c>
      <c r="G487" s="227"/>
      <c r="H487" s="229"/>
      <c r="I487" s="16">
        <f t="shared" si="65"/>
        <v>-4.395081987240701E-8</v>
      </c>
      <c r="J487" s="135"/>
    </row>
    <row r="488" spans="1:10" x14ac:dyDescent="0.25">
      <c r="A488" s="21" t="s">
        <v>58</v>
      </c>
      <c r="B488" s="227"/>
      <c r="C488" s="228"/>
      <c r="D488" s="228"/>
      <c r="E488" s="229"/>
      <c r="F488" s="22">
        <v>4.5474735088646412E-13</v>
      </c>
      <c r="G488" s="227"/>
      <c r="H488" s="229"/>
      <c r="I488" s="24">
        <f t="shared" si="65"/>
        <v>4.5474735088646412E-13</v>
      </c>
      <c r="J488" s="135"/>
    </row>
    <row r="489" spans="1:10" x14ac:dyDescent="0.25">
      <c r="A489" s="29" t="s">
        <v>21</v>
      </c>
      <c r="B489" s="227"/>
      <c r="C489" s="228"/>
      <c r="D489" s="228"/>
      <c r="E489" s="229"/>
      <c r="F489" s="18">
        <v>25.915611757856482</v>
      </c>
      <c r="G489" s="227"/>
      <c r="H489" s="229"/>
      <c r="I489" s="16">
        <f t="shared" si="65"/>
        <v>25.915611757856482</v>
      </c>
      <c r="J489" s="135"/>
    </row>
    <row r="490" spans="1:10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65"/>
        <v>0</v>
      </c>
      <c r="J490" s="135"/>
    </row>
    <row r="491" spans="1:10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65"/>
        <v>0</v>
      </c>
      <c r="J491" s="135"/>
    </row>
    <row r="492" spans="1:10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65"/>
        <v>0</v>
      </c>
      <c r="J492" s="135"/>
    </row>
    <row r="493" spans="1:10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65"/>
        <v>0</v>
      </c>
      <c r="J493" s="135"/>
    </row>
    <row r="494" spans="1:10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65"/>
        <v>0</v>
      </c>
      <c r="J494" s="135"/>
    </row>
    <row r="495" spans="1:10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65"/>
        <v>0</v>
      </c>
      <c r="J495" s="135"/>
    </row>
    <row r="496" spans="1:10" x14ac:dyDescent="0.25">
      <c r="A496" s="56" t="s">
        <v>25</v>
      </c>
      <c r="B496" s="57">
        <f>SUM(B475:B491)</f>
        <v>0</v>
      </c>
      <c r="C496" s="57">
        <f t="shared" ref="C496:I496" si="66">SUM(C475:C491)</f>
        <v>0</v>
      </c>
      <c r="D496" s="57">
        <f t="shared" si="66"/>
        <v>0</v>
      </c>
      <c r="E496" s="57">
        <f t="shared" si="66"/>
        <v>0</v>
      </c>
      <c r="F496" s="16">
        <f t="shared" si="66"/>
        <v>12247.613347361088</v>
      </c>
      <c r="G496" s="57">
        <f t="shared" si="66"/>
        <v>0</v>
      </c>
      <c r="H496" s="58">
        <f t="shared" si="66"/>
        <v>0</v>
      </c>
      <c r="I496" s="16">
        <f t="shared" si="66"/>
        <v>12247.613347361088</v>
      </c>
    </row>
    <row r="497" spans="1:11" s="1" customFormat="1" ht="15" thickBot="1" x14ac:dyDescent="0.35">
      <c r="A497" s="61" t="s">
        <v>86</v>
      </c>
      <c r="B497" s="98">
        <f>IF($I496=0,"-",B496/$I496)</f>
        <v>0</v>
      </c>
      <c r="C497" s="98">
        <f t="shared" ref="C497:H497" si="67">IF($I496=0,"-",C496/$I496)</f>
        <v>0</v>
      </c>
      <c r="D497" s="98">
        <f t="shared" si="67"/>
        <v>0</v>
      </c>
      <c r="E497" s="98">
        <f t="shared" si="67"/>
        <v>0</v>
      </c>
      <c r="F497" s="98">
        <f t="shared" si="67"/>
        <v>1</v>
      </c>
      <c r="G497" s="98">
        <f t="shared" si="67"/>
        <v>0</v>
      </c>
      <c r="H497" s="99">
        <f t="shared" si="67"/>
        <v>0</v>
      </c>
      <c r="I497" s="63">
        <f>SUM(B497:H497)</f>
        <v>1</v>
      </c>
      <c r="K497" s="174"/>
    </row>
    <row r="498" spans="1:11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</row>
    <row r="499" spans="1:11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</row>
    <row r="500" spans="1:11" ht="14.25" customHeight="1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</row>
    <row r="501" spans="1:11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</row>
    <row r="502" spans="1:11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>SUM(B502:H502)</f>
        <v>0</v>
      </c>
    </row>
    <row r="503" spans="1:11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ref="I503:I521" si="68">SUM(B503:H503)</f>
        <v>0</v>
      </c>
    </row>
    <row r="504" spans="1:11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68"/>
        <v>0</v>
      </c>
    </row>
    <row r="505" spans="1:11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68"/>
        <v>0</v>
      </c>
    </row>
    <row r="506" spans="1:11" x14ac:dyDescent="0.25">
      <c r="A506" s="21" t="s">
        <v>67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68"/>
        <v>0</v>
      </c>
    </row>
    <row r="507" spans="1:11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68"/>
        <v>0</v>
      </c>
    </row>
    <row r="508" spans="1:11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68"/>
        <v>0</v>
      </c>
    </row>
    <row r="509" spans="1:11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68"/>
        <v>0</v>
      </c>
    </row>
    <row r="510" spans="1:11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68"/>
        <v>0</v>
      </c>
    </row>
    <row r="511" spans="1:11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68"/>
        <v>0</v>
      </c>
    </row>
    <row r="512" spans="1:11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68"/>
        <v>0</v>
      </c>
    </row>
    <row r="513" spans="1:11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68"/>
        <v>0</v>
      </c>
    </row>
    <row r="514" spans="1:11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68"/>
        <v>0</v>
      </c>
    </row>
    <row r="515" spans="1:11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68"/>
        <v>0</v>
      </c>
    </row>
    <row r="516" spans="1:11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68"/>
        <v>0</v>
      </c>
    </row>
    <row r="517" spans="1:11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68"/>
        <v>0</v>
      </c>
    </row>
    <row r="518" spans="1:11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68"/>
        <v>0</v>
      </c>
    </row>
    <row r="519" spans="1:11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68"/>
        <v>0</v>
      </c>
    </row>
    <row r="520" spans="1:11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68"/>
        <v>0</v>
      </c>
    </row>
    <row r="521" spans="1:11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68"/>
        <v>0</v>
      </c>
    </row>
    <row r="522" spans="1:11" x14ac:dyDescent="0.25">
      <c r="A522" s="56" t="s">
        <v>25</v>
      </c>
      <c r="B522" s="57">
        <f>SUM(B501:B517)</f>
        <v>0</v>
      </c>
      <c r="C522" s="57">
        <f t="shared" ref="C522:I522" si="69">SUM(C501:C517)</f>
        <v>0</v>
      </c>
      <c r="D522" s="57">
        <f t="shared" si="69"/>
        <v>0</v>
      </c>
      <c r="E522" s="57">
        <f t="shared" si="69"/>
        <v>0</v>
      </c>
      <c r="F522" s="57">
        <f t="shared" si="69"/>
        <v>0</v>
      </c>
      <c r="G522" s="57">
        <f t="shared" si="69"/>
        <v>0</v>
      </c>
      <c r="H522" s="58">
        <f t="shared" si="69"/>
        <v>0</v>
      </c>
      <c r="I522" s="16">
        <f t="shared" si="69"/>
        <v>0</v>
      </c>
    </row>
    <row r="523" spans="1:11" s="1" customFormat="1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70">IF($I522=0,"-",C522/$I522)</f>
        <v>-</v>
      </c>
      <c r="D523" s="98" t="str">
        <f t="shared" si="70"/>
        <v>-</v>
      </c>
      <c r="E523" s="98" t="str">
        <f t="shared" si="70"/>
        <v>-</v>
      </c>
      <c r="F523" s="98" t="str">
        <f t="shared" si="70"/>
        <v>-</v>
      </c>
      <c r="G523" s="98" t="str">
        <f t="shared" si="70"/>
        <v>-</v>
      </c>
      <c r="H523" s="99" t="str">
        <f t="shared" si="70"/>
        <v>-</v>
      </c>
      <c r="I523" s="63">
        <f>SUM(B523:H523)</f>
        <v>0</v>
      </c>
      <c r="K523" s="174"/>
    </row>
    <row r="524" spans="1:11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</row>
    <row r="525" spans="1:11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</row>
    <row r="526" spans="1:11" ht="14.25" customHeight="1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</row>
    <row r="527" spans="1:11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</row>
    <row r="528" spans="1:11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>SUM(B528:H528)</f>
        <v>0</v>
      </c>
    </row>
    <row r="529" spans="1: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ref="I529:I547" si="71">SUM(B529:H529)</f>
        <v>0</v>
      </c>
    </row>
    <row r="530" spans="1: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71"/>
        <v>0</v>
      </c>
    </row>
    <row r="531" spans="1: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71"/>
        <v>0</v>
      </c>
    </row>
    <row r="532" spans="1:9" x14ac:dyDescent="0.25">
      <c r="A532" s="21" t="s">
        <v>67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71"/>
        <v>0</v>
      </c>
    </row>
    <row r="533" spans="1:9" x14ac:dyDescent="0.25">
      <c r="A533" s="29" t="s">
        <v>56</v>
      </c>
      <c r="B533" s="227"/>
      <c r="C533" s="228"/>
      <c r="D533" s="228"/>
      <c r="E533" s="229"/>
      <c r="F533" s="18">
        <v>4.6755958193028118</v>
      </c>
      <c r="G533" s="227"/>
      <c r="H533" s="229"/>
      <c r="I533" s="16">
        <f t="shared" si="71"/>
        <v>4.6755958193028118</v>
      </c>
    </row>
    <row r="534" spans="1:9" x14ac:dyDescent="0.25">
      <c r="A534" s="21" t="s">
        <v>11</v>
      </c>
      <c r="B534" s="227"/>
      <c r="C534" s="228"/>
      <c r="D534" s="228"/>
      <c r="E534" s="229"/>
      <c r="F534" s="22">
        <v>0.56270501946745233</v>
      </c>
      <c r="G534" s="227"/>
      <c r="H534" s="229"/>
      <c r="I534" s="24">
        <f t="shared" si="71"/>
        <v>0.56270501946745233</v>
      </c>
    </row>
    <row r="535" spans="1: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71"/>
        <v>0</v>
      </c>
    </row>
    <row r="536" spans="1: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71"/>
        <v>0</v>
      </c>
    </row>
    <row r="537" spans="1: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71"/>
        <v>0</v>
      </c>
    </row>
    <row r="538" spans="1: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71"/>
        <v>0</v>
      </c>
    </row>
    <row r="539" spans="1: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71"/>
        <v>0</v>
      </c>
    </row>
    <row r="540" spans="1: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71"/>
        <v>0</v>
      </c>
    </row>
    <row r="541" spans="1: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71"/>
        <v>0</v>
      </c>
    </row>
    <row r="542" spans="1: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71"/>
        <v>0</v>
      </c>
    </row>
    <row r="543" spans="1: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71"/>
        <v>0</v>
      </c>
    </row>
    <row r="544" spans="1: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71"/>
        <v>0</v>
      </c>
    </row>
    <row r="545" spans="1:11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71"/>
        <v>0</v>
      </c>
    </row>
    <row r="546" spans="1:11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71"/>
        <v>0</v>
      </c>
    </row>
    <row r="547" spans="1:11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71"/>
        <v>0</v>
      </c>
    </row>
    <row r="548" spans="1:11" x14ac:dyDescent="0.25">
      <c r="A548" s="56" t="s">
        <v>25</v>
      </c>
      <c r="B548" s="57">
        <f>SUM(B527:B543)</f>
        <v>0</v>
      </c>
      <c r="C548" s="57">
        <f t="shared" ref="C548:I548" si="72">SUM(C527:C543)</f>
        <v>0</v>
      </c>
      <c r="D548" s="57">
        <f t="shared" si="72"/>
        <v>0</v>
      </c>
      <c r="E548" s="57">
        <f t="shared" si="72"/>
        <v>0</v>
      </c>
      <c r="F548" s="16">
        <f t="shared" si="72"/>
        <v>5.2383008387702645</v>
      </c>
      <c r="G548" s="57">
        <f t="shared" si="72"/>
        <v>0</v>
      </c>
      <c r="H548" s="58">
        <f t="shared" si="72"/>
        <v>0</v>
      </c>
      <c r="I548" s="16">
        <f t="shared" si="72"/>
        <v>5.2383008387702645</v>
      </c>
    </row>
    <row r="549" spans="1:11" s="1" customFormat="1" ht="15" thickBot="1" x14ac:dyDescent="0.35">
      <c r="A549" s="61" t="s">
        <v>86</v>
      </c>
      <c r="B549" s="98">
        <f>IF($I548=0,"-",B548/$I548)</f>
        <v>0</v>
      </c>
      <c r="C549" s="98">
        <f t="shared" ref="C549:H549" si="73">IF($I548=0,"-",C548/$I548)</f>
        <v>0</v>
      </c>
      <c r="D549" s="98">
        <f t="shared" si="73"/>
        <v>0</v>
      </c>
      <c r="E549" s="98">
        <f t="shared" si="73"/>
        <v>0</v>
      </c>
      <c r="F549" s="98">
        <f t="shared" si="73"/>
        <v>1</v>
      </c>
      <c r="G549" s="98">
        <f t="shared" si="73"/>
        <v>0</v>
      </c>
      <c r="H549" s="99">
        <f t="shared" si="73"/>
        <v>0</v>
      </c>
      <c r="I549" s="63">
        <f>SUM(B549:H549)</f>
        <v>1</v>
      </c>
      <c r="K549" s="174"/>
    </row>
    <row r="550" spans="1:11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</row>
    <row r="551" spans="1:11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</row>
    <row r="552" spans="1:11" ht="14.25" customHeight="1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</row>
    <row r="553" spans="1:11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</row>
    <row r="554" spans="1:11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>SUM(B554:H554)</f>
        <v>0</v>
      </c>
    </row>
    <row r="555" spans="1:11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ref="I555:I573" si="74">SUM(B555:H555)</f>
        <v>0</v>
      </c>
    </row>
    <row r="556" spans="1:11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74"/>
        <v>0</v>
      </c>
    </row>
    <row r="557" spans="1:11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74"/>
        <v>0</v>
      </c>
    </row>
    <row r="558" spans="1:11" x14ac:dyDescent="0.25">
      <c r="A558" s="21" t="s">
        <v>67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74"/>
        <v>0</v>
      </c>
    </row>
    <row r="559" spans="1:11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74"/>
        <v>0</v>
      </c>
    </row>
    <row r="560" spans="1:11" x14ac:dyDescent="0.25">
      <c r="A560" s="21" t="s">
        <v>11</v>
      </c>
      <c r="B560" s="227"/>
      <c r="C560" s="228"/>
      <c r="D560" s="228"/>
      <c r="E560" s="229"/>
      <c r="F560" s="22">
        <v>11.257511756616303</v>
      </c>
      <c r="G560" s="227"/>
      <c r="H560" s="229"/>
      <c r="I560" s="24">
        <f t="shared" si="74"/>
        <v>11.257511756616303</v>
      </c>
    </row>
    <row r="561" spans="1:11" x14ac:dyDescent="0.25">
      <c r="A561" s="29" t="s">
        <v>57</v>
      </c>
      <c r="B561" s="227"/>
      <c r="C561" s="228"/>
      <c r="D561" s="228"/>
      <c r="E561" s="229"/>
      <c r="F561" s="18">
        <v>332.27349394842065</v>
      </c>
      <c r="G561" s="227"/>
      <c r="H561" s="229"/>
      <c r="I561" s="16">
        <f t="shared" si="74"/>
        <v>332.27349394842065</v>
      </c>
    </row>
    <row r="562" spans="1:11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74"/>
        <v>0</v>
      </c>
    </row>
    <row r="563" spans="1:11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74"/>
        <v>0</v>
      </c>
    </row>
    <row r="564" spans="1:11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74"/>
        <v>0</v>
      </c>
    </row>
    <row r="565" spans="1:11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74"/>
        <v>0</v>
      </c>
    </row>
    <row r="566" spans="1:11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74"/>
        <v>0</v>
      </c>
    </row>
    <row r="567" spans="1:11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74"/>
        <v>0</v>
      </c>
    </row>
    <row r="568" spans="1:11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74"/>
        <v>0</v>
      </c>
    </row>
    <row r="569" spans="1:11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74"/>
        <v>0</v>
      </c>
    </row>
    <row r="570" spans="1:11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74"/>
        <v>0</v>
      </c>
    </row>
    <row r="571" spans="1:11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74"/>
        <v>0</v>
      </c>
    </row>
    <row r="572" spans="1:11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74"/>
        <v>0</v>
      </c>
    </row>
    <row r="573" spans="1:11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74"/>
        <v>0</v>
      </c>
    </row>
    <row r="574" spans="1:11" x14ac:dyDescent="0.25">
      <c r="A574" s="56" t="s">
        <v>25</v>
      </c>
      <c r="B574" s="57">
        <f>SUM(B553:B569)</f>
        <v>0</v>
      </c>
      <c r="C574" s="57">
        <f t="shared" ref="C574:I574" si="75">SUM(C553:C569)</f>
        <v>0</v>
      </c>
      <c r="D574" s="57">
        <f t="shared" si="75"/>
        <v>0</v>
      </c>
      <c r="E574" s="57">
        <f t="shared" si="75"/>
        <v>0</v>
      </c>
      <c r="F574" s="57">
        <f t="shared" si="75"/>
        <v>343.53100570503693</v>
      </c>
      <c r="G574" s="57">
        <f t="shared" si="75"/>
        <v>0</v>
      </c>
      <c r="H574" s="58">
        <f t="shared" si="75"/>
        <v>0</v>
      </c>
      <c r="I574" s="16">
        <f t="shared" si="75"/>
        <v>343.53100570503693</v>
      </c>
    </row>
    <row r="575" spans="1:11" s="1" customFormat="1" ht="15" thickBot="1" x14ac:dyDescent="0.35">
      <c r="A575" s="61" t="s">
        <v>86</v>
      </c>
      <c r="B575" s="98">
        <f>IF($I574=0,"-",B574/$I574)</f>
        <v>0</v>
      </c>
      <c r="C575" s="98">
        <f t="shared" ref="C575:H575" si="76">IF($I574=0,"-",C574/$I574)</f>
        <v>0</v>
      </c>
      <c r="D575" s="98">
        <f t="shared" si="76"/>
        <v>0</v>
      </c>
      <c r="E575" s="98">
        <f t="shared" si="76"/>
        <v>0</v>
      </c>
      <c r="F575" s="98">
        <f t="shared" si="76"/>
        <v>1</v>
      </c>
      <c r="G575" s="98">
        <f t="shared" si="76"/>
        <v>0</v>
      </c>
      <c r="H575" s="99">
        <f t="shared" si="76"/>
        <v>0</v>
      </c>
      <c r="I575" s="63">
        <f>SUM(B575:H575)</f>
        <v>1</v>
      </c>
      <c r="K575" s="174"/>
    </row>
    <row r="576" spans="1:11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</row>
    <row r="577" spans="1: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</row>
    <row r="578" spans="1:9" ht="14.25" customHeight="1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</row>
    <row r="579" spans="1:9" x14ac:dyDescent="0.25">
      <c r="A579" s="13" t="s">
        <v>6</v>
      </c>
      <c r="B579" s="14">
        <v>8.4091709712865175</v>
      </c>
      <c r="C579" s="14">
        <v>0</v>
      </c>
      <c r="D579" s="14">
        <v>1.6033411322410547</v>
      </c>
      <c r="E579" s="14">
        <v>0</v>
      </c>
      <c r="F579" s="213"/>
      <c r="G579" s="14">
        <v>0</v>
      </c>
      <c r="H579" s="15">
        <v>0</v>
      </c>
      <c r="I579" s="16">
        <f>SUM(B579:H579)</f>
        <v>10.012512103527571</v>
      </c>
    </row>
    <row r="580" spans="1:9" x14ac:dyDescent="0.25">
      <c r="A580" s="21" t="s">
        <v>7</v>
      </c>
      <c r="B580" s="22">
        <v>10.99532410142068</v>
      </c>
      <c r="C580" s="22">
        <v>0</v>
      </c>
      <c r="D580" s="22">
        <v>2.6908952060128648</v>
      </c>
      <c r="E580" s="22">
        <v>0</v>
      </c>
      <c r="F580" s="214"/>
      <c r="G580" s="22">
        <v>0</v>
      </c>
      <c r="H580" s="23">
        <v>0</v>
      </c>
      <c r="I580" s="24">
        <f>SUM(B580:H580)</f>
        <v>13.686219307433545</v>
      </c>
    </row>
    <row r="581" spans="1:9" x14ac:dyDescent="0.25">
      <c r="A581" s="29" t="s">
        <v>9</v>
      </c>
      <c r="B581" s="18">
        <v>3.6125097207065213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ref="I581:I599" si="77">SUM(B581:H581)</f>
        <v>3.6125097207065213</v>
      </c>
    </row>
    <row r="582" spans="1: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77"/>
        <v>0</v>
      </c>
    </row>
    <row r="583" spans="1:9" x14ac:dyDescent="0.25">
      <c r="A583" s="29" t="s">
        <v>15</v>
      </c>
      <c r="B583" s="18">
        <v>208.65544003200307</v>
      </c>
      <c r="C583" s="18">
        <v>25.273348235772374</v>
      </c>
      <c r="D583" s="18">
        <v>5.4494878789924552</v>
      </c>
      <c r="E583" s="18">
        <v>12.153905332419114</v>
      </c>
      <c r="F583" s="214"/>
      <c r="G583" s="18">
        <v>0</v>
      </c>
      <c r="H583" s="30">
        <v>0</v>
      </c>
      <c r="I583" s="16">
        <f t="shared" si="77"/>
        <v>251.53218147918699</v>
      </c>
    </row>
    <row r="584" spans="1:9" x14ac:dyDescent="0.25">
      <c r="A584" s="21" t="s">
        <v>67</v>
      </c>
      <c r="B584" s="22">
        <v>421.01958942866116</v>
      </c>
      <c r="C584" s="22">
        <v>6.3893279942922527</v>
      </c>
      <c r="D584" s="22">
        <v>7.5547257509126009</v>
      </c>
      <c r="E584" s="22">
        <v>0</v>
      </c>
      <c r="F584" s="214"/>
      <c r="G584" s="22">
        <v>0</v>
      </c>
      <c r="H584" s="23">
        <v>0</v>
      </c>
      <c r="I584" s="24">
        <f t="shared" si="77"/>
        <v>434.96364317386605</v>
      </c>
    </row>
    <row r="585" spans="1:9" x14ac:dyDescent="0.25">
      <c r="A585" s="29" t="s">
        <v>56</v>
      </c>
      <c r="B585" s="18">
        <v>0</v>
      </c>
      <c r="C585" s="18">
        <v>0</v>
      </c>
      <c r="D585" s="18">
        <v>5.0273164845967853E-2</v>
      </c>
      <c r="E585" s="18">
        <v>23.451659949655745</v>
      </c>
      <c r="F585" s="214"/>
      <c r="G585" s="18">
        <v>0</v>
      </c>
      <c r="H585" s="30">
        <v>0</v>
      </c>
      <c r="I585" s="16">
        <f t="shared" si="77"/>
        <v>23.501933114501714</v>
      </c>
    </row>
    <row r="586" spans="1:9" x14ac:dyDescent="0.25">
      <c r="A586" s="21" t="s">
        <v>11</v>
      </c>
      <c r="B586" s="22">
        <v>0</v>
      </c>
      <c r="C586" s="22">
        <v>0</v>
      </c>
      <c r="D586" s="22">
        <v>8.1372364268622651E-3</v>
      </c>
      <c r="E586" s="22">
        <v>0.23791252357268455</v>
      </c>
      <c r="F586" s="214"/>
      <c r="G586" s="22">
        <v>0</v>
      </c>
      <c r="H586" s="23">
        <v>0</v>
      </c>
      <c r="I586" s="24">
        <f t="shared" si="77"/>
        <v>0.24604975999954681</v>
      </c>
    </row>
    <row r="587" spans="1: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4.4865314491567405</v>
      </c>
      <c r="F587" s="214"/>
      <c r="G587" s="18">
        <v>0</v>
      </c>
      <c r="H587" s="30">
        <v>0</v>
      </c>
      <c r="I587" s="16">
        <f t="shared" si="77"/>
        <v>4.4865314491567405</v>
      </c>
    </row>
    <row r="588" spans="1:9" x14ac:dyDescent="0.25">
      <c r="A588" s="21" t="s">
        <v>16</v>
      </c>
      <c r="B588" s="22">
        <v>166.98000967797816</v>
      </c>
      <c r="C588" s="22">
        <v>0.90474690211608455</v>
      </c>
      <c r="D588" s="22">
        <v>21.192503373735985</v>
      </c>
      <c r="E588" s="22">
        <v>2.8889052923485492</v>
      </c>
      <c r="F588" s="214"/>
      <c r="G588" s="22">
        <v>0</v>
      </c>
      <c r="H588" s="23">
        <v>0</v>
      </c>
      <c r="I588" s="24">
        <f t="shared" si="77"/>
        <v>191.96616524617875</v>
      </c>
    </row>
    <row r="589" spans="1:9" x14ac:dyDescent="0.25">
      <c r="A589" s="29" t="s">
        <v>136</v>
      </c>
      <c r="B589" s="18">
        <v>1297.6720891731038</v>
      </c>
      <c r="C589" s="18">
        <v>204.49597068722551</v>
      </c>
      <c r="D589" s="18">
        <v>39.883093998134811</v>
      </c>
      <c r="E589" s="18">
        <v>31.40472303762807</v>
      </c>
      <c r="F589" s="214"/>
      <c r="G589" s="18">
        <v>0</v>
      </c>
      <c r="H589" s="30">
        <v>0</v>
      </c>
      <c r="I589" s="16">
        <f t="shared" si="77"/>
        <v>1573.4558768960924</v>
      </c>
    </row>
    <row r="590" spans="1:9" x14ac:dyDescent="0.25">
      <c r="A590" s="21" t="s">
        <v>24</v>
      </c>
      <c r="B590" s="22">
        <v>236.02234088674447</v>
      </c>
      <c r="C590" s="22">
        <v>0</v>
      </c>
      <c r="D590" s="22">
        <v>520.55425302566618</v>
      </c>
      <c r="E590" s="22">
        <v>114.71111220109181</v>
      </c>
      <c r="F590" s="214"/>
      <c r="G590" s="22">
        <v>356.63865010053161</v>
      </c>
      <c r="H590" s="23">
        <v>9.284482682315276E-2</v>
      </c>
      <c r="I590" s="24">
        <f t="shared" si="77"/>
        <v>1228.0192010408573</v>
      </c>
    </row>
    <row r="591" spans="1:9" x14ac:dyDescent="0.25">
      <c r="A591" s="29" t="s">
        <v>23</v>
      </c>
      <c r="B591" s="18">
        <v>118.00317864108955</v>
      </c>
      <c r="C591" s="18">
        <v>0.74811909442152513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77"/>
        <v>118.75129773551107</v>
      </c>
    </row>
    <row r="592" spans="1:9" x14ac:dyDescent="0.25">
      <c r="A592" s="21" t="s">
        <v>58</v>
      </c>
      <c r="B592" s="22">
        <v>11.874650508218961</v>
      </c>
      <c r="C592" s="22">
        <v>0</v>
      </c>
      <c r="D592" s="22">
        <v>2.1109631774013118</v>
      </c>
      <c r="E592" s="22">
        <v>0</v>
      </c>
      <c r="F592" s="214"/>
      <c r="G592" s="22">
        <v>0</v>
      </c>
      <c r="H592" s="23">
        <v>0</v>
      </c>
      <c r="I592" s="24">
        <f t="shared" si="77"/>
        <v>13.985613685620272</v>
      </c>
    </row>
    <row r="593" spans="1:11" x14ac:dyDescent="0.25">
      <c r="A593" s="29" t="s">
        <v>21</v>
      </c>
      <c r="B593" s="18">
        <v>15.775815312938951</v>
      </c>
      <c r="C593" s="18">
        <v>0</v>
      </c>
      <c r="D593" s="18">
        <v>0.97303995459222781</v>
      </c>
      <c r="E593" s="18">
        <v>0</v>
      </c>
      <c r="F593" s="214"/>
      <c r="G593" s="18">
        <v>0</v>
      </c>
      <c r="H593" s="30">
        <v>0</v>
      </c>
      <c r="I593" s="16">
        <f t="shared" si="77"/>
        <v>16.74885526753118</v>
      </c>
    </row>
    <row r="594" spans="1:11" x14ac:dyDescent="0.25">
      <c r="A594" s="21" t="s">
        <v>20</v>
      </c>
      <c r="B594" s="22">
        <v>14.785066191837544</v>
      </c>
      <c r="C594" s="22">
        <v>0</v>
      </c>
      <c r="D594" s="22">
        <v>0.27317269073740491</v>
      </c>
      <c r="E594" s="22">
        <v>0</v>
      </c>
      <c r="F594" s="214"/>
      <c r="G594" s="22">
        <v>0</v>
      </c>
      <c r="H594" s="23">
        <v>0</v>
      </c>
      <c r="I594" s="24">
        <f t="shared" si="77"/>
        <v>15.058238882574949</v>
      </c>
    </row>
    <row r="595" spans="1:11" x14ac:dyDescent="0.25">
      <c r="A595" s="32" t="s">
        <v>62</v>
      </c>
      <c r="B595" s="18">
        <v>143.67321364598811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77"/>
        <v>143.67321364598811</v>
      </c>
    </row>
    <row r="596" spans="1:11" ht="14.4" x14ac:dyDescent="0.3">
      <c r="A596" s="34" t="s">
        <v>22</v>
      </c>
      <c r="B596" s="35">
        <v>143.67321364598811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77"/>
        <v>143.67321364598811</v>
      </c>
    </row>
    <row r="597" spans="1:11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77"/>
        <v>0</v>
      </c>
    </row>
    <row r="598" spans="1:11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77"/>
        <v>0</v>
      </c>
    </row>
    <row r="599" spans="1:11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77"/>
        <v>0</v>
      </c>
    </row>
    <row r="600" spans="1:11" x14ac:dyDescent="0.25">
      <c r="A600" s="56" t="s">
        <v>25</v>
      </c>
      <c r="B600" s="57">
        <f>SUM(B579:B595)</f>
        <v>2657.4783982919776</v>
      </c>
      <c r="C600" s="57">
        <f t="shared" ref="C600:I600" si="78">SUM(C579:C595)</f>
        <v>237.81151291382776</v>
      </c>
      <c r="D600" s="57">
        <f t="shared" si="78"/>
        <v>602.34388658969976</v>
      </c>
      <c r="E600" s="57">
        <f t="shared" si="78"/>
        <v>189.3347497858727</v>
      </c>
      <c r="F600" s="57">
        <f t="shared" si="78"/>
        <v>0</v>
      </c>
      <c r="G600" s="57">
        <f t="shared" si="78"/>
        <v>356.63865010053161</v>
      </c>
      <c r="H600" s="58">
        <f t="shared" si="78"/>
        <v>9.284482682315276E-2</v>
      </c>
      <c r="I600" s="16">
        <f t="shared" si="78"/>
        <v>4043.7000425087326</v>
      </c>
    </row>
    <row r="601" spans="1:11" s="1" customFormat="1" ht="15" thickBot="1" x14ac:dyDescent="0.35">
      <c r="A601" s="110" t="s">
        <v>86</v>
      </c>
      <c r="B601" s="98">
        <f>IF($I600=0,"-",B600/$I600)</f>
        <v>0.6571897940885012</v>
      </c>
      <c r="C601" s="98">
        <f t="shared" ref="C601:H601" si="79">IF($I600=0,"-",C600/$I600)</f>
        <v>5.881037426462727E-2</v>
      </c>
      <c r="D601" s="98">
        <f t="shared" si="79"/>
        <v>0.14895859738795128</v>
      </c>
      <c r="E601" s="98">
        <f t="shared" si="79"/>
        <v>4.6822154906526754E-2</v>
      </c>
      <c r="F601" s="98">
        <f t="shared" si="79"/>
        <v>0</v>
      </c>
      <c r="G601" s="98">
        <f t="shared" si="79"/>
        <v>8.819611898791363E-2</v>
      </c>
      <c r="H601" s="99">
        <f t="shared" si="79"/>
        <v>2.2960364479841918E-5</v>
      </c>
      <c r="I601" s="63">
        <f>SUM(B601:H601)</f>
        <v>0.99999999999999989</v>
      </c>
      <c r="K601" s="174"/>
    </row>
    <row r="602" spans="1:11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</row>
    <row r="603" spans="1:11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</row>
    <row r="604" spans="1:11" ht="14.25" customHeight="1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</row>
    <row r="605" spans="1:11" x14ac:dyDescent="0.25">
      <c r="A605" s="13" t="s">
        <v>6</v>
      </c>
      <c r="B605" s="14">
        <v>86.347078618456294</v>
      </c>
      <c r="C605" s="14">
        <v>0</v>
      </c>
      <c r="D605" s="14">
        <v>5.9040737516893191</v>
      </c>
      <c r="E605" s="14">
        <v>0</v>
      </c>
      <c r="F605" s="213"/>
      <c r="G605" s="14">
        <v>0</v>
      </c>
      <c r="H605" s="15">
        <v>0</v>
      </c>
      <c r="I605" s="16">
        <f>SUM(B605:H605)</f>
        <v>92.251152370145618</v>
      </c>
    </row>
    <row r="606" spans="1:11" x14ac:dyDescent="0.25">
      <c r="A606" s="21" t="s">
        <v>7</v>
      </c>
      <c r="B606" s="22">
        <v>35.221892697094582</v>
      </c>
      <c r="C606" s="22">
        <v>0</v>
      </c>
      <c r="D606" s="22">
        <v>2.4083345433910828</v>
      </c>
      <c r="E606" s="22">
        <v>0</v>
      </c>
      <c r="F606" s="214"/>
      <c r="G606" s="22">
        <v>0</v>
      </c>
      <c r="H606" s="23">
        <v>0</v>
      </c>
      <c r="I606" s="24">
        <f>SUM(B606:H606)</f>
        <v>37.630227240485667</v>
      </c>
    </row>
    <row r="607" spans="1:11" x14ac:dyDescent="0.25">
      <c r="A607" s="29" t="s">
        <v>9</v>
      </c>
      <c r="B607" s="18">
        <v>192.77943829130467</v>
      </c>
      <c r="C607" s="18">
        <v>0</v>
      </c>
      <c r="D607" s="18">
        <v>13.181500054106303</v>
      </c>
      <c r="E607" s="18">
        <v>0</v>
      </c>
      <c r="F607" s="214"/>
      <c r="G607" s="18">
        <v>0</v>
      </c>
      <c r="H607" s="30">
        <v>0</v>
      </c>
      <c r="I607" s="16">
        <f t="shared" ref="I607:I625" si="80">SUM(B607:H607)</f>
        <v>205.96093834541097</v>
      </c>
    </row>
    <row r="608" spans="1:11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80"/>
        <v>0</v>
      </c>
    </row>
    <row r="609" spans="1:9" x14ac:dyDescent="0.25">
      <c r="A609" s="29" t="s">
        <v>15</v>
      </c>
      <c r="B609" s="18">
        <v>303.1905973689743</v>
      </c>
      <c r="C609" s="18">
        <v>0</v>
      </c>
      <c r="D609" s="18">
        <v>23.875850709746622</v>
      </c>
      <c r="E609" s="18">
        <v>0</v>
      </c>
      <c r="F609" s="214"/>
      <c r="G609" s="18">
        <v>0</v>
      </c>
      <c r="H609" s="30">
        <v>0</v>
      </c>
      <c r="I609" s="16">
        <f t="shared" si="80"/>
        <v>327.0664480787209</v>
      </c>
    </row>
    <row r="610" spans="1:9" x14ac:dyDescent="0.25">
      <c r="A610" s="21" t="s">
        <v>67</v>
      </c>
      <c r="B610" s="22">
        <v>1940.0647922307571</v>
      </c>
      <c r="C610" s="22">
        <v>0</v>
      </c>
      <c r="D610" s="22">
        <v>152.77748633532389</v>
      </c>
      <c r="E610" s="22">
        <v>0</v>
      </c>
      <c r="F610" s="214"/>
      <c r="G610" s="22">
        <v>0</v>
      </c>
      <c r="H610" s="23">
        <v>0</v>
      </c>
      <c r="I610" s="24">
        <f t="shared" si="80"/>
        <v>2092.8422785660809</v>
      </c>
    </row>
    <row r="611" spans="1:9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80"/>
        <v>0</v>
      </c>
    </row>
    <row r="612" spans="1:9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80"/>
        <v>0</v>
      </c>
    </row>
    <row r="613" spans="1:9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80"/>
        <v>0</v>
      </c>
    </row>
    <row r="614" spans="1:9" x14ac:dyDescent="0.25">
      <c r="A614" s="21" t="s">
        <v>16</v>
      </c>
      <c r="B614" s="22">
        <v>50.910399797259949</v>
      </c>
      <c r="C614" s="22">
        <v>0</v>
      </c>
      <c r="D614" s="22">
        <v>4.0091253346278055</v>
      </c>
      <c r="E614" s="22">
        <v>0</v>
      </c>
      <c r="F614" s="214"/>
      <c r="G614" s="22">
        <v>0</v>
      </c>
      <c r="H614" s="23">
        <v>0</v>
      </c>
      <c r="I614" s="24">
        <f t="shared" si="80"/>
        <v>54.919525131887752</v>
      </c>
    </row>
    <row r="615" spans="1:9" x14ac:dyDescent="0.25">
      <c r="A615" s="29" t="s">
        <v>136</v>
      </c>
      <c r="B615" s="18">
        <v>1736.0376682352744</v>
      </c>
      <c r="C615" s="18">
        <v>0</v>
      </c>
      <c r="D615" s="18">
        <v>548.22242154798141</v>
      </c>
      <c r="E615" s="18">
        <v>0</v>
      </c>
      <c r="F615" s="214"/>
      <c r="G615" s="18">
        <v>0</v>
      </c>
      <c r="H615" s="30">
        <v>0</v>
      </c>
      <c r="I615" s="16">
        <f t="shared" si="80"/>
        <v>2284.2600897832558</v>
      </c>
    </row>
    <row r="616" spans="1:9" x14ac:dyDescent="0.25">
      <c r="A616" s="21" t="s">
        <v>24</v>
      </c>
      <c r="B616" s="22">
        <v>720.13151203783627</v>
      </c>
      <c r="C616" s="22">
        <v>0</v>
      </c>
      <c r="D616" s="22">
        <v>818.01346513035764</v>
      </c>
      <c r="E616" s="22">
        <v>471.75990496949686</v>
      </c>
      <c r="F616" s="214"/>
      <c r="G616" s="22">
        <v>123.55616558724918</v>
      </c>
      <c r="H616" s="23">
        <v>0</v>
      </c>
      <c r="I616" s="24">
        <f t="shared" si="80"/>
        <v>2133.4610477249398</v>
      </c>
    </row>
    <row r="617" spans="1:9" x14ac:dyDescent="0.25">
      <c r="A617" s="29" t="s">
        <v>23</v>
      </c>
      <c r="B617" s="18">
        <v>124.14666135635926</v>
      </c>
      <c r="C617" s="18">
        <v>0</v>
      </c>
      <c r="D617" s="18">
        <v>28.894094753551066</v>
      </c>
      <c r="E617" s="18">
        <v>0</v>
      </c>
      <c r="F617" s="214"/>
      <c r="G617" s="18">
        <v>0</v>
      </c>
      <c r="H617" s="30">
        <v>0</v>
      </c>
      <c r="I617" s="16">
        <f t="shared" si="80"/>
        <v>153.04075610991032</v>
      </c>
    </row>
    <row r="618" spans="1:9" x14ac:dyDescent="0.25">
      <c r="A618" s="21" t="s">
        <v>58</v>
      </c>
      <c r="B618" s="22">
        <v>2691.4166434760591</v>
      </c>
      <c r="C618" s="22">
        <v>0</v>
      </c>
      <c r="D618" s="22">
        <v>282.52439903892332</v>
      </c>
      <c r="E618" s="22">
        <v>0</v>
      </c>
      <c r="F618" s="214"/>
      <c r="G618" s="22">
        <v>0</v>
      </c>
      <c r="H618" s="23">
        <v>0</v>
      </c>
      <c r="I618" s="24">
        <f t="shared" si="80"/>
        <v>2973.9410425149827</v>
      </c>
    </row>
    <row r="619" spans="1:9" x14ac:dyDescent="0.25">
      <c r="A619" s="29" t="s">
        <v>21</v>
      </c>
      <c r="B619" s="18">
        <v>129.00200952660475</v>
      </c>
      <c r="C619" s="18">
        <v>0</v>
      </c>
      <c r="D619" s="18">
        <v>13.541647408870112</v>
      </c>
      <c r="E619" s="18">
        <v>0</v>
      </c>
      <c r="F619" s="214"/>
      <c r="G619" s="18">
        <v>0</v>
      </c>
      <c r="H619" s="30">
        <v>0</v>
      </c>
      <c r="I619" s="16">
        <f t="shared" si="80"/>
        <v>142.54365693547487</v>
      </c>
    </row>
    <row r="620" spans="1:9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80"/>
        <v>0</v>
      </c>
    </row>
    <row r="621" spans="1:9" x14ac:dyDescent="0.25">
      <c r="A621" s="32" t="s">
        <v>62</v>
      </c>
      <c r="B621" s="18">
        <v>42.999971284591645</v>
      </c>
      <c r="C621" s="18">
        <v>0</v>
      </c>
      <c r="D621" s="18">
        <v>115.91139679084654</v>
      </c>
      <c r="E621" s="18">
        <v>0</v>
      </c>
      <c r="F621" s="214"/>
      <c r="G621" s="18">
        <v>0</v>
      </c>
      <c r="H621" s="30">
        <v>0</v>
      </c>
      <c r="I621" s="16">
        <f t="shared" si="80"/>
        <v>158.91136807543819</v>
      </c>
    </row>
    <row r="622" spans="1:9" ht="14.4" x14ac:dyDescent="0.3">
      <c r="A622" s="34" t="s">
        <v>22</v>
      </c>
      <c r="B622" s="35">
        <v>42.999971284591645</v>
      </c>
      <c r="C622" s="35">
        <v>0</v>
      </c>
      <c r="D622" s="35">
        <v>115.91139679084654</v>
      </c>
      <c r="E622" s="35">
        <v>0</v>
      </c>
      <c r="F622" s="214"/>
      <c r="G622" s="35">
        <v>0</v>
      </c>
      <c r="H622" s="36">
        <v>0</v>
      </c>
      <c r="I622" s="37">
        <f t="shared" si="80"/>
        <v>158.91136807543819</v>
      </c>
    </row>
    <row r="623" spans="1:9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80"/>
        <v>0</v>
      </c>
    </row>
    <row r="624" spans="1:9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80"/>
        <v>0</v>
      </c>
    </row>
    <row r="625" spans="1:11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80"/>
        <v>0</v>
      </c>
    </row>
    <row r="626" spans="1:11" x14ac:dyDescent="0.25">
      <c r="A626" s="56" t="s">
        <v>25</v>
      </c>
      <c r="B626" s="57">
        <f>SUM(B605:B621)</f>
        <v>8052.2486649205721</v>
      </c>
      <c r="C626" s="57">
        <f t="shared" ref="C626:I626" si="81">SUM(C605:C621)</f>
        <v>0</v>
      </c>
      <c r="D626" s="57">
        <f t="shared" si="81"/>
        <v>2009.2637953994151</v>
      </c>
      <c r="E626" s="57">
        <f t="shared" si="81"/>
        <v>471.75990496949686</v>
      </c>
      <c r="F626" s="57">
        <f t="shared" si="81"/>
        <v>0</v>
      </c>
      <c r="G626" s="57">
        <f t="shared" si="81"/>
        <v>123.55616558724918</v>
      </c>
      <c r="H626" s="58">
        <f t="shared" si="81"/>
        <v>0</v>
      </c>
      <c r="I626" s="16">
        <f t="shared" si="81"/>
        <v>10656.828530876734</v>
      </c>
    </row>
    <row r="627" spans="1:11" s="1" customFormat="1" ht="15" thickBot="1" x14ac:dyDescent="0.35">
      <c r="A627" s="110" t="s">
        <v>86</v>
      </c>
      <c r="B627" s="98">
        <f>IF($I626=0,"-",B626/$I626)</f>
        <v>0.75559521686872033</v>
      </c>
      <c r="C627" s="98">
        <f t="shared" ref="C627:H627" si="82">IF($I626=0,"-",C626/$I626)</f>
        <v>0</v>
      </c>
      <c r="D627" s="98">
        <f t="shared" si="82"/>
        <v>0.1885423782111012</v>
      </c>
      <c r="E627" s="98">
        <f t="shared" si="82"/>
        <v>4.4268320880141376E-2</v>
      </c>
      <c r="F627" s="98">
        <f t="shared" si="82"/>
        <v>0</v>
      </c>
      <c r="G627" s="98">
        <f t="shared" si="82"/>
        <v>1.1594084040037029E-2</v>
      </c>
      <c r="H627" s="99">
        <f t="shared" si="82"/>
        <v>0</v>
      </c>
      <c r="I627" s="63">
        <f>SUM(B627:H627)</f>
        <v>1</v>
      </c>
      <c r="K627" s="174"/>
    </row>
    <row r="628" spans="1:11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</row>
    <row r="629" spans="1:11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</row>
    <row r="630" spans="1:11" ht="14.2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</row>
    <row r="631" spans="1:11" x14ac:dyDescent="0.25">
      <c r="A631" s="13" t="s">
        <v>6</v>
      </c>
      <c r="B631" s="14">
        <v>0.17628647336624256</v>
      </c>
      <c r="C631" s="14">
        <v>0</v>
      </c>
      <c r="D631" s="14">
        <v>0.26470598424230818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0.44099245760855077</v>
      </c>
    </row>
    <row r="632" spans="1:11" x14ac:dyDescent="0.25">
      <c r="A632" s="21" t="s">
        <v>7</v>
      </c>
      <c r="B632" s="22">
        <v>1.2047108325940343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>SUM(B632:H632)</f>
        <v>1.2047108325940343</v>
      </c>
    </row>
    <row r="633" spans="1:11" x14ac:dyDescent="0.25">
      <c r="A633" s="29" t="s">
        <v>9</v>
      </c>
      <c r="B633" s="18">
        <v>3.9492215939934141</v>
      </c>
      <c r="C633" s="18">
        <v>0</v>
      </c>
      <c r="D633" s="18">
        <v>1.2651115903847644E-2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ref="I633:I651" si="83">SUM(B633:H633)</f>
        <v>3.9618727098972619</v>
      </c>
    </row>
    <row r="634" spans="1:11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83"/>
        <v>0</v>
      </c>
    </row>
    <row r="635" spans="1:11" x14ac:dyDescent="0.25">
      <c r="A635" s="29" t="s">
        <v>15</v>
      </c>
      <c r="B635" s="18">
        <v>78.414912314618434</v>
      </c>
      <c r="C635" s="18">
        <v>0.33891416589596479</v>
      </c>
      <c r="D635" s="18">
        <v>6.318652448336513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83"/>
        <v>85.072478928850913</v>
      </c>
    </row>
    <row r="636" spans="1:11" x14ac:dyDescent="0.25">
      <c r="A636" s="21" t="s">
        <v>67</v>
      </c>
      <c r="B636" s="22">
        <v>1.8642772803822782</v>
      </c>
      <c r="C636" s="22">
        <v>4.2072648705132561E-2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83"/>
        <v>1.9063499290874109</v>
      </c>
    </row>
    <row r="637" spans="1:11" x14ac:dyDescent="0.25">
      <c r="A637" s="29" t="s">
        <v>56</v>
      </c>
      <c r="B637" s="18">
        <v>0</v>
      </c>
      <c r="C637" s="18">
        <v>0.35022018635999208</v>
      </c>
      <c r="D637" s="18">
        <v>0</v>
      </c>
      <c r="E637" s="18">
        <v>16.998168143360804</v>
      </c>
      <c r="F637" s="18">
        <v>671.30490893862088</v>
      </c>
      <c r="G637" s="18">
        <v>0</v>
      </c>
      <c r="H637" s="30">
        <v>0</v>
      </c>
      <c r="I637" s="16">
        <f t="shared" si="83"/>
        <v>688.6532972683417</v>
      </c>
    </row>
    <row r="638" spans="1:11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7.7565876396736115</v>
      </c>
      <c r="F638" s="22">
        <v>0</v>
      </c>
      <c r="G638" s="22">
        <v>0</v>
      </c>
      <c r="H638" s="23">
        <v>0</v>
      </c>
      <c r="I638" s="24">
        <f t="shared" si="83"/>
        <v>7.7565876396736115</v>
      </c>
    </row>
    <row r="639" spans="1:11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83"/>
        <v>0</v>
      </c>
    </row>
    <row r="640" spans="1:11" x14ac:dyDescent="0.25">
      <c r="A640" s="21" t="s">
        <v>16</v>
      </c>
      <c r="B640" s="22">
        <v>4.3463510446099507</v>
      </c>
      <c r="C640" s="22">
        <v>0</v>
      </c>
      <c r="D640" s="22">
        <v>2.1041692895010622E-2</v>
      </c>
      <c r="E640" s="22">
        <v>0.12803266714510239</v>
      </c>
      <c r="F640" s="22">
        <v>0</v>
      </c>
      <c r="G640" s="22">
        <v>0</v>
      </c>
      <c r="H640" s="23">
        <v>0</v>
      </c>
      <c r="I640" s="24">
        <f t="shared" si="83"/>
        <v>4.4954254046500637</v>
      </c>
    </row>
    <row r="641" spans="1:11" x14ac:dyDescent="0.25">
      <c r="A641" s="29" t="s">
        <v>136</v>
      </c>
      <c r="B641" s="18">
        <v>20.573221336001613</v>
      </c>
      <c r="C641" s="18">
        <v>0</v>
      </c>
      <c r="D641" s="18">
        <v>5.3172794256027798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83"/>
        <v>25.890500761604393</v>
      </c>
    </row>
    <row r="642" spans="1:11" x14ac:dyDescent="0.25">
      <c r="A642" s="21" t="s">
        <v>24</v>
      </c>
      <c r="B642" s="22">
        <v>44.544471648218881</v>
      </c>
      <c r="C642" s="22">
        <v>5.7877677369421635E-2</v>
      </c>
      <c r="D642" s="22">
        <v>0.92137126912527789</v>
      </c>
      <c r="E642" s="22">
        <v>74.018963828220009</v>
      </c>
      <c r="F642" s="22">
        <v>0</v>
      </c>
      <c r="G642" s="22">
        <v>24.960693741134776</v>
      </c>
      <c r="H642" s="23">
        <v>0.35019831294410309</v>
      </c>
      <c r="I642" s="24">
        <f t="shared" si="83"/>
        <v>144.85357647701247</v>
      </c>
    </row>
    <row r="643" spans="1:11" x14ac:dyDescent="0.25">
      <c r="A643" s="29" t="s">
        <v>23</v>
      </c>
      <c r="B643" s="18">
        <v>2.1437937197072823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83"/>
        <v>2.1437937197072823</v>
      </c>
    </row>
    <row r="644" spans="1:11" x14ac:dyDescent="0.25">
      <c r="A644" s="21" t="s">
        <v>58</v>
      </c>
      <c r="B644" s="22">
        <v>116.10560293354695</v>
      </c>
      <c r="C644" s="22">
        <v>5.2591897538038115</v>
      </c>
      <c r="D644" s="22">
        <v>66.11141235431856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83"/>
        <v>187.47620504166932</v>
      </c>
    </row>
    <row r="645" spans="1:11" x14ac:dyDescent="0.25">
      <c r="A645" s="29" t="s">
        <v>21</v>
      </c>
      <c r="B645" s="18">
        <v>34.998453854316189</v>
      </c>
      <c r="C645" s="18">
        <v>0</v>
      </c>
      <c r="D645" s="18">
        <v>10.341624968033029</v>
      </c>
      <c r="E645" s="18">
        <v>0</v>
      </c>
      <c r="F645" s="18">
        <v>9.2515437192989793</v>
      </c>
      <c r="G645" s="18">
        <v>0</v>
      </c>
      <c r="H645" s="30">
        <v>0</v>
      </c>
      <c r="I645" s="16">
        <f t="shared" si="83"/>
        <v>54.591622541648199</v>
      </c>
    </row>
    <row r="646" spans="1:11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83"/>
        <v>0</v>
      </c>
    </row>
    <row r="647" spans="1:11" x14ac:dyDescent="0.25">
      <c r="A647" s="32" t="s">
        <v>62</v>
      </c>
      <c r="B647" s="18">
        <v>2.1457465146117713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83"/>
        <v>2.1457465146117713</v>
      </c>
    </row>
    <row r="648" spans="1:11" ht="14.4" x14ac:dyDescent="0.3">
      <c r="A648" s="34" t="s">
        <v>22</v>
      </c>
      <c r="B648" s="35">
        <v>2.1457465146117713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83"/>
        <v>2.1457465146117713</v>
      </c>
    </row>
    <row r="649" spans="1:11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83"/>
        <v>0</v>
      </c>
    </row>
    <row r="650" spans="1:11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83"/>
        <v>0</v>
      </c>
    </row>
    <row r="651" spans="1:11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83"/>
        <v>0</v>
      </c>
    </row>
    <row r="652" spans="1:11" x14ac:dyDescent="0.25">
      <c r="A652" s="56" t="s">
        <v>25</v>
      </c>
      <c r="B652" s="57">
        <f>SUM(B631:B647)</f>
        <v>310.46704954596703</v>
      </c>
      <c r="C652" s="57">
        <f t="shared" ref="C652:I652" si="84">SUM(C631:C647)</f>
        <v>6.0482744321343223</v>
      </c>
      <c r="D652" s="57">
        <f t="shared" si="84"/>
        <v>89.308739258457322</v>
      </c>
      <c r="E652" s="57">
        <f t="shared" si="84"/>
        <v>98.901752278399528</v>
      </c>
      <c r="F652" s="57">
        <f t="shared" si="84"/>
        <v>680.55645265791986</v>
      </c>
      <c r="G652" s="57">
        <f t="shared" si="84"/>
        <v>24.960693741134776</v>
      </c>
      <c r="H652" s="58">
        <f t="shared" si="84"/>
        <v>0.35019831294410309</v>
      </c>
      <c r="I652" s="16">
        <f t="shared" si="84"/>
        <v>1210.5931602269568</v>
      </c>
    </row>
    <row r="653" spans="1:11" s="1" customFormat="1" ht="15" thickBot="1" x14ac:dyDescent="0.35">
      <c r="A653" s="110" t="s">
        <v>86</v>
      </c>
      <c r="B653" s="98">
        <f>IF($I652=0,"-",B652/$I652)</f>
        <v>0.25645861858971847</v>
      </c>
      <c r="C653" s="98">
        <f t="shared" ref="C653:H653" si="85">IF($I652=0,"-",C652/$I652)</f>
        <v>4.9961247352499644E-3</v>
      </c>
      <c r="D653" s="98">
        <f t="shared" si="85"/>
        <v>7.377271092603406E-2</v>
      </c>
      <c r="E653" s="98">
        <f t="shared" si="85"/>
        <v>8.1696936285232155E-2</v>
      </c>
      <c r="F653" s="98">
        <f t="shared" si="85"/>
        <v>0.56216776619680564</v>
      </c>
      <c r="G653" s="98">
        <f t="shared" si="85"/>
        <v>2.0618564982190425E-2</v>
      </c>
      <c r="H653" s="99">
        <f t="shared" si="85"/>
        <v>2.8927828476946741E-4</v>
      </c>
      <c r="I653" s="63">
        <f>SUM(B653:H653)</f>
        <v>1.0000000000000002</v>
      </c>
      <c r="K653" s="174"/>
    </row>
    <row r="654" spans="1:11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</row>
  </sheetData>
  <mergeCells count="79">
    <mergeCell ref="B84:I84"/>
    <mergeCell ref="B6:I6"/>
    <mergeCell ref="B32:I32"/>
    <mergeCell ref="B58:I58"/>
    <mergeCell ref="A1:I3"/>
    <mergeCell ref="A5:A6"/>
    <mergeCell ref="A31:A32"/>
    <mergeCell ref="F33:F53"/>
    <mergeCell ref="A57:A58"/>
    <mergeCell ref="B59:E79"/>
    <mergeCell ref="G59:H79"/>
    <mergeCell ref="A83:A84"/>
    <mergeCell ref="A109:A110"/>
    <mergeCell ref="B110:I110"/>
    <mergeCell ref="F111:F131"/>
    <mergeCell ref="A135:A136"/>
    <mergeCell ref="B136:I136"/>
    <mergeCell ref="F137:F157"/>
    <mergeCell ref="A161:A162"/>
    <mergeCell ref="B162:I162"/>
    <mergeCell ref="F163:F183"/>
    <mergeCell ref="A187:A188"/>
    <mergeCell ref="B188:I188"/>
    <mergeCell ref="F189:F209"/>
    <mergeCell ref="A213:A214"/>
    <mergeCell ref="B214:I214"/>
    <mergeCell ref="F215:F235"/>
    <mergeCell ref="A239:A240"/>
    <mergeCell ref="B240:I240"/>
    <mergeCell ref="F241:F261"/>
    <mergeCell ref="A265:A266"/>
    <mergeCell ref="B266:I266"/>
    <mergeCell ref="F267:F287"/>
    <mergeCell ref="A291:A292"/>
    <mergeCell ref="B292:I292"/>
    <mergeCell ref="F293:F313"/>
    <mergeCell ref="A317:A318"/>
    <mergeCell ref="B318:I318"/>
    <mergeCell ref="F319:F339"/>
    <mergeCell ref="A343:A344"/>
    <mergeCell ref="B344:I344"/>
    <mergeCell ref="F345:F365"/>
    <mergeCell ref="A369:A370"/>
    <mergeCell ref="B370:I370"/>
    <mergeCell ref="F371:F391"/>
    <mergeCell ref="A395:A396"/>
    <mergeCell ref="B396:I396"/>
    <mergeCell ref="F397:F417"/>
    <mergeCell ref="A421:A422"/>
    <mergeCell ref="B422:I422"/>
    <mergeCell ref="F423:F443"/>
    <mergeCell ref="A447:A448"/>
    <mergeCell ref="B448:I448"/>
    <mergeCell ref="B449:E469"/>
    <mergeCell ref="G449:H469"/>
    <mergeCell ref="A473:A474"/>
    <mergeCell ref="B474:I474"/>
    <mergeCell ref="B475:E495"/>
    <mergeCell ref="G475:H495"/>
    <mergeCell ref="A499:A500"/>
    <mergeCell ref="B500:I500"/>
    <mergeCell ref="B501:E521"/>
    <mergeCell ref="G501:H521"/>
    <mergeCell ref="A525:A526"/>
    <mergeCell ref="B526:I526"/>
    <mergeCell ref="B527:E547"/>
    <mergeCell ref="G527:H547"/>
    <mergeCell ref="A551:A552"/>
    <mergeCell ref="B552:I552"/>
    <mergeCell ref="B553:E573"/>
    <mergeCell ref="G553:H573"/>
    <mergeCell ref="F605:F625"/>
    <mergeCell ref="A629:A630"/>
    <mergeCell ref="B630:I630"/>
    <mergeCell ref="A577:A578"/>
    <mergeCell ref="B578:I578"/>
    <mergeCell ref="F579:F599"/>
    <mergeCell ref="A603:A604"/>
    <mergeCell ref="B604:I604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FFFF"/>
  </sheetPr>
  <dimension ref="A1:L654"/>
  <sheetViews>
    <sheetView zoomScale="60" zoomScaleNormal="60" workbookViewId="0">
      <selection activeCell="J133" sqref="J133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4.09765625" bestFit="1" customWidth="1"/>
    <col min="11" max="11" width="14.09765625" style="174" bestFit="1" customWidth="1"/>
  </cols>
  <sheetData>
    <row r="1" spans="1:12" ht="15" customHeight="1" thickTop="1" x14ac:dyDescent="0.25">
      <c r="A1" s="248" t="s">
        <v>104</v>
      </c>
      <c r="B1" s="249"/>
      <c r="C1" s="249"/>
      <c r="D1" s="249"/>
      <c r="E1" s="249"/>
      <c r="F1" s="249"/>
      <c r="G1" s="249"/>
      <c r="H1" s="249"/>
      <c r="I1" s="250"/>
    </row>
    <row r="2" spans="1:12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</row>
    <row r="3" spans="1:12" ht="36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</row>
    <row r="4" spans="1:12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</row>
    <row r="5" spans="1:12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L5" s="134"/>
    </row>
    <row r="6" spans="1:12" ht="13.5" customHeight="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</row>
    <row r="7" spans="1:12" ht="13.5" customHeight="1" x14ac:dyDescent="0.25">
      <c r="A7" s="13" t="s">
        <v>6</v>
      </c>
      <c r="B7" s="14">
        <f>B33+B59+B85</f>
        <v>118.41316917821078</v>
      </c>
      <c r="C7" s="14">
        <f t="shared" ref="C7:H7" si="0">C33+C59+C85</f>
        <v>0</v>
      </c>
      <c r="D7" s="14">
        <f t="shared" si="0"/>
        <v>9.3116322288307813</v>
      </c>
      <c r="E7" s="14">
        <f t="shared" si="0"/>
        <v>0</v>
      </c>
      <c r="F7" s="14">
        <f t="shared" si="0"/>
        <v>2.4243183162290717E-2</v>
      </c>
      <c r="G7" s="14">
        <f t="shared" si="0"/>
        <v>0</v>
      </c>
      <c r="H7" s="15">
        <f t="shared" si="0"/>
        <v>0</v>
      </c>
      <c r="I7" s="16">
        <f>SUM(B7:H7)</f>
        <v>127.74904459020384</v>
      </c>
      <c r="J7" s="7"/>
    </row>
    <row r="8" spans="1:12" ht="13.5" customHeight="1" x14ac:dyDescent="0.25">
      <c r="A8" s="21" t="s">
        <v>7</v>
      </c>
      <c r="B8" s="22">
        <f t="shared" ref="B8:H23" si="1">B34+B60+B86</f>
        <v>48.450491907364203</v>
      </c>
      <c r="C8" s="22">
        <f t="shared" si="1"/>
        <v>0</v>
      </c>
      <c r="D8" s="22">
        <f t="shared" si="1"/>
        <v>4.1630589282319059</v>
      </c>
      <c r="E8" s="22">
        <f t="shared" si="1"/>
        <v>0</v>
      </c>
      <c r="F8" s="22">
        <f t="shared" si="1"/>
        <v>0.10802</v>
      </c>
      <c r="G8" s="22">
        <f t="shared" si="1"/>
        <v>0</v>
      </c>
      <c r="H8" s="23">
        <f t="shared" si="1"/>
        <v>0</v>
      </c>
      <c r="I8" s="24">
        <f>SUM(B8:H8)</f>
        <v>52.721570835596111</v>
      </c>
      <c r="J8" s="7"/>
    </row>
    <row r="9" spans="1:12" ht="13.5" customHeight="1" x14ac:dyDescent="0.25">
      <c r="A9" s="29" t="s">
        <v>9</v>
      </c>
      <c r="B9" s="18">
        <f t="shared" si="1"/>
        <v>197.68033977873961</v>
      </c>
      <c r="C9" s="18">
        <f t="shared" si="1"/>
        <v>0</v>
      </c>
      <c r="D9" s="18">
        <f t="shared" si="1"/>
        <v>12.945118793134228</v>
      </c>
      <c r="E9" s="18">
        <f t="shared" si="1"/>
        <v>0</v>
      </c>
      <c r="F9" s="18">
        <f t="shared" si="1"/>
        <v>0</v>
      </c>
      <c r="G9" s="18">
        <f t="shared" si="1"/>
        <v>0</v>
      </c>
      <c r="H9" s="30">
        <f t="shared" si="1"/>
        <v>0</v>
      </c>
      <c r="I9" s="16">
        <f t="shared" ref="I9:I27" si="2">SUM(B9:H9)</f>
        <v>210.62545857187382</v>
      </c>
      <c r="J9" s="7"/>
    </row>
    <row r="10" spans="1:12" ht="13.5" customHeight="1" x14ac:dyDescent="0.25">
      <c r="A10" s="21" t="s">
        <v>54</v>
      </c>
      <c r="B10" s="22">
        <f t="shared" si="1"/>
        <v>0</v>
      </c>
      <c r="C10" s="22">
        <f t="shared" si="1"/>
        <v>0</v>
      </c>
      <c r="D10" s="22">
        <f t="shared" si="1"/>
        <v>0</v>
      </c>
      <c r="E10" s="22">
        <f t="shared" si="1"/>
        <v>0</v>
      </c>
      <c r="F10" s="22">
        <f t="shared" si="1"/>
        <v>0</v>
      </c>
      <c r="G10" s="22">
        <f t="shared" si="1"/>
        <v>0</v>
      </c>
      <c r="H10" s="23">
        <f t="shared" si="1"/>
        <v>0</v>
      </c>
      <c r="I10" s="24">
        <f t="shared" si="2"/>
        <v>0</v>
      </c>
      <c r="J10" s="7"/>
    </row>
    <row r="11" spans="1:12" ht="13.5" customHeight="1" x14ac:dyDescent="0.25">
      <c r="A11" s="29" t="s">
        <v>15</v>
      </c>
      <c r="B11" s="18">
        <f t="shared" si="1"/>
        <v>545.9338506922885</v>
      </c>
      <c r="C11" s="18">
        <f t="shared" si="1"/>
        <v>50.715901574500585</v>
      </c>
      <c r="D11" s="18">
        <f t="shared" si="1"/>
        <v>52.859520274507972</v>
      </c>
      <c r="E11" s="18">
        <f t="shared" si="1"/>
        <v>9.8327254984037769</v>
      </c>
      <c r="F11" s="18">
        <f t="shared" si="1"/>
        <v>0</v>
      </c>
      <c r="G11" s="18">
        <f t="shared" si="1"/>
        <v>0</v>
      </c>
      <c r="H11" s="30">
        <f t="shared" si="1"/>
        <v>0</v>
      </c>
      <c r="I11" s="16">
        <f t="shared" si="2"/>
        <v>659.3419980397008</v>
      </c>
      <c r="J11" s="7"/>
    </row>
    <row r="12" spans="1:12" ht="13.5" customHeight="1" x14ac:dyDescent="0.25">
      <c r="A12" s="21" t="s">
        <v>67</v>
      </c>
      <c r="B12" s="22">
        <f t="shared" si="1"/>
        <v>2329.2020433935177</v>
      </c>
      <c r="C12" s="22">
        <f t="shared" si="1"/>
        <v>16.896928130278042</v>
      </c>
      <c r="D12" s="22">
        <f t="shared" si="1"/>
        <v>171.61014567515315</v>
      </c>
      <c r="E12" s="22">
        <f t="shared" si="1"/>
        <v>0.35331032918413319</v>
      </c>
      <c r="F12" s="22">
        <f t="shared" si="1"/>
        <v>0</v>
      </c>
      <c r="G12" s="22">
        <f t="shared" si="1"/>
        <v>0</v>
      </c>
      <c r="H12" s="23">
        <f t="shared" si="1"/>
        <v>0</v>
      </c>
      <c r="I12" s="24">
        <f t="shared" si="2"/>
        <v>2518.062427528133</v>
      </c>
      <c r="J12" s="7"/>
    </row>
    <row r="13" spans="1:12" ht="13.5" customHeight="1" x14ac:dyDescent="0.25">
      <c r="A13" s="29" t="s">
        <v>56</v>
      </c>
      <c r="B13" s="18">
        <f t="shared" si="1"/>
        <v>3.6494971389136873E-8</v>
      </c>
      <c r="C13" s="18">
        <f t="shared" si="1"/>
        <v>0.50714321974464982</v>
      </c>
      <c r="D13" s="18">
        <f t="shared" si="1"/>
        <v>4.7485097158528194E-2</v>
      </c>
      <c r="E13" s="18">
        <f t="shared" si="1"/>
        <v>269.77014119425792</v>
      </c>
      <c r="F13" s="18">
        <f t="shared" si="1"/>
        <v>8772.507571332837</v>
      </c>
      <c r="G13" s="18">
        <f t="shared" si="1"/>
        <v>0</v>
      </c>
      <c r="H13" s="30">
        <f t="shared" si="1"/>
        <v>0</v>
      </c>
      <c r="I13" s="16">
        <f t="shared" si="2"/>
        <v>9042.8323408804936</v>
      </c>
      <c r="J13" s="7"/>
    </row>
    <row r="14" spans="1:12" ht="13.5" customHeight="1" x14ac:dyDescent="0.25">
      <c r="A14" s="21" t="s">
        <v>11</v>
      </c>
      <c r="B14" s="22">
        <f t="shared" si="1"/>
        <v>1.5320020966319243E-7</v>
      </c>
      <c r="C14" s="22">
        <f t="shared" si="1"/>
        <v>1.3954201807965792E-7</v>
      </c>
      <c r="D14" s="22">
        <f t="shared" si="1"/>
        <v>8.1373759688803463E-3</v>
      </c>
      <c r="E14" s="22">
        <f t="shared" si="1"/>
        <v>10.083473530224694</v>
      </c>
      <c r="F14" s="22">
        <f t="shared" si="1"/>
        <v>3332.1024603350438</v>
      </c>
      <c r="G14" s="22">
        <f t="shared" si="1"/>
        <v>0</v>
      </c>
      <c r="H14" s="23">
        <f t="shared" si="1"/>
        <v>0</v>
      </c>
      <c r="I14" s="24">
        <f t="shared" si="2"/>
        <v>3342.1940715339797</v>
      </c>
      <c r="J14" s="7"/>
    </row>
    <row r="15" spans="1:12" ht="13.5" customHeight="1" x14ac:dyDescent="0.25">
      <c r="A15" s="29" t="s">
        <v>57</v>
      </c>
      <c r="B15" s="18">
        <f t="shared" si="1"/>
        <v>1.7423611785432287E-2</v>
      </c>
      <c r="C15" s="18">
        <f t="shared" si="1"/>
        <v>1.7423611785432287E-2</v>
      </c>
      <c r="D15" s="18">
        <f t="shared" si="1"/>
        <v>8.7118018435195427E-2</v>
      </c>
      <c r="E15" s="18">
        <f t="shared" si="1"/>
        <v>6.622343388207808</v>
      </c>
      <c r="F15" s="18">
        <f t="shared" si="1"/>
        <v>56.050338451742107</v>
      </c>
      <c r="G15" s="18">
        <f t="shared" si="1"/>
        <v>0</v>
      </c>
      <c r="H15" s="30">
        <f t="shared" si="1"/>
        <v>0</v>
      </c>
      <c r="I15" s="16">
        <f t="shared" si="2"/>
        <v>62.794647081955972</v>
      </c>
      <c r="J15" s="7"/>
    </row>
    <row r="16" spans="1:12" ht="13.5" customHeight="1" x14ac:dyDescent="0.25">
      <c r="A16" s="21" t="s">
        <v>16</v>
      </c>
      <c r="B16" s="22">
        <f t="shared" si="1"/>
        <v>135.86957467665709</v>
      </c>
      <c r="C16" s="22">
        <f t="shared" si="1"/>
        <v>3.5945107695738381</v>
      </c>
      <c r="D16" s="22">
        <f t="shared" si="1"/>
        <v>20.118190392774217</v>
      </c>
      <c r="E16" s="22">
        <f t="shared" si="1"/>
        <v>5.4754793517847391</v>
      </c>
      <c r="F16" s="22">
        <f t="shared" si="1"/>
        <v>8.6818190237194415</v>
      </c>
      <c r="G16" s="22">
        <f t="shared" si="1"/>
        <v>0</v>
      </c>
      <c r="H16" s="23">
        <f t="shared" si="1"/>
        <v>0</v>
      </c>
      <c r="I16" s="24">
        <f t="shared" si="2"/>
        <v>173.73957421450933</v>
      </c>
      <c r="J16" s="7"/>
    </row>
    <row r="17" spans="1:11" ht="13.5" customHeight="1" x14ac:dyDescent="0.25">
      <c r="A17" s="29" t="s">
        <v>136</v>
      </c>
      <c r="B17" s="18">
        <f t="shared" si="1"/>
        <v>3497.2665175718994</v>
      </c>
      <c r="C17" s="18">
        <f t="shared" si="1"/>
        <v>904.62693177747985</v>
      </c>
      <c r="D17" s="18">
        <f t="shared" si="1"/>
        <v>1032.4861028220528</v>
      </c>
      <c r="E17" s="18">
        <f t="shared" si="1"/>
        <v>53.416648087301667</v>
      </c>
      <c r="F17" s="18">
        <f t="shared" si="1"/>
        <v>0</v>
      </c>
      <c r="G17" s="18">
        <f t="shared" si="1"/>
        <v>0</v>
      </c>
      <c r="H17" s="30">
        <f t="shared" si="1"/>
        <v>0</v>
      </c>
      <c r="I17" s="16">
        <f t="shared" si="2"/>
        <v>5487.7962002587337</v>
      </c>
      <c r="J17" s="7"/>
    </row>
    <row r="18" spans="1:11" ht="13.5" customHeight="1" x14ac:dyDescent="0.25">
      <c r="A18" s="21" t="s">
        <v>24</v>
      </c>
      <c r="B18" s="22">
        <f t="shared" si="1"/>
        <v>1044.3035352222869</v>
      </c>
      <c r="C18" s="22">
        <f t="shared" si="1"/>
        <v>5.6965388833424777</v>
      </c>
      <c r="D18" s="22">
        <f t="shared" si="1"/>
        <v>1401.5530756500818</v>
      </c>
      <c r="E18" s="22">
        <f t="shared" si="1"/>
        <v>1580.561597264073</v>
      </c>
      <c r="F18" s="22">
        <f t="shared" si="1"/>
        <v>60.101819901145973</v>
      </c>
      <c r="G18" s="22">
        <f t="shared" si="1"/>
        <v>622.68833824990475</v>
      </c>
      <c r="H18" s="23">
        <f t="shared" si="1"/>
        <v>6.5680224100003093</v>
      </c>
      <c r="I18" s="24">
        <f t="shared" si="2"/>
        <v>4721.4729275808359</v>
      </c>
      <c r="J18" s="7"/>
    </row>
    <row r="19" spans="1:11" ht="13.5" customHeight="1" x14ac:dyDescent="0.25">
      <c r="A19" s="29" t="s">
        <v>23</v>
      </c>
      <c r="B19" s="18">
        <f t="shared" si="1"/>
        <v>348.59625366544844</v>
      </c>
      <c r="C19" s="18">
        <f t="shared" si="1"/>
        <v>2.6578960070412454</v>
      </c>
      <c r="D19" s="18">
        <f t="shared" si="1"/>
        <v>32.275079532941362</v>
      </c>
      <c r="E19" s="18">
        <f t="shared" si="1"/>
        <v>0.1043776986902528</v>
      </c>
      <c r="F19" s="18">
        <f t="shared" si="1"/>
        <v>-1.1133920452266466E-9</v>
      </c>
      <c r="G19" s="18">
        <f t="shared" si="1"/>
        <v>0</v>
      </c>
      <c r="H19" s="30">
        <f t="shared" si="1"/>
        <v>0</v>
      </c>
      <c r="I19" s="16">
        <f t="shared" si="2"/>
        <v>383.63360690300794</v>
      </c>
      <c r="J19" s="7"/>
    </row>
    <row r="20" spans="1:11" ht="13.5" customHeight="1" x14ac:dyDescent="0.25">
      <c r="A20" s="21" t="s">
        <v>58</v>
      </c>
      <c r="B20" s="22">
        <f t="shared" si="1"/>
        <v>3027.9113269779791</v>
      </c>
      <c r="C20" s="22">
        <f t="shared" si="1"/>
        <v>9.9356297012765182</v>
      </c>
      <c r="D20" s="22">
        <f t="shared" si="1"/>
        <v>384.14463049154227</v>
      </c>
      <c r="E20" s="22">
        <f t="shared" si="1"/>
        <v>0.46151777245927045</v>
      </c>
      <c r="F20" s="22">
        <f t="shared" si="1"/>
        <v>0</v>
      </c>
      <c r="G20" s="22">
        <f t="shared" si="1"/>
        <v>0</v>
      </c>
      <c r="H20" s="23">
        <f t="shared" si="1"/>
        <v>0</v>
      </c>
      <c r="I20" s="24">
        <f t="shared" si="2"/>
        <v>3422.4531049432567</v>
      </c>
      <c r="J20" s="7"/>
    </row>
    <row r="21" spans="1:11" ht="13.5" customHeight="1" x14ac:dyDescent="0.25">
      <c r="A21" s="29" t="s">
        <v>21</v>
      </c>
      <c r="B21" s="18">
        <f t="shared" si="1"/>
        <v>208.00129197614456</v>
      </c>
      <c r="C21" s="18">
        <f t="shared" si="1"/>
        <v>21.507792639729253</v>
      </c>
      <c r="D21" s="18">
        <f t="shared" si="1"/>
        <v>48.287095758728768</v>
      </c>
      <c r="E21" s="18">
        <f t="shared" si="1"/>
        <v>4.949657208166335</v>
      </c>
      <c r="F21" s="18">
        <f t="shared" si="1"/>
        <v>34.193458097257519</v>
      </c>
      <c r="G21" s="18">
        <f t="shared" si="1"/>
        <v>0</v>
      </c>
      <c r="H21" s="30">
        <f t="shared" si="1"/>
        <v>0</v>
      </c>
      <c r="I21" s="16">
        <f t="shared" si="2"/>
        <v>316.93929568002642</v>
      </c>
      <c r="J21" s="7"/>
    </row>
    <row r="22" spans="1:11" ht="13.5" customHeight="1" x14ac:dyDescent="0.25">
      <c r="A22" s="21" t="s">
        <v>20</v>
      </c>
      <c r="B22" s="22">
        <f t="shared" si="1"/>
        <v>14.081015420797659</v>
      </c>
      <c r="C22" s="22">
        <f t="shared" si="1"/>
        <v>0</v>
      </c>
      <c r="D22" s="22">
        <f t="shared" si="1"/>
        <v>0.26016446736895699</v>
      </c>
      <c r="E22" s="22">
        <f t="shared" si="1"/>
        <v>0</v>
      </c>
      <c r="F22" s="22">
        <f t="shared" si="1"/>
        <v>0</v>
      </c>
      <c r="G22" s="22">
        <f t="shared" si="1"/>
        <v>0</v>
      </c>
      <c r="H22" s="23">
        <f t="shared" si="1"/>
        <v>0</v>
      </c>
      <c r="I22" s="24">
        <f t="shared" si="2"/>
        <v>14.341179888166616</v>
      </c>
      <c r="J22" s="7"/>
    </row>
    <row r="23" spans="1:11" ht="13.5" customHeight="1" x14ac:dyDescent="0.25">
      <c r="A23" s="32" t="s">
        <v>62</v>
      </c>
      <c r="B23" s="18">
        <f t="shared" si="1"/>
        <v>170.51928291211189</v>
      </c>
      <c r="C23" s="18">
        <f t="shared" si="1"/>
        <v>0</v>
      </c>
      <c r="D23" s="18">
        <f t="shared" si="1"/>
        <v>103.72402727882852</v>
      </c>
      <c r="E23" s="18">
        <f t="shared" si="1"/>
        <v>0</v>
      </c>
      <c r="F23" s="18">
        <f t="shared" si="1"/>
        <v>0</v>
      </c>
      <c r="G23" s="18">
        <f t="shared" si="1"/>
        <v>0</v>
      </c>
      <c r="H23" s="30">
        <f t="shared" si="1"/>
        <v>0</v>
      </c>
      <c r="I23" s="16">
        <f t="shared" si="2"/>
        <v>274.24331019094041</v>
      </c>
      <c r="J23" s="7"/>
    </row>
    <row r="24" spans="1:11" ht="13.5" customHeight="1" x14ac:dyDescent="0.3">
      <c r="A24" s="34" t="s">
        <v>22</v>
      </c>
      <c r="B24" s="35">
        <f t="shared" ref="B24:H27" si="3">B50+B76+B102</f>
        <v>170.51928291211189</v>
      </c>
      <c r="C24" s="35">
        <f t="shared" si="3"/>
        <v>0</v>
      </c>
      <c r="D24" s="35">
        <f t="shared" si="3"/>
        <v>103.72402727882852</v>
      </c>
      <c r="E24" s="35">
        <f t="shared" si="3"/>
        <v>0</v>
      </c>
      <c r="F24" s="35">
        <f t="shared" si="3"/>
        <v>0</v>
      </c>
      <c r="G24" s="35">
        <f t="shared" si="3"/>
        <v>0</v>
      </c>
      <c r="H24" s="36">
        <f t="shared" si="3"/>
        <v>0</v>
      </c>
      <c r="I24" s="37">
        <f t="shared" si="2"/>
        <v>274.24331019094041</v>
      </c>
      <c r="J24" s="7"/>
    </row>
    <row r="25" spans="1:11" ht="13.5" customHeight="1" x14ac:dyDescent="0.3">
      <c r="A25" s="42" t="s">
        <v>18</v>
      </c>
      <c r="B25" s="43">
        <f t="shared" si="3"/>
        <v>0</v>
      </c>
      <c r="C25" s="43">
        <f t="shared" si="3"/>
        <v>0</v>
      </c>
      <c r="D25" s="43">
        <f t="shared" si="3"/>
        <v>0</v>
      </c>
      <c r="E25" s="43">
        <f t="shared" si="3"/>
        <v>0</v>
      </c>
      <c r="F25" s="43">
        <f t="shared" si="3"/>
        <v>0</v>
      </c>
      <c r="G25" s="43">
        <f t="shared" si="3"/>
        <v>0</v>
      </c>
      <c r="H25" s="44">
        <f t="shared" si="3"/>
        <v>0</v>
      </c>
      <c r="I25" s="45">
        <f t="shared" si="2"/>
        <v>0</v>
      </c>
      <c r="J25" s="7"/>
    </row>
    <row r="26" spans="1:11" ht="13.5" customHeight="1" x14ac:dyDescent="0.3">
      <c r="A26" s="34" t="s">
        <v>19</v>
      </c>
      <c r="B26" s="35">
        <f t="shared" si="3"/>
        <v>0</v>
      </c>
      <c r="C26" s="35">
        <f t="shared" si="3"/>
        <v>0</v>
      </c>
      <c r="D26" s="35">
        <f t="shared" si="3"/>
        <v>0</v>
      </c>
      <c r="E26" s="35">
        <f t="shared" si="3"/>
        <v>0</v>
      </c>
      <c r="F26" s="35">
        <f t="shared" si="3"/>
        <v>0</v>
      </c>
      <c r="G26" s="35">
        <f t="shared" si="3"/>
        <v>0</v>
      </c>
      <c r="H26" s="36">
        <f t="shared" si="3"/>
        <v>0</v>
      </c>
      <c r="I26" s="37">
        <f t="shared" si="2"/>
        <v>0</v>
      </c>
      <c r="J26" s="7"/>
    </row>
    <row r="27" spans="1:11" ht="13.5" customHeight="1" thickBot="1" x14ac:dyDescent="0.35">
      <c r="A27" s="49" t="s">
        <v>10</v>
      </c>
      <c r="B27" s="50">
        <f t="shared" si="3"/>
        <v>0</v>
      </c>
      <c r="C27" s="50">
        <f t="shared" si="3"/>
        <v>0</v>
      </c>
      <c r="D27" s="50">
        <f t="shared" si="3"/>
        <v>0</v>
      </c>
      <c r="E27" s="50">
        <f t="shared" si="3"/>
        <v>0</v>
      </c>
      <c r="F27" s="50">
        <f t="shared" si="3"/>
        <v>0</v>
      </c>
      <c r="G27" s="50">
        <f t="shared" si="3"/>
        <v>0</v>
      </c>
      <c r="H27" s="51">
        <f t="shared" si="3"/>
        <v>0</v>
      </c>
      <c r="I27" s="52">
        <f t="shared" si="2"/>
        <v>0</v>
      </c>
      <c r="J27" s="7"/>
    </row>
    <row r="28" spans="1:11" ht="13.5" customHeight="1" x14ac:dyDescent="0.25">
      <c r="A28" s="56" t="s">
        <v>25</v>
      </c>
      <c r="B28" s="57">
        <f>SUM(B7:B23)</f>
        <v>11686.246117174926</v>
      </c>
      <c r="C28" s="57">
        <f t="shared" ref="C28:I28" si="4">SUM(C7:C23)</f>
        <v>1016.1566964542939</v>
      </c>
      <c r="D28" s="57">
        <f t="shared" si="4"/>
        <v>3273.8805827857391</v>
      </c>
      <c r="E28" s="57">
        <f t="shared" si="4"/>
        <v>1941.6312713227537</v>
      </c>
      <c r="F28" s="57">
        <f t="shared" si="4"/>
        <v>12263.769730323793</v>
      </c>
      <c r="G28" s="57">
        <f t="shared" si="4"/>
        <v>622.68833824990475</v>
      </c>
      <c r="H28" s="58">
        <f t="shared" si="4"/>
        <v>6.5680224100003093</v>
      </c>
      <c r="I28" s="16">
        <f t="shared" si="4"/>
        <v>30810.940758721412</v>
      </c>
      <c r="J28" s="177">
        <v>0</v>
      </c>
    </row>
    <row r="29" spans="1:11" s="1" customFormat="1" ht="13.5" customHeight="1" thickBot="1" x14ac:dyDescent="0.35">
      <c r="A29" s="61" t="s">
        <v>86</v>
      </c>
      <c r="B29" s="62">
        <f>IF($I28=0,"-",B28/$I28)</f>
        <v>0.37928884446240063</v>
      </c>
      <c r="C29" s="62">
        <f t="shared" ref="C29:H29" si="5">IF($I28=0,"-",C28/$I28)</f>
        <v>3.2980385260279931E-2</v>
      </c>
      <c r="D29" s="62">
        <f t="shared" si="5"/>
        <v>0.10625707953623673</v>
      </c>
      <c r="E29" s="62">
        <f t="shared" si="5"/>
        <v>6.3017591268229978E-2</v>
      </c>
      <c r="F29" s="62">
        <f t="shared" si="5"/>
        <v>0.39803295285141149</v>
      </c>
      <c r="G29" s="62">
        <f t="shared" si="5"/>
        <v>2.0209974863349321E-2</v>
      </c>
      <c r="H29" s="62">
        <f t="shared" si="5"/>
        <v>2.1317175809184438E-4</v>
      </c>
      <c r="I29" s="63">
        <f>SUM(B29:H29)</f>
        <v>0.99999999999999989</v>
      </c>
      <c r="K29" s="174"/>
    </row>
    <row r="30" spans="1:11" ht="13.5" customHeight="1" thickBot="1" x14ac:dyDescent="0.3"/>
    <row r="31" spans="1:11" ht="28.5" customHeight="1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</row>
    <row r="32" spans="1:11" ht="13.5" customHeight="1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</row>
    <row r="33" spans="1:10" ht="13.5" customHeight="1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6">C111+C137+C163+C189+C215+C241+C267+C293+C319+C345+C371+C397+C423</f>
        <v>0</v>
      </c>
      <c r="D33" s="14">
        <f t="shared" si="6"/>
        <v>0</v>
      </c>
      <c r="E33" s="14">
        <f t="shared" si="6"/>
        <v>0</v>
      </c>
      <c r="F33" s="213"/>
      <c r="G33" s="14">
        <f t="shared" ref="G33:H48" si="7">G111+G137+G163+G189+G215+G241+G267+G293+G319+G345+G371+G397+G423</f>
        <v>0</v>
      </c>
      <c r="H33" s="15">
        <f t="shared" si="7"/>
        <v>0</v>
      </c>
      <c r="I33" s="16">
        <f>SUM(B33:H33)</f>
        <v>0</v>
      </c>
      <c r="J33" s="6"/>
    </row>
    <row r="34" spans="1:10" ht="13.5" customHeight="1" x14ac:dyDescent="0.25">
      <c r="A34" s="21" t="s">
        <v>7</v>
      </c>
      <c r="B34" s="22">
        <f t="shared" ref="B34:E49" si="8">B112+B138+B164+B190+B216+B242+B268+B294+B320+B346+B372+B398+B424</f>
        <v>0</v>
      </c>
      <c r="C34" s="22">
        <f t="shared" si="8"/>
        <v>0</v>
      </c>
      <c r="D34" s="22">
        <f t="shared" si="8"/>
        <v>0</v>
      </c>
      <c r="E34" s="22">
        <f t="shared" si="8"/>
        <v>0</v>
      </c>
      <c r="F34" s="214"/>
      <c r="G34" s="22">
        <f t="shared" si="7"/>
        <v>0</v>
      </c>
      <c r="H34" s="23">
        <f t="shared" si="7"/>
        <v>0</v>
      </c>
      <c r="I34" s="24">
        <f>SUM(B34:H34)</f>
        <v>0</v>
      </c>
      <c r="J34" s="6"/>
    </row>
    <row r="35" spans="1:10" ht="13.5" customHeight="1" x14ac:dyDescent="0.25">
      <c r="A35" s="29" t="s">
        <v>9</v>
      </c>
      <c r="B35" s="18">
        <f t="shared" si="8"/>
        <v>0</v>
      </c>
      <c r="C35" s="18">
        <f t="shared" si="8"/>
        <v>0</v>
      </c>
      <c r="D35" s="18">
        <f t="shared" si="8"/>
        <v>0</v>
      </c>
      <c r="E35" s="18">
        <f t="shared" si="8"/>
        <v>0</v>
      </c>
      <c r="F35" s="214"/>
      <c r="G35" s="18">
        <f t="shared" si="7"/>
        <v>0</v>
      </c>
      <c r="H35" s="30">
        <f t="shared" si="7"/>
        <v>0</v>
      </c>
      <c r="I35" s="16">
        <f t="shared" ref="I35:I53" si="9">SUM(B35:H35)</f>
        <v>0</v>
      </c>
      <c r="J35" s="6"/>
    </row>
    <row r="36" spans="1:10" ht="13.5" customHeight="1" x14ac:dyDescent="0.25">
      <c r="A36" s="21" t="s">
        <v>54</v>
      </c>
      <c r="B36" s="22">
        <f t="shared" si="8"/>
        <v>0</v>
      </c>
      <c r="C36" s="22">
        <f t="shared" si="8"/>
        <v>0</v>
      </c>
      <c r="D36" s="22">
        <f t="shared" si="8"/>
        <v>0</v>
      </c>
      <c r="E36" s="22">
        <f t="shared" si="8"/>
        <v>0</v>
      </c>
      <c r="F36" s="214"/>
      <c r="G36" s="22">
        <f t="shared" si="7"/>
        <v>0</v>
      </c>
      <c r="H36" s="23">
        <f t="shared" si="7"/>
        <v>0</v>
      </c>
      <c r="I36" s="24">
        <f t="shared" si="9"/>
        <v>0</v>
      </c>
      <c r="J36" s="6"/>
    </row>
    <row r="37" spans="1:10" ht="13.5" customHeight="1" x14ac:dyDescent="0.25">
      <c r="A37" s="29" t="s">
        <v>15</v>
      </c>
      <c r="B37" s="18">
        <f t="shared" si="8"/>
        <v>37.818199917938074</v>
      </c>
      <c r="C37" s="18">
        <f t="shared" si="8"/>
        <v>30.139828850164204</v>
      </c>
      <c r="D37" s="18">
        <f t="shared" si="8"/>
        <v>21.527168723283875</v>
      </c>
      <c r="E37" s="18">
        <f t="shared" si="8"/>
        <v>8.3260256099309038E-2</v>
      </c>
      <c r="F37" s="214"/>
      <c r="G37" s="18">
        <f t="shared" si="7"/>
        <v>0</v>
      </c>
      <c r="H37" s="30">
        <f t="shared" si="7"/>
        <v>0</v>
      </c>
      <c r="I37" s="16">
        <f t="shared" si="9"/>
        <v>89.568457747485468</v>
      </c>
      <c r="J37" s="6"/>
    </row>
    <row r="38" spans="1:10" ht="13.5" customHeight="1" x14ac:dyDescent="0.25">
      <c r="A38" s="21" t="s">
        <v>67</v>
      </c>
      <c r="B38" s="22">
        <f t="shared" si="8"/>
        <v>51.351282939979185</v>
      </c>
      <c r="C38" s="22">
        <f t="shared" si="8"/>
        <v>12.361099450990611</v>
      </c>
      <c r="D38" s="22">
        <f t="shared" si="8"/>
        <v>10.384152324881972</v>
      </c>
      <c r="E38" s="22">
        <f t="shared" si="8"/>
        <v>0.35331032918413319</v>
      </c>
      <c r="F38" s="214"/>
      <c r="G38" s="22">
        <f t="shared" si="7"/>
        <v>0</v>
      </c>
      <c r="H38" s="23">
        <f t="shared" si="7"/>
        <v>0</v>
      </c>
      <c r="I38" s="24">
        <f t="shared" si="9"/>
        <v>74.4498450450359</v>
      </c>
      <c r="J38" s="6"/>
    </row>
    <row r="39" spans="1:10" ht="13.5" customHeight="1" x14ac:dyDescent="0.25">
      <c r="A39" s="29" t="s">
        <v>56</v>
      </c>
      <c r="B39" s="18">
        <f t="shared" si="8"/>
        <v>3.6494971389136873E-8</v>
      </c>
      <c r="C39" s="18">
        <f t="shared" si="8"/>
        <v>0.15223108612115008</v>
      </c>
      <c r="D39" s="18">
        <f t="shared" si="8"/>
        <v>2.2881510255127045E-4</v>
      </c>
      <c r="E39" s="18">
        <f t="shared" si="8"/>
        <v>230.49991586763946</v>
      </c>
      <c r="F39" s="214"/>
      <c r="G39" s="18">
        <f t="shared" si="7"/>
        <v>0</v>
      </c>
      <c r="H39" s="30">
        <f t="shared" si="7"/>
        <v>0</v>
      </c>
      <c r="I39" s="16">
        <f t="shared" si="9"/>
        <v>230.65237580535813</v>
      </c>
      <c r="J39" s="6"/>
    </row>
    <row r="40" spans="1:10" ht="13.5" customHeight="1" x14ac:dyDescent="0.25">
      <c r="A40" s="21" t="s">
        <v>11</v>
      </c>
      <c r="B40" s="22">
        <f t="shared" si="8"/>
        <v>1.5320020966319243E-7</v>
      </c>
      <c r="C40" s="22">
        <f t="shared" si="8"/>
        <v>1.3954201807965792E-7</v>
      </c>
      <c r="D40" s="22">
        <f t="shared" si="8"/>
        <v>1.3954201807965792E-7</v>
      </c>
      <c r="E40" s="22">
        <f t="shared" si="8"/>
        <v>1.9579750110017171</v>
      </c>
      <c r="F40" s="214"/>
      <c r="G40" s="22">
        <f t="shared" si="7"/>
        <v>0</v>
      </c>
      <c r="H40" s="23">
        <f t="shared" si="7"/>
        <v>0</v>
      </c>
      <c r="I40" s="24">
        <f t="shared" si="9"/>
        <v>1.9579754432859628</v>
      </c>
      <c r="J40" s="6"/>
    </row>
    <row r="41" spans="1:10" ht="13.5" customHeight="1" x14ac:dyDescent="0.25">
      <c r="A41" s="29" t="s">
        <v>57</v>
      </c>
      <c r="B41" s="18">
        <f t="shared" si="8"/>
        <v>1.7423611785432287E-2</v>
      </c>
      <c r="C41" s="18">
        <f t="shared" si="8"/>
        <v>1.7423611785432287E-2</v>
      </c>
      <c r="D41" s="18">
        <f t="shared" si="8"/>
        <v>8.7118018435195427E-2</v>
      </c>
      <c r="E41" s="18">
        <f t="shared" si="8"/>
        <v>2.3620314149805233</v>
      </c>
      <c r="F41" s="214"/>
      <c r="G41" s="18">
        <f t="shared" si="7"/>
        <v>0</v>
      </c>
      <c r="H41" s="30">
        <f t="shared" si="7"/>
        <v>0</v>
      </c>
      <c r="I41" s="16">
        <f t="shared" si="9"/>
        <v>2.4839966569865832</v>
      </c>
      <c r="J41" s="6"/>
    </row>
    <row r="42" spans="1:10" ht="13.5" customHeight="1" x14ac:dyDescent="0.25">
      <c r="A42" s="21" t="s">
        <v>16</v>
      </c>
      <c r="B42" s="22">
        <f t="shared" si="8"/>
        <v>5.3422076301809334</v>
      </c>
      <c r="C42" s="22">
        <f t="shared" si="8"/>
        <v>3.2789631974900102</v>
      </c>
      <c r="D42" s="22">
        <f t="shared" si="8"/>
        <v>7.4544173472770279</v>
      </c>
      <c r="E42" s="22">
        <f t="shared" si="8"/>
        <v>4.3004196525494383</v>
      </c>
      <c r="F42" s="214"/>
      <c r="G42" s="22">
        <f t="shared" si="7"/>
        <v>0</v>
      </c>
      <c r="H42" s="23">
        <f t="shared" si="7"/>
        <v>0</v>
      </c>
      <c r="I42" s="24">
        <f t="shared" si="9"/>
        <v>20.376007827497411</v>
      </c>
      <c r="J42" s="6"/>
    </row>
    <row r="43" spans="1:10" ht="13.5" customHeight="1" x14ac:dyDescent="0.25">
      <c r="A43" s="29" t="s">
        <v>136</v>
      </c>
      <c r="B43" s="18">
        <f t="shared" si="8"/>
        <v>177.50251610755285</v>
      </c>
      <c r="C43" s="18">
        <f t="shared" si="8"/>
        <v>665.45474048552353</v>
      </c>
      <c r="D43" s="18">
        <f t="shared" si="8"/>
        <v>417.98272826946118</v>
      </c>
      <c r="E43" s="18">
        <f t="shared" si="8"/>
        <v>16.686650911393034</v>
      </c>
      <c r="F43" s="214"/>
      <c r="G43" s="18">
        <f t="shared" si="7"/>
        <v>0</v>
      </c>
      <c r="H43" s="30">
        <f t="shared" si="7"/>
        <v>0</v>
      </c>
      <c r="I43" s="16">
        <f t="shared" si="9"/>
        <v>1277.6266357739307</v>
      </c>
      <c r="J43" s="6"/>
    </row>
    <row r="44" spans="1:10" ht="13.5" customHeight="1" x14ac:dyDescent="0.25">
      <c r="A44" s="21" t="s">
        <v>24</v>
      </c>
      <c r="B44" s="22">
        <f t="shared" si="8"/>
        <v>93.357221340514201</v>
      </c>
      <c r="C44" s="22">
        <f t="shared" si="8"/>
        <v>5.6387272515180511</v>
      </c>
      <c r="D44" s="22">
        <f t="shared" si="8"/>
        <v>124.98013905509355</v>
      </c>
      <c r="E44" s="22">
        <f t="shared" si="8"/>
        <v>866.67179642304461</v>
      </c>
      <c r="F44" s="214"/>
      <c r="G44" s="22">
        <f t="shared" si="7"/>
        <v>111.90876078818732</v>
      </c>
      <c r="H44" s="23">
        <f t="shared" si="7"/>
        <v>6.1277541248163967</v>
      </c>
      <c r="I44" s="24">
        <f t="shared" si="9"/>
        <v>1208.6843989831741</v>
      </c>
      <c r="J44" s="6"/>
    </row>
    <row r="45" spans="1:10" ht="13.5" customHeight="1" x14ac:dyDescent="0.25">
      <c r="A45" s="29" t="s">
        <v>23</v>
      </c>
      <c r="B45" s="18">
        <f t="shared" si="8"/>
        <v>99.577149519332423</v>
      </c>
      <c r="C45" s="18">
        <f t="shared" si="8"/>
        <v>1.8270114369942194</v>
      </c>
      <c r="D45" s="18">
        <f t="shared" si="8"/>
        <v>5.2866722606249645</v>
      </c>
      <c r="E45" s="18">
        <f t="shared" si="8"/>
        <v>0.1043776986902528</v>
      </c>
      <c r="F45" s="214"/>
      <c r="G45" s="18">
        <f t="shared" si="7"/>
        <v>0</v>
      </c>
      <c r="H45" s="30">
        <f t="shared" si="7"/>
        <v>0</v>
      </c>
      <c r="I45" s="16">
        <f t="shared" si="9"/>
        <v>106.79521091564187</v>
      </c>
      <c r="J45" s="6"/>
    </row>
    <row r="46" spans="1:10" ht="13.5" customHeight="1" x14ac:dyDescent="0.25">
      <c r="A46" s="21" t="s">
        <v>58</v>
      </c>
      <c r="B46" s="22">
        <f t="shared" si="8"/>
        <v>7.1726562740684763</v>
      </c>
      <c r="C46" s="22">
        <f t="shared" si="8"/>
        <v>4.2946250346702195</v>
      </c>
      <c r="D46" s="22">
        <f t="shared" si="8"/>
        <v>8.5284739880368097</v>
      </c>
      <c r="E46" s="22">
        <f t="shared" si="8"/>
        <v>0.46151777245927045</v>
      </c>
      <c r="F46" s="214"/>
      <c r="G46" s="22">
        <f t="shared" si="7"/>
        <v>0</v>
      </c>
      <c r="H46" s="23">
        <f t="shared" si="7"/>
        <v>0</v>
      </c>
      <c r="I46" s="24">
        <f t="shared" si="9"/>
        <v>20.457273069234777</v>
      </c>
      <c r="J46" s="6"/>
    </row>
    <row r="47" spans="1:10" ht="13.5" customHeight="1" x14ac:dyDescent="0.25">
      <c r="A47" s="29" t="s">
        <v>21</v>
      </c>
      <c r="B47" s="18">
        <f t="shared" si="8"/>
        <v>29.49966542600778</v>
      </c>
      <c r="C47" s="18">
        <f t="shared" si="8"/>
        <v>21.507792639729253</v>
      </c>
      <c r="D47" s="18">
        <f t="shared" si="8"/>
        <v>23.440466637751427</v>
      </c>
      <c r="E47" s="18">
        <f t="shared" si="8"/>
        <v>4.949657208166335</v>
      </c>
      <c r="F47" s="214"/>
      <c r="G47" s="18">
        <f t="shared" si="7"/>
        <v>0</v>
      </c>
      <c r="H47" s="30">
        <f t="shared" si="7"/>
        <v>0</v>
      </c>
      <c r="I47" s="16">
        <f t="shared" si="9"/>
        <v>79.397581911654797</v>
      </c>
      <c r="J47" s="6"/>
    </row>
    <row r="48" spans="1:10" ht="13.5" customHeight="1" x14ac:dyDescent="0.25">
      <c r="A48" s="21" t="s">
        <v>20</v>
      </c>
      <c r="B48" s="22">
        <f t="shared" si="8"/>
        <v>0</v>
      </c>
      <c r="C48" s="22">
        <f t="shared" si="8"/>
        <v>0</v>
      </c>
      <c r="D48" s="22">
        <f t="shared" si="8"/>
        <v>0</v>
      </c>
      <c r="E48" s="22">
        <f t="shared" si="8"/>
        <v>0</v>
      </c>
      <c r="F48" s="214"/>
      <c r="G48" s="22">
        <f t="shared" si="7"/>
        <v>0</v>
      </c>
      <c r="H48" s="23">
        <f t="shared" si="7"/>
        <v>0</v>
      </c>
      <c r="I48" s="24">
        <f t="shared" si="9"/>
        <v>0</v>
      </c>
      <c r="J48" s="6"/>
    </row>
    <row r="49" spans="1:11" ht="13.5" customHeight="1" x14ac:dyDescent="0.25">
      <c r="A49" s="32" t="s">
        <v>62</v>
      </c>
      <c r="B49" s="18">
        <f t="shared" si="8"/>
        <v>0</v>
      </c>
      <c r="C49" s="18">
        <f t="shared" si="8"/>
        <v>0</v>
      </c>
      <c r="D49" s="18">
        <f t="shared" si="8"/>
        <v>0</v>
      </c>
      <c r="E49" s="18">
        <f t="shared" si="8"/>
        <v>0</v>
      </c>
      <c r="F49" s="214"/>
      <c r="G49" s="18">
        <f t="shared" ref="G49:H53" si="10">G127+G153+G179+G205+G231+G257+G283+G309+G335+G361+G387+G413+G439</f>
        <v>0</v>
      </c>
      <c r="H49" s="30">
        <f t="shared" si="10"/>
        <v>0</v>
      </c>
      <c r="I49" s="16">
        <f t="shared" si="9"/>
        <v>0</v>
      </c>
      <c r="J49" s="6"/>
    </row>
    <row r="50" spans="1:11" ht="13.5" customHeight="1" x14ac:dyDescent="0.3">
      <c r="A50" s="34" t="s">
        <v>22</v>
      </c>
      <c r="B50" s="35">
        <f t="shared" ref="B50:E53" si="11">B128+B154+B180+B206+B232+B258+B284+B310+B336+B362+B388+B414+B440</f>
        <v>0</v>
      </c>
      <c r="C50" s="35">
        <f t="shared" si="11"/>
        <v>0</v>
      </c>
      <c r="D50" s="35">
        <f t="shared" si="11"/>
        <v>0</v>
      </c>
      <c r="E50" s="35">
        <f t="shared" si="11"/>
        <v>0</v>
      </c>
      <c r="F50" s="214"/>
      <c r="G50" s="35">
        <f t="shared" si="10"/>
        <v>0</v>
      </c>
      <c r="H50" s="36">
        <f t="shared" si="10"/>
        <v>0</v>
      </c>
      <c r="I50" s="37">
        <f t="shared" si="9"/>
        <v>0</v>
      </c>
      <c r="J50" s="6"/>
    </row>
    <row r="51" spans="1:11" ht="13.5" customHeight="1" x14ac:dyDescent="0.3">
      <c r="A51" s="42" t="s">
        <v>18</v>
      </c>
      <c r="B51" s="43">
        <f t="shared" si="11"/>
        <v>0</v>
      </c>
      <c r="C51" s="43">
        <f t="shared" si="11"/>
        <v>0</v>
      </c>
      <c r="D51" s="43">
        <f t="shared" si="11"/>
        <v>0</v>
      </c>
      <c r="E51" s="43">
        <f t="shared" si="11"/>
        <v>0</v>
      </c>
      <c r="F51" s="214"/>
      <c r="G51" s="43">
        <f t="shared" si="10"/>
        <v>0</v>
      </c>
      <c r="H51" s="44">
        <f t="shared" si="10"/>
        <v>0</v>
      </c>
      <c r="I51" s="45">
        <f t="shared" si="9"/>
        <v>0</v>
      </c>
      <c r="J51" s="6"/>
    </row>
    <row r="52" spans="1:11" ht="13.5" customHeight="1" x14ac:dyDescent="0.3">
      <c r="A52" s="34" t="s">
        <v>19</v>
      </c>
      <c r="B52" s="35">
        <f t="shared" si="11"/>
        <v>0</v>
      </c>
      <c r="C52" s="35">
        <f t="shared" si="11"/>
        <v>0</v>
      </c>
      <c r="D52" s="35">
        <f t="shared" si="11"/>
        <v>0</v>
      </c>
      <c r="E52" s="35">
        <f t="shared" si="11"/>
        <v>0</v>
      </c>
      <c r="F52" s="214"/>
      <c r="G52" s="35">
        <f t="shared" si="10"/>
        <v>0</v>
      </c>
      <c r="H52" s="36">
        <f t="shared" si="10"/>
        <v>0</v>
      </c>
      <c r="I52" s="37">
        <f t="shared" si="9"/>
        <v>0</v>
      </c>
      <c r="J52" s="6"/>
    </row>
    <row r="53" spans="1:11" ht="13.5" customHeight="1" thickBot="1" x14ac:dyDescent="0.35">
      <c r="A53" s="49" t="s">
        <v>10</v>
      </c>
      <c r="B53" s="50">
        <f t="shared" si="11"/>
        <v>0</v>
      </c>
      <c r="C53" s="50">
        <f t="shared" si="11"/>
        <v>0</v>
      </c>
      <c r="D53" s="50">
        <f t="shared" si="11"/>
        <v>0</v>
      </c>
      <c r="E53" s="50">
        <f t="shared" si="11"/>
        <v>0</v>
      </c>
      <c r="F53" s="215"/>
      <c r="G53" s="50">
        <f t="shared" si="10"/>
        <v>0</v>
      </c>
      <c r="H53" s="51">
        <f t="shared" si="10"/>
        <v>0</v>
      </c>
      <c r="I53" s="52">
        <f t="shared" si="9"/>
        <v>0</v>
      </c>
      <c r="J53" s="6"/>
    </row>
    <row r="54" spans="1:11" ht="13.5" customHeight="1" x14ac:dyDescent="0.25">
      <c r="A54" s="56" t="s">
        <v>25</v>
      </c>
      <c r="B54" s="57">
        <f>SUM(B33:B49)</f>
        <v>501.63832295705447</v>
      </c>
      <c r="C54" s="57">
        <f t="shared" ref="C54:I54" si="12">SUM(C33:C49)</f>
        <v>744.67244318452879</v>
      </c>
      <c r="D54" s="57">
        <f t="shared" si="12"/>
        <v>619.67156557949056</v>
      </c>
      <c r="E54" s="57">
        <f t="shared" si="12"/>
        <v>1128.4309125452082</v>
      </c>
      <c r="F54" s="57">
        <f t="shared" si="12"/>
        <v>0</v>
      </c>
      <c r="G54" s="57">
        <f t="shared" si="12"/>
        <v>111.90876078818732</v>
      </c>
      <c r="H54" s="58">
        <f t="shared" si="12"/>
        <v>6.1277541248163967</v>
      </c>
      <c r="I54" s="16">
        <f t="shared" si="12"/>
        <v>3112.449759179286</v>
      </c>
    </row>
    <row r="55" spans="1:11" s="1" customFormat="1" ht="13.5" customHeight="1" thickBot="1" x14ac:dyDescent="0.35">
      <c r="A55" s="61" t="s">
        <v>86</v>
      </c>
      <c r="B55" s="98">
        <f>IF($I54=0,"-",B54/$I54)</f>
        <v>0.1611715406739064</v>
      </c>
      <c r="C55" s="98">
        <f t="shared" ref="C55:H55" si="13">IF($I54=0,"-",C54/$I54)</f>
        <v>0.23925605256384591</v>
      </c>
      <c r="D55" s="98">
        <f t="shared" si="13"/>
        <v>0.19909447975889261</v>
      </c>
      <c r="E55" s="98">
        <f t="shared" si="13"/>
        <v>0.36255393656306323</v>
      </c>
      <c r="F55" s="98">
        <f t="shared" si="13"/>
        <v>0</v>
      </c>
      <c r="G55" s="98">
        <f t="shared" si="13"/>
        <v>3.5955202315521476E-2</v>
      </c>
      <c r="H55" s="99">
        <f t="shared" si="13"/>
        <v>1.9687881247703121E-3</v>
      </c>
      <c r="I55" s="100">
        <f>SUM(B55:H55)</f>
        <v>1</v>
      </c>
      <c r="K55" s="174"/>
    </row>
    <row r="56" spans="1:11" ht="14.4" thickBot="1" x14ac:dyDescent="0.3"/>
    <row r="57" spans="1:11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</row>
    <row r="58" spans="1:11" ht="13.5" customHeight="1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</row>
    <row r="59" spans="1:11" ht="13.5" customHeight="1" x14ac:dyDescent="0.25">
      <c r="A59" s="13" t="s">
        <v>6</v>
      </c>
      <c r="B59" s="224"/>
      <c r="C59" s="225"/>
      <c r="D59" s="225"/>
      <c r="E59" s="226"/>
      <c r="F59" s="14">
        <f>F449+F475+F501+F527+F553</f>
        <v>2.4243183162290717E-2</v>
      </c>
      <c r="G59" s="224"/>
      <c r="H59" s="226"/>
      <c r="I59" s="16">
        <f>SUM(B59:H59)</f>
        <v>2.4243183162290717E-2</v>
      </c>
      <c r="J59" s="6"/>
    </row>
    <row r="60" spans="1:11" ht="13.5" customHeight="1" x14ac:dyDescent="0.25">
      <c r="A60" s="21" t="s">
        <v>7</v>
      </c>
      <c r="B60" s="227"/>
      <c r="C60" s="228"/>
      <c r="D60" s="228"/>
      <c r="E60" s="229"/>
      <c r="F60" s="22">
        <f t="shared" ref="F60:F79" si="14">F450+F476+F502+F528+F554</f>
        <v>0.10802</v>
      </c>
      <c r="G60" s="227"/>
      <c r="H60" s="229"/>
      <c r="I60" s="24">
        <f>SUM(B60:H60)</f>
        <v>0.10802</v>
      </c>
      <c r="J60" s="6"/>
    </row>
    <row r="61" spans="1:11" ht="13.5" customHeight="1" x14ac:dyDescent="0.25">
      <c r="A61" s="29" t="s">
        <v>9</v>
      </c>
      <c r="B61" s="227"/>
      <c r="C61" s="228"/>
      <c r="D61" s="228"/>
      <c r="E61" s="229"/>
      <c r="F61" s="18">
        <f t="shared" si="14"/>
        <v>0</v>
      </c>
      <c r="G61" s="227"/>
      <c r="H61" s="229"/>
      <c r="I61" s="16">
        <f t="shared" ref="I61:I79" si="15">SUM(B61:H61)</f>
        <v>0</v>
      </c>
      <c r="J61" s="6"/>
    </row>
    <row r="62" spans="1:11" ht="13.5" customHeight="1" x14ac:dyDescent="0.25">
      <c r="A62" s="21" t="s">
        <v>54</v>
      </c>
      <c r="B62" s="227"/>
      <c r="C62" s="228"/>
      <c r="D62" s="228"/>
      <c r="E62" s="229"/>
      <c r="F62" s="22">
        <f t="shared" si="14"/>
        <v>0</v>
      </c>
      <c r="G62" s="227"/>
      <c r="H62" s="229"/>
      <c r="I62" s="24">
        <f t="shared" si="15"/>
        <v>0</v>
      </c>
      <c r="J62" s="6"/>
    </row>
    <row r="63" spans="1:11" ht="13.5" customHeight="1" x14ac:dyDescent="0.25">
      <c r="A63" s="29" t="s">
        <v>15</v>
      </c>
      <c r="B63" s="227"/>
      <c r="C63" s="228"/>
      <c r="D63" s="228"/>
      <c r="E63" s="229"/>
      <c r="F63" s="18">
        <f t="shared" si="14"/>
        <v>0</v>
      </c>
      <c r="G63" s="227"/>
      <c r="H63" s="229"/>
      <c r="I63" s="16">
        <f t="shared" si="15"/>
        <v>0</v>
      </c>
      <c r="J63" s="6"/>
    </row>
    <row r="64" spans="1:11" ht="13.5" customHeight="1" x14ac:dyDescent="0.25">
      <c r="A64" s="21" t="s">
        <v>67</v>
      </c>
      <c r="B64" s="227"/>
      <c r="C64" s="228"/>
      <c r="D64" s="228"/>
      <c r="E64" s="229"/>
      <c r="F64" s="22">
        <f t="shared" si="14"/>
        <v>0</v>
      </c>
      <c r="G64" s="227"/>
      <c r="H64" s="229"/>
      <c r="I64" s="24">
        <f t="shared" si="15"/>
        <v>0</v>
      </c>
      <c r="J64" s="6"/>
    </row>
    <row r="65" spans="1:10" ht="13.5" customHeight="1" x14ac:dyDescent="0.25">
      <c r="A65" s="29" t="s">
        <v>56</v>
      </c>
      <c r="B65" s="227"/>
      <c r="C65" s="228"/>
      <c r="D65" s="228"/>
      <c r="E65" s="229"/>
      <c r="F65" s="18">
        <f t="shared" si="14"/>
        <v>8092.2090996210063</v>
      </c>
      <c r="G65" s="227"/>
      <c r="H65" s="229"/>
      <c r="I65" s="16">
        <f t="shared" si="15"/>
        <v>8092.2090996210063</v>
      </c>
      <c r="J65" s="6"/>
    </row>
    <row r="66" spans="1:10" ht="13.5" customHeight="1" x14ac:dyDescent="0.25">
      <c r="A66" s="21" t="s">
        <v>11</v>
      </c>
      <c r="B66" s="227"/>
      <c r="C66" s="228"/>
      <c r="D66" s="228"/>
      <c r="E66" s="229"/>
      <c r="F66" s="22">
        <f t="shared" si="14"/>
        <v>3332.1024603350438</v>
      </c>
      <c r="G66" s="227"/>
      <c r="H66" s="229"/>
      <c r="I66" s="24">
        <f t="shared" si="15"/>
        <v>3332.1024603350438</v>
      </c>
      <c r="J66" s="6"/>
    </row>
    <row r="67" spans="1:10" ht="13.5" customHeight="1" x14ac:dyDescent="0.25">
      <c r="A67" s="29" t="s">
        <v>57</v>
      </c>
      <c r="B67" s="227"/>
      <c r="C67" s="228"/>
      <c r="D67" s="228"/>
      <c r="E67" s="229"/>
      <c r="F67" s="18">
        <f t="shared" si="14"/>
        <v>56.050338451742107</v>
      </c>
      <c r="G67" s="227"/>
      <c r="H67" s="229"/>
      <c r="I67" s="16">
        <f t="shared" si="15"/>
        <v>56.050338451742107</v>
      </c>
      <c r="J67" s="6"/>
    </row>
    <row r="68" spans="1:10" ht="13.5" customHeight="1" x14ac:dyDescent="0.25">
      <c r="A68" s="21" t="s">
        <v>16</v>
      </c>
      <c r="B68" s="227"/>
      <c r="C68" s="228"/>
      <c r="D68" s="228"/>
      <c r="E68" s="229"/>
      <c r="F68" s="22">
        <f t="shared" si="14"/>
        <v>8.6818190237194415</v>
      </c>
      <c r="G68" s="227"/>
      <c r="H68" s="229"/>
      <c r="I68" s="24">
        <f t="shared" si="15"/>
        <v>8.6818190237194415</v>
      </c>
      <c r="J68" s="6"/>
    </row>
    <row r="69" spans="1:10" ht="13.5" customHeight="1" x14ac:dyDescent="0.25">
      <c r="A69" s="29" t="s">
        <v>136</v>
      </c>
      <c r="B69" s="227"/>
      <c r="C69" s="228"/>
      <c r="D69" s="228"/>
      <c r="E69" s="229"/>
      <c r="F69" s="18">
        <f t="shared" si="14"/>
        <v>0</v>
      </c>
      <c r="G69" s="227"/>
      <c r="H69" s="229"/>
      <c r="I69" s="16">
        <f t="shared" si="15"/>
        <v>0</v>
      </c>
      <c r="J69" s="6"/>
    </row>
    <row r="70" spans="1:10" ht="13.5" customHeight="1" x14ac:dyDescent="0.25">
      <c r="A70" s="21" t="s">
        <v>24</v>
      </c>
      <c r="B70" s="227"/>
      <c r="C70" s="228"/>
      <c r="D70" s="228"/>
      <c r="E70" s="229"/>
      <c r="F70" s="22">
        <f t="shared" si="14"/>
        <v>60.101819901145973</v>
      </c>
      <c r="G70" s="227"/>
      <c r="H70" s="229"/>
      <c r="I70" s="24">
        <f t="shared" si="15"/>
        <v>60.101819901145973</v>
      </c>
      <c r="J70" s="6"/>
    </row>
    <row r="71" spans="1:10" ht="13.5" customHeight="1" x14ac:dyDescent="0.25">
      <c r="A71" s="29" t="s">
        <v>23</v>
      </c>
      <c r="B71" s="227"/>
      <c r="C71" s="228"/>
      <c r="D71" s="228"/>
      <c r="E71" s="229"/>
      <c r="F71" s="18">
        <f t="shared" si="14"/>
        <v>-1.1133920452266466E-9</v>
      </c>
      <c r="G71" s="227"/>
      <c r="H71" s="229"/>
      <c r="I71" s="16">
        <f t="shared" si="15"/>
        <v>-1.1133920452266466E-9</v>
      </c>
      <c r="J71" s="6"/>
    </row>
    <row r="72" spans="1:10" ht="13.5" customHeight="1" x14ac:dyDescent="0.25">
      <c r="A72" s="21" t="s">
        <v>58</v>
      </c>
      <c r="B72" s="227"/>
      <c r="C72" s="228"/>
      <c r="D72" s="228"/>
      <c r="E72" s="229"/>
      <c r="F72" s="22">
        <f t="shared" si="14"/>
        <v>0</v>
      </c>
      <c r="G72" s="227"/>
      <c r="H72" s="229"/>
      <c r="I72" s="24">
        <f t="shared" si="15"/>
        <v>0</v>
      </c>
      <c r="J72" s="6"/>
    </row>
    <row r="73" spans="1:10" ht="13.5" customHeight="1" x14ac:dyDescent="0.25">
      <c r="A73" s="29" t="s">
        <v>21</v>
      </c>
      <c r="B73" s="227"/>
      <c r="C73" s="228"/>
      <c r="D73" s="228"/>
      <c r="E73" s="229"/>
      <c r="F73" s="104">
        <f t="shared" si="14"/>
        <v>24.94191437795854</v>
      </c>
      <c r="G73" s="227"/>
      <c r="H73" s="229"/>
      <c r="I73" s="16">
        <f t="shared" si="15"/>
        <v>24.94191437795854</v>
      </c>
      <c r="J73" s="6"/>
    </row>
    <row r="74" spans="1:10" ht="13.5" customHeight="1" x14ac:dyDescent="0.25">
      <c r="A74" s="21" t="s">
        <v>20</v>
      </c>
      <c r="B74" s="227"/>
      <c r="C74" s="228"/>
      <c r="D74" s="228"/>
      <c r="E74" s="229"/>
      <c r="F74" s="22">
        <f t="shared" si="14"/>
        <v>0</v>
      </c>
      <c r="G74" s="227"/>
      <c r="H74" s="229"/>
      <c r="I74" s="24">
        <f t="shared" si="15"/>
        <v>0</v>
      </c>
      <c r="J74" s="6"/>
    </row>
    <row r="75" spans="1:10" ht="13.5" customHeight="1" x14ac:dyDescent="0.25">
      <c r="A75" s="32" t="s">
        <v>62</v>
      </c>
      <c r="B75" s="227"/>
      <c r="C75" s="228"/>
      <c r="D75" s="228"/>
      <c r="E75" s="229"/>
      <c r="F75" s="18">
        <f t="shared" si="14"/>
        <v>0</v>
      </c>
      <c r="G75" s="227"/>
      <c r="H75" s="229"/>
      <c r="I75" s="16">
        <f t="shared" si="15"/>
        <v>0</v>
      </c>
      <c r="J75" s="6"/>
    </row>
    <row r="76" spans="1:10" ht="13.5" customHeight="1" x14ac:dyDescent="0.3">
      <c r="A76" s="34" t="s">
        <v>22</v>
      </c>
      <c r="B76" s="227"/>
      <c r="C76" s="228"/>
      <c r="D76" s="228"/>
      <c r="E76" s="229"/>
      <c r="F76" s="35">
        <f t="shared" si="14"/>
        <v>0</v>
      </c>
      <c r="G76" s="227"/>
      <c r="H76" s="229"/>
      <c r="I76" s="37">
        <f t="shared" si="15"/>
        <v>0</v>
      </c>
      <c r="J76" s="6"/>
    </row>
    <row r="77" spans="1:10" ht="13.5" customHeight="1" x14ac:dyDescent="0.3">
      <c r="A77" s="42" t="s">
        <v>18</v>
      </c>
      <c r="B77" s="227"/>
      <c r="C77" s="228"/>
      <c r="D77" s="228"/>
      <c r="E77" s="229"/>
      <c r="F77" s="43">
        <f t="shared" si="14"/>
        <v>0</v>
      </c>
      <c r="G77" s="227"/>
      <c r="H77" s="229"/>
      <c r="I77" s="45">
        <f t="shared" si="15"/>
        <v>0</v>
      </c>
      <c r="J77" s="6"/>
    </row>
    <row r="78" spans="1:10" ht="13.5" customHeight="1" x14ac:dyDescent="0.3">
      <c r="A78" s="34" t="s">
        <v>19</v>
      </c>
      <c r="B78" s="227"/>
      <c r="C78" s="228"/>
      <c r="D78" s="228"/>
      <c r="E78" s="229"/>
      <c r="F78" s="35">
        <f t="shared" si="14"/>
        <v>0</v>
      </c>
      <c r="G78" s="227"/>
      <c r="H78" s="229"/>
      <c r="I78" s="37">
        <f t="shared" si="15"/>
        <v>0</v>
      </c>
      <c r="J78" s="6"/>
    </row>
    <row r="79" spans="1:10" ht="13.5" customHeight="1" thickBot="1" x14ac:dyDescent="0.35">
      <c r="A79" s="49" t="s">
        <v>10</v>
      </c>
      <c r="B79" s="230"/>
      <c r="C79" s="231"/>
      <c r="D79" s="231"/>
      <c r="E79" s="232"/>
      <c r="F79" s="50">
        <f t="shared" si="14"/>
        <v>0</v>
      </c>
      <c r="G79" s="230"/>
      <c r="H79" s="232"/>
      <c r="I79" s="52">
        <f t="shared" si="15"/>
        <v>0</v>
      </c>
      <c r="J79" s="6"/>
    </row>
    <row r="80" spans="1:10" ht="13.5" customHeight="1" x14ac:dyDescent="0.25">
      <c r="A80" s="56" t="s">
        <v>25</v>
      </c>
      <c r="B80" s="57">
        <f>SUM(B59:B75)</f>
        <v>0</v>
      </c>
      <c r="C80" s="57">
        <f t="shared" ref="C80:I80" si="16">SUM(C59:C75)</f>
        <v>0</v>
      </c>
      <c r="D80" s="57">
        <f t="shared" si="16"/>
        <v>0</v>
      </c>
      <c r="E80" s="57">
        <f t="shared" si="16"/>
        <v>0</v>
      </c>
      <c r="F80" s="57">
        <f t="shared" si="16"/>
        <v>11574.219714892663</v>
      </c>
      <c r="G80" s="57">
        <f t="shared" si="16"/>
        <v>0</v>
      </c>
      <c r="H80" s="58">
        <f t="shared" si="16"/>
        <v>0</v>
      </c>
      <c r="I80" s="16">
        <f t="shared" si="16"/>
        <v>11574.219714892663</v>
      </c>
    </row>
    <row r="81" spans="1:11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17">IF($I80=0,"-",C80/$I80)</f>
        <v>0</v>
      </c>
      <c r="D81" s="98">
        <f t="shared" si="17"/>
        <v>0</v>
      </c>
      <c r="E81" s="98">
        <f t="shared" si="17"/>
        <v>0</v>
      </c>
      <c r="F81" s="98">
        <f t="shared" si="17"/>
        <v>1</v>
      </c>
      <c r="G81" s="98">
        <f t="shared" si="17"/>
        <v>0</v>
      </c>
      <c r="H81" s="98">
        <f t="shared" si="17"/>
        <v>0</v>
      </c>
      <c r="I81" s="63">
        <f>SUM(B81:H81)</f>
        <v>1</v>
      </c>
      <c r="K81" s="174"/>
    </row>
    <row r="82" spans="1:11" ht="14.4" thickBot="1" x14ac:dyDescent="0.3">
      <c r="A82" s="105"/>
      <c r="B82" s="105"/>
      <c r="C82" s="105"/>
      <c r="D82" s="105"/>
      <c r="E82" s="105"/>
      <c r="F82" s="173">
        <f>+F80-F470-F496-F522-F548-F574</f>
        <v>2.9132252166164108E-13</v>
      </c>
      <c r="G82" s="105"/>
      <c r="H82" s="105"/>
      <c r="I82" s="173">
        <f>+I80-I470-I496-I522-I548-I574</f>
        <v>2.9132252166164108E-13</v>
      </c>
    </row>
    <row r="83" spans="1:11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</row>
    <row r="84" spans="1:11" ht="15" customHeight="1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</row>
    <row r="85" spans="1:11" x14ac:dyDescent="0.25">
      <c r="A85" s="13" t="s">
        <v>6</v>
      </c>
      <c r="B85" s="14">
        <f t="shared" ref="B85:H100" si="18">B579+B605+B631</f>
        <v>118.41316917821078</v>
      </c>
      <c r="C85" s="14">
        <f t="shared" si="18"/>
        <v>0</v>
      </c>
      <c r="D85" s="14">
        <f t="shared" si="18"/>
        <v>9.3116322288307813</v>
      </c>
      <c r="E85" s="14">
        <f t="shared" si="18"/>
        <v>0</v>
      </c>
      <c r="F85" s="14">
        <f t="shared" si="18"/>
        <v>0</v>
      </c>
      <c r="G85" s="14">
        <f t="shared" si="18"/>
        <v>0</v>
      </c>
      <c r="H85" s="15">
        <f t="shared" si="18"/>
        <v>0</v>
      </c>
      <c r="I85" s="16">
        <f>SUM(B85:H85)</f>
        <v>127.72480140704155</v>
      </c>
      <c r="J85" s="6"/>
    </row>
    <row r="86" spans="1:11" x14ac:dyDescent="0.25">
      <c r="A86" s="21" t="s">
        <v>7</v>
      </c>
      <c r="B86" s="22">
        <f t="shared" si="18"/>
        <v>48.450491907364203</v>
      </c>
      <c r="C86" s="22">
        <f t="shared" si="18"/>
        <v>0</v>
      </c>
      <c r="D86" s="22">
        <f t="shared" si="18"/>
        <v>4.1630589282319059</v>
      </c>
      <c r="E86" s="22">
        <f t="shared" si="18"/>
        <v>0</v>
      </c>
      <c r="F86" s="22">
        <f t="shared" si="18"/>
        <v>0</v>
      </c>
      <c r="G86" s="22">
        <f t="shared" si="18"/>
        <v>0</v>
      </c>
      <c r="H86" s="23">
        <f t="shared" si="18"/>
        <v>0</v>
      </c>
      <c r="I86" s="24">
        <f>SUM(B86:H86)</f>
        <v>52.613550835596108</v>
      </c>
      <c r="J86" s="6"/>
    </row>
    <row r="87" spans="1:11" x14ac:dyDescent="0.25">
      <c r="A87" s="29" t="s">
        <v>9</v>
      </c>
      <c r="B87" s="18">
        <f t="shared" si="18"/>
        <v>197.68033977873961</v>
      </c>
      <c r="C87" s="18">
        <f t="shared" si="18"/>
        <v>0</v>
      </c>
      <c r="D87" s="18">
        <f t="shared" si="18"/>
        <v>12.945118793134228</v>
      </c>
      <c r="E87" s="18">
        <f t="shared" si="18"/>
        <v>0</v>
      </c>
      <c r="F87" s="18">
        <f t="shared" si="18"/>
        <v>0</v>
      </c>
      <c r="G87" s="18">
        <f t="shared" si="18"/>
        <v>0</v>
      </c>
      <c r="H87" s="30">
        <f t="shared" si="18"/>
        <v>0</v>
      </c>
      <c r="I87" s="16">
        <f t="shared" ref="I87:I105" si="19">SUM(B87:H87)</f>
        <v>210.62545857187382</v>
      </c>
      <c r="J87" s="6"/>
    </row>
    <row r="88" spans="1:11" x14ac:dyDescent="0.25">
      <c r="A88" s="21" t="s">
        <v>54</v>
      </c>
      <c r="B88" s="22">
        <f t="shared" si="18"/>
        <v>0</v>
      </c>
      <c r="C88" s="22">
        <f t="shared" si="18"/>
        <v>0</v>
      </c>
      <c r="D88" s="22">
        <f t="shared" si="18"/>
        <v>0</v>
      </c>
      <c r="E88" s="22">
        <f t="shared" si="18"/>
        <v>0</v>
      </c>
      <c r="F88" s="22">
        <f t="shared" si="18"/>
        <v>0</v>
      </c>
      <c r="G88" s="22">
        <f t="shared" si="18"/>
        <v>0</v>
      </c>
      <c r="H88" s="23">
        <f t="shared" si="18"/>
        <v>0</v>
      </c>
      <c r="I88" s="24">
        <f t="shared" si="19"/>
        <v>0</v>
      </c>
      <c r="J88" s="6"/>
    </row>
    <row r="89" spans="1:11" x14ac:dyDescent="0.25">
      <c r="A89" s="29" t="s">
        <v>15</v>
      </c>
      <c r="B89" s="18">
        <f t="shared" si="18"/>
        <v>508.1156507743504</v>
      </c>
      <c r="C89" s="18">
        <f t="shared" si="18"/>
        <v>20.576072724336381</v>
      </c>
      <c r="D89" s="18">
        <f t="shared" si="18"/>
        <v>31.3323515512241</v>
      </c>
      <c r="E89" s="18">
        <f t="shared" si="18"/>
        <v>9.749465242304467</v>
      </c>
      <c r="F89" s="18">
        <f t="shared" si="18"/>
        <v>0</v>
      </c>
      <c r="G89" s="18">
        <f t="shared" si="18"/>
        <v>0</v>
      </c>
      <c r="H89" s="30">
        <f t="shared" si="18"/>
        <v>0</v>
      </c>
      <c r="I89" s="16">
        <f t="shared" si="19"/>
        <v>569.77354029221533</v>
      </c>
      <c r="J89" s="6"/>
    </row>
    <row r="90" spans="1:11" x14ac:dyDescent="0.25">
      <c r="A90" s="21" t="s">
        <v>67</v>
      </c>
      <c r="B90" s="22">
        <f t="shared" si="18"/>
        <v>2277.8507604535384</v>
      </c>
      <c r="C90" s="22">
        <f t="shared" si="18"/>
        <v>4.5358286792874285</v>
      </c>
      <c r="D90" s="22">
        <f t="shared" si="18"/>
        <v>161.22599335027118</v>
      </c>
      <c r="E90" s="22">
        <f t="shared" si="18"/>
        <v>0</v>
      </c>
      <c r="F90" s="22">
        <f t="shared" si="18"/>
        <v>0</v>
      </c>
      <c r="G90" s="22">
        <f t="shared" si="18"/>
        <v>0</v>
      </c>
      <c r="H90" s="23">
        <f t="shared" si="18"/>
        <v>0</v>
      </c>
      <c r="I90" s="24">
        <f t="shared" si="19"/>
        <v>2443.612582483097</v>
      </c>
      <c r="J90" s="6"/>
    </row>
    <row r="91" spans="1:11" x14ac:dyDescent="0.25">
      <c r="A91" s="29" t="s">
        <v>56</v>
      </c>
      <c r="B91" s="18">
        <f t="shared" si="18"/>
        <v>0</v>
      </c>
      <c r="C91" s="18">
        <f t="shared" si="18"/>
        <v>0.35491213362349977</v>
      </c>
      <c r="D91" s="18">
        <f t="shared" si="18"/>
        <v>4.7256282055976921E-2</v>
      </c>
      <c r="E91" s="18">
        <f t="shared" si="18"/>
        <v>39.270225326618458</v>
      </c>
      <c r="F91" s="18">
        <f t="shared" si="18"/>
        <v>680.29847171183076</v>
      </c>
      <c r="G91" s="18">
        <f t="shared" si="18"/>
        <v>0</v>
      </c>
      <c r="H91" s="30">
        <f t="shared" si="18"/>
        <v>0</v>
      </c>
      <c r="I91" s="16">
        <f t="shared" si="19"/>
        <v>719.97086545412867</v>
      </c>
      <c r="J91" s="6"/>
    </row>
    <row r="92" spans="1:11" x14ac:dyDescent="0.25">
      <c r="A92" s="21" t="s">
        <v>11</v>
      </c>
      <c r="B92" s="22">
        <f t="shared" si="18"/>
        <v>0</v>
      </c>
      <c r="C92" s="22">
        <f t="shared" si="18"/>
        <v>0</v>
      </c>
      <c r="D92" s="22">
        <f t="shared" si="18"/>
        <v>8.1372364268622668E-3</v>
      </c>
      <c r="E92" s="22">
        <f t="shared" si="18"/>
        <v>8.1254985192229778</v>
      </c>
      <c r="F92" s="22">
        <f t="shared" si="18"/>
        <v>0</v>
      </c>
      <c r="G92" s="22">
        <f t="shared" si="18"/>
        <v>0</v>
      </c>
      <c r="H92" s="23">
        <f t="shared" si="18"/>
        <v>0</v>
      </c>
      <c r="I92" s="24">
        <f t="shared" si="19"/>
        <v>8.1336357556498395</v>
      </c>
      <c r="J92" s="6"/>
    </row>
    <row r="93" spans="1:11" x14ac:dyDescent="0.25">
      <c r="A93" s="29" t="s">
        <v>57</v>
      </c>
      <c r="B93" s="18">
        <f t="shared" si="18"/>
        <v>0</v>
      </c>
      <c r="C93" s="18">
        <f t="shared" si="18"/>
        <v>0</v>
      </c>
      <c r="D93" s="18">
        <f t="shared" si="18"/>
        <v>0</v>
      </c>
      <c r="E93" s="18">
        <f t="shared" si="18"/>
        <v>4.2603119732272852</v>
      </c>
      <c r="F93" s="18">
        <f t="shared" si="18"/>
        <v>0</v>
      </c>
      <c r="G93" s="18">
        <f t="shared" si="18"/>
        <v>0</v>
      </c>
      <c r="H93" s="30">
        <f t="shared" si="18"/>
        <v>0</v>
      </c>
      <c r="I93" s="16">
        <f t="shared" si="19"/>
        <v>4.2603119732272852</v>
      </c>
      <c r="J93" s="6"/>
    </row>
    <row r="94" spans="1:11" x14ac:dyDescent="0.25">
      <c r="A94" s="21" t="s">
        <v>16</v>
      </c>
      <c r="B94" s="22">
        <f t="shared" si="18"/>
        <v>130.52736704647617</v>
      </c>
      <c r="C94" s="22">
        <f t="shared" si="18"/>
        <v>0.31554757208382811</v>
      </c>
      <c r="D94" s="22">
        <f t="shared" si="18"/>
        <v>12.663773045497187</v>
      </c>
      <c r="E94" s="22">
        <f t="shared" si="18"/>
        <v>1.1750596992353008</v>
      </c>
      <c r="F94" s="22">
        <f t="shared" si="18"/>
        <v>0</v>
      </c>
      <c r="G94" s="22">
        <f t="shared" si="18"/>
        <v>0</v>
      </c>
      <c r="H94" s="23">
        <f t="shared" si="18"/>
        <v>0</v>
      </c>
      <c r="I94" s="24">
        <f t="shared" si="19"/>
        <v>144.68174736329249</v>
      </c>
      <c r="J94" s="6"/>
    </row>
    <row r="95" spans="1:11" x14ac:dyDescent="0.25">
      <c r="A95" s="29" t="s">
        <v>136</v>
      </c>
      <c r="B95" s="18">
        <f t="shared" si="18"/>
        <v>3319.7640014643466</v>
      </c>
      <c r="C95" s="18">
        <f t="shared" si="18"/>
        <v>239.1721912919563</v>
      </c>
      <c r="D95" s="18">
        <f t="shared" si="18"/>
        <v>614.50337455259159</v>
      </c>
      <c r="E95" s="18">
        <f t="shared" si="18"/>
        <v>36.729997175908636</v>
      </c>
      <c r="F95" s="18">
        <f t="shared" si="18"/>
        <v>0</v>
      </c>
      <c r="G95" s="18">
        <f t="shared" si="18"/>
        <v>0</v>
      </c>
      <c r="H95" s="30">
        <f t="shared" si="18"/>
        <v>0</v>
      </c>
      <c r="I95" s="16">
        <f t="shared" si="19"/>
        <v>4210.1695644848032</v>
      </c>
      <c r="J95" s="6"/>
    </row>
    <row r="96" spans="1:11" x14ac:dyDescent="0.25">
      <c r="A96" s="21" t="s">
        <v>24</v>
      </c>
      <c r="B96" s="22">
        <f t="shared" si="18"/>
        <v>950.94631388177265</v>
      </c>
      <c r="C96" s="22">
        <f t="shared" si="18"/>
        <v>5.7811631824426744E-2</v>
      </c>
      <c r="D96" s="22">
        <f t="shared" si="18"/>
        <v>1276.5729365949883</v>
      </c>
      <c r="E96" s="22">
        <f t="shared" si="18"/>
        <v>713.88980084102832</v>
      </c>
      <c r="F96" s="22">
        <f t="shared" si="18"/>
        <v>0</v>
      </c>
      <c r="G96" s="22">
        <f t="shared" si="18"/>
        <v>510.77957746171745</v>
      </c>
      <c r="H96" s="23">
        <f t="shared" si="18"/>
        <v>0.44026828518391248</v>
      </c>
      <c r="I96" s="24">
        <f t="shared" si="19"/>
        <v>3452.6867086965149</v>
      </c>
      <c r="J96" s="6"/>
    </row>
    <row r="97" spans="1:11" x14ac:dyDescent="0.25">
      <c r="A97" s="29" t="s">
        <v>23</v>
      </c>
      <c r="B97" s="18">
        <f t="shared" si="18"/>
        <v>249.01910414611604</v>
      </c>
      <c r="C97" s="18">
        <f t="shared" si="18"/>
        <v>0.83088457004702587</v>
      </c>
      <c r="D97" s="18">
        <f t="shared" si="18"/>
        <v>26.988407272316397</v>
      </c>
      <c r="E97" s="18">
        <f t="shared" si="18"/>
        <v>0</v>
      </c>
      <c r="F97" s="18">
        <f t="shared" si="18"/>
        <v>0</v>
      </c>
      <c r="G97" s="18">
        <f t="shared" si="18"/>
        <v>0</v>
      </c>
      <c r="H97" s="30">
        <f t="shared" si="18"/>
        <v>0</v>
      </c>
      <c r="I97" s="16">
        <f t="shared" si="19"/>
        <v>276.83839598847948</v>
      </c>
      <c r="J97" s="6"/>
    </row>
    <row r="98" spans="1:11" x14ac:dyDescent="0.25">
      <c r="A98" s="21" t="s">
        <v>58</v>
      </c>
      <c r="B98" s="22">
        <f t="shared" si="18"/>
        <v>3020.7386707039104</v>
      </c>
      <c r="C98" s="22">
        <f t="shared" si="18"/>
        <v>5.6410046666062996</v>
      </c>
      <c r="D98" s="22">
        <f t="shared" si="18"/>
        <v>375.61615650350547</v>
      </c>
      <c r="E98" s="22">
        <f t="shared" si="18"/>
        <v>0</v>
      </c>
      <c r="F98" s="22">
        <f t="shared" si="18"/>
        <v>0</v>
      </c>
      <c r="G98" s="22">
        <f t="shared" si="18"/>
        <v>0</v>
      </c>
      <c r="H98" s="23">
        <f t="shared" si="18"/>
        <v>0</v>
      </c>
      <c r="I98" s="24">
        <f t="shared" si="19"/>
        <v>3401.9958318740223</v>
      </c>
      <c r="J98" s="6"/>
    </row>
    <row r="99" spans="1:11" x14ac:dyDescent="0.25">
      <c r="A99" s="29" t="s">
        <v>21</v>
      </c>
      <c r="B99" s="18">
        <f t="shared" si="18"/>
        <v>178.50162655013679</v>
      </c>
      <c r="C99" s="18">
        <f t="shared" si="18"/>
        <v>0</v>
      </c>
      <c r="D99" s="18">
        <f t="shared" si="18"/>
        <v>24.84662912097734</v>
      </c>
      <c r="E99" s="18">
        <f t="shared" si="18"/>
        <v>0</v>
      </c>
      <c r="F99" s="18">
        <f t="shared" si="18"/>
        <v>9.2515437192989793</v>
      </c>
      <c r="G99" s="18">
        <f t="shared" si="18"/>
        <v>0</v>
      </c>
      <c r="H99" s="30">
        <f t="shared" si="18"/>
        <v>0</v>
      </c>
      <c r="I99" s="16">
        <f t="shared" si="19"/>
        <v>212.59979939041312</v>
      </c>
      <c r="J99" s="6"/>
    </row>
    <row r="100" spans="1:11" x14ac:dyDescent="0.25">
      <c r="A100" s="21" t="s">
        <v>20</v>
      </c>
      <c r="B100" s="22">
        <f t="shared" si="18"/>
        <v>14.081015420797659</v>
      </c>
      <c r="C100" s="22">
        <f t="shared" si="18"/>
        <v>0</v>
      </c>
      <c r="D100" s="22">
        <f t="shared" si="18"/>
        <v>0.26016446736895699</v>
      </c>
      <c r="E100" s="22">
        <f t="shared" si="18"/>
        <v>0</v>
      </c>
      <c r="F100" s="22">
        <f t="shared" si="18"/>
        <v>0</v>
      </c>
      <c r="G100" s="22">
        <f t="shared" si="18"/>
        <v>0</v>
      </c>
      <c r="H100" s="23">
        <f t="shared" si="18"/>
        <v>0</v>
      </c>
      <c r="I100" s="24">
        <f t="shared" si="19"/>
        <v>14.341179888166616</v>
      </c>
      <c r="J100" s="6"/>
    </row>
    <row r="101" spans="1:11" x14ac:dyDescent="0.25">
      <c r="A101" s="32" t="s">
        <v>62</v>
      </c>
      <c r="B101" s="18">
        <f t="shared" ref="B101:H105" si="20">B595+B621+B647</f>
        <v>170.51928291211189</v>
      </c>
      <c r="C101" s="18">
        <f t="shared" si="20"/>
        <v>0</v>
      </c>
      <c r="D101" s="18">
        <f t="shared" si="20"/>
        <v>103.72402727882852</v>
      </c>
      <c r="E101" s="18">
        <f t="shared" si="20"/>
        <v>0</v>
      </c>
      <c r="F101" s="18">
        <f t="shared" si="20"/>
        <v>0</v>
      </c>
      <c r="G101" s="18">
        <f t="shared" si="20"/>
        <v>0</v>
      </c>
      <c r="H101" s="30">
        <f t="shared" si="20"/>
        <v>0</v>
      </c>
      <c r="I101" s="16">
        <f t="shared" si="19"/>
        <v>274.24331019094041</v>
      </c>
      <c r="J101" s="6"/>
    </row>
    <row r="102" spans="1:11" ht="14.4" x14ac:dyDescent="0.3">
      <c r="A102" s="34" t="s">
        <v>22</v>
      </c>
      <c r="B102" s="35">
        <f t="shared" si="20"/>
        <v>170.51928291211189</v>
      </c>
      <c r="C102" s="35">
        <f t="shared" si="20"/>
        <v>0</v>
      </c>
      <c r="D102" s="35">
        <f t="shared" si="20"/>
        <v>103.72402727882852</v>
      </c>
      <c r="E102" s="35">
        <f t="shared" si="20"/>
        <v>0</v>
      </c>
      <c r="F102" s="35">
        <f t="shared" si="20"/>
        <v>0</v>
      </c>
      <c r="G102" s="35">
        <f t="shared" si="20"/>
        <v>0</v>
      </c>
      <c r="H102" s="36">
        <f t="shared" si="20"/>
        <v>0</v>
      </c>
      <c r="I102" s="37">
        <f t="shared" si="19"/>
        <v>274.24331019094041</v>
      </c>
      <c r="J102" s="6"/>
    </row>
    <row r="103" spans="1:11" ht="14.4" x14ac:dyDescent="0.3">
      <c r="A103" s="42" t="s">
        <v>18</v>
      </c>
      <c r="B103" s="43">
        <f t="shared" si="20"/>
        <v>0</v>
      </c>
      <c r="C103" s="43">
        <f t="shared" si="20"/>
        <v>0</v>
      </c>
      <c r="D103" s="43">
        <f t="shared" si="20"/>
        <v>0</v>
      </c>
      <c r="E103" s="43">
        <f t="shared" si="20"/>
        <v>0</v>
      </c>
      <c r="F103" s="43">
        <f t="shared" si="20"/>
        <v>0</v>
      </c>
      <c r="G103" s="43">
        <f t="shared" si="20"/>
        <v>0</v>
      </c>
      <c r="H103" s="44">
        <f t="shared" si="20"/>
        <v>0</v>
      </c>
      <c r="I103" s="45">
        <f t="shared" si="19"/>
        <v>0</v>
      </c>
      <c r="J103" s="6"/>
    </row>
    <row r="104" spans="1:11" ht="14.4" x14ac:dyDescent="0.3">
      <c r="A104" s="34" t="s">
        <v>19</v>
      </c>
      <c r="B104" s="35">
        <f t="shared" si="20"/>
        <v>0</v>
      </c>
      <c r="C104" s="35">
        <f t="shared" si="20"/>
        <v>0</v>
      </c>
      <c r="D104" s="35">
        <f t="shared" si="20"/>
        <v>0</v>
      </c>
      <c r="E104" s="35">
        <f t="shared" si="20"/>
        <v>0</v>
      </c>
      <c r="F104" s="35">
        <f t="shared" si="20"/>
        <v>0</v>
      </c>
      <c r="G104" s="35">
        <f t="shared" si="20"/>
        <v>0</v>
      </c>
      <c r="H104" s="36">
        <f t="shared" si="20"/>
        <v>0</v>
      </c>
      <c r="I104" s="37">
        <f t="shared" si="19"/>
        <v>0</v>
      </c>
      <c r="J104" s="6"/>
    </row>
    <row r="105" spans="1:11" ht="15" thickBot="1" x14ac:dyDescent="0.35">
      <c r="A105" s="49" t="s">
        <v>10</v>
      </c>
      <c r="B105" s="50">
        <f t="shared" si="20"/>
        <v>0</v>
      </c>
      <c r="C105" s="50">
        <f t="shared" si="20"/>
        <v>0</v>
      </c>
      <c r="D105" s="50">
        <f t="shared" si="20"/>
        <v>0</v>
      </c>
      <c r="E105" s="50">
        <f t="shared" si="20"/>
        <v>0</v>
      </c>
      <c r="F105" s="50">
        <f t="shared" si="20"/>
        <v>0</v>
      </c>
      <c r="G105" s="50">
        <f t="shared" si="20"/>
        <v>0</v>
      </c>
      <c r="H105" s="51">
        <f t="shared" si="20"/>
        <v>0</v>
      </c>
      <c r="I105" s="52">
        <f t="shared" si="19"/>
        <v>0</v>
      </c>
      <c r="J105" s="6"/>
    </row>
    <row r="106" spans="1:11" x14ac:dyDescent="0.25">
      <c r="A106" s="56" t="s">
        <v>25</v>
      </c>
      <c r="B106" s="57">
        <f>SUM(B85:B101)</f>
        <v>11184.607794217871</v>
      </c>
      <c r="C106" s="57">
        <f t="shared" ref="C106:I106" si="21">SUM(C85:C101)</f>
        <v>271.48425326976525</v>
      </c>
      <c r="D106" s="57">
        <f t="shared" si="21"/>
        <v>2654.209017206249</v>
      </c>
      <c r="E106" s="57">
        <f t="shared" si="21"/>
        <v>813.20035877754549</v>
      </c>
      <c r="F106" s="57">
        <f t="shared" si="21"/>
        <v>689.55001543112974</v>
      </c>
      <c r="G106" s="57">
        <f t="shared" si="21"/>
        <v>510.77957746171745</v>
      </c>
      <c r="H106" s="58">
        <f t="shared" si="21"/>
        <v>0.44026828518391248</v>
      </c>
      <c r="I106" s="16">
        <f t="shared" si="21"/>
        <v>16124.271284649463</v>
      </c>
    </row>
    <row r="107" spans="1:11" s="1" customFormat="1" ht="13.5" customHeight="1" thickBot="1" x14ac:dyDescent="0.35">
      <c r="A107" s="110" t="s">
        <v>86</v>
      </c>
      <c r="B107" s="98">
        <f>IF($I106=0,"-",B106/$I106)</f>
        <v>0.69365043522095648</v>
      </c>
      <c r="C107" s="98">
        <f t="shared" ref="C107:H107" si="22">IF($I106=0,"-",C106/$I106)</f>
        <v>1.68369936524339E-2</v>
      </c>
      <c r="D107" s="98">
        <f t="shared" si="22"/>
        <v>0.16460954857123336</v>
      </c>
      <c r="E107" s="98">
        <f t="shared" si="22"/>
        <v>5.0433309166146557E-2</v>
      </c>
      <c r="F107" s="98">
        <f t="shared" si="22"/>
        <v>4.2764724263079798E-2</v>
      </c>
      <c r="G107" s="98">
        <f t="shared" si="22"/>
        <v>3.1677684432659413E-2</v>
      </c>
      <c r="H107" s="99">
        <f t="shared" si="22"/>
        <v>2.7304693490431047E-5</v>
      </c>
      <c r="I107" s="63">
        <f>SUM(B107:H107)</f>
        <v>0.99999999999999978</v>
      </c>
      <c r="K107" s="174"/>
    </row>
    <row r="108" spans="1:11" ht="13.5" customHeight="1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</row>
    <row r="109" spans="1:11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</row>
    <row r="110" spans="1:11" ht="14.25" customHeight="1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</row>
    <row r="111" spans="1:11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</row>
    <row r="112" spans="1:11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>SUM(B112:H112)</f>
        <v>0</v>
      </c>
    </row>
    <row r="113" spans="1:9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ref="I113:I131" si="23">SUM(B113:H113)</f>
        <v>0</v>
      </c>
    </row>
    <row r="114" spans="1:9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3"/>
        <v>0</v>
      </c>
    </row>
    <row r="115" spans="1:9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3"/>
        <v>0</v>
      </c>
    </row>
    <row r="116" spans="1:9" x14ac:dyDescent="0.25">
      <c r="A116" s="21" t="s">
        <v>67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3"/>
        <v>0</v>
      </c>
    </row>
    <row r="117" spans="1:9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3"/>
        <v>0</v>
      </c>
    </row>
    <row r="118" spans="1:9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3"/>
        <v>0</v>
      </c>
    </row>
    <row r="119" spans="1:9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3"/>
        <v>0</v>
      </c>
    </row>
    <row r="120" spans="1:9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3"/>
        <v>0</v>
      </c>
    </row>
    <row r="121" spans="1:9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3"/>
        <v>0</v>
      </c>
    </row>
    <row r="122" spans="1:9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3"/>
        <v>0</v>
      </c>
    </row>
    <row r="123" spans="1:9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3"/>
        <v>0</v>
      </c>
    </row>
    <row r="124" spans="1:9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3"/>
        <v>0</v>
      </c>
    </row>
    <row r="125" spans="1:9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3"/>
        <v>0</v>
      </c>
    </row>
    <row r="126" spans="1:9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3"/>
        <v>0</v>
      </c>
    </row>
    <row r="127" spans="1:9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3"/>
        <v>0</v>
      </c>
    </row>
    <row r="128" spans="1:9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23"/>
        <v>0</v>
      </c>
    </row>
    <row r="129" spans="1:11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23"/>
        <v>0</v>
      </c>
    </row>
    <row r="130" spans="1:11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23"/>
        <v>0</v>
      </c>
    </row>
    <row r="131" spans="1:11" ht="15" thickBot="1" x14ac:dyDescent="0.35">
      <c r="A131" s="49"/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23"/>
        <v>0</v>
      </c>
    </row>
    <row r="132" spans="1:11" x14ac:dyDescent="0.25">
      <c r="A132" s="56" t="s">
        <v>25</v>
      </c>
      <c r="B132" s="57">
        <f>SUM(B111:B127)</f>
        <v>0</v>
      </c>
      <c r="C132" s="57">
        <f t="shared" ref="C132:I132" si="24">SUM(C111:C127)</f>
        <v>0</v>
      </c>
      <c r="D132" s="57">
        <f t="shared" si="24"/>
        <v>0</v>
      </c>
      <c r="E132" s="57">
        <f t="shared" si="24"/>
        <v>0</v>
      </c>
      <c r="F132" s="57">
        <f t="shared" si="24"/>
        <v>0</v>
      </c>
      <c r="G132" s="57">
        <f t="shared" si="24"/>
        <v>0</v>
      </c>
      <c r="H132" s="58">
        <f t="shared" si="24"/>
        <v>0</v>
      </c>
      <c r="I132" s="16">
        <f t="shared" si="24"/>
        <v>0</v>
      </c>
    </row>
    <row r="133" spans="1:11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25">IF($I132=0,"-",C132/$I132)</f>
        <v>-</v>
      </c>
      <c r="D133" s="98" t="str">
        <f t="shared" si="25"/>
        <v>-</v>
      </c>
      <c r="E133" s="98" t="str">
        <f t="shared" si="25"/>
        <v>-</v>
      </c>
      <c r="F133" s="98" t="str">
        <f t="shared" si="25"/>
        <v>-</v>
      </c>
      <c r="G133" s="98" t="str">
        <f t="shared" si="25"/>
        <v>-</v>
      </c>
      <c r="H133" s="99" t="str">
        <f t="shared" si="25"/>
        <v>-</v>
      </c>
      <c r="I133" s="63">
        <f>SUM(B133:H133)</f>
        <v>0</v>
      </c>
      <c r="K133" s="174"/>
    </row>
    <row r="134" spans="1:11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</row>
    <row r="135" spans="1:11" ht="28.5" customHeight="1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</row>
    <row r="136" spans="1:11" ht="14.25" customHeight="1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</row>
    <row r="137" spans="1:11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</row>
    <row r="138" spans="1:11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26">SUM(B138:H138)</f>
        <v>0</v>
      </c>
    </row>
    <row r="139" spans="1:11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26"/>
        <v>0</v>
      </c>
    </row>
    <row r="140" spans="1:11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26"/>
        <v>0</v>
      </c>
    </row>
    <row r="141" spans="1:11" x14ac:dyDescent="0.25">
      <c r="A141" s="29" t="s">
        <v>15</v>
      </c>
      <c r="B141" s="18">
        <v>1.4374742473341435E-2</v>
      </c>
      <c r="C141" s="18">
        <v>0.33736150144876953</v>
      </c>
      <c r="D141" s="18">
        <v>1.8231629231539349E-2</v>
      </c>
      <c r="E141" s="18">
        <v>0</v>
      </c>
      <c r="F141" s="214"/>
      <c r="G141" s="18">
        <v>0</v>
      </c>
      <c r="H141" s="30">
        <v>0</v>
      </c>
      <c r="I141" s="16">
        <f t="shared" si="26"/>
        <v>0.36996787315365032</v>
      </c>
    </row>
    <row r="142" spans="1:11" x14ac:dyDescent="0.25">
      <c r="A142" s="21" t="s">
        <v>67</v>
      </c>
      <c r="B142" s="22">
        <v>0.57159348709013891</v>
      </c>
      <c r="C142" s="22">
        <v>0.19745186433210143</v>
      </c>
      <c r="D142" s="22">
        <v>0.25719588336820937</v>
      </c>
      <c r="E142" s="22">
        <v>0</v>
      </c>
      <c r="F142" s="214"/>
      <c r="G142" s="22">
        <v>0</v>
      </c>
      <c r="H142" s="23">
        <v>0</v>
      </c>
      <c r="I142" s="24">
        <f t="shared" si="26"/>
        <v>1.0262412347904497</v>
      </c>
    </row>
    <row r="143" spans="1:11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1.6989805210762106E-2</v>
      </c>
      <c r="F143" s="214"/>
      <c r="G143" s="18">
        <v>0</v>
      </c>
      <c r="H143" s="30">
        <v>0</v>
      </c>
      <c r="I143" s="16">
        <f t="shared" si="26"/>
        <v>1.6989805210762106E-2</v>
      </c>
    </row>
    <row r="144" spans="1:11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26"/>
        <v>0</v>
      </c>
    </row>
    <row r="145" spans="1:11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26"/>
        <v>0</v>
      </c>
    </row>
    <row r="146" spans="1:11" x14ac:dyDescent="0.25">
      <c r="A146" s="21" t="s">
        <v>16</v>
      </c>
      <c r="B146" s="22">
        <v>0</v>
      </c>
      <c r="C146" s="22">
        <v>0</v>
      </c>
      <c r="D146" s="22">
        <v>1.1244504051770668E-2</v>
      </c>
      <c r="E146" s="22">
        <v>0</v>
      </c>
      <c r="F146" s="214"/>
      <c r="G146" s="22">
        <v>0</v>
      </c>
      <c r="H146" s="23">
        <v>0</v>
      </c>
      <c r="I146" s="24">
        <f t="shared" si="26"/>
        <v>1.1244504051770668E-2</v>
      </c>
    </row>
    <row r="147" spans="1:11" x14ac:dyDescent="0.25">
      <c r="A147" s="29" t="s">
        <v>136</v>
      </c>
      <c r="B147" s="18">
        <v>0.34361311860456117</v>
      </c>
      <c r="C147" s="18">
        <v>2.4490536681968105</v>
      </c>
      <c r="D147" s="18">
        <v>0.5307504229137131</v>
      </c>
      <c r="E147" s="18">
        <v>0</v>
      </c>
      <c r="F147" s="214"/>
      <c r="G147" s="18">
        <v>0</v>
      </c>
      <c r="H147" s="30">
        <v>0</v>
      </c>
      <c r="I147" s="16">
        <f t="shared" si="26"/>
        <v>3.3234172097150849</v>
      </c>
    </row>
    <row r="148" spans="1:11" x14ac:dyDescent="0.25">
      <c r="A148" s="21" t="s">
        <v>24</v>
      </c>
      <c r="B148" s="22">
        <v>16.58736758716848</v>
      </c>
      <c r="C148" s="22">
        <v>0.68856430688844572</v>
      </c>
      <c r="D148" s="22">
        <v>1.7985368390264378</v>
      </c>
      <c r="E148" s="22">
        <v>67.438770873759339</v>
      </c>
      <c r="F148" s="214"/>
      <c r="G148" s="22">
        <v>6.7625296450843404</v>
      </c>
      <c r="H148" s="23">
        <v>4.149318269909573</v>
      </c>
      <c r="I148" s="24">
        <f>SUM(B148:H148)</f>
        <v>97.425087521836616</v>
      </c>
    </row>
    <row r="149" spans="1:11" x14ac:dyDescent="0.25">
      <c r="A149" s="29" t="s">
        <v>23</v>
      </c>
      <c r="B149" s="18">
        <v>74.079830517762687</v>
      </c>
      <c r="C149" s="18">
        <v>0</v>
      </c>
      <c r="D149" s="18">
        <v>1.271041582552122</v>
      </c>
      <c r="E149" s="18">
        <v>0</v>
      </c>
      <c r="F149" s="214"/>
      <c r="G149" s="18">
        <v>0</v>
      </c>
      <c r="H149" s="30">
        <v>0</v>
      </c>
      <c r="I149" s="16">
        <f t="shared" si="26"/>
        <v>75.350872100314803</v>
      </c>
    </row>
    <row r="150" spans="1:11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26"/>
        <v>0</v>
      </c>
    </row>
    <row r="151" spans="1:11" x14ac:dyDescent="0.25">
      <c r="A151" s="29" t="s">
        <v>21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26"/>
        <v>0</v>
      </c>
    </row>
    <row r="152" spans="1:11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26"/>
        <v>0</v>
      </c>
    </row>
    <row r="153" spans="1:11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26"/>
        <v>0</v>
      </c>
    </row>
    <row r="154" spans="1:11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26"/>
        <v>0</v>
      </c>
    </row>
    <row r="155" spans="1:11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26"/>
        <v>0</v>
      </c>
    </row>
    <row r="156" spans="1:11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26"/>
        <v>0</v>
      </c>
    </row>
    <row r="157" spans="1:11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26"/>
        <v>0</v>
      </c>
    </row>
    <row r="158" spans="1:11" x14ac:dyDescent="0.25">
      <c r="A158" s="56" t="s">
        <v>25</v>
      </c>
      <c r="B158" s="57">
        <f>SUM(B137:B153)</f>
        <v>91.596779453099202</v>
      </c>
      <c r="C158" s="57">
        <f t="shared" ref="C158:I158" si="27">SUM(C137:C153)</f>
        <v>3.6724313408661269</v>
      </c>
      <c r="D158" s="57">
        <f t="shared" si="27"/>
        <v>3.8870008611437923</v>
      </c>
      <c r="E158" s="57">
        <f t="shared" si="27"/>
        <v>67.455760678970094</v>
      </c>
      <c r="F158" s="57">
        <f t="shared" si="27"/>
        <v>0</v>
      </c>
      <c r="G158" s="57">
        <f t="shared" si="27"/>
        <v>6.7625296450843404</v>
      </c>
      <c r="H158" s="58">
        <f t="shared" si="27"/>
        <v>4.149318269909573</v>
      </c>
      <c r="I158" s="16">
        <f t="shared" si="27"/>
        <v>177.52382024907314</v>
      </c>
    </row>
    <row r="159" spans="1:11" s="1" customFormat="1" ht="15" thickBot="1" x14ac:dyDescent="0.35">
      <c r="A159" s="61" t="s">
        <v>86</v>
      </c>
      <c r="B159" s="98">
        <f>IF($I158=0,"-",B158/$I158)</f>
        <v>0.51596895179804714</v>
      </c>
      <c r="C159" s="98">
        <f t="shared" ref="C159:H159" si="28">IF($I158=0,"-",C158/$I158)</f>
        <v>2.0686977869863076E-2</v>
      </c>
      <c r="D159" s="98">
        <f t="shared" si="28"/>
        <v>2.1895658034455163E-2</v>
      </c>
      <c r="E159" s="98">
        <f t="shared" si="28"/>
        <v>0.37998146155443768</v>
      </c>
      <c r="F159" s="98">
        <f t="shared" si="28"/>
        <v>0</v>
      </c>
      <c r="G159" s="98">
        <f t="shared" si="28"/>
        <v>3.8093646450353742E-2</v>
      </c>
      <c r="H159" s="99">
        <f t="shared" si="28"/>
        <v>2.3373304292843129E-2</v>
      </c>
      <c r="I159" s="63">
        <f>SUM(B159:H159)</f>
        <v>0.99999999999999989</v>
      </c>
      <c r="K159" s="174"/>
    </row>
    <row r="160" spans="1:11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</row>
    <row r="161" spans="1:9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</row>
    <row r="162" spans="1:9" ht="14.25" customHeight="1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</row>
    <row r="163" spans="1:9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</row>
    <row r="164" spans="1:9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>SUM(B164:H164)</f>
        <v>0</v>
      </c>
    </row>
    <row r="165" spans="1:9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ref="I165:I183" si="29">SUM(B165:H165)</f>
        <v>0</v>
      </c>
    </row>
    <row r="166" spans="1:9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29"/>
        <v>0</v>
      </c>
    </row>
    <row r="167" spans="1:9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29"/>
        <v>0</v>
      </c>
    </row>
    <row r="168" spans="1:9" x14ac:dyDescent="0.25">
      <c r="A168" s="21" t="s">
        <v>67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29"/>
        <v>0</v>
      </c>
    </row>
    <row r="169" spans="1:9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29"/>
        <v>0</v>
      </c>
    </row>
    <row r="170" spans="1:9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29"/>
        <v>0</v>
      </c>
    </row>
    <row r="171" spans="1:9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29"/>
        <v>0</v>
      </c>
    </row>
    <row r="172" spans="1:9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29"/>
        <v>0</v>
      </c>
    </row>
    <row r="173" spans="1:9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29"/>
        <v>0</v>
      </c>
    </row>
    <row r="174" spans="1:9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29"/>
        <v>0</v>
      </c>
    </row>
    <row r="175" spans="1:9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29"/>
        <v>0</v>
      </c>
    </row>
    <row r="176" spans="1:9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29"/>
        <v>0</v>
      </c>
    </row>
    <row r="177" spans="1:11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29"/>
        <v>0</v>
      </c>
    </row>
    <row r="178" spans="1:11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29"/>
        <v>0</v>
      </c>
    </row>
    <row r="179" spans="1:11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29"/>
        <v>0</v>
      </c>
    </row>
    <row r="180" spans="1:11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29"/>
        <v>0</v>
      </c>
    </row>
    <row r="181" spans="1:11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29"/>
        <v>0</v>
      </c>
    </row>
    <row r="182" spans="1:11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29"/>
        <v>0</v>
      </c>
    </row>
    <row r="183" spans="1:11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29"/>
        <v>0</v>
      </c>
    </row>
    <row r="184" spans="1:11" x14ac:dyDescent="0.25">
      <c r="A184" s="56" t="s">
        <v>25</v>
      </c>
      <c r="B184" s="57">
        <f>SUM(B163:B179)</f>
        <v>0</v>
      </c>
      <c r="C184" s="57">
        <f t="shared" ref="C184:I184" si="30">SUM(C163:C179)</f>
        <v>0</v>
      </c>
      <c r="D184" s="57">
        <f t="shared" si="30"/>
        <v>0</v>
      </c>
      <c r="E184" s="57">
        <f t="shared" si="30"/>
        <v>0</v>
      </c>
      <c r="F184" s="57">
        <f t="shared" si="30"/>
        <v>0</v>
      </c>
      <c r="G184" s="57">
        <f t="shared" si="30"/>
        <v>0</v>
      </c>
      <c r="H184" s="58">
        <f t="shared" si="30"/>
        <v>0</v>
      </c>
      <c r="I184" s="16">
        <f t="shared" si="30"/>
        <v>0</v>
      </c>
    </row>
    <row r="185" spans="1:11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31">IF($I184=0,"-",C184/$I184)</f>
        <v>-</v>
      </c>
      <c r="D185" s="98" t="str">
        <f t="shared" si="31"/>
        <v>-</v>
      </c>
      <c r="E185" s="98" t="str">
        <f t="shared" si="31"/>
        <v>-</v>
      </c>
      <c r="F185" s="98" t="str">
        <f t="shared" si="31"/>
        <v>-</v>
      </c>
      <c r="G185" s="98" t="str">
        <f t="shared" si="31"/>
        <v>-</v>
      </c>
      <c r="H185" s="99" t="str">
        <f t="shared" si="31"/>
        <v>-</v>
      </c>
      <c r="I185" s="63">
        <f>SUM(B185:H185)</f>
        <v>0</v>
      </c>
      <c r="K185" s="174"/>
    </row>
    <row r="186" spans="1:11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</row>
    <row r="187" spans="1:11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</row>
    <row r="188" spans="1:11" ht="14.25" customHeight="1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</row>
    <row r="189" spans="1:11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</row>
    <row r="190" spans="1:11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>SUM(B190:H190)</f>
        <v>0</v>
      </c>
    </row>
    <row r="191" spans="1:11" x14ac:dyDescent="0.25">
      <c r="A191" s="29" t="s">
        <v>9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ref="I191:I209" si="32">SUM(B191:H191)</f>
        <v>0</v>
      </c>
    </row>
    <row r="192" spans="1:11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32"/>
        <v>0</v>
      </c>
    </row>
    <row r="193" spans="1:9" x14ac:dyDescent="0.25">
      <c r="A193" s="29" t="s">
        <v>15</v>
      </c>
      <c r="B193" s="18">
        <v>2.9652229050131527</v>
      </c>
      <c r="C193" s="18">
        <v>9.4852484860055375E-2</v>
      </c>
      <c r="D193" s="18">
        <v>7.7187506450978542</v>
      </c>
      <c r="E193" s="18">
        <v>0</v>
      </c>
      <c r="F193" s="214"/>
      <c r="G193" s="18">
        <v>0</v>
      </c>
      <c r="H193" s="30">
        <v>0</v>
      </c>
      <c r="I193" s="16">
        <f t="shared" si="32"/>
        <v>10.778826034971061</v>
      </c>
    </row>
    <row r="194" spans="1:9" x14ac:dyDescent="0.25">
      <c r="A194" s="21" t="s">
        <v>67</v>
      </c>
      <c r="B194" s="22">
        <v>1.2949733498674492</v>
      </c>
      <c r="C194" s="22">
        <v>1.070964861538332</v>
      </c>
      <c r="D194" s="22">
        <v>2.4413414987812976</v>
      </c>
      <c r="E194" s="22">
        <v>0</v>
      </c>
      <c r="F194" s="214"/>
      <c r="G194" s="22">
        <v>0</v>
      </c>
      <c r="H194" s="23">
        <v>0</v>
      </c>
      <c r="I194" s="24">
        <f t="shared" si="32"/>
        <v>4.8072797101870783</v>
      </c>
    </row>
    <row r="195" spans="1:9" x14ac:dyDescent="0.25">
      <c r="A195" s="29" t="s">
        <v>56</v>
      </c>
      <c r="B195" s="18">
        <v>6.5074383449121063E-9</v>
      </c>
      <c r="C195" s="18">
        <v>6.5074383449121063E-9</v>
      </c>
      <c r="D195" s="18">
        <v>6.5074383449121063E-9</v>
      </c>
      <c r="E195" s="18">
        <v>0.61326175614921696</v>
      </c>
      <c r="F195" s="214"/>
      <c r="G195" s="18">
        <v>0</v>
      </c>
      <c r="H195" s="30">
        <v>0</v>
      </c>
      <c r="I195" s="16">
        <f t="shared" si="32"/>
        <v>0.61326177567153195</v>
      </c>
    </row>
    <row r="196" spans="1:9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32"/>
        <v>0</v>
      </c>
    </row>
    <row r="197" spans="1:9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32"/>
        <v>0</v>
      </c>
    </row>
    <row r="198" spans="1:9" x14ac:dyDescent="0.25">
      <c r="A198" s="21" t="s">
        <v>16</v>
      </c>
      <c r="B198" s="22">
        <v>1.0663024915406056E-3</v>
      </c>
      <c r="C198" s="22">
        <v>3.0403524695083801E-4</v>
      </c>
      <c r="D198" s="22">
        <v>7.5790899016442252E-4</v>
      </c>
      <c r="E198" s="22">
        <v>0</v>
      </c>
      <c r="F198" s="214"/>
      <c r="G198" s="22">
        <v>0</v>
      </c>
      <c r="H198" s="23">
        <v>0</v>
      </c>
      <c r="I198" s="24">
        <f t="shared" si="32"/>
        <v>2.128246728655866E-3</v>
      </c>
    </row>
    <row r="199" spans="1:9" x14ac:dyDescent="0.25">
      <c r="A199" s="29" t="s">
        <v>136</v>
      </c>
      <c r="B199" s="18">
        <v>21.953663773832005</v>
      </c>
      <c r="C199" s="18">
        <v>13.481049064961388</v>
      </c>
      <c r="D199" s="18">
        <v>172.33625113813085</v>
      </c>
      <c r="E199" s="18">
        <v>5.5115103649442014</v>
      </c>
      <c r="F199" s="214"/>
      <c r="G199" s="18">
        <v>0</v>
      </c>
      <c r="H199" s="30">
        <v>0</v>
      </c>
      <c r="I199" s="16">
        <f t="shared" si="32"/>
        <v>213.28247434186844</v>
      </c>
    </row>
    <row r="200" spans="1:9" x14ac:dyDescent="0.25">
      <c r="A200" s="21" t="s">
        <v>24</v>
      </c>
      <c r="B200" s="22">
        <v>2.7489011170611133</v>
      </c>
      <c r="C200" s="22">
        <v>5.6515398252807728E-2</v>
      </c>
      <c r="D200" s="22">
        <v>50.418968085313296</v>
      </c>
      <c r="E200" s="22">
        <v>36.071500572218838</v>
      </c>
      <c r="F200" s="214"/>
      <c r="G200" s="22">
        <v>3.5290487550062042</v>
      </c>
      <c r="H200" s="23">
        <v>7.3914776348709355E-2</v>
      </c>
      <c r="I200" s="24">
        <f t="shared" si="32"/>
        <v>92.898848704200972</v>
      </c>
    </row>
    <row r="201" spans="1:9" x14ac:dyDescent="0.25">
      <c r="A201" s="29" t="s">
        <v>23</v>
      </c>
      <c r="B201" s="18">
        <v>0.5226048268964153</v>
      </c>
      <c r="C201" s="18">
        <v>0.18414135935113868</v>
      </c>
      <c r="D201" s="18">
        <v>0.11779103104125899</v>
      </c>
      <c r="E201" s="18">
        <v>0</v>
      </c>
      <c r="F201" s="214"/>
      <c r="G201" s="18">
        <v>0</v>
      </c>
      <c r="H201" s="30">
        <v>0</v>
      </c>
      <c r="I201" s="16">
        <f t="shared" si="32"/>
        <v>0.82453721728881291</v>
      </c>
    </row>
    <row r="202" spans="1:9" x14ac:dyDescent="0.25">
      <c r="A202" s="21" t="s">
        <v>58</v>
      </c>
      <c r="B202" s="22">
        <v>1.7885855172270111E-3</v>
      </c>
      <c r="C202" s="22">
        <v>2.2971880339740284E-3</v>
      </c>
      <c r="D202" s="22">
        <v>3.3181604935180408E-3</v>
      </c>
      <c r="E202" s="22">
        <v>0</v>
      </c>
      <c r="F202" s="214"/>
      <c r="G202" s="22">
        <v>0</v>
      </c>
      <c r="H202" s="23">
        <v>0</v>
      </c>
      <c r="I202" s="24">
        <f t="shared" si="32"/>
        <v>7.40393404471908E-3</v>
      </c>
    </row>
    <row r="203" spans="1:9" x14ac:dyDescent="0.25">
      <c r="A203" s="29" t="s">
        <v>21</v>
      </c>
      <c r="B203" s="18">
        <v>0</v>
      </c>
      <c r="C203" s="18">
        <v>0</v>
      </c>
      <c r="D203" s="18">
        <v>0</v>
      </c>
      <c r="E203" s="18">
        <v>0</v>
      </c>
      <c r="F203" s="214"/>
      <c r="G203" s="18">
        <v>0</v>
      </c>
      <c r="H203" s="30">
        <v>0</v>
      </c>
      <c r="I203" s="16">
        <f t="shared" si="32"/>
        <v>0</v>
      </c>
    </row>
    <row r="204" spans="1:9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32"/>
        <v>0</v>
      </c>
    </row>
    <row r="205" spans="1:9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32"/>
        <v>0</v>
      </c>
    </row>
    <row r="206" spans="1:9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32"/>
        <v>0</v>
      </c>
    </row>
    <row r="207" spans="1:9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32"/>
        <v>0</v>
      </c>
    </row>
    <row r="208" spans="1:9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32"/>
        <v>0</v>
      </c>
    </row>
    <row r="209" spans="1:11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32"/>
        <v>0</v>
      </c>
    </row>
    <row r="210" spans="1:11" x14ac:dyDescent="0.25">
      <c r="A210" s="56" t="s">
        <v>25</v>
      </c>
      <c r="B210" s="57">
        <f>SUM(B189:B205)</f>
        <v>29.488220867186339</v>
      </c>
      <c r="C210" s="57">
        <f t="shared" ref="C210:I210" si="33">SUM(C189:C205)</f>
        <v>14.890124398752086</v>
      </c>
      <c r="D210" s="57">
        <f t="shared" si="33"/>
        <v>233.03717847435567</v>
      </c>
      <c r="E210" s="57">
        <f t="shared" si="33"/>
        <v>42.196272693312252</v>
      </c>
      <c r="F210" s="57">
        <f t="shared" si="33"/>
        <v>0</v>
      </c>
      <c r="G210" s="57">
        <f t="shared" si="33"/>
        <v>3.5290487550062042</v>
      </c>
      <c r="H210" s="58">
        <f t="shared" si="33"/>
        <v>7.3914776348709355E-2</v>
      </c>
      <c r="I210" s="16">
        <f t="shared" si="33"/>
        <v>323.21475996496127</v>
      </c>
    </row>
    <row r="211" spans="1:11" s="1" customFormat="1" ht="15" thickBot="1" x14ac:dyDescent="0.35">
      <c r="A211" s="61" t="s">
        <v>86</v>
      </c>
      <c r="B211" s="98">
        <f>IF($I210=0,"-",B210/$I210)</f>
        <v>9.1234140638821903E-2</v>
      </c>
      <c r="C211" s="98">
        <f t="shared" ref="C211:H211" si="34">IF($I210=0,"-",C210/$I210)</f>
        <v>4.6068825570856599E-2</v>
      </c>
      <c r="D211" s="98">
        <f t="shared" si="34"/>
        <v>0.72099794730790923</v>
      </c>
      <c r="E211" s="98">
        <f t="shared" si="34"/>
        <v>0.13055181235500082</v>
      </c>
      <c r="F211" s="98">
        <f t="shared" si="34"/>
        <v>0</v>
      </c>
      <c r="G211" s="98">
        <f t="shared" si="34"/>
        <v>1.0918587862103753E-2</v>
      </c>
      <c r="H211" s="99">
        <f t="shared" si="34"/>
        <v>2.2868626530769272E-4</v>
      </c>
      <c r="I211" s="63">
        <f>SUM(B211:H211)</f>
        <v>1</v>
      </c>
      <c r="K211" s="174"/>
    </row>
    <row r="212" spans="1:11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</row>
    <row r="213" spans="1:11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</row>
    <row r="214" spans="1:11" ht="14.25" customHeight="1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</row>
    <row r="215" spans="1:11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</row>
    <row r="216" spans="1:11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>SUM(B216:H216)</f>
        <v>0</v>
      </c>
    </row>
    <row r="217" spans="1:11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ref="I217:I235" si="35">SUM(B217:H217)</f>
        <v>0</v>
      </c>
    </row>
    <row r="218" spans="1:11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35"/>
        <v>0</v>
      </c>
    </row>
    <row r="219" spans="1:11" x14ac:dyDescent="0.25">
      <c r="A219" s="29" t="s">
        <v>15</v>
      </c>
      <c r="B219" s="18">
        <v>0.19550199475570373</v>
      </c>
      <c r="C219" s="18">
        <v>0.10018049040882153</v>
      </c>
      <c r="D219" s="18">
        <v>0.26807917545606635</v>
      </c>
      <c r="E219" s="18">
        <v>0</v>
      </c>
      <c r="F219" s="214"/>
      <c r="G219" s="18">
        <v>0</v>
      </c>
      <c r="H219" s="30">
        <v>0</v>
      </c>
      <c r="I219" s="16">
        <f t="shared" si="35"/>
        <v>0.56376166062059163</v>
      </c>
    </row>
    <row r="220" spans="1:11" x14ac:dyDescent="0.25">
      <c r="A220" s="21" t="s">
        <v>67</v>
      </c>
      <c r="B220" s="22">
        <v>1.1766995945541371E-2</v>
      </c>
      <c r="C220" s="22">
        <v>1.7513760964968424E-2</v>
      </c>
      <c r="D220" s="22">
        <v>1.1584685341083195E-2</v>
      </c>
      <c r="E220" s="22">
        <v>0</v>
      </c>
      <c r="F220" s="214"/>
      <c r="G220" s="22">
        <v>0</v>
      </c>
      <c r="H220" s="23">
        <v>0</v>
      </c>
      <c r="I220" s="24">
        <f t="shared" si="35"/>
        <v>4.0865442251592991E-2</v>
      </c>
    </row>
    <row r="221" spans="1:11" x14ac:dyDescent="0.25">
      <c r="A221" s="29" t="s">
        <v>56</v>
      </c>
      <c r="B221" s="18">
        <v>0</v>
      </c>
      <c r="C221" s="18">
        <v>0</v>
      </c>
      <c r="D221" s="18">
        <v>2.2878996343601306E-4</v>
      </c>
      <c r="E221" s="18">
        <v>3.0505328458135073E-4</v>
      </c>
      <c r="F221" s="214"/>
      <c r="G221" s="18">
        <v>0</v>
      </c>
      <c r="H221" s="30">
        <v>0</v>
      </c>
      <c r="I221" s="16">
        <f t="shared" si="35"/>
        <v>5.338432480173638E-4</v>
      </c>
    </row>
    <row r="222" spans="1:11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1.5096750703427768E-2</v>
      </c>
      <c r="F222" s="214"/>
      <c r="G222" s="22">
        <v>0</v>
      </c>
      <c r="H222" s="23">
        <v>0</v>
      </c>
      <c r="I222" s="24">
        <f t="shared" si="35"/>
        <v>1.5096750703427768E-2</v>
      </c>
    </row>
    <row r="223" spans="1:11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35"/>
        <v>0</v>
      </c>
    </row>
    <row r="224" spans="1:11" x14ac:dyDescent="0.25">
      <c r="A224" s="21" t="s">
        <v>16</v>
      </c>
      <c r="B224" s="22">
        <v>0</v>
      </c>
      <c r="C224" s="22">
        <v>0</v>
      </c>
      <c r="D224" s="22">
        <v>0</v>
      </c>
      <c r="E224" s="22">
        <v>0</v>
      </c>
      <c r="F224" s="214"/>
      <c r="G224" s="22">
        <v>0</v>
      </c>
      <c r="H224" s="23">
        <v>0</v>
      </c>
      <c r="I224" s="24">
        <f t="shared" si="35"/>
        <v>0</v>
      </c>
    </row>
    <row r="225" spans="1:11" x14ac:dyDescent="0.25">
      <c r="A225" s="29" t="s">
        <v>136</v>
      </c>
      <c r="B225" s="18">
        <v>0.75409301364818615</v>
      </c>
      <c r="C225" s="18">
        <v>7.6643270724685453E-3</v>
      </c>
      <c r="D225" s="18">
        <v>1.931830463741514</v>
      </c>
      <c r="E225" s="18">
        <v>0.58148204909203227</v>
      </c>
      <c r="F225" s="214"/>
      <c r="G225" s="18">
        <v>0</v>
      </c>
      <c r="H225" s="30">
        <v>0</v>
      </c>
      <c r="I225" s="16">
        <f t="shared" si="35"/>
        <v>3.2750698535542009</v>
      </c>
    </row>
    <row r="226" spans="1:11" x14ac:dyDescent="0.25">
      <c r="A226" s="21" t="s">
        <v>24</v>
      </c>
      <c r="B226" s="22">
        <v>9.527433780386052E-2</v>
      </c>
      <c r="C226" s="22">
        <v>1.5702493833962233E-3</v>
      </c>
      <c r="D226" s="22">
        <v>0.26111760177826449</v>
      </c>
      <c r="E226" s="22">
        <v>0.61791934134663706</v>
      </c>
      <c r="F226" s="214"/>
      <c r="G226" s="22">
        <v>0.13575525269997529</v>
      </c>
      <c r="H226" s="23">
        <v>1.5272758924040678E-2</v>
      </c>
      <c r="I226" s="24">
        <f t="shared" si="35"/>
        <v>1.1269095419361743</v>
      </c>
    </row>
    <row r="227" spans="1:11" x14ac:dyDescent="0.25">
      <c r="A227" s="29" t="s">
        <v>23</v>
      </c>
      <c r="B227" s="18">
        <v>2.682521042905699E-2</v>
      </c>
      <c r="C227" s="18">
        <v>0</v>
      </c>
      <c r="D227" s="18">
        <v>3.774823744915294E-3</v>
      </c>
      <c r="E227" s="18">
        <v>0</v>
      </c>
      <c r="F227" s="214"/>
      <c r="G227" s="18">
        <v>0</v>
      </c>
      <c r="H227" s="30">
        <v>0</v>
      </c>
      <c r="I227" s="16">
        <f t="shared" si="35"/>
        <v>3.0600034173972283E-2</v>
      </c>
    </row>
    <row r="228" spans="1:11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35"/>
        <v>0</v>
      </c>
    </row>
    <row r="229" spans="1:11" x14ac:dyDescent="0.25">
      <c r="A229" s="29" t="s">
        <v>21</v>
      </c>
      <c r="B229" s="18">
        <v>0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35"/>
        <v>0</v>
      </c>
    </row>
    <row r="230" spans="1:11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35"/>
        <v>0</v>
      </c>
    </row>
    <row r="231" spans="1:11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35"/>
        <v>0</v>
      </c>
    </row>
    <row r="232" spans="1:11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35"/>
        <v>0</v>
      </c>
    </row>
    <row r="233" spans="1:11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35"/>
        <v>0</v>
      </c>
    </row>
    <row r="234" spans="1:11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35"/>
        <v>0</v>
      </c>
    </row>
    <row r="235" spans="1:11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35"/>
        <v>0</v>
      </c>
    </row>
    <row r="236" spans="1:11" x14ac:dyDescent="0.25">
      <c r="A236" s="56" t="s">
        <v>25</v>
      </c>
      <c r="B236" s="57">
        <f>SUM(B215:B231)</f>
        <v>1.0834615525823488</v>
      </c>
      <c r="C236" s="57">
        <f t="shared" ref="C236:I236" si="36">SUM(C215:C231)</f>
        <v>0.12692882782965473</v>
      </c>
      <c r="D236" s="57">
        <f t="shared" si="36"/>
        <v>2.4766155400252794</v>
      </c>
      <c r="E236" s="57">
        <f t="shared" si="36"/>
        <v>1.2148031944266786</v>
      </c>
      <c r="F236" s="57">
        <f t="shared" si="36"/>
        <v>0</v>
      </c>
      <c r="G236" s="57">
        <f t="shared" si="36"/>
        <v>0.13575525269997529</v>
      </c>
      <c r="H236" s="58">
        <f t="shared" si="36"/>
        <v>1.5272758924040678E-2</v>
      </c>
      <c r="I236" s="16">
        <f t="shared" si="36"/>
        <v>5.0528371264879777</v>
      </c>
    </row>
    <row r="237" spans="1:11" s="1" customFormat="1" ht="15" thickBot="1" x14ac:dyDescent="0.35">
      <c r="A237" s="61" t="s">
        <v>86</v>
      </c>
      <c r="B237" s="98">
        <f>IF($I236=0,"-",B236/$I236)</f>
        <v>0.21442637580828158</v>
      </c>
      <c r="C237" s="98">
        <f t="shared" ref="C237:H237" si="37">IF($I236=0,"-",C236/$I236)</f>
        <v>2.5120308581542943E-2</v>
      </c>
      <c r="D237" s="98">
        <f t="shared" si="37"/>
        <v>0.49014355262756598</v>
      </c>
      <c r="E237" s="98">
        <f t="shared" si="37"/>
        <v>0.240420018301884</v>
      </c>
      <c r="F237" s="98">
        <f t="shared" si="37"/>
        <v>0</v>
      </c>
      <c r="G237" s="98">
        <f t="shared" si="37"/>
        <v>2.6867134107355101E-2</v>
      </c>
      <c r="H237" s="99">
        <f t="shared" si="37"/>
        <v>3.0226105733703224E-3</v>
      </c>
      <c r="I237" s="63">
        <f>SUM(B237:H237)</f>
        <v>0.99999999999999989</v>
      </c>
      <c r="K237" s="174"/>
    </row>
    <row r="238" spans="1:11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</row>
    <row r="239" spans="1:11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</row>
    <row r="240" spans="1:11" ht="14.25" customHeight="1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</row>
    <row r="241" spans="1:9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</row>
    <row r="242" spans="1:9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>SUM(B242:H242)</f>
        <v>0</v>
      </c>
    </row>
    <row r="243" spans="1:9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ref="I243:I261" si="38">SUM(B243:H243)</f>
        <v>0</v>
      </c>
    </row>
    <row r="244" spans="1:9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38"/>
        <v>0</v>
      </c>
    </row>
    <row r="245" spans="1:9" x14ac:dyDescent="0.25">
      <c r="A245" s="29" t="s">
        <v>15</v>
      </c>
      <c r="B245" s="18">
        <v>8.8330477703403609</v>
      </c>
      <c r="C245" s="18">
        <v>3.2563723538496528E-2</v>
      </c>
      <c r="D245" s="18">
        <v>1.0500410298562175</v>
      </c>
      <c r="E245" s="18">
        <v>0</v>
      </c>
      <c r="F245" s="214"/>
      <c r="G245" s="18">
        <v>0</v>
      </c>
      <c r="H245" s="30">
        <v>0</v>
      </c>
      <c r="I245" s="16">
        <f t="shared" si="38"/>
        <v>9.9156525237350746</v>
      </c>
    </row>
    <row r="246" spans="1:9" x14ac:dyDescent="0.25">
      <c r="A246" s="21" t="s">
        <v>67</v>
      </c>
      <c r="B246" s="22">
        <v>6.5459578223350334</v>
      </c>
      <c r="C246" s="22">
        <v>2.6030039870337637E-2</v>
      </c>
      <c r="D246" s="22">
        <v>1.2337547913207589</v>
      </c>
      <c r="E246" s="22">
        <v>0</v>
      </c>
      <c r="F246" s="214"/>
      <c r="G246" s="22">
        <v>0</v>
      </c>
      <c r="H246" s="23">
        <v>0</v>
      </c>
      <c r="I246" s="24">
        <f t="shared" si="38"/>
        <v>7.8057426535261296</v>
      </c>
    </row>
    <row r="247" spans="1:9" x14ac:dyDescent="0.25">
      <c r="A247" s="29" t="s">
        <v>56</v>
      </c>
      <c r="B247" s="18">
        <v>3.3340231552170465E-9</v>
      </c>
      <c r="C247" s="18">
        <v>3.3340231552170465E-9</v>
      </c>
      <c r="D247" s="18">
        <v>3.3340231552170465E-9</v>
      </c>
      <c r="E247" s="18">
        <v>0.23320145247943322</v>
      </c>
      <c r="F247" s="214"/>
      <c r="G247" s="18">
        <v>0</v>
      </c>
      <c r="H247" s="30">
        <v>0</v>
      </c>
      <c r="I247" s="16">
        <f t="shared" si="38"/>
        <v>0.2332014624815027</v>
      </c>
    </row>
    <row r="248" spans="1:9" x14ac:dyDescent="0.25">
      <c r="A248" s="21" t="s">
        <v>11</v>
      </c>
      <c r="B248" s="22">
        <v>8.0507224251958089E-8</v>
      </c>
      <c r="C248" s="22">
        <v>8.0507224251958089E-8</v>
      </c>
      <c r="D248" s="22">
        <v>8.0507224251958089E-8</v>
      </c>
      <c r="E248" s="22">
        <v>2.8599540197177829E-2</v>
      </c>
      <c r="F248" s="214"/>
      <c r="G248" s="22">
        <v>0</v>
      </c>
      <c r="H248" s="23">
        <v>0</v>
      </c>
      <c r="I248" s="24">
        <f t="shared" si="38"/>
        <v>2.8599781718850584E-2</v>
      </c>
    </row>
    <row r="249" spans="1:9" x14ac:dyDescent="0.25">
      <c r="A249" s="29" t="s">
        <v>57</v>
      </c>
      <c r="B249" s="18">
        <v>1.7423601662440783E-2</v>
      </c>
      <c r="C249" s="18">
        <v>1.7423601662440783E-2</v>
      </c>
      <c r="D249" s="18">
        <v>8.7118008312203926E-2</v>
      </c>
      <c r="E249" s="18">
        <v>0</v>
      </c>
      <c r="F249" s="214"/>
      <c r="G249" s="18">
        <v>0</v>
      </c>
      <c r="H249" s="30">
        <v>0</v>
      </c>
      <c r="I249" s="16">
        <f t="shared" si="38"/>
        <v>0.12196521163708549</v>
      </c>
    </row>
    <row r="250" spans="1:9" x14ac:dyDescent="0.25">
      <c r="A250" s="21" t="s">
        <v>16</v>
      </c>
      <c r="B250" s="22">
        <v>4.2720295637654111</v>
      </c>
      <c r="C250" s="22">
        <v>0.15364988279229777</v>
      </c>
      <c r="D250" s="22">
        <v>4.1593036114607163</v>
      </c>
      <c r="E250" s="22">
        <v>6.4081883717445914E-2</v>
      </c>
      <c r="F250" s="214"/>
      <c r="G250" s="22">
        <v>0</v>
      </c>
      <c r="H250" s="23">
        <v>0</v>
      </c>
      <c r="I250" s="24">
        <f t="shared" si="38"/>
        <v>8.6490649417358707</v>
      </c>
    </row>
    <row r="251" spans="1:9" x14ac:dyDescent="0.25">
      <c r="A251" s="29" t="s">
        <v>136</v>
      </c>
      <c r="B251" s="18">
        <v>38.387948524917242</v>
      </c>
      <c r="C251" s="18">
        <v>1.7123556086261207</v>
      </c>
      <c r="D251" s="18">
        <v>29.853395885797479</v>
      </c>
      <c r="E251" s="18">
        <v>9.3929944014843586E-2</v>
      </c>
      <c r="F251" s="214"/>
      <c r="G251" s="18">
        <v>0</v>
      </c>
      <c r="H251" s="30">
        <v>0</v>
      </c>
      <c r="I251" s="16">
        <f t="shared" si="38"/>
        <v>70.047629963355689</v>
      </c>
    </row>
    <row r="252" spans="1:9" x14ac:dyDescent="0.25">
      <c r="A252" s="21" t="s">
        <v>24</v>
      </c>
      <c r="B252" s="22">
        <v>11.988085526783882</v>
      </c>
      <c r="C252" s="22">
        <v>0.47389301611150086</v>
      </c>
      <c r="D252" s="22">
        <v>27.89886156006671</v>
      </c>
      <c r="E252" s="22">
        <v>64.007258970143923</v>
      </c>
      <c r="F252" s="214"/>
      <c r="G252" s="22">
        <v>32.564398310423151</v>
      </c>
      <c r="H252" s="23">
        <v>1.8361099253682809</v>
      </c>
      <c r="I252" s="24">
        <f t="shared" si="38"/>
        <v>138.76860730889743</v>
      </c>
    </row>
    <row r="253" spans="1:9" x14ac:dyDescent="0.25">
      <c r="A253" s="29" t="s">
        <v>23</v>
      </c>
      <c r="B253" s="18">
        <v>5.9821407161208748</v>
      </c>
      <c r="C253" s="18">
        <v>1.2139521417829635</v>
      </c>
      <c r="D253" s="18">
        <v>1.3015721345769065</v>
      </c>
      <c r="E253" s="18">
        <v>0</v>
      </c>
      <c r="F253" s="214"/>
      <c r="G253" s="18">
        <v>0</v>
      </c>
      <c r="H253" s="30">
        <v>0</v>
      </c>
      <c r="I253" s="16">
        <f t="shared" si="38"/>
        <v>8.497664992480745</v>
      </c>
    </row>
    <row r="254" spans="1:9" x14ac:dyDescent="0.25">
      <c r="A254" s="21" t="s">
        <v>58</v>
      </c>
      <c r="B254" s="22">
        <v>0.10065743297284381</v>
      </c>
      <c r="C254" s="22">
        <v>0.12928039969497948</v>
      </c>
      <c r="D254" s="22">
        <v>0.18673835511497039</v>
      </c>
      <c r="E254" s="22">
        <v>0</v>
      </c>
      <c r="F254" s="214"/>
      <c r="G254" s="22">
        <v>0</v>
      </c>
      <c r="H254" s="23">
        <v>0</v>
      </c>
      <c r="I254" s="24">
        <f t="shared" si="38"/>
        <v>0.41667618778279369</v>
      </c>
    </row>
    <row r="255" spans="1:9" x14ac:dyDescent="0.25">
      <c r="A255" s="29" t="s">
        <v>21</v>
      </c>
      <c r="B255" s="18">
        <v>0.28282055517231675</v>
      </c>
      <c r="C255" s="18">
        <v>0.25628896362670783</v>
      </c>
      <c r="D255" s="18">
        <v>1.2549132265879304</v>
      </c>
      <c r="E255" s="18">
        <v>0</v>
      </c>
      <c r="F255" s="214"/>
      <c r="G255" s="18">
        <v>0</v>
      </c>
      <c r="H255" s="30">
        <v>0</v>
      </c>
      <c r="I255" s="16">
        <f t="shared" si="38"/>
        <v>1.7940227453869548</v>
      </c>
    </row>
    <row r="256" spans="1:9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38"/>
        <v>0</v>
      </c>
    </row>
    <row r="257" spans="1:11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38"/>
        <v>0</v>
      </c>
    </row>
    <row r="258" spans="1:11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38"/>
        <v>0</v>
      </c>
    </row>
    <row r="259" spans="1:11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38"/>
        <v>0</v>
      </c>
    </row>
    <row r="260" spans="1:11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38"/>
        <v>0</v>
      </c>
    </row>
    <row r="261" spans="1:11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38"/>
        <v>0</v>
      </c>
    </row>
    <row r="262" spans="1:11" x14ac:dyDescent="0.25">
      <c r="A262" s="56" t="s">
        <v>25</v>
      </c>
      <c r="B262" s="57">
        <f>SUM(B241:B257)</f>
        <v>76.410111597911651</v>
      </c>
      <c r="C262" s="57">
        <f t="shared" ref="C262:I262" si="39">SUM(C241:C257)</f>
        <v>4.0154374615470925</v>
      </c>
      <c r="D262" s="57">
        <f t="shared" si="39"/>
        <v>67.025698686935129</v>
      </c>
      <c r="E262" s="57">
        <f t="shared" si="39"/>
        <v>64.42707179055283</v>
      </c>
      <c r="F262" s="57">
        <f t="shared" si="39"/>
        <v>0</v>
      </c>
      <c r="G262" s="57">
        <f t="shared" si="39"/>
        <v>32.564398310423151</v>
      </c>
      <c r="H262" s="58">
        <f t="shared" si="39"/>
        <v>1.8361099253682809</v>
      </c>
      <c r="I262" s="16">
        <f t="shared" si="39"/>
        <v>246.27882777273814</v>
      </c>
    </row>
    <row r="263" spans="1:11" s="1" customFormat="1" ht="15" thickBot="1" x14ac:dyDescent="0.35">
      <c r="A263" s="61" t="s">
        <v>86</v>
      </c>
      <c r="B263" s="98">
        <f>IF($I262=0,"-",B262/$I262)</f>
        <v>0.31025854836543881</v>
      </c>
      <c r="C263" s="98">
        <f t="shared" ref="C263:H263" si="40">IF($I262=0,"-",C262/$I262)</f>
        <v>1.6304436308477433E-2</v>
      </c>
      <c r="D263" s="98">
        <f t="shared" si="40"/>
        <v>0.27215371817826456</v>
      </c>
      <c r="E263" s="98">
        <f t="shared" si="40"/>
        <v>0.26160215384005736</v>
      </c>
      <c r="F263" s="98">
        <f t="shared" si="40"/>
        <v>0</v>
      </c>
      <c r="G263" s="98">
        <f t="shared" si="40"/>
        <v>0.13222573213022198</v>
      </c>
      <c r="H263" s="99">
        <f t="shared" si="40"/>
        <v>7.4554111775398391E-3</v>
      </c>
      <c r="I263" s="63">
        <f>SUM(B263:H263)</f>
        <v>1</v>
      </c>
      <c r="K263" s="174"/>
    </row>
    <row r="264" spans="1:11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</row>
    <row r="265" spans="1:11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</row>
    <row r="266" spans="1:11" ht="14.25" customHeight="1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</row>
    <row r="267" spans="1:11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0</v>
      </c>
    </row>
    <row r="268" spans="1:11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>SUM(B268:H268)</f>
        <v>0</v>
      </c>
    </row>
    <row r="269" spans="1:11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ref="I269:I287" si="41">SUM(B269:H269)</f>
        <v>0</v>
      </c>
    </row>
    <row r="270" spans="1:11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41"/>
        <v>0</v>
      </c>
    </row>
    <row r="271" spans="1:11" x14ac:dyDescent="0.25">
      <c r="A271" s="29" t="s">
        <v>15</v>
      </c>
      <c r="B271" s="18">
        <v>5.8217041268204071</v>
      </c>
      <c r="C271" s="18">
        <v>14.082360137890769</v>
      </c>
      <c r="D271" s="18">
        <v>5.7619689885393086</v>
      </c>
      <c r="E271" s="18">
        <v>0</v>
      </c>
      <c r="F271" s="214"/>
      <c r="G271" s="18">
        <v>0</v>
      </c>
      <c r="H271" s="30">
        <v>0</v>
      </c>
      <c r="I271" s="16">
        <f t="shared" si="41"/>
        <v>25.666033253250482</v>
      </c>
    </row>
    <row r="272" spans="1:11" x14ac:dyDescent="0.25">
      <c r="A272" s="21" t="s">
        <v>67</v>
      </c>
      <c r="B272" s="22">
        <v>1.6354377814888319</v>
      </c>
      <c r="C272" s="22">
        <v>0.95528809403539927</v>
      </c>
      <c r="D272" s="22">
        <v>3.0864713487350364</v>
      </c>
      <c r="E272" s="22">
        <v>0.11559488121250959</v>
      </c>
      <c r="F272" s="214"/>
      <c r="G272" s="22">
        <v>0</v>
      </c>
      <c r="H272" s="23">
        <v>0</v>
      </c>
      <c r="I272" s="24">
        <f t="shared" si="41"/>
        <v>5.7927921054717775</v>
      </c>
    </row>
    <row r="273" spans="1:9" x14ac:dyDescent="0.25">
      <c r="A273" s="29" t="s">
        <v>56</v>
      </c>
      <c r="B273" s="18">
        <v>4.4802560691632907E-9</v>
      </c>
      <c r="C273" s="18">
        <v>4.4802560691632907E-9</v>
      </c>
      <c r="D273" s="18">
        <v>4.4802560691632907E-9</v>
      </c>
      <c r="E273" s="18">
        <v>11.910754817595079</v>
      </c>
      <c r="F273" s="214"/>
      <c r="G273" s="18">
        <v>0</v>
      </c>
      <c r="H273" s="30">
        <v>0</v>
      </c>
      <c r="I273" s="16">
        <f t="shared" si="41"/>
        <v>11.910754831035847</v>
      </c>
    </row>
    <row r="274" spans="1:9" x14ac:dyDescent="0.25">
      <c r="A274" s="21" t="s">
        <v>11</v>
      </c>
      <c r="B274" s="22">
        <v>3.6092324770383911E-8</v>
      </c>
      <c r="C274" s="22">
        <v>3.6092324770383911E-8</v>
      </c>
      <c r="D274" s="22">
        <v>3.6092324770383911E-8</v>
      </c>
      <c r="E274" s="22">
        <v>4.6619616669051778E-3</v>
      </c>
      <c r="F274" s="214"/>
      <c r="G274" s="22">
        <v>0</v>
      </c>
      <c r="H274" s="23">
        <v>0</v>
      </c>
      <c r="I274" s="24">
        <f t="shared" si="41"/>
        <v>4.6620699438794889E-3</v>
      </c>
    </row>
    <row r="275" spans="1:9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41"/>
        <v>0</v>
      </c>
    </row>
    <row r="276" spans="1:9" x14ac:dyDescent="0.25">
      <c r="A276" s="21" t="s">
        <v>16</v>
      </c>
      <c r="B276" s="22">
        <v>7.6284055273185989E-3</v>
      </c>
      <c r="C276" s="22">
        <v>5.9802244790804204E-3</v>
      </c>
      <c r="D276" s="22">
        <v>2.8252941347163919E-2</v>
      </c>
      <c r="E276" s="22">
        <v>0</v>
      </c>
      <c r="F276" s="214"/>
      <c r="G276" s="22">
        <v>0</v>
      </c>
      <c r="H276" s="23">
        <v>0</v>
      </c>
      <c r="I276" s="24">
        <f t="shared" si="41"/>
        <v>4.1861571353562943E-2</v>
      </c>
    </row>
    <row r="277" spans="1:9" x14ac:dyDescent="0.25">
      <c r="A277" s="29" t="s">
        <v>136</v>
      </c>
      <c r="B277" s="18">
        <v>5.1584946839470245</v>
      </c>
      <c r="C277" s="18">
        <v>8.7958793674199462</v>
      </c>
      <c r="D277" s="18">
        <v>19.756171592044318</v>
      </c>
      <c r="E277" s="18">
        <v>0</v>
      </c>
      <c r="F277" s="214"/>
      <c r="G277" s="18">
        <v>0</v>
      </c>
      <c r="H277" s="30">
        <v>0</v>
      </c>
      <c r="I277" s="16">
        <f t="shared" si="41"/>
        <v>33.710545643411287</v>
      </c>
    </row>
    <row r="278" spans="1:9" x14ac:dyDescent="0.25">
      <c r="A278" s="21" t="s">
        <v>24</v>
      </c>
      <c r="B278" s="22">
        <v>0.22733672699740823</v>
      </c>
      <c r="C278" s="22">
        <v>1.9901596342800317E-8</v>
      </c>
      <c r="D278" s="22">
        <v>11.962903222777893</v>
      </c>
      <c r="E278" s="22">
        <v>22.131121968720752</v>
      </c>
      <c r="F278" s="214"/>
      <c r="G278" s="22">
        <v>0.41727264919833484</v>
      </c>
      <c r="H278" s="23">
        <v>0</v>
      </c>
      <c r="I278" s="24">
        <f t="shared" si="41"/>
        <v>34.738634587595989</v>
      </c>
    </row>
    <row r="279" spans="1:9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41"/>
        <v>0</v>
      </c>
    </row>
    <row r="280" spans="1:9" x14ac:dyDescent="0.25">
      <c r="A280" s="21" t="s">
        <v>58</v>
      </c>
      <c r="B280" s="22">
        <v>3.5121225596744361E-2</v>
      </c>
      <c r="C280" s="22">
        <v>7.0242451193488712E-3</v>
      </c>
      <c r="D280" s="22">
        <v>7.0242451193488712E-3</v>
      </c>
      <c r="E280" s="22">
        <v>0</v>
      </c>
      <c r="F280" s="214"/>
      <c r="G280" s="22">
        <v>0</v>
      </c>
      <c r="H280" s="23">
        <v>0</v>
      </c>
      <c r="I280" s="24">
        <f t="shared" si="41"/>
        <v>4.91697158354421E-2</v>
      </c>
    </row>
    <row r="281" spans="1:9" x14ac:dyDescent="0.25">
      <c r="A281" s="29" t="s">
        <v>20</v>
      </c>
      <c r="B281" s="18">
        <v>2.2027249503184616E-3</v>
      </c>
      <c r="C281" s="18">
        <v>4.4054499006369229E-4</v>
      </c>
      <c r="D281" s="18">
        <v>4.4054499006369229E-4</v>
      </c>
      <c r="E281" s="18">
        <v>0</v>
      </c>
      <c r="F281" s="214"/>
      <c r="G281" s="18">
        <v>0</v>
      </c>
      <c r="H281" s="30">
        <v>0</v>
      </c>
      <c r="I281" s="16">
        <f t="shared" si="41"/>
        <v>3.0838149304458461E-3</v>
      </c>
    </row>
    <row r="282" spans="1:9" x14ac:dyDescent="0.25">
      <c r="A282" s="21" t="s">
        <v>21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41"/>
        <v>0</v>
      </c>
    </row>
    <row r="283" spans="1:9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41"/>
        <v>0</v>
      </c>
    </row>
    <row r="284" spans="1:9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41"/>
        <v>0</v>
      </c>
    </row>
    <row r="285" spans="1:9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41"/>
        <v>0</v>
      </c>
    </row>
    <row r="286" spans="1:9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41"/>
        <v>0</v>
      </c>
    </row>
    <row r="287" spans="1:9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41"/>
        <v>0</v>
      </c>
    </row>
    <row r="288" spans="1:9" x14ac:dyDescent="0.25">
      <c r="A288" s="56" t="s">
        <v>25</v>
      </c>
      <c r="B288" s="57">
        <f>SUM(B267:B283)</f>
        <v>12.887925715900634</v>
      </c>
      <c r="C288" s="57">
        <f t="shared" ref="C288:I288" si="42">SUM(C267:C283)</f>
        <v>23.846972674408782</v>
      </c>
      <c r="D288" s="57">
        <f t="shared" si="42"/>
        <v>40.603232924125706</v>
      </c>
      <c r="E288" s="57">
        <f t="shared" si="42"/>
        <v>34.162133629195246</v>
      </c>
      <c r="F288" s="57">
        <f t="shared" si="42"/>
        <v>0</v>
      </c>
      <c r="G288" s="57">
        <f t="shared" si="42"/>
        <v>0.41727264919833484</v>
      </c>
      <c r="H288" s="58">
        <f t="shared" si="42"/>
        <v>0</v>
      </c>
      <c r="I288" s="16">
        <f t="shared" si="42"/>
        <v>111.91753759282871</v>
      </c>
    </row>
    <row r="289" spans="1:11" s="1" customFormat="1" ht="15" thickBot="1" x14ac:dyDescent="0.35">
      <c r="A289" s="61" t="s">
        <v>86</v>
      </c>
      <c r="B289" s="98">
        <f>IF($I288=0,"-",B288/$I288)</f>
        <v>0.11515555107000897</v>
      </c>
      <c r="C289" s="98">
        <f t="shared" ref="C289:H289" si="43">IF($I288=0,"-",C288/$I288)</f>
        <v>0.21307628087000383</v>
      </c>
      <c r="D289" s="98">
        <f t="shared" si="43"/>
        <v>0.36279598173295963</v>
      </c>
      <c r="E289" s="98">
        <f t="shared" si="43"/>
        <v>0.30524379256342965</v>
      </c>
      <c r="F289" s="98">
        <f t="shared" si="43"/>
        <v>0</v>
      </c>
      <c r="G289" s="98">
        <f t="shared" si="43"/>
        <v>3.7283937635978889E-3</v>
      </c>
      <c r="H289" s="99">
        <f t="shared" si="43"/>
        <v>0</v>
      </c>
      <c r="I289" s="63">
        <f>SUM(B289:H289)</f>
        <v>1</v>
      </c>
      <c r="K289" s="174"/>
    </row>
    <row r="290" spans="1:11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</row>
    <row r="291" spans="1:11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</row>
    <row r="292" spans="1:11" ht="14.25" customHeight="1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</row>
    <row r="293" spans="1:11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</row>
    <row r="294" spans="1:11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>SUM(B294:H294)</f>
        <v>0</v>
      </c>
    </row>
    <row r="295" spans="1:11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ref="I295:I313" si="44">SUM(B295:H295)</f>
        <v>0</v>
      </c>
    </row>
    <row r="296" spans="1:11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44"/>
        <v>0</v>
      </c>
    </row>
    <row r="297" spans="1:11" x14ac:dyDescent="0.25">
      <c r="A297" s="29" t="s">
        <v>15</v>
      </c>
      <c r="B297" s="18">
        <v>4.0436561941221214</v>
      </c>
      <c r="C297" s="18">
        <v>12.584317970970298</v>
      </c>
      <c r="D297" s="18">
        <v>1.1715502081717837</v>
      </c>
      <c r="E297" s="18">
        <v>0</v>
      </c>
      <c r="F297" s="214"/>
      <c r="G297" s="18">
        <v>0</v>
      </c>
      <c r="H297" s="30">
        <v>0</v>
      </c>
      <c r="I297" s="16">
        <f t="shared" si="44"/>
        <v>17.799524373264202</v>
      </c>
    </row>
    <row r="298" spans="1:11" x14ac:dyDescent="0.25">
      <c r="A298" s="21" t="s">
        <v>67</v>
      </c>
      <c r="B298" s="22">
        <v>17.108994350989729</v>
      </c>
      <c r="C298" s="22">
        <v>8.8258403467849025</v>
      </c>
      <c r="D298" s="22">
        <v>2.5465545459680712</v>
      </c>
      <c r="E298" s="22">
        <v>3.8279053111438366E-2</v>
      </c>
      <c r="F298" s="214"/>
      <c r="G298" s="22">
        <v>0</v>
      </c>
      <c r="H298" s="23">
        <v>0</v>
      </c>
      <c r="I298" s="24">
        <f t="shared" si="44"/>
        <v>28.519668296854142</v>
      </c>
    </row>
    <row r="299" spans="1:11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0.1624335573841281</v>
      </c>
      <c r="F299" s="214"/>
      <c r="G299" s="18">
        <v>0</v>
      </c>
      <c r="H299" s="30">
        <v>0</v>
      </c>
      <c r="I299" s="16">
        <f t="shared" si="44"/>
        <v>0.1624335573841281</v>
      </c>
    </row>
    <row r="300" spans="1:11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44"/>
        <v>0</v>
      </c>
    </row>
    <row r="301" spans="1:11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44"/>
        <v>0</v>
      </c>
    </row>
    <row r="302" spans="1:11" x14ac:dyDescent="0.25">
      <c r="A302" s="21" t="s">
        <v>16</v>
      </c>
      <c r="B302" s="22">
        <v>0.35765546839073398</v>
      </c>
      <c r="C302" s="22">
        <v>2.7978969022295366</v>
      </c>
      <c r="D302" s="22">
        <v>2.5273261412264816</v>
      </c>
      <c r="E302" s="22">
        <v>3.0265528376489441</v>
      </c>
      <c r="F302" s="214"/>
      <c r="G302" s="22">
        <v>0</v>
      </c>
      <c r="H302" s="23">
        <v>0</v>
      </c>
      <c r="I302" s="24">
        <f t="shared" si="44"/>
        <v>8.7094313494956968</v>
      </c>
    </row>
    <row r="303" spans="1:11" x14ac:dyDescent="0.25">
      <c r="A303" s="29" t="s">
        <v>136</v>
      </c>
      <c r="B303" s="18">
        <v>11.602529524047151</v>
      </c>
      <c r="C303" s="18">
        <v>167.36702478986052</v>
      </c>
      <c r="D303" s="18">
        <v>25.223882000860502</v>
      </c>
      <c r="E303" s="18">
        <v>0.43913185444004982</v>
      </c>
      <c r="F303" s="214"/>
      <c r="G303" s="18">
        <v>0</v>
      </c>
      <c r="H303" s="30">
        <v>0</v>
      </c>
      <c r="I303" s="16">
        <f t="shared" si="44"/>
        <v>204.63256816920824</v>
      </c>
    </row>
    <row r="304" spans="1:11" x14ac:dyDescent="0.25">
      <c r="A304" s="21" t="s">
        <v>24</v>
      </c>
      <c r="B304" s="22">
        <v>12.233258721113533</v>
      </c>
      <c r="C304" s="22">
        <v>1.952669902998118</v>
      </c>
      <c r="D304" s="22">
        <v>6.2226642899346905</v>
      </c>
      <c r="E304" s="22">
        <v>123.36133735412152</v>
      </c>
      <c r="F304" s="214"/>
      <c r="G304" s="22">
        <v>9.9460758264245612</v>
      </c>
      <c r="H304" s="23">
        <v>1.7396278126263237E-2</v>
      </c>
      <c r="I304" s="24">
        <f t="shared" si="44"/>
        <v>153.73340237271867</v>
      </c>
    </row>
    <row r="305" spans="1:11" x14ac:dyDescent="0.25">
      <c r="A305" s="29" t="s">
        <v>23</v>
      </c>
      <c r="B305" s="18">
        <v>8.736647867230353E-2</v>
      </c>
      <c r="C305" s="18">
        <v>0.3110587042487592</v>
      </c>
      <c r="D305" s="18">
        <v>0.48136015508952373</v>
      </c>
      <c r="E305" s="18">
        <v>0</v>
      </c>
      <c r="F305" s="214"/>
      <c r="G305" s="18">
        <v>0</v>
      </c>
      <c r="H305" s="30">
        <v>0</v>
      </c>
      <c r="I305" s="16">
        <f t="shared" si="44"/>
        <v>0.87978533801058645</v>
      </c>
    </row>
    <row r="306" spans="1:11" x14ac:dyDescent="0.25">
      <c r="A306" s="21" t="s">
        <v>58</v>
      </c>
      <c r="B306" s="22">
        <v>0.39981510409879678</v>
      </c>
      <c r="C306" s="22">
        <v>0</v>
      </c>
      <c r="D306" s="22">
        <v>0.13665735659727926</v>
      </c>
      <c r="E306" s="22">
        <v>0</v>
      </c>
      <c r="F306" s="214"/>
      <c r="G306" s="22">
        <v>0</v>
      </c>
      <c r="H306" s="23">
        <v>0</v>
      </c>
      <c r="I306" s="24">
        <f t="shared" si="44"/>
        <v>0.53647246069607601</v>
      </c>
    </row>
    <row r="307" spans="1:11" x14ac:dyDescent="0.25">
      <c r="A307" s="29" t="s">
        <v>21</v>
      </c>
      <c r="B307" s="18">
        <v>13.467216091519779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44"/>
        <v>13.467216091519779</v>
      </c>
    </row>
    <row r="308" spans="1:11" x14ac:dyDescent="0.25">
      <c r="A308" s="21" t="s">
        <v>20</v>
      </c>
      <c r="B308" s="22">
        <v>0</v>
      </c>
      <c r="C308" s="22">
        <v>0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44"/>
        <v>0</v>
      </c>
    </row>
    <row r="309" spans="1:11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44"/>
        <v>0</v>
      </c>
    </row>
    <row r="310" spans="1:11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44"/>
        <v>0</v>
      </c>
    </row>
    <row r="311" spans="1:11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44"/>
        <v>0</v>
      </c>
    </row>
    <row r="312" spans="1:11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44"/>
        <v>0</v>
      </c>
    </row>
    <row r="313" spans="1:11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44"/>
        <v>0</v>
      </c>
    </row>
    <row r="314" spans="1:11" x14ac:dyDescent="0.25">
      <c r="A314" s="56" t="s">
        <v>25</v>
      </c>
      <c r="B314" s="57">
        <f>SUM(B293:B309)</f>
        <v>59.300491932954152</v>
      </c>
      <c r="C314" s="57">
        <f t="shared" ref="C314:I314" si="45">SUM(C293:C309)</f>
        <v>193.83880861709213</v>
      </c>
      <c r="D314" s="57">
        <f t="shared" si="45"/>
        <v>38.309994697848332</v>
      </c>
      <c r="E314" s="57">
        <f t="shared" si="45"/>
        <v>127.02773465670607</v>
      </c>
      <c r="F314" s="57">
        <f t="shared" si="45"/>
        <v>0</v>
      </c>
      <c r="G314" s="57">
        <f t="shared" si="45"/>
        <v>9.9460758264245612</v>
      </c>
      <c r="H314" s="58">
        <f t="shared" si="45"/>
        <v>1.7396278126263237E-2</v>
      </c>
      <c r="I314" s="16">
        <f t="shared" si="45"/>
        <v>428.44050200915154</v>
      </c>
    </row>
    <row r="315" spans="1:11" s="1" customFormat="1" ht="15" thickBot="1" x14ac:dyDescent="0.35">
      <c r="A315" s="61" t="s">
        <v>86</v>
      </c>
      <c r="B315" s="98">
        <f>IF($I314=0,"-",B314/$I314)</f>
        <v>0.13841009814634073</v>
      </c>
      <c r="C315" s="98">
        <f t="shared" ref="C315:H315" si="46">IF($I314=0,"-",C314/$I314)</f>
        <v>0.45242876830760437</v>
      </c>
      <c r="D315" s="98">
        <f t="shared" si="46"/>
        <v>8.9417304195554381E-2</v>
      </c>
      <c r="E315" s="98">
        <f t="shared" si="46"/>
        <v>0.29648862341682336</v>
      </c>
      <c r="F315" s="98">
        <f t="shared" si="46"/>
        <v>0</v>
      </c>
      <c r="G315" s="98">
        <f t="shared" si="46"/>
        <v>2.3214602213803101E-2</v>
      </c>
      <c r="H315" s="99">
        <f t="shared" si="46"/>
        <v>4.0603719874018005E-5</v>
      </c>
      <c r="I315" s="63">
        <f>SUM(B315:H315)</f>
        <v>1</v>
      </c>
      <c r="K315" s="174"/>
    </row>
    <row r="316" spans="1:11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</row>
    <row r="317" spans="1:11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</row>
    <row r="318" spans="1:11" ht="14.25" customHeight="1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</row>
    <row r="319" spans="1:11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</row>
    <row r="320" spans="1:11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>SUM(B320:H320)</f>
        <v>0</v>
      </c>
    </row>
    <row r="321" spans="1:9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ref="I321:I339" si="47">SUM(B321:H321)</f>
        <v>0</v>
      </c>
    </row>
    <row r="322" spans="1:9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47"/>
        <v>0</v>
      </c>
    </row>
    <row r="323" spans="1:9" x14ac:dyDescent="0.25">
      <c r="A323" s="29" t="s">
        <v>15</v>
      </c>
      <c r="B323" s="18">
        <v>0.31758299663199457</v>
      </c>
      <c r="C323" s="18">
        <v>0.17489254185965247</v>
      </c>
      <c r="D323" s="18">
        <v>9.786896807989956E-2</v>
      </c>
      <c r="E323" s="18">
        <v>0</v>
      </c>
      <c r="F323" s="214"/>
      <c r="G323" s="18">
        <v>0</v>
      </c>
      <c r="H323" s="30">
        <v>0</v>
      </c>
      <c r="I323" s="16">
        <f t="shared" si="47"/>
        <v>0.59034450657154658</v>
      </c>
    </row>
    <row r="324" spans="1:9" x14ac:dyDescent="0.25">
      <c r="A324" s="21" t="s">
        <v>67</v>
      </c>
      <c r="B324" s="22">
        <v>1.0320780674025152</v>
      </c>
      <c r="C324" s="22">
        <v>2.6182404815763597E-5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47"/>
        <v>1.032104249807331</v>
      </c>
    </row>
    <row r="325" spans="1:9" x14ac:dyDescent="0.25">
      <c r="A325" s="29" t="s">
        <v>56</v>
      </c>
      <c r="B325" s="18">
        <v>7.349203264326585E-9</v>
      </c>
      <c r="C325" s="18">
        <v>0.15223106098203484</v>
      </c>
      <c r="D325" s="18">
        <v>0</v>
      </c>
      <c r="E325" s="18">
        <v>0.2368335497850817</v>
      </c>
      <c r="F325" s="214"/>
      <c r="G325" s="18">
        <v>0</v>
      </c>
      <c r="H325" s="30">
        <v>0</v>
      </c>
      <c r="I325" s="16">
        <f t="shared" si="47"/>
        <v>0.38906461811631982</v>
      </c>
    </row>
    <row r="326" spans="1:9" x14ac:dyDescent="0.25">
      <c r="A326" s="21" t="s">
        <v>11</v>
      </c>
      <c r="B326" s="22">
        <v>1.1455761582105885E-8</v>
      </c>
      <c r="C326" s="22">
        <v>0</v>
      </c>
      <c r="D326" s="22">
        <v>0</v>
      </c>
      <c r="E326" s="22">
        <v>1.5501068677501598E-2</v>
      </c>
      <c r="F326" s="214"/>
      <c r="G326" s="22">
        <v>0</v>
      </c>
      <c r="H326" s="23">
        <v>0</v>
      </c>
      <c r="I326" s="24">
        <f t="shared" si="47"/>
        <v>1.550108013326318E-2</v>
      </c>
    </row>
    <row r="327" spans="1:9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47"/>
        <v>0</v>
      </c>
    </row>
    <row r="328" spans="1:9" x14ac:dyDescent="0.25">
      <c r="A328" s="21" t="s">
        <v>16</v>
      </c>
      <c r="B328" s="22">
        <v>0</v>
      </c>
      <c r="C328" s="22">
        <v>0</v>
      </c>
      <c r="D328" s="22">
        <v>0</v>
      </c>
      <c r="E328" s="22">
        <v>0</v>
      </c>
      <c r="F328" s="214"/>
      <c r="G328" s="22">
        <v>0</v>
      </c>
      <c r="H328" s="23">
        <v>0</v>
      </c>
      <c r="I328" s="24">
        <f t="shared" si="47"/>
        <v>0</v>
      </c>
    </row>
    <row r="329" spans="1:9" x14ac:dyDescent="0.25">
      <c r="A329" s="29" t="s">
        <v>136</v>
      </c>
      <c r="B329" s="18">
        <v>16.824868604957192</v>
      </c>
      <c r="C329" s="18">
        <v>67.567455457033958</v>
      </c>
      <c r="D329" s="18">
        <v>17.151824652579442</v>
      </c>
      <c r="E329" s="18">
        <v>7.1160033755451684</v>
      </c>
      <c r="F329" s="214"/>
      <c r="G329" s="18">
        <v>0</v>
      </c>
      <c r="H329" s="30">
        <v>0</v>
      </c>
      <c r="I329" s="16">
        <f t="shared" si="47"/>
        <v>108.66015209011574</v>
      </c>
    </row>
    <row r="330" spans="1:9" x14ac:dyDescent="0.25">
      <c r="A330" s="21" t="s">
        <v>24</v>
      </c>
      <c r="B330" s="22">
        <v>5.4480211512344701</v>
      </c>
      <c r="C330" s="22">
        <v>0.90963725701654141</v>
      </c>
      <c r="D330" s="22">
        <v>2.1485580199442582</v>
      </c>
      <c r="E330" s="22">
        <v>112.67450396147076</v>
      </c>
      <c r="F330" s="214"/>
      <c r="G330" s="22">
        <v>7.0101661715008055</v>
      </c>
      <c r="H330" s="23">
        <v>0</v>
      </c>
      <c r="I330" s="24">
        <f t="shared" si="47"/>
        <v>128.19088656116685</v>
      </c>
    </row>
    <row r="331" spans="1:9" x14ac:dyDescent="0.25">
      <c r="A331" s="29" t="s">
        <v>23</v>
      </c>
      <c r="B331" s="18">
        <v>1.1076737143377655</v>
      </c>
      <c r="C331" s="18">
        <v>0</v>
      </c>
      <c r="D331" s="18">
        <v>0.48038367100176543</v>
      </c>
      <c r="E331" s="18">
        <v>0</v>
      </c>
      <c r="F331" s="214"/>
      <c r="G331" s="18">
        <v>0</v>
      </c>
      <c r="H331" s="30">
        <v>0</v>
      </c>
      <c r="I331" s="16">
        <f t="shared" si="47"/>
        <v>1.588057385339531</v>
      </c>
    </row>
    <row r="332" spans="1:9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47"/>
        <v>0</v>
      </c>
    </row>
    <row r="333" spans="1:9" x14ac:dyDescent="0.25">
      <c r="A333" s="29" t="s">
        <v>21</v>
      </c>
      <c r="B333" s="18">
        <v>0</v>
      </c>
      <c r="C333" s="18">
        <v>0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47"/>
        <v>0</v>
      </c>
    </row>
    <row r="334" spans="1:9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47"/>
        <v>0</v>
      </c>
    </row>
    <row r="335" spans="1:9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47"/>
        <v>0</v>
      </c>
    </row>
    <row r="336" spans="1:9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47"/>
        <v>0</v>
      </c>
    </row>
    <row r="337" spans="1:11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47"/>
        <v>0</v>
      </c>
    </row>
    <row r="338" spans="1:11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47"/>
        <v>0</v>
      </c>
    </row>
    <row r="339" spans="1:11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47"/>
        <v>0</v>
      </c>
    </row>
    <row r="340" spans="1:11" x14ac:dyDescent="0.25">
      <c r="A340" s="56" t="s">
        <v>25</v>
      </c>
      <c r="B340" s="57">
        <f>SUM(B319:B335)</f>
        <v>24.730224553368902</v>
      </c>
      <c r="C340" s="57">
        <f t="shared" ref="C340:I340" si="48">SUM(C319:C335)</f>
        <v>68.804242499297004</v>
      </c>
      <c r="D340" s="57">
        <f t="shared" si="48"/>
        <v>19.878635311605365</v>
      </c>
      <c r="E340" s="57">
        <f t="shared" si="48"/>
        <v>120.04284195547851</v>
      </c>
      <c r="F340" s="57">
        <f t="shared" si="48"/>
        <v>0</v>
      </c>
      <c r="G340" s="57">
        <f t="shared" si="48"/>
        <v>7.0101661715008055</v>
      </c>
      <c r="H340" s="58">
        <f t="shared" si="48"/>
        <v>0</v>
      </c>
      <c r="I340" s="16">
        <f t="shared" si="48"/>
        <v>240.46611049125059</v>
      </c>
    </row>
    <row r="341" spans="1:11" s="1" customFormat="1" ht="15" thickBot="1" x14ac:dyDescent="0.35">
      <c r="A341" s="61" t="s">
        <v>86</v>
      </c>
      <c r="B341" s="98">
        <f>IF($I340=0,"-",B340/$I340)</f>
        <v>0.1028428683894262</v>
      </c>
      <c r="C341" s="98">
        <f t="shared" ref="C341:H341" si="49">IF($I340=0,"-",C340/$I340)</f>
        <v>0.28612864556563145</v>
      </c>
      <c r="D341" s="98">
        <f t="shared" si="49"/>
        <v>8.2667097126472855E-2</v>
      </c>
      <c r="E341" s="98">
        <f t="shared" si="49"/>
        <v>0.49920898088400817</v>
      </c>
      <c r="F341" s="98">
        <f t="shared" si="49"/>
        <v>0</v>
      </c>
      <c r="G341" s="98">
        <f t="shared" si="49"/>
        <v>2.9152408034461355E-2</v>
      </c>
      <c r="H341" s="99">
        <f t="shared" si="49"/>
        <v>0</v>
      </c>
      <c r="I341" s="63">
        <f>SUM(B341:H341)</f>
        <v>1</v>
      </c>
      <c r="K341" s="174"/>
    </row>
    <row r="342" spans="1:11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</row>
    <row r="343" spans="1:11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</row>
    <row r="344" spans="1:11" ht="14.25" customHeight="1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</row>
    <row r="345" spans="1:11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</row>
    <row r="346" spans="1:11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>SUM(B346:H346)</f>
        <v>0</v>
      </c>
    </row>
    <row r="347" spans="1:11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ref="I347:I365" si="50">SUM(B347:H347)</f>
        <v>0</v>
      </c>
    </row>
    <row r="348" spans="1:11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50"/>
        <v>0</v>
      </c>
    </row>
    <row r="349" spans="1:11" x14ac:dyDescent="0.25">
      <c r="A349" s="29" t="s">
        <v>15</v>
      </c>
      <c r="B349" s="18">
        <v>0.31540727366604671</v>
      </c>
      <c r="C349" s="18">
        <v>8.3260254046122223E-2</v>
      </c>
      <c r="D349" s="18">
        <v>0.29516792267218295</v>
      </c>
      <c r="E349" s="18">
        <v>8.3260254046122223E-2</v>
      </c>
      <c r="F349" s="214"/>
      <c r="G349" s="18">
        <v>0</v>
      </c>
      <c r="H349" s="30">
        <v>0</v>
      </c>
      <c r="I349" s="16">
        <f t="shared" si="50"/>
        <v>0.77709570443047415</v>
      </c>
    </row>
    <row r="350" spans="1:11" x14ac:dyDescent="0.25">
      <c r="A350" s="21" t="s">
        <v>67</v>
      </c>
      <c r="B350" s="22">
        <v>0.50676668478973419</v>
      </c>
      <c r="C350" s="22">
        <v>8.0147224090310179E-2</v>
      </c>
      <c r="D350" s="22">
        <v>8.0979625205873901E-2</v>
      </c>
      <c r="E350" s="22">
        <v>8.0147224090310179E-2</v>
      </c>
      <c r="F350" s="214"/>
      <c r="G350" s="22">
        <v>0</v>
      </c>
      <c r="H350" s="23">
        <v>0</v>
      </c>
      <c r="I350" s="24">
        <f t="shared" si="50"/>
        <v>0.74804075817622839</v>
      </c>
    </row>
    <row r="351" spans="1:11" x14ac:dyDescent="0.25">
      <c r="A351" s="29" t="s">
        <v>56</v>
      </c>
      <c r="B351" s="18">
        <v>3.4544889189876764E-9</v>
      </c>
      <c r="C351" s="18">
        <v>3.4544889189876764E-9</v>
      </c>
      <c r="D351" s="18">
        <v>3.4544889189876764E-9</v>
      </c>
      <c r="E351" s="18">
        <v>0.46083695461699259</v>
      </c>
      <c r="F351" s="214"/>
      <c r="G351" s="18">
        <v>0</v>
      </c>
      <c r="H351" s="30">
        <v>0</v>
      </c>
      <c r="I351" s="16">
        <f t="shared" si="50"/>
        <v>0.46083696498045934</v>
      </c>
    </row>
    <row r="352" spans="1:11" x14ac:dyDescent="0.25">
      <c r="A352" s="21" t="s">
        <v>11</v>
      </c>
      <c r="B352" s="22">
        <v>1.3098251471682561E-9</v>
      </c>
      <c r="C352" s="22">
        <v>1.3098251471682561E-9</v>
      </c>
      <c r="D352" s="22">
        <v>1.3098251471682561E-9</v>
      </c>
      <c r="E352" s="22">
        <v>5.1319105583192087E-4</v>
      </c>
      <c r="F352" s="214"/>
      <c r="G352" s="22">
        <v>0</v>
      </c>
      <c r="H352" s="23">
        <v>0</v>
      </c>
      <c r="I352" s="24">
        <f t="shared" si="50"/>
        <v>5.1319498530736241E-4</v>
      </c>
    </row>
    <row r="353" spans="1:11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50"/>
        <v>0</v>
      </c>
    </row>
    <row r="354" spans="1:11" x14ac:dyDescent="0.25">
      <c r="A354" s="21" t="s">
        <v>16</v>
      </c>
      <c r="B354" s="22">
        <v>1.2246566315720363E-2</v>
      </c>
      <c r="C354" s="22">
        <v>7.7561586666228963E-2</v>
      </c>
      <c r="D354" s="22">
        <v>1.2246566315720363E-2</v>
      </c>
      <c r="E354" s="22">
        <v>1.2246566315720363E-2</v>
      </c>
      <c r="F354" s="214"/>
      <c r="G354" s="22">
        <v>0</v>
      </c>
      <c r="H354" s="23">
        <v>0</v>
      </c>
      <c r="I354" s="24">
        <f t="shared" si="50"/>
        <v>0.11430128561339006</v>
      </c>
    </row>
    <row r="355" spans="1:11" x14ac:dyDescent="0.25">
      <c r="A355" s="29" t="s">
        <v>136</v>
      </c>
      <c r="B355" s="18">
        <v>7.1204634313216228</v>
      </c>
      <c r="C355" s="18">
        <v>230.27411788252911</v>
      </c>
      <c r="D355" s="18">
        <v>73.450775610821182</v>
      </c>
      <c r="E355" s="18">
        <v>1.4480373764161596E-8</v>
      </c>
      <c r="F355" s="214"/>
      <c r="G355" s="18">
        <v>0</v>
      </c>
      <c r="H355" s="30">
        <v>0</v>
      </c>
      <c r="I355" s="16">
        <f t="shared" si="50"/>
        <v>310.84535693915228</v>
      </c>
    </row>
    <row r="356" spans="1:11" x14ac:dyDescent="0.25">
      <c r="A356" s="21" t="s">
        <v>24</v>
      </c>
      <c r="B356" s="22">
        <v>1.9798575682929564</v>
      </c>
      <c r="C356" s="22">
        <v>1.1875893709941665</v>
      </c>
      <c r="D356" s="22">
        <v>10.216945107717637</v>
      </c>
      <c r="E356" s="22">
        <v>260.5727759165772</v>
      </c>
      <c r="F356" s="214"/>
      <c r="G356" s="22">
        <v>5.6159626179800233</v>
      </c>
      <c r="H356" s="23">
        <v>6.3175170101722397E-3</v>
      </c>
      <c r="I356" s="24">
        <f t="shared" si="50"/>
        <v>279.57944809857219</v>
      </c>
    </row>
    <row r="357" spans="1:11" x14ac:dyDescent="0.25">
      <c r="A357" s="29" t="s">
        <v>23</v>
      </c>
      <c r="B357" s="18">
        <v>0.22119823329245161</v>
      </c>
      <c r="C357" s="18">
        <v>0.10437764966357396</v>
      </c>
      <c r="D357" s="18">
        <v>0.54423786535378549</v>
      </c>
      <c r="E357" s="18">
        <v>0.10437764966357396</v>
      </c>
      <c r="F357" s="214"/>
      <c r="G357" s="18">
        <v>0</v>
      </c>
      <c r="H357" s="30">
        <v>0</v>
      </c>
      <c r="I357" s="16">
        <f t="shared" si="50"/>
        <v>0.97419139797338505</v>
      </c>
    </row>
    <row r="358" spans="1:11" x14ac:dyDescent="0.25">
      <c r="A358" s="21" t="s">
        <v>58</v>
      </c>
      <c r="B358" s="22">
        <v>2.1175016181361155</v>
      </c>
      <c r="C358" s="22">
        <v>3.5910207488399237</v>
      </c>
      <c r="D358" s="22">
        <v>6.5489739667712712</v>
      </c>
      <c r="E358" s="22">
        <v>5.2532125268483987E-8</v>
      </c>
      <c r="F358" s="214"/>
      <c r="G358" s="22">
        <v>0</v>
      </c>
      <c r="H358" s="23">
        <v>0</v>
      </c>
      <c r="I358" s="24">
        <f t="shared" si="50"/>
        <v>12.257496386279435</v>
      </c>
    </row>
    <row r="359" spans="1:11" x14ac:dyDescent="0.25">
      <c r="A359" s="29" t="s">
        <v>21</v>
      </c>
      <c r="B359" s="18">
        <v>4.0655142206101385</v>
      </c>
      <c r="C359" s="18">
        <v>17.518068137103565</v>
      </c>
      <c r="D359" s="18">
        <v>9.8477485148893358</v>
      </c>
      <c r="E359" s="18">
        <v>3.7717597047123652</v>
      </c>
      <c r="F359" s="214"/>
      <c r="G359" s="18">
        <v>0</v>
      </c>
      <c r="H359" s="30">
        <v>0</v>
      </c>
      <c r="I359" s="16">
        <f t="shared" si="50"/>
        <v>35.2030905773154</v>
      </c>
    </row>
    <row r="360" spans="1:11" x14ac:dyDescent="0.25">
      <c r="A360" s="21" t="s">
        <v>20</v>
      </c>
      <c r="B360" s="22">
        <v>0</v>
      </c>
      <c r="C360" s="22">
        <v>0</v>
      </c>
      <c r="D360" s="22">
        <v>0</v>
      </c>
      <c r="E360" s="22">
        <v>0</v>
      </c>
      <c r="F360" s="214"/>
      <c r="G360" s="22">
        <v>0</v>
      </c>
      <c r="H360" s="23">
        <v>0</v>
      </c>
      <c r="I360" s="24">
        <f t="shared" si="50"/>
        <v>0</v>
      </c>
    </row>
    <row r="361" spans="1:11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50"/>
        <v>0</v>
      </c>
    </row>
    <row r="362" spans="1:11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50"/>
        <v>0</v>
      </c>
    </row>
    <row r="363" spans="1:11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50"/>
        <v>0</v>
      </c>
    </row>
    <row r="364" spans="1:11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50"/>
        <v>0</v>
      </c>
    </row>
    <row r="365" spans="1:11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50"/>
        <v>0</v>
      </c>
    </row>
    <row r="366" spans="1:11" x14ac:dyDescent="0.25">
      <c r="A366" s="56" t="s">
        <v>25</v>
      </c>
      <c r="B366" s="57">
        <f>SUM(B345:B361)</f>
        <v>16.338955601189099</v>
      </c>
      <c r="C366" s="57">
        <f t="shared" ref="C366:I366" si="51">SUM(C345:C361)</f>
        <v>252.91614285869733</v>
      </c>
      <c r="D366" s="57">
        <f t="shared" si="51"/>
        <v>100.99707518451129</v>
      </c>
      <c r="E366" s="57">
        <f t="shared" si="51"/>
        <v>265.08591752809059</v>
      </c>
      <c r="F366" s="57">
        <f t="shared" si="51"/>
        <v>0</v>
      </c>
      <c r="G366" s="57">
        <f t="shared" si="51"/>
        <v>5.6159626179800233</v>
      </c>
      <c r="H366" s="58">
        <f t="shared" si="51"/>
        <v>6.3175170101722397E-3</v>
      </c>
      <c r="I366" s="16">
        <f t="shared" si="51"/>
        <v>640.96037130747857</v>
      </c>
    </row>
    <row r="367" spans="1:11" s="1" customFormat="1" ht="15" thickBot="1" x14ac:dyDescent="0.35">
      <c r="A367" s="61" t="s">
        <v>86</v>
      </c>
      <c r="B367" s="98">
        <f>IF($I366=0,"-",B366/$I366)</f>
        <v>2.5491366288152392E-2</v>
      </c>
      <c r="C367" s="98">
        <f t="shared" ref="C367:H367" si="52">IF($I366=0,"-",C366/$I366)</f>
        <v>0.39458936024824781</v>
      </c>
      <c r="D367" s="98">
        <f t="shared" si="52"/>
        <v>0.15757148133587409</v>
      </c>
      <c r="E367" s="98">
        <f t="shared" si="52"/>
        <v>0.41357614198105358</v>
      </c>
      <c r="F367" s="98">
        <f t="shared" si="52"/>
        <v>0</v>
      </c>
      <c r="G367" s="98">
        <f t="shared" si="52"/>
        <v>8.7617938165571226E-3</v>
      </c>
      <c r="H367" s="99">
        <f t="shared" si="52"/>
        <v>9.8563301148950891E-6</v>
      </c>
      <c r="I367" s="63">
        <f>SUM(B367:H367)</f>
        <v>0.99999999999999989</v>
      </c>
      <c r="K367" s="174"/>
    </row>
    <row r="368" spans="1:11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</row>
    <row r="369" spans="1:9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</row>
    <row r="370" spans="1:9" ht="14.25" customHeight="1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</row>
    <row r="371" spans="1:9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</row>
    <row r="372" spans="1:9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>SUM(B372:H372)</f>
        <v>0</v>
      </c>
    </row>
    <row r="373" spans="1:9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ref="I373:I391" si="53">SUM(B373:H373)</f>
        <v>0</v>
      </c>
    </row>
    <row r="374" spans="1:9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53"/>
        <v>0</v>
      </c>
    </row>
    <row r="375" spans="1:9" x14ac:dyDescent="0.25">
      <c r="A375" s="29" t="s">
        <v>15</v>
      </c>
      <c r="B375" s="18">
        <v>7.8175719451602799</v>
      </c>
      <c r="C375" s="18">
        <v>0.14065873454331079</v>
      </c>
      <c r="D375" s="18">
        <v>4.4977693576038567</v>
      </c>
      <c r="E375" s="18">
        <v>2.0531868165160814E-9</v>
      </c>
      <c r="F375" s="214"/>
      <c r="G375" s="18">
        <v>0</v>
      </c>
      <c r="H375" s="30">
        <v>0</v>
      </c>
      <c r="I375" s="16">
        <f t="shared" si="53"/>
        <v>12.456000039360633</v>
      </c>
    </row>
    <row r="376" spans="1:9" x14ac:dyDescent="0.25">
      <c r="A376" s="21" t="s">
        <v>67</v>
      </c>
      <c r="B376" s="22">
        <v>20.233547391367839</v>
      </c>
      <c r="C376" s="22">
        <v>5.6698421271098989E-2</v>
      </c>
      <c r="D376" s="22">
        <v>1.4578239187088207E-8</v>
      </c>
      <c r="E376" s="22">
        <v>0.11928917076987504</v>
      </c>
      <c r="F376" s="214"/>
      <c r="G376" s="22">
        <v>0</v>
      </c>
      <c r="H376" s="23">
        <v>0</v>
      </c>
      <c r="I376" s="24">
        <f t="shared" si="53"/>
        <v>20.409534997987056</v>
      </c>
    </row>
    <row r="377" spans="1:9" x14ac:dyDescent="0.25">
      <c r="A377" s="29" t="s">
        <v>56</v>
      </c>
      <c r="B377" s="18">
        <v>5.2328906326502385E-9</v>
      </c>
      <c r="C377" s="18">
        <v>5.2328906326502385E-9</v>
      </c>
      <c r="D377" s="18">
        <v>5.2328906326502385E-9</v>
      </c>
      <c r="E377" s="18">
        <v>216.68022353651165</v>
      </c>
      <c r="F377" s="214"/>
      <c r="G377" s="18">
        <v>0</v>
      </c>
      <c r="H377" s="30">
        <v>0</v>
      </c>
      <c r="I377" s="16">
        <f t="shared" si="53"/>
        <v>216.68022355221032</v>
      </c>
    </row>
    <row r="378" spans="1:9" x14ac:dyDescent="0.25">
      <c r="A378" s="21" t="s">
        <v>11</v>
      </c>
      <c r="B378" s="22">
        <v>2.1632643910147646E-8</v>
      </c>
      <c r="C378" s="22">
        <v>2.1632643910147646E-8</v>
      </c>
      <c r="D378" s="22">
        <v>2.1632643910147646E-8</v>
      </c>
      <c r="E378" s="22">
        <v>1.8850559109727822</v>
      </c>
      <c r="F378" s="214"/>
      <c r="G378" s="22">
        <v>0</v>
      </c>
      <c r="H378" s="23">
        <v>0</v>
      </c>
      <c r="I378" s="24">
        <f t="shared" si="53"/>
        <v>1.8850559758707139</v>
      </c>
    </row>
    <row r="379" spans="1:9" x14ac:dyDescent="0.25">
      <c r="A379" s="29" t="s">
        <v>57</v>
      </c>
      <c r="B379" s="18">
        <v>1.0122991503721045E-8</v>
      </c>
      <c r="C379" s="18">
        <v>1.0122991503721045E-8</v>
      </c>
      <c r="D379" s="18">
        <v>1.0122991503721045E-8</v>
      </c>
      <c r="E379" s="18">
        <v>2.3620314149805233</v>
      </c>
      <c r="F379" s="214"/>
      <c r="G379" s="18">
        <v>0</v>
      </c>
      <c r="H379" s="30">
        <v>0</v>
      </c>
      <c r="I379" s="16">
        <f t="shared" si="53"/>
        <v>2.3620314453494977</v>
      </c>
    </row>
    <row r="380" spans="1:9" x14ac:dyDescent="0.25">
      <c r="A380" s="21" t="s">
        <v>16</v>
      </c>
      <c r="B380" s="22">
        <v>0.44659866714634638</v>
      </c>
      <c r="C380" s="22">
        <v>4.8843732254962974E-10</v>
      </c>
      <c r="D380" s="22">
        <v>0.46983232035568651</v>
      </c>
      <c r="E380" s="22">
        <v>0.22325610251741418</v>
      </c>
      <c r="F380" s="214"/>
      <c r="G380" s="22">
        <v>0</v>
      </c>
      <c r="H380" s="23">
        <v>0</v>
      </c>
      <c r="I380" s="24">
        <f t="shared" si="53"/>
        <v>1.1396870905078844</v>
      </c>
    </row>
    <row r="381" spans="1:9" x14ac:dyDescent="0.25">
      <c r="A381" s="29" t="s">
        <v>136</v>
      </c>
      <c r="B381" s="18">
        <v>19.55605690819965</v>
      </c>
      <c r="C381" s="18">
        <v>0.45922511466606569</v>
      </c>
      <c r="D381" s="18">
        <v>23.515938944116812</v>
      </c>
      <c r="E381" s="18">
        <v>6.0484967382984775E-3</v>
      </c>
      <c r="F381" s="214"/>
      <c r="G381" s="18">
        <v>0</v>
      </c>
      <c r="H381" s="30">
        <v>0</v>
      </c>
      <c r="I381" s="16">
        <f t="shared" si="53"/>
        <v>43.537269463720833</v>
      </c>
    </row>
    <row r="382" spans="1:9" x14ac:dyDescent="0.25">
      <c r="A382" s="21" t="s">
        <v>24</v>
      </c>
      <c r="B382" s="22">
        <v>3.673423435017984</v>
      </c>
      <c r="C382" s="22">
        <v>2.274783850896992E-3</v>
      </c>
      <c r="D382" s="22">
        <v>1.0652502997122772</v>
      </c>
      <c r="E382" s="22">
        <v>14.328541100754522</v>
      </c>
      <c r="F382" s="214"/>
      <c r="G382" s="22">
        <v>14.036767499162904</v>
      </c>
      <c r="H382" s="23">
        <v>0</v>
      </c>
      <c r="I382" s="24">
        <f t="shared" si="53"/>
        <v>33.106257118498583</v>
      </c>
    </row>
    <row r="383" spans="1:9" x14ac:dyDescent="0.25">
      <c r="A383" s="29" t="s">
        <v>23</v>
      </c>
      <c r="B383" s="18">
        <v>3.2122283085947418</v>
      </c>
      <c r="C383" s="18">
        <v>4.9026678847564754E-8</v>
      </c>
      <c r="D383" s="18">
        <v>4.9026678847564754E-8</v>
      </c>
      <c r="E383" s="18">
        <v>4.9026678847564754E-8</v>
      </c>
      <c r="F383" s="214"/>
      <c r="G383" s="18">
        <v>0</v>
      </c>
      <c r="H383" s="30">
        <v>0</v>
      </c>
      <c r="I383" s="16">
        <f t="shared" si="53"/>
        <v>3.212228455674778</v>
      </c>
    </row>
    <row r="384" spans="1:9" x14ac:dyDescent="0.25">
      <c r="A384" s="21" t="s">
        <v>58</v>
      </c>
      <c r="B384" s="22">
        <v>2.9229455595385865</v>
      </c>
      <c r="C384" s="22">
        <v>0.46151771992714519</v>
      </c>
      <c r="D384" s="22">
        <v>0.46151771992714519</v>
      </c>
      <c r="E384" s="22">
        <v>0.46151771992714519</v>
      </c>
      <c r="F384" s="214"/>
      <c r="G384" s="22">
        <v>0</v>
      </c>
      <c r="H384" s="23">
        <v>0</v>
      </c>
      <c r="I384" s="24">
        <f t="shared" si="53"/>
        <v>4.307498719320022</v>
      </c>
    </row>
    <row r="385" spans="1:11" x14ac:dyDescent="0.25">
      <c r="A385" s="29" t="s">
        <v>21</v>
      </c>
      <c r="B385" s="18">
        <v>7.4600175218751437</v>
      </c>
      <c r="C385" s="18">
        <v>1.17789750345397</v>
      </c>
      <c r="D385" s="18">
        <v>1.17789750345397</v>
      </c>
      <c r="E385" s="18">
        <v>1.17789750345397</v>
      </c>
      <c r="F385" s="214"/>
      <c r="G385" s="18">
        <v>0</v>
      </c>
      <c r="H385" s="30">
        <v>0</v>
      </c>
      <c r="I385" s="16">
        <f t="shared" si="53"/>
        <v>10.993710032237054</v>
      </c>
    </row>
    <row r="386" spans="1:11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53"/>
        <v>0</v>
      </c>
    </row>
    <row r="387" spans="1:11" x14ac:dyDescent="0.25">
      <c r="A387" s="32" t="s">
        <v>62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53"/>
        <v>0</v>
      </c>
    </row>
    <row r="388" spans="1:11" ht="14.4" x14ac:dyDescent="0.3">
      <c r="A388" s="34" t="s">
        <v>22</v>
      </c>
      <c r="B388" s="35">
        <v>0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53"/>
        <v>0</v>
      </c>
    </row>
    <row r="389" spans="1:11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53"/>
        <v>0</v>
      </c>
    </row>
    <row r="390" spans="1:11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53"/>
        <v>0</v>
      </c>
    </row>
    <row r="391" spans="1:11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53"/>
        <v>0</v>
      </c>
    </row>
    <row r="392" spans="1:11" x14ac:dyDescent="0.25">
      <c r="A392" s="56" t="s">
        <v>25</v>
      </c>
      <c r="B392" s="57">
        <f>SUM(B371:B387)</f>
        <v>65.322389773889086</v>
      </c>
      <c r="C392" s="57">
        <f t="shared" ref="C392:I392" si="54">SUM(C371:C387)</f>
        <v>2.29827236421613</v>
      </c>
      <c r="D392" s="57">
        <f t="shared" si="54"/>
        <v>31.18820624576319</v>
      </c>
      <c r="E392" s="57">
        <f t="shared" si="54"/>
        <v>237.24386100770607</v>
      </c>
      <c r="F392" s="57">
        <f t="shared" si="54"/>
        <v>0</v>
      </c>
      <c r="G392" s="57">
        <f t="shared" si="54"/>
        <v>14.036767499162904</v>
      </c>
      <c r="H392" s="58">
        <f t="shared" si="54"/>
        <v>0</v>
      </c>
      <c r="I392" s="16">
        <f t="shared" si="54"/>
        <v>350.08949689073739</v>
      </c>
    </row>
    <row r="393" spans="1:11" s="1" customFormat="1" ht="15" thickBot="1" x14ac:dyDescent="0.35">
      <c r="A393" s="61" t="s">
        <v>86</v>
      </c>
      <c r="B393" s="98">
        <f>IF($I392=0,"-",B392/$I392)</f>
        <v>0.18658768787421276</v>
      </c>
      <c r="C393" s="98">
        <f t="shared" ref="C393:H393" si="55">IF($I392=0,"-",C392/$I392)</f>
        <v>6.5648138108336867E-3</v>
      </c>
      <c r="D393" s="98">
        <f t="shared" si="55"/>
        <v>8.9086380833347315E-2</v>
      </c>
      <c r="E393" s="98">
        <f t="shared" si="55"/>
        <v>0.67766631994032556</v>
      </c>
      <c r="F393" s="98">
        <f t="shared" si="55"/>
        <v>0</v>
      </c>
      <c r="G393" s="98">
        <f t="shared" si="55"/>
        <v>4.0094797541280612E-2</v>
      </c>
      <c r="H393" s="99">
        <f t="shared" si="55"/>
        <v>0</v>
      </c>
      <c r="I393" s="63">
        <f>SUM(B393:H393)</f>
        <v>1</v>
      </c>
      <c r="K393" s="174"/>
    </row>
    <row r="394" spans="1:11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</row>
    <row r="395" spans="1:11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</row>
    <row r="396" spans="1:11" ht="14.25" customHeight="1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</row>
    <row r="397" spans="1:11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</row>
    <row r="398" spans="1:11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>SUM(B398:H398)</f>
        <v>0</v>
      </c>
    </row>
    <row r="399" spans="1:11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ref="I399:I417" si="56">SUM(B399:H399)</f>
        <v>0</v>
      </c>
    </row>
    <row r="400" spans="1:11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56"/>
        <v>0</v>
      </c>
    </row>
    <row r="401" spans="1:9" x14ac:dyDescent="0.25">
      <c r="A401" s="29" t="s">
        <v>15</v>
      </c>
      <c r="B401" s="18">
        <v>3.0379004559244001</v>
      </c>
      <c r="C401" s="18">
        <v>2.3461397364211236</v>
      </c>
      <c r="D401" s="18">
        <v>7.5052770532653098E-4</v>
      </c>
      <c r="E401" s="18">
        <v>0</v>
      </c>
      <c r="F401" s="214"/>
      <c r="G401" s="18">
        <v>0</v>
      </c>
      <c r="H401" s="30">
        <v>0</v>
      </c>
      <c r="I401" s="16">
        <f t="shared" si="56"/>
        <v>5.3847907200508498</v>
      </c>
    </row>
    <row r="402" spans="1:9" x14ac:dyDescent="0.25">
      <c r="A402" s="21" t="s">
        <v>67</v>
      </c>
      <c r="B402" s="22">
        <v>0.63059083333085064</v>
      </c>
      <c r="C402" s="22">
        <v>0.31242752758717651</v>
      </c>
      <c r="D402" s="22">
        <v>0.38217792333509032</v>
      </c>
      <c r="E402" s="22">
        <v>0</v>
      </c>
      <c r="F402" s="214"/>
      <c r="G402" s="22">
        <v>0</v>
      </c>
      <c r="H402" s="23">
        <v>0</v>
      </c>
      <c r="I402" s="24">
        <f t="shared" si="56"/>
        <v>1.3251962842531175</v>
      </c>
    </row>
    <row r="403" spans="1:9" x14ac:dyDescent="0.25">
      <c r="A403" s="29" t="s">
        <v>56</v>
      </c>
      <c r="B403" s="18">
        <v>4.0066528673962031E-9</v>
      </c>
      <c r="C403" s="18">
        <v>0</v>
      </c>
      <c r="D403" s="18">
        <v>0</v>
      </c>
      <c r="E403" s="18">
        <v>0.11870892418029584</v>
      </c>
      <c r="F403" s="214"/>
      <c r="G403" s="18">
        <v>0</v>
      </c>
      <c r="H403" s="30">
        <v>0</v>
      </c>
      <c r="I403" s="16">
        <f t="shared" si="56"/>
        <v>0.11870892818694871</v>
      </c>
    </row>
    <row r="404" spans="1:9" x14ac:dyDescent="0.25">
      <c r="A404" s="21" t="s">
        <v>11</v>
      </c>
      <c r="B404" s="22">
        <v>2.2024300014286466E-9</v>
      </c>
      <c r="C404" s="22">
        <v>0</v>
      </c>
      <c r="D404" s="22">
        <v>0</v>
      </c>
      <c r="E404" s="22">
        <v>8.5465877280906932E-3</v>
      </c>
      <c r="F404" s="214"/>
      <c r="G404" s="22">
        <v>0</v>
      </c>
      <c r="H404" s="23">
        <v>0</v>
      </c>
      <c r="I404" s="24">
        <f t="shared" si="56"/>
        <v>8.5465899305206955E-3</v>
      </c>
    </row>
    <row r="405" spans="1:9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56"/>
        <v>0</v>
      </c>
    </row>
    <row r="406" spans="1:9" x14ac:dyDescent="0.25">
      <c r="A406" s="21" t="s">
        <v>16</v>
      </c>
      <c r="B406" s="22">
        <v>1.412090956384377E-3</v>
      </c>
      <c r="C406" s="22">
        <v>0</v>
      </c>
      <c r="D406" s="22">
        <v>1.882787941845836E-3</v>
      </c>
      <c r="E406" s="22">
        <v>0</v>
      </c>
      <c r="F406" s="214"/>
      <c r="G406" s="22">
        <v>0</v>
      </c>
      <c r="H406" s="23">
        <v>0</v>
      </c>
      <c r="I406" s="24">
        <f t="shared" si="56"/>
        <v>3.2948788982302131E-3</v>
      </c>
    </row>
    <row r="407" spans="1:9" x14ac:dyDescent="0.25">
      <c r="A407" s="29" t="s">
        <v>136</v>
      </c>
      <c r="B407" s="18">
        <v>30.873254156794015</v>
      </c>
      <c r="C407" s="18">
        <v>140.13345080962162</v>
      </c>
      <c r="D407" s="18">
        <v>39.971065152223268</v>
      </c>
      <c r="E407" s="18">
        <v>1.2336685848016207</v>
      </c>
      <c r="F407" s="214"/>
      <c r="G407" s="18">
        <v>0</v>
      </c>
      <c r="H407" s="30">
        <v>0</v>
      </c>
      <c r="I407" s="16">
        <f t="shared" si="56"/>
        <v>212.21143870344054</v>
      </c>
    </row>
    <row r="408" spans="1:9" x14ac:dyDescent="0.25">
      <c r="A408" s="21" t="s">
        <v>24</v>
      </c>
      <c r="B408" s="22">
        <v>4.2047178793875242</v>
      </c>
      <c r="C408" s="22">
        <v>0.35544385069511236</v>
      </c>
      <c r="D408" s="22">
        <v>0.73328934111217881</v>
      </c>
      <c r="E408" s="22">
        <v>47.943000860233496</v>
      </c>
      <c r="F408" s="214"/>
      <c r="G408" s="22">
        <v>7.6070476484650351</v>
      </c>
      <c r="H408" s="23">
        <v>0</v>
      </c>
      <c r="I408" s="24">
        <f t="shared" si="56"/>
        <v>60.843499579893347</v>
      </c>
    </row>
    <row r="409" spans="1:9" x14ac:dyDescent="0.25">
      <c r="A409" s="29" t="s">
        <v>23</v>
      </c>
      <c r="B409" s="18">
        <v>0.16422146809527999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56"/>
        <v>0.16422146809527999</v>
      </c>
    </row>
    <row r="410" spans="1:9" x14ac:dyDescent="0.25">
      <c r="A410" s="21" t="s">
        <v>58</v>
      </c>
      <c r="B410" s="22">
        <v>3.3890172328404862E-2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56"/>
        <v>3.3890172328404862E-2</v>
      </c>
    </row>
    <row r="411" spans="1:9" x14ac:dyDescent="0.25">
      <c r="A411" s="29" t="s">
        <v>21</v>
      </c>
      <c r="B411" s="18">
        <v>5.07762163805369E-2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56"/>
        <v>5.07762163805369E-2</v>
      </c>
    </row>
    <row r="412" spans="1:9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56"/>
        <v>0</v>
      </c>
    </row>
    <row r="413" spans="1:9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56"/>
        <v>0</v>
      </c>
    </row>
    <row r="414" spans="1:9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56"/>
        <v>0</v>
      </c>
    </row>
    <row r="415" spans="1:9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56"/>
        <v>0</v>
      </c>
    </row>
    <row r="416" spans="1:9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56"/>
        <v>0</v>
      </c>
    </row>
    <row r="417" spans="1:11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56"/>
        <v>0</v>
      </c>
    </row>
    <row r="418" spans="1:11" x14ac:dyDescent="0.25">
      <c r="A418" s="56" t="s">
        <v>25</v>
      </c>
      <c r="B418" s="57">
        <f>SUM(B397:B413)</f>
        <v>38.996763279406473</v>
      </c>
      <c r="C418" s="57">
        <f t="shared" ref="C418:I418" si="57">SUM(C397:C413)</f>
        <v>143.14746192432503</v>
      </c>
      <c r="D418" s="57">
        <f t="shared" si="57"/>
        <v>41.08916573231771</v>
      </c>
      <c r="E418" s="57">
        <f t="shared" si="57"/>
        <v>49.303924956943504</v>
      </c>
      <c r="F418" s="57">
        <f t="shared" si="57"/>
        <v>0</v>
      </c>
      <c r="G418" s="57">
        <f t="shared" si="57"/>
        <v>7.6070476484650351</v>
      </c>
      <c r="H418" s="58">
        <f t="shared" si="57"/>
        <v>0</v>
      </c>
      <c r="I418" s="16">
        <f t="shared" si="57"/>
        <v>280.14436354145778</v>
      </c>
    </row>
    <row r="419" spans="1:11" s="1" customFormat="1" ht="15" thickBot="1" x14ac:dyDescent="0.35">
      <c r="A419" s="61" t="s">
        <v>86</v>
      </c>
      <c r="B419" s="98">
        <f>IF($I418=0,"-",B418/$I418)</f>
        <v>0.1392023840366699</v>
      </c>
      <c r="C419" s="98">
        <f t="shared" ref="C419:H419" si="58">IF($I418=0,"-",C418/$I418)</f>
        <v>0.51097748358995998</v>
      </c>
      <c r="D419" s="98">
        <f t="shared" si="58"/>
        <v>0.14667139903472318</v>
      </c>
      <c r="E419" s="98">
        <f t="shared" si="58"/>
        <v>0.17599470620670601</v>
      </c>
      <c r="F419" s="98">
        <f t="shared" si="58"/>
        <v>0</v>
      </c>
      <c r="G419" s="98">
        <f t="shared" si="58"/>
        <v>2.7154027131940813E-2</v>
      </c>
      <c r="H419" s="99">
        <f t="shared" si="58"/>
        <v>0</v>
      </c>
      <c r="I419" s="63">
        <f>SUM(B419:H419)</f>
        <v>0.99999999999999989</v>
      </c>
      <c r="K419" s="174"/>
    </row>
    <row r="420" spans="1:11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</row>
    <row r="421" spans="1:11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</row>
    <row r="422" spans="1:11" ht="14.25" customHeight="1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</row>
    <row r="423" spans="1:11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</row>
    <row r="424" spans="1:11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>SUM(B424:H424)</f>
        <v>0</v>
      </c>
    </row>
    <row r="425" spans="1:11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ref="I425:I443" si="59">SUM(B425:H425)</f>
        <v>0</v>
      </c>
    </row>
    <row r="426" spans="1:11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59"/>
        <v>0</v>
      </c>
    </row>
    <row r="427" spans="1:11" x14ac:dyDescent="0.25">
      <c r="A427" s="29" t="s">
        <v>15</v>
      </c>
      <c r="B427" s="18">
        <v>4.4562295130302676</v>
      </c>
      <c r="C427" s="18">
        <v>0.16324127417678436</v>
      </c>
      <c r="D427" s="18">
        <v>0.64699027086984306</v>
      </c>
      <c r="E427" s="18">
        <v>0</v>
      </c>
      <c r="F427" s="214"/>
      <c r="G427" s="18">
        <v>0</v>
      </c>
      <c r="H427" s="30">
        <v>0</v>
      </c>
      <c r="I427" s="16">
        <f t="shared" si="59"/>
        <v>5.2664610580768949</v>
      </c>
    </row>
    <row r="428" spans="1:11" x14ac:dyDescent="0.25">
      <c r="A428" s="21" t="s">
        <v>67</v>
      </c>
      <c r="B428" s="22">
        <v>1.7795761753715251</v>
      </c>
      <c r="C428" s="22">
        <v>0.81871112811116908</v>
      </c>
      <c r="D428" s="22">
        <v>0.34409200824831288</v>
      </c>
      <c r="E428" s="22">
        <v>0</v>
      </c>
      <c r="F428" s="214"/>
      <c r="G428" s="22">
        <v>0</v>
      </c>
      <c r="H428" s="23">
        <v>0</v>
      </c>
      <c r="I428" s="24">
        <f t="shared" si="59"/>
        <v>2.9423793117310071</v>
      </c>
    </row>
    <row r="429" spans="1:11" x14ac:dyDescent="0.25">
      <c r="A429" s="29" t="s">
        <v>56</v>
      </c>
      <c r="B429" s="18">
        <v>2.1300181364837247E-9</v>
      </c>
      <c r="C429" s="18">
        <v>2.1300181364837247E-9</v>
      </c>
      <c r="D429" s="18">
        <v>2.1300181364837247E-9</v>
      </c>
      <c r="E429" s="18">
        <v>6.6366460442249753E-2</v>
      </c>
      <c r="F429" s="214"/>
      <c r="G429" s="18">
        <v>0</v>
      </c>
      <c r="H429" s="30">
        <v>0</v>
      </c>
      <c r="I429" s="16">
        <f t="shared" si="59"/>
        <v>6.6366466832304169E-2</v>
      </c>
    </row>
    <row r="430" spans="1:11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59"/>
        <v>0</v>
      </c>
    </row>
    <row r="431" spans="1:11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59"/>
        <v>0</v>
      </c>
    </row>
    <row r="432" spans="1:11" x14ac:dyDescent="0.25">
      <c r="A432" s="21" t="s">
        <v>16</v>
      </c>
      <c r="B432" s="22">
        <v>0.24357056558747839</v>
      </c>
      <c r="C432" s="22">
        <v>0.24357056558747839</v>
      </c>
      <c r="D432" s="22">
        <v>0.24357056558747839</v>
      </c>
      <c r="E432" s="22">
        <v>0.97428226234991355</v>
      </c>
      <c r="F432" s="214"/>
      <c r="G432" s="22">
        <v>0</v>
      </c>
      <c r="H432" s="23">
        <v>0</v>
      </c>
      <c r="I432" s="24">
        <f t="shared" si="59"/>
        <v>1.7049939591123486</v>
      </c>
    </row>
    <row r="433" spans="1:11" x14ac:dyDescent="0.25">
      <c r="A433" s="29" t="s">
        <v>136</v>
      </c>
      <c r="B433" s="18">
        <v>24.927530367284199</v>
      </c>
      <c r="C433" s="18">
        <v>33.207464395535474</v>
      </c>
      <c r="D433" s="18">
        <v>14.260842406232147</v>
      </c>
      <c r="E433" s="18">
        <v>1.7048762273364442</v>
      </c>
      <c r="F433" s="214"/>
      <c r="G433" s="18">
        <v>0</v>
      </c>
      <c r="H433" s="30">
        <v>0</v>
      </c>
      <c r="I433" s="16">
        <f t="shared" si="59"/>
        <v>74.100713396388258</v>
      </c>
    </row>
    <row r="434" spans="1:11" x14ac:dyDescent="0.25">
      <c r="A434" s="21" t="s">
        <v>24</v>
      </c>
      <c r="B434" s="22">
        <v>34.170977289652988</v>
      </c>
      <c r="C434" s="22">
        <v>1.0569095425468824E-2</v>
      </c>
      <c r="D434" s="22">
        <v>12.253044687709899</v>
      </c>
      <c r="E434" s="22">
        <v>117.52506550369772</v>
      </c>
      <c r="F434" s="214"/>
      <c r="G434" s="22">
        <v>24.283736412241979</v>
      </c>
      <c r="H434" s="23">
        <v>2.9424599129357302E-2</v>
      </c>
      <c r="I434" s="24">
        <f t="shared" si="59"/>
        <v>188.27281758785739</v>
      </c>
    </row>
    <row r="435" spans="1:11" x14ac:dyDescent="0.25">
      <c r="A435" s="29" t="s">
        <v>23</v>
      </c>
      <c r="B435" s="18">
        <v>14.173060045130843</v>
      </c>
      <c r="C435" s="18">
        <v>1.3481532921105063E-2</v>
      </c>
      <c r="D435" s="18">
        <v>1.0865109482380089</v>
      </c>
      <c r="E435" s="18">
        <v>0</v>
      </c>
      <c r="F435" s="214"/>
      <c r="G435" s="18">
        <v>0</v>
      </c>
      <c r="H435" s="30">
        <v>0</v>
      </c>
      <c r="I435" s="16">
        <f t="shared" si="59"/>
        <v>15.273052526289957</v>
      </c>
    </row>
    <row r="436" spans="1:11" x14ac:dyDescent="0.25">
      <c r="A436" s="21" t="s">
        <v>58</v>
      </c>
      <c r="B436" s="22">
        <v>1.5609365758797569</v>
      </c>
      <c r="C436" s="22">
        <v>0.10348473305484754</v>
      </c>
      <c r="D436" s="22">
        <v>1.1842441840132765</v>
      </c>
      <c r="E436" s="22">
        <v>0</v>
      </c>
      <c r="F436" s="214"/>
      <c r="G436" s="22">
        <v>0</v>
      </c>
      <c r="H436" s="23">
        <v>0</v>
      </c>
      <c r="I436" s="24">
        <f t="shared" si="59"/>
        <v>2.8486654929478812</v>
      </c>
    </row>
    <row r="437" spans="1:11" x14ac:dyDescent="0.25">
      <c r="A437" s="29" t="s">
        <v>21</v>
      </c>
      <c r="B437" s="18">
        <v>4.1711180954995486</v>
      </c>
      <c r="C437" s="18">
        <v>2.5550974905549464</v>
      </c>
      <c r="D437" s="18">
        <v>11.15946684783013</v>
      </c>
      <c r="E437" s="18">
        <v>0</v>
      </c>
      <c r="F437" s="214"/>
      <c r="G437" s="18">
        <v>0</v>
      </c>
      <c r="H437" s="30">
        <v>0</v>
      </c>
      <c r="I437" s="16">
        <f t="shared" si="59"/>
        <v>17.885682433884625</v>
      </c>
    </row>
    <row r="438" spans="1:11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59"/>
        <v>0</v>
      </c>
    </row>
    <row r="439" spans="1:11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59"/>
        <v>0</v>
      </c>
    </row>
    <row r="440" spans="1:11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59"/>
        <v>0</v>
      </c>
    </row>
    <row r="441" spans="1:11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59"/>
        <v>0</v>
      </c>
    </row>
    <row r="442" spans="1:11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59"/>
        <v>0</v>
      </c>
    </row>
    <row r="443" spans="1:11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59"/>
        <v>0</v>
      </c>
    </row>
    <row r="444" spans="1:11" x14ac:dyDescent="0.25">
      <c r="A444" s="56" t="s">
        <v>25</v>
      </c>
      <c r="B444" s="57">
        <f>SUM(B423:B439)</f>
        <v>85.482998629566609</v>
      </c>
      <c r="C444" s="57">
        <f t="shared" ref="C444:I444" si="60">SUM(C423:C439)</f>
        <v>37.115620217497295</v>
      </c>
      <c r="D444" s="57">
        <f t="shared" si="60"/>
        <v>41.17876192085911</v>
      </c>
      <c r="E444" s="57">
        <f t="shared" si="60"/>
        <v>120.27059045382633</v>
      </c>
      <c r="F444" s="57">
        <f t="shared" si="60"/>
        <v>0</v>
      </c>
      <c r="G444" s="57">
        <f t="shared" si="60"/>
        <v>24.283736412241979</v>
      </c>
      <c r="H444" s="58">
        <f t="shared" si="60"/>
        <v>2.9424599129357302E-2</v>
      </c>
      <c r="I444" s="16">
        <f t="shared" si="60"/>
        <v>308.36113223312066</v>
      </c>
    </row>
    <row r="445" spans="1:11" s="1" customFormat="1" ht="15" thickBot="1" x14ac:dyDescent="0.35">
      <c r="A445" s="61" t="s">
        <v>86</v>
      </c>
      <c r="B445" s="98">
        <f>IF($I444=0,"-",B444/$I444)</f>
        <v>0.27721716420778209</v>
      </c>
      <c r="C445" s="98">
        <f t="shared" ref="C445:H445" si="61">IF($I444=0,"-",C444/$I444)</f>
        <v>0.12036413262822608</v>
      </c>
      <c r="D445" s="98">
        <f t="shared" si="61"/>
        <v>0.13354070152307007</v>
      </c>
      <c r="E445" s="98">
        <f t="shared" si="61"/>
        <v>0.39003161514824736</v>
      </c>
      <c r="F445" s="98">
        <f t="shared" si="61"/>
        <v>0</v>
      </c>
      <c r="G445" s="98">
        <f t="shared" si="61"/>
        <v>7.8750963963524115E-2</v>
      </c>
      <c r="H445" s="99">
        <f t="shared" si="61"/>
        <v>9.5422529150374053E-5</v>
      </c>
      <c r="I445" s="63">
        <f>SUM(B445:H445)</f>
        <v>1</v>
      </c>
      <c r="K445" s="174"/>
    </row>
    <row r="446" spans="1:11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</row>
    <row r="447" spans="1:11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</row>
    <row r="448" spans="1:11" ht="14.25" customHeight="1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</row>
    <row r="449" spans="1:10" x14ac:dyDescent="0.25">
      <c r="A449" s="13" t="s">
        <v>6</v>
      </c>
      <c r="B449" s="224"/>
      <c r="C449" s="225"/>
      <c r="D449" s="225"/>
      <c r="E449" s="226"/>
      <c r="F449" s="14">
        <v>2.4243183162290717E-2</v>
      </c>
      <c r="G449" s="224"/>
      <c r="H449" s="226"/>
      <c r="I449" s="16">
        <f>SUM(B449:H449)</f>
        <v>2.4243183162290717E-2</v>
      </c>
      <c r="J449" s="6"/>
    </row>
    <row r="450" spans="1:10" x14ac:dyDescent="0.25">
      <c r="A450" s="21" t="s">
        <v>7</v>
      </c>
      <c r="B450" s="227"/>
      <c r="C450" s="228"/>
      <c r="D450" s="228"/>
      <c r="E450" s="229"/>
      <c r="F450" s="22">
        <v>0.10802</v>
      </c>
      <c r="G450" s="227"/>
      <c r="H450" s="229"/>
      <c r="I450" s="24">
        <f>SUM(B450:H450)</f>
        <v>0.10802</v>
      </c>
      <c r="J450" s="6"/>
    </row>
    <row r="451" spans="1:10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ref="I451:I469" si="62">SUM(B451:H451)</f>
        <v>0</v>
      </c>
      <c r="J451" s="6"/>
    </row>
    <row r="452" spans="1:10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62"/>
        <v>0</v>
      </c>
      <c r="J452" s="6"/>
    </row>
    <row r="453" spans="1:10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62"/>
        <v>0</v>
      </c>
      <c r="J453" s="6"/>
    </row>
    <row r="454" spans="1:10" x14ac:dyDescent="0.25">
      <c r="A454" s="21" t="s">
        <v>67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62"/>
        <v>0</v>
      </c>
      <c r="J454" s="6"/>
    </row>
    <row r="455" spans="1:10" x14ac:dyDescent="0.25">
      <c r="A455" s="29" t="s">
        <v>56</v>
      </c>
      <c r="B455" s="227"/>
      <c r="C455" s="228"/>
      <c r="D455" s="228"/>
      <c r="E455" s="229"/>
      <c r="F455" s="18">
        <v>11.857748061613735</v>
      </c>
      <c r="G455" s="227"/>
      <c r="H455" s="229"/>
      <c r="I455" s="16">
        <f t="shared" si="62"/>
        <v>11.857748061613735</v>
      </c>
      <c r="J455" s="6"/>
    </row>
    <row r="456" spans="1:10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62"/>
        <v>0</v>
      </c>
      <c r="J456" s="6"/>
    </row>
    <row r="457" spans="1:10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62"/>
        <v>0</v>
      </c>
      <c r="J457" s="6"/>
    </row>
    <row r="458" spans="1:10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62"/>
        <v>0</v>
      </c>
      <c r="J458" s="6"/>
    </row>
    <row r="459" spans="1:10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62"/>
        <v>0</v>
      </c>
      <c r="J459" s="6"/>
    </row>
    <row r="460" spans="1:10" x14ac:dyDescent="0.25">
      <c r="A460" s="21" t="s">
        <v>24</v>
      </c>
      <c r="B460" s="227"/>
      <c r="C460" s="228"/>
      <c r="D460" s="228"/>
      <c r="E460" s="229"/>
      <c r="F460" s="22">
        <v>51.539962425448159</v>
      </c>
      <c r="G460" s="227"/>
      <c r="H460" s="229"/>
      <c r="I460" s="24">
        <f t="shared" si="62"/>
        <v>51.539962425448159</v>
      </c>
      <c r="J460" s="6"/>
    </row>
    <row r="461" spans="1:10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62"/>
        <v>0</v>
      </c>
      <c r="J461" s="6"/>
    </row>
    <row r="462" spans="1:10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62"/>
        <v>0</v>
      </c>
      <c r="J462" s="6"/>
    </row>
    <row r="463" spans="1:10" x14ac:dyDescent="0.25">
      <c r="A463" s="29" t="s">
        <v>21</v>
      </c>
      <c r="B463" s="227"/>
      <c r="C463" s="228"/>
      <c r="D463" s="228"/>
      <c r="E463" s="229"/>
      <c r="F463" s="18">
        <v>0</v>
      </c>
      <c r="G463" s="227"/>
      <c r="H463" s="229"/>
      <c r="I463" s="16">
        <f t="shared" si="62"/>
        <v>0</v>
      </c>
      <c r="J463" s="6"/>
    </row>
    <row r="464" spans="1:10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62"/>
        <v>0</v>
      </c>
      <c r="J464" s="6"/>
    </row>
    <row r="465" spans="1:11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62"/>
        <v>0</v>
      </c>
      <c r="J465" s="6"/>
    </row>
    <row r="466" spans="1:11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62"/>
        <v>0</v>
      </c>
      <c r="J466" s="6"/>
    </row>
    <row r="467" spans="1:11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62"/>
        <v>0</v>
      </c>
      <c r="J467" s="6"/>
    </row>
    <row r="468" spans="1:11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62"/>
        <v>0</v>
      </c>
      <c r="J468" s="6"/>
    </row>
    <row r="469" spans="1:11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62"/>
        <v>0</v>
      </c>
      <c r="J469" s="6"/>
    </row>
    <row r="470" spans="1:11" x14ac:dyDescent="0.25">
      <c r="A470" s="56" t="s">
        <v>25</v>
      </c>
      <c r="B470" s="57">
        <f>SUM(B449:B465)</f>
        <v>0</v>
      </c>
      <c r="C470" s="57">
        <f t="shared" ref="C470:I470" si="63">SUM(C449:C465)</f>
        <v>0</v>
      </c>
      <c r="D470" s="57">
        <f t="shared" si="63"/>
        <v>0</v>
      </c>
      <c r="E470" s="57">
        <f t="shared" si="63"/>
        <v>0</v>
      </c>
      <c r="F470" s="57">
        <f t="shared" si="63"/>
        <v>63.529973670224187</v>
      </c>
      <c r="G470" s="57">
        <f t="shared" si="63"/>
        <v>0</v>
      </c>
      <c r="H470" s="58">
        <f t="shared" si="63"/>
        <v>0</v>
      </c>
      <c r="I470" s="16">
        <f t="shared" si="63"/>
        <v>63.529973670224187</v>
      </c>
    </row>
    <row r="471" spans="1:11" s="1" customFormat="1" ht="15" thickBot="1" x14ac:dyDescent="0.35">
      <c r="A471" s="61" t="s">
        <v>86</v>
      </c>
      <c r="B471" s="98">
        <f>IF($I470=0,"-",B470/$I470)</f>
        <v>0</v>
      </c>
      <c r="C471" s="98">
        <f t="shared" ref="C471:H471" si="64">IF($I470=0,"-",C470/$I470)</f>
        <v>0</v>
      </c>
      <c r="D471" s="98">
        <f t="shared" si="64"/>
        <v>0</v>
      </c>
      <c r="E471" s="98">
        <f t="shared" si="64"/>
        <v>0</v>
      </c>
      <c r="F471" s="98">
        <f t="shared" si="64"/>
        <v>1</v>
      </c>
      <c r="G471" s="98">
        <f t="shared" si="64"/>
        <v>0</v>
      </c>
      <c r="H471" s="99">
        <f t="shared" si="64"/>
        <v>0</v>
      </c>
      <c r="I471" s="63">
        <f>SUM(B471:H471)</f>
        <v>1</v>
      </c>
      <c r="K471" s="174"/>
    </row>
    <row r="472" spans="1:11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</row>
    <row r="473" spans="1:11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</row>
    <row r="474" spans="1:11" ht="14.25" customHeight="1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</row>
    <row r="475" spans="1:11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</row>
    <row r="476" spans="1:11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>SUM(B476:H476)</f>
        <v>0</v>
      </c>
      <c r="J476" s="6"/>
    </row>
    <row r="477" spans="1:11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ref="I477:I495" si="65">SUM(B477:H477)</f>
        <v>0</v>
      </c>
      <c r="J477" s="6"/>
    </row>
    <row r="478" spans="1:11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65"/>
        <v>0</v>
      </c>
      <c r="J478" s="6"/>
    </row>
    <row r="479" spans="1:11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65"/>
        <v>0</v>
      </c>
      <c r="J479" s="6"/>
    </row>
    <row r="480" spans="1:11" x14ac:dyDescent="0.25">
      <c r="A480" s="21" t="s">
        <v>67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65"/>
        <v>0</v>
      </c>
      <c r="J480" s="6"/>
    </row>
    <row r="481" spans="1:10" x14ac:dyDescent="0.25">
      <c r="A481" s="29" t="s">
        <v>56</v>
      </c>
      <c r="B481" s="227"/>
      <c r="C481" s="228"/>
      <c r="D481" s="228"/>
      <c r="E481" s="229"/>
      <c r="F481" s="18">
        <v>8074.5336943905759</v>
      </c>
      <c r="G481" s="227"/>
      <c r="H481" s="229"/>
      <c r="I481" s="16">
        <f t="shared" si="65"/>
        <v>8074.5336943905759</v>
      </c>
      <c r="J481" s="6"/>
    </row>
    <row r="482" spans="1:10" x14ac:dyDescent="0.25">
      <c r="A482" s="21" t="s">
        <v>11</v>
      </c>
      <c r="B482" s="227"/>
      <c r="C482" s="228"/>
      <c r="D482" s="228"/>
      <c r="E482" s="229"/>
      <c r="F482" s="22">
        <v>3327.6206936775884</v>
      </c>
      <c r="G482" s="227"/>
      <c r="H482" s="229"/>
      <c r="I482" s="24">
        <f t="shared" si="65"/>
        <v>3327.6206936775884</v>
      </c>
      <c r="J482" s="6"/>
    </row>
    <row r="483" spans="1:10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65"/>
        <v>0</v>
      </c>
      <c r="J483" s="6"/>
    </row>
    <row r="484" spans="1:10" x14ac:dyDescent="0.25">
      <c r="A484" s="21" t="s">
        <v>16</v>
      </c>
      <c r="B484" s="227"/>
      <c r="C484" s="228"/>
      <c r="D484" s="228"/>
      <c r="E484" s="229"/>
      <c r="F484" s="22">
        <v>8.6818190237194415</v>
      </c>
      <c r="G484" s="227"/>
      <c r="H484" s="229"/>
      <c r="I484" s="24">
        <f t="shared" si="65"/>
        <v>8.6818190237194415</v>
      </c>
      <c r="J484" s="6"/>
    </row>
    <row r="485" spans="1:10" x14ac:dyDescent="0.25">
      <c r="A485" s="29" t="s">
        <v>136</v>
      </c>
      <c r="B485" s="227"/>
      <c r="C485" s="228"/>
      <c r="D485" s="228"/>
      <c r="E485" s="229"/>
      <c r="F485" s="18">
        <v>0</v>
      </c>
      <c r="G485" s="227"/>
      <c r="H485" s="229"/>
      <c r="I485" s="16">
        <f t="shared" si="65"/>
        <v>0</v>
      </c>
      <c r="J485" s="6"/>
    </row>
    <row r="486" spans="1:10" x14ac:dyDescent="0.25">
      <c r="A486" s="21" t="s">
        <v>24</v>
      </c>
      <c r="B486" s="227"/>
      <c r="C486" s="228"/>
      <c r="D486" s="228"/>
      <c r="E486" s="229"/>
      <c r="F486" s="22">
        <v>8.5618574756978134</v>
      </c>
      <c r="G486" s="227"/>
      <c r="H486" s="229"/>
      <c r="I486" s="24">
        <f t="shared" si="65"/>
        <v>8.5618574756978134</v>
      </c>
      <c r="J486" s="6"/>
    </row>
    <row r="487" spans="1:10" x14ac:dyDescent="0.25">
      <c r="A487" s="29" t="s">
        <v>23</v>
      </c>
      <c r="B487" s="227"/>
      <c r="C487" s="228"/>
      <c r="D487" s="228"/>
      <c r="E487" s="229"/>
      <c r="F487" s="18">
        <v>-1.1133920452266466E-9</v>
      </c>
      <c r="G487" s="227"/>
      <c r="H487" s="229"/>
      <c r="I487" s="16">
        <f t="shared" si="65"/>
        <v>-1.1133920452266466E-9</v>
      </c>
      <c r="J487" s="6"/>
    </row>
    <row r="488" spans="1:10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65"/>
        <v>0</v>
      </c>
      <c r="J488" s="6"/>
    </row>
    <row r="489" spans="1:10" x14ac:dyDescent="0.25">
      <c r="A489" s="29" t="s">
        <v>21</v>
      </c>
      <c r="B489" s="227"/>
      <c r="C489" s="228"/>
      <c r="D489" s="228"/>
      <c r="E489" s="229"/>
      <c r="F489" s="18">
        <v>24.94191437795854</v>
      </c>
      <c r="G489" s="227"/>
      <c r="H489" s="229"/>
      <c r="I489" s="16">
        <f t="shared" si="65"/>
        <v>24.94191437795854</v>
      </c>
      <c r="J489" s="6"/>
    </row>
    <row r="490" spans="1:10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65"/>
        <v>0</v>
      </c>
      <c r="J490" s="6"/>
    </row>
    <row r="491" spans="1:10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65"/>
        <v>0</v>
      </c>
      <c r="J491" s="6"/>
    </row>
    <row r="492" spans="1:10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65"/>
        <v>0</v>
      </c>
      <c r="J492" s="6"/>
    </row>
    <row r="493" spans="1:10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65"/>
        <v>0</v>
      </c>
      <c r="J493" s="6"/>
    </row>
    <row r="494" spans="1:10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65"/>
        <v>0</v>
      </c>
      <c r="J494" s="6"/>
    </row>
    <row r="495" spans="1:10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65"/>
        <v>0</v>
      </c>
      <c r="J495" s="6"/>
    </row>
    <row r="496" spans="1:10" x14ac:dyDescent="0.25">
      <c r="A496" s="56" t="s">
        <v>25</v>
      </c>
      <c r="B496" s="57">
        <f>SUM(B475:B491)</f>
        <v>0</v>
      </c>
      <c r="C496" s="57">
        <f t="shared" ref="C496:I496" si="66">SUM(C475:C491)</f>
        <v>0</v>
      </c>
      <c r="D496" s="57">
        <f t="shared" si="66"/>
        <v>0</v>
      </c>
      <c r="E496" s="57">
        <f t="shared" si="66"/>
        <v>0</v>
      </c>
      <c r="F496" s="16">
        <f t="shared" si="66"/>
        <v>11444.339978944425</v>
      </c>
      <c r="G496" s="57">
        <f t="shared" si="66"/>
        <v>0</v>
      </c>
      <c r="H496" s="58">
        <f t="shared" si="66"/>
        <v>0</v>
      </c>
      <c r="I496" s="16">
        <f t="shared" si="66"/>
        <v>11444.339978944425</v>
      </c>
    </row>
    <row r="497" spans="1:11" s="1" customFormat="1" ht="15" thickBot="1" x14ac:dyDescent="0.35">
      <c r="A497" s="61" t="s">
        <v>86</v>
      </c>
      <c r="B497" s="98">
        <f>IF($I496=0,"-",B496/$I496)</f>
        <v>0</v>
      </c>
      <c r="C497" s="98">
        <f t="shared" ref="C497:H497" si="67">IF($I496=0,"-",C496/$I496)</f>
        <v>0</v>
      </c>
      <c r="D497" s="98">
        <f t="shared" si="67"/>
        <v>0</v>
      </c>
      <c r="E497" s="98">
        <f t="shared" si="67"/>
        <v>0</v>
      </c>
      <c r="F497" s="98">
        <f t="shared" si="67"/>
        <v>1</v>
      </c>
      <c r="G497" s="98">
        <f t="shared" si="67"/>
        <v>0</v>
      </c>
      <c r="H497" s="99">
        <f t="shared" si="67"/>
        <v>0</v>
      </c>
      <c r="I497" s="63">
        <f>SUM(B497:H497)</f>
        <v>1</v>
      </c>
      <c r="K497" s="174"/>
    </row>
    <row r="498" spans="1:11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</row>
    <row r="499" spans="1:11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</row>
    <row r="500" spans="1:11" ht="14.25" customHeight="1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</row>
    <row r="501" spans="1:11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</row>
    <row r="502" spans="1:11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>SUM(B502:H502)</f>
        <v>0</v>
      </c>
    </row>
    <row r="503" spans="1:11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ref="I503:I521" si="68">SUM(B503:H503)</f>
        <v>0</v>
      </c>
    </row>
    <row r="504" spans="1:11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68"/>
        <v>0</v>
      </c>
    </row>
    <row r="505" spans="1:11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68"/>
        <v>0</v>
      </c>
    </row>
    <row r="506" spans="1:11" x14ac:dyDescent="0.25">
      <c r="A506" s="21" t="s">
        <v>67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68"/>
        <v>0</v>
      </c>
    </row>
    <row r="507" spans="1:11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68"/>
        <v>0</v>
      </c>
    </row>
    <row r="508" spans="1:11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68"/>
        <v>0</v>
      </c>
    </row>
    <row r="509" spans="1:11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68"/>
        <v>0</v>
      </c>
    </row>
    <row r="510" spans="1:11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68"/>
        <v>0</v>
      </c>
    </row>
    <row r="511" spans="1:11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68"/>
        <v>0</v>
      </c>
    </row>
    <row r="512" spans="1:11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68"/>
        <v>0</v>
      </c>
    </row>
    <row r="513" spans="1:11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68"/>
        <v>0</v>
      </c>
    </row>
    <row r="514" spans="1:11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68"/>
        <v>0</v>
      </c>
    </row>
    <row r="515" spans="1:11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68"/>
        <v>0</v>
      </c>
    </row>
    <row r="516" spans="1:11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68"/>
        <v>0</v>
      </c>
    </row>
    <row r="517" spans="1:11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68"/>
        <v>0</v>
      </c>
    </row>
    <row r="518" spans="1:11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68"/>
        <v>0</v>
      </c>
    </row>
    <row r="519" spans="1:11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68"/>
        <v>0</v>
      </c>
    </row>
    <row r="520" spans="1:11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68"/>
        <v>0</v>
      </c>
    </row>
    <row r="521" spans="1:11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68"/>
        <v>0</v>
      </c>
    </row>
    <row r="522" spans="1:11" x14ac:dyDescent="0.25">
      <c r="A522" s="56" t="s">
        <v>25</v>
      </c>
      <c r="B522" s="57">
        <f>SUM(B501:B517)</f>
        <v>0</v>
      </c>
      <c r="C522" s="57">
        <f t="shared" ref="C522:I522" si="69">SUM(C501:C517)</f>
        <v>0</v>
      </c>
      <c r="D522" s="57">
        <f t="shared" si="69"/>
        <v>0</v>
      </c>
      <c r="E522" s="57">
        <f t="shared" si="69"/>
        <v>0</v>
      </c>
      <c r="F522" s="57">
        <f t="shared" si="69"/>
        <v>0</v>
      </c>
      <c r="G522" s="57">
        <f t="shared" si="69"/>
        <v>0</v>
      </c>
      <c r="H522" s="58">
        <f t="shared" si="69"/>
        <v>0</v>
      </c>
      <c r="I522" s="16">
        <f t="shared" si="69"/>
        <v>0</v>
      </c>
    </row>
    <row r="523" spans="1:11" s="1" customFormat="1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70">IF($I522=0,"-",C522/$I522)</f>
        <v>-</v>
      </c>
      <c r="D523" s="98" t="str">
        <f t="shared" si="70"/>
        <v>-</v>
      </c>
      <c r="E523" s="98" t="str">
        <f t="shared" si="70"/>
        <v>-</v>
      </c>
      <c r="F523" s="98" t="str">
        <f t="shared" si="70"/>
        <v>-</v>
      </c>
      <c r="G523" s="98" t="str">
        <f t="shared" si="70"/>
        <v>-</v>
      </c>
      <c r="H523" s="99" t="str">
        <f t="shared" si="70"/>
        <v>-</v>
      </c>
      <c r="I523" s="63">
        <f>SUM(B523:H523)</f>
        <v>0</v>
      </c>
      <c r="K523" s="174"/>
    </row>
    <row r="524" spans="1:11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</row>
    <row r="525" spans="1:11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</row>
    <row r="526" spans="1:11" ht="14.25" customHeight="1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</row>
    <row r="527" spans="1:11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</row>
    <row r="528" spans="1:11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>SUM(B528:H528)</f>
        <v>0</v>
      </c>
    </row>
    <row r="529" spans="1: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ref="I529:I547" si="71">SUM(B529:H529)</f>
        <v>0</v>
      </c>
    </row>
    <row r="530" spans="1: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71"/>
        <v>0</v>
      </c>
    </row>
    <row r="531" spans="1: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71"/>
        <v>0</v>
      </c>
    </row>
    <row r="532" spans="1:9" x14ac:dyDescent="0.25">
      <c r="A532" s="21" t="s">
        <v>67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71"/>
        <v>0</v>
      </c>
    </row>
    <row r="533" spans="1:9" x14ac:dyDescent="0.25">
      <c r="A533" s="29" t="s">
        <v>56</v>
      </c>
      <c r="B533" s="227"/>
      <c r="C533" s="228"/>
      <c r="D533" s="228"/>
      <c r="E533" s="229"/>
      <c r="F533" s="18">
        <v>5.8176571688164476</v>
      </c>
      <c r="G533" s="227"/>
      <c r="H533" s="229"/>
      <c r="I533" s="16">
        <f t="shared" si="71"/>
        <v>5.8176571688164476</v>
      </c>
    </row>
    <row r="534" spans="1:9" x14ac:dyDescent="0.25">
      <c r="A534" s="21" t="s">
        <v>11</v>
      </c>
      <c r="B534" s="227"/>
      <c r="C534" s="228"/>
      <c r="D534" s="228"/>
      <c r="E534" s="229"/>
      <c r="F534" s="22">
        <v>0.56791180065043478</v>
      </c>
      <c r="G534" s="227"/>
      <c r="H534" s="229"/>
      <c r="I534" s="24">
        <f t="shared" si="71"/>
        <v>0.56791180065043478</v>
      </c>
    </row>
    <row r="535" spans="1: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71"/>
        <v>0</v>
      </c>
    </row>
    <row r="536" spans="1: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71"/>
        <v>0</v>
      </c>
    </row>
    <row r="537" spans="1: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71"/>
        <v>0</v>
      </c>
    </row>
    <row r="538" spans="1: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71"/>
        <v>0</v>
      </c>
    </row>
    <row r="539" spans="1: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71"/>
        <v>0</v>
      </c>
    </row>
    <row r="540" spans="1: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71"/>
        <v>0</v>
      </c>
    </row>
    <row r="541" spans="1: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71"/>
        <v>0</v>
      </c>
    </row>
    <row r="542" spans="1: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71"/>
        <v>0</v>
      </c>
    </row>
    <row r="543" spans="1: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71"/>
        <v>0</v>
      </c>
    </row>
    <row r="544" spans="1: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71"/>
        <v>0</v>
      </c>
    </row>
    <row r="545" spans="1:11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71"/>
        <v>0</v>
      </c>
    </row>
    <row r="546" spans="1:11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71"/>
        <v>0</v>
      </c>
    </row>
    <row r="547" spans="1:11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71"/>
        <v>0</v>
      </c>
    </row>
    <row r="548" spans="1:11" x14ac:dyDescent="0.25">
      <c r="A548" s="56" t="s">
        <v>25</v>
      </c>
      <c r="B548" s="57">
        <f>SUM(B527:B543)</f>
        <v>0</v>
      </c>
      <c r="C548" s="57">
        <f t="shared" ref="C548:I548" si="72">SUM(C527:C543)</f>
        <v>0</v>
      </c>
      <c r="D548" s="57">
        <f t="shared" si="72"/>
        <v>0</v>
      </c>
      <c r="E548" s="57">
        <f t="shared" si="72"/>
        <v>0</v>
      </c>
      <c r="F548" s="16">
        <f t="shared" si="72"/>
        <v>6.385568969466882</v>
      </c>
      <c r="G548" s="57">
        <f t="shared" si="72"/>
        <v>0</v>
      </c>
      <c r="H548" s="58">
        <f t="shared" si="72"/>
        <v>0</v>
      </c>
      <c r="I548" s="16">
        <f t="shared" si="72"/>
        <v>6.385568969466882</v>
      </c>
    </row>
    <row r="549" spans="1:11" s="1" customFormat="1" ht="15" thickBot="1" x14ac:dyDescent="0.35">
      <c r="A549" s="61" t="s">
        <v>86</v>
      </c>
      <c r="B549" s="98">
        <f>IF($I548=0,"-",B548/$I548)</f>
        <v>0</v>
      </c>
      <c r="C549" s="98">
        <f t="shared" ref="C549:H549" si="73">IF($I548=0,"-",C548/$I548)</f>
        <v>0</v>
      </c>
      <c r="D549" s="98">
        <f t="shared" si="73"/>
        <v>0</v>
      </c>
      <c r="E549" s="98">
        <f t="shared" si="73"/>
        <v>0</v>
      </c>
      <c r="F549" s="98">
        <f t="shared" si="73"/>
        <v>1</v>
      </c>
      <c r="G549" s="98">
        <f t="shared" si="73"/>
        <v>0</v>
      </c>
      <c r="H549" s="99">
        <f t="shared" si="73"/>
        <v>0</v>
      </c>
      <c r="I549" s="63">
        <f>SUM(B549:H549)</f>
        <v>1</v>
      </c>
      <c r="K549" s="174"/>
    </row>
    <row r="550" spans="1:11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</row>
    <row r="551" spans="1:11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</row>
    <row r="552" spans="1:11" ht="14.25" customHeight="1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</row>
    <row r="553" spans="1:11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</row>
    <row r="554" spans="1:11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>SUM(B554:H554)</f>
        <v>0</v>
      </c>
    </row>
    <row r="555" spans="1:11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ref="I555:I573" si="74">SUM(B555:H555)</f>
        <v>0</v>
      </c>
    </row>
    <row r="556" spans="1:11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74"/>
        <v>0</v>
      </c>
    </row>
    <row r="557" spans="1:11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74"/>
        <v>0</v>
      </c>
    </row>
    <row r="558" spans="1:11" x14ac:dyDescent="0.25">
      <c r="A558" s="21" t="s">
        <v>67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74"/>
        <v>0</v>
      </c>
    </row>
    <row r="559" spans="1:11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74"/>
        <v>0</v>
      </c>
    </row>
    <row r="560" spans="1:11" x14ac:dyDescent="0.25">
      <c r="A560" s="21" t="s">
        <v>11</v>
      </c>
      <c r="B560" s="227"/>
      <c r="C560" s="228"/>
      <c r="D560" s="228"/>
      <c r="E560" s="229"/>
      <c r="F560" s="22">
        <v>3.9138548568048912</v>
      </c>
      <c r="G560" s="227"/>
      <c r="H560" s="229"/>
      <c r="I560" s="24">
        <f t="shared" si="74"/>
        <v>3.9138548568048912</v>
      </c>
    </row>
    <row r="561" spans="1:11" x14ac:dyDescent="0.25">
      <c r="A561" s="29" t="s">
        <v>57</v>
      </c>
      <c r="B561" s="227"/>
      <c r="C561" s="228"/>
      <c r="D561" s="228"/>
      <c r="E561" s="229"/>
      <c r="F561" s="18">
        <v>56.050338451742107</v>
      </c>
      <c r="G561" s="227"/>
      <c r="H561" s="229"/>
      <c r="I561" s="16">
        <f t="shared" si="74"/>
        <v>56.050338451742107</v>
      </c>
    </row>
    <row r="562" spans="1:11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74"/>
        <v>0</v>
      </c>
    </row>
    <row r="563" spans="1:11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74"/>
        <v>0</v>
      </c>
    </row>
    <row r="564" spans="1:11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74"/>
        <v>0</v>
      </c>
    </row>
    <row r="565" spans="1:11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74"/>
        <v>0</v>
      </c>
    </row>
    <row r="566" spans="1:11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74"/>
        <v>0</v>
      </c>
    </row>
    <row r="567" spans="1:11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74"/>
        <v>0</v>
      </c>
    </row>
    <row r="568" spans="1:11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74"/>
        <v>0</v>
      </c>
    </row>
    <row r="569" spans="1:11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74"/>
        <v>0</v>
      </c>
    </row>
    <row r="570" spans="1:11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74"/>
        <v>0</v>
      </c>
    </row>
    <row r="571" spans="1:11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74"/>
        <v>0</v>
      </c>
    </row>
    <row r="572" spans="1:11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74"/>
        <v>0</v>
      </c>
    </row>
    <row r="573" spans="1:11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74"/>
        <v>0</v>
      </c>
    </row>
    <row r="574" spans="1:11" x14ac:dyDescent="0.25">
      <c r="A574" s="56" t="s">
        <v>25</v>
      </c>
      <c r="B574" s="57">
        <f>SUM(B553:B569)</f>
        <v>0</v>
      </c>
      <c r="C574" s="57">
        <f t="shared" ref="C574:I574" si="75">SUM(C553:C569)</f>
        <v>0</v>
      </c>
      <c r="D574" s="57">
        <f t="shared" si="75"/>
        <v>0</v>
      </c>
      <c r="E574" s="57">
        <f t="shared" si="75"/>
        <v>0</v>
      </c>
      <c r="F574" s="57">
        <f t="shared" si="75"/>
        <v>59.964193308546996</v>
      </c>
      <c r="G574" s="57">
        <f t="shared" si="75"/>
        <v>0</v>
      </c>
      <c r="H574" s="58">
        <f t="shared" si="75"/>
        <v>0</v>
      </c>
      <c r="I574" s="16">
        <f t="shared" si="75"/>
        <v>59.964193308546996</v>
      </c>
    </row>
    <row r="575" spans="1:11" s="1" customFormat="1" ht="15" thickBot="1" x14ac:dyDescent="0.35">
      <c r="A575" s="61" t="s">
        <v>86</v>
      </c>
      <c r="B575" s="98">
        <f>IF($I574=0,"-",B574/$I574)</f>
        <v>0</v>
      </c>
      <c r="C575" s="98">
        <f t="shared" ref="C575:H575" si="76">IF($I574=0,"-",C574/$I574)</f>
        <v>0</v>
      </c>
      <c r="D575" s="98">
        <f t="shared" si="76"/>
        <v>0</v>
      </c>
      <c r="E575" s="98">
        <f t="shared" si="76"/>
        <v>0</v>
      </c>
      <c r="F575" s="98">
        <f t="shared" si="76"/>
        <v>1</v>
      </c>
      <c r="G575" s="98">
        <f t="shared" si="76"/>
        <v>0</v>
      </c>
      <c r="H575" s="99">
        <f t="shared" si="76"/>
        <v>0</v>
      </c>
      <c r="I575" s="63">
        <f>SUM(B575:H575)</f>
        <v>1</v>
      </c>
      <c r="K575" s="174"/>
    </row>
    <row r="576" spans="1:11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</row>
    <row r="577" spans="1: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</row>
    <row r="578" spans="1:9" ht="14.25" customHeight="1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</row>
    <row r="579" spans="1:9" x14ac:dyDescent="0.25">
      <c r="A579" s="13" t="s">
        <v>6</v>
      </c>
      <c r="B579" s="14">
        <v>6.8695941236472207</v>
      </c>
      <c r="C579" s="14">
        <v>0</v>
      </c>
      <c r="D579" s="14">
        <v>1.3097965135747447</v>
      </c>
      <c r="E579" s="14">
        <v>0</v>
      </c>
      <c r="F579" s="213"/>
      <c r="G579" s="14">
        <v>0</v>
      </c>
      <c r="H579" s="15">
        <v>0</v>
      </c>
      <c r="I579" s="16">
        <f>SUM(B579:H579)</f>
        <v>8.1793906372219656</v>
      </c>
    </row>
    <row r="580" spans="1:9" x14ac:dyDescent="0.25">
      <c r="A580" s="21" t="s">
        <v>7</v>
      </c>
      <c r="B580" s="22">
        <v>5.3423805473346837</v>
      </c>
      <c r="C580" s="22">
        <v>0</v>
      </c>
      <c r="D580" s="22">
        <v>1.3193827519400847</v>
      </c>
      <c r="E580" s="22">
        <v>0</v>
      </c>
      <c r="F580" s="214"/>
      <c r="G580" s="22">
        <v>0</v>
      </c>
      <c r="H580" s="23">
        <v>0</v>
      </c>
      <c r="I580" s="24">
        <f>SUM(B580:H580)</f>
        <v>6.6617632992747682</v>
      </c>
    </row>
    <row r="581" spans="1:9" x14ac:dyDescent="0.25">
      <c r="A581" s="29" t="s">
        <v>9</v>
      </c>
      <c r="B581" s="18">
        <v>4.5164595776393872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ref="I581:I599" si="77">SUM(B581:H581)</f>
        <v>4.5164595776393872</v>
      </c>
    </row>
    <row r="582" spans="1: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77"/>
        <v>0</v>
      </c>
    </row>
    <row r="583" spans="1:9" x14ac:dyDescent="0.25">
      <c r="A583" s="29" t="s">
        <v>15</v>
      </c>
      <c r="B583" s="18">
        <v>167.37656782495731</v>
      </c>
      <c r="C583" s="18">
        <v>20.273453136422933</v>
      </c>
      <c r="D583" s="18">
        <v>4.3714008963752162</v>
      </c>
      <c r="E583" s="18">
        <v>9.749465242304467</v>
      </c>
      <c r="F583" s="214"/>
      <c r="G583" s="18">
        <v>0</v>
      </c>
      <c r="H583" s="30">
        <v>0</v>
      </c>
      <c r="I583" s="16">
        <f t="shared" si="77"/>
        <v>201.77088710005992</v>
      </c>
    </row>
    <row r="584" spans="1:9" x14ac:dyDescent="0.25">
      <c r="A584" s="21" t="s">
        <v>67</v>
      </c>
      <c r="B584" s="22">
        <v>296.09026888950814</v>
      </c>
      <c r="C584" s="22">
        <v>4.4934200007665206</v>
      </c>
      <c r="D584" s="22">
        <v>5.3130087889965676</v>
      </c>
      <c r="E584" s="22">
        <v>0</v>
      </c>
      <c r="F584" s="214"/>
      <c r="G584" s="22">
        <v>0</v>
      </c>
      <c r="H584" s="23">
        <v>0</v>
      </c>
      <c r="I584" s="24">
        <f t="shared" si="77"/>
        <v>305.89669767927126</v>
      </c>
    </row>
    <row r="585" spans="1:9" x14ac:dyDescent="0.25">
      <c r="A585" s="29" t="s">
        <v>56</v>
      </c>
      <c r="B585" s="18">
        <v>0</v>
      </c>
      <c r="C585" s="18">
        <v>0</v>
      </c>
      <c r="D585" s="18">
        <v>4.7256282055976921E-2</v>
      </c>
      <c r="E585" s="18">
        <v>22.044330422747898</v>
      </c>
      <c r="F585" s="214"/>
      <c r="G585" s="18">
        <v>0</v>
      </c>
      <c r="H585" s="30">
        <v>0</v>
      </c>
      <c r="I585" s="16">
        <f t="shared" si="77"/>
        <v>22.091586704803873</v>
      </c>
    </row>
    <row r="586" spans="1:9" x14ac:dyDescent="0.25">
      <c r="A586" s="21" t="s">
        <v>11</v>
      </c>
      <c r="B586" s="22">
        <v>0</v>
      </c>
      <c r="C586" s="22">
        <v>0</v>
      </c>
      <c r="D586" s="22">
        <v>8.1372364268622668E-3</v>
      </c>
      <c r="E586" s="22">
        <v>0.23791252357268464</v>
      </c>
      <c r="F586" s="214"/>
      <c r="G586" s="22">
        <v>0</v>
      </c>
      <c r="H586" s="23">
        <v>0</v>
      </c>
      <c r="I586" s="24">
        <f t="shared" si="77"/>
        <v>0.2460497599995469</v>
      </c>
    </row>
    <row r="587" spans="1: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4.2603119732272852</v>
      </c>
      <c r="F587" s="214"/>
      <c r="G587" s="18">
        <v>0</v>
      </c>
      <c r="H587" s="30">
        <v>0</v>
      </c>
      <c r="I587" s="16">
        <f t="shared" si="77"/>
        <v>4.2603119732272852</v>
      </c>
    </row>
    <row r="588" spans="1:9" x14ac:dyDescent="0.25">
      <c r="A588" s="21" t="s">
        <v>16</v>
      </c>
      <c r="B588" s="22">
        <v>58.237432498729525</v>
      </c>
      <c r="C588" s="22">
        <v>0.31554757208382811</v>
      </c>
      <c r="D588" s="22">
        <v>7.3912858616262067</v>
      </c>
      <c r="E588" s="22">
        <v>1.0075602898983389</v>
      </c>
      <c r="F588" s="214"/>
      <c r="G588" s="22">
        <v>0</v>
      </c>
      <c r="H588" s="23">
        <v>0</v>
      </c>
      <c r="I588" s="24">
        <f t="shared" si="77"/>
        <v>66.9518262223379</v>
      </c>
    </row>
    <row r="589" spans="1:9" x14ac:dyDescent="0.25">
      <c r="A589" s="29" t="s">
        <v>136</v>
      </c>
      <c r="B589" s="18">
        <v>1517.7173227566691</v>
      </c>
      <c r="C589" s="18">
        <v>239.1721912919563</v>
      </c>
      <c r="D589" s="18">
        <v>46.646038819154363</v>
      </c>
      <c r="E589" s="18">
        <v>36.729997175908636</v>
      </c>
      <c r="F589" s="214"/>
      <c r="G589" s="18">
        <v>0</v>
      </c>
      <c r="H589" s="30">
        <v>0</v>
      </c>
      <c r="I589" s="16">
        <f t="shared" si="77"/>
        <v>1840.2655500436886</v>
      </c>
    </row>
    <row r="590" spans="1:9" x14ac:dyDescent="0.25">
      <c r="A590" s="21" t="s">
        <v>24</v>
      </c>
      <c r="B590" s="22">
        <v>229.98421679603808</v>
      </c>
      <c r="C590" s="22">
        <v>0</v>
      </c>
      <c r="D590" s="22">
        <v>507.23699177020643</v>
      </c>
      <c r="E590" s="22">
        <v>111.77647505000321</v>
      </c>
      <c r="F590" s="214"/>
      <c r="G590" s="22">
        <v>347.51481709066263</v>
      </c>
      <c r="H590" s="23">
        <v>9.0469591566049071E-2</v>
      </c>
      <c r="I590" s="24">
        <f t="shared" si="77"/>
        <v>1196.6029702984765</v>
      </c>
    </row>
    <row r="591" spans="1:9" x14ac:dyDescent="0.25">
      <c r="A591" s="29" t="s">
        <v>23</v>
      </c>
      <c r="B591" s="18">
        <v>131.05803752435682</v>
      </c>
      <c r="C591" s="18">
        <v>0.83088457004702587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77"/>
        <v>131.88892209440385</v>
      </c>
    </row>
    <row r="592" spans="1:9" x14ac:dyDescent="0.25">
      <c r="A592" s="21" t="s">
        <v>58</v>
      </c>
      <c r="B592" s="22">
        <v>9.3915174389048843</v>
      </c>
      <c r="C592" s="22">
        <v>0</v>
      </c>
      <c r="D592" s="22">
        <v>1.6695352406143353</v>
      </c>
      <c r="E592" s="22">
        <v>0</v>
      </c>
      <c r="F592" s="214"/>
      <c r="G592" s="22">
        <v>0</v>
      </c>
      <c r="H592" s="23">
        <v>0</v>
      </c>
      <c r="I592" s="24">
        <f t="shared" si="77"/>
        <v>11.06105267951922</v>
      </c>
    </row>
    <row r="593" spans="1:11" x14ac:dyDescent="0.25">
      <c r="A593" s="29" t="s">
        <v>21</v>
      </c>
      <c r="B593" s="18">
        <v>13.554848110371378</v>
      </c>
      <c r="C593" s="18">
        <v>0</v>
      </c>
      <c r="D593" s="18">
        <v>0.83605243394315532</v>
      </c>
      <c r="E593" s="18">
        <v>0</v>
      </c>
      <c r="F593" s="214"/>
      <c r="G593" s="18">
        <v>0</v>
      </c>
      <c r="H593" s="30">
        <v>0</v>
      </c>
      <c r="I593" s="16">
        <f t="shared" si="77"/>
        <v>14.390900544314533</v>
      </c>
    </row>
    <row r="594" spans="1:11" x14ac:dyDescent="0.25">
      <c r="A594" s="21" t="s">
        <v>20</v>
      </c>
      <c r="B594" s="22">
        <v>14.081015420797659</v>
      </c>
      <c r="C594" s="22">
        <v>0</v>
      </c>
      <c r="D594" s="22">
        <v>0.26016446736895699</v>
      </c>
      <c r="E594" s="22">
        <v>0</v>
      </c>
      <c r="F594" s="214"/>
      <c r="G594" s="22">
        <v>0</v>
      </c>
      <c r="H594" s="23">
        <v>0</v>
      </c>
      <c r="I594" s="24">
        <f t="shared" si="77"/>
        <v>14.341179888166616</v>
      </c>
    </row>
    <row r="595" spans="1:11" x14ac:dyDescent="0.25">
      <c r="A595" s="32" t="s">
        <v>62</v>
      </c>
      <c r="B595" s="18">
        <v>129.29929857695822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77"/>
        <v>129.29929857695822</v>
      </c>
    </row>
    <row r="596" spans="1:11" ht="14.4" x14ac:dyDescent="0.3">
      <c r="A596" s="34" t="s">
        <v>22</v>
      </c>
      <c r="B596" s="35">
        <v>129.29929857695822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77"/>
        <v>129.29929857695822</v>
      </c>
    </row>
    <row r="597" spans="1:11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77"/>
        <v>0</v>
      </c>
    </row>
    <row r="598" spans="1:11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77"/>
        <v>0</v>
      </c>
    </row>
    <row r="599" spans="1:11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77"/>
        <v>0</v>
      </c>
    </row>
    <row r="600" spans="1:11" x14ac:dyDescent="0.25">
      <c r="A600" s="56" t="s">
        <v>25</v>
      </c>
      <c r="B600" s="57">
        <f>SUM(B579:B595)</f>
        <v>2583.5189600859126</v>
      </c>
      <c r="C600" s="57">
        <f t="shared" ref="C600:I600" si="78">SUM(C579:C595)</f>
        <v>265.08549657127662</v>
      </c>
      <c r="D600" s="57">
        <f t="shared" si="78"/>
        <v>576.40905106228286</v>
      </c>
      <c r="E600" s="57">
        <f t="shared" si="78"/>
        <v>185.80605267766254</v>
      </c>
      <c r="F600" s="57">
        <f t="shared" si="78"/>
        <v>0</v>
      </c>
      <c r="G600" s="57">
        <f t="shared" si="78"/>
        <v>347.51481709066263</v>
      </c>
      <c r="H600" s="58">
        <f t="shared" si="78"/>
        <v>9.0469591566049071E-2</v>
      </c>
      <c r="I600" s="16">
        <f t="shared" si="78"/>
        <v>3958.4248470793636</v>
      </c>
    </row>
    <row r="601" spans="1:11" s="1" customFormat="1" ht="15" thickBot="1" x14ac:dyDescent="0.35">
      <c r="A601" s="110" t="s">
        <v>86</v>
      </c>
      <c r="B601" s="98">
        <f>IF($I600=0,"-",B600/$I600)</f>
        <v>0.65266338503106991</v>
      </c>
      <c r="C601" s="98">
        <f t="shared" ref="C601:H601" si="79">IF($I600=0,"-",C600/$I600)</f>
        <v>6.6967419317525784E-2</v>
      </c>
      <c r="D601" s="98">
        <f t="shared" si="79"/>
        <v>0.14561576216043953</v>
      </c>
      <c r="E601" s="98">
        <f t="shared" si="79"/>
        <v>4.6939391261843821E-2</v>
      </c>
      <c r="F601" s="98">
        <f t="shared" si="79"/>
        <v>0</v>
      </c>
      <c r="G601" s="98">
        <f t="shared" si="79"/>
        <v>8.7791187281746369E-2</v>
      </c>
      <c r="H601" s="99">
        <f t="shared" si="79"/>
        <v>2.285494737453461E-5</v>
      </c>
      <c r="I601" s="63">
        <f>SUM(B601:H601)</f>
        <v>1</v>
      </c>
      <c r="K601" s="174"/>
    </row>
    <row r="602" spans="1:11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</row>
    <row r="603" spans="1:11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</row>
    <row r="604" spans="1:11" ht="14.25" customHeight="1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</row>
    <row r="605" spans="1:11" x14ac:dyDescent="0.25">
      <c r="A605" s="13" t="s">
        <v>6</v>
      </c>
      <c r="B605" s="14">
        <v>111.28197379632115</v>
      </c>
      <c r="C605" s="14">
        <v>0</v>
      </c>
      <c r="D605" s="14">
        <v>7.6090238493211038</v>
      </c>
      <c r="E605" s="14">
        <v>0</v>
      </c>
      <c r="F605" s="213"/>
      <c r="G605" s="14">
        <v>0</v>
      </c>
      <c r="H605" s="15">
        <v>0</v>
      </c>
      <c r="I605" s="16">
        <f>SUM(B605:H605)</f>
        <v>118.89099764564226</v>
      </c>
    </row>
    <row r="606" spans="1:11" x14ac:dyDescent="0.25">
      <c r="A606" s="21" t="s">
        <v>7</v>
      </c>
      <c r="B606" s="22">
        <v>41.588764078267879</v>
      </c>
      <c r="C606" s="22">
        <v>0</v>
      </c>
      <c r="D606" s="22">
        <v>2.843676176291821</v>
      </c>
      <c r="E606" s="22">
        <v>0</v>
      </c>
      <c r="F606" s="214"/>
      <c r="G606" s="22">
        <v>0</v>
      </c>
      <c r="H606" s="23">
        <v>0</v>
      </c>
      <c r="I606" s="24">
        <f>SUM(B606:H606)</f>
        <v>44.432440254559701</v>
      </c>
    </row>
    <row r="607" spans="1:11" x14ac:dyDescent="0.25">
      <c r="A607" s="29" t="s">
        <v>9</v>
      </c>
      <c r="B607" s="18">
        <v>189.13353930876713</v>
      </c>
      <c r="C607" s="18">
        <v>0</v>
      </c>
      <c r="D607" s="18">
        <v>12.932207815984079</v>
      </c>
      <c r="E607" s="18">
        <v>0</v>
      </c>
      <c r="F607" s="214"/>
      <c r="G607" s="18">
        <v>0</v>
      </c>
      <c r="H607" s="30">
        <v>0</v>
      </c>
      <c r="I607" s="16">
        <f t="shared" ref="I607:I625" si="80">SUM(B607:H607)</f>
        <v>202.0657471247512</v>
      </c>
    </row>
    <row r="608" spans="1:11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80"/>
        <v>0</v>
      </c>
    </row>
    <row r="609" spans="1:9" x14ac:dyDescent="0.25">
      <c r="A609" s="29" t="s">
        <v>15</v>
      </c>
      <c r="B609" s="18">
        <v>270.7216837409955</v>
      </c>
      <c r="C609" s="18">
        <v>0</v>
      </c>
      <c r="D609" s="18">
        <v>21.318967543789284</v>
      </c>
      <c r="E609" s="18">
        <v>0</v>
      </c>
      <c r="F609" s="214"/>
      <c r="G609" s="18">
        <v>0</v>
      </c>
      <c r="H609" s="30">
        <v>0</v>
      </c>
      <c r="I609" s="16">
        <f t="shared" si="80"/>
        <v>292.04065128478476</v>
      </c>
    </row>
    <row r="610" spans="1:9" x14ac:dyDescent="0.25">
      <c r="A610" s="21" t="s">
        <v>67</v>
      </c>
      <c r="B610" s="22">
        <v>1979.8813244972819</v>
      </c>
      <c r="C610" s="22">
        <v>0</v>
      </c>
      <c r="D610" s="22">
        <v>155.91298456127461</v>
      </c>
      <c r="E610" s="22">
        <v>0</v>
      </c>
      <c r="F610" s="214"/>
      <c r="G610" s="22">
        <v>0</v>
      </c>
      <c r="H610" s="23">
        <v>0</v>
      </c>
      <c r="I610" s="24">
        <f t="shared" si="80"/>
        <v>2135.7943090585563</v>
      </c>
    </row>
    <row r="611" spans="1:9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80"/>
        <v>0</v>
      </c>
    </row>
    <row r="612" spans="1:9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80"/>
        <v>0</v>
      </c>
    </row>
    <row r="613" spans="1:9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80"/>
        <v>0</v>
      </c>
    </row>
    <row r="614" spans="1:9" x14ac:dyDescent="0.25">
      <c r="A614" s="21" t="s">
        <v>16</v>
      </c>
      <c r="B614" s="22">
        <v>66.603797962634488</v>
      </c>
      <c r="C614" s="22">
        <v>0</v>
      </c>
      <c r="D614" s="22">
        <v>5.2449592786109136</v>
      </c>
      <c r="E614" s="22">
        <v>0</v>
      </c>
      <c r="F614" s="214"/>
      <c r="G614" s="22">
        <v>0</v>
      </c>
      <c r="H614" s="23">
        <v>0</v>
      </c>
      <c r="I614" s="24">
        <f t="shared" si="80"/>
        <v>71.848757241245409</v>
      </c>
    </row>
    <row r="615" spans="1:9" x14ac:dyDescent="0.25">
      <c r="A615" s="29" t="s">
        <v>136</v>
      </c>
      <c r="B615" s="18">
        <v>1780.9413187221724</v>
      </c>
      <c r="C615" s="18">
        <v>0</v>
      </c>
      <c r="D615" s="18">
        <v>562.40252170173858</v>
      </c>
      <c r="E615" s="18">
        <v>0</v>
      </c>
      <c r="F615" s="214"/>
      <c r="G615" s="18">
        <v>0</v>
      </c>
      <c r="H615" s="30">
        <v>0</v>
      </c>
      <c r="I615" s="16">
        <f t="shared" si="80"/>
        <v>2343.3438404239109</v>
      </c>
    </row>
    <row r="616" spans="1:9" x14ac:dyDescent="0.25">
      <c r="A616" s="21" t="s">
        <v>24</v>
      </c>
      <c r="B616" s="22">
        <v>676.46845615568259</v>
      </c>
      <c r="C616" s="22">
        <v>0</v>
      </c>
      <c r="D616" s="22">
        <v>768.41562495354231</v>
      </c>
      <c r="E616" s="22">
        <v>528.17882669995731</v>
      </c>
      <c r="F616" s="214"/>
      <c r="G616" s="22">
        <v>138.33254984998885</v>
      </c>
      <c r="H616" s="23">
        <v>0</v>
      </c>
      <c r="I616" s="24">
        <f t="shared" si="80"/>
        <v>2111.3954576591714</v>
      </c>
    </row>
    <row r="617" spans="1:9" x14ac:dyDescent="0.25">
      <c r="A617" s="29" t="s">
        <v>23</v>
      </c>
      <c r="B617" s="18">
        <v>115.95866514461368</v>
      </c>
      <c r="C617" s="18">
        <v>0</v>
      </c>
      <c r="D617" s="18">
        <v>26.988407272316397</v>
      </c>
      <c r="E617" s="18">
        <v>0</v>
      </c>
      <c r="F617" s="214"/>
      <c r="G617" s="18">
        <v>0</v>
      </c>
      <c r="H617" s="30">
        <v>0</v>
      </c>
      <c r="I617" s="16">
        <f t="shared" si="80"/>
        <v>142.94707241693007</v>
      </c>
    </row>
    <row r="618" spans="1:9" x14ac:dyDescent="0.25">
      <c r="A618" s="21" t="s">
        <v>58</v>
      </c>
      <c r="B618" s="22">
        <v>2886.8123335252217</v>
      </c>
      <c r="C618" s="22">
        <v>0</v>
      </c>
      <c r="D618" s="22">
        <v>303.03554882308953</v>
      </c>
      <c r="E618" s="22">
        <v>0</v>
      </c>
      <c r="F618" s="214"/>
      <c r="G618" s="22">
        <v>0</v>
      </c>
      <c r="H618" s="23">
        <v>0</v>
      </c>
      <c r="I618" s="24">
        <f t="shared" si="80"/>
        <v>3189.847882348311</v>
      </c>
    </row>
    <row r="619" spans="1:9" x14ac:dyDescent="0.25">
      <c r="A619" s="29" t="s">
        <v>21</v>
      </c>
      <c r="B619" s="18">
        <v>129.73107981005063</v>
      </c>
      <c r="C619" s="18">
        <v>0</v>
      </c>
      <c r="D619" s="18">
        <v>13.618179648568852</v>
      </c>
      <c r="E619" s="18">
        <v>0</v>
      </c>
      <c r="F619" s="214"/>
      <c r="G619" s="18">
        <v>0</v>
      </c>
      <c r="H619" s="30">
        <v>0</v>
      </c>
      <c r="I619" s="16">
        <f t="shared" si="80"/>
        <v>143.34925945861949</v>
      </c>
    </row>
    <row r="620" spans="1:9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80"/>
        <v>0</v>
      </c>
    </row>
    <row r="621" spans="1:9" x14ac:dyDescent="0.25">
      <c r="A621" s="32" t="s">
        <v>62</v>
      </c>
      <c r="B621" s="18">
        <v>39.288910948385286</v>
      </c>
      <c r="C621" s="18">
        <v>0</v>
      </c>
      <c r="D621" s="18">
        <v>103.72402727882852</v>
      </c>
      <c r="E621" s="18">
        <v>0</v>
      </c>
      <c r="F621" s="214"/>
      <c r="G621" s="18">
        <v>0</v>
      </c>
      <c r="H621" s="30">
        <v>0</v>
      </c>
      <c r="I621" s="16">
        <f t="shared" si="80"/>
        <v>143.01293822721379</v>
      </c>
    </row>
    <row r="622" spans="1:9" ht="14.4" x14ac:dyDescent="0.3">
      <c r="A622" s="34" t="s">
        <v>22</v>
      </c>
      <c r="B622" s="35">
        <v>39.288910948385286</v>
      </c>
      <c r="C622" s="35">
        <v>0</v>
      </c>
      <c r="D622" s="35">
        <v>103.72402727882852</v>
      </c>
      <c r="E622" s="35">
        <v>0</v>
      </c>
      <c r="F622" s="214"/>
      <c r="G622" s="35">
        <v>0</v>
      </c>
      <c r="H622" s="36">
        <v>0</v>
      </c>
      <c r="I622" s="37">
        <f t="shared" si="80"/>
        <v>143.01293822721379</v>
      </c>
    </row>
    <row r="623" spans="1:9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80"/>
        <v>0</v>
      </c>
    </row>
    <row r="624" spans="1:9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80"/>
        <v>0</v>
      </c>
    </row>
    <row r="625" spans="1:11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80"/>
        <v>0</v>
      </c>
    </row>
    <row r="626" spans="1:11" x14ac:dyDescent="0.25">
      <c r="A626" s="56" t="s">
        <v>25</v>
      </c>
      <c r="B626" s="57">
        <f>SUM(B605:B621)</f>
        <v>8288.4118476903932</v>
      </c>
      <c r="C626" s="57">
        <f t="shared" ref="C626:I626" si="81">SUM(C605:C621)</f>
        <v>0</v>
      </c>
      <c r="D626" s="57">
        <f t="shared" si="81"/>
        <v>1984.046128903356</v>
      </c>
      <c r="E626" s="57">
        <f t="shared" si="81"/>
        <v>528.17882669995731</v>
      </c>
      <c r="F626" s="57">
        <f t="shared" si="81"/>
        <v>0</v>
      </c>
      <c r="G626" s="57">
        <f t="shared" si="81"/>
        <v>138.33254984998885</v>
      </c>
      <c r="H626" s="58">
        <f t="shared" si="81"/>
        <v>0</v>
      </c>
      <c r="I626" s="16">
        <f t="shared" si="81"/>
        <v>10938.969353143695</v>
      </c>
    </row>
    <row r="627" spans="1:11" s="1" customFormat="1" ht="15" thickBot="1" x14ac:dyDescent="0.35">
      <c r="A627" s="110" t="s">
        <v>86</v>
      </c>
      <c r="B627" s="98">
        <f>IF($I626=0,"-",B626/$I626)</f>
        <v>0.75769586513270815</v>
      </c>
      <c r="C627" s="98">
        <f t="shared" ref="C627:H627" si="82">IF($I626=0,"-",C626/$I626)</f>
        <v>0</v>
      </c>
      <c r="D627" s="98">
        <f t="shared" si="82"/>
        <v>0.1813741372566485</v>
      </c>
      <c r="E627" s="98">
        <f t="shared" si="82"/>
        <v>4.8284149049943784E-2</v>
      </c>
      <c r="F627" s="98">
        <f t="shared" si="82"/>
        <v>0</v>
      </c>
      <c r="G627" s="98">
        <f t="shared" si="82"/>
        <v>1.2645848560699566E-2</v>
      </c>
      <c r="H627" s="99">
        <f t="shared" si="82"/>
        <v>0</v>
      </c>
      <c r="I627" s="63">
        <f>SUM(B627:H627)</f>
        <v>1</v>
      </c>
      <c r="K627" s="174"/>
    </row>
    <row r="628" spans="1:11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</row>
    <row r="629" spans="1:11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</row>
    <row r="630" spans="1:11" ht="14.2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</row>
    <row r="631" spans="1:11" x14ac:dyDescent="0.25">
      <c r="A631" s="13" t="s">
        <v>6</v>
      </c>
      <c r="B631" s="14">
        <v>0.26160125824240671</v>
      </c>
      <c r="C631" s="14">
        <v>0</v>
      </c>
      <c r="D631" s="14">
        <v>0.39281186593493234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0.65441312417733899</v>
      </c>
    </row>
    <row r="632" spans="1:11" x14ac:dyDescent="0.25">
      <c r="A632" s="21" t="s">
        <v>7</v>
      </c>
      <c r="B632" s="22">
        <v>1.5193472817616391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>SUM(B632:H632)</f>
        <v>1.5193472817616391</v>
      </c>
    </row>
    <row r="633" spans="1:11" x14ac:dyDescent="0.25">
      <c r="A633" s="29" t="s">
        <v>9</v>
      </c>
      <c r="B633" s="18">
        <v>4.0303408923331059</v>
      </c>
      <c r="C633" s="18">
        <v>0</v>
      </c>
      <c r="D633" s="18">
        <v>1.2910977150148715E-2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ref="I633:I651" si="83">SUM(B633:H633)</f>
        <v>4.0432518694832549</v>
      </c>
    </row>
    <row r="634" spans="1:11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83"/>
        <v>0</v>
      </c>
    </row>
    <row r="635" spans="1:11" x14ac:dyDescent="0.25">
      <c r="A635" s="29" t="s">
        <v>15</v>
      </c>
      <c r="B635" s="18">
        <v>70.017399208397578</v>
      </c>
      <c r="C635" s="18">
        <v>0.30261958791344623</v>
      </c>
      <c r="D635" s="18">
        <v>5.6419831110595968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83"/>
        <v>75.96200190737062</v>
      </c>
    </row>
    <row r="636" spans="1:11" x14ac:dyDescent="0.25">
      <c r="A636" s="21" t="s">
        <v>67</v>
      </c>
      <c r="B636" s="22">
        <v>1.8791670667484985</v>
      </c>
      <c r="C636" s="22">
        <v>4.2408678520907607E-2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83"/>
        <v>1.9215757452694062</v>
      </c>
    </row>
    <row r="637" spans="1:11" x14ac:dyDescent="0.25">
      <c r="A637" s="29" t="s">
        <v>56</v>
      </c>
      <c r="B637" s="18">
        <v>0</v>
      </c>
      <c r="C637" s="18">
        <v>0.35491213362349977</v>
      </c>
      <c r="D637" s="18">
        <v>0</v>
      </c>
      <c r="E637" s="18">
        <v>17.225894903870564</v>
      </c>
      <c r="F637" s="18">
        <v>680.29847171183076</v>
      </c>
      <c r="G637" s="18">
        <v>0</v>
      </c>
      <c r="H637" s="30">
        <v>0</v>
      </c>
      <c r="I637" s="16">
        <f t="shared" si="83"/>
        <v>697.87927874932484</v>
      </c>
    </row>
    <row r="638" spans="1:11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7.8875859956502925</v>
      </c>
      <c r="F638" s="22">
        <v>0</v>
      </c>
      <c r="G638" s="22">
        <v>0</v>
      </c>
      <c r="H638" s="23">
        <v>0</v>
      </c>
      <c r="I638" s="24">
        <f t="shared" si="83"/>
        <v>7.8875859956502925</v>
      </c>
    </row>
    <row r="639" spans="1:11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83"/>
        <v>0</v>
      </c>
    </row>
    <row r="640" spans="1:11" x14ac:dyDescent="0.25">
      <c r="A640" s="21" t="s">
        <v>16</v>
      </c>
      <c r="B640" s="22">
        <v>5.6861365851121599</v>
      </c>
      <c r="C640" s="22">
        <v>0</v>
      </c>
      <c r="D640" s="22">
        <v>2.7527905260066664E-2</v>
      </c>
      <c r="E640" s="22">
        <v>0.16749940933696197</v>
      </c>
      <c r="F640" s="22">
        <v>0</v>
      </c>
      <c r="G640" s="22">
        <v>0</v>
      </c>
      <c r="H640" s="23">
        <v>0</v>
      </c>
      <c r="I640" s="24">
        <f t="shared" si="83"/>
        <v>5.8811638997091888</v>
      </c>
    </row>
    <row r="641" spans="1:11" x14ac:dyDescent="0.25">
      <c r="A641" s="29" t="s">
        <v>136</v>
      </c>
      <c r="B641" s="18">
        <v>21.105359985504816</v>
      </c>
      <c r="C641" s="18">
        <v>0</v>
      </c>
      <c r="D641" s="18">
        <v>5.4548140316987128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83"/>
        <v>26.560174017203529</v>
      </c>
    </row>
    <row r="642" spans="1:11" x14ac:dyDescent="0.25">
      <c r="A642" s="21" t="s">
        <v>24</v>
      </c>
      <c r="B642" s="22">
        <v>44.493640930052045</v>
      </c>
      <c r="C642" s="22">
        <v>5.7811631824426744E-2</v>
      </c>
      <c r="D642" s="22">
        <v>0.92031987123963699</v>
      </c>
      <c r="E642" s="22">
        <v>73.934499091067735</v>
      </c>
      <c r="F642" s="22">
        <v>0</v>
      </c>
      <c r="G642" s="22">
        <v>24.932210521065983</v>
      </c>
      <c r="H642" s="23">
        <v>0.34979869361786342</v>
      </c>
      <c r="I642" s="24">
        <f t="shared" si="83"/>
        <v>144.68828073886766</v>
      </c>
    </row>
    <row r="643" spans="1:11" x14ac:dyDescent="0.25">
      <c r="A643" s="29" t="s">
        <v>23</v>
      </c>
      <c r="B643" s="18">
        <v>2.0024014771455532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83"/>
        <v>2.0024014771455532</v>
      </c>
    </row>
    <row r="644" spans="1:11" x14ac:dyDescent="0.25">
      <c r="A644" s="21" t="s">
        <v>58</v>
      </c>
      <c r="B644" s="22">
        <v>124.53481973978396</v>
      </c>
      <c r="C644" s="22">
        <v>5.6410046666062996</v>
      </c>
      <c r="D644" s="22">
        <v>70.9110724398016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83"/>
        <v>201.08689684619185</v>
      </c>
    </row>
    <row r="645" spans="1:11" x14ac:dyDescent="0.25">
      <c r="A645" s="29" t="s">
        <v>21</v>
      </c>
      <c r="B645" s="18">
        <v>35.21569862971478</v>
      </c>
      <c r="C645" s="18">
        <v>0</v>
      </c>
      <c r="D645" s="18">
        <v>10.392397038465331</v>
      </c>
      <c r="E645" s="18">
        <v>0</v>
      </c>
      <c r="F645" s="18">
        <v>9.2515437192989793</v>
      </c>
      <c r="G645" s="18">
        <v>0</v>
      </c>
      <c r="H645" s="30">
        <v>0</v>
      </c>
      <c r="I645" s="16">
        <f t="shared" si="83"/>
        <v>54.859639387479092</v>
      </c>
    </row>
    <row r="646" spans="1:11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83"/>
        <v>0</v>
      </c>
    </row>
    <row r="647" spans="1:11" x14ac:dyDescent="0.25">
      <c r="A647" s="32" t="s">
        <v>62</v>
      </c>
      <c r="B647" s="18">
        <v>1.9310733867683769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83"/>
        <v>1.9310733867683769</v>
      </c>
    </row>
    <row r="648" spans="1:11" ht="14.4" x14ac:dyDescent="0.3">
      <c r="A648" s="34" t="s">
        <v>22</v>
      </c>
      <c r="B648" s="35">
        <v>1.9310733867683769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83"/>
        <v>1.9310733867683769</v>
      </c>
    </row>
    <row r="649" spans="1:11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83"/>
        <v>0</v>
      </c>
    </row>
    <row r="650" spans="1:11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83"/>
        <v>0</v>
      </c>
    </row>
    <row r="651" spans="1:11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83"/>
        <v>0</v>
      </c>
    </row>
    <row r="652" spans="1:11" x14ac:dyDescent="0.25">
      <c r="A652" s="56" t="s">
        <v>25</v>
      </c>
      <c r="B652" s="57">
        <f>SUM(B631:B647)</f>
        <v>312.67698644156496</v>
      </c>
      <c r="C652" s="57">
        <f t="shared" ref="C652:I652" si="84">SUM(C631:C647)</f>
        <v>6.3987566984885795</v>
      </c>
      <c r="D652" s="57">
        <f t="shared" si="84"/>
        <v>93.753837240610025</v>
      </c>
      <c r="E652" s="57">
        <f t="shared" si="84"/>
        <v>99.215479399925556</v>
      </c>
      <c r="F652" s="57">
        <f t="shared" si="84"/>
        <v>689.55001543112974</v>
      </c>
      <c r="G652" s="57">
        <f t="shared" si="84"/>
        <v>24.932210521065983</v>
      </c>
      <c r="H652" s="58">
        <f t="shared" si="84"/>
        <v>0.34979869361786342</v>
      </c>
      <c r="I652" s="16">
        <f t="shared" si="84"/>
        <v>1226.8770844264027</v>
      </c>
    </row>
    <row r="653" spans="1:11" s="1" customFormat="1" ht="15" thickBot="1" x14ac:dyDescent="0.35">
      <c r="A653" s="110" t="s">
        <v>86</v>
      </c>
      <c r="B653" s="98">
        <f>IF($I652=0,"-",B652/$I652)</f>
        <v>0.2548560001736031</v>
      </c>
      <c r="C653" s="98">
        <f t="shared" ref="C653:H653" si="85">IF($I652=0,"-",C652/$I652)</f>
        <v>5.215483099091517E-3</v>
      </c>
      <c r="D653" s="98">
        <f t="shared" si="85"/>
        <v>7.6416650396924163E-2</v>
      </c>
      <c r="E653" s="98">
        <f t="shared" si="85"/>
        <v>8.086831244901066E-2</v>
      </c>
      <c r="F653" s="98">
        <f t="shared" si="85"/>
        <v>0.56203675509475548</v>
      </c>
      <c r="G653" s="98">
        <f t="shared" si="85"/>
        <v>2.0321685715339974E-2</v>
      </c>
      <c r="H653" s="99">
        <f t="shared" si="85"/>
        <v>2.8511307127510944E-4</v>
      </c>
      <c r="I653" s="63">
        <f>SUM(B653:H653)</f>
        <v>1.0000000000000002</v>
      </c>
      <c r="K653" s="174"/>
    </row>
    <row r="654" spans="1:11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F33:F53"/>
    <mergeCell ref="A57:A58"/>
    <mergeCell ref="B59:E79"/>
    <mergeCell ref="G59:H79"/>
    <mergeCell ref="A83:A84"/>
    <mergeCell ref="A109:A110"/>
    <mergeCell ref="B110:I110"/>
    <mergeCell ref="F111:F131"/>
    <mergeCell ref="A135:A136"/>
    <mergeCell ref="B136:I136"/>
    <mergeCell ref="F137:F157"/>
    <mergeCell ref="A161:A162"/>
    <mergeCell ref="B162:I162"/>
    <mergeCell ref="F163:F183"/>
    <mergeCell ref="A187:A188"/>
    <mergeCell ref="B188:I188"/>
    <mergeCell ref="F189:F209"/>
    <mergeCell ref="A213:A214"/>
    <mergeCell ref="B214:I214"/>
    <mergeCell ref="F215:F235"/>
    <mergeCell ref="A239:A240"/>
    <mergeCell ref="B240:I240"/>
    <mergeCell ref="F241:F261"/>
    <mergeCell ref="A265:A266"/>
    <mergeCell ref="B266:I266"/>
    <mergeCell ref="F267:F287"/>
    <mergeCell ref="A291:A292"/>
    <mergeCell ref="B292:I292"/>
    <mergeCell ref="F293:F313"/>
    <mergeCell ref="A317:A318"/>
    <mergeCell ref="B318:I318"/>
    <mergeCell ref="F319:F339"/>
    <mergeCell ref="A343:A344"/>
    <mergeCell ref="B344:I344"/>
    <mergeCell ref="F345:F365"/>
    <mergeCell ref="A369:A370"/>
    <mergeCell ref="B370:I370"/>
    <mergeCell ref="F371:F391"/>
    <mergeCell ref="A395:A396"/>
    <mergeCell ref="B396:I396"/>
    <mergeCell ref="F397:F417"/>
    <mergeCell ref="A421:A422"/>
    <mergeCell ref="B422:I422"/>
    <mergeCell ref="F423:F443"/>
    <mergeCell ref="A447:A448"/>
    <mergeCell ref="B448:I448"/>
    <mergeCell ref="B449:E469"/>
    <mergeCell ref="G449:H469"/>
    <mergeCell ref="A473:A474"/>
    <mergeCell ref="B474:I474"/>
    <mergeCell ref="B475:E495"/>
    <mergeCell ref="G475:H495"/>
    <mergeCell ref="A499:A500"/>
    <mergeCell ref="B500:I500"/>
    <mergeCell ref="B501:E521"/>
    <mergeCell ref="G501:H521"/>
    <mergeCell ref="A525:A526"/>
    <mergeCell ref="B526:I526"/>
    <mergeCell ref="B527:E547"/>
    <mergeCell ref="G527:H547"/>
    <mergeCell ref="A551:A552"/>
    <mergeCell ref="B552:I552"/>
    <mergeCell ref="B553:E573"/>
    <mergeCell ref="G553:H573"/>
    <mergeCell ref="F605:F625"/>
    <mergeCell ref="A629:A630"/>
    <mergeCell ref="B630:I630"/>
    <mergeCell ref="A577:A578"/>
    <mergeCell ref="B578:I578"/>
    <mergeCell ref="F579:F599"/>
    <mergeCell ref="A603:A604"/>
    <mergeCell ref="B604:I604"/>
  </mergeCells>
  <phoneticPr fontId="6" type="noConversion"/>
  <pageMargins left="0.78740157499999996" right="0.78740157499999996" top="0.984251969" bottom="0.984251969" header="0.4921259845" footer="0.492125984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FFFF"/>
  </sheetPr>
  <dimension ref="A1:L654"/>
  <sheetViews>
    <sheetView topLeftCell="A82" zoomScale="60" zoomScaleNormal="60" workbookViewId="0">
      <selection activeCell="J133" sqref="J133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4.09765625" bestFit="1" customWidth="1"/>
    <col min="11" max="11" width="14.09765625" style="174" bestFit="1" customWidth="1"/>
  </cols>
  <sheetData>
    <row r="1" spans="1:12" ht="15" customHeight="1" thickTop="1" x14ac:dyDescent="0.25">
      <c r="A1" s="248" t="s">
        <v>105</v>
      </c>
      <c r="B1" s="249"/>
      <c r="C1" s="249"/>
      <c r="D1" s="249"/>
      <c r="E1" s="249"/>
      <c r="F1" s="249"/>
      <c r="G1" s="249"/>
      <c r="H1" s="249"/>
      <c r="I1" s="250"/>
    </row>
    <row r="2" spans="1:12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</row>
    <row r="3" spans="1:12" ht="36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</row>
    <row r="4" spans="1:12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</row>
    <row r="5" spans="1:12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L5" s="134"/>
    </row>
    <row r="6" spans="1:12" ht="13.5" customHeight="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</row>
    <row r="7" spans="1:12" ht="13.5" customHeight="1" x14ac:dyDescent="0.25">
      <c r="A7" s="13" t="s">
        <v>6</v>
      </c>
      <c r="B7" s="14">
        <f>B33+B59+B85</f>
        <v>153.54774145222328</v>
      </c>
      <c r="C7" s="14">
        <f t="shared" ref="C7:H7" si="0">C33+C59+C85</f>
        <v>0</v>
      </c>
      <c r="D7" s="14">
        <f t="shared" si="0"/>
        <v>11.540734724134893</v>
      </c>
      <c r="E7" s="14">
        <f t="shared" si="0"/>
        <v>0</v>
      </c>
      <c r="F7" s="14">
        <f t="shared" si="0"/>
        <v>2.1744691597264318E-2</v>
      </c>
      <c r="G7" s="14">
        <f t="shared" si="0"/>
        <v>0</v>
      </c>
      <c r="H7" s="15">
        <f t="shared" si="0"/>
        <v>0</v>
      </c>
      <c r="I7" s="16">
        <f>SUM(B7:H7)</f>
        <v>165.11022086795543</v>
      </c>
      <c r="J7" s="7"/>
    </row>
    <row r="8" spans="1:12" ht="13.5" customHeight="1" x14ac:dyDescent="0.25">
      <c r="A8" s="21" t="s">
        <v>7</v>
      </c>
      <c r="B8" s="22">
        <f t="shared" ref="B8:H23" si="1">B34+B60+B86</f>
        <v>69.427267820203298</v>
      </c>
      <c r="C8" s="22">
        <f t="shared" si="1"/>
        <v>0</v>
      </c>
      <c r="D8" s="22">
        <f t="shared" si="1"/>
        <v>7.3006243263647983</v>
      </c>
      <c r="E8" s="22">
        <f t="shared" si="1"/>
        <v>0</v>
      </c>
      <c r="F8" s="22">
        <f t="shared" si="1"/>
        <v>9.820000000000001E-2</v>
      </c>
      <c r="G8" s="22">
        <f t="shared" si="1"/>
        <v>0</v>
      </c>
      <c r="H8" s="23">
        <f t="shared" si="1"/>
        <v>0</v>
      </c>
      <c r="I8" s="24">
        <f>SUM(B8:H8)</f>
        <v>76.826092146568101</v>
      </c>
      <c r="J8" s="7"/>
    </row>
    <row r="9" spans="1:12" ht="13.5" customHeight="1" x14ac:dyDescent="0.25">
      <c r="A9" s="29" t="s">
        <v>9</v>
      </c>
      <c r="B9" s="18">
        <f t="shared" si="1"/>
        <v>200.91851451977109</v>
      </c>
      <c r="C9" s="18">
        <f t="shared" si="1"/>
        <v>0</v>
      </c>
      <c r="D9" s="18">
        <f t="shared" si="1"/>
        <v>13.132452258373391</v>
      </c>
      <c r="E9" s="18">
        <f t="shared" si="1"/>
        <v>0</v>
      </c>
      <c r="F9" s="18">
        <f t="shared" si="1"/>
        <v>0</v>
      </c>
      <c r="G9" s="18">
        <f t="shared" si="1"/>
        <v>0</v>
      </c>
      <c r="H9" s="30">
        <f t="shared" si="1"/>
        <v>0</v>
      </c>
      <c r="I9" s="16">
        <f t="shared" ref="I9:I27" si="2">SUM(B9:H9)</f>
        <v>214.05096677814447</v>
      </c>
      <c r="J9" s="7"/>
    </row>
    <row r="10" spans="1:12" ht="13.5" customHeight="1" x14ac:dyDescent="0.25">
      <c r="A10" s="21" t="s">
        <v>54</v>
      </c>
      <c r="B10" s="22">
        <f t="shared" si="1"/>
        <v>0</v>
      </c>
      <c r="C10" s="22">
        <f t="shared" si="1"/>
        <v>0</v>
      </c>
      <c r="D10" s="22">
        <f t="shared" si="1"/>
        <v>0</v>
      </c>
      <c r="E10" s="22">
        <f t="shared" si="1"/>
        <v>0</v>
      </c>
      <c r="F10" s="22">
        <f t="shared" si="1"/>
        <v>0</v>
      </c>
      <c r="G10" s="22">
        <f t="shared" si="1"/>
        <v>0</v>
      </c>
      <c r="H10" s="23">
        <f t="shared" si="1"/>
        <v>0</v>
      </c>
      <c r="I10" s="24">
        <f t="shared" si="2"/>
        <v>0</v>
      </c>
      <c r="J10" s="7"/>
    </row>
    <row r="11" spans="1:12" ht="13.5" customHeight="1" x14ac:dyDescent="0.25">
      <c r="A11" s="29" t="s">
        <v>15</v>
      </c>
      <c r="B11" s="18">
        <f t="shared" si="1"/>
        <v>634.25533687405698</v>
      </c>
      <c r="C11" s="18">
        <f t="shared" si="1"/>
        <v>55.901689596742173</v>
      </c>
      <c r="D11" s="18">
        <f t="shared" si="1"/>
        <v>64.257391560421198</v>
      </c>
      <c r="E11" s="18">
        <f t="shared" si="1"/>
        <v>10.181568739448073</v>
      </c>
      <c r="F11" s="18">
        <f t="shared" si="1"/>
        <v>0</v>
      </c>
      <c r="G11" s="18">
        <f t="shared" si="1"/>
        <v>0</v>
      </c>
      <c r="H11" s="30">
        <f t="shared" si="1"/>
        <v>0</v>
      </c>
      <c r="I11" s="16">
        <f t="shared" si="2"/>
        <v>764.59598677066833</v>
      </c>
      <c r="J11" s="7"/>
    </row>
    <row r="12" spans="1:12" ht="13.5" customHeight="1" x14ac:dyDescent="0.25">
      <c r="A12" s="21" t="s">
        <v>67</v>
      </c>
      <c r="B12" s="22">
        <f t="shared" si="1"/>
        <v>2401.9743492217121</v>
      </c>
      <c r="C12" s="22">
        <f t="shared" si="1"/>
        <v>21.554663102799225</v>
      </c>
      <c r="D12" s="22">
        <f t="shared" si="1"/>
        <v>180.81673919529817</v>
      </c>
      <c r="E12" s="22">
        <f t="shared" si="1"/>
        <v>0.50510708158304429</v>
      </c>
      <c r="F12" s="22">
        <f t="shared" si="1"/>
        <v>0</v>
      </c>
      <c r="G12" s="22">
        <f t="shared" si="1"/>
        <v>0</v>
      </c>
      <c r="H12" s="23">
        <f t="shared" si="1"/>
        <v>0</v>
      </c>
      <c r="I12" s="24">
        <f t="shared" si="2"/>
        <v>2604.8508586013927</v>
      </c>
      <c r="J12" s="7"/>
    </row>
    <row r="13" spans="1:12" ht="13.5" customHeight="1" x14ac:dyDescent="0.25">
      <c r="A13" s="29" t="s">
        <v>56</v>
      </c>
      <c r="B13" s="18">
        <f t="shared" si="1"/>
        <v>5.6105038731282471E-8</v>
      </c>
      <c r="C13" s="18">
        <f t="shared" si="1"/>
        <v>0.73132290079240458</v>
      </c>
      <c r="D13" s="18">
        <f t="shared" si="1"/>
        <v>4.2814714022890991E-2</v>
      </c>
      <c r="E13" s="18">
        <f t="shared" si="1"/>
        <v>243.1073361047095</v>
      </c>
      <c r="F13" s="18">
        <f t="shared" si="1"/>
        <v>7897.2318221872683</v>
      </c>
      <c r="G13" s="18">
        <f t="shared" si="1"/>
        <v>0</v>
      </c>
      <c r="H13" s="30">
        <f t="shared" si="1"/>
        <v>0</v>
      </c>
      <c r="I13" s="16">
        <f t="shared" si="2"/>
        <v>8141.1132959628985</v>
      </c>
      <c r="J13" s="7"/>
    </row>
    <row r="14" spans="1:12" ht="13.5" customHeight="1" x14ac:dyDescent="0.25">
      <c r="A14" s="21" t="s">
        <v>11</v>
      </c>
      <c r="B14" s="22">
        <f t="shared" si="1"/>
        <v>2.339813539125907E-7</v>
      </c>
      <c r="C14" s="22">
        <f t="shared" si="1"/>
        <v>2.0840693476591402E-7</v>
      </c>
      <c r="D14" s="22">
        <f t="shared" si="1"/>
        <v>7.840327115853099E-3</v>
      </c>
      <c r="E14" s="22">
        <f t="shared" si="1"/>
        <v>9.6645974306053013</v>
      </c>
      <c r="F14" s="22">
        <f t="shared" si="1"/>
        <v>3099.4389216919662</v>
      </c>
      <c r="G14" s="22">
        <f t="shared" si="1"/>
        <v>0</v>
      </c>
      <c r="H14" s="23">
        <f t="shared" si="1"/>
        <v>0</v>
      </c>
      <c r="I14" s="24">
        <f t="shared" si="2"/>
        <v>3109.1113598920756</v>
      </c>
      <c r="J14" s="7"/>
    </row>
    <row r="15" spans="1:12" ht="13.5" customHeight="1" x14ac:dyDescent="0.25">
      <c r="A15" s="29" t="s">
        <v>57</v>
      </c>
      <c r="B15" s="18">
        <f t="shared" si="1"/>
        <v>0</v>
      </c>
      <c r="C15" s="18">
        <f t="shared" si="1"/>
        <v>0</v>
      </c>
      <c r="D15" s="18">
        <f t="shared" si="1"/>
        <v>0</v>
      </c>
      <c r="E15" s="18">
        <f t="shared" si="1"/>
        <v>0.87654175385521405</v>
      </c>
      <c r="F15" s="18">
        <f t="shared" si="1"/>
        <v>47.709200602941564</v>
      </c>
      <c r="G15" s="18">
        <f t="shared" si="1"/>
        <v>0</v>
      </c>
      <c r="H15" s="30">
        <f t="shared" si="1"/>
        <v>0</v>
      </c>
      <c r="I15" s="16">
        <f t="shared" si="2"/>
        <v>48.585742356796779</v>
      </c>
      <c r="J15" s="7"/>
    </row>
    <row r="16" spans="1:12" ht="13.5" customHeight="1" x14ac:dyDescent="0.25">
      <c r="A16" s="21" t="s">
        <v>16</v>
      </c>
      <c r="B16" s="22">
        <f t="shared" si="1"/>
        <v>118.63166258612556</v>
      </c>
      <c r="C16" s="22">
        <f t="shared" si="1"/>
        <v>5.3745393230645888</v>
      </c>
      <c r="D16" s="22">
        <f t="shared" si="1"/>
        <v>18.62650179479051</v>
      </c>
      <c r="E16" s="22">
        <f t="shared" si="1"/>
        <v>5.5373401549570627</v>
      </c>
      <c r="F16" s="22">
        <f t="shared" si="1"/>
        <v>6.3707691417700119</v>
      </c>
      <c r="G16" s="22">
        <f t="shared" si="1"/>
        <v>0</v>
      </c>
      <c r="H16" s="23">
        <f t="shared" si="1"/>
        <v>0</v>
      </c>
      <c r="I16" s="24">
        <f t="shared" si="2"/>
        <v>154.54081300070771</v>
      </c>
      <c r="J16" s="7"/>
    </row>
    <row r="17" spans="1:11" ht="13.5" customHeight="1" x14ac:dyDescent="0.25">
      <c r="A17" s="29" t="s">
        <v>136</v>
      </c>
      <c r="B17" s="18">
        <f t="shared" si="1"/>
        <v>3570.7527299409408</v>
      </c>
      <c r="C17" s="18">
        <f t="shared" si="1"/>
        <v>825.58900763122665</v>
      </c>
      <c r="D17" s="18">
        <f t="shared" si="1"/>
        <v>1074.5876146457047</v>
      </c>
      <c r="E17" s="18">
        <f t="shared" si="1"/>
        <v>54.966194327129564</v>
      </c>
      <c r="F17" s="18">
        <f t="shared" si="1"/>
        <v>0</v>
      </c>
      <c r="G17" s="18">
        <f t="shared" si="1"/>
        <v>0</v>
      </c>
      <c r="H17" s="30">
        <f t="shared" si="1"/>
        <v>0</v>
      </c>
      <c r="I17" s="16">
        <f t="shared" si="2"/>
        <v>5525.8955465450017</v>
      </c>
      <c r="J17" s="7"/>
    </row>
    <row r="18" spans="1:11" ht="13.5" customHeight="1" x14ac:dyDescent="0.25">
      <c r="A18" s="21" t="s">
        <v>24</v>
      </c>
      <c r="B18" s="22">
        <f t="shared" si="1"/>
        <v>1022.6368969216514</v>
      </c>
      <c r="C18" s="22">
        <f t="shared" si="1"/>
        <v>6.0968408809373731</v>
      </c>
      <c r="D18" s="22">
        <f t="shared" si="1"/>
        <v>1428.0168761048915</v>
      </c>
      <c r="E18" s="22">
        <f t="shared" si="1"/>
        <v>1505.3416709913208</v>
      </c>
      <c r="F18" s="22">
        <f t="shared" si="1"/>
        <v>63.208372257000065</v>
      </c>
      <c r="G18" s="22">
        <f t="shared" si="1"/>
        <v>637.48489269423385</v>
      </c>
      <c r="H18" s="23">
        <f t="shared" si="1"/>
        <v>7.5527392084817873</v>
      </c>
      <c r="I18" s="24">
        <f t="shared" si="2"/>
        <v>4670.3382890585162</v>
      </c>
      <c r="J18" s="7"/>
    </row>
    <row r="19" spans="1:11" ht="13.5" customHeight="1" x14ac:dyDescent="0.25">
      <c r="A19" s="29" t="s">
        <v>23</v>
      </c>
      <c r="B19" s="18">
        <f t="shared" si="1"/>
        <v>357.49727966650869</v>
      </c>
      <c r="C19" s="18">
        <f t="shared" si="1"/>
        <v>3.2845660822422942</v>
      </c>
      <c r="D19" s="18">
        <f t="shared" si="1"/>
        <v>33.403233349994096</v>
      </c>
      <c r="E19" s="18">
        <f t="shared" si="1"/>
        <v>0.1404951592139779</v>
      </c>
      <c r="F19" s="18">
        <f t="shared" si="1"/>
        <v>-8.4295947999635246E-10</v>
      </c>
      <c r="G19" s="18">
        <f t="shared" si="1"/>
        <v>0</v>
      </c>
      <c r="H19" s="30">
        <f t="shared" si="1"/>
        <v>0</v>
      </c>
      <c r="I19" s="16">
        <f t="shared" si="2"/>
        <v>394.32557425711605</v>
      </c>
      <c r="J19" s="7"/>
    </row>
    <row r="20" spans="1:11" ht="13.5" customHeight="1" x14ac:dyDescent="0.25">
      <c r="A20" s="21" t="s">
        <v>58</v>
      </c>
      <c r="B20" s="22">
        <f t="shared" si="1"/>
        <v>3388.5462979915151</v>
      </c>
      <c r="C20" s="22">
        <f t="shared" si="1"/>
        <v>10.89386723620683</v>
      </c>
      <c r="D20" s="22">
        <f t="shared" si="1"/>
        <v>429.32196241402823</v>
      </c>
      <c r="E20" s="22">
        <f t="shared" si="1"/>
        <v>0.63250718873499867</v>
      </c>
      <c r="F20" s="22">
        <f t="shared" si="1"/>
        <v>-4.5474735088646412E-13</v>
      </c>
      <c r="G20" s="22">
        <f t="shared" si="1"/>
        <v>0</v>
      </c>
      <c r="H20" s="23">
        <f t="shared" si="1"/>
        <v>0</v>
      </c>
      <c r="I20" s="24">
        <f t="shared" si="2"/>
        <v>3829.3946348304848</v>
      </c>
      <c r="J20" s="7"/>
    </row>
    <row r="21" spans="1:11" ht="13.5" customHeight="1" x14ac:dyDescent="0.25">
      <c r="A21" s="29" t="s">
        <v>21</v>
      </c>
      <c r="B21" s="18">
        <f t="shared" si="1"/>
        <v>215.44275388467898</v>
      </c>
      <c r="C21" s="18">
        <f t="shared" si="1"/>
        <v>22.431248873251516</v>
      </c>
      <c r="D21" s="18">
        <f t="shared" si="1"/>
        <v>49.968773552252067</v>
      </c>
      <c r="E21" s="18">
        <f t="shared" si="1"/>
        <v>7.1759070189823468</v>
      </c>
      <c r="F21" s="18">
        <f t="shared" si="1"/>
        <v>33.286698147110712</v>
      </c>
      <c r="G21" s="18">
        <f t="shared" si="1"/>
        <v>0</v>
      </c>
      <c r="H21" s="30">
        <f t="shared" si="1"/>
        <v>0</v>
      </c>
      <c r="I21" s="16">
        <f t="shared" si="2"/>
        <v>328.30538147627561</v>
      </c>
      <c r="J21" s="7"/>
    </row>
    <row r="22" spans="1:11" ht="13.5" customHeight="1" x14ac:dyDescent="0.25">
      <c r="A22" s="21" t="s">
        <v>20</v>
      </c>
      <c r="B22" s="22">
        <f t="shared" si="1"/>
        <v>14.388032710322015</v>
      </c>
      <c r="C22" s="22">
        <f t="shared" si="1"/>
        <v>4.6345393762875977</v>
      </c>
      <c r="D22" s="22">
        <f t="shared" si="1"/>
        <v>1.7071753306056543</v>
      </c>
      <c r="E22" s="22">
        <f t="shared" si="1"/>
        <v>3.9133691634751174E-9</v>
      </c>
      <c r="F22" s="22">
        <f t="shared" si="1"/>
        <v>0</v>
      </c>
      <c r="G22" s="22">
        <f t="shared" si="1"/>
        <v>0</v>
      </c>
      <c r="H22" s="23">
        <f t="shared" si="1"/>
        <v>0</v>
      </c>
      <c r="I22" s="24">
        <f t="shared" si="2"/>
        <v>20.729747421128636</v>
      </c>
      <c r="J22" s="7"/>
    </row>
    <row r="23" spans="1:11" ht="13.5" customHeight="1" x14ac:dyDescent="0.25">
      <c r="A23" s="32" t="s">
        <v>62</v>
      </c>
      <c r="B23" s="18">
        <f t="shared" si="1"/>
        <v>166.32224259574949</v>
      </c>
      <c r="C23" s="18">
        <f t="shared" si="1"/>
        <v>0</v>
      </c>
      <c r="D23" s="18">
        <f t="shared" si="1"/>
        <v>101.30213048007982</v>
      </c>
      <c r="E23" s="18">
        <f t="shared" si="1"/>
        <v>0</v>
      </c>
      <c r="F23" s="18">
        <f t="shared" si="1"/>
        <v>0</v>
      </c>
      <c r="G23" s="18">
        <f t="shared" si="1"/>
        <v>0</v>
      </c>
      <c r="H23" s="30">
        <f t="shared" si="1"/>
        <v>0</v>
      </c>
      <c r="I23" s="16">
        <f t="shared" si="2"/>
        <v>267.62437307582934</v>
      </c>
      <c r="J23" s="7"/>
    </row>
    <row r="24" spans="1:11" ht="13.5" customHeight="1" x14ac:dyDescent="0.3">
      <c r="A24" s="34" t="s">
        <v>22</v>
      </c>
      <c r="B24" s="35">
        <f t="shared" ref="B24:H27" si="3">B50+B76+B102</f>
        <v>166.32224259574949</v>
      </c>
      <c r="C24" s="35">
        <f t="shared" si="3"/>
        <v>0</v>
      </c>
      <c r="D24" s="35">
        <f t="shared" si="3"/>
        <v>101.30213048007982</v>
      </c>
      <c r="E24" s="35">
        <f t="shared" si="3"/>
        <v>0</v>
      </c>
      <c r="F24" s="35">
        <f t="shared" si="3"/>
        <v>0</v>
      </c>
      <c r="G24" s="35">
        <f t="shared" si="3"/>
        <v>0</v>
      </c>
      <c r="H24" s="36">
        <f t="shared" si="3"/>
        <v>0</v>
      </c>
      <c r="I24" s="37">
        <f t="shared" si="2"/>
        <v>267.62437307582934</v>
      </c>
      <c r="J24" s="7"/>
    </row>
    <row r="25" spans="1:11" ht="13.5" customHeight="1" x14ac:dyDescent="0.3">
      <c r="A25" s="42" t="s">
        <v>18</v>
      </c>
      <c r="B25" s="43">
        <f t="shared" si="3"/>
        <v>0</v>
      </c>
      <c r="C25" s="43">
        <f t="shared" si="3"/>
        <v>0</v>
      </c>
      <c r="D25" s="43">
        <f t="shared" si="3"/>
        <v>0</v>
      </c>
      <c r="E25" s="43">
        <f t="shared" si="3"/>
        <v>0</v>
      </c>
      <c r="F25" s="43">
        <f t="shared" si="3"/>
        <v>0</v>
      </c>
      <c r="G25" s="43">
        <f t="shared" si="3"/>
        <v>0</v>
      </c>
      <c r="H25" s="44">
        <f t="shared" si="3"/>
        <v>0</v>
      </c>
      <c r="I25" s="45">
        <f t="shared" si="2"/>
        <v>0</v>
      </c>
      <c r="J25" s="7"/>
    </row>
    <row r="26" spans="1:11" ht="13.5" customHeight="1" x14ac:dyDescent="0.3">
      <c r="A26" s="34" t="s">
        <v>19</v>
      </c>
      <c r="B26" s="35">
        <f t="shared" si="3"/>
        <v>0</v>
      </c>
      <c r="C26" s="35">
        <f t="shared" si="3"/>
        <v>0</v>
      </c>
      <c r="D26" s="35">
        <f t="shared" si="3"/>
        <v>0</v>
      </c>
      <c r="E26" s="35">
        <f t="shared" si="3"/>
        <v>0</v>
      </c>
      <c r="F26" s="35">
        <f t="shared" si="3"/>
        <v>0</v>
      </c>
      <c r="G26" s="35">
        <f t="shared" si="3"/>
        <v>0</v>
      </c>
      <c r="H26" s="36">
        <f t="shared" si="3"/>
        <v>0</v>
      </c>
      <c r="I26" s="37">
        <f t="shared" si="2"/>
        <v>0</v>
      </c>
      <c r="J26" s="7"/>
    </row>
    <row r="27" spans="1:11" ht="13.5" customHeight="1" thickBot="1" x14ac:dyDescent="0.35">
      <c r="A27" s="49" t="s">
        <v>10</v>
      </c>
      <c r="B27" s="50">
        <f t="shared" si="3"/>
        <v>0</v>
      </c>
      <c r="C27" s="50">
        <f t="shared" si="3"/>
        <v>0</v>
      </c>
      <c r="D27" s="50">
        <f t="shared" si="3"/>
        <v>0</v>
      </c>
      <c r="E27" s="50">
        <f t="shared" si="3"/>
        <v>0</v>
      </c>
      <c r="F27" s="50">
        <f t="shared" si="3"/>
        <v>0</v>
      </c>
      <c r="G27" s="50">
        <f t="shared" si="3"/>
        <v>0</v>
      </c>
      <c r="H27" s="51">
        <f t="shared" si="3"/>
        <v>0</v>
      </c>
      <c r="I27" s="52">
        <f t="shared" si="2"/>
        <v>0</v>
      </c>
      <c r="J27" s="7"/>
    </row>
    <row r="28" spans="1:11" ht="13.5" customHeight="1" x14ac:dyDescent="0.25">
      <c r="A28" s="56" t="s">
        <v>25</v>
      </c>
      <c r="B28" s="57">
        <f>SUM(B7:B23)</f>
        <v>12314.341106475546</v>
      </c>
      <c r="C28" s="57">
        <f t="shared" ref="C28:I28" si="4">SUM(C7:C23)</f>
        <v>956.49228521195766</v>
      </c>
      <c r="D28" s="57">
        <f t="shared" si="4"/>
        <v>3414.0328647780784</v>
      </c>
      <c r="E28" s="57">
        <f t="shared" si="4"/>
        <v>1838.1292659544531</v>
      </c>
      <c r="F28" s="57">
        <f t="shared" si="4"/>
        <v>11147.365728718813</v>
      </c>
      <c r="G28" s="57">
        <f t="shared" si="4"/>
        <v>637.48489269423385</v>
      </c>
      <c r="H28" s="58">
        <f t="shared" si="4"/>
        <v>7.5527392084817873</v>
      </c>
      <c r="I28" s="16">
        <f t="shared" si="4"/>
        <v>30315.398883041558</v>
      </c>
      <c r="J28" s="177">
        <v>0</v>
      </c>
    </row>
    <row r="29" spans="1:11" s="1" customFormat="1" ht="13.5" customHeight="1" thickBot="1" x14ac:dyDescent="0.35">
      <c r="A29" s="61" t="s">
        <v>86</v>
      </c>
      <c r="B29" s="62">
        <f>IF($I28=0,"-",B28/$I28)</f>
        <v>0.40620745760215582</v>
      </c>
      <c r="C29" s="62">
        <f t="shared" ref="C29:H29" si="5">IF($I28=0,"-",C28/$I28)</f>
        <v>3.1551367306831633E-2</v>
      </c>
      <c r="D29" s="62">
        <f t="shared" si="5"/>
        <v>0.11261711838097863</v>
      </c>
      <c r="E29" s="62">
        <f t="shared" si="5"/>
        <v>6.0633517409619274E-2</v>
      </c>
      <c r="F29" s="62">
        <f t="shared" si="5"/>
        <v>0.36771298216216614</v>
      </c>
      <c r="G29" s="62">
        <f t="shared" si="5"/>
        <v>2.1028418433604812E-2</v>
      </c>
      <c r="H29" s="62">
        <f t="shared" si="5"/>
        <v>2.4913870464382347E-4</v>
      </c>
      <c r="I29" s="63">
        <f>SUM(B29:H29)</f>
        <v>1.0000000000000002</v>
      </c>
      <c r="K29" s="174"/>
    </row>
    <row r="30" spans="1:11" ht="13.5" customHeight="1" thickBot="1" x14ac:dyDescent="0.3"/>
    <row r="31" spans="1:11" ht="28.5" customHeight="1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</row>
    <row r="32" spans="1:11" ht="13.5" customHeight="1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</row>
    <row r="33" spans="1:10" ht="13.5" customHeight="1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6">C111+C137+C163+C189+C215+C241+C267+C293+C319+C345+C371+C397+C423</f>
        <v>0</v>
      </c>
      <c r="D33" s="14">
        <f t="shared" si="6"/>
        <v>0</v>
      </c>
      <c r="E33" s="14">
        <f t="shared" si="6"/>
        <v>0</v>
      </c>
      <c r="F33" s="213"/>
      <c r="G33" s="14">
        <f t="shared" ref="G33:H48" si="7">G111+G137+G163+G189+G215+G241+G267+G293+G319+G345+G371+G397+G423</f>
        <v>0</v>
      </c>
      <c r="H33" s="15">
        <f t="shared" si="7"/>
        <v>0</v>
      </c>
      <c r="I33" s="16">
        <f>SUM(B33:H33)</f>
        <v>0</v>
      </c>
      <c r="J33" s="6"/>
    </row>
    <row r="34" spans="1:10" ht="13.5" customHeight="1" x14ac:dyDescent="0.25">
      <c r="A34" s="21" t="s">
        <v>7</v>
      </c>
      <c r="B34" s="22">
        <f t="shared" ref="B34:E49" si="8">B112+B138+B164+B190+B216+B242+B268+B294+B320+B346+B372+B398+B424</f>
        <v>0</v>
      </c>
      <c r="C34" s="22">
        <f t="shared" si="8"/>
        <v>0</v>
      </c>
      <c r="D34" s="22">
        <f t="shared" si="8"/>
        <v>0</v>
      </c>
      <c r="E34" s="22">
        <f t="shared" si="8"/>
        <v>0</v>
      </c>
      <c r="F34" s="214"/>
      <c r="G34" s="22">
        <f t="shared" si="7"/>
        <v>0</v>
      </c>
      <c r="H34" s="23">
        <f t="shared" si="7"/>
        <v>0</v>
      </c>
      <c r="I34" s="24">
        <f>SUM(B34:H34)</f>
        <v>0</v>
      </c>
      <c r="J34" s="6"/>
    </row>
    <row r="35" spans="1:10" ht="13.5" customHeight="1" x14ac:dyDescent="0.25">
      <c r="A35" s="29" t="s">
        <v>9</v>
      </c>
      <c r="B35" s="18">
        <f t="shared" si="8"/>
        <v>0</v>
      </c>
      <c r="C35" s="18">
        <f t="shared" si="8"/>
        <v>0</v>
      </c>
      <c r="D35" s="18">
        <f t="shared" si="8"/>
        <v>0</v>
      </c>
      <c r="E35" s="18">
        <f t="shared" si="8"/>
        <v>0</v>
      </c>
      <c r="F35" s="214"/>
      <c r="G35" s="18">
        <f t="shared" si="7"/>
        <v>0</v>
      </c>
      <c r="H35" s="30">
        <f t="shared" si="7"/>
        <v>0</v>
      </c>
      <c r="I35" s="16">
        <f t="shared" ref="I35:I53" si="9">SUM(B35:H35)</f>
        <v>0</v>
      </c>
      <c r="J35" s="6"/>
    </row>
    <row r="36" spans="1:10" ht="13.5" customHeight="1" x14ac:dyDescent="0.25">
      <c r="A36" s="21" t="s">
        <v>54</v>
      </c>
      <c r="B36" s="22">
        <f t="shared" si="8"/>
        <v>0</v>
      </c>
      <c r="C36" s="22">
        <f t="shared" si="8"/>
        <v>0</v>
      </c>
      <c r="D36" s="22">
        <f t="shared" si="8"/>
        <v>0</v>
      </c>
      <c r="E36" s="22">
        <f t="shared" si="8"/>
        <v>0</v>
      </c>
      <c r="F36" s="214"/>
      <c r="G36" s="22">
        <f t="shared" si="7"/>
        <v>0</v>
      </c>
      <c r="H36" s="23">
        <f t="shared" si="7"/>
        <v>0</v>
      </c>
      <c r="I36" s="24">
        <f t="shared" si="9"/>
        <v>0</v>
      </c>
      <c r="J36" s="6"/>
    </row>
    <row r="37" spans="1:10" ht="13.5" customHeight="1" x14ac:dyDescent="0.25">
      <c r="A37" s="29" t="s">
        <v>15</v>
      </c>
      <c r="B37" s="18">
        <f t="shared" si="8"/>
        <v>40.362753605964159</v>
      </c>
      <c r="C37" s="18">
        <f t="shared" si="8"/>
        <v>34.620125742708765</v>
      </c>
      <c r="D37" s="18">
        <f t="shared" si="8"/>
        <v>26.415412305249681</v>
      </c>
      <c r="E37" s="18">
        <f t="shared" si="8"/>
        <v>0.12721946899137912</v>
      </c>
      <c r="F37" s="214"/>
      <c r="G37" s="18">
        <f t="shared" si="7"/>
        <v>0</v>
      </c>
      <c r="H37" s="30">
        <f t="shared" si="7"/>
        <v>0</v>
      </c>
      <c r="I37" s="16">
        <f t="shared" si="9"/>
        <v>101.52551112291398</v>
      </c>
      <c r="J37" s="6"/>
    </row>
    <row r="38" spans="1:10" ht="13.5" customHeight="1" x14ac:dyDescent="0.25">
      <c r="A38" s="21" t="s">
        <v>67</v>
      </c>
      <c r="B38" s="22">
        <f t="shared" si="8"/>
        <v>88.918885779632731</v>
      </c>
      <c r="C38" s="22">
        <f t="shared" si="8"/>
        <v>17.100021236645571</v>
      </c>
      <c r="D38" s="22">
        <f t="shared" si="8"/>
        <v>16.492955668616887</v>
      </c>
      <c r="E38" s="22">
        <f t="shared" si="8"/>
        <v>0.50510708158304429</v>
      </c>
      <c r="F38" s="214"/>
      <c r="G38" s="22">
        <f t="shared" si="7"/>
        <v>0</v>
      </c>
      <c r="H38" s="23">
        <f t="shared" si="7"/>
        <v>0</v>
      </c>
      <c r="I38" s="24">
        <f t="shared" si="9"/>
        <v>123.01696976647824</v>
      </c>
      <c r="J38" s="6"/>
    </row>
    <row r="39" spans="1:10" ht="13.5" customHeight="1" x14ac:dyDescent="0.25">
      <c r="A39" s="29" t="s">
        <v>56</v>
      </c>
      <c r="B39" s="18">
        <f t="shared" si="8"/>
        <v>5.6105038731282471E-8</v>
      </c>
      <c r="C39" s="18">
        <f t="shared" si="8"/>
        <v>0.37171901049348904</v>
      </c>
      <c r="D39" s="18">
        <f t="shared" si="8"/>
        <v>2.2919820016431479E-4</v>
      </c>
      <c r="E39" s="18">
        <f t="shared" si="8"/>
        <v>205.78823404194205</v>
      </c>
      <c r="F39" s="214"/>
      <c r="G39" s="18">
        <f t="shared" si="7"/>
        <v>0</v>
      </c>
      <c r="H39" s="30">
        <f t="shared" si="7"/>
        <v>0</v>
      </c>
      <c r="I39" s="16">
        <f t="shared" si="9"/>
        <v>206.16018230674075</v>
      </c>
      <c r="J39" s="6"/>
    </row>
    <row r="40" spans="1:10" ht="13.5" customHeight="1" x14ac:dyDescent="0.25">
      <c r="A40" s="21" t="s">
        <v>11</v>
      </c>
      <c r="B40" s="22">
        <f t="shared" si="8"/>
        <v>2.339813539125907E-7</v>
      </c>
      <c r="C40" s="22">
        <f t="shared" si="8"/>
        <v>2.0840693476591402E-7</v>
      </c>
      <c r="D40" s="22">
        <f t="shared" si="8"/>
        <v>2.0840693476591402E-7</v>
      </c>
      <c r="E40" s="22">
        <f t="shared" si="8"/>
        <v>1.4135599672059969</v>
      </c>
      <c r="F40" s="214"/>
      <c r="G40" s="22">
        <f t="shared" si="7"/>
        <v>0</v>
      </c>
      <c r="H40" s="23">
        <f t="shared" si="7"/>
        <v>0</v>
      </c>
      <c r="I40" s="24">
        <f t="shared" si="9"/>
        <v>1.4135606180012203</v>
      </c>
      <c r="J40" s="6"/>
    </row>
    <row r="41" spans="1:10" ht="13.5" customHeight="1" x14ac:dyDescent="0.25">
      <c r="A41" s="29" t="s">
        <v>57</v>
      </c>
      <c r="B41" s="18">
        <f t="shared" si="8"/>
        <v>0</v>
      </c>
      <c r="C41" s="18">
        <f t="shared" si="8"/>
        <v>0</v>
      </c>
      <c r="D41" s="18">
        <f t="shared" si="8"/>
        <v>0</v>
      </c>
      <c r="E41" s="18">
        <f t="shared" si="8"/>
        <v>0</v>
      </c>
      <c r="F41" s="214"/>
      <c r="G41" s="18">
        <f t="shared" si="7"/>
        <v>0</v>
      </c>
      <c r="H41" s="30">
        <f t="shared" si="7"/>
        <v>0</v>
      </c>
      <c r="I41" s="16">
        <f t="shared" si="9"/>
        <v>0</v>
      </c>
      <c r="J41" s="6"/>
    </row>
    <row r="42" spans="1:10" ht="13.5" customHeight="1" x14ac:dyDescent="0.25">
      <c r="A42" s="21" t="s">
        <v>16</v>
      </c>
      <c r="B42" s="22">
        <f t="shared" si="8"/>
        <v>5.3048196330309469</v>
      </c>
      <c r="C42" s="22">
        <f t="shared" si="8"/>
        <v>5.209641725514282</v>
      </c>
      <c r="D42" s="22">
        <f t="shared" si="8"/>
        <v>8.7181421429138162</v>
      </c>
      <c r="E42" s="22">
        <f t="shared" si="8"/>
        <v>4.8187452275164562</v>
      </c>
      <c r="F42" s="214"/>
      <c r="G42" s="22">
        <f t="shared" si="7"/>
        <v>0</v>
      </c>
      <c r="H42" s="23">
        <f t="shared" si="7"/>
        <v>0</v>
      </c>
      <c r="I42" s="24">
        <f t="shared" si="9"/>
        <v>24.051348728975501</v>
      </c>
      <c r="J42" s="6"/>
    </row>
    <row r="43" spans="1:10" ht="13.5" customHeight="1" x14ac:dyDescent="0.25">
      <c r="A43" s="29" t="s">
        <v>136</v>
      </c>
      <c r="B43" s="18">
        <f t="shared" si="8"/>
        <v>184.13390232491153</v>
      </c>
      <c r="C43" s="18">
        <f t="shared" si="8"/>
        <v>613.66738229065493</v>
      </c>
      <c r="D43" s="18">
        <f t="shared" si="8"/>
        <v>389.84026976889749</v>
      </c>
      <c r="E43" s="18">
        <f t="shared" si="8"/>
        <v>22.421103452532762</v>
      </c>
      <c r="F43" s="214"/>
      <c r="G43" s="18">
        <f t="shared" si="7"/>
        <v>0</v>
      </c>
      <c r="H43" s="30">
        <f t="shared" si="7"/>
        <v>0</v>
      </c>
      <c r="I43" s="16">
        <f t="shared" si="9"/>
        <v>1210.0626578369968</v>
      </c>
      <c r="J43" s="6"/>
    </row>
    <row r="44" spans="1:10" ht="13.5" customHeight="1" x14ac:dyDescent="0.25">
      <c r="A44" s="21" t="s">
        <v>24</v>
      </c>
      <c r="B44" s="22">
        <f t="shared" si="8"/>
        <v>68.749190232997194</v>
      </c>
      <c r="C44" s="22">
        <f t="shared" si="8"/>
        <v>6.0412682028909099</v>
      </c>
      <c r="D44" s="22">
        <f t="shared" si="8"/>
        <v>129.90935311201591</v>
      </c>
      <c r="E44" s="22">
        <f t="shared" si="8"/>
        <v>807.87218508849924</v>
      </c>
      <c r="F44" s="214"/>
      <c r="G44" s="22">
        <f t="shared" si="7"/>
        <v>110.17095280713019</v>
      </c>
      <c r="H44" s="23">
        <f t="shared" si="7"/>
        <v>7.1200337987728952</v>
      </c>
      <c r="I44" s="24">
        <f t="shared" si="9"/>
        <v>1129.8629832423064</v>
      </c>
      <c r="J44" s="6"/>
    </row>
    <row r="45" spans="1:10" ht="13.5" customHeight="1" x14ac:dyDescent="0.25">
      <c r="A45" s="29" t="s">
        <v>23</v>
      </c>
      <c r="B45" s="18">
        <f t="shared" si="8"/>
        <v>129.91577298093176</v>
      </c>
      <c r="C45" s="18">
        <f t="shared" si="8"/>
        <v>2.5626577568816966</v>
      </c>
      <c r="D45" s="18">
        <f t="shared" si="8"/>
        <v>7.3868281371582647</v>
      </c>
      <c r="E45" s="18">
        <f t="shared" si="8"/>
        <v>0.1404951592139779</v>
      </c>
      <c r="F45" s="214"/>
      <c r="G45" s="18">
        <f t="shared" si="7"/>
        <v>0</v>
      </c>
      <c r="H45" s="30">
        <f t="shared" si="7"/>
        <v>0</v>
      </c>
      <c r="I45" s="16">
        <f t="shared" si="9"/>
        <v>140.00575403418568</v>
      </c>
      <c r="J45" s="6"/>
    </row>
    <row r="46" spans="1:10" ht="13.5" customHeight="1" x14ac:dyDescent="0.25">
      <c r="A46" s="21" t="s">
        <v>58</v>
      </c>
      <c r="B46" s="22">
        <f t="shared" si="8"/>
        <v>6.938482523450511</v>
      </c>
      <c r="C46" s="22">
        <f t="shared" si="8"/>
        <v>4.5773645634144877</v>
      </c>
      <c r="D46" s="22">
        <f t="shared" si="8"/>
        <v>8.8790682588395615</v>
      </c>
      <c r="E46" s="22">
        <f t="shared" si="8"/>
        <v>0.63250718873499867</v>
      </c>
      <c r="F46" s="214"/>
      <c r="G46" s="22">
        <f t="shared" si="7"/>
        <v>0</v>
      </c>
      <c r="H46" s="23">
        <f t="shared" si="7"/>
        <v>0</v>
      </c>
      <c r="I46" s="24">
        <f t="shared" si="9"/>
        <v>21.027422534439559</v>
      </c>
      <c r="J46" s="6"/>
    </row>
    <row r="47" spans="1:10" ht="13.5" customHeight="1" x14ac:dyDescent="0.25">
      <c r="A47" s="29" t="s">
        <v>21</v>
      </c>
      <c r="B47" s="18">
        <f t="shared" si="8"/>
        <v>24.311950708656148</v>
      </c>
      <c r="C47" s="18">
        <f t="shared" si="8"/>
        <v>22.431248873251516</v>
      </c>
      <c r="D47" s="18">
        <f t="shared" si="8"/>
        <v>23.472579034498843</v>
      </c>
      <c r="E47" s="18">
        <f t="shared" si="8"/>
        <v>7.1759070189823468</v>
      </c>
      <c r="F47" s="214"/>
      <c r="G47" s="18">
        <f t="shared" si="7"/>
        <v>0</v>
      </c>
      <c r="H47" s="30">
        <f t="shared" si="7"/>
        <v>0</v>
      </c>
      <c r="I47" s="16">
        <f t="shared" si="9"/>
        <v>77.391685635388853</v>
      </c>
      <c r="J47" s="6"/>
    </row>
    <row r="48" spans="1:10" ht="13.5" customHeight="1" x14ac:dyDescent="0.25">
      <c r="A48" s="21" t="s">
        <v>20</v>
      </c>
      <c r="B48" s="22">
        <f t="shared" si="8"/>
        <v>8.6088159926238389E-2</v>
      </c>
      <c r="C48" s="22">
        <f t="shared" si="8"/>
        <v>4.6345393762875977</v>
      </c>
      <c r="D48" s="22">
        <f t="shared" si="8"/>
        <v>1.4429289197396902</v>
      </c>
      <c r="E48" s="22">
        <f t="shared" si="8"/>
        <v>3.9133691634751174E-9</v>
      </c>
      <c r="F48" s="214"/>
      <c r="G48" s="22">
        <f t="shared" si="7"/>
        <v>0</v>
      </c>
      <c r="H48" s="23">
        <f t="shared" si="7"/>
        <v>0</v>
      </c>
      <c r="I48" s="24">
        <f t="shared" si="9"/>
        <v>6.1635564598668955</v>
      </c>
      <c r="J48" s="6"/>
    </row>
    <row r="49" spans="1:11" ht="13.5" customHeight="1" x14ac:dyDescent="0.25">
      <c r="A49" s="32" t="s">
        <v>62</v>
      </c>
      <c r="B49" s="18">
        <f t="shared" si="8"/>
        <v>0</v>
      </c>
      <c r="C49" s="18">
        <f t="shared" si="8"/>
        <v>0</v>
      </c>
      <c r="D49" s="18">
        <f t="shared" si="8"/>
        <v>0</v>
      </c>
      <c r="E49" s="18">
        <f t="shared" si="8"/>
        <v>0</v>
      </c>
      <c r="F49" s="214"/>
      <c r="G49" s="18">
        <f t="shared" ref="G49:H53" si="10">G127+G153+G179+G205+G231+G257+G283+G309+G335+G361+G387+G413+G439</f>
        <v>0</v>
      </c>
      <c r="H49" s="30">
        <f t="shared" si="10"/>
        <v>0</v>
      </c>
      <c r="I49" s="16">
        <f t="shared" si="9"/>
        <v>0</v>
      </c>
      <c r="J49" s="6"/>
    </row>
    <row r="50" spans="1:11" ht="13.5" customHeight="1" x14ac:dyDescent="0.3">
      <c r="A50" s="34" t="s">
        <v>22</v>
      </c>
      <c r="B50" s="35">
        <f t="shared" ref="B50:E53" si="11">B128+B154+B180+B206+B232+B258+B284+B310+B336+B362+B388+B414+B440</f>
        <v>0</v>
      </c>
      <c r="C50" s="35">
        <f t="shared" si="11"/>
        <v>0</v>
      </c>
      <c r="D50" s="35">
        <f t="shared" si="11"/>
        <v>0</v>
      </c>
      <c r="E50" s="35">
        <f t="shared" si="11"/>
        <v>0</v>
      </c>
      <c r="F50" s="214"/>
      <c r="G50" s="35">
        <f t="shared" si="10"/>
        <v>0</v>
      </c>
      <c r="H50" s="36">
        <f t="shared" si="10"/>
        <v>0</v>
      </c>
      <c r="I50" s="37">
        <f t="shared" si="9"/>
        <v>0</v>
      </c>
      <c r="J50" s="6"/>
    </row>
    <row r="51" spans="1:11" ht="13.5" customHeight="1" x14ac:dyDescent="0.3">
      <c r="A51" s="42" t="s">
        <v>18</v>
      </c>
      <c r="B51" s="43">
        <f t="shared" si="11"/>
        <v>0</v>
      </c>
      <c r="C51" s="43">
        <f t="shared" si="11"/>
        <v>0</v>
      </c>
      <c r="D51" s="43">
        <f t="shared" si="11"/>
        <v>0</v>
      </c>
      <c r="E51" s="43">
        <f t="shared" si="11"/>
        <v>0</v>
      </c>
      <c r="F51" s="214"/>
      <c r="G51" s="43">
        <f t="shared" si="10"/>
        <v>0</v>
      </c>
      <c r="H51" s="44">
        <f t="shared" si="10"/>
        <v>0</v>
      </c>
      <c r="I51" s="45">
        <f t="shared" si="9"/>
        <v>0</v>
      </c>
      <c r="J51" s="6"/>
    </row>
    <row r="52" spans="1:11" ht="13.5" customHeight="1" x14ac:dyDescent="0.3">
      <c r="A52" s="34" t="s">
        <v>19</v>
      </c>
      <c r="B52" s="35">
        <f t="shared" si="11"/>
        <v>0</v>
      </c>
      <c r="C52" s="35">
        <f t="shared" si="11"/>
        <v>0</v>
      </c>
      <c r="D52" s="35">
        <f t="shared" si="11"/>
        <v>0</v>
      </c>
      <c r="E52" s="35">
        <f t="shared" si="11"/>
        <v>0</v>
      </c>
      <c r="F52" s="214"/>
      <c r="G52" s="35">
        <f t="shared" si="10"/>
        <v>0</v>
      </c>
      <c r="H52" s="36">
        <f t="shared" si="10"/>
        <v>0</v>
      </c>
      <c r="I52" s="37">
        <f t="shared" si="9"/>
        <v>0</v>
      </c>
      <c r="J52" s="6"/>
    </row>
    <row r="53" spans="1:11" ht="13.5" customHeight="1" thickBot="1" x14ac:dyDescent="0.35">
      <c r="A53" s="49" t="s">
        <v>10</v>
      </c>
      <c r="B53" s="50">
        <f t="shared" si="11"/>
        <v>0</v>
      </c>
      <c r="C53" s="50">
        <f t="shared" si="11"/>
        <v>0</v>
      </c>
      <c r="D53" s="50">
        <f t="shared" si="11"/>
        <v>0</v>
      </c>
      <c r="E53" s="50">
        <f t="shared" si="11"/>
        <v>0</v>
      </c>
      <c r="F53" s="215"/>
      <c r="G53" s="50">
        <f t="shared" si="10"/>
        <v>0</v>
      </c>
      <c r="H53" s="51">
        <f t="shared" si="10"/>
        <v>0</v>
      </c>
      <c r="I53" s="52">
        <f t="shared" si="9"/>
        <v>0</v>
      </c>
      <c r="J53" s="6"/>
    </row>
    <row r="54" spans="1:11" ht="13.5" customHeight="1" x14ac:dyDescent="0.25">
      <c r="A54" s="56" t="s">
        <v>25</v>
      </c>
      <c r="B54" s="57">
        <f>SUM(B33:B49)</f>
        <v>548.72184623958765</v>
      </c>
      <c r="C54" s="57">
        <f t="shared" ref="C54:I54" si="12">SUM(C33:C49)</f>
        <v>711.21596898715018</v>
      </c>
      <c r="D54" s="57">
        <f t="shared" si="12"/>
        <v>612.55776675453717</v>
      </c>
      <c r="E54" s="57">
        <f t="shared" si="12"/>
        <v>1050.8950636991156</v>
      </c>
      <c r="F54" s="57">
        <f t="shared" si="12"/>
        <v>0</v>
      </c>
      <c r="G54" s="57">
        <f t="shared" si="12"/>
        <v>110.17095280713019</v>
      </c>
      <c r="H54" s="58">
        <f t="shared" si="12"/>
        <v>7.1200337987728952</v>
      </c>
      <c r="I54" s="16">
        <f t="shared" si="12"/>
        <v>3040.6816322862942</v>
      </c>
    </row>
    <row r="55" spans="1:11" s="1" customFormat="1" ht="13.5" customHeight="1" thickBot="1" x14ac:dyDescent="0.35">
      <c r="A55" s="61" t="s">
        <v>86</v>
      </c>
      <c r="B55" s="98">
        <f>IF($I54=0,"-",B54/$I54)</f>
        <v>0.18046014433513799</v>
      </c>
      <c r="C55" s="98">
        <f t="shared" ref="C55:H55" si="13">IF($I54=0,"-",C54/$I54)</f>
        <v>0.23390017601164828</v>
      </c>
      <c r="D55" s="98">
        <f t="shared" si="13"/>
        <v>0.20145409511154702</v>
      </c>
      <c r="E55" s="98">
        <f t="shared" si="13"/>
        <v>0.34561167224499778</v>
      </c>
      <c r="F55" s="98">
        <f t="shared" si="13"/>
        <v>0</v>
      </c>
      <c r="G55" s="98">
        <f t="shared" si="13"/>
        <v>3.6232320949790606E-2</v>
      </c>
      <c r="H55" s="99">
        <f t="shared" si="13"/>
        <v>2.3415913468781435E-3</v>
      </c>
      <c r="I55" s="100">
        <f>SUM(B55:H55)</f>
        <v>0.99999999999999978</v>
      </c>
      <c r="K55" s="174"/>
    </row>
    <row r="56" spans="1:11" ht="14.4" thickBot="1" x14ac:dyDescent="0.3"/>
    <row r="57" spans="1:11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</row>
    <row r="58" spans="1:11" ht="13.5" customHeight="1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</row>
    <row r="59" spans="1:11" ht="13.5" customHeight="1" x14ac:dyDescent="0.25">
      <c r="A59" s="13" t="s">
        <v>6</v>
      </c>
      <c r="B59" s="224"/>
      <c r="C59" s="225"/>
      <c r="D59" s="225"/>
      <c r="E59" s="226"/>
      <c r="F59" s="14">
        <f>F449+F475+F501+F527+F553</f>
        <v>2.1744691597264318E-2</v>
      </c>
      <c r="G59" s="224"/>
      <c r="H59" s="226"/>
      <c r="I59" s="16">
        <f>SUM(B59:H59)</f>
        <v>2.1744691597264318E-2</v>
      </c>
      <c r="J59" s="6"/>
    </row>
    <row r="60" spans="1:11" ht="13.5" customHeight="1" x14ac:dyDescent="0.25">
      <c r="A60" s="21" t="s">
        <v>7</v>
      </c>
      <c r="B60" s="227"/>
      <c r="C60" s="228"/>
      <c r="D60" s="228"/>
      <c r="E60" s="229"/>
      <c r="F60" s="22">
        <f t="shared" ref="F60:F79" si="14">F450+F476+F502+F528+F554</f>
        <v>9.820000000000001E-2</v>
      </c>
      <c r="G60" s="227"/>
      <c r="H60" s="229"/>
      <c r="I60" s="24">
        <f>SUM(B60:H60)</f>
        <v>9.820000000000001E-2</v>
      </c>
      <c r="J60" s="6"/>
    </row>
    <row r="61" spans="1:11" ht="13.5" customHeight="1" x14ac:dyDescent="0.25">
      <c r="A61" s="29" t="s">
        <v>9</v>
      </c>
      <c r="B61" s="227"/>
      <c r="C61" s="228"/>
      <c r="D61" s="228"/>
      <c r="E61" s="229"/>
      <c r="F61" s="18">
        <f t="shared" si="14"/>
        <v>0</v>
      </c>
      <c r="G61" s="227"/>
      <c r="H61" s="229"/>
      <c r="I61" s="16">
        <f t="shared" ref="I61:I79" si="15">SUM(B61:H61)</f>
        <v>0</v>
      </c>
      <c r="J61" s="6"/>
    </row>
    <row r="62" spans="1:11" ht="13.5" customHeight="1" x14ac:dyDescent="0.25">
      <c r="A62" s="21" t="s">
        <v>54</v>
      </c>
      <c r="B62" s="227"/>
      <c r="C62" s="228"/>
      <c r="D62" s="228"/>
      <c r="E62" s="229"/>
      <c r="F62" s="22">
        <f t="shared" si="14"/>
        <v>0</v>
      </c>
      <c r="G62" s="227"/>
      <c r="H62" s="229"/>
      <c r="I62" s="24">
        <f t="shared" si="15"/>
        <v>0</v>
      </c>
      <c r="J62" s="6"/>
    </row>
    <row r="63" spans="1:11" ht="13.5" customHeight="1" x14ac:dyDescent="0.25">
      <c r="A63" s="29" t="s">
        <v>15</v>
      </c>
      <c r="B63" s="227"/>
      <c r="C63" s="228"/>
      <c r="D63" s="228"/>
      <c r="E63" s="229"/>
      <c r="F63" s="18">
        <f t="shared" si="14"/>
        <v>0</v>
      </c>
      <c r="G63" s="227"/>
      <c r="H63" s="229"/>
      <c r="I63" s="16">
        <f t="shared" si="15"/>
        <v>0</v>
      </c>
      <c r="J63" s="6"/>
    </row>
    <row r="64" spans="1:11" ht="13.5" customHeight="1" x14ac:dyDescent="0.25">
      <c r="A64" s="21" t="s">
        <v>67</v>
      </c>
      <c r="B64" s="227"/>
      <c r="C64" s="228"/>
      <c r="D64" s="228"/>
      <c r="E64" s="229"/>
      <c r="F64" s="22">
        <f t="shared" si="14"/>
        <v>0</v>
      </c>
      <c r="G64" s="227"/>
      <c r="H64" s="229"/>
      <c r="I64" s="24">
        <f t="shared" si="15"/>
        <v>0</v>
      </c>
      <c r="J64" s="6"/>
    </row>
    <row r="65" spans="1:10" ht="13.5" customHeight="1" x14ac:dyDescent="0.25">
      <c r="A65" s="29" t="s">
        <v>56</v>
      </c>
      <c r="B65" s="227"/>
      <c r="C65" s="228"/>
      <c r="D65" s="228"/>
      <c r="E65" s="229"/>
      <c r="F65" s="18">
        <f t="shared" si="14"/>
        <v>7207.9401530230361</v>
      </c>
      <c r="G65" s="227"/>
      <c r="H65" s="229"/>
      <c r="I65" s="16">
        <f t="shared" si="15"/>
        <v>7207.9401530230361</v>
      </c>
      <c r="J65" s="6"/>
    </row>
    <row r="66" spans="1:10" ht="13.5" customHeight="1" x14ac:dyDescent="0.25">
      <c r="A66" s="21" t="s">
        <v>11</v>
      </c>
      <c r="B66" s="227"/>
      <c r="C66" s="228"/>
      <c r="D66" s="228"/>
      <c r="E66" s="229"/>
      <c r="F66" s="22">
        <f t="shared" si="14"/>
        <v>3099.4389216919662</v>
      </c>
      <c r="G66" s="227"/>
      <c r="H66" s="229"/>
      <c r="I66" s="24">
        <f t="shared" si="15"/>
        <v>3099.4389216919662</v>
      </c>
      <c r="J66" s="6"/>
    </row>
    <row r="67" spans="1:10" ht="13.5" customHeight="1" x14ac:dyDescent="0.25">
      <c r="A67" s="29" t="s">
        <v>57</v>
      </c>
      <c r="B67" s="227"/>
      <c r="C67" s="228"/>
      <c r="D67" s="228"/>
      <c r="E67" s="229"/>
      <c r="F67" s="18">
        <f t="shared" si="14"/>
        <v>47.709200602941564</v>
      </c>
      <c r="G67" s="227"/>
      <c r="H67" s="229"/>
      <c r="I67" s="16">
        <f t="shared" si="15"/>
        <v>47.709200602941564</v>
      </c>
      <c r="J67" s="6"/>
    </row>
    <row r="68" spans="1:10" ht="13.5" customHeight="1" x14ac:dyDescent="0.25">
      <c r="A68" s="21" t="s">
        <v>16</v>
      </c>
      <c r="B68" s="227"/>
      <c r="C68" s="228"/>
      <c r="D68" s="228"/>
      <c r="E68" s="229"/>
      <c r="F68" s="22">
        <f t="shared" si="14"/>
        <v>6.3707691417700119</v>
      </c>
      <c r="G68" s="227"/>
      <c r="H68" s="229"/>
      <c r="I68" s="24">
        <f t="shared" si="15"/>
        <v>6.3707691417700119</v>
      </c>
      <c r="J68" s="6"/>
    </row>
    <row r="69" spans="1:10" ht="13.5" customHeight="1" x14ac:dyDescent="0.25">
      <c r="A69" s="29" t="s">
        <v>136</v>
      </c>
      <c r="B69" s="227"/>
      <c r="C69" s="228"/>
      <c r="D69" s="228"/>
      <c r="E69" s="229"/>
      <c r="F69" s="18">
        <f t="shared" si="14"/>
        <v>0</v>
      </c>
      <c r="G69" s="227"/>
      <c r="H69" s="229"/>
      <c r="I69" s="16">
        <f t="shared" si="15"/>
        <v>0</v>
      </c>
      <c r="J69" s="6"/>
    </row>
    <row r="70" spans="1:10" ht="13.5" customHeight="1" x14ac:dyDescent="0.25">
      <c r="A70" s="21" t="s">
        <v>24</v>
      </c>
      <c r="B70" s="227"/>
      <c r="C70" s="228"/>
      <c r="D70" s="228"/>
      <c r="E70" s="229"/>
      <c r="F70" s="22">
        <f t="shared" si="14"/>
        <v>63.208372257000065</v>
      </c>
      <c r="G70" s="227"/>
      <c r="H70" s="229"/>
      <c r="I70" s="24">
        <f t="shared" si="15"/>
        <v>63.208372257000065</v>
      </c>
      <c r="J70" s="6"/>
    </row>
    <row r="71" spans="1:10" ht="13.5" customHeight="1" x14ac:dyDescent="0.25">
      <c r="A71" s="29" t="s">
        <v>23</v>
      </c>
      <c r="B71" s="227"/>
      <c r="C71" s="228"/>
      <c r="D71" s="228"/>
      <c r="E71" s="229"/>
      <c r="F71" s="18">
        <f t="shared" si="14"/>
        <v>-8.4295947999635246E-10</v>
      </c>
      <c r="G71" s="227"/>
      <c r="H71" s="229"/>
      <c r="I71" s="16">
        <f t="shared" si="15"/>
        <v>-8.4295947999635246E-10</v>
      </c>
      <c r="J71" s="6"/>
    </row>
    <row r="72" spans="1:10" ht="13.5" customHeight="1" x14ac:dyDescent="0.25">
      <c r="A72" s="21" t="s">
        <v>58</v>
      </c>
      <c r="B72" s="227"/>
      <c r="C72" s="228"/>
      <c r="D72" s="228"/>
      <c r="E72" s="229"/>
      <c r="F72" s="22">
        <f t="shared" si="14"/>
        <v>-4.5474735088646412E-13</v>
      </c>
      <c r="G72" s="227"/>
      <c r="H72" s="229"/>
      <c r="I72" s="24">
        <f t="shared" si="15"/>
        <v>-4.5474735088646412E-13</v>
      </c>
      <c r="J72" s="6"/>
    </row>
    <row r="73" spans="1:10" ht="13.5" customHeight="1" x14ac:dyDescent="0.25">
      <c r="A73" s="29" t="s">
        <v>21</v>
      </c>
      <c r="B73" s="227"/>
      <c r="C73" s="228"/>
      <c r="D73" s="228"/>
      <c r="E73" s="229"/>
      <c r="F73" s="104">
        <f t="shared" si="14"/>
        <v>24.035154427811733</v>
      </c>
      <c r="G73" s="227"/>
      <c r="H73" s="229"/>
      <c r="I73" s="16">
        <f t="shared" si="15"/>
        <v>24.035154427811733</v>
      </c>
      <c r="J73" s="6"/>
    </row>
    <row r="74" spans="1:10" ht="13.5" customHeight="1" x14ac:dyDescent="0.25">
      <c r="A74" s="21" t="s">
        <v>20</v>
      </c>
      <c r="B74" s="227"/>
      <c r="C74" s="228"/>
      <c r="D74" s="228"/>
      <c r="E74" s="229"/>
      <c r="F74" s="22">
        <f t="shared" si="14"/>
        <v>0</v>
      </c>
      <c r="G74" s="227"/>
      <c r="H74" s="229"/>
      <c r="I74" s="24">
        <f t="shared" si="15"/>
        <v>0</v>
      </c>
      <c r="J74" s="6"/>
    </row>
    <row r="75" spans="1:10" ht="13.5" customHeight="1" x14ac:dyDescent="0.25">
      <c r="A75" s="32" t="s">
        <v>62</v>
      </c>
      <c r="B75" s="227"/>
      <c r="C75" s="228"/>
      <c r="D75" s="228"/>
      <c r="E75" s="229"/>
      <c r="F75" s="18">
        <f t="shared" si="14"/>
        <v>0</v>
      </c>
      <c r="G75" s="227"/>
      <c r="H75" s="229"/>
      <c r="I75" s="16">
        <f t="shared" si="15"/>
        <v>0</v>
      </c>
      <c r="J75" s="6"/>
    </row>
    <row r="76" spans="1:10" ht="13.5" customHeight="1" x14ac:dyDescent="0.3">
      <c r="A76" s="34" t="s">
        <v>22</v>
      </c>
      <c r="B76" s="227"/>
      <c r="C76" s="228"/>
      <c r="D76" s="228"/>
      <c r="E76" s="229"/>
      <c r="F76" s="35">
        <f t="shared" si="14"/>
        <v>0</v>
      </c>
      <c r="G76" s="227"/>
      <c r="H76" s="229"/>
      <c r="I76" s="37">
        <f t="shared" si="15"/>
        <v>0</v>
      </c>
      <c r="J76" s="6"/>
    </row>
    <row r="77" spans="1:10" ht="13.5" customHeight="1" x14ac:dyDescent="0.3">
      <c r="A77" s="42" t="s">
        <v>18</v>
      </c>
      <c r="B77" s="227"/>
      <c r="C77" s="228"/>
      <c r="D77" s="228"/>
      <c r="E77" s="229"/>
      <c r="F77" s="43">
        <f t="shared" si="14"/>
        <v>0</v>
      </c>
      <c r="G77" s="227"/>
      <c r="H77" s="229"/>
      <c r="I77" s="45">
        <f t="shared" si="15"/>
        <v>0</v>
      </c>
      <c r="J77" s="6"/>
    </row>
    <row r="78" spans="1:10" ht="13.5" customHeight="1" x14ac:dyDescent="0.3">
      <c r="A78" s="34" t="s">
        <v>19</v>
      </c>
      <c r="B78" s="227"/>
      <c r="C78" s="228"/>
      <c r="D78" s="228"/>
      <c r="E78" s="229"/>
      <c r="F78" s="35">
        <f t="shared" si="14"/>
        <v>0</v>
      </c>
      <c r="G78" s="227"/>
      <c r="H78" s="229"/>
      <c r="I78" s="37">
        <f t="shared" si="15"/>
        <v>0</v>
      </c>
      <c r="J78" s="6"/>
    </row>
    <row r="79" spans="1:10" ht="13.5" customHeight="1" thickBot="1" x14ac:dyDescent="0.35">
      <c r="A79" s="49" t="s">
        <v>10</v>
      </c>
      <c r="B79" s="230"/>
      <c r="C79" s="231"/>
      <c r="D79" s="231"/>
      <c r="E79" s="232"/>
      <c r="F79" s="50">
        <f t="shared" si="14"/>
        <v>0</v>
      </c>
      <c r="G79" s="230"/>
      <c r="H79" s="232"/>
      <c r="I79" s="52">
        <f t="shared" si="15"/>
        <v>0</v>
      </c>
      <c r="J79" s="6"/>
    </row>
    <row r="80" spans="1:10" ht="13.5" customHeight="1" x14ac:dyDescent="0.25">
      <c r="A80" s="56" t="s">
        <v>25</v>
      </c>
      <c r="B80" s="57">
        <f>SUM(B59:B75)</f>
        <v>0</v>
      </c>
      <c r="C80" s="57">
        <f t="shared" ref="C80:I80" si="16">SUM(C59:C75)</f>
        <v>0</v>
      </c>
      <c r="D80" s="57">
        <f t="shared" si="16"/>
        <v>0</v>
      </c>
      <c r="E80" s="57">
        <f t="shared" si="16"/>
        <v>0</v>
      </c>
      <c r="F80" s="57">
        <f t="shared" si="16"/>
        <v>10448.82251583528</v>
      </c>
      <c r="G80" s="57">
        <f t="shared" si="16"/>
        <v>0</v>
      </c>
      <c r="H80" s="58">
        <f t="shared" si="16"/>
        <v>0</v>
      </c>
      <c r="I80" s="16">
        <f t="shared" si="16"/>
        <v>10448.82251583528</v>
      </c>
    </row>
    <row r="81" spans="1:11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17">IF($I80=0,"-",C80/$I80)</f>
        <v>0</v>
      </c>
      <c r="D81" s="98">
        <f t="shared" si="17"/>
        <v>0</v>
      </c>
      <c r="E81" s="98">
        <f t="shared" si="17"/>
        <v>0</v>
      </c>
      <c r="F81" s="98">
        <f t="shared" si="17"/>
        <v>1</v>
      </c>
      <c r="G81" s="98">
        <f t="shared" si="17"/>
        <v>0</v>
      </c>
      <c r="H81" s="98">
        <f t="shared" si="17"/>
        <v>0</v>
      </c>
      <c r="I81" s="63">
        <f>SUM(B81:H81)</f>
        <v>1</v>
      </c>
      <c r="K81" s="174"/>
    </row>
    <row r="82" spans="1:11" ht="14.4" thickBot="1" x14ac:dyDescent="0.3">
      <c r="A82" s="105"/>
      <c r="B82" s="105"/>
      <c r="C82" s="105"/>
      <c r="D82" s="105"/>
      <c r="E82" s="105"/>
      <c r="F82" s="173">
        <f>+F80-F470-F496-F522-F548-F574</f>
        <v>-1.0373923942097463E-12</v>
      </c>
      <c r="G82" s="105"/>
      <c r="H82" s="105"/>
      <c r="I82" s="173">
        <f>+I80-I470-I496-I522-I548-I574</f>
        <v>-1.0373923942097463E-12</v>
      </c>
    </row>
    <row r="83" spans="1:11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</row>
    <row r="84" spans="1:11" ht="15" customHeight="1" x14ac:dyDescent="0.25">
      <c r="A84" s="245" t="s">
        <v>52</v>
      </c>
      <c r="B84" s="204" t="s">
        <v>66</v>
      </c>
      <c r="C84" s="205"/>
      <c r="D84" s="205"/>
      <c r="E84" s="205"/>
      <c r="F84" s="205"/>
      <c r="G84" s="205"/>
      <c r="H84" s="205"/>
      <c r="I84" s="206"/>
    </row>
    <row r="85" spans="1:11" x14ac:dyDescent="0.25">
      <c r="A85" s="13" t="s">
        <v>6</v>
      </c>
      <c r="B85" s="14">
        <f t="shared" ref="B85:H100" si="18">B579+B605+B631</f>
        <v>153.54774145222328</v>
      </c>
      <c r="C85" s="14">
        <f t="shared" si="18"/>
        <v>0</v>
      </c>
      <c r="D85" s="14">
        <f t="shared" si="18"/>
        <v>11.540734724134893</v>
      </c>
      <c r="E85" s="14">
        <f t="shared" si="18"/>
        <v>0</v>
      </c>
      <c r="F85" s="14">
        <f t="shared" si="18"/>
        <v>0</v>
      </c>
      <c r="G85" s="14">
        <f t="shared" si="18"/>
        <v>0</v>
      </c>
      <c r="H85" s="15">
        <f t="shared" si="18"/>
        <v>0</v>
      </c>
      <c r="I85" s="16">
        <f>SUM(B85:H85)</f>
        <v>165.08847617635817</v>
      </c>
      <c r="J85" s="6"/>
    </row>
    <row r="86" spans="1:11" x14ac:dyDescent="0.25">
      <c r="A86" s="21" t="s">
        <v>7</v>
      </c>
      <c r="B86" s="22">
        <f t="shared" si="18"/>
        <v>69.427267820203298</v>
      </c>
      <c r="C86" s="22">
        <f t="shared" si="18"/>
        <v>0</v>
      </c>
      <c r="D86" s="22">
        <f t="shared" si="18"/>
        <v>7.3006243263647983</v>
      </c>
      <c r="E86" s="22">
        <f t="shared" si="18"/>
        <v>0</v>
      </c>
      <c r="F86" s="22">
        <f t="shared" si="18"/>
        <v>0</v>
      </c>
      <c r="G86" s="22">
        <f t="shared" si="18"/>
        <v>0</v>
      </c>
      <c r="H86" s="23">
        <f t="shared" si="18"/>
        <v>0</v>
      </c>
      <c r="I86" s="24">
        <f>SUM(B86:H86)</f>
        <v>76.727892146568095</v>
      </c>
      <c r="J86" s="6"/>
    </row>
    <row r="87" spans="1:11" x14ac:dyDescent="0.25">
      <c r="A87" s="29" t="s">
        <v>9</v>
      </c>
      <c r="B87" s="18">
        <f t="shared" si="18"/>
        <v>200.91851451977109</v>
      </c>
      <c r="C87" s="18">
        <f t="shared" si="18"/>
        <v>0</v>
      </c>
      <c r="D87" s="18">
        <f t="shared" si="18"/>
        <v>13.132452258373391</v>
      </c>
      <c r="E87" s="18">
        <f t="shared" si="18"/>
        <v>0</v>
      </c>
      <c r="F87" s="18">
        <f t="shared" si="18"/>
        <v>0</v>
      </c>
      <c r="G87" s="18">
        <f t="shared" si="18"/>
        <v>0</v>
      </c>
      <c r="H87" s="30">
        <f t="shared" si="18"/>
        <v>0</v>
      </c>
      <c r="I87" s="16">
        <f t="shared" ref="I87:I105" si="19">SUM(B87:H87)</f>
        <v>214.05096677814447</v>
      </c>
      <c r="J87" s="6"/>
    </row>
    <row r="88" spans="1:11" x14ac:dyDescent="0.25">
      <c r="A88" s="21" t="s">
        <v>54</v>
      </c>
      <c r="B88" s="22">
        <f t="shared" si="18"/>
        <v>0</v>
      </c>
      <c r="C88" s="22">
        <f t="shared" si="18"/>
        <v>0</v>
      </c>
      <c r="D88" s="22">
        <f t="shared" si="18"/>
        <v>0</v>
      </c>
      <c r="E88" s="22">
        <f t="shared" si="18"/>
        <v>0</v>
      </c>
      <c r="F88" s="22">
        <f t="shared" si="18"/>
        <v>0</v>
      </c>
      <c r="G88" s="22">
        <f t="shared" si="18"/>
        <v>0</v>
      </c>
      <c r="H88" s="23">
        <f t="shared" si="18"/>
        <v>0</v>
      </c>
      <c r="I88" s="24">
        <f t="shared" si="19"/>
        <v>0</v>
      </c>
      <c r="J88" s="6"/>
    </row>
    <row r="89" spans="1:11" x14ac:dyDescent="0.25">
      <c r="A89" s="29" t="s">
        <v>15</v>
      </c>
      <c r="B89" s="18">
        <f t="shared" si="18"/>
        <v>593.89258326809284</v>
      </c>
      <c r="C89" s="18">
        <f t="shared" si="18"/>
        <v>21.281563854033404</v>
      </c>
      <c r="D89" s="18">
        <f t="shared" si="18"/>
        <v>37.841979255171516</v>
      </c>
      <c r="E89" s="18">
        <f t="shared" si="18"/>
        <v>10.054349270456694</v>
      </c>
      <c r="F89" s="18">
        <f t="shared" si="18"/>
        <v>0</v>
      </c>
      <c r="G89" s="18">
        <f t="shared" si="18"/>
        <v>0</v>
      </c>
      <c r="H89" s="30">
        <f t="shared" si="18"/>
        <v>0</v>
      </c>
      <c r="I89" s="16">
        <f t="shared" si="19"/>
        <v>663.07047564775439</v>
      </c>
      <c r="J89" s="6"/>
    </row>
    <row r="90" spans="1:11" x14ac:dyDescent="0.25">
      <c r="A90" s="21" t="s">
        <v>67</v>
      </c>
      <c r="B90" s="22">
        <f t="shared" si="18"/>
        <v>2313.0554634420796</v>
      </c>
      <c r="C90" s="22">
        <f t="shared" si="18"/>
        <v>4.4546418661536551</v>
      </c>
      <c r="D90" s="22">
        <f t="shared" si="18"/>
        <v>164.3237835266813</v>
      </c>
      <c r="E90" s="22">
        <f t="shared" si="18"/>
        <v>0</v>
      </c>
      <c r="F90" s="22">
        <f t="shared" si="18"/>
        <v>0</v>
      </c>
      <c r="G90" s="22">
        <f t="shared" si="18"/>
        <v>0</v>
      </c>
      <c r="H90" s="23">
        <f t="shared" si="18"/>
        <v>0</v>
      </c>
      <c r="I90" s="24">
        <f t="shared" si="19"/>
        <v>2481.8338888349144</v>
      </c>
      <c r="J90" s="6"/>
    </row>
    <row r="91" spans="1:11" x14ac:dyDescent="0.25">
      <c r="A91" s="29" t="s">
        <v>56</v>
      </c>
      <c r="B91" s="18">
        <f t="shared" si="18"/>
        <v>0</v>
      </c>
      <c r="C91" s="18">
        <f t="shared" si="18"/>
        <v>0.35960389029891554</v>
      </c>
      <c r="D91" s="18">
        <f t="shared" si="18"/>
        <v>4.2585515822726676E-2</v>
      </c>
      <c r="E91" s="18">
        <f t="shared" si="18"/>
        <v>37.319102062767463</v>
      </c>
      <c r="F91" s="18">
        <f t="shared" si="18"/>
        <v>689.29166916423196</v>
      </c>
      <c r="G91" s="18">
        <f t="shared" si="18"/>
        <v>0</v>
      </c>
      <c r="H91" s="30">
        <f t="shared" si="18"/>
        <v>0</v>
      </c>
      <c r="I91" s="16">
        <f t="shared" si="19"/>
        <v>727.01296063312111</v>
      </c>
      <c r="J91" s="6"/>
    </row>
    <row r="92" spans="1:11" x14ac:dyDescent="0.25">
      <c r="A92" s="21" t="s">
        <v>11</v>
      </c>
      <c r="B92" s="22">
        <f t="shared" si="18"/>
        <v>0</v>
      </c>
      <c r="C92" s="22">
        <f t="shared" si="18"/>
        <v>0</v>
      </c>
      <c r="D92" s="22">
        <f t="shared" si="18"/>
        <v>7.8401187089183338E-3</v>
      </c>
      <c r="E92" s="22">
        <f t="shared" si="18"/>
        <v>8.2510374633993049</v>
      </c>
      <c r="F92" s="22">
        <f t="shared" si="18"/>
        <v>0</v>
      </c>
      <c r="G92" s="22">
        <f t="shared" si="18"/>
        <v>0</v>
      </c>
      <c r="H92" s="23">
        <f t="shared" si="18"/>
        <v>0</v>
      </c>
      <c r="I92" s="24">
        <f t="shared" si="19"/>
        <v>8.258877582108223</v>
      </c>
      <c r="J92" s="6"/>
    </row>
    <row r="93" spans="1:11" x14ac:dyDescent="0.25">
      <c r="A93" s="29" t="s">
        <v>57</v>
      </c>
      <c r="B93" s="18">
        <f t="shared" si="18"/>
        <v>0</v>
      </c>
      <c r="C93" s="18">
        <f t="shared" si="18"/>
        <v>0</v>
      </c>
      <c r="D93" s="18">
        <f t="shared" si="18"/>
        <v>0</v>
      </c>
      <c r="E93" s="18">
        <f t="shared" si="18"/>
        <v>0.87654175385521405</v>
      </c>
      <c r="F93" s="18">
        <f t="shared" si="18"/>
        <v>0</v>
      </c>
      <c r="G93" s="18">
        <f t="shared" si="18"/>
        <v>0</v>
      </c>
      <c r="H93" s="30">
        <f t="shared" si="18"/>
        <v>0</v>
      </c>
      <c r="I93" s="16">
        <f t="shared" si="19"/>
        <v>0.87654175385521405</v>
      </c>
      <c r="J93" s="6"/>
    </row>
    <row r="94" spans="1:11" x14ac:dyDescent="0.25">
      <c r="A94" s="21" t="s">
        <v>16</v>
      </c>
      <c r="B94" s="22">
        <f t="shared" si="18"/>
        <v>113.32684295309461</v>
      </c>
      <c r="C94" s="22">
        <f t="shared" si="18"/>
        <v>0.16489759755030683</v>
      </c>
      <c r="D94" s="22">
        <f t="shared" si="18"/>
        <v>9.9083596518766939</v>
      </c>
      <c r="E94" s="22">
        <f t="shared" si="18"/>
        <v>0.71859492744060605</v>
      </c>
      <c r="F94" s="22">
        <f t="shared" si="18"/>
        <v>0</v>
      </c>
      <c r="G94" s="22">
        <f t="shared" si="18"/>
        <v>0</v>
      </c>
      <c r="H94" s="23">
        <f t="shared" si="18"/>
        <v>0</v>
      </c>
      <c r="I94" s="24">
        <f t="shared" si="19"/>
        <v>124.11869512996222</v>
      </c>
      <c r="J94" s="6"/>
    </row>
    <row r="95" spans="1:11" x14ac:dyDescent="0.25">
      <c r="A95" s="29" t="s">
        <v>136</v>
      </c>
      <c r="B95" s="18">
        <f t="shared" si="18"/>
        <v>3386.6188276160292</v>
      </c>
      <c r="C95" s="18">
        <f t="shared" si="18"/>
        <v>211.92162534057172</v>
      </c>
      <c r="D95" s="18">
        <f t="shared" si="18"/>
        <v>684.74734487680712</v>
      </c>
      <c r="E95" s="18">
        <f t="shared" si="18"/>
        <v>32.545090874596802</v>
      </c>
      <c r="F95" s="18">
        <f t="shared" si="18"/>
        <v>0</v>
      </c>
      <c r="G95" s="18">
        <f t="shared" si="18"/>
        <v>0</v>
      </c>
      <c r="H95" s="30">
        <f t="shared" si="18"/>
        <v>0</v>
      </c>
      <c r="I95" s="16">
        <f t="shared" si="19"/>
        <v>4315.8328887080052</v>
      </c>
      <c r="J95" s="6"/>
    </row>
    <row r="96" spans="1:11" x14ac:dyDescent="0.25">
      <c r="A96" s="21" t="s">
        <v>24</v>
      </c>
      <c r="B96" s="22">
        <f t="shared" si="18"/>
        <v>953.88770668865425</v>
      </c>
      <c r="C96" s="22">
        <f t="shared" si="18"/>
        <v>5.5572678046463202E-2</v>
      </c>
      <c r="D96" s="22">
        <f t="shared" si="18"/>
        <v>1298.1075229928756</v>
      </c>
      <c r="E96" s="22">
        <f t="shared" si="18"/>
        <v>697.46948590282159</v>
      </c>
      <c r="F96" s="22">
        <f t="shared" si="18"/>
        <v>0</v>
      </c>
      <c r="G96" s="22">
        <f t="shared" si="18"/>
        <v>527.31393988710363</v>
      </c>
      <c r="H96" s="23">
        <f t="shared" si="18"/>
        <v>0.43270540970889171</v>
      </c>
      <c r="I96" s="24">
        <f t="shared" si="19"/>
        <v>3477.2669335592104</v>
      </c>
      <c r="J96" s="6"/>
    </row>
    <row r="97" spans="1:11" x14ac:dyDescent="0.25">
      <c r="A97" s="29" t="s">
        <v>23</v>
      </c>
      <c r="B97" s="18">
        <f t="shared" si="18"/>
        <v>227.5815066855769</v>
      </c>
      <c r="C97" s="18">
        <f t="shared" si="18"/>
        <v>0.72190832536059768</v>
      </c>
      <c r="D97" s="18">
        <f t="shared" si="18"/>
        <v>26.016405212835831</v>
      </c>
      <c r="E97" s="18">
        <f t="shared" si="18"/>
        <v>0</v>
      </c>
      <c r="F97" s="18">
        <f t="shared" si="18"/>
        <v>0</v>
      </c>
      <c r="G97" s="18">
        <f t="shared" si="18"/>
        <v>0</v>
      </c>
      <c r="H97" s="30">
        <f t="shared" si="18"/>
        <v>0</v>
      </c>
      <c r="I97" s="16">
        <f t="shared" si="19"/>
        <v>254.31982022377332</v>
      </c>
      <c r="J97" s="6"/>
    </row>
    <row r="98" spans="1:11" x14ac:dyDescent="0.25">
      <c r="A98" s="21" t="s">
        <v>58</v>
      </c>
      <c r="B98" s="22">
        <f t="shared" si="18"/>
        <v>3381.6078154680645</v>
      </c>
      <c r="C98" s="22">
        <f t="shared" si="18"/>
        <v>6.3165026727923435</v>
      </c>
      <c r="D98" s="22">
        <f t="shared" si="18"/>
        <v>420.4428941551887</v>
      </c>
      <c r="E98" s="22">
        <f t="shared" si="18"/>
        <v>0</v>
      </c>
      <c r="F98" s="22">
        <f t="shared" si="18"/>
        <v>0</v>
      </c>
      <c r="G98" s="22">
        <f t="shared" si="18"/>
        <v>0</v>
      </c>
      <c r="H98" s="23">
        <f t="shared" si="18"/>
        <v>0</v>
      </c>
      <c r="I98" s="24">
        <f t="shared" si="19"/>
        <v>3808.3672122960456</v>
      </c>
      <c r="J98" s="6"/>
    </row>
    <row r="99" spans="1:11" x14ac:dyDescent="0.25">
      <c r="A99" s="29" t="s">
        <v>21</v>
      </c>
      <c r="B99" s="18">
        <f t="shared" si="18"/>
        <v>191.13080317602282</v>
      </c>
      <c r="C99" s="18">
        <f t="shared" si="18"/>
        <v>0</v>
      </c>
      <c r="D99" s="18">
        <f t="shared" si="18"/>
        <v>26.496194517753224</v>
      </c>
      <c r="E99" s="18">
        <f t="shared" si="18"/>
        <v>0</v>
      </c>
      <c r="F99" s="18">
        <f t="shared" si="18"/>
        <v>9.2515437192989793</v>
      </c>
      <c r="G99" s="18">
        <f t="shared" si="18"/>
        <v>0</v>
      </c>
      <c r="H99" s="30">
        <f t="shared" si="18"/>
        <v>0</v>
      </c>
      <c r="I99" s="16">
        <f t="shared" si="19"/>
        <v>226.87854141307503</v>
      </c>
      <c r="J99" s="6"/>
    </row>
    <row r="100" spans="1:11" x14ac:dyDescent="0.25">
      <c r="A100" s="21" t="s">
        <v>20</v>
      </c>
      <c r="B100" s="22">
        <f t="shared" si="18"/>
        <v>14.301944550395778</v>
      </c>
      <c r="C100" s="22">
        <f t="shared" si="18"/>
        <v>0</v>
      </c>
      <c r="D100" s="22">
        <f t="shared" si="18"/>
        <v>0.26424641086596407</v>
      </c>
      <c r="E100" s="22">
        <f t="shared" si="18"/>
        <v>0</v>
      </c>
      <c r="F100" s="22">
        <f t="shared" si="18"/>
        <v>0</v>
      </c>
      <c r="G100" s="22">
        <f t="shared" si="18"/>
        <v>0</v>
      </c>
      <c r="H100" s="23">
        <f t="shared" si="18"/>
        <v>0</v>
      </c>
      <c r="I100" s="24">
        <f t="shared" si="19"/>
        <v>14.566190961261741</v>
      </c>
      <c r="J100" s="6"/>
    </row>
    <row r="101" spans="1:11" x14ac:dyDescent="0.25">
      <c r="A101" s="32" t="s">
        <v>62</v>
      </c>
      <c r="B101" s="18">
        <f t="shared" ref="B101:H105" si="20">B595+B621+B647</f>
        <v>166.32224259574949</v>
      </c>
      <c r="C101" s="18">
        <f t="shared" si="20"/>
        <v>0</v>
      </c>
      <c r="D101" s="18">
        <f t="shared" si="20"/>
        <v>101.30213048007982</v>
      </c>
      <c r="E101" s="18">
        <f t="shared" si="20"/>
        <v>0</v>
      </c>
      <c r="F101" s="18">
        <f t="shared" si="20"/>
        <v>0</v>
      </c>
      <c r="G101" s="18">
        <f t="shared" si="20"/>
        <v>0</v>
      </c>
      <c r="H101" s="30">
        <f t="shared" si="20"/>
        <v>0</v>
      </c>
      <c r="I101" s="16">
        <f t="shared" si="19"/>
        <v>267.62437307582934</v>
      </c>
      <c r="J101" s="6"/>
    </row>
    <row r="102" spans="1:11" ht="14.4" x14ac:dyDescent="0.3">
      <c r="A102" s="34" t="s">
        <v>22</v>
      </c>
      <c r="B102" s="35">
        <f t="shared" si="20"/>
        <v>166.32224259574949</v>
      </c>
      <c r="C102" s="35">
        <f t="shared" si="20"/>
        <v>0</v>
      </c>
      <c r="D102" s="35">
        <f t="shared" si="20"/>
        <v>101.30213048007982</v>
      </c>
      <c r="E102" s="35">
        <f t="shared" si="20"/>
        <v>0</v>
      </c>
      <c r="F102" s="35">
        <f t="shared" si="20"/>
        <v>0</v>
      </c>
      <c r="G102" s="35">
        <f t="shared" si="20"/>
        <v>0</v>
      </c>
      <c r="H102" s="36">
        <f t="shared" si="20"/>
        <v>0</v>
      </c>
      <c r="I102" s="37">
        <f t="shared" si="19"/>
        <v>267.62437307582934</v>
      </c>
      <c r="J102" s="6"/>
    </row>
    <row r="103" spans="1:11" ht="14.4" x14ac:dyDescent="0.3">
      <c r="A103" s="42" t="s">
        <v>18</v>
      </c>
      <c r="B103" s="43">
        <f t="shared" si="20"/>
        <v>0</v>
      </c>
      <c r="C103" s="43">
        <f t="shared" si="20"/>
        <v>0</v>
      </c>
      <c r="D103" s="43">
        <f t="shared" si="20"/>
        <v>0</v>
      </c>
      <c r="E103" s="43">
        <f t="shared" si="20"/>
        <v>0</v>
      </c>
      <c r="F103" s="43">
        <f t="shared" si="20"/>
        <v>0</v>
      </c>
      <c r="G103" s="43">
        <f t="shared" si="20"/>
        <v>0</v>
      </c>
      <c r="H103" s="44">
        <f t="shared" si="20"/>
        <v>0</v>
      </c>
      <c r="I103" s="45">
        <f t="shared" si="19"/>
        <v>0</v>
      </c>
      <c r="J103" s="6"/>
    </row>
    <row r="104" spans="1:11" ht="14.4" x14ac:dyDescent="0.3">
      <c r="A104" s="34" t="s">
        <v>19</v>
      </c>
      <c r="B104" s="35">
        <f t="shared" si="20"/>
        <v>0</v>
      </c>
      <c r="C104" s="35">
        <f t="shared" si="20"/>
        <v>0</v>
      </c>
      <c r="D104" s="35">
        <f t="shared" si="20"/>
        <v>0</v>
      </c>
      <c r="E104" s="35">
        <f t="shared" si="20"/>
        <v>0</v>
      </c>
      <c r="F104" s="35">
        <f t="shared" si="20"/>
        <v>0</v>
      </c>
      <c r="G104" s="35">
        <f t="shared" si="20"/>
        <v>0</v>
      </c>
      <c r="H104" s="36">
        <f t="shared" si="20"/>
        <v>0</v>
      </c>
      <c r="I104" s="37">
        <f t="shared" si="19"/>
        <v>0</v>
      </c>
      <c r="J104" s="6"/>
    </row>
    <row r="105" spans="1:11" ht="15" thickBot="1" x14ac:dyDescent="0.35">
      <c r="A105" s="49" t="s">
        <v>10</v>
      </c>
      <c r="B105" s="50">
        <f t="shared" si="20"/>
        <v>0</v>
      </c>
      <c r="C105" s="50">
        <f t="shared" si="20"/>
        <v>0</v>
      </c>
      <c r="D105" s="50">
        <f t="shared" si="20"/>
        <v>0</v>
      </c>
      <c r="E105" s="50">
        <f t="shared" si="20"/>
        <v>0</v>
      </c>
      <c r="F105" s="50">
        <f t="shared" si="20"/>
        <v>0</v>
      </c>
      <c r="G105" s="50">
        <f t="shared" si="20"/>
        <v>0</v>
      </c>
      <c r="H105" s="51">
        <f t="shared" si="20"/>
        <v>0</v>
      </c>
      <c r="I105" s="52">
        <f t="shared" si="19"/>
        <v>0</v>
      </c>
      <c r="J105" s="6"/>
    </row>
    <row r="106" spans="1:11" x14ac:dyDescent="0.25">
      <c r="A106" s="56" t="s">
        <v>25</v>
      </c>
      <c r="B106" s="57">
        <f>SUM(B85:B101)</f>
        <v>11765.619260235959</v>
      </c>
      <c r="C106" s="57">
        <f t="shared" ref="C106:I106" si="21">SUM(C85:C101)</f>
        <v>245.27631622480743</v>
      </c>
      <c r="D106" s="57">
        <f t="shared" si="21"/>
        <v>2801.4750980235403</v>
      </c>
      <c r="E106" s="57">
        <f t="shared" si="21"/>
        <v>787.23420225533766</v>
      </c>
      <c r="F106" s="57">
        <f t="shared" si="21"/>
        <v>698.54321288353094</v>
      </c>
      <c r="G106" s="57">
        <f t="shared" si="21"/>
        <v>527.31393988710363</v>
      </c>
      <c r="H106" s="58">
        <f t="shared" si="21"/>
        <v>0.43270540970889171</v>
      </c>
      <c r="I106" s="16">
        <f t="shared" si="21"/>
        <v>16825.894734919988</v>
      </c>
    </row>
    <row r="107" spans="1:11" s="1" customFormat="1" ht="13.5" customHeight="1" thickBot="1" x14ac:dyDescent="0.35">
      <c r="A107" s="110" t="s">
        <v>86</v>
      </c>
      <c r="B107" s="98">
        <f>IF($I106=0,"-",B106/$I106)</f>
        <v>0.69925667820908943</v>
      </c>
      <c r="C107" s="98">
        <f t="shared" ref="C107:H107" si="22">IF($I106=0,"-",C106/$I106)</f>
        <v>1.4577311940254082E-2</v>
      </c>
      <c r="D107" s="98">
        <f t="shared" si="22"/>
        <v>0.16649783813335275</v>
      </c>
      <c r="E107" s="98">
        <f t="shared" si="22"/>
        <v>4.6787063312688747E-2</v>
      </c>
      <c r="F107" s="98">
        <f t="shared" si="22"/>
        <v>4.1515962383491797E-2</v>
      </c>
      <c r="G107" s="98">
        <f t="shared" si="22"/>
        <v>3.1339429385156624E-2</v>
      </c>
      <c r="H107" s="99">
        <f t="shared" si="22"/>
        <v>2.5716635966518148E-5</v>
      </c>
      <c r="I107" s="63">
        <f>SUM(B107:H107)</f>
        <v>1</v>
      </c>
      <c r="K107" s="174"/>
    </row>
    <row r="108" spans="1:11" ht="13.5" customHeight="1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</row>
    <row r="109" spans="1:11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</row>
    <row r="110" spans="1:11" ht="14.25" customHeight="1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</row>
    <row r="111" spans="1:11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</row>
    <row r="112" spans="1:11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>SUM(B112:H112)</f>
        <v>0</v>
      </c>
    </row>
    <row r="113" spans="1:9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ref="I113:I131" si="23">SUM(B113:H113)</f>
        <v>0</v>
      </c>
    </row>
    <row r="114" spans="1:9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3"/>
        <v>0</v>
      </c>
    </row>
    <row r="115" spans="1:9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3"/>
        <v>0</v>
      </c>
    </row>
    <row r="116" spans="1:9" x14ac:dyDescent="0.25">
      <c r="A116" s="21" t="s">
        <v>67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3"/>
        <v>0</v>
      </c>
    </row>
    <row r="117" spans="1:9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3"/>
        <v>0</v>
      </c>
    </row>
    <row r="118" spans="1:9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3"/>
        <v>0</v>
      </c>
    </row>
    <row r="119" spans="1:9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3"/>
        <v>0</v>
      </c>
    </row>
    <row r="120" spans="1:9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3"/>
        <v>0</v>
      </c>
    </row>
    <row r="121" spans="1:9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3"/>
        <v>0</v>
      </c>
    </row>
    <row r="122" spans="1:9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3"/>
        <v>0</v>
      </c>
    </row>
    <row r="123" spans="1:9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3"/>
        <v>0</v>
      </c>
    </row>
    <row r="124" spans="1:9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3"/>
        <v>0</v>
      </c>
    </row>
    <row r="125" spans="1:9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3"/>
        <v>0</v>
      </c>
    </row>
    <row r="126" spans="1:9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3"/>
        <v>0</v>
      </c>
    </row>
    <row r="127" spans="1:9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3"/>
        <v>0</v>
      </c>
    </row>
    <row r="128" spans="1:9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23"/>
        <v>0</v>
      </c>
    </row>
    <row r="129" spans="1:11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23"/>
        <v>0</v>
      </c>
    </row>
    <row r="130" spans="1:11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23"/>
        <v>0</v>
      </c>
    </row>
    <row r="131" spans="1:11" ht="15" thickBot="1" x14ac:dyDescent="0.35">
      <c r="A131" s="49"/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23"/>
        <v>0</v>
      </c>
    </row>
    <row r="132" spans="1:11" x14ac:dyDescent="0.25">
      <c r="A132" s="56" t="s">
        <v>25</v>
      </c>
      <c r="B132" s="57">
        <f>SUM(B111:B127)</f>
        <v>0</v>
      </c>
      <c r="C132" s="57">
        <f t="shared" ref="C132:I132" si="24">SUM(C111:C127)</f>
        <v>0</v>
      </c>
      <c r="D132" s="57">
        <f t="shared" si="24"/>
        <v>0</v>
      </c>
      <c r="E132" s="57">
        <f t="shared" si="24"/>
        <v>0</v>
      </c>
      <c r="F132" s="57">
        <f t="shared" si="24"/>
        <v>0</v>
      </c>
      <c r="G132" s="57">
        <f t="shared" si="24"/>
        <v>0</v>
      </c>
      <c r="H132" s="58">
        <f t="shared" si="24"/>
        <v>0</v>
      </c>
      <c r="I132" s="16">
        <f t="shared" si="24"/>
        <v>0</v>
      </c>
    </row>
    <row r="133" spans="1:11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25">IF($I132=0,"-",C132/$I132)</f>
        <v>-</v>
      </c>
      <c r="D133" s="98" t="str">
        <f t="shared" si="25"/>
        <v>-</v>
      </c>
      <c r="E133" s="98" t="str">
        <f t="shared" si="25"/>
        <v>-</v>
      </c>
      <c r="F133" s="98" t="str">
        <f t="shared" si="25"/>
        <v>-</v>
      </c>
      <c r="G133" s="98" t="str">
        <f t="shared" si="25"/>
        <v>-</v>
      </c>
      <c r="H133" s="99" t="str">
        <f t="shared" si="25"/>
        <v>-</v>
      </c>
      <c r="I133" s="63">
        <f>SUM(B133:H133)</f>
        <v>0</v>
      </c>
      <c r="K133" s="174"/>
    </row>
    <row r="134" spans="1:11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</row>
    <row r="135" spans="1:11" ht="28.5" customHeight="1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</row>
    <row r="136" spans="1:11" ht="14.25" customHeight="1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</row>
    <row r="137" spans="1:11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</row>
    <row r="138" spans="1:11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26">SUM(B138:H138)</f>
        <v>0</v>
      </c>
    </row>
    <row r="139" spans="1:11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26"/>
        <v>0</v>
      </c>
    </row>
    <row r="140" spans="1:11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26"/>
        <v>0</v>
      </c>
    </row>
    <row r="141" spans="1:11" x14ac:dyDescent="0.25">
      <c r="A141" s="29" t="s">
        <v>15</v>
      </c>
      <c r="B141" s="18">
        <v>1.2354877295774615E-2</v>
      </c>
      <c r="C141" s="18">
        <v>0.39595115233106581</v>
      </c>
      <c r="D141" s="18">
        <v>1.5669814083658268E-2</v>
      </c>
      <c r="E141" s="18">
        <v>0</v>
      </c>
      <c r="F141" s="214"/>
      <c r="G141" s="18">
        <v>0</v>
      </c>
      <c r="H141" s="30">
        <v>0</v>
      </c>
      <c r="I141" s="16">
        <f t="shared" si="26"/>
        <v>0.42397584371049868</v>
      </c>
    </row>
    <row r="142" spans="1:11" x14ac:dyDescent="0.25">
      <c r="A142" s="21" t="s">
        <v>67</v>
      </c>
      <c r="B142" s="22">
        <v>0.90768412219938566</v>
      </c>
      <c r="C142" s="22">
        <v>0.38070484040009739</v>
      </c>
      <c r="D142" s="22">
        <v>0.38404233748945732</v>
      </c>
      <c r="E142" s="22">
        <v>0</v>
      </c>
      <c r="F142" s="214"/>
      <c r="G142" s="22">
        <v>0</v>
      </c>
      <c r="H142" s="23">
        <v>0</v>
      </c>
      <c r="I142" s="24">
        <f t="shared" si="26"/>
        <v>1.6724313000889404</v>
      </c>
    </row>
    <row r="143" spans="1:11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2.2965823393731544E-2</v>
      </c>
      <c r="F143" s="214"/>
      <c r="G143" s="18">
        <v>0</v>
      </c>
      <c r="H143" s="30">
        <v>0</v>
      </c>
      <c r="I143" s="16">
        <f t="shared" si="26"/>
        <v>2.2965823393731544E-2</v>
      </c>
    </row>
    <row r="144" spans="1:11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26"/>
        <v>0</v>
      </c>
    </row>
    <row r="145" spans="1:11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26"/>
        <v>0</v>
      </c>
    </row>
    <row r="146" spans="1:11" x14ac:dyDescent="0.25">
      <c r="A146" s="21" t="s">
        <v>16</v>
      </c>
      <c r="B146" s="22">
        <v>0</v>
      </c>
      <c r="C146" s="22">
        <v>0</v>
      </c>
      <c r="D146" s="22">
        <v>9.5907834499398392E-3</v>
      </c>
      <c r="E146" s="22">
        <v>0</v>
      </c>
      <c r="F146" s="214"/>
      <c r="G146" s="22">
        <v>0</v>
      </c>
      <c r="H146" s="23">
        <v>0</v>
      </c>
      <c r="I146" s="24">
        <f t="shared" si="26"/>
        <v>9.5907834499398392E-3</v>
      </c>
    </row>
    <row r="147" spans="1:11" x14ac:dyDescent="0.25">
      <c r="A147" s="29" t="s">
        <v>136</v>
      </c>
      <c r="B147" s="18">
        <v>0.28192956414654757</v>
      </c>
      <c r="C147" s="18">
        <v>2.5996665367388787</v>
      </c>
      <c r="D147" s="18">
        <v>0.55737528168020933</v>
      </c>
      <c r="E147" s="18">
        <v>0</v>
      </c>
      <c r="F147" s="214"/>
      <c r="G147" s="18">
        <v>0</v>
      </c>
      <c r="H147" s="30">
        <v>0</v>
      </c>
      <c r="I147" s="16">
        <f t="shared" si="26"/>
        <v>3.4389713825656356</v>
      </c>
    </row>
    <row r="148" spans="1:11" x14ac:dyDescent="0.25">
      <c r="A148" s="21" t="s">
        <v>24</v>
      </c>
      <c r="B148" s="22">
        <v>11.734054169049772</v>
      </c>
      <c r="C148" s="22">
        <v>0.48039401033348816</v>
      </c>
      <c r="D148" s="22">
        <v>2.1067727695863456</v>
      </c>
      <c r="E148" s="22">
        <v>65.908365071157348</v>
      </c>
      <c r="F148" s="214"/>
      <c r="G148" s="22">
        <v>5.0697139397856121</v>
      </c>
      <c r="H148" s="23">
        <v>5.135469021581808</v>
      </c>
      <c r="I148" s="24">
        <f>SUM(B148:H148)</f>
        <v>90.434768981494386</v>
      </c>
    </row>
    <row r="149" spans="1:11" x14ac:dyDescent="0.25">
      <c r="A149" s="29" t="s">
        <v>23</v>
      </c>
      <c r="B149" s="18">
        <v>105.31338976145568</v>
      </c>
      <c r="C149" s="18">
        <v>0</v>
      </c>
      <c r="D149" s="18">
        <v>2.4231096811161339</v>
      </c>
      <c r="E149" s="18">
        <v>0</v>
      </c>
      <c r="F149" s="214"/>
      <c r="G149" s="18">
        <v>0</v>
      </c>
      <c r="H149" s="30">
        <v>0</v>
      </c>
      <c r="I149" s="16">
        <f t="shared" si="26"/>
        <v>107.73649944257181</v>
      </c>
    </row>
    <row r="150" spans="1:11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26"/>
        <v>0</v>
      </c>
    </row>
    <row r="151" spans="1:11" x14ac:dyDescent="0.25">
      <c r="A151" s="29" t="s">
        <v>21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26"/>
        <v>0</v>
      </c>
    </row>
    <row r="152" spans="1:11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26"/>
        <v>0</v>
      </c>
    </row>
    <row r="153" spans="1:11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26"/>
        <v>0</v>
      </c>
    </row>
    <row r="154" spans="1:11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26"/>
        <v>0</v>
      </c>
    </row>
    <row r="155" spans="1:11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26"/>
        <v>0</v>
      </c>
    </row>
    <row r="156" spans="1:11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26"/>
        <v>0</v>
      </c>
    </row>
    <row r="157" spans="1:11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26"/>
        <v>0</v>
      </c>
    </row>
    <row r="158" spans="1:11" x14ac:dyDescent="0.25">
      <c r="A158" s="56" t="s">
        <v>25</v>
      </c>
      <c r="B158" s="57">
        <f>SUM(B137:B153)</f>
        <v>118.24941249414717</v>
      </c>
      <c r="C158" s="57">
        <f t="shared" ref="C158:I158" si="27">SUM(C137:C153)</f>
        <v>3.8567165398035304</v>
      </c>
      <c r="D158" s="57">
        <f t="shared" si="27"/>
        <v>5.4965606674057437</v>
      </c>
      <c r="E158" s="57">
        <f t="shared" si="27"/>
        <v>65.931330894551081</v>
      </c>
      <c r="F158" s="57">
        <f t="shared" si="27"/>
        <v>0</v>
      </c>
      <c r="G158" s="57">
        <f t="shared" si="27"/>
        <v>5.0697139397856121</v>
      </c>
      <c r="H158" s="58">
        <f t="shared" si="27"/>
        <v>5.135469021581808</v>
      </c>
      <c r="I158" s="16">
        <f t="shared" si="27"/>
        <v>203.73920355727495</v>
      </c>
    </row>
    <row r="159" spans="1:11" s="1" customFormat="1" ht="15" thickBot="1" x14ac:dyDescent="0.35">
      <c r="A159" s="61" t="s">
        <v>86</v>
      </c>
      <c r="B159" s="98">
        <f>IF($I158=0,"-",B158/$I158)</f>
        <v>0.58039596910913127</v>
      </c>
      <c r="C159" s="98">
        <f t="shared" ref="C159:H159" si="28">IF($I158=0,"-",C158/$I158)</f>
        <v>1.8929673192323707E-2</v>
      </c>
      <c r="D159" s="98">
        <f t="shared" si="28"/>
        <v>2.6978414421162476E-2</v>
      </c>
      <c r="E159" s="98">
        <f t="shared" si="28"/>
        <v>0.32360650156373333</v>
      </c>
      <c r="F159" s="98">
        <f t="shared" si="28"/>
        <v>0</v>
      </c>
      <c r="G159" s="98">
        <f t="shared" si="28"/>
        <v>2.4883350142087011E-2</v>
      </c>
      <c r="H159" s="99">
        <f t="shared" si="28"/>
        <v>2.5206091571562124E-2</v>
      </c>
      <c r="I159" s="63">
        <f>SUM(B159:H159)</f>
        <v>0.99999999999999989</v>
      </c>
      <c r="K159" s="174"/>
    </row>
    <row r="160" spans="1:11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</row>
    <row r="161" spans="1:9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</row>
    <row r="162" spans="1:9" ht="14.25" customHeight="1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</row>
    <row r="163" spans="1:9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</row>
    <row r="164" spans="1:9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>SUM(B164:H164)</f>
        <v>0</v>
      </c>
    </row>
    <row r="165" spans="1:9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ref="I165:I183" si="29">SUM(B165:H165)</f>
        <v>0</v>
      </c>
    </row>
    <row r="166" spans="1:9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29"/>
        <v>0</v>
      </c>
    </row>
    <row r="167" spans="1:9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29"/>
        <v>0</v>
      </c>
    </row>
    <row r="168" spans="1:9" x14ac:dyDescent="0.25">
      <c r="A168" s="21" t="s">
        <v>67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29"/>
        <v>0</v>
      </c>
    </row>
    <row r="169" spans="1:9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29"/>
        <v>0</v>
      </c>
    </row>
    <row r="170" spans="1:9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29"/>
        <v>0</v>
      </c>
    </row>
    <row r="171" spans="1:9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29"/>
        <v>0</v>
      </c>
    </row>
    <row r="172" spans="1:9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29"/>
        <v>0</v>
      </c>
    </row>
    <row r="173" spans="1:9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29"/>
        <v>0</v>
      </c>
    </row>
    <row r="174" spans="1:9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29"/>
        <v>0</v>
      </c>
    </row>
    <row r="175" spans="1:9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29"/>
        <v>0</v>
      </c>
    </row>
    <row r="176" spans="1:9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29"/>
        <v>0</v>
      </c>
    </row>
    <row r="177" spans="1:11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29"/>
        <v>0</v>
      </c>
    </row>
    <row r="178" spans="1:11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29"/>
        <v>0</v>
      </c>
    </row>
    <row r="179" spans="1:11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29"/>
        <v>0</v>
      </c>
    </row>
    <row r="180" spans="1:11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29"/>
        <v>0</v>
      </c>
    </row>
    <row r="181" spans="1:11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29"/>
        <v>0</v>
      </c>
    </row>
    <row r="182" spans="1:11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29"/>
        <v>0</v>
      </c>
    </row>
    <row r="183" spans="1:11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29"/>
        <v>0</v>
      </c>
    </row>
    <row r="184" spans="1:11" x14ac:dyDescent="0.25">
      <c r="A184" s="56" t="s">
        <v>25</v>
      </c>
      <c r="B184" s="57">
        <f>SUM(B163:B179)</f>
        <v>0</v>
      </c>
      <c r="C184" s="57">
        <f t="shared" ref="C184:I184" si="30">SUM(C163:C179)</f>
        <v>0</v>
      </c>
      <c r="D184" s="57">
        <f t="shared" si="30"/>
        <v>0</v>
      </c>
      <c r="E184" s="57">
        <f t="shared" si="30"/>
        <v>0</v>
      </c>
      <c r="F184" s="57">
        <f t="shared" si="30"/>
        <v>0</v>
      </c>
      <c r="G184" s="57">
        <f t="shared" si="30"/>
        <v>0</v>
      </c>
      <c r="H184" s="58">
        <f t="shared" si="30"/>
        <v>0</v>
      </c>
      <c r="I184" s="16">
        <f t="shared" si="30"/>
        <v>0</v>
      </c>
    </row>
    <row r="185" spans="1:11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31">IF($I184=0,"-",C184/$I184)</f>
        <v>-</v>
      </c>
      <c r="D185" s="98" t="str">
        <f t="shared" si="31"/>
        <v>-</v>
      </c>
      <c r="E185" s="98" t="str">
        <f t="shared" si="31"/>
        <v>-</v>
      </c>
      <c r="F185" s="98" t="str">
        <f t="shared" si="31"/>
        <v>-</v>
      </c>
      <c r="G185" s="98" t="str">
        <f t="shared" si="31"/>
        <v>-</v>
      </c>
      <c r="H185" s="99" t="str">
        <f t="shared" si="31"/>
        <v>-</v>
      </c>
      <c r="I185" s="63">
        <f>SUM(B185:H185)</f>
        <v>0</v>
      </c>
      <c r="K185" s="174"/>
    </row>
    <row r="186" spans="1:11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</row>
    <row r="187" spans="1:11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</row>
    <row r="188" spans="1:11" ht="14.25" customHeight="1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</row>
    <row r="189" spans="1:11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</row>
    <row r="190" spans="1:11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>SUM(B190:H190)</f>
        <v>0</v>
      </c>
    </row>
    <row r="191" spans="1:11" x14ac:dyDescent="0.25">
      <c r="A191" s="29" t="s">
        <v>9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ref="I191:I209" si="32">SUM(B191:H191)</f>
        <v>0</v>
      </c>
    </row>
    <row r="192" spans="1:11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32"/>
        <v>0</v>
      </c>
    </row>
    <row r="193" spans="1:9" x14ac:dyDescent="0.25">
      <c r="A193" s="29" t="s">
        <v>15</v>
      </c>
      <c r="B193" s="18">
        <v>2.5877824730469028</v>
      </c>
      <c r="C193" s="18">
        <v>0.13935820587354544</v>
      </c>
      <c r="D193" s="18">
        <v>9.1501274274937519</v>
      </c>
      <c r="E193" s="18">
        <v>0</v>
      </c>
      <c r="F193" s="214"/>
      <c r="G193" s="18">
        <v>0</v>
      </c>
      <c r="H193" s="30">
        <v>0</v>
      </c>
      <c r="I193" s="16">
        <f t="shared" si="32"/>
        <v>11.877268106414199</v>
      </c>
    </row>
    <row r="194" spans="1:9" x14ac:dyDescent="0.25">
      <c r="A194" s="21" t="s">
        <v>67</v>
      </c>
      <c r="B194" s="22">
        <v>2.2356366929259108</v>
      </c>
      <c r="C194" s="22">
        <v>1.9618422905963346</v>
      </c>
      <c r="D194" s="22">
        <v>3.6367853035106492</v>
      </c>
      <c r="E194" s="22">
        <v>0</v>
      </c>
      <c r="F194" s="214"/>
      <c r="G194" s="22">
        <v>0</v>
      </c>
      <c r="H194" s="23">
        <v>0</v>
      </c>
      <c r="I194" s="24">
        <f t="shared" si="32"/>
        <v>7.8342642870328945</v>
      </c>
    </row>
    <row r="195" spans="1:9" x14ac:dyDescent="0.25">
      <c r="A195" s="29" t="s">
        <v>56</v>
      </c>
      <c r="B195" s="18">
        <v>7.3175662911842114E-9</v>
      </c>
      <c r="C195" s="18">
        <v>7.3175662911842114E-9</v>
      </c>
      <c r="D195" s="18">
        <v>0</v>
      </c>
      <c r="E195" s="18">
        <v>0.5172062337538087</v>
      </c>
      <c r="F195" s="214"/>
      <c r="G195" s="18">
        <v>0</v>
      </c>
      <c r="H195" s="30">
        <v>0</v>
      </c>
      <c r="I195" s="16">
        <f t="shared" si="32"/>
        <v>0.51720624838894125</v>
      </c>
    </row>
    <row r="196" spans="1:9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32"/>
        <v>0</v>
      </c>
    </row>
    <row r="197" spans="1:9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32"/>
        <v>0</v>
      </c>
    </row>
    <row r="198" spans="1:9" x14ac:dyDescent="0.25">
      <c r="A198" s="21" t="s">
        <v>16</v>
      </c>
      <c r="B198" s="22">
        <v>8.3338224301489502E-4</v>
      </c>
      <c r="C198" s="22">
        <v>3.4576135461131306E-4</v>
      </c>
      <c r="D198" s="22">
        <v>6.3610351408318569E-4</v>
      </c>
      <c r="E198" s="22">
        <v>0</v>
      </c>
      <c r="F198" s="214"/>
      <c r="G198" s="22">
        <v>0</v>
      </c>
      <c r="H198" s="23">
        <v>0</v>
      </c>
      <c r="I198" s="24">
        <f t="shared" si="32"/>
        <v>1.8152471117093938E-3</v>
      </c>
    </row>
    <row r="199" spans="1:9" x14ac:dyDescent="0.25">
      <c r="A199" s="29" t="s">
        <v>136</v>
      </c>
      <c r="B199" s="18">
        <v>17.372892253539018</v>
      </c>
      <c r="C199" s="18">
        <v>7.611383846586806</v>
      </c>
      <c r="D199" s="18">
        <v>124.07284585611119</v>
      </c>
      <c r="E199" s="18">
        <v>5.3190549399444222</v>
      </c>
      <c r="F199" s="214"/>
      <c r="G199" s="18">
        <v>0</v>
      </c>
      <c r="H199" s="30">
        <v>0</v>
      </c>
      <c r="I199" s="16">
        <f t="shared" si="32"/>
        <v>154.37617689618145</v>
      </c>
    </row>
    <row r="200" spans="1:9" x14ac:dyDescent="0.25">
      <c r="A200" s="21" t="s">
        <v>24</v>
      </c>
      <c r="B200" s="22">
        <v>1.9491603885122328</v>
      </c>
      <c r="C200" s="22">
        <v>5.5303065420281905E-2</v>
      </c>
      <c r="D200" s="22">
        <v>47.172342730491472</v>
      </c>
      <c r="E200" s="22">
        <v>33.395526771851834</v>
      </c>
      <c r="F200" s="214"/>
      <c r="G200" s="22">
        <v>3.1022121340637128</v>
      </c>
      <c r="H200" s="23">
        <v>9.0985555501709364E-2</v>
      </c>
      <c r="I200" s="24">
        <f t="shared" si="32"/>
        <v>85.765530645841238</v>
      </c>
    </row>
    <row r="201" spans="1:9" x14ac:dyDescent="0.25">
      <c r="A201" s="29" t="s">
        <v>23</v>
      </c>
      <c r="B201" s="18">
        <v>0.46505056432891567</v>
      </c>
      <c r="C201" s="18">
        <v>0.20878634660193726</v>
      </c>
      <c r="D201" s="18">
        <v>0.15854986139549479</v>
      </c>
      <c r="E201" s="18">
        <v>0</v>
      </c>
      <c r="F201" s="214"/>
      <c r="G201" s="18">
        <v>0</v>
      </c>
      <c r="H201" s="30">
        <v>0</v>
      </c>
      <c r="I201" s="16">
        <f t="shared" si="32"/>
        <v>0.83238677232634772</v>
      </c>
    </row>
    <row r="202" spans="1:9" x14ac:dyDescent="0.25">
      <c r="A202" s="21" t="s">
        <v>58</v>
      </c>
      <c r="B202" s="22">
        <v>2.0130156912506756E-3</v>
      </c>
      <c r="C202" s="22">
        <v>2.4050987410854899E-3</v>
      </c>
      <c r="D202" s="22">
        <v>3.1921691596427833E-3</v>
      </c>
      <c r="E202" s="22">
        <v>0</v>
      </c>
      <c r="F202" s="214"/>
      <c r="G202" s="22">
        <v>0</v>
      </c>
      <c r="H202" s="23">
        <v>0</v>
      </c>
      <c r="I202" s="24">
        <f t="shared" si="32"/>
        <v>7.6102835919789492E-3</v>
      </c>
    </row>
    <row r="203" spans="1:9" x14ac:dyDescent="0.25">
      <c r="A203" s="29" t="s">
        <v>21</v>
      </c>
      <c r="B203" s="18">
        <v>0</v>
      </c>
      <c r="C203" s="18">
        <v>0</v>
      </c>
      <c r="D203" s="18">
        <v>0</v>
      </c>
      <c r="E203" s="18">
        <v>0</v>
      </c>
      <c r="F203" s="214"/>
      <c r="G203" s="18">
        <v>0</v>
      </c>
      <c r="H203" s="30">
        <v>0</v>
      </c>
      <c r="I203" s="16">
        <f t="shared" si="32"/>
        <v>0</v>
      </c>
    </row>
    <row r="204" spans="1:9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32"/>
        <v>0</v>
      </c>
    </row>
    <row r="205" spans="1:9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32"/>
        <v>0</v>
      </c>
    </row>
    <row r="206" spans="1:9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32"/>
        <v>0</v>
      </c>
    </row>
    <row r="207" spans="1:9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32"/>
        <v>0</v>
      </c>
    </row>
    <row r="208" spans="1:9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32"/>
        <v>0</v>
      </c>
    </row>
    <row r="209" spans="1:11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32"/>
        <v>0</v>
      </c>
    </row>
    <row r="210" spans="1:11" x14ac:dyDescent="0.25">
      <c r="A210" s="56" t="s">
        <v>25</v>
      </c>
      <c r="B210" s="57">
        <f>SUM(B189:B205)</f>
        <v>24.613368777604812</v>
      </c>
      <c r="C210" s="57">
        <f t="shared" ref="C210:I210" si="33">SUM(C189:C205)</f>
        <v>9.9794246224921661</v>
      </c>
      <c r="D210" s="57">
        <f t="shared" si="33"/>
        <v>184.19447945167627</v>
      </c>
      <c r="E210" s="57">
        <f t="shared" si="33"/>
        <v>39.231787945550067</v>
      </c>
      <c r="F210" s="57">
        <f t="shared" si="33"/>
        <v>0</v>
      </c>
      <c r="G210" s="57">
        <f t="shared" si="33"/>
        <v>3.1022121340637128</v>
      </c>
      <c r="H210" s="58">
        <f t="shared" si="33"/>
        <v>9.0985555501709364E-2</v>
      </c>
      <c r="I210" s="16">
        <f t="shared" si="33"/>
        <v>261.21225848688874</v>
      </c>
    </row>
    <row r="211" spans="1:11" s="1" customFormat="1" ht="15" thickBot="1" x14ac:dyDescent="0.35">
      <c r="A211" s="61" t="s">
        <v>86</v>
      </c>
      <c r="B211" s="98">
        <f>IF($I210=0,"-",B210/$I210)</f>
        <v>9.4227464362436314E-2</v>
      </c>
      <c r="C211" s="98">
        <f t="shared" ref="C211:H211" si="34">IF($I210=0,"-",C210/$I210)</f>
        <v>3.8204273720917552E-2</v>
      </c>
      <c r="D211" s="98">
        <f t="shared" si="34"/>
        <v>0.70515250899268844</v>
      </c>
      <c r="E211" s="98">
        <f t="shared" si="34"/>
        <v>0.15019122062956039</v>
      </c>
      <c r="F211" s="98">
        <f t="shared" si="34"/>
        <v>0</v>
      </c>
      <c r="G211" s="98">
        <f t="shared" si="34"/>
        <v>1.1876211905343733E-2</v>
      </c>
      <c r="H211" s="99">
        <f t="shared" si="34"/>
        <v>3.4832038905354925E-4</v>
      </c>
      <c r="I211" s="63">
        <f>SUM(B211:H211)</f>
        <v>0.99999999999999989</v>
      </c>
      <c r="K211" s="174"/>
    </row>
    <row r="212" spans="1:11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</row>
    <row r="213" spans="1:11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</row>
    <row r="214" spans="1:11" ht="14.25" customHeight="1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</row>
    <row r="215" spans="1:11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</row>
    <row r="216" spans="1:11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>SUM(B216:H216)</f>
        <v>0</v>
      </c>
    </row>
    <row r="217" spans="1:11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ref="I217:I235" si="35">SUM(B217:H217)</f>
        <v>0</v>
      </c>
    </row>
    <row r="218" spans="1:11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35"/>
        <v>0</v>
      </c>
    </row>
    <row r="219" spans="1:11" x14ac:dyDescent="0.25">
      <c r="A219" s="29" t="s">
        <v>15</v>
      </c>
      <c r="B219" s="18">
        <v>0.16803105591389614</v>
      </c>
      <c r="C219" s="18">
        <v>8.6103641072312456E-2</v>
      </c>
      <c r="D219" s="18">
        <v>0.3919249829416751</v>
      </c>
      <c r="E219" s="18">
        <v>0</v>
      </c>
      <c r="F219" s="214"/>
      <c r="G219" s="18">
        <v>0</v>
      </c>
      <c r="H219" s="30">
        <v>0</v>
      </c>
      <c r="I219" s="16">
        <f t="shared" si="35"/>
        <v>0.64605967992788371</v>
      </c>
    </row>
    <row r="220" spans="1:11" x14ac:dyDescent="0.25">
      <c r="A220" s="21" t="s">
        <v>67</v>
      </c>
      <c r="B220" s="22">
        <v>1.4382212237380117E-2</v>
      </c>
      <c r="C220" s="22">
        <v>3.8055460421473557E-2</v>
      </c>
      <c r="D220" s="22">
        <v>1.4159383078725052E-2</v>
      </c>
      <c r="E220" s="22">
        <v>0</v>
      </c>
      <c r="F220" s="214"/>
      <c r="G220" s="22">
        <v>0</v>
      </c>
      <c r="H220" s="23">
        <v>0</v>
      </c>
      <c r="I220" s="24">
        <f t="shared" si="35"/>
        <v>6.6597055737578723E-2</v>
      </c>
    </row>
    <row r="221" spans="1:11" x14ac:dyDescent="0.25">
      <c r="A221" s="29" t="s">
        <v>56</v>
      </c>
      <c r="B221" s="18">
        <v>0</v>
      </c>
      <c r="C221" s="18">
        <v>0</v>
      </c>
      <c r="D221" s="18">
        <v>2.2917884204773622E-4</v>
      </c>
      <c r="E221" s="18">
        <v>1.7188413153580216E-4</v>
      </c>
      <c r="F221" s="214"/>
      <c r="G221" s="18">
        <v>0</v>
      </c>
      <c r="H221" s="30">
        <v>0</v>
      </c>
      <c r="I221" s="16">
        <f t="shared" si="35"/>
        <v>4.0106297358353838E-4</v>
      </c>
    </row>
    <row r="222" spans="1:11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3.0462627764248698E-2</v>
      </c>
      <c r="F222" s="214"/>
      <c r="G222" s="22">
        <v>0</v>
      </c>
      <c r="H222" s="23">
        <v>0</v>
      </c>
      <c r="I222" s="24">
        <f t="shared" si="35"/>
        <v>3.0462627764248698E-2</v>
      </c>
    </row>
    <row r="223" spans="1:11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35"/>
        <v>0</v>
      </c>
    </row>
    <row r="224" spans="1:11" x14ac:dyDescent="0.25">
      <c r="A224" s="21" t="s">
        <v>16</v>
      </c>
      <c r="B224" s="22">
        <v>0</v>
      </c>
      <c r="C224" s="22">
        <v>0</v>
      </c>
      <c r="D224" s="22">
        <v>0</v>
      </c>
      <c r="E224" s="22">
        <v>0</v>
      </c>
      <c r="F224" s="214"/>
      <c r="G224" s="22">
        <v>0</v>
      </c>
      <c r="H224" s="23">
        <v>0</v>
      </c>
      <c r="I224" s="24">
        <f t="shared" si="35"/>
        <v>0</v>
      </c>
    </row>
    <row r="225" spans="1:11" x14ac:dyDescent="0.25">
      <c r="A225" s="29" t="s">
        <v>136</v>
      </c>
      <c r="B225" s="18">
        <v>1.0724936371176139</v>
      </c>
      <c r="C225" s="18">
        <v>6.9101443101399164E-3</v>
      </c>
      <c r="D225" s="18">
        <v>1.9271242814047504</v>
      </c>
      <c r="E225" s="18">
        <v>0.9305351826620053</v>
      </c>
      <c r="F225" s="214"/>
      <c r="G225" s="18">
        <v>0</v>
      </c>
      <c r="H225" s="30">
        <v>0</v>
      </c>
      <c r="I225" s="16">
        <f t="shared" si="35"/>
        <v>3.9370632454945094</v>
      </c>
    </row>
    <row r="226" spans="1:11" x14ac:dyDescent="0.25">
      <c r="A226" s="21" t="s">
        <v>24</v>
      </c>
      <c r="B226" s="22">
        <v>0.42196068381875412</v>
      </c>
      <c r="C226" s="22">
        <v>4.7210850722691983E-3</v>
      </c>
      <c r="D226" s="22">
        <v>1.284397675748377</v>
      </c>
      <c r="E226" s="22">
        <v>2.227660917769672</v>
      </c>
      <c r="F226" s="214"/>
      <c r="G226" s="22">
        <v>0.51982197437968292</v>
      </c>
      <c r="H226" s="23">
        <v>5.8967063308350998E-2</v>
      </c>
      <c r="I226" s="24">
        <f t="shared" si="35"/>
        <v>4.5175294000971071</v>
      </c>
    </row>
    <row r="227" spans="1:11" x14ac:dyDescent="0.25">
      <c r="A227" s="29" t="s">
        <v>23</v>
      </c>
      <c r="B227" s="18">
        <v>2.8033275126505507E-2</v>
      </c>
      <c r="C227" s="18">
        <v>0</v>
      </c>
      <c r="D227" s="18">
        <v>2.8580699153846994E-3</v>
      </c>
      <c r="E227" s="18">
        <v>0</v>
      </c>
      <c r="F227" s="214"/>
      <c r="G227" s="18">
        <v>0</v>
      </c>
      <c r="H227" s="30">
        <v>0</v>
      </c>
      <c r="I227" s="16">
        <f t="shared" si="35"/>
        <v>3.0891345041890207E-2</v>
      </c>
    </row>
    <row r="228" spans="1:11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35"/>
        <v>0</v>
      </c>
    </row>
    <row r="229" spans="1:11" x14ac:dyDescent="0.25">
      <c r="A229" s="29" t="s">
        <v>21</v>
      </c>
      <c r="B229" s="18">
        <v>0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35"/>
        <v>0</v>
      </c>
    </row>
    <row r="230" spans="1:11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35"/>
        <v>0</v>
      </c>
    </row>
    <row r="231" spans="1:11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35"/>
        <v>0</v>
      </c>
    </row>
    <row r="232" spans="1:11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35"/>
        <v>0</v>
      </c>
    </row>
    <row r="233" spans="1:11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35"/>
        <v>0</v>
      </c>
    </row>
    <row r="234" spans="1:11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35"/>
        <v>0</v>
      </c>
    </row>
    <row r="235" spans="1:11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35"/>
        <v>0</v>
      </c>
    </row>
    <row r="236" spans="1:11" x14ac:dyDescent="0.25">
      <c r="A236" s="56" t="s">
        <v>25</v>
      </c>
      <c r="B236" s="57">
        <f>SUM(B215:B231)</f>
        <v>1.7049008642141499</v>
      </c>
      <c r="C236" s="57">
        <f t="shared" ref="C236:I236" si="36">SUM(C215:C231)</f>
        <v>0.13579033087619513</v>
      </c>
      <c r="D236" s="57">
        <f t="shared" si="36"/>
        <v>3.6206935719309601</v>
      </c>
      <c r="E236" s="57">
        <f t="shared" si="36"/>
        <v>3.1888306123274619</v>
      </c>
      <c r="F236" s="57">
        <f t="shared" si="36"/>
        <v>0</v>
      </c>
      <c r="G236" s="57">
        <f t="shared" si="36"/>
        <v>0.51982197437968292</v>
      </c>
      <c r="H236" s="58">
        <f t="shared" si="36"/>
        <v>5.8967063308350998E-2</v>
      </c>
      <c r="I236" s="16">
        <f t="shared" si="36"/>
        <v>9.2290044170368013</v>
      </c>
    </row>
    <row r="237" spans="1:11" s="1" customFormat="1" ht="15" thickBot="1" x14ac:dyDescent="0.35">
      <c r="A237" s="61" t="s">
        <v>86</v>
      </c>
      <c r="B237" s="98">
        <f>IF($I236=0,"-",B236/$I236)</f>
        <v>0.18473291236776221</v>
      </c>
      <c r="C237" s="98">
        <f t="shared" ref="C237:H237" si="37">IF($I236=0,"-",C236/$I236)</f>
        <v>1.4713432212203226E-2</v>
      </c>
      <c r="D237" s="98">
        <f t="shared" si="37"/>
        <v>0.39231680995266799</v>
      </c>
      <c r="E237" s="98">
        <f t="shared" si="37"/>
        <v>0.34552270951792591</v>
      </c>
      <c r="F237" s="98">
        <f t="shared" si="37"/>
        <v>0</v>
      </c>
      <c r="G237" s="98">
        <f t="shared" si="37"/>
        <v>5.632481586205422E-2</v>
      </c>
      <c r="H237" s="99">
        <f t="shared" si="37"/>
        <v>6.3893200873863945E-3</v>
      </c>
      <c r="I237" s="63">
        <f>SUM(B237:H237)</f>
        <v>0.99999999999999978</v>
      </c>
      <c r="K237" s="174"/>
    </row>
    <row r="238" spans="1:11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</row>
    <row r="239" spans="1:11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</row>
    <row r="240" spans="1:11" ht="14.25" customHeight="1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</row>
    <row r="241" spans="1:9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</row>
    <row r="242" spans="1:9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>SUM(B242:H242)</f>
        <v>0</v>
      </c>
    </row>
    <row r="243" spans="1:9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ref="I243:I261" si="38">SUM(B243:H243)</f>
        <v>0</v>
      </c>
    </row>
    <row r="244" spans="1:9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38"/>
        <v>0</v>
      </c>
    </row>
    <row r="245" spans="1:9" x14ac:dyDescent="0.25">
      <c r="A245" s="29" t="s">
        <v>15</v>
      </c>
      <c r="B245" s="18">
        <v>9.7681935020341388</v>
      </c>
      <c r="C245" s="18">
        <v>2.7881428295045328E-2</v>
      </c>
      <c r="D245" s="18">
        <v>1.5192661098602158</v>
      </c>
      <c r="E245" s="18">
        <v>0</v>
      </c>
      <c r="F245" s="214"/>
      <c r="G245" s="18">
        <v>0</v>
      </c>
      <c r="H245" s="30">
        <v>0</v>
      </c>
      <c r="I245" s="16">
        <f t="shared" si="38"/>
        <v>11.315341040189399</v>
      </c>
    </row>
    <row r="246" spans="1:9" x14ac:dyDescent="0.25">
      <c r="A246" s="21" t="s">
        <v>67</v>
      </c>
      <c r="B246" s="22">
        <v>11.937332911297059</v>
      </c>
      <c r="C246" s="22">
        <v>4.3080541445047985E-2</v>
      </c>
      <c r="D246" s="22">
        <v>3.094447769293577</v>
      </c>
      <c r="E246" s="22">
        <v>0</v>
      </c>
      <c r="F246" s="214"/>
      <c r="G246" s="22">
        <v>0</v>
      </c>
      <c r="H246" s="23">
        <v>0</v>
      </c>
      <c r="I246" s="24">
        <f t="shared" si="38"/>
        <v>15.074861222035684</v>
      </c>
    </row>
    <row r="247" spans="1:9" x14ac:dyDescent="0.25">
      <c r="A247" s="29" t="s">
        <v>56</v>
      </c>
      <c r="B247" s="18">
        <v>5.060725432214036E-9</v>
      </c>
      <c r="C247" s="18">
        <v>5.060725432214036E-9</v>
      </c>
      <c r="D247" s="18">
        <v>5.060725432214036E-9</v>
      </c>
      <c r="E247" s="18">
        <v>0.26548297272755039</v>
      </c>
      <c r="F247" s="214"/>
      <c r="G247" s="18">
        <v>0</v>
      </c>
      <c r="H247" s="30">
        <v>0</v>
      </c>
      <c r="I247" s="16">
        <f t="shared" si="38"/>
        <v>0.26548298790972669</v>
      </c>
    </row>
    <row r="248" spans="1:9" x14ac:dyDescent="0.25">
      <c r="A248" s="21" t="s">
        <v>11</v>
      </c>
      <c r="B248" s="22">
        <v>1.2994501047115819E-7</v>
      </c>
      <c r="C248" s="22">
        <v>1.2994501047115819E-7</v>
      </c>
      <c r="D248" s="22">
        <v>1.2994501047115819E-7</v>
      </c>
      <c r="E248" s="22">
        <v>3.4621337930335741E-2</v>
      </c>
      <c r="F248" s="214"/>
      <c r="G248" s="22">
        <v>0</v>
      </c>
      <c r="H248" s="23">
        <v>0</v>
      </c>
      <c r="I248" s="24">
        <f t="shared" si="38"/>
        <v>3.4621727765367157E-2</v>
      </c>
    </row>
    <row r="249" spans="1:9" x14ac:dyDescent="0.25">
      <c r="A249" s="29" t="s">
        <v>57</v>
      </c>
      <c r="B249" s="18">
        <v>0</v>
      </c>
      <c r="C249" s="18">
        <v>0</v>
      </c>
      <c r="D249" s="18">
        <v>0</v>
      </c>
      <c r="E249" s="18">
        <v>0</v>
      </c>
      <c r="F249" s="214"/>
      <c r="G249" s="18">
        <v>0</v>
      </c>
      <c r="H249" s="30">
        <v>0</v>
      </c>
      <c r="I249" s="16">
        <f t="shared" si="38"/>
        <v>0</v>
      </c>
    </row>
    <row r="250" spans="1:9" x14ac:dyDescent="0.25">
      <c r="A250" s="21" t="s">
        <v>16</v>
      </c>
      <c r="B250" s="22">
        <v>3.8565278689576266</v>
      </c>
      <c r="C250" s="22">
        <v>0.11619350536377877</v>
      </c>
      <c r="D250" s="22">
        <v>4.6654670827008662</v>
      </c>
      <c r="E250" s="22">
        <v>8.2635204885590105E-2</v>
      </c>
      <c r="F250" s="214"/>
      <c r="G250" s="22">
        <v>0</v>
      </c>
      <c r="H250" s="23">
        <v>0</v>
      </c>
      <c r="I250" s="24">
        <f t="shared" si="38"/>
        <v>8.720823661907863</v>
      </c>
    </row>
    <row r="251" spans="1:9" x14ac:dyDescent="0.25">
      <c r="A251" s="29" t="s">
        <v>136</v>
      </c>
      <c r="B251" s="18">
        <v>44.687714755818362</v>
      </c>
      <c r="C251" s="18">
        <v>2.2392585701733658</v>
      </c>
      <c r="D251" s="18">
        <v>36.172133454635734</v>
      </c>
      <c r="E251" s="18">
        <v>8.3657567025419641E-2</v>
      </c>
      <c r="F251" s="214"/>
      <c r="G251" s="18">
        <v>0</v>
      </c>
      <c r="H251" s="30">
        <v>0</v>
      </c>
      <c r="I251" s="16">
        <f t="shared" si="38"/>
        <v>83.182764347652892</v>
      </c>
    </row>
    <row r="252" spans="1:9" x14ac:dyDescent="0.25">
      <c r="A252" s="21" t="s">
        <v>24</v>
      </c>
      <c r="B252" s="22">
        <v>9.8874147010011431</v>
      </c>
      <c r="C252" s="22">
        <v>0.36265613597757146</v>
      </c>
      <c r="D252" s="22">
        <v>33.207972416529437</v>
      </c>
      <c r="E252" s="22">
        <v>56.301123581145411</v>
      </c>
      <c r="F252" s="214"/>
      <c r="G252" s="22">
        <v>39.334089250106004</v>
      </c>
      <c r="H252" s="23">
        <v>1.7742259559334137</v>
      </c>
      <c r="I252" s="24">
        <f t="shared" si="38"/>
        <v>140.86748204069298</v>
      </c>
    </row>
    <row r="253" spans="1:9" x14ac:dyDescent="0.25">
      <c r="A253" s="29" t="s">
        <v>23</v>
      </c>
      <c r="B253" s="18">
        <v>5.7024627915007882</v>
      </c>
      <c r="C253" s="18">
        <v>1.7768001753151537</v>
      </c>
      <c r="D253" s="18">
        <v>1.8489379535886141</v>
      </c>
      <c r="E253" s="18">
        <v>0</v>
      </c>
      <c r="F253" s="214"/>
      <c r="G253" s="18">
        <v>0</v>
      </c>
      <c r="H253" s="30">
        <v>0</v>
      </c>
      <c r="I253" s="16">
        <f t="shared" si="38"/>
        <v>9.3282009204045551</v>
      </c>
    </row>
    <row r="254" spans="1:9" x14ac:dyDescent="0.25">
      <c r="A254" s="21" t="s">
        <v>58</v>
      </c>
      <c r="B254" s="22">
        <v>0.11328784118161352</v>
      </c>
      <c r="C254" s="22">
        <v>0.13535336330980532</v>
      </c>
      <c r="D254" s="22">
        <v>0.17964785587824955</v>
      </c>
      <c r="E254" s="22">
        <v>0</v>
      </c>
      <c r="F254" s="214"/>
      <c r="G254" s="22">
        <v>0</v>
      </c>
      <c r="H254" s="23">
        <v>0</v>
      </c>
      <c r="I254" s="24">
        <f t="shared" si="38"/>
        <v>0.42828906036966841</v>
      </c>
    </row>
    <row r="255" spans="1:9" x14ac:dyDescent="0.25">
      <c r="A255" s="29" t="s">
        <v>21</v>
      </c>
      <c r="B255" s="18">
        <v>0.37169567937253617</v>
      </c>
      <c r="C255" s="18">
        <v>0.35124240400003492</v>
      </c>
      <c r="D255" s="18">
        <v>1.1210845376276122</v>
      </c>
      <c r="E255" s="18">
        <v>0</v>
      </c>
      <c r="F255" s="214"/>
      <c r="G255" s="18">
        <v>0</v>
      </c>
      <c r="H255" s="30">
        <v>0</v>
      </c>
      <c r="I255" s="16">
        <f t="shared" si="38"/>
        <v>1.8440226210001833</v>
      </c>
    </row>
    <row r="256" spans="1:9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38"/>
        <v>0</v>
      </c>
    </row>
    <row r="257" spans="1:11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38"/>
        <v>0</v>
      </c>
    </row>
    <row r="258" spans="1:11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38"/>
        <v>0</v>
      </c>
    </row>
    <row r="259" spans="1:11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38"/>
        <v>0</v>
      </c>
    </row>
    <row r="260" spans="1:11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38"/>
        <v>0</v>
      </c>
    </row>
    <row r="261" spans="1:11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38"/>
        <v>0</v>
      </c>
    </row>
    <row r="262" spans="1:11" x14ac:dyDescent="0.25">
      <c r="A262" s="56" t="s">
        <v>25</v>
      </c>
      <c r="B262" s="57">
        <f>SUM(B241:B257)</f>
        <v>86.324630186169017</v>
      </c>
      <c r="C262" s="57">
        <f t="shared" ref="C262:I262" si="39">SUM(C241:C257)</f>
        <v>5.0524662588855396</v>
      </c>
      <c r="D262" s="57">
        <f t="shared" si="39"/>
        <v>81.808957315120026</v>
      </c>
      <c r="E262" s="57">
        <f t="shared" si="39"/>
        <v>56.767520663714308</v>
      </c>
      <c r="F262" s="57">
        <f t="shared" si="39"/>
        <v>0</v>
      </c>
      <c r="G262" s="57">
        <f t="shared" si="39"/>
        <v>39.334089250106004</v>
      </c>
      <c r="H262" s="58">
        <f t="shared" si="39"/>
        <v>1.7742259559334137</v>
      </c>
      <c r="I262" s="16">
        <f t="shared" si="39"/>
        <v>271.06188962992826</v>
      </c>
    </row>
    <row r="263" spans="1:11" s="1" customFormat="1" ht="15" thickBot="1" x14ac:dyDescent="0.35">
      <c r="A263" s="61" t="s">
        <v>86</v>
      </c>
      <c r="B263" s="98">
        <f>IF($I262=0,"-",B262/$I262)</f>
        <v>0.31846834058459916</v>
      </c>
      <c r="C263" s="98">
        <f t="shared" ref="C263:H263" si="40">IF($I262=0,"-",C262/$I262)</f>
        <v>1.8639530130124538E-2</v>
      </c>
      <c r="D263" s="98">
        <f t="shared" si="40"/>
        <v>0.30180914560438971</v>
      </c>
      <c r="E263" s="98">
        <f t="shared" si="40"/>
        <v>0.20942641822949404</v>
      </c>
      <c r="F263" s="98">
        <f t="shared" si="40"/>
        <v>0</v>
      </c>
      <c r="G263" s="98">
        <f t="shared" si="40"/>
        <v>0.14511110102496341</v>
      </c>
      <c r="H263" s="99">
        <f t="shared" si="40"/>
        <v>6.5454644264293484E-3</v>
      </c>
      <c r="I263" s="63">
        <f>SUM(B263:H263)</f>
        <v>1.0000000000000002</v>
      </c>
      <c r="K263" s="174"/>
    </row>
    <row r="264" spans="1:11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</row>
    <row r="265" spans="1:11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</row>
    <row r="266" spans="1:11" ht="14.25" customHeight="1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</row>
    <row r="267" spans="1:11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0</v>
      </c>
    </row>
    <row r="268" spans="1:11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>SUM(B268:H268)</f>
        <v>0</v>
      </c>
    </row>
    <row r="269" spans="1:11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ref="I269:I287" si="41">SUM(B269:H269)</f>
        <v>0</v>
      </c>
    </row>
    <row r="270" spans="1:11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41"/>
        <v>0</v>
      </c>
    </row>
    <row r="271" spans="1:11" x14ac:dyDescent="0.25">
      <c r="A271" s="29" t="s">
        <v>15</v>
      </c>
      <c r="B271" s="18">
        <v>7.7231663461821904</v>
      </c>
      <c r="C271" s="18">
        <v>15.166549105791981</v>
      </c>
      <c r="D271" s="18">
        <v>6.5230495281064362</v>
      </c>
      <c r="E271" s="18">
        <v>0</v>
      </c>
      <c r="F271" s="214"/>
      <c r="G271" s="18">
        <v>0</v>
      </c>
      <c r="H271" s="30">
        <v>0</v>
      </c>
      <c r="I271" s="16">
        <f t="shared" si="41"/>
        <v>29.41276498008061</v>
      </c>
    </row>
    <row r="272" spans="1:11" x14ac:dyDescent="0.25">
      <c r="A272" s="21" t="s">
        <v>67</v>
      </c>
      <c r="B272" s="22">
        <v>2.7856074580012753</v>
      </c>
      <c r="C272" s="22">
        <v>1.9542944191071354</v>
      </c>
      <c r="D272" s="22">
        <v>4.5591334135027024</v>
      </c>
      <c r="E272" s="22">
        <v>0.1412858577369526</v>
      </c>
      <c r="F272" s="214"/>
      <c r="G272" s="22">
        <v>0</v>
      </c>
      <c r="H272" s="23">
        <v>0</v>
      </c>
      <c r="I272" s="24">
        <f t="shared" si="41"/>
        <v>9.4403211483480653</v>
      </c>
    </row>
    <row r="273" spans="1:9" x14ac:dyDescent="0.25">
      <c r="A273" s="29" t="s">
        <v>56</v>
      </c>
      <c r="B273" s="18">
        <v>5.5577668843323523E-9</v>
      </c>
      <c r="C273" s="18">
        <v>5.5577668843323523E-9</v>
      </c>
      <c r="D273" s="18">
        <v>5.5577668843323523E-9</v>
      </c>
      <c r="E273" s="18">
        <v>11.081486913776065</v>
      </c>
      <c r="F273" s="214"/>
      <c r="G273" s="18">
        <v>0</v>
      </c>
      <c r="H273" s="30">
        <v>0</v>
      </c>
      <c r="I273" s="16">
        <f t="shared" si="41"/>
        <v>11.081486930449366</v>
      </c>
    </row>
    <row r="274" spans="1:9" x14ac:dyDescent="0.25">
      <c r="A274" s="21" t="s">
        <v>11</v>
      </c>
      <c r="B274" s="22">
        <v>5.6532008134885896E-8</v>
      </c>
      <c r="C274" s="22">
        <v>5.6532008134885896E-8</v>
      </c>
      <c r="D274" s="22">
        <v>5.6532008134885896E-8</v>
      </c>
      <c r="E274" s="22">
        <v>5.4765386307839836E-3</v>
      </c>
      <c r="F274" s="214"/>
      <c r="G274" s="22">
        <v>0</v>
      </c>
      <c r="H274" s="23">
        <v>0</v>
      </c>
      <c r="I274" s="24">
        <f t="shared" si="41"/>
        <v>5.4767082268083883E-3</v>
      </c>
    </row>
    <row r="275" spans="1:9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41"/>
        <v>0</v>
      </c>
    </row>
    <row r="276" spans="1:9" x14ac:dyDescent="0.25">
      <c r="A276" s="21" t="s">
        <v>16</v>
      </c>
      <c r="B276" s="22">
        <v>7.8552948339152464E-3</v>
      </c>
      <c r="C276" s="22">
        <v>6.8009565913945786E-3</v>
      </c>
      <c r="D276" s="22">
        <v>2.1048770679511716E-2</v>
      </c>
      <c r="E276" s="22">
        <v>0</v>
      </c>
      <c r="F276" s="214"/>
      <c r="G276" s="22">
        <v>0</v>
      </c>
      <c r="H276" s="23">
        <v>0</v>
      </c>
      <c r="I276" s="24">
        <f t="shared" si="41"/>
        <v>3.5705022104821543E-2</v>
      </c>
    </row>
    <row r="277" spans="1:9" x14ac:dyDescent="0.25">
      <c r="A277" s="29" t="s">
        <v>136</v>
      </c>
      <c r="B277" s="18">
        <v>6.9102780041592391</v>
      </c>
      <c r="C277" s="18">
        <v>9.7331695592609666</v>
      </c>
      <c r="D277" s="18">
        <v>18.239203167121893</v>
      </c>
      <c r="E277" s="18">
        <v>0</v>
      </c>
      <c r="F277" s="214"/>
      <c r="G277" s="18">
        <v>0</v>
      </c>
      <c r="H277" s="30">
        <v>0</v>
      </c>
      <c r="I277" s="16">
        <f t="shared" si="41"/>
        <v>34.882650730542096</v>
      </c>
    </row>
    <row r="278" spans="1:9" x14ac:dyDescent="0.25">
      <c r="A278" s="21" t="s">
        <v>24</v>
      </c>
      <c r="B278" s="22">
        <v>0.16315039426666686</v>
      </c>
      <c r="C278" s="22">
        <v>2.501542573326679E-8</v>
      </c>
      <c r="D278" s="22">
        <v>15.018442993466582</v>
      </c>
      <c r="E278" s="22">
        <v>17.149142915952506</v>
      </c>
      <c r="F278" s="214"/>
      <c r="G278" s="22">
        <v>0.41795824707868773</v>
      </c>
      <c r="H278" s="23">
        <v>0</v>
      </c>
      <c r="I278" s="24">
        <f t="shared" si="41"/>
        <v>32.748694575779865</v>
      </c>
    </row>
    <row r="279" spans="1:9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41"/>
        <v>0</v>
      </c>
    </row>
    <row r="280" spans="1:9" x14ac:dyDescent="0.25">
      <c r="A280" s="21" t="s">
        <v>58</v>
      </c>
      <c r="B280" s="22">
        <v>3.1286721433691232E-2</v>
      </c>
      <c r="C280" s="22">
        <v>9.6266835180588411E-3</v>
      </c>
      <c r="D280" s="22">
        <v>9.6266835180588411E-3</v>
      </c>
      <c r="E280" s="22">
        <v>0</v>
      </c>
      <c r="F280" s="214"/>
      <c r="G280" s="22">
        <v>0</v>
      </c>
      <c r="H280" s="23">
        <v>0</v>
      </c>
      <c r="I280" s="24">
        <f t="shared" si="41"/>
        <v>5.0540088469808918E-2</v>
      </c>
    </row>
    <row r="281" spans="1:9" x14ac:dyDescent="0.25">
      <c r="A281" s="29" t="s">
        <v>20</v>
      </c>
      <c r="B281" s="18">
        <v>1.9622334000224469E-3</v>
      </c>
      <c r="C281" s="18">
        <v>6.0376412308382982E-4</v>
      </c>
      <c r="D281" s="18">
        <v>6.0376412308382982E-4</v>
      </c>
      <c r="E281" s="18">
        <v>0</v>
      </c>
      <c r="F281" s="214"/>
      <c r="G281" s="18">
        <v>0</v>
      </c>
      <c r="H281" s="30">
        <v>0</v>
      </c>
      <c r="I281" s="16">
        <f t="shared" si="41"/>
        <v>3.1697616461901063E-3</v>
      </c>
    </row>
    <row r="282" spans="1:9" x14ac:dyDescent="0.25">
      <c r="A282" s="21" t="s">
        <v>21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41"/>
        <v>0</v>
      </c>
    </row>
    <row r="283" spans="1:9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41"/>
        <v>0</v>
      </c>
    </row>
    <row r="284" spans="1:9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41"/>
        <v>0</v>
      </c>
    </row>
    <row r="285" spans="1:9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41"/>
        <v>0</v>
      </c>
    </row>
    <row r="286" spans="1:9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41"/>
        <v>0</v>
      </c>
    </row>
    <row r="287" spans="1:9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41"/>
        <v>0</v>
      </c>
    </row>
    <row r="288" spans="1:9" x14ac:dyDescent="0.25">
      <c r="A288" s="56" t="s">
        <v>25</v>
      </c>
      <c r="B288" s="57">
        <f>SUM(B267:B283)</f>
        <v>17.623306514366774</v>
      </c>
      <c r="C288" s="57">
        <f t="shared" ref="C288:I288" si="42">SUM(C267:C283)</f>
        <v>26.87104457549782</v>
      </c>
      <c r="D288" s="57">
        <f t="shared" si="42"/>
        <v>44.371108382608043</v>
      </c>
      <c r="E288" s="57">
        <f t="shared" si="42"/>
        <v>28.377392226096308</v>
      </c>
      <c r="F288" s="57">
        <f t="shared" si="42"/>
        <v>0</v>
      </c>
      <c r="G288" s="57">
        <f t="shared" si="42"/>
        <v>0.41795824707868773</v>
      </c>
      <c r="H288" s="58">
        <f t="shared" si="42"/>
        <v>0</v>
      </c>
      <c r="I288" s="16">
        <f t="shared" si="42"/>
        <v>117.66080994564761</v>
      </c>
    </row>
    <row r="289" spans="1:11" s="1" customFormat="1" ht="15" thickBot="1" x14ac:dyDescent="0.35">
      <c r="A289" s="61" t="s">
        <v>86</v>
      </c>
      <c r="B289" s="98">
        <f>IF($I288=0,"-",B288/$I288)</f>
        <v>0.14978059833607901</v>
      </c>
      <c r="C289" s="98">
        <f t="shared" ref="C289:H289" si="43">IF($I288=0,"-",C288/$I288)</f>
        <v>0.22837718512995672</v>
      </c>
      <c r="D289" s="98">
        <f t="shared" si="43"/>
        <v>0.37711034288396356</v>
      </c>
      <c r="E289" s="98">
        <f t="shared" si="43"/>
        <v>0.24117964375058268</v>
      </c>
      <c r="F289" s="98">
        <f t="shared" si="43"/>
        <v>0</v>
      </c>
      <c r="G289" s="98">
        <f t="shared" si="43"/>
        <v>3.5522298994181654E-3</v>
      </c>
      <c r="H289" s="99">
        <f t="shared" si="43"/>
        <v>0</v>
      </c>
      <c r="I289" s="63">
        <f>SUM(B289:H289)</f>
        <v>1</v>
      </c>
      <c r="K289" s="174"/>
    </row>
    <row r="290" spans="1:11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</row>
    <row r="291" spans="1:11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</row>
    <row r="292" spans="1:11" ht="14.25" customHeight="1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</row>
    <row r="293" spans="1:11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</row>
    <row r="294" spans="1:11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>SUM(B294:H294)</f>
        <v>0</v>
      </c>
    </row>
    <row r="295" spans="1:11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ref="I295:I313" si="44">SUM(B295:H295)</f>
        <v>0</v>
      </c>
    </row>
    <row r="296" spans="1:11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44"/>
        <v>0</v>
      </c>
    </row>
    <row r="297" spans="1:11" x14ac:dyDescent="0.25">
      <c r="A297" s="29" t="s">
        <v>15</v>
      </c>
      <c r="B297" s="18">
        <v>4.3641466103809083</v>
      </c>
      <c r="C297" s="18">
        <v>14.861624878666023</v>
      </c>
      <c r="D297" s="18">
        <v>1.2125330552942428</v>
      </c>
      <c r="E297" s="18">
        <v>0</v>
      </c>
      <c r="F297" s="214"/>
      <c r="G297" s="18">
        <v>0</v>
      </c>
      <c r="H297" s="30">
        <v>0</v>
      </c>
      <c r="I297" s="16">
        <f t="shared" si="44"/>
        <v>20.438304544341175</v>
      </c>
    </row>
    <row r="298" spans="1:11" x14ac:dyDescent="0.25">
      <c r="A298" s="21" t="s">
        <v>67</v>
      </c>
      <c r="B298" s="22">
        <v>32.530859801204734</v>
      </c>
      <c r="C298" s="22">
        <v>10.787384446137242</v>
      </c>
      <c r="D298" s="22">
        <v>3.1125266060838208</v>
      </c>
      <c r="E298" s="22">
        <v>4.6786577359470942E-2</v>
      </c>
      <c r="F298" s="214"/>
      <c r="G298" s="22">
        <v>0</v>
      </c>
      <c r="H298" s="23">
        <v>0</v>
      </c>
      <c r="I298" s="24">
        <f t="shared" si="44"/>
        <v>46.477557430785268</v>
      </c>
    </row>
    <row r="299" spans="1:11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0.16075037778139839</v>
      </c>
      <c r="F299" s="214"/>
      <c r="G299" s="18">
        <v>0</v>
      </c>
      <c r="H299" s="30">
        <v>0</v>
      </c>
      <c r="I299" s="16">
        <f t="shared" si="44"/>
        <v>0.16075037778139839</v>
      </c>
    </row>
    <row r="300" spans="1:11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44"/>
        <v>0</v>
      </c>
    </row>
    <row r="301" spans="1:11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44"/>
        <v>0</v>
      </c>
    </row>
    <row r="302" spans="1:11" x14ac:dyDescent="0.25">
      <c r="A302" s="21" t="s">
        <v>16</v>
      </c>
      <c r="B302" s="22">
        <v>0.29985839454099084</v>
      </c>
      <c r="C302" s="22">
        <v>4.0863898031189496</v>
      </c>
      <c r="D302" s="22">
        <v>2.7359669496604804</v>
      </c>
      <c r="E302" s="22">
        <v>2.5105642314709158</v>
      </c>
      <c r="F302" s="214"/>
      <c r="G302" s="22">
        <v>0</v>
      </c>
      <c r="H302" s="23">
        <v>0</v>
      </c>
      <c r="I302" s="24">
        <f t="shared" si="44"/>
        <v>9.6327793787913372</v>
      </c>
    </row>
    <row r="303" spans="1:11" x14ac:dyDescent="0.25">
      <c r="A303" s="29" t="s">
        <v>136</v>
      </c>
      <c r="B303" s="18">
        <v>10.389203900177991</v>
      </c>
      <c r="C303" s="18">
        <v>166.24800308035441</v>
      </c>
      <c r="D303" s="18">
        <v>22.140655604875057</v>
      </c>
      <c r="E303" s="18">
        <v>0.57038928068023054</v>
      </c>
      <c r="F303" s="214"/>
      <c r="G303" s="18">
        <v>0</v>
      </c>
      <c r="H303" s="30">
        <v>0</v>
      </c>
      <c r="I303" s="16">
        <f t="shared" si="44"/>
        <v>199.34825186608768</v>
      </c>
    </row>
    <row r="304" spans="1:11" x14ac:dyDescent="0.25">
      <c r="A304" s="21" t="s">
        <v>24</v>
      </c>
      <c r="B304" s="22">
        <v>8.7671059210851645</v>
      </c>
      <c r="C304" s="22">
        <v>2.1316343025482456</v>
      </c>
      <c r="D304" s="22">
        <v>6.7328326209030047</v>
      </c>
      <c r="E304" s="22">
        <v>111.45623544335629</v>
      </c>
      <c r="F304" s="214"/>
      <c r="G304" s="22">
        <v>9.4771639617311472</v>
      </c>
      <c r="H304" s="23">
        <v>2.0909605051410911E-2</v>
      </c>
      <c r="I304" s="24">
        <f t="shared" si="44"/>
        <v>138.58588185467525</v>
      </c>
    </row>
    <row r="305" spans="1:11" x14ac:dyDescent="0.25">
      <c r="A305" s="29" t="s">
        <v>23</v>
      </c>
      <c r="B305" s="18">
        <v>7.7454094849017885E-2</v>
      </c>
      <c r="C305" s="18">
        <v>0.41869329106413972</v>
      </c>
      <c r="D305" s="18">
        <v>0.3920134666128775</v>
      </c>
      <c r="E305" s="18">
        <v>0</v>
      </c>
      <c r="F305" s="214"/>
      <c r="G305" s="18">
        <v>0</v>
      </c>
      <c r="H305" s="30">
        <v>0</v>
      </c>
      <c r="I305" s="16">
        <f t="shared" si="44"/>
        <v>0.88816085252603516</v>
      </c>
    </row>
    <row r="306" spans="1:11" x14ac:dyDescent="0.25">
      <c r="A306" s="21" t="s">
        <v>58</v>
      </c>
      <c r="B306" s="22">
        <v>0.44607456201787538</v>
      </c>
      <c r="C306" s="22">
        <v>0</v>
      </c>
      <c r="D306" s="22">
        <v>0.10534952422124293</v>
      </c>
      <c r="E306" s="22">
        <v>0</v>
      </c>
      <c r="F306" s="214"/>
      <c r="G306" s="22">
        <v>0</v>
      </c>
      <c r="H306" s="23">
        <v>0</v>
      </c>
      <c r="I306" s="24">
        <f t="shared" si="44"/>
        <v>0.55142408623911832</v>
      </c>
    </row>
    <row r="307" spans="1:11" x14ac:dyDescent="0.25">
      <c r="A307" s="29" t="s">
        <v>21</v>
      </c>
      <c r="B307" s="18">
        <v>6.8758636798653772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44"/>
        <v>6.8758636798653772</v>
      </c>
    </row>
    <row r="308" spans="1:11" x14ac:dyDescent="0.25">
      <c r="A308" s="21" t="s">
        <v>20</v>
      </c>
      <c r="B308" s="22">
        <v>0</v>
      </c>
      <c r="C308" s="22">
        <v>0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44"/>
        <v>0</v>
      </c>
    </row>
    <row r="309" spans="1:11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44"/>
        <v>0</v>
      </c>
    </row>
    <row r="310" spans="1:11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44"/>
        <v>0</v>
      </c>
    </row>
    <row r="311" spans="1:11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44"/>
        <v>0</v>
      </c>
    </row>
    <row r="312" spans="1:11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44"/>
        <v>0</v>
      </c>
    </row>
    <row r="313" spans="1:11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44"/>
        <v>0</v>
      </c>
    </row>
    <row r="314" spans="1:11" x14ac:dyDescent="0.25">
      <c r="A314" s="56" t="s">
        <v>25</v>
      </c>
      <c r="B314" s="57">
        <f>SUM(B293:B309)</f>
        <v>63.750566964122051</v>
      </c>
      <c r="C314" s="57">
        <f t="shared" ref="C314:I314" si="45">SUM(C293:C309)</f>
        <v>198.533729801889</v>
      </c>
      <c r="D314" s="57">
        <f t="shared" si="45"/>
        <v>36.43187782765073</v>
      </c>
      <c r="E314" s="57">
        <f t="shared" si="45"/>
        <v>114.74472591064831</v>
      </c>
      <c r="F314" s="57">
        <f t="shared" si="45"/>
        <v>0</v>
      </c>
      <c r="G314" s="57">
        <f t="shared" si="45"/>
        <v>9.4771639617311472</v>
      </c>
      <c r="H314" s="58">
        <f t="shared" si="45"/>
        <v>2.0909605051410911E-2</v>
      </c>
      <c r="I314" s="16">
        <f t="shared" si="45"/>
        <v>422.95897407109265</v>
      </c>
    </row>
    <row r="315" spans="1:11" s="1" customFormat="1" ht="15" thickBot="1" x14ac:dyDescent="0.35">
      <c r="A315" s="61" t="s">
        <v>86</v>
      </c>
      <c r="B315" s="98">
        <f>IF($I314=0,"-",B314/$I314)</f>
        <v>0.15072517873425378</v>
      </c>
      <c r="C315" s="98">
        <f t="shared" ref="C315:H315" si="46">IF($I314=0,"-",C314/$I314)</f>
        <v>0.4693924044002401</v>
      </c>
      <c r="D315" s="98">
        <f t="shared" si="46"/>
        <v>8.6135724883631651E-2</v>
      </c>
      <c r="E315" s="98">
        <f t="shared" si="46"/>
        <v>0.27129043936862196</v>
      </c>
      <c r="F315" s="98">
        <f t="shared" si="46"/>
        <v>0</v>
      </c>
      <c r="G315" s="98">
        <f t="shared" si="46"/>
        <v>2.2406816128077205E-2</v>
      </c>
      <c r="H315" s="99">
        <f t="shared" si="46"/>
        <v>4.9436485175265109E-5</v>
      </c>
      <c r="I315" s="63">
        <f>SUM(B315:H315)</f>
        <v>0.99999999999999989</v>
      </c>
      <c r="K315" s="174"/>
    </row>
    <row r="316" spans="1:11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</row>
    <row r="317" spans="1:11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</row>
    <row r="318" spans="1:11" ht="14.25" customHeight="1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</row>
    <row r="319" spans="1:11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</row>
    <row r="320" spans="1:11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>SUM(B320:H320)</f>
        <v>0</v>
      </c>
    </row>
    <row r="321" spans="1:9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ref="I321:I339" si="47">SUM(B321:H321)</f>
        <v>0</v>
      </c>
    </row>
    <row r="322" spans="1:9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47"/>
        <v>0</v>
      </c>
    </row>
    <row r="323" spans="1:9" x14ac:dyDescent="0.25">
      <c r="A323" s="29" t="s">
        <v>15</v>
      </c>
      <c r="B323" s="18">
        <v>0.44208863428615619</v>
      </c>
      <c r="C323" s="18">
        <v>0.15031753776663348</v>
      </c>
      <c r="D323" s="18">
        <v>8.4116922020250326E-2</v>
      </c>
      <c r="E323" s="18">
        <v>0</v>
      </c>
      <c r="F323" s="214"/>
      <c r="G323" s="18">
        <v>0</v>
      </c>
      <c r="H323" s="30">
        <v>0</v>
      </c>
      <c r="I323" s="16">
        <f t="shared" si="47"/>
        <v>0.67652309407304001</v>
      </c>
    </row>
    <row r="324" spans="1:9" x14ac:dyDescent="0.25">
      <c r="A324" s="21" t="s">
        <v>67</v>
      </c>
      <c r="B324" s="22">
        <v>1.6819540597392335</v>
      </c>
      <c r="C324" s="22">
        <v>3.2001447496716258E-5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47"/>
        <v>1.6819860611867303</v>
      </c>
    </row>
    <row r="325" spans="1:9" x14ac:dyDescent="0.25">
      <c r="A325" s="29" t="s">
        <v>56</v>
      </c>
      <c r="B325" s="18">
        <v>1.7945341255860111E-8</v>
      </c>
      <c r="C325" s="18">
        <v>0.37171897970556239</v>
      </c>
      <c r="D325" s="18">
        <v>0</v>
      </c>
      <c r="E325" s="18">
        <v>0.3407967429908827</v>
      </c>
      <c r="F325" s="214"/>
      <c r="G325" s="18">
        <v>0</v>
      </c>
      <c r="H325" s="30">
        <v>0</v>
      </c>
      <c r="I325" s="16">
        <f t="shared" si="47"/>
        <v>0.71251574064178635</v>
      </c>
    </row>
    <row r="326" spans="1:9" x14ac:dyDescent="0.25">
      <c r="A326" s="21" t="s">
        <v>11</v>
      </c>
      <c r="B326" s="22">
        <v>2.2934076956859788E-8</v>
      </c>
      <c r="C326" s="22">
        <v>0</v>
      </c>
      <c r="D326" s="22">
        <v>0</v>
      </c>
      <c r="E326" s="22">
        <v>2.3274485845374934E-2</v>
      </c>
      <c r="F326" s="214"/>
      <c r="G326" s="22">
        <v>0</v>
      </c>
      <c r="H326" s="23">
        <v>0</v>
      </c>
      <c r="I326" s="24">
        <f t="shared" si="47"/>
        <v>2.3274508779451891E-2</v>
      </c>
    </row>
    <row r="327" spans="1:9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47"/>
        <v>0</v>
      </c>
    </row>
    <row r="328" spans="1:9" x14ac:dyDescent="0.25">
      <c r="A328" s="21" t="s">
        <v>16</v>
      </c>
      <c r="B328" s="22">
        <v>0</v>
      </c>
      <c r="C328" s="22">
        <v>0</v>
      </c>
      <c r="D328" s="22">
        <v>0</v>
      </c>
      <c r="E328" s="22">
        <v>0</v>
      </c>
      <c r="F328" s="214"/>
      <c r="G328" s="22">
        <v>0</v>
      </c>
      <c r="H328" s="23">
        <v>0</v>
      </c>
      <c r="I328" s="24">
        <f t="shared" si="47"/>
        <v>0</v>
      </c>
    </row>
    <row r="329" spans="1:9" x14ac:dyDescent="0.25">
      <c r="A329" s="29" t="s">
        <v>136</v>
      </c>
      <c r="B329" s="18">
        <v>25.04182796729328</v>
      </c>
      <c r="C329" s="18">
        <v>78.447028450209544</v>
      </c>
      <c r="D329" s="18">
        <v>21.573189735721567</v>
      </c>
      <c r="E329" s="18">
        <v>11.964944650435992</v>
      </c>
      <c r="F329" s="214"/>
      <c r="G329" s="18">
        <v>0</v>
      </c>
      <c r="H329" s="30">
        <v>0</v>
      </c>
      <c r="I329" s="16">
        <f t="shared" si="47"/>
        <v>137.0269908036604</v>
      </c>
    </row>
    <row r="330" spans="1:9" x14ac:dyDescent="0.25">
      <c r="A330" s="21" t="s">
        <v>24</v>
      </c>
      <c r="B330" s="22">
        <v>4.676464940645114</v>
      </c>
      <c r="C330" s="22">
        <v>1.063914083723523</v>
      </c>
      <c r="D330" s="22">
        <v>2.553373931765285</v>
      </c>
      <c r="E330" s="22">
        <v>112.56093690949487</v>
      </c>
      <c r="F330" s="214"/>
      <c r="G330" s="22">
        <v>7.5095440138171865</v>
      </c>
      <c r="H330" s="23">
        <v>0</v>
      </c>
      <c r="I330" s="24">
        <f t="shared" si="47"/>
        <v>128.36423387944598</v>
      </c>
    </row>
    <row r="331" spans="1:9" x14ac:dyDescent="0.25">
      <c r="A331" s="29" t="s">
        <v>23</v>
      </c>
      <c r="B331" s="18">
        <v>0.95656641511865215</v>
      </c>
      <c r="C331" s="18">
        <v>0</v>
      </c>
      <c r="D331" s="18">
        <v>0.64660920089332119</v>
      </c>
      <c r="E331" s="18">
        <v>0</v>
      </c>
      <c r="F331" s="214"/>
      <c r="G331" s="18">
        <v>0</v>
      </c>
      <c r="H331" s="30">
        <v>0</v>
      </c>
      <c r="I331" s="16">
        <f t="shared" si="47"/>
        <v>1.6031756160119732</v>
      </c>
    </row>
    <row r="332" spans="1:9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47"/>
        <v>0</v>
      </c>
    </row>
    <row r="333" spans="1:9" x14ac:dyDescent="0.25">
      <c r="A333" s="29" t="s">
        <v>21</v>
      </c>
      <c r="B333" s="18">
        <v>0</v>
      </c>
      <c r="C333" s="18">
        <v>0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47"/>
        <v>0</v>
      </c>
    </row>
    <row r="334" spans="1:9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47"/>
        <v>0</v>
      </c>
    </row>
    <row r="335" spans="1:9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47"/>
        <v>0</v>
      </c>
    </row>
    <row r="336" spans="1:9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47"/>
        <v>0</v>
      </c>
    </row>
    <row r="337" spans="1:11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47"/>
        <v>0</v>
      </c>
    </row>
    <row r="338" spans="1:11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47"/>
        <v>0</v>
      </c>
    </row>
    <row r="339" spans="1:11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47"/>
        <v>0</v>
      </c>
    </row>
    <row r="340" spans="1:11" x14ac:dyDescent="0.25">
      <c r="A340" s="56" t="s">
        <v>25</v>
      </c>
      <c r="B340" s="57">
        <f>SUM(B319:B335)</f>
        <v>32.798902057961854</v>
      </c>
      <c r="C340" s="57">
        <f t="shared" ref="C340:I340" si="48">SUM(C319:C335)</f>
        <v>80.033011052852757</v>
      </c>
      <c r="D340" s="57">
        <f t="shared" si="48"/>
        <v>24.857289790400422</v>
      </c>
      <c r="E340" s="57">
        <f t="shared" si="48"/>
        <v>124.88995278876712</v>
      </c>
      <c r="F340" s="57">
        <f t="shared" si="48"/>
        <v>0</v>
      </c>
      <c r="G340" s="57">
        <f t="shared" si="48"/>
        <v>7.5095440138171865</v>
      </c>
      <c r="H340" s="58">
        <f t="shared" si="48"/>
        <v>0</v>
      </c>
      <c r="I340" s="16">
        <f t="shared" si="48"/>
        <v>270.08869970379936</v>
      </c>
    </row>
    <row r="341" spans="1:11" s="1" customFormat="1" ht="15" thickBot="1" x14ac:dyDescent="0.35">
      <c r="A341" s="61" t="s">
        <v>86</v>
      </c>
      <c r="B341" s="98">
        <f>IF($I340=0,"-",B340/$I340)</f>
        <v>0.121437520688321</v>
      </c>
      <c r="C341" s="98">
        <f t="shared" ref="C341:H341" si="49">IF($I340=0,"-",C340/$I340)</f>
        <v>0.29632121277426005</v>
      </c>
      <c r="D341" s="98">
        <f t="shared" si="49"/>
        <v>9.203380155356701E-2</v>
      </c>
      <c r="E341" s="98">
        <f t="shared" si="49"/>
        <v>0.46240347310247087</v>
      </c>
      <c r="F341" s="98">
        <f t="shared" si="49"/>
        <v>0</v>
      </c>
      <c r="G341" s="98">
        <f t="shared" si="49"/>
        <v>2.7803991881380993E-2</v>
      </c>
      <c r="H341" s="99">
        <f t="shared" si="49"/>
        <v>0</v>
      </c>
      <c r="I341" s="63">
        <f>SUM(B341:H341)</f>
        <v>0.99999999999999989</v>
      </c>
      <c r="K341" s="174"/>
    </row>
    <row r="342" spans="1:11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</row>
    <row r="343" spans="1:11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</row>
    <row r="344" spans="1:11" ht="14.25" customHeight="1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</row>
    <row r="345" spans="1:11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</row>
    <row r="346" spans="1:11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>SUM(B346:H346)</f>
        <v>0</v>
      </c>
    </row>
    <row r="347" spans="1:11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ref="I347:I365" si="50">SUM(B347:H347)</f>
        <v>0</v>
      </c>
    </row>
    <row r="348" spans="1:11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50"/>
        <v>0</v>
      </c>
    </row>
    <row r="349" spans="1:11" x14ac:dyDescent="0.25">
      <c r="A349" s="29" t="s">
        <v>15</v>
      </c>
      <c r="B349" s="18">
        <v>0.3267463756417715</v>
      </c>
      <c r="C349" s="18">
        <v>0.12721946604300477</v>
      </c>
      <c r="D349" s="18">
        <v>0.30935095457325235</v>
      </c>
      <c r="E349" s="18">
        <v>0.12721946604300477</v>
      </c>
      <c r="F349" s="214"/>
      <c r="G349" s="18">
        <v>0</v>
      </c>
      <c r="H349" s="30">
        <v>0</v>
      </c>
      <c r="I349" s="16">
        <f t="shared" si="50"/>
        <v>0.89053626230103333</v>
      </c>
    </row>
    <row r="350" spans="1:11" x14ac:dyDescent="0.25">
      <c r="A350" s="21" t="s">
        <v>67</v>
      </c>
      <c r="B350" s="22">
        <v>0.69558671832799146</v>
      </c>
      <c r="C350" s="22">
        <v>0.17415103017339084</v>
      </c>
      <c r="D350" s="22">
        <v>0.1751684325389628</v>
      </c>
      <c r="E350" s="22">
        <v>0.17415103017339084</v>
      </c>
      <c r="F350" s="214"/>
      <c r="G350" s="22">
        <v>0</v>
      </c>
      <c r="H350" s="23">
        <v>0</v>
      </c>
      <c r="I350" s="24">
        <f t="shared" si="50"/>
        <v>1.2190572112137359</v>
      </c>
    </row>
    <row r="351" spans="1:11" x14ac:dyDescent="0.25">
      <c r="A351" s="29" t="s">
        <v>56</v>
      </c>
      <c r="B351" s="18">
        <v>4.112243742668306E-9</v>
      </c>
      <c r="C351" s="18">
        <v>4.112243742668306E-9</v>
      </c>
      <c r="D351" s="18">
        <v>0</v>
      </c>
      <c r="E351" s="18">
        <v>0.41143724850287466</v>
      </c>
      <c r="F351" s="214"/>
      <c r="G351" s="18">
        <v>0</v>
      </c>
      <c r="H351" s="30">
        <v>0</v>
      </c>
      <c r="I351" s="16">
        <f t="shared" si="50"/>
        <v>0.41143725672736214</v>
      </c>
    </row>
    <row r="352" spans="1:11" x14ac:dyDescent="0.25">
      <c r="A352" s="21" t="s">
        <v>11</v>
      </c>
      <c r="B352" s="22">
        <v>1.8625599896045601E-9</v>
      </c>
      <c r="C352" s="22">
        <v>1.8625599896045601E-9</v>
      </c>
      <c r="D352" s="22">
        <v>1.8625599896045601E-9</v>
      </c>
      <c r="E352" s="22">
        <v>5.4731352313742748E-4</v>
      </c>
      <c r="F352" s="214"/>
      <c r="G352" s="22">
        <v>0</v>
      </c>
      <c r="H352" s="23">
        <v>0</v>
      </c>
      <c r="I352" s="24">
        <f t="shared" si="50"/>
        <v>5.4731911081739627E-4</v>
      </c>
    </row>
    <row r="353" spans="1:11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50"/>
        <v>0</v>
      </c>
    </row>
    <row r="354" spans="1:11" x14ac:dyDescent="0.25">
      <c r="A354" s="21" t="s">
        <v>16</v>
      </c>
      <c r="B354" s="22">
        <v>1.3927297578577936E-2</v>
      </c>
      <c r="C354" s="22">
        <v>5.5709190314311742E-2</v>
      </c>
      <c r="D354" s="22">
        <v>1.3927297578577936E-2</v>
      </c>
      <c r="E354" s="22">
        <v>1.3927297578577936E-2</v>
      </c>
      <c r="F354" s="214"/>
      <c r="G354" s="22">
        <v>0</v>
      </c>
      <c r="H354" s="23">
        <v>0</v>
      </c>
      <c r="I354" s="24">
        <f t="shared" si="50"/>
        <v>9.7491083050045557E-2</v>
      </c>
    </row>
    <row r="355" spans="1:11" x14ac:dyDescent="0.25">
      <c r="A355" s="29" t="s">
        <v>136</v>
      </c>
      <c r="B355" s="18">
        <v>6.6759171996967064</v>
      </c>
      <c r="C355" s="18">
        <v>208.96219235232766</v>
      </c>
      <c r="D355" s="18">
        <v>99.18878269020415</v>
      </c>
      <c r="E355" s="18">
        <v>1.9554465349372782E-8</v>
      </c>
      <c r="F355" s="214"/>
      <c r="G355" s="18">
        <v>0</v>
      </c>
      <c r="H355" s="30">
        <v>0</v>
      </c>
      <c r="I355" s="16">
        <f t="shared" si="50"/>
        <v>314.82689226178297</v>
      </c>
    </row>
    <row r="356" spans="1:11" x14ac:dyDescent="0.25">
      <c r="A356" s="21" t="s">
        <v>24</v>
      </c>
      <c r="B356" s="22">
        <v>1.7626476625963921</v>
      </c>
      <c r="C356" s="22">
        <v>1.4656733882899595</v>
      </c>
      <c r="D356" s="22">
        <v>7.4701037083080735</v>
      </c>
      <c r="E356" s="22">
        <v>243.37527619470683</v>
      </c>
      <c r="F356" s="214"/>
      <c r="G356" s="22">
        <v>4.7024937751951166</v>
      </c>
      <c r="H356" s="23">
        <v>7.7968166337892258E-3</v>
      </c>
      <c r="I356" s="24">
        <f t="shared" si="50"/>
        <v>258.7839915457302</v>
      </c>
    </row>
    <row r="357" spans="1:11" x14ac:dyDescent="0.25">
      <c r="A357" s="29" t="s">
        <v>23</v>
      </c>
      <c r="B357" s="18">
        <v>0.22894462573858468</v>
      </c>
      <c r="C357" s="18">
        <v>0.14049509322276391</v>
      </c>
      <c r="D357" s="18">
        <v>0.47353084121820527</v>
      </c>
      <c r="E357" s="18">
        <v>0.14049509322276391</v>
      </c>
      <c r="F357" s="214"/>
      <c r="G357" s="18">
        <v>0</v>
      </c>
      <c r="H357" s="30">
        <v>0</v>
      </c>
      <c r="I357" s="16">
        <f t="shared" si="50"/>
        <v>0.98346565340231773</v>
      </c>
    </row>
    <row r="358" spans="1:11" x14ac:dyDescent="0.25">
      <c r="A358" s="21" t="s">
        <v>58</v>
      </c>
      <c r="B358" s="22">
        <v>2.1765169387430086</v>
      </c>
      <c r="C358" s="22">
        <v>3.6911034181810933</v>
      </c>
      <c r="D358" s="22">
        <v>6.7314955361642115</v>
      </c>
      <c r="E358" s="22">
        <v>7.1994945492106518E-8</v>
      </c>
      <c r="F358" s="214"/>
      <c r="G358" s="22">
        <v>0</v>
      </c>
      <c r="H358" s="23">
        <v>0</v>
      </c>
      <c r="I358" s="24">
        <f t="shared" si="50"/>
        <v>12.599115965083259</v>
      </c>
    </row>
    <row r="359" spans="1:11" x14ac:dyDescent="0.25">
      <c r="A359" s="29" t="s">
        <v>21</v>
      </c>
      <c r="B359" s="18">
        <v>5.8052541776710447</v>
      </c>
      <c r="C359" s="18">
        <v>16.963179896083279</v>
      </c>
      <c r="D359" s="18">
        <v>10.601201560042911</v>
      </c>
      <c r="E359" s="18">
        <v>5.5616059389662054</v>
      </c>
      <c r="F359" s="214"/>
      <c r="G359" s="18">
        <v>0</v>
      </c>
      <c r="H359" s="30">
        <v>0</v>
      </c>
      <c r="I359" s="16">
        <f t="shared" si="50"/>
        <v>38.93124157276344</v>
      </c>
    </row>
    <row r="360" spans="1:11" x14ac:dyDescent="0.25">
      <c r="A360" s="21" t="s">
        <v>20</v>
      </c>
      <c r="B360" s="22">
        <v>8.6088159926238389E-2</v>
      </c>
      <c r="C360" s="22">
        <v>4.6345393762875977</v>
      </c>
      <c r="D360" s="22">
        <v>1.4429289197396902</v>
      </c>
      <c r="E360" s="22">
        <v>3.9133691634751174E-9</v>
      </c>
      <c r="F360" s="214"/>
      <c r="G360" s="22">
        <v>0</v>
      </c>
      <c r="H360" s="23">
        <v>0</v>
      </c>
      <c r="I360" s="24">
        <f t="shared" si="50"/>
        <v>6.1635564598668955</v>
      </c>
    </row>
    <row r="361" spans="1:11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50"/>
        <v>0</v>
      </c>
    </row>
    <row r="362" spans="1:11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50"/>
        <v>0</v>
      </c>
    </row>
    <row r="363" spans="1:11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50"/>
        <v>0</v>
      </c>
    </row>
    <row r="364" spans="1:11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50"/>
        <v>0</v>
      </c>
    </row>
    <row r="365" spans="1:11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50"/>
        <v>0</v>
      </c>
    </row>
    <row r="366" spans="1:11" x14ac:dyDescent="0.25">
      <c r="A366" s="56" t="s">
        <v>25</v>
      </c>
      <c r="B366" s="57">
        <f>SUM(B345:B361)</f>
        <v>17.771629161895117</v>
      </c>
      <c r="C366" s="57">
        <f t="shared" ref="C366:I366" si="51">SUM(C345:C361)</f>
        <v>236.21426321689788</v>
      </c>
      <c r="D366" s="57">
        <f t="shared" si="51"/>
        <v>126.40648994223059</v>
      </c>
      <c r="E366" s="57">
        <f t="shared" si="51"/>
        <v>249.80465967817955</v>
      </c>
      <c r="F366" s="57">
        <f t="shared" si="51"/>
        <v>0</v>
      </c>
      <c r="G366" s="57">
        <f t="shared" si="51"/>
        <v>4.7024937751951166</v>
      </c>
      <c r="H366" s="58">
        <f t="shared" si="51"/>
        <v>7.7968166337892258E-3</v>
      </c>
      <c r="I366" s="16">
        <f t="shared" si="51"/>
        <v>634.90733259103195</v>
      </c>
    </row>
    <row r="367" spans="1:11" s="1" customFormat="1" ht="15" thickBot="1" x14ac:dyDescent="0.35">
      <c r="A367" s="61" t="s">
        <v>86</v>
      </c>
      <c r="B367" s="98">
        <f>IF($I366=0,"-",B366/$I366)</f>
        <v>2.7990902372114358E-2</v>
      </c>
      <c r="C367" s="98">
        <f t="shared" ref="C367:H367" si="52">IF($I366=0,"-",C366/$I366)</f>
        <v>0.37204525934976485</v>
      </c>
      <c r="D367" s="98">
        <f t="shared" si="52"/>
        <v>0.19909439291931103</v>
      </c>
      <c r="E367" s="98">
        <f t="shared" si="52"/>
        <v>0.39345058224282359</v>
      </c>
      <c r="F367" s="98">
        <f t="shared" si="52"/>
        <v>0</v>
      </c>
      <c r="G367" s="98">
        <f t="shared" si="52"/>
        <v>7.4065828725027065E-3</v>
      </c>
      <c r="H367" s="99">
        <f t="shared" si="52"/>
        <v>1.2280243483676149E-5</v>
      </c>
      <c r="I367" s="63">
        <f>SUM(B367:H367)</f>
        <v>1.0000000000000002</v>
      </c>
      <c r="K367" s="174"/>
    </row>
    <row r="368" spans="1:11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</row>
    <row r="369" spans="1:9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</row>
    <row r="370" spans="1:9" ht="14.25" customHeight="1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</row>
    <row r="371" spans="1:9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</row>
    <row r="372" spans="1:9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>SUM(B372:H372)</f>
        <v>0</v>
      </c>
    </row>
    <row r="373" spans="1:9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ref="I373:I391" si="53">SUM(B373:H373)</f>
        <v>0</v>
      </c>
    </row>
    <row r="374" spans="1:9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53"/>
        <v>0</v>
      </c>
    </row>
    <row r="375" spans="1:9" x14ac:dyDescent="0.25">
      <c r="A375" s="29" t="s">
        <v>15</v>
      </c>
      <c r="B375" s="18">
        <v>6.931062501846375</v>
      </c>
      <c r="C375" s="18">
        <v>0.11361702043904376</v>
      </c>
      <c r="D375" s="18">
        <v>6.3704238177473647</v>
      </c>
      <c r="E375" s="18">
        <v>2.9483743565587994E-9</v>
      </c>
      <c r="F375" s="214"/>
      <c r="G375" s="18">
        <v>0</v>
      </c>
      <c r="H375" s="30">
        <v>0</v>
      </c>
      <c r="I375" s="16">
        <f t="shared" si="53"/>
        <v>13.415103342981157</v>
      </c>
    </row>
    <row r="376" spans="1:9" x14ac:dyDescent="0.25">
      <c r="A376" s="21" t="s">
        <v>67</v>
      </c>
      <c r="B376" s="22">
        <v>32.384371085252035</v>
      </c>
      <c r="C376" s="22">
        <v>6.7912923430065802E-2</v>
      </c>
      <c r="D376" s="22">
        <v>3.1043016608321176E-8</v>
      </c>
      <c r="E376" s="22">
        <v>0.14288361631322993</v>
      </c>
      <c r="F376" s="214"/>
      <c r="G376" s="22">
        <v>0</v>
      </c>
      <c r="H376" s="23">
        <v>0</v>
      </c>
      <c r="I376" s="24">
        <f t="shared" si="53"/>
        <v>32.595167656038342</v>
      </c>
    </row>
    <row r="377" spans="1:9" x14ac:dyDescent="0.25">
      <c r="A377" s="29" t="s">
        <v>56</v>
      </c>
      <c r="B377" s="18">
        <v>6.2071063135923407E-9</v>
      </c>
      <c r="C377" s="18">
        <v>6.2071063135923407E-9</v>
      </c>
      <c r="D377" s="18">
        <v>6.2071063135923407E-9</v>
      </c>
      <c r="E377" s="18">
        <v>192.76494741546458</v>
      </c>
      <c r="F377" s="214"/>
      <c r="G377" s="18">
        <v>0</v>
      </c>
      <c r="H377" s="30">
        <v>0</v>
      </c>
      <c r="I377" s="16">
        <f t="shared" si="53"/>
        <v>192.76494743408588</v>
      </c>
    </row>
    <row r="378" spans="1:9" x14ac:dyDescent="0.25">
      <c r="A378" s="21" t="s">
        <v>11</v>
      </c>
      <c r="B378" s="22">
        <v>2.006735617026538E-8</v>
      </c>
      <c r="C378" s="22">
        <v>2.006735617026538E-8</v>
      </c>
      <c r="D378" s="22">
        <v>2.006735617026538E-8</v>
      </c>
      <c r="E378" s="22">
        <v>1.3114932260256507</v>
      </c>
      <c r="F378" s="214"/>
      <c r="G378" s="22">
        <v>0</v>
      </c>
      <c r="H378" s="23">
        <v>0</v>
      </c>
      <c r="I378" s="24">
        <f t="shared" si="53"/>
        <v>1.3114932862277191</v>
      </c>
    </row>
    <row r="379" spans="1:9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0</v>
      </c>
      <c r="F379" s="214"/>
      <c r="G379" s="18">
        <v>0</v>
      </c>
      <c r="H379" s="30">
        <v>0</v>
      </c>
      <c r="I379" s="16">
        <f t="shared" si="53"/>
        <v>0</v>
      </c>
    </row>
    <row r="380" spans="1:9" x14ac:dyDescent="0.25">
      <c r="A380" s="21" t="s">
        <v>16</v>
      </c>
      <c r="B380" s="22">
        <v>0.18000899868385112</v>
      </c>
      <c r="C380" s="22">
        <v>3.390114727635553E-10</v>
      </c>
      <c r="D380" s="22">
        <v>0.32609823107757219</v>
      </c>
      <c r="E380" s="22">
        <v>8.7162849608867429E-2</v>
      </c>
      <c r="F380" s="214"/>
      <c r="G380" s="22">
        <v>0</v>
      </c>
      <c r="H380" s="23">
        <v>0</v>
      </c>
      <c r="I380" s="24">
        <f t="shared" si="53"/>
        <v>0.59327007970930223</v>
      </c>
    </row>
    <row r="381" spans="1:9" x14ac:dyDescent="0.25">
      <c r="A381" s="29" t="s">
        <v>136</v>
      </c>
      <c r="B381" s="18">
        <v>18.330200394798009</v>
      </c>
      <c r="C381" s="18">
        <v>0.62911502952871712</v>
      </c>
      <c r="D381" s="18">
        <v>25.768905745757291</v>
      </c>
      <c r="E381" s="18">
        <v>4.6609549260054799E-3</v>
      </c>
      <c r="F381" s="214"/>
      <c r="G381" s="18">
        <v>0</v>
      </c>
      <c r="H381" s="30">
        <v>0</v>
      </c>
      <c r="I381" s="16">
        <f t="shared" si="53"/>
        <v>44.732882125010015</v>
      </c>
    </row>
    <row r="382" spans="1:9" x14ac:dyDescent="0.25">
      <c r="A382" s="21" t="s">
        <v>24</v>
      </c>
      <c r="B382" s="22">
        <v>3.4213330446278283</v>
      </c>
      <c r="C382" s="22">
        <v>2.6424372022128338E-3</v>
      </c>
      <c r="D382" s="22">
        <v>0.97559899662264271</v>
      </c>
      <c r="E382" s="22">
        <v>13.696306403122943</v>
      </c>
      <c r="F382" s="214"/>
      <c r="G382" s="22">
        <v>12.92650270031079</v>
      </c>
      <c r="H382" s="23">
        <v>0</v>
      </c>
      <c r="I382" s="24">
        <f t="shared" si="53"/>
        <v>31.022383581886416</v>
      </c>
    </row>
    <row r="383" spans="1:9" x14ac:dyDescent="0.25">
      <c r="A383" s="29" t="s">
        <v>23</v>
      </c>
      <c r="B383" s="18">
        <v>3.2428085196071583</v>
      </c>
      <c r="C383" s="18">
        <v>6.5991213993534843E-8</v>
      </c>
      <c r="D383" s="18">
        <v>6.5991213993534843E-8</v>
      </c>
      <c r="E383" s="18">
        <v>6.5991213993534843E-8</v>
      </c>
      <c r="F383" s="214"/>
      <c r="G383" s="18">
        <v>0</v>
      </c>
      <c r="H383" s="30">
        <v>0</v>
      </c>
      <c r="I383" s="16">
        <f t="shared" si="53"/>
        <v>3.2428087175807998</v>
      </c>
    </row>
    <row r="384" spans="1:9" x14ac:dyDescent="0.25">
      <c r="A384" s="21" t="s">
        <v>58</v>
      </c>
      <c r="B384" s="22">
        <v>2.5300284669602129</v>
      </c>
      <c r="C384" s="22">
        <v>0.63250711674005322</v>
      </c>
      <c r="D384" s="22">
        <v>0.63250711674005322</v>
      </c>
      <c r="E384" s="22">
        <v>0.63250711674005322</v>
      </c>
      <c r="F384" s="214"/>
      <c r="G384" s="22">
        <v>0</v>
      </c>
      <c r="H384" s="23">
        <v>0</v>
      </c>
      <c r="I384" s="24">
        <f t="shared" si="53"/>
        <v>4.4275498171803722</v>
      </c>
    </row>
    <row r="385" spans="1:11" x14ac:dyDescent="0.25">
      <c r="A385" s="29" t="s">
        <v>21</v>
      </c>
      <c r="B385" s="18">
        <v>6.4572043200645641</v>
      </c>
      <c r="C385" s="18">
        <v>1.614301080016141</v>
      </c>
      <c r="D385" s="18">
        <v>1.614301080016141</v>
      </c>
      <c r="E385" s="18">
        <v>1.614301080016141</v>
      </c>
      <c r="F385" s="214"/>
      <c r="G385" s="18">
        <v>0</v>
      </c>
      <c r="H385" s="30">
        <v>0</v>
      </c>
      <c r="I385" s="16">
        <f t="shared" si="53"/>
        <v>11.300107560112986</v>
      </c>
    </row>
    <row r="386" spans="1:11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53"/>
        <v>0</v>
      </c>
    </row>
    <row r="387" spans="1:11" x14ac:dyDescent="0.25">
      <c r="A387" s="32" t="s">
        <v>62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53"/>
        <v>0</v>
      </c>
    </row>
    <row r="388" spans="1:11" ht="14.4" x14ac:dyDescent="0.3">
      <c r="A388" s="34" t="s">
        <v>22</v>
      </c>
      <c r="B388" s="35">
        <v>0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53"/>
        <v>0</v>
      </c>
    </row>
    <row r="389" spans="1:11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53"/>
        <v>0</v>
      </c>
    </row>
    <row r="390" spans="1:11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53"/>
        <v>0</v>
      </c>
    </row>
    <row r="391" spans="1:11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53"/>
        <v>0</v>
      </c>
    </row>
    <row r="392" spans="1:11" x14ac:dyDescent="0.25">
      <c r="A392" s="56" t="s">
        <v>25</v>
      </c>
      <c r="B392" s="57">
        <f>SUM(B371:B387)</f>
        <v>73.477017358114495</v>
      </c>
      <c r="C392" s="57">
        <f t="shared" ref="C392:I392" si="54">SUM(C371:C387)</f>
        <v>3.0600956999609217</v>
      </c>
      <c r="D392" s="57">
        <f t="shared" si="54"/>
        <v>35.687835111269756</v>
      </c>
      <c r="E392" s="57">
        <f t="shared" si="54"/>
        <v>210.25426273115701</v>
      </c>
      <c r="F392" s="57">
        <f t="shared" si="54"/>
        <v>0</v>
      </c>
      <c r="G392" s="57">
        <f t="shared" si="54"/>
        <v>12.92650270031079</v>
      </c>
      <c r="H392" s="58">
        <f t="shared" si="54"/>
        <v>0</v>
      </c>
      <c r="I392" s="16">
        <f t="shared" si="54"/>
        <v>335.40571360081293</v>
      </c>
    </row>
    <row r="393" spans="1:11" s="1" customFormat="1" ht="15" thickBot="1" x14ac:dyDescent="0.35">
      <c r="A393" s="61" t="s">
        <v>86</v>
      </c>
      <c r="B393" s="98">
        <f>IF($I392=0,"-",B392/$I392)</f>
        <v>0.21906906882798077</v>
      </c>
      <c r="C393" s="98">
        <f t="shared" ref="C393:H393" si="55">IF($I392=0,"-",C392/$I392)</f>
        <v>9.1235646140570247E-3</v>
      </c>
      <c r="D393" s="98">
        <f t="shared" si="55"/>
        <v>0.10640198918538417</v>
      </c>
      <c r="E393" s="98">
        <f t="shared" si="55"/>
        <v>0.62686547725717523</v>
      </c>
      <c r="F393" s="98">
        <f t="shared" si="55"/>
        <v>0</v>
      </c>
      <c r="G393" s="98">
        <f t="shared" si="55"/>
        <v>3.8539900115402981E-2</v>
      </c>
      <c r="H393" s="99">
        <f t="shared" si="55"/>
        <v>0</v>
      </c>
      <c r="I393" s="63">
        <f>SUM(B393:H393)</f>
        <v>1.0000000000000002</v>
      </c>
      <c r="K393" s="174"/>
    </row>
    <row r="394" spans="1:11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</row>
    <row r="395" spans="1:11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</row>
    <row r="396" spans="1:11" ht="14.25" customHeight="1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</row>
    <row r="397" spans="1:11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</row>
    <row r="398" spans="1:11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>SUM(B398:H398)</f>
        <v>0</v>
      </c>
    </row>
    <row r="399" spans="1:11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ref="I399:I417" si="56">SUM(B399:H399)</f>
        <v>0</v>
      </c>
    </row>
    <row r="400" spans="1:11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56"/>
        <v>0</v>
      </c>
    </row>
    <row r="401" spans="1:9" x14ac:dyDescent="0.25">
      <c r="A401" s="29" t="s">
        <v>15</v>
      </c>
      <c r="B401" s="18">
        <v>3.60393434904777</v>
      </c>
      <c r="C401" s="18">
        <v>3.3241871581704339</v>
      </c>
      <c r="D401" s="18">
        <v>1.2877538242648744E-3</v>
      </c>
      <c r="E401" s="18">
        <v>0</v>
      </c>
      <c r="F401" s="214"/>
      <c r="G401" s="18">
        <v>0</v>
      </c>
      <c r="H401" s="30">
        <v>0</v>
      </c>
      <c r="I401" s="16">
        <f t="shared" si="56"/>
        <v>6.9294092610424691</v>
      </c>
    </row>
    <row r="402" spans="1:9" x14ac:dyDescent="0.25">
      <c r="A402" s="21" t="s">
        <v>67</v>
      </c>
      <c r="B402" s="22">
        <v>0.96655210371851119</v>
      </c>
      <c r="C402" s="22">
        <v>0.42405770860610731</v>
      </c>
      <c r="D402" s="22">
        <v>0.76901861558495166</v>
      </c>
      <c r="E402" s="22">
        <v>0</v>
      </c>
      <c r="F402" s="214"/>
      <c r="G402" s="22">
        <v>0</v>
      </c>
      <c r="H402" s="23">
        <v>0</v>
      </c>
      <c r="I402" s="24">
        <f t="shared" si="56"/>
        <v>2.1596284279095701</v>
      </c>
    </row>
    <row r="403" spans="1:9" x14ac:dyDescent="0.25">
      <c r="A403" s="29" t="s">
        <v>56</v>
      </c>
      <c r="B403" s="18">
        <v>7.3717708629947133E-9</v>
      </c>
      <c r="C403" s="18">
        <v>0</v>
      </c>
      <c r="D403" s="18">
        <v>0</v>
      </c>
      <c r="E403" s="18">
        <v>0.16380786049473905</v>
      </c>
      <c r="F403" s="214"/>
      <c r="G403" s="18">
        <v>0</v>
      </c>
      <c r="H403" s="30">
        <v>0</v>
      </c>
      <c r="I403" s="16">
        <f t="shared" si="56"/>
        <v>0.16380786786650992</v>
      </c>
    </row>
    <row r="404" spans="1:9" x14ac:dyDescent="0.25">
      <c r="A404" s="21" t="s">
        <v>11</v>
      </c>
      <c r="B404" s="22">
        <v>2.6403421898168854E-9</v>
      </c>
      <c r="C404" s="22">
        <v>0</v>
      </c>
      <c r="D404" s="22">
        <v>0</v>
      </c>
      <c r="E404" s="22">
        <v>7.6844374864655264E-3</v>
      </c>
      <c r="F404" s="214"/>
      <c r="G404" s="22">
        <v>0</v>
      </c>
      <c r="H404" s="23">
        <v>0</v>
      </c>
      <c r="I404" s="24">
        <f t="shared" si="56"/>
        <v>7.6844401268077161E-3</v>
      </c>
    </row>
    <row r="405" spans="1:9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56"/>
        <v>0</v>
      </c>
    </row>
    <row r="406" spans="1:9" x14ac:dyDescent="0.25">
      <c r="A406" s="21" t="s">
        <v>16</v>
      </c>
      <c r="B406" s="22">
        <v>1.605887760746357E-3</v>
      </c>
      <c r="C406" s="22">
        <v>0</v>
      </c>
      <c r="D406" s="22">
        <v>1.2044158205597678E-3</v>
      </c>
      <c r="E406" s="22">
        <v>0</v>
      </c>
      <c r="F406" s="214"/>
      <c r="G406" s="22">
        <v>0</v>
      </c>
      <c r="H406" s="23">
        <v>0</v>
      </c>
      <c r="I406" s="24">
        <f t="shared" si="56"/>
        <v>2.8103035813061249E-3</v>
      </c>
    </row>
    <row r="407" spans="1:9" x14ac:dyDescent="0.25">
      <c r="A407" s="29" t="s">
        <v>136</v>
      </c>
      <c r="B407" s="18">
        <v>26.117214481209384</v>
      </c>
      <c r="C407" s="18">
        <v>105.21606040950012</v>
      </c>
      <c r="D407" s="18">
        <v>26.211138271552958</v>
      </c>
      <c r="E407" s="18">
        <v>1.2306962383854707</v>
      </c>
      <c r="F407" s="214"/>
      <c r="G407" s="18">
        <v>0</v>
      </c>
      <c r="H407" s="30">
        <v>0</v>
      </c>
      <c r="I407" s="16">
        <f t="shared" si="56"/>
        <v>158.77510940064792</v>
      </c>
    </row>
    <row r="408" spans="1:9" x14ac:dyDescent="0.25">
      <c r="A408" s="21" t="s">
        <v>24</v>
      </c>
      <c r="B408" s="22">
        <v>3.8213558652318609</v>
      </c>
      <c r="C408" s="22">
        <v>0.46298004264233966</v>
      </c>
      <c r="D408" s="22">
        <v>0.61383183954308007</v>
      </c>
      <c r="E408" s="22">
        <v>53.091772814493254</v>
      </c>
      <c r="F408" s="214"/>
      <c r="G408" s="22">
        <v>8.7556258125404671</v>
      </c>
      <c r="H408" s="23">
        <v>0</v>
      </c>
      <c r="I408" s="24">
        <f t="shared" si="56"/>
        <v>66.745566374451002</v>
      </c>
    </row>
    <row r="409" spans="1:9" x14ac:dyDescent="0.25">
      <c r="A409" s="29" t="s">
        <v>23</v>
      </c>
      <c r="B409" s="18">
        <v>0.1657848486500077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56"/>
        <v>0.1657848486500077</v>
      </c>
    </row>
    <row r="410" spans="1:9" x14ac:dyDescent="0.25">
      <c r="A410" s="21" t="s">
        <v>58</v>
      </c>
      <c r="B410" s="22">
        <v>3.4834700152975809E-2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56"/>
        <v>3.4834700152975809E-2</v>
      </c>
    </row>
    <row r="411" spans="1:9" x14ac:dyDescent="0.25">
      <c r="A411" s="29" t="s">
        <v>21</v>
      </c>
      <c r="B411" s="18">
        <v>5.2191362598535171E-2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56"/>
        <v>5.2191362598535171E-2</v>
      </c>
    </row>
    <row r="412" spans="1:9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56"/>
        <v>0</v>
      </c>
    </row>
    <row r="413" spans="1:9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56"/>
        <v>0</v>
      </c>
    </row>
    <row r="414" spans="1:9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56"/>
        <v>0</v>
      </c>
    </row>
    <row r="415" spans="1:9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56"/>
        <v>0</v>
      </c>
    </row>
    <row r="416" spans="1:9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56"/>
        <v>0</v>
      </c>
    </row>
    <row r="417" spans="1:11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56"/>
        <v>0</v>
      </c>
    </row>
    <row r="418" spans="1:11" x14ac:dyDescent="0.25">
      <c r="A418" s="56" t="s">
        <v>25</v>
      </c>
      <c r="B418" s="57">
        <f>SUM(B397:B413)</f>
        <v>34.763473608381901</v>
      </c>
      <c r="C418" s="57">
        <f t="shared" ref="C418:I418" si="57">SUM(C397:C413)</f>
        <v>109.427285318919</v>
      </c>
      <c r="D418" s="57">
        <f t="shared" si="57"/>
        <v>27.596480896325815</v>
      </c>
      <c r="E418" s="57">
        <f t="shared" si="57"/>
        <v>54.493961350859927</v>
      </c>
      <c r="F418" s="57">
        <f t="shared" si="57"/>
        <v>0</v>
      </c>
      <c r="G418" s="57">
        <f t="shared" si="57"/>
        <v>8.7556258125404671</v>
      </c>
      <c r="H418" s="58">
        <f t="shared" si="57"/>
        <v>0</v>
      </c>
      <c r="I418" s="16">
        <f t="shared" si="57"/>
        <v>235.0368269870271</v>
      </c>
    </row>
    <row r="419" spans="1:11" s="1" customFormat="1" ht="15" thickBot="1" x14ac:dyDescent="0.35">
      <c r="A419" s="61" t="s">
        <v>86</v>
      </c>
      <c r="B419" s="98">
        <f>IF($I418=0,"-",B418/$I418)</f>
        <v>0.14790649641598794</v>
      </c>
      <c r="C419" s="98">
        <f t="shared" ref="C419:H419" si="58">IF($I418=0,"-",C418/$I418)</f>
        <v>0.46557506209424304</v>
      </c>
      <c r="D419" s="98">
        <f t="shared" si="58"/>
        <v>0.11741343367373236</v>
      </c>
      <c r="E419" s="98">
        <f t="shared" si="58"/>
        <v>0.23185286344028005</v>
      </c>
      <c r="F419" s="98">
        <f t="shared" si="58"/>
        <v>0</v>
      </c>
      <c r="G419" s="98">
        <f t="shared" si="58"/>
        <v>3.7252144375756635E-2</v>
      </c>
      <c r="H419" s="99">
        <f t="shared" si="58"/>
        <v>0</v>
      </c>
      <c r="I419" s="63">
        <f>SUM(B419:H419)</f>
        <v>1</v>
      </c>
      <c r="K419" s="174"/>
    </row>
    <row r="420" spans="1:11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</row>
    <row r="421" spans="1:11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</row>
    <row r="422" spans="1:11" ht="14.25" customHeight="1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</row>
    <row r="423" spans="1:11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</row>
    <row r="424" spans="1:11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>SUM(B424:H424)</f>
        <v>0</v>
      </c>
    </row>
    <row r="425" spans="1:11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ref="I425:I443" si="59">SUM(B425:H425)</f>
        <v>0</v>
      </c>
    </row>
    <row r="426" spans="1:11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59"/>
        <v>0</v>
      </c>
    </row>
    <row r="427" spans="1:11" x14ac:dyDescent="0.25">
      <c r="A427" s="29" t="s">
        <v>15</v>
      </c>
      <c r="B427" s="18">
        <v>4.4352468802882727</v>
      </c>
      <c r="C427" s="18">
        <v>0.22731614825967447</v>
      </c>
      <c r="D427" s="18">
        <v>0.83766193930456689</v>
      </c>
      <c r="E427" s="18">
        <v>0</v>
      </c>
      <c r="F427" s="214"/>
      <c r="G427" s="18">
        <v>0</v>
      </c>
      <c r="H427" s="30">
        <v>0</v>
      </c>
      <c r="I427" s="16">
        <f t="shared" si="59"/>
        <v>5.5002249678525148</v>
      </c>
    </row>
    <row r="428" spans="1:11" x14ac:dyDescent="0.25">
      <c r="A428" s="21" t="s">
        <v>67</v>
      </c>
      <c r="B428" s="22">
        <v>2.7789186147292111</v>
      </c>
      <c r="C428" s="22">
        <v>1.2685055748811789</v>
      </c>
      <c r="D428" s="22">
        <v>0.74767377649102362</v>
      </c>
      <c r="E428" s="22">
        <v>0</v>
      </c>
      <c r="F428" s="214"/>
      <c r="G428" s="22">
        <v>0</v>
      </c>
      <c r="H428" s="23">
        <v>0</v>
      </c>
      <c r="I428" s="24">
        <f t="shared" si="59"/>
        <v>4.7950979661014133</v>
      </c>
    </row>
    <row r="429" spans="1:11" x14ac:dyDescent="0.25">
      <c r="A429" s="29" t="s">
        <v>56</v>
      </c>
      <c r="B429" s="18">
        <v>2.5325179484363942E-9</v>
      </c>
      <c r="C429" s="18">
        <v>2.5325179484363942E-9</v>
      </c>
      <c r="D429" s="18">
        <v>2.5325179484363942E-9</v>
      </c>
      <c r="E429" s="18">
        <v>5.9180568924876331E-2</v>
      </c>
      <c r="F429" s="214"/>
      <c r="G429" s="18">
        <v>0</v>
      </c>
      <c r="H429" s="30">
        <v>0</v>
      </c>
      <c r="I429" s="16">
        <f t="shared" si="59"/>
        <v>5.9180576522430174E-2</v>
      </c>
    </row>
    <row r="430" spans="1:11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59"/>
        <v>0</v>
      </c>
    </row>
    <row r="431" spans="1:11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59"/>
        <v>0</v>
      </c>
    </row>
    <row r="432" spans="1:11" x14ac:dyDescent="0.25">
      <c r="A432" s="21" t="s">
        <v>16</v>
      </c>
      <c r="B432" s="22">
        <v>0.94420250843222431</v>
      </c>
      <c r="C432" s="22">
        <v>0.94420250843222431</v>
      </c>
      <c r="D432" s="22">
        <v>0.94420250843222431</v>
      </c>
      <c r="E432" s="22">
        <v>2.1244556439725049</v>
      </c>
      <c r="F432" s="214"/>
      <c r="G432" s="22">
        <v>0</v>
      </c>
      <c r="H432" s="23">
        <v>0</v>
      </c>
      <c r="I432" s="24">
        <f t="shared" si="59"/>
        <v>4.957063169269178</v>
      </c>
    </row>
    <row r="433" spans="1:11" x14ac:dyDescent="0.25">
      <c r="A433" s="29" t="s">
        <v>136</v>
      </c>
      <c r="B433" s="18">
        <v>27.254230166955381</v>
      </c>
      <c r="C433" s="18">
        <v>31.974594311664305</v>
      </c>
      <c r="D433" s="18">
        <v>13.988915679832663</v>
      </c>
      <c r="E433" s="18">
        <v>2.3171646189187478</v>
      </c>
      <c r="F433" s="214"/>
      <c r="G433" s="18">
        <v>0</v>
      </c>
      <c r="H433" s="30">
        <v>0</v>
      </c>
      <c r="I433" s="16">
        <f t="shared" si="59"/>
        <v>75.534904777371096</v>
      </c>
    </row>
    <row r="434" spans="1:11" x14ac:dyDescent="0.25">
      <c r="A434" s="21" t="s">
        <v>24</v>
      </c>
      <c r="B434" s="22">
        <v>22.144542462162256</v>
      </c>
      <c r="C434" s="22">
        <v>1.1349626665592281E-2</v>
      </c>
      <c r="D434" s="22">
        <v>12.773683429051616</v>
      </c>
      <c r="E434" s="22">
        <v>98.709838065448338</v>
      </c>
      <c r="F434" s="214"/>
      <c r="G434" s="22">
        <v>18.355826998121763</v>
      </c>
      <c r="H434" s="23">
        <v>3.1679780762412943E-2</v>
      </c>
      <c r="I434" s="24">
        <f t="shared" si="59"/>
        <v>152.02692036221197</v>
      </c>
    </row>
    <row r="435" spans="1:11" x14ac:dyDescent="0.25">
      <c r="A435" s="29" t="s">
        <v>23</v>
      </c>
      <c r="B435" s="18">
        <v>13.735278084556443</v>
      </c>
      <c r="C435" s="18">
        <v>1.788278468648858E-2</v>
      </c>
      <c r="D435" s="18">
        <v>1.4412189964270186</v>
      </c>
      <c r="E435" s="18">
        <v>0</v>
      </c>
      <c r="F435" s="214"/>
      <c r="G435" s="18">
        <v>0</v>
      </c>
      <c r="H435" s="30">
        <v>0</v>
      </c>
      <c r="I435" s="16">
        <f t="shared" si="59"/>
        <v>15.19437986566995</v>
      </c>
    </row>
    <row r="436" spans="1:11" x14ac:dyDescent="0.25">
      <c r="A436" s="21" t="s">
        <v>58</v>
      </c>
      <c r="B436" s="22">
        <v>1.6044402772698827</v>
      </c>
      <c r="C436" s="22">
        <v>0.10636888292439124</v>
      </c>
      <c r="D436" s="22">
        <v>1.2172493731581024</v>
      </c>
      <c r="E436" s="22">
        <v>0</v>
      </c>
      <c r="F436" s="214"/>
      <c r="G436" s="22">
        <v>0</v>
      </c>
      <c r="H436" s="23">
        <v>0</v>
      </c>
      <c r="I436" s="24">
        <f t="shared" si="59"/>
        <v>2.9280585333523765</v>
      </c>
    </row>
    <row r="437" spans="1:11" x14ac:dyDescent="0.25">
      <c r="A437" s="29" t="s">
        <v>21</v>
      </c>
      <c r="B437" s="18">
        <v>4.7477792556840672</v>
      </c>
      <c r="C437" s="18">
        <v>3.5019217290289792</v>
      </c>
      <c r="D437" s="18">
        <v>10.135388092689096</v>
      </c>
      <c r="E437" s="18">
        <v>0</v>
      </c>
      <c r="F437" s="214"/>
      <c r="G437" s="18">
        <v>0</v>
      </c>
      <c r="H437" s="30">
        <v>0</v>
      </c>
      <c r="I437" s="16">
        <f t="shared" si="59"/>
        <v>18.385089077402142</v>
      </c>
    </row>
    <row r="438" spans="1:11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59"/>
        <v>0</v>
      </c>
    </row>
    <row r="439" spans="1:11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59"/>
        <v>0</v>
      </c>
    </row>
    <row r="440" spans="1:11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59"/>
        <v>0</v>
      </c>
    </row>
    <row r="441" spans="1:11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59"/>
        <v>0</v>
      </c>
    </row>
    <row r="442" spans="1:11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59"/>
        <v>0</v>
      </c>
    </row>
    <row r="443" spans="1:11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59"/>
        <v>0</v>
      </c>
    </row>
    <row r="444" spans="1:11" x14ac:dyDescent="0.25">
      <c r="A444" s="56" t="s">
        <v>25</v>
      </c>
      <c r="B444" s="57">
        <f>SUM(B423:B439)</f>
        <v>77.644638252610264</v>
      </c>
      <c r="C444" s="57">
        <f t="shared" ref="C444:I444" si="60">SUM(C423:C439)</f>
        <v>38.052141569075353</v>
      </c>
      <c r="D444" s="57">
        <f t="shared" si="60"/>
        <v>42.085993797918832</v>
      </c>
      <c r="E444" s="57">
        <f t="shared" si="60"/>
        <v>103.21063889726446</v>
      </c>
      <c r="F444" s="57">
        <f t="shared" si="60"/>
        <v>0</v>
      </c>
      <c r="G444" s="57">
        <f t="shared" si="60"/>
        <v>18.355826998121763</v>
      </c>
      <c r="H444" s="58">
        <f t="shared" si="60"/>
        <v>3.1679780762412943E-2</v>
      </c>
      <c r="I444" s="16">
        <f t="shared" si="60"/>
        <v>279.38091929575307</v>
      </c>
    </row>
    <row r="445" spans="1:11" s="1" customFormat="1" ht="15" thickBot="1" x14ac:dyDescent="0.35">
      <c r="A445" s="61" t="s">
        <v>86</v>
      </c>
      <c r="B445" s="98">
        <f>IF($I444=0,"-",B444/$I444)</f>
        <v>0.27791675411596573</v>
      </c>
      <c r="C445" s="98">
        <f t="shared" ref="C445:H445" si="61">IF($I444=0,"-",C444/$I444)</f>
        <v>0.13620164778967347</v>
      </c>
      <c r="D445" s="98">
        <f t="shared" si="61"/>
        <v>0.15064018653817418</v>
      </c>
      <c r="E445" s="98">
        <f t="shared" si="61"/>
        <v>0.36942622695004279</v>
      </c>
      <c r="F445" s="98">
        <f t="shared" si="61"/>
        <v>0</v>
      </c>
      <c r="G445" s="98">
        <f t="shared" si="61"/>
        <v>6.5701791820257621E-2</v>
      </c>
      <c r="H445" s="99">
        <f t="shared" si="61"/>
        <v>1.1339278588627121E-4</v>
      </c>
      <c r="I445" s="63">
        <f>SUM(B445:H445)</f>
        <v>1</v>
      </c>
      <c r="K445" s="174"/>
    </row>
    <row r="446" spans="1:11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</row>
    <row r="447" spans="1:11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</row>
    <row r="448" spans="1:11" ht="14.25" customHeight="1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</row>
    <row r="449" spans="1:10" x14ac:dyDescent="0.25">
      <c r="A449" s="13" t="s">
        <v>6</v>
      </c>
      <c r="B449" s="224"/>
      <c r="C449" s="225"/>
      <c r="D449" s="225"/>
      <c r="E449" s="226"/>
      <c r="F449" s="14">
        <v>2.1744691597264318E-2</v>
      </c>
      <c r="G449" s="224"/>
      <c r="H449" s="226"/>
      <c r="I449" s="16">
        <f>SUM(B449:H449)</f>
        <v>2.1744691597264318E-2</v>
      </c>
      <c r="J449" s="6"/>
    </row>
    <row r="450" spans="1:10" x14ac:dyDescent="0.25">
      <c r="A450" s="21" t="s">
        <v>7</v>
      </c>
      <c r="B450" s="227"/>
      <c r="C450" s="228"/>
      <c r="D450" s="228"/>
      <c r="E450" s="229"/>
      <c r="F450" s="22">
        <v>9.820000000000001E-2</v>
      </c>
      <c r="G450" s="227"/>
      <c r="H450" s="229"/>
      <c r="I450" s="24">
        <f>SUM(B450:H450)</f>
        <v>9.820000000000001E-2</v>
      </c>
      <c r="J450" s="6"/>
    </row>
    <row r="451" spans="1:10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ref="I451:I469" si="62">SUM(B451:H451)</f>
        <v>0</v>
      </c>
      <c r="J451" s="6"/>
    </row>
    <row r="452" spans="1:10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62"/>
        <v>0</v>
      </c>
      <c r="J452" s="6"/>
    </row>
    <row r="453" spans="1:10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62"/>
        <v>0</v>
      </c>
      <c r="J453" s="6"/>
    </row>
    <row r="454" spans="1:10" x14ac:dyDescent="0.25">
      <c r="A454" s="21" t="s">
        <v>67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62"/>
        <v>0</v>
      </c>
      <c r="J454" s="6"/>
    </row>
    <row r="455" spans="1:10" x14ac:dyDescent="0.25">
      <c r="A455" s="29" t="s">
        <v>56</v>
      </c>
      <c r="B455" s="227"/>
      <c r="C455" s="228"/>
      <c r="D455" s="228"/>
      <c r="E455" s="229"/>
      <c r="F455" s="18">
        <v>12.262426839085746</v>
      </c>
      <c r="G455" s="227"/>
      <c r="H455" s="229"/>
      <c r="I455" s="16">
        <f t="shared" si="62"/>
        <v>12.262426839085746</v>
      </c>
      <c r="J455" s="6"/>
    </row>
    <row r="456" spans="1:10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62"/>
        <v>0</v>
      </c>
      <c r="J456" s="6"/>
    </row>
    <row r="457" spans="1:10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62"/>
        <v>0</v>
      </c>
      <c r="J457" s="6"/>
    </row>
    <row r="458" spans="1:10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62"/>
        <v>0</v>
      </c>
      <c r="J458" s="6"/>
    </row>
    <row r="459" spans="1:10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62"/>
        <v>0</v>
      </c>
      <c r="J459" s="6"/>
    </row>
    <row r="460" spans="1:10" x14ac:dyDescent="0.25">
      <c r="A460" s="21" t="s">
        <v>24</v>
      </c>
      <c r="B460" s="227"/>
      <c r="C460" s="228"/>
      <c r="D460" s="228"/>
      <c r="E460" s="229"/>
      <c r="F460" s="22">
        <v>54.683774617843774</v>
      </c>
      <c r="G460" s="227"/>
      <c r="H460" s="229"/>
      <c r="I460" s="24">
        <f t="shared" si="62"/>
        <v>54.683774617843774</v>
      </c>
      <c r="J460" s="6"/>
    </row>
    <row r="461" spans="1:10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62"/>
        <v>0</v>
      </c>
      <c r="J461" s="6"/>
    </row>
    <row r="462" spans="1:10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62"/>
        <v>0</v>
      </c>
      <c r="J462" s="6"/>
    </row>
    <row r="463" spans="1:10" x14ac:dyDescent="0.25">
      <c r="A463" s="29" t="s">
        <v>21</v>
      </c>
      <c r="B463" s="227"/>
      <c r="C463" s="228"/>
      <c r="D463" s="228"/>
      <c r="E463" s="229"/>
      <c r="F463" s="18">
        <v>0</v>
      </c>
      <c r="G463" s="227"/>
      <c r="H463" s="229"/>
      <c r="I463" s="16">
        <f t="shared" si="62"/>
        <v>0</v>
      </c>
      <c r="J463" s="6"/>
    </row>
    <row r="464" spans="1:10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62"/>
        <v>0</v>
      </c>
      <c r="J464" s="6"/>
    </row>
    <row r="465" spans="1:11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62"/>
        <v>0</v>
      </c>
      <c r="J465" s="6"/>
    </row>
    <row r="466" spans="1:11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62"/>
        <v>0</v>
      </c>
      <c r="J466" s="6"/>
    </row>
    <row r="467" spans="1:11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62"/>
        <v>0</v>
      </c>
      <c r="J467" s="6"/>
    </row>
    <row r="468" spans="1:11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62"/>
        <v>0</v>
      </c>
      <c r="J468" s="6"/>
    </row>
    <row r="469" spans="1:11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62"/>
        <v>0</v>
      </c>
      <c r="J469" s="6"/>
    </row>
    <row r="470" spans="1:11" x14ac:dyDescent="0.25">
      <c r="A470" s="56" t="s">
        <v>25</v>
      </c>
      <c r="B470" s="57">
        <f>SUM(B449:B465)</f>
        <v>0</v>
      </c>
      <c r="C470" s="57">
        <f t="shared" ref="C470:I470" si="63">SUM(C449:C465)</f>
        <v>0</v>
      </c>
      <c r="D470" s="57">
        <f t="shared" si="63"/>
        <v>0</v>
      </c>
      <c r="E470" s="57">
        <f t="shared" si="63"/>
        <v>0</v>
      </c>
      <c r="F470" s="57">
        <f t="shared" si="63"/>
        <v>67.066146148526784</v>
      </c>
      <c r="G470" s="57">
        <f t="shared" si="63"/>
        <v>0</v>
      </c>
      <c r="H470" s="58">
        <f t="shared" si="63"/>
        <v>0</v>
      </c>
      <c r="I470" s="16">
        <f t="shared" si="63"/>
        <v>67.066146148526784</v>
      </c>
    </row>
    <row r="471" spans="1:11" s="1" customFormat="1" ht="15" thickBot="1" x14ac:dyDescent="0.35">
      <c r="A471" s="61" t="s">
        <v>86</v>
      </c>
      <c r="B471" s="98">
        <f>IF($I470=0,"-",B470/$I470)</f>
        <v>0</v>
      </c>
      <c r="C471" s="98">
        <f t="shared" ref="C471:H471" si="64">IF($I470=0,"-",C470/$I470)</f>
        <v>0</v>
      </c>
      <c r="D471" s="98">
        <f t="shared" si="64"/>
        <v>0</v>
      </c>
      <c r="E471" s="98">
        <f t="shared" si="64"/>
        <v>0</v>
      </c>
      <c r="F471" s="98">
        <f t="shared" si="64"/>
        <v>1</v>
      </c>
      <c r="G471" s="98">
        <f t="shared" si="64"/>
        <v>0</v>
      </c>
      <c r="H471" s="99">
        <f t="shared" si="64"/>
        <v>0</v>
      </c>
      <c r="I471" s="63">
        <f>SUM(B471:H471)</f>
        <v>1</v>
      </c>
      <c r="K471" s="174"/>
    </row>
    <row r="472" spans="1:11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</row>
    <row r="473" spans="1:11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</row>
    <row r="474" spans="1:11" ht="14.25" customHeight="1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</row>
    <row r="475" spans="1:11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  <c r="J475" s="6"/>
    </row>
    <row r="476" spans="1:11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>SUM(B476:H476)</f>
        <v>0</v>
      </c>
      <c r="J476" s="6"/>
    </row>
    <row r="477" spans="1:11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ref="I477:I495" si="65">SUM(B477:H477)</f>
        <v>0</v>
      </c>
      <c r="J477" s="6"/>
    </row>
    <row r="478" spans="1:11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65"/>
        <v>0</v>
      </c>
      <c r="J478" s="6"/>
    </row>
    <row r="479" spans="1:11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65"/>
        <v>0</v>
      </c>
      <c r="J479" s="6"/>
    </row>
    <row r="480" spans="1:11" x14ac:dyDescent="0.25">
      <c r="A480" s="21" t="s">
        <v>67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65"/>
        <v>0</v>
      </c>
      <c r="J480" s="6"/>
    </row>
    <row r="481" spans="1:10" x14ac:dyDescent="0.25">
      <c r="A481" s="29" t="s">
        <v>56</v>
      </c>
      <c r="B481" s="227"/>
      <c r="C481" s="228"/>
      <c r="D481" s="228"/>
      <c r="E481" s="229"/>
      <c r="F481" s="18">
        <v>7190.4267804374931</v>
      </c>
      <c r="G481" s="227"/>
      <c r="H481" s="229"/>
      <c r="I481" s="16">
        <f t="shared" si="65"/>
        <v>7190.4267804374931</v>
      </c>
      <c r="J481" s="6"/>
    </row>
    <row r="482" spans="1:10" x14ac:dyDescent="0.25">
      <c r="A482" s="21" t="s">
        <v>11</v>
      </c>
      <c r="B482" s="227"/>
      <c r="C482" s="228"/>
      <c r="D482" s="228"/>
      <c r="E482" s="229"/>
      <c r="F482" s="22">
        <v>3095.1116985205008</v>
      </c>
      <c r="G482" s="227"/>
      <c r="H482" s="229"/>
      <c r="I482" s="24">
        <f t="shared" si="65"/>
        <v>3095.1116985205008</v>
      </c>
      <c r="J482" s="6"/>
    </row>
    <row r="483" spans="1:10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65"/>
        <v>0</v>
      </c>
      <c r="J483" s="6"/>
    </row>
    <row r="484" spans="1:10" x14ac:dyDescent="0.25">
      <c r="A484" s="21" t="s">
        <v>16</v>
      </c>
      <c r="B484" s="227"/>
      <c r="C484" s="228"/>
      <c r="D484" s="228"/>
      <c r="E484" s="229"/>
      <c r="F484" s="22">
        <v>6.3707691417700119</v>
      </c>
      <c r="G484" s="227"/>
      <c r="H484" s="229"/>
      <c r="I484" s="24">
        <f t="shared" si="65"/>
        <v>6.3707691417700119</v>
      </c>
      <c r="J484" s="6"/>
    </row>
    <row r="485" spans="1:10" x14ac:dyDescent="0.25">
      <c r="A485" s="29" t="s">
        <v>136</v>
      </c>
      <c r="B485" s="227"/>
      <c r="C485" s="228"/>
      <c r="D485" s="228"/>
      <c r="E485" s="229"/>
      <c r="F485" s="18">
        <v>0</v>
      </c>
      <c r="G485" s="227"/>
      <c r="H485" s="229"/>
      <c r="I485" s="16">
        <f t="shared" si="65"/>
        <v>0</v>
      </c>
      <c r="J485" s="6"/>
    </row>
    <row r="486" spans="1:10" x14ac:dyDescent="0.25">
      <c r="A486" s="21" t="s">
        <v>24</v>
      </c>
      <c r="B486" s="227"/>
      <c r="C486" s="228"/>
      <c r="D486" s="228"/>
      <c r="E486" s="229"/>
      <c r="F486" s="22">
        <v>8.5245976391562905</v>
      </c>
      <c r="G486" s="227"/>
      <c r="H486" s="229"/>
      <c r="I486" s="24">
        <f t="shared" si="65"/>
        <v>8.5245976391562905</v>
      </c>
      <c r="J486" s="6"/>
    </row>
    <row r="487" spans="1:10" x14ac:dyDescent="0.25">
      <c r="A487" s="29" t="s">
        <v>23</v>
      </c>
      <c r="B487" s="227"/>
      <c r="C487" s="228"/>
      <c r="D487" s="228"/>
      <c r="E487" s="229"/>
      <c r="F487" s="18">
        <v>-8.4295947999635246E-10</v>
      </c>
      <c r="G487" s="227"/>
      <c r="H487" s="229"/>
      <c r="I487" s="16">
        <f t="shared" si="65"/>
        <v>-8.4295947999635246E-10</v>
      </c>
      <c r="J487" s="6"/>
    </row>
    <row r="488" spans="1:10" x14ac:dyDescent="0.25">
      <c r="A488" s="21" t="s">
        <v>58</v>
      </c>
      <c r="B488" s="227"/>
      <c r="C488" s="228"/>
      <c r="D488" s="228"/>
      <c r="E488" s="229"/>
      <c r="F488" s="22">
        <v>-4.5474735088646412E-13</v>
      </c>
      <c r="G488" s="227"/>
      <c r="H488" s="229"/>
      <c r="I488" s="24">
        <f t="shared" si="65"/>
        <v>-4.5474735088646412E-13</v>
      </c>
      <c r="J488" s="6"/>
    </row>
    <row r="489" spans="1:10" x14ac:dyDescent="0.25">
      <c r="A489" s="29" t="s">
        <v>21</v>
      </c>
      <c r="B489" s="227"/>
      <c r="C489" s="228"/>
      <c r="D489" s="228"/>
      <c r="E489" s="229"/>
      <c r="F489" s="18">
        <v>24.035154427811733</v>
      </c>
      <c r="G489" s="227"/>
      <c r="H489" s="229"/>
      <c r="I489" s="16">
        <f t="shared" si="65"/>
        <v>24.035154427811733</v>
      </c>
      <c r="J489" s="6"/>
    </row>
    <row r="490" spans="1:10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65"/>
        <v>0</v>
      </c>
      <c r="J490" s="6"/>
    </row>
    <row r="491" spans="1:10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65"/>
        <v>0</v>
      </c>
      <c r="J491" s="6"/>
    </row>
    <row r="492" spans="1:10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65"/>
        <v>0</v>
      </c>
      <c r="J492" s="6"/>
    </row>
    <row r="493" spans="1:10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65"/>
        <v>0</v>
      </c>
      <c r="J493" s="6"/>
    </row>
    <row r="494" spans="1:10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65"/>
        <v>0</v>
      </c>
      <c r="J494" s="6"/>
    </row>
    <row r="495" spans="1:10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65"/>
        <v>0</v>
      </c>
      <c r="J495" s="6"/>
    </row>
    <row r="496" spans="1:10" x14ac:dyDescent="0.25">
      <c r="A496" s="56" t="s">
        <v>25</v>
      </c>
      <c r="B496" s="57">
        <f>SUM(B475:B491)</f>
        <v>0</v>
      </c>
      <c r="C496" s="57">
        <f t="shared" ref="C496:I496" si="66">SUM(C475:C491)</f>
        <v>0</v>
      </c>
      <c r="D496" s="57">
        <f t="shared" si="66"/>
        <v>0</v>
      </c>
      <c r="E496" s="57">
        <f t="shared" si="66"/>
        <v>0</v>
      </c>
      <c r="F496" s="16">
        <f t="shared" si="66"/>
        <v>10324.469000165889</v>
      </c>
      <c r="G496" s="57">
        <f t="shared" si="66"/>
        <v>0</v>
      </c>
      <c r="H496" s="58">
        <f t="shared" si="66"/>
        <v>0</v>
      </c>
      <c r="I496" s="16">
        <f t="shared" si="66"/>
        <v>10324.469000165889</v>
      </c>
    </row>
    <row r="497" spans="1:11" s="1" customFormat="1" ht="15" thickBot="1" x14ac:dyDescent="0.35">
      <c r="A497" s="61" t="s">
        <v>86</v>
      </c>
      <c r="B497" s="98">
        <f>IF($I496=0,"-",B496/$I496)</f>
        <v>0</v>
      </c>
      <c r="C497" s="98">
        <f t="shared" ref="C497:H497" si="67">IF($I496=0,"-",C496/$I496)</f>
        <v>0</v>
      </c>
      <c r="D497" s="98">
        <f t="shared" si="67"/>
        <v>0</v>
      </c>
      <c r="E497" s="98">
        <f t="shared" si="67"/>
        <v>0</v>
      </c>
      <c r="F497" s="98">
        <f t="shared" si="67"/>
        <v>1</v>
      </c>
      <c r="G497" s="98">
        <f t="shared" si="67"/>
        <v>0</v>
      </c>
      <c r="H497" s="99">
        <f t="shared" si="67"/>
        <v>0</v>
      </c>
      <c r="I497" s="63">
        <f>SUM(B497:H497)</f>
        <v>1</v>
      </c>
      <c r="K497" s="174"/>
    </row>
    <row r="498" spans="1:11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</row>
    <row r="499" spans="1:11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</row>
    <row r="500" spans="1:11" ht="14.25" customHeight="1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</row>
    <row r="501" spans="1:11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</row>
    <row r="502" spans="1:11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>SUM(B502:H502)</f>
        <v>0</v>
      </c>
    </row>
    <row r="503" spans="1:11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ref="I503:I521" si="68">SUM(B503:H503)</f>
        <v>0</v>
      </c>
    </row>
    <row r="504" spans="1:11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68"/>
        <v>0</v>
      </c>
    </row>
    <row r="505" spans="1:11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68"/>
        <v>0</v>
      </c>
    </row>
    <row r="506" spans="1:11" x14ac:dyDescent="0.25">
      <c r="A506" s="21" t="s">
        <v>67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68"/>
        <v>0</v>
      </c>
    </row>
    <row r="507" spans="1:11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68"/>
        <v>0</v>
      </c>
    </row>
    <row r="508" spans="1:11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68"/>
        <v>0</v>
      </c>
    </row>
    <row r="509" spans="1:11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68"/>
        <v>0</v>
      </c>
    </row>
    <row r="510" spans="1:11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68"/>
        <v>0</v>
      </c>
    </row>
    <row r="511" spans="1:11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68"/>
        <v>0</v>
      </c>
    </row>
    <row r="512" spans="1:11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68"/>
        <v>0</v>
      </c>
    </row>
    <row r="513" spans="1:11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68"/>
        <v>0</v>
      </c>
    </row>
    <row r="514" spans="1:11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68"/>
        <v>0</v>
      </c>
    </row>
    <row r="515" spans="1:11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68"/>
        <v>0</v>
      </c>
    </row>
    <row r="516" spans="1:11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68"/>
        <v>0</v>
      </c>
    </row>
    <row r="517" spans="1:11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68"/>
        <v>0</v>
      </c>
    </row>
    <row r="518" spans="1:11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68"/>
        <v>0</v>
      </c>
    </row>
    <row r="519" spans="1:11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68"/>
        <v>0</v>
      </c>
    </row>
    <row r="520" spans="1:11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68"/>
        <v>0</v>
      </c>
    </row>
    <row r="521" spans="1:11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68"/>
        <v>0</v>
      </c>
    </row>
    <row r="522" spans="1:11" x14ac:dyDescent="0.25">
      <c r="A522" s="56" t="s">
        <v>25</v>
      </c>
      <c r="B522" s="57">
        <f>SUM(B501:B517)</f>
        <v>0</v>
      </c>
      <c r="C522" s="57">
        <f t="shared" ref="C522:I522" si="69">SUM(C501:C517)</f>
        <v>0</v>
      </c>
      <c r="D522" s="57">
        <f t="shared" si="69"/>
        <v>0</v>
      </c>
      <c r="E522" s="57">
        <f t="shared" si="69"/>
        <v>0</v>
      </c>
      <c r="F522" s="57">
        <f t="shared" si="69"/>
        <v>0</v>
      </c>
      <c r="G522" s="57">
        <f t="shared" si="69"/>
        <v>0</v>
      </c>
      <c r="H522" s="58">
        <f t="shared" si="69"/>
        <v>0</v>
      </c>
      <c r="I522" s="16">
        <f t="shared" si="69"/>
        <v>0</v>
      </c>
    </row>
    <row r="523" spans="1:11" s="1" customFormat="1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70">IF($I522=0,"-",C522/$I522)</f>
        <v>-</v>
      </c>
      <c r="D523" s="98" t="str">
        <f t="shared" si="70"/>
        <v>-</v>
      </c>
      <c r="E523" s="98" t="str">
        <f t="shared" si="70"/>
        <v>-</v>
      </c>
      <c r="F523" s="98" t="str">
        <f t="shared" si="70"/>
        <v>-</v>
      </c>
      <c r="G523" s="98" t="str">
        <f t="shared" si="70"/>
        <v>-</v>
      </c>
      <c r="H523" s="99" t="str">
        <f t="shared" si="70"/>
        <v>-</v>
      </c>
      <c r="I523" s="63">
        <f>SUM(B523:H523)</f>
        <v>0</v>
      </c>
      <c r="K523" s="174"/>
    </row>
    <row r="524" spans="1:11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</row>
    <row r="525" spans="1:11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</row>
    <row r="526" spans="1:11" ht="14.25" customHeight="1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</row>
    <row r="527" spans="1:11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</row>
    <row r="528" spans="1:11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>SUM(B528:H528)</f>
        <v>0</v>
      </c>
    </row>
    <row r="529" spans="1: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ref="I529:I547" si="71">SUM(B529:H529)</f>
        <v>0</v>
      </c>
    </row>
    <row r="530" spans="1: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71"/>
        <v>0</v>
      </c>
    </row>
    <row r="531" spans="1: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71"/>
        <v>0</v>
      </c>
    </row>
    <row r="532" spans="1:9" x14ac:dyDescent="0.25">
      <c r="A532" s="21" t="s">
        <v>67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71"/>
        <v>0</v>
      </c>
    </row>
    <row r="533" spans="1:9" x14ac:dyDescent="0.25">
      <c r="A533" s="29" t="s">
        <v>56</v>
      </c>
      <c r="B533" s="227"/>
      <c r="C533" s="228"/>
      <c r="D533" s="228"/>
      <c r="E533" s="229"/>
      <c r="F533" s="18">
        <v>5.2509457464576501</v>
      </c>
      <c r="G533" s="227"/>
      <c r="H533" s="229"/>
      <c r="I533" s="16">
        <f t="shared" si="71"/>
        <v>5.2509457464576501</v>
      </c>
    </row>
    <row r="534" spans="1:9" x14ac:dyDescent="0.25">
      <c r="A534" s="21" t="s">
        <v>11</v>
      </c>
      <c r="B534" s="227"/>
      <c r="C534" s="228"/>
      <c r="D534" s="228"/>
      <c r="E534" s="229"/>
      <c r="F534" s="22">
        <v>0.5722689729622169</v>
      </c>
      <c r="G534" s="227"/>
      <c r="H534" s="229"/>
      <c r="I534" s="24">
        <f t="shared" si="71"/>
        <v>0.5722689729622169</v>
      </c>
    </row>
    <row r="535" spans="1: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71"/>
        <v>0</v>
      </c>
    </row>
    <row r="536" spans="1: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71"/>
        <v>0</v>
      </c>
    </row>
    <row r="537" spans="1: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71"/>
        <v>0</v>
      </c>
    </row>
    <row r="538" spans="1: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71"/>
        <v>0</v>
      </c>
    </row>
    <row r="539" spans="1: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71"/>
        <v>0</v>
      </c>
    </row>
    <row r="540" spans="1: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71"/>
        <v>0</v>
      </c>
    </row>
    <row r="541" spans="1: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71"/>
        <v>0</v>
      </c>
    </row>
    <row r="542" spans="1: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71"/>
        <v>0</v>
      </c>
    </row>
    <row r="543" spans="1: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71"/>
        <v>0</v>
      </c>
    </row>
    <row r="544" spans="1: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71"/>
        <v>0</v>
      </c>
    </row>
    <row r="545" spans="1:11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71"/>
        <v>0</v>
      </c>
    </row>
    <row r="546" spans="1:11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71"/>
        <v>0</v>
      </c>
    </row>
    <row r="547" spans="1:11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71"/>
        <v>0</v>
      </c>
    </row>
    <row r="548" spans="1:11" x14ac:dyDescent="0.25">
      <c r="A548" s="56" t="s">
        <v>25</v>
      </c>
      <c r="B548" s="57">
        <f>SUM(B527:B543)</f>
        <v>0</v>
      </c>
      <c r="C548" s="57">
        <f t="shared" ref="C548:I548" si="72">SUM(C527:C543)</f>
        <v>0</v>
      </c>
      <c r="D548" s="57">
        <f t="shared" si="72"/>
        <v>0</v>
      </c>
      <c r="E548" s="57">
        <f t="shared" si="72"/>
        <v>0</v>
      </c>
      <c r="F548" s="16">
        <f t="shared" si="72"/>
        <v>5.8232147194198669</v>
      </c>
      <c r="G548" s="57">
        <f t="shared" si="72"/>
        <v>0</v>
      </c>
      <c r="H548" s="58">
        <f t="shared" si="72"/>
        <v>0</v>
      </c>
      <c r="I548" s="16">
        <f t="shared" si="72"/>
        <v>5.8232147194198669</v>
      </c>
    </row>
    <row r="549" spans="1:11" s="1" customFormat="1" ht="15" thickBot="1" x14ac:dyDescent="0.35">
      <c r="A549" s="61" t="s">
        <v>86</v>
      </c>
      <c r="B549" s="98">
        <f>IF($I548=0,"-",B548/$I548)</f>
        <v>0</v>
      </c>
      <c r="C549" s="98">
        <f t="shared" ref="C549:H549" si="73">IF($I548=0,"-",C548/$I548)</f>
        <v>0</v>
      </c>
      <c r="D549" s="98">
        <f t="shared" si="73"/>
        <v>0</v>
      </c>
      <c r="E549" s="98">
        <f t="shared" si="73"/>
        <v>0</v>
      </c>
      <c r="F549" s="98">
        <f t="shared" si="73"/>
        <v>1</v>
      </c>
      <c r="G549" s="98">
        <f t="shared" si="73"/>
        <v>0</v>
      </c>
      <c r="H549" s="99">
        <f t="shared" si="73"/>
        <v>0</v>
      </c>
      <c r="I549" s="63">
        <f>SUM(B549:H549)</f>
        <v>1</v>
      </c>
      <c r="K549" s="174"/>
    </row>
    <row r="550" spans="1:11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</row>
    <row r="551" spans="1:11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</row>
    <row r="552" spans="1:11" ht="14.25" customHeight="1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</row>
    <row r="553" spans="1:11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</row>
    <row r="554" spans="1:11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>SUM(B554:H554)</f>
        <v>0</v>
      </c>
    </row>
    <row r="555" spans="1:11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ref="I555:I573" si="74">SUM(B555:H555)</f>
        <v>0</v>
      </c>
    </row>
    <row r="556" spans="1:11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74"/>
        <v>0</v>
      </c>
    </row>
    <row r="557" spans="1:11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74"/>
        <v>0</v>
      </c>
    </row>
    <row r="558" spans="1:11" x14ac:dyDescent="0.25">
      <c r="A558" s="21" t="s">
        <v>67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74"/>
        <v>0</v>
      </c>
    </row>
    <row r="559" spans="1:11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74"/>
        <v>0</v>
      </c>
    </row>
    <row r="560" spans="1:11" x14ac:dyDescent="0.25">
      <c r="A560" s="21" t="s">
        <v>11</v>
      </c>
      <c r="B560" s="227"/>
      <c r="C560" s="228"/>
      <c r="D560" s="228"/>
      <c r="E560" s="229"/>
      <c r="F560" s="22">
        <v>3.7549541985032575</v>
      </c>
      <c r="G560" s="227"/>
      <c r="H560" s="229"/>
      <c r="I560" s="24">
        <f t="shared" si="74"/>
        <v>3.7549541985032575</v>
      </c>
    </row>
    <row r="561" spans="1:11" x14ac:dyDescent="0.25">
      <c r="A561" s="29" t="s">
        <v>57</v>
      </c>
      <c r="B561" s="227"/>
      <c r="C561" s="228"/>
      <c r="D561" s="228"/>
      <c r="E561" s="229"/>
      <c r="F561" s="18">
        <v>47.709200602941564</v>
      </c>
      <c r="G561" s="227"/>
      <c r="H561" s="229"/>
      <c r="I561" s="16">
        <f t="shared" si="74"/>
        <v>47.709200602941564</v>
      </c>
    </row>
    <row r="562" spans="1:11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74"/>
        <v>0</v>
      </c>
    </row>
    <row r="563" spans="1:11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74"/>
        <v>0</v>
      </c>
    </row>
    <row r="564" spans="1:11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74"/>
        <v>0</v>
      </c>
    </row>
    <row r="565" spans="1:11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74"/>
        <v>0</v>
      </c>
    </row>
    <row r="566" spans="1:11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74"/>
        <v>0</v>
      </c>
    </row>
    <row r="567" spans="1:11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74"/>
        <v>0</v>
      </c>
    </row>
    <row r="568" spans="1:11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74"/>
        <v>0</v>
      </c>
    </row>
    <row r="569" spans="1:11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74"/>
        <v>0</v>
      </c>
    </row>
    <row r="570" spans="1:11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74"/>
        <v>0</v>
      </c>
    </row>
    <row r="571" spans="1:11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74"/>
        <v>0</v>
      </c>
    </row>
    <row r="572" spans="1:11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74"/>
        <v>0</v>
      </c>
    </row>
    <row r="573" spans="1:11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74"/>
        <v>0</v>
      </c>
    </row>
    <row r="574" spans="1:11" x14ac:dyDescent="0.25">
      <c r="A574" s="56" t="s">
        <v>25</v>
      </c>
      <c r="B574" s="57">
        <f>SUM(B553:B569)</f>
        <v>0</v>
      </c>
      <c r="C574" s="57">
        <f t="shared" ref="C574:I574" si="75">SUM(C553:C569)</f>
        <v>0</v>
      </c>
      <c r="D574" s="57">
        <f t="shared" si="75"/>
        <v>0</v>
      </c>
      <c r="E574" s="57">
        <f t="shared" si="75"/>
        <v>0</v>
      </c>
      <c r="F574" s="57">
        <f t="shared" si="75"/>
        <v>51.46415480144482</v>
      </c>
      <c r="G574" s="57">
        <f t="shared" si="75"/>
        <v>0</v>
      </c>
      <c r="H574" s="58">
        <f t="shared" si="75"/>
        <v>0</v>
      </c>
      <c r="I574" s="16">
        <f t="shared" si="75"/>
        <v>51.46415480144482</v>
      </c>
    </row>
    <row r="575" spans="1:11" s="1" customFormat="1" ht="15" thickBot="1" x14ac:dyDescent="0.35">
      <c r="A575" s="61" t="s">
        <v>86</v>
      </c>
      <c r="B575" s="98">
        <f>IF($I574=0,"-",B574/$I574)</f>
        <v>0</v>
      </c>
      <c r="C575" s="98">
        <f t="shared" ref="C575:H575" si="76">IF($I574=0,"-",C574/$I574)</f>
        <v>0</v>
      </c>
      <c r="D575" s="98">
        <f t="shared" si="76"/>
        <v>0</v>
      </c>
      <c r="E575" s="98">
        <f t="shared" si="76"/>
        <v>0</v>
      </c>
      <c r="F575" s="98">
        <f t="shared" si="76"/>
        <v>1</v>
      </c>
      <c r="G575" s="98">
        <f t="shared" si="76"/>
        <v>0</v>
      </c>
      <c r="H575" s="99">
        <f t="shared" si="76"/>
        <v>0</v>
      </c>
      <c r="I575" s="63">
        <f>SUM(B575:H575)</f>
        <v>1</v>
      </c>
      <c r="K575" s="174"/>
    </row>
    <row r="576" spans="1:11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</row>
    <row r="577" spans="1: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</row>
    <row r="578" spans="1:9" ht="14.25" customHeight="1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</row>
    <row r="579" spans="1:9" x14ac:dyDescent="0.25">
      <c r="A579" s="13" t="s">
        <v>6</v>
      </c>
      <c r="B579" s="14">
        <v>4.0899193333577184</v>
      </c>
      <c r="C579" s="14">
        <v>0</v>
      </c>
      <c r="D579" s="14">
        <v>0.77980765489384596</v>
      </c>
      <c r="E579" s="14">
        <v>0</v>
      </c>
      <c r="F579" s="213"/>
      <c r="G579" s="14">
        <v>0</v>
      </c>
      <c r="H579" s="15">
        <v>0</v>
      </c>
      <c r="I579" s="16">
        <f>SUM(B579:H579)</f>
        <v>4.8697269882515641</v>
      </c>
    </row>
    <row r="580" spans="1:9" x14ac:dyDescent="0.25">
      <c r="A580" s="21" t="s">
        <v>7</v>
      </c>
      <c r="B580" s="22">
        <v>15.2006499433291</v>
      </c>
      <c r="C580" s="22">
        <v>0</v>
      </c>
      <c r="D580" s="22">
        <v>3.728612591856856</v>
      </c>
      <c r="E580" s="22">
        <v>0</v>
      </c>
      <c r="F580" s="214"/>
      <c r="G580" s="22">
        <v>0</v>
      </c>
      <c r="H580" s="23">
        <v>0</v>
      </c>
      <c r="I580" s="24">
        <f>SUM(B580:H580)</f>
        <v>18.929262535185956</v>
      </c>
    </row>
    <row r="581" spans="1:9" x14ac:dyDescent="0.25">
      <c r="A581" s="29" t="s">
        <v>9</v>
      </c>
      <c r="B581" s="18">
        <v>4.3579016965205879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ref="I581:I599" si="77">SUM(B581:H581)</f>
        <v>4.3579016965205879</v>
      </c>
    </row>
    <row r="582" spans="1: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77"/>
        <v>0</v>
      </c>
    </row>
    <row r="583" spans="1:9" x14ac:dyDescent="0.25">
      <c r="A583" s="29" t="s">
        <v>15</v>
      </c>
      <c r="B583" s="18">
        <v>172.61074641306473</v>
      </c>
      <c r="C583" s="18">
        <v>20.907441965878672</v>
      </c>
      <c r="D583" s="18">
        <v>4.5081027852308262</v>
      </c>
      <c r="E583" s="18">
        <v>10.054349270456694</v>
      </c>
      <c r="F583" s="214"/>
      <c r="G583" s="18">
        <v>0</v>
      </c>
      <c r="H583" s="30">
        <v>0</v>
      </c>
      <c r="I583" s="16">
        <f t="shared" si="77"/>
        <v>208.08064043463091</v>
      </c>
    </row>
    <row r="584" spans="1:9" x14ac:dyDescent="0.25">
      <c r="A584" s="21" t="s">
        <v>67</v>
      </c>
      <c r="B584" s="22">
        <v>290.71790180626459</v>
      </c>
      <c r="C584" s="22">
        <v>4.4118897910982158</v>
      </c>
      <c r="D584" s="22">
        <v>5.216607669033924</v>
      </c>
      <c r="E584" s="22">
        <v>0</v>
      </c>
      <c r="F584" s="214"/>
      <c r="G584" s="22">
        <v>0</v>
      </c>
      <c r="H584" s="23">
        <v>0</v>
      </c>
      <c r="I584" s="24">
        <f t="shared" si="77"/>
        <v>300.3463992663967</v>
      </c>
    </row>
    <row r="585" spans="1:9" x14ac:dyDescent="0.25">
      <c r="A585" s="29" t="s">
        <v>56</v>
      </c>
      <c r="B585" s="18">
        <v>0</v>
      </c>
      <c r="C585" s="18">
        <v>0</v>
      </c>
      <c r="D585" s="18">
        <v>4.2585515822726676E-2</v>
      </c>
      <c r="E585" s="18">
        <v>19.865489648706109</v>
      </c>
      <c r="F585" s="214"/>
      <c r="G585" s="18">
        <v>0</v>
      </c>
      <c r="H585" s="30">
        <v>0</v>
      </c>
      <c r="I585" s="16">
        <f t="shared" si="77"/>
        <v>19.908075164528835</v>
      </c>
    </row>
    <row r="586" spans="1:9" x14ac:dyDescent="0.25">
      <c r="A586" s="21" t="s">
        <v>11</v>
      </c>
      <c r="B586" s="22">
        <v>0</v>
      </c>
      <c r="C586" s="22">
        <v>0</v>
      </c>
      <c r="D586" s="22">
        <v>7.8401187089183338E-3</v>
      </c>
      <c r="E586" s="22">
        <v>0.22922554160902359</v>
      </c>
      <c r="F586" s="214"/>
      <c r="G586" s="22">
        <v>0</v>
      </c>
      <c r="H586" s="23">
        <v>0</v>
      </c>
      <c r="I586" s="24">
        <f t="shared" si="77"/>
        <v>0.23706566031794191</v>
      </c>
    </row>
    <row r="587" spans="1: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0.87654175385521405</v>
      </c>
      <c r="F587" s="214"/>
      <c r="G587" s="18">
        <v>0</v>
      </c>
      <c r="H587" s="30">
        <v>0</v>
      </c>
      <c r="I587" s="16">
        <f t="shared" si="77"/>
        <v>0.87654175385521405</v>
      </c>
    </row>
    <row r="588" spans="1:9" x14ac:dyDescent="0.25">
      <c r="A588" s="21" t="s">
        <v>16</v>
      </c>
      <c r="B588" s="22">
        <v>30.433486282656233</v>
      </c>
      <c r="C588" s="22">
        <v>0.16489759755030683</v>
      </c>
      <c r="D588" s="22">
        <v>3.8625088234427118</v>
      </c>
      <c r="E588" s="22">
        <v>0.52652685645506736</v>
      </c>
      <c r="F588" s="214"/>
      <c r="G588" s="22">
        <v>0</v>
      </c>
      <c r="H588" s="23">
        <v>0</v>
      </c>
      <c r="I588" s="24">
        <f t="shared" si="77"/>
        <v>34.987419560104314</v>
      </c>
    </row>
    <row r="589" spans="1:9" x14ac:dyDescent="0.25">
      <c r="A589" s="29" t="s">
        <v>136</v>
      </c>
      <c r="B589" s="18">
        <v>1344.7931388206982</v>
      </c>
      <c r="C589" s="18">
        <v>211.92162534057172</v>
      </c>
      <c r="D589" s="18">
        <v>41.331328315622002</v>
      </c>
      <c r="E589" s="18">
        <v>32.545090874596802</v>
      </c>
      <c r="F589" s="214"/>
      <c r="G589" s="18">
        <v>0</v>
      </c>
      <c r="H589" s="30">
        <v>0</v>
      </c>
      <c r="I589" s="16">
        <f t="shared" si="77"/>
        <v>1630.5911833514888</v>
      </c>
    </row>
    <row r="590" spans="1:9" x14ac:dyDescent="0.25">
      <c r="A590" s="21" t="s">
        <v>24</v>
      </c>
      <c r="B590" s="22">
        <v>245.19694954280399</v>
      </c>
      <c r="C590" s="22">
        <v>0</v>
      </c>
      <c r="D590" s="22">
        <v>540.7891237494066</v>
      </c>
      <c r="E590" s="22">
        <v>119.17013738909874</v>
      </c>
      <c r="F590" s="214"/>
      <c r="G590" s="22">
        <v>370.50182946738568</v>
      </c>
      <c r="H590" s="23">
        <v>9.6453870563002739E-2</v>
      </c>
      <c r="I590" s="24">
        <f t="shared" si="77"/>
        <v>1275.7544940192579</v>
      </c>
    </row>
    <row r="591" spans="1:9" x14ac:dyDescent="0.25">
      <c r="A591" s="29" t="s">
        <v>23</v>
      </c>
      <c r="B591" s="18">
        <v>113.86887156768361</v>
      </c>
      <c r="C591" s="18">
        <v>0.72190832536059768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77"/>
        <v>114.59077989304421</v>
      </c>
    </row>
    <row r="592" spans="1:9" x14ac:dyDescent="0.25">
      <c r="A592" s="21" t="s">
        <v>58</v>
      </c>
      <c r="B592" s="22">
        <v>9.6584081389246723</v>
      </c>
      <c r="C592" s="22">
        <v>0</v>
      </c>
      <c r="D592" s="22">
        <v>1.7169805477198103</v>
      </c>
      <c r="E592" s="22">
        <v>0</v>
      </c>
      <c r="F592" s="214"/>
      <c r="G592" s="22">
        <v>0</v>
      </c>
      <c r="H592" s="23">
        <v>0</v>
      </c>
      <c r="I592" s="24">
        <f t="shared" si="77"/>
        <v>11.375388686644483</v>
      </c>
    </row>
    <row r="593" spans="1:11" x14ac:dyDescent="0.25">
      <c r="A593" s="29" t="s">
        <v>21</v>
      </c>
      <c r="B593" s="18">
        <v>13.926208123686255</v>
      </c>
      <c r="C593" s="18">
        <v>0</v>
      </c>
      <c r="D593" s="18">
        <v>0.85895762922627383</v>
      </c>
      <c r="E593" s="18">
        <v>0</v>
      </c>
      <c r="F593" s="214"/>
      <c r="G593" s="18">
        <v>0</v>
      </c>
      <c r="H593" s="30">
        <v>0</v>
      </c>
      <c r="I593" s="16">
        <f t="shared" si="77"/>
        <v>14.785165752912528</v>
      </c>
    </row>
    <row r="594" spans="1:11" x14ac:dyDescent="0.25">
      <c r="A594" s="21" t="s">
        <v>20</v>
      </c>
      <c r="B594" s="22">
        <v>14.301944550395778</v>
      </c>
      <c r="C594" s="22">
        <v>0</v>
      </c>
      <c r="D594" s="22">
        <v>0.26424641086596407</v>
      </c>
      <c r="E594" s="22">
        <v>0</v>
      </c>
      <c r="F594" s="214"/>
      <c r="G594" s="22">
        <v>0</v>
      </c>
      <c r="H594" s="23">
        <v>0</v>
      </c>
      <c r="I594" s="24">
        <f t="shared" si="77"/>
        <v>14.566190961261741</v>
      </c>
    </row>
    <row r="595" spans="1:11" x14ac:dyDescent="0.25">
      <c r="A595" s="32" t="s">
        <v>62</v>
      </c>
      <c r="B595" s="18">
        <v>126.17862472820325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77"/>
        <v>126.17862472820325</v>
      </c>
    </row>
    <row r="596" spans="1:11" ht="14.4" x14ac:dyDescent="0.3">
      <c r="A596" s="34" t="s">
        <v>22</v>
      </c>
      <c r="B596" s="35">
        <v>126.17862472820325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77"/>
        <v>126.17862472820325</v>
      </c>
    </row>
    <row r="597" spans="1:11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77"/>
        <v>0</v>
      </c>
    </row>
    <row r="598" spans="1:11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77"/>
        <v>0</v>
      </c>
    </row>
    <row r="599" spans="1:11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77"/>
        <v>0</v>
      </c>
    </row>
    <row r="600" spans="1:11" x14ac:dyDescent="0.25">
      <c r="A600" s="56" t="s">
        <v>25</v>
      </c>
      <c r="B600" s="57">
        <f>SUM(B579:B595)</f>
        <v>2385.3347509475889</v>
      </c>
      <c r="C600" s="57">
        <f t="shared" ref="C600:I600" si="78">SUM(C579:C595)</f>
        <v>238.12776302045953</v>
      </c>
      <c r="D600" s="57">
        <f t="shared" si="78"/>
        <v>603.10670181183059</v>
      </c>
      <c r="E600" s="57">
        <f t="shared" si="78"/>
        <v>183.26736133477766</v>
      </c>
      <c r="F600" s="57">
        <f t="shared" si="78"/>
        <v>0</v>
      </c>
      <c r="G600" s="57">
        <f t="shared" si="78"/>
        <v>370.50182946738568</v>
      </c>
      <c r="H600" s="58">
        <f t="shared" si="78"/>
        <v>9.6453870563002739E-2</v>
      </c>
      <c r="I600" s="16">
        <f t="shared" si="78"/>
        <v>3780.4348604526053</v>
      </c>
    </row>
    <row r="601" spans="1:11" s="1" customFormat="1" ht="15" thickBot="1" x14ac:dyDescent="0.35">
      <c r="A601" s="110" t="s">
        <v>86</v>
      </c>
      <c r="B601" s="98">
        <f>IF($I600=0,"-",B600/$I600)</f>
        <v>0.63096835126052386</v>
      </c>
      <c r="C601" s="98">
        <f t="shared" ref="C601:H601" si="79">IF($I600=0,"-",C600/$I600)</f>
        <v>6.2989516235693085E-2</v>
      </c>
      <c r="D601" s="98">
        <f t="shared" si="79"/>
        <v>0.15953368437080404</v>
      </c>
      <c r="E601" s="98">
        <f t="shared" si="79"/>
        <v>4.8477851913797117E-2</v>
      </c>
      <c r="F601" s="98">
        <f t="shared" si="79"/>
        <v>0</v>
      </c>
      <c r="G601" s="98">
        <f t="shared" si="79"/>
        <v>9.8005082257396195E-2</v>
      </c>
      <c r="H601" s="99">
        <f t="shared" si="79"/>
        <v>2.5513961785722975E-5</v>
      </c>
      <c r="I601" s="63">
        <f>SUM(B601:H601)</f>
        <v>1</v>
      </c>
      <c r="K601" s="174"/>
    </row>
    <row r="602" spans="1:11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</row>
    <row r="603" spans="1:11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</row>
    <row r="604" spans="1:11" ht="14.25" customHeight="1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</row>
    <row r="605" spans="1:11" x14ac:dyDescent="0.25">
      <c r="A605" s="13" t="s">
        <v>6</v>
      </c>
      <c r="B605" s="14">
        <v>149.07993197080941</v>
      </c>
      <c r="C605" s="14">
        <v>0</v>
      </c>
      <c r="D605" s="14">
        <v>10.193499621935686</v>
      </c>
      <c r="E605" s="14">
        <v>0</v>
      </c>
      <c r="F605" s="213"/>
      <c r="G605" s="14">
        <v>0</v>
      </c>
      <c r="H605" s="15">
        <v>0</v>
      </c>
      <c r="I605" s="16">
        <f>SUM(B605:H605)</f>
        <v>159.27343159274511</v>
      </c>
    </row>
    <row r="606" spans="1:11" x14ac:dyDescent="0.25">
      <c r="A606" s="21" t="s">
        <v>7</v>
      </c>
      <c r="B606" s="22">
        <v>52.240671617178656</v>
      </c>
      <c r="C606" s="22">
        <v>0</v>
      </c>
      <c r="D606" s="22">
        <v>3.5720117345079423</v>
      </c>
      <c r="E606" s="22">
        <v>0</v>
      </c>
      <c r="F606" s="214"/>
      <c r="G606" s="22">
        <v>0</v>
      </c>
      <c r="H606" s="23">
        <v>0</v>
      </c>
      <c r="I606" s="24">
        <f>SUM(B606:H606)</f>
        <v>55.812683351686601</v>
      </c>
    </row>
    <row r="607" spans="1:11" x14ac:dyDescent="0.25">
      <c r="A607" s="29" t="s">
        <v>9</v>
      </c>
      <c r="B607" s="18">
        <v>191.84099850959521</v>
      </c>
      <c r="C607" s="18">
        <v>0</v>
      </c>
      <c r="D607" s="18">
        <v>13.117333231425315</v>
      </c>
      <c r="E607" s="18">
        <v>0</v>
      </c>
      <c r="F607" s="214"/>
      <c r="G607" s="18">
        <v>0</v>
      </c>
      <c r="H607" s="30">
        <v>0</v>
      </c>
      <c r="I607" s="16">
        <f t="shared" ref="I607:I625" si="80">SUM(B607:H607)</f>
        <v>204.95833174102052</v>
      </c>
    </row>
    <row r="608" spans="1:11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80"/>
        <v>0</v>
      </c>
    </row>
    <row r="609" spans="1:9" x14ac:dyDescent="0.25">
      <c r="A609" s="29" t="s">
        <v>15</v>
      </c>
      <c r="B609" s="18">
        <v>334.72087833894676</v>
      </c>
      <c r="C609" s="18">
        <v>0</v>
      </c>
      <c r="D609" s="18">
        <v>26.358817819571858</v>
      </c>
      <c r="E609" s="18">
        <v>0</v>
      </c>
      <c r="F609" s="214"/>
      <c r="G609" s="18">
        <v>0</v>
      </c>
      <c r="H609" s="30">
        <v>0</v>
      </c>
      <c r="I609" s="16">
        <f t="shared" si="80"/>
        <v>361.07969615851863</v>
      </c>
    </row>
    <row r="610" spans="1:9" x14ac:dyDescent="0.25">
      <c r="A610" s="21" t="s">
        <v>67</v>
      </c>
      <c r="B610" s="22">
        <v>2020.4431783567006</v>
      </c>
      <c r="C610" s="22">
        <v>0</v>
      </c>
      <c r="D610" s="22">
        <v>159.10717585764738</v>
      </c>
      <c r="E610" s="22">
        <v>0</v>
      </c>
      <c r="F610" s="214"/>
      <c r="G610" s="22">
        <v>0</v>
      </c>
      <c r="H610" s="23">
        <v>0</v>
      </c>
      <c r="I610" s="24">
        <f t="shared" si="80"/>
        <v>2179.5503542143479</v>
      </c>
    </row>
    <row r="611" spans="1:9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80"/>
        <v>0</v>
      </c>
    </row>
    <row r="612" spans="1:9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80"/>
        <v>0</v>
      </c>
    </row>
    <row r="613" spans="1:9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80"/>
        <v>0</v>
      </c>
    </row>
    <row r="614" spans="1:9" x14ac:dyDescent="0.25">
      <c r="A614" s="21" t="s">
        <v>16</v>
      </c>
      <c r="B614" s="22">
        <v>76.373182721253045</v>
      </c>
      <c r="C614" s="22">
        <v>0</v>
      </c>
      <c r="D614" s="22">
        <v>6.0142851549638312</v>
      </c>
      <c r="E614" s="22">
        <v>0</v>
      </c>
      <c r="F614" s="214"/>
      <c r="G614" s="22">
        <v>0</v>
      </c>
      <c r="H614" s="23">
        <v>0</v>
      </c>
      <c r="I614" s="24">
        <f t="shared" si="80"/>
        <v>82.387467876216874</v>
      </c>
    </row>
    <row r="615" spans="1:9" x14ac:dyDescent="0.25">
      <c r="A615" s="29" t="s">
        <v>136</v>
      </c>
      <c r="B615" s="18">
        <v>2017.9120650813322</v>
      </c>
      <c r="C615" s="18">
        <v>0</v>
      </c>
      <c r="D615" s="18">
        <v>637.2353889730523</v>
      </c>
      <c r="E615" s="18">
        <v>0</v>
      </c>
      <c r="F615" s="214"/>
      <c r="G615" s="18">
        <v>0</v>
      </c>
      <c r="H615" s="30">
        <v>0</v>
      </c>
      <c r="I615" s="16">
        <f t="shared" si="80"/>
        <v>2655.1474540543845</v>
      </c>
    </row>
    <row r="616" spans="1:9" x14ac:dyDescent="0.25">
      <c r="A616" s="21" t="s">
        <v>24</v>
      </c>
      <c r="B616" s="22">
        <v>665.92028510606997</v>
      </c>
      <c r="C616" s="22">
        <v>0</v>
      </c>
      <c r="D616" s="22">
        <v>756.43372191660364</v>
      </c>
      <c r="E616" s="22">
        <v>507.22821654857398</v>
      </c>
      <c r="F616" s="214"/>
      <c r="G616" s="22">
        <v>132.8454852865313</v>
      </c>
      <c r="H616" s="23">
        <v>0</v>
      </c>
      <c r="I616" s="24">
        <f t="shared" si="80"/>
        <v>2062.4277088577787</v>
      </c>
    </row>
    <row r="617" spans="1:9" x14ac:dyDescent="0.25">
      <c r="A617" s="29" t="s">
        <v>23</v>
      </c>
      <c r="B617" s="18">
        <v>111.78235121108277</v>
      </c>
      <c r="C617" s="18">
        <v>0</v>
      </c>
      <c r="D617" s="18">
        <v>26.016405212835831</v>
      </c>
      <c r="E617" s="18">
        <v>0</v>
      </c>
      <c r="F617" s="214"/>
      <c r="G617" s="18">
        <v>0</v>
      </c>
      <c r="H617" s="30">
        <v>0</v>
      </c>
      <c r="I617" s="16">
        <f t="shared" si="80"/>
        <v>137.7987564239186</v>
      </c>
    </row>
    <row r="618" spans="1:9" x14ac:dyDescent="0.25">
      <c r="A618" s="21" t="s">
        <v>58</v>
      </c>
      <c r="B618" s="22">
        <v>3232.5018145273239</v>
      </c>
      <c r="C618" s="22">
        <v>0</v>
      </c>
      <c r="D618" s="22">
        <v>339.32339489513345</v>
      </c>
      <c r="E618" s="22">
        <v>0</v>
      </c>
      <c r="F618" s="214"/>
      <c r="G618" s="22">
        <v>0</v>
      </c>
      <c r="H618" s="23">
        <v>0</v>
      </c>
      <c r="I618" s="24">
        <f t="shared" si="80"/>
        <v>3571.8252094224572</v>
      </c>
    </row>
    <row r="619" spans="1:9" x14ac:dyDescent="0.25">
      <c r="A619" s="29" t="s">
        <v>21</v>
      </c>
      <c r="B619" s="18">
        <v>139.34840513773608</v>
      </c>
      <c r="C619" s="18">
        <v>0</v>
      </c>
      <c r="D619" s="18">
        <v>14.627733136005444</v>
      </c>
      <c r="E619" s="18">
        <v>0</v>
      </c>
      <c r="F619" s="214"/>
      <c r="G619" s="18">
        <v>0</v>
      </c>
      <c r="H619" s="30">
        <v>0</v>
      </c>
      <c r="I619" s="16">
        <f t="shared" si="80"/>
        <v>153.97613827374153</v>
      </c>
    </row>
    <row r="620" spans="1:9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80"/>
        <v>0</v>
      </c>
    </row>
    <row r="621" spans="1:9" x14ac:dyDescent="0.25">
      <c r="A621" s="32" t="s">
        <v>62</v>
      </c>
      <c r="B621" s="18">
        <v>38.259151463835281</v>
      </c>
      <c r="C621" s="18">
        <v>0</v>
      </c>
      <c r="D621" s="18">
        <v>101.30213048007982</v>
      </c>
      <c r="E621" s="18">
        <v>0</v>
      </c>
      <c r="F621" s="214"/>
      <c r="G621" s="18">
        <v>0</v>
      </c>
      <c r="H621" s="30">
        <v>0</v>
      </c>
      <c r="I621" s="16">
        <f t="shared" si="80"/>
        <v>139.56128194391511</v>
      </c>
    </row>
    <row r="622" spans="1:9" ht="14.4" x14ac:dyDescent="0.3">
      <c r="A622" s="34" t="s">
        <v>22</v>
      </c>
      <c r="B622" s="35">
        <v>38.259151463835281</v>
      </c>
      <c r="C622" s="35">
        <v>0</v>
      </c>
      <c r="D622" s="35">
        <v>101.30213048007982</v>
      </c>
      <c r="E622" s="35">
        <v>0</v>
      </c>
      <c r="F622" s="214"/>
      <c r="G622" s="35">
        <v>0</v>
      </c>
      <c r="H622" s="36">
        <v>0</v>
      </c>
      <c r="I622" s="37">
        <f t="shared" si="80"/>
        <v>139.56128194391511</v>
      </c>
    </row>
    <row r="623" spans="1:9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80"/>
        <v>0</v>
      </c>
    </row>
    <row r="624" spans="1:9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80"/>
        <v>0</v>
      </c>
    </row>
    <row r="625" spans="1:11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80"/>
        <v>0</v>
      </c>
    </row>
    <row r="626" spans="1:11" x14ac:dyDescent="0.25">
      <c r="A626" s="56" t="s">
        <v>25</v>
      </c>
      <c r="B626" s="57">
        <f>SUM(B605:B621)</f>
        <v>9030.4229140418647</v>
      </c>
      <c r="C626" s="57">
        <f t="shared" ref="C626:I626" si="81">SUM(C605:C621)</f>
        <v>0</v>
      </c>
      <c r="D626" s="57">
        <f t="shared" si="81"/>
        <v>2093.3018980337624</v>
      </c>
      <c r="E626" s="57">
        <f t="shared" si="81"/>
        <v>507.22821654857398</v>
      </c>
      <c r="F626" s="57">
        <f t="shared" si="81"/>
        <v>0</v>
      </c>
      <c r="G626" s="57">
        <f t="shared" si="81"/>
        <v>132.8454852865313</v>
      </c>
      <c r="H626" s="58">
        <f t="shared" si="81"/>
        <v>0</v>
      </c>
      <c r="I626" s="16">
        <f t="shared" si="81"/>
        <v>11763.79851391073</v>
      </c>
    </row>
    <row r="627" spans="1:11" s="1" customFormat="1" ht="15" thickBot="1" x14ac:dyDescent="0.35">
      <c r="A627" s="110" t="s">
        <v>86</v>
      </c>
      <c r="B627" s="98">
        <f>IF($I626=0,"-",B626/$I626)</f>
        <v>0.76764515333744965</v>
      </c>
      <c r="C627" s="98">
        <f t="shared" ref="C627:H627" si="82">IF($I626=0,"-",C626/$I626)</f>
        <v>0</v>
      </c>
      <c r="D627" s="98">
        <f t="shared" si="82"/>
        <v>0.17794438552806105</v>
      </c>
      <c r="E627" s="98">
        <f t="shared" si="82"/>
        <v>4.3117723917897352E-2</v>
      </c>
      <c r="F627" s="98">
        <f t="shared" si="82"/>
        <v>0</v>
      </c>
      <c r="G627" s="98">
        <f t="shared" si="82"/>
        <v>1.1292737216592165E-2</v>
      </c>
      <c r="H627" s="99">
        <f t="shared" si="82"/>
        <v>0</v>
      </c>
      <c r="I627" s="63">
        <f>SUM(B627:H627)</f>
        <v>1.0000000000000002</v>
      </c>
      <c r="K627" s="174"/>
    </row>
    <row r="628" spans="1:11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</row>
    <row r="629" spans="1:11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</row>
    <row r="630" spans="1:11" ht="14.2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</row>
    <row r="631" spans="1:11" x14ac:dyDescent="0.25">
      <c r="A631" s="13" t="s">
        <v>6</v>
      </c>
      <c r="B631" s="14">
        <v>0.37789014805613808</v>
      </c>
      <c r="C631" s="14">
        <v>0</v>
      </c>
      <c r="D631" s="14">
        <v>0.56742744730536132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0.9453175953614994</v>
      </c>
    </row>
    <row r="632" spans="1:11" x14ac:dyDescent="0.25">
      <c r="A632" s="21" t="s">
        <v>7</v>
      </c>
      <c r="B632" s="22">
        <v>1.9859462596955386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>SUM(B632:H632)</f>
        <v>1.9859462596955386</v>
      </c>
    </row>
    <row r="633" spans="1:11" x14ac:dyDescent="0.25">
      <c r="A633" s="29" t="s">
        <v>9</v>
      </c>
      <c r="B633" s="18">
        <v>4.7196143136552733</v>
      </c>
      <c r="C633" s="18">
        <v>0</v>
      </c>
      <c r="D633" s="18">
        <v>1.5119026948076283E-2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ref="I633:I651" si="83">SUM(B633:H633)</f>
        <v>4.7347333406033494</v>
      </c>
    </row>
    <row r="634" spans="1:11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83"/>
        <v>0</v>
      </c>
    </row>
    <row r="635" spans="1:11" x14ac:dyDescent="0.25">
      <c r="A635" s="29" t="s">
        <v>15</v>
      </c>
      <c r="B635" s="18">
        <v>86.560958516081342</v>
      </c>
      <c r="C635" s="18">
        <v>0.37412188815473357</v>
      </c>
      <c r="D635" s="18">
        <v>6.9750586503688323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83"/>
        <v>93.910139054604912</v>
      </c>
    </row>
    <row r="636" spans="1:11" x14ac:dyDescent="0.25">
      <c r="A636" s="21" t="s">
        <v>67</v>
      </c>
      <c r="B636" s="22">
        <v>1.8943832791143127</v>
      </c>
      <c r="C636" s="22">
        <v>4.2752075055439376E-2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83"/>
        <v>1.937135354169752</v>
      </c>
    </row>
    <row r="637" spans="1:11" x14ac:dyDescent="0.25">
      <c r="A637" s="29" t="s">
        <v>56</v>
      </c>
      <c r="B637" s="18">
        <v>0</v>
      </c>
      <c r="C637" s="18">
        <v>0.35960389029891554</v>
      </c>
      <c r="D637" s="18">
        <v>0</v>
      </c>
      <c r="E637" s="18">
        <v>17.453612414061354</v>
      </c>
      <c r="F637" s="18">
        <v>689.29166916423196</v>
      </c>
      <c r="G637" s="18">
        <v>0</v>
      </c>
      <c r="H637" s="30">
        <v>0</v>
      </c>
      <c r="I637" s="16">
        <f t="shared" si="83"/>
        <v>707.10488546859222</v>
      </c>
    </row>
    <row r="638" spans="1:11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8.021811921790281</v>
      </c>
      <c r="F638" s="22">
        <v>0</v>
      </c>
      <c r="G638" s="22">
        <v>0</v>
      </c>
      <c r="H638" s="23">
        <v>0</v>
      </c>
      <c r="I638" s="24">
        <f t="shared" si="83"/>
        <v>8.021811921790281</v>
      </c>
    </row>
    <row r="639" spans="1:11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83"/>
        <v>0</v>
      </c>
    </row>
    <row r="640" spans="1:11" x14ac:dyDescent="0.25">
      <c r="A640" s="21" t="s">
        <v>16</v>
      </c>
      <c r="B640" s="22">
        <v>6.5201739491853381</v>
      </c>
      <c r="C640" s="22">
        <v>0</v>
      </c>
      <c r="D640" s="22">
        <v>3.1565673470150789E-2</v>
      </c>
      <c r="E640" s="22">
        <v>0.19206807098553869</v>
      </c>
      <c r="F640" s="22">
        <v>0</v>
      </c>
      <c r="G640" s="22">
        <v>0</v>
      </c>
      <c r="H640" s="23">
        <v>0</v>
      </c>
      <c r="I640" s="24">
        <f t="shared" si="83"/>
        <v>6.7438076936410276</v>
      </c>
    </row>
    <row r="641" spans="1:11" x14ac:dyDescent="0.25">
      <c r="A641" s="29" t="s">
        <v>136</v>
      </c>
      <c r="B641" s="18">
        <v>23.913623713998859</v>
      </c>
      <c r="C641" s="18">
        <v>0</v>
      </c>
      <c r="D641" s="18">
        <v>6.1806275881327499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83"/>
        <v>30.09425130213161</v>
      </c>
    </row>
    <row r="642" spans="1:11" x14ac:dyDescent="0.25">
      <c r="A642" s="21" t="s">
        <v>24</v>
      </c>
      <c r="B642" s="22">
        <v>42.770472039780351</v>
      </c>
      <c r="C642" s="22">
        <v>5.5572678046463202E-2</v>
      </c>
      <c r="D642" s="22">
        <v>0.88467732686543943</v>
      </c>
      <c r="E642" s="22">
        <v>71.071131965148879</v>
      </c>
      <c r="F642" s="22">
        <v>0</v>
      </c>
      <c r="G642" s="22">
        <v>23.966625133186707</v>
      </c>
      <c r="H642" s="23">
        <v>0.33625153914588896</v>
      </c>
      <c r="I642" s="24">
        <f t="shared" si="83"/>
        <v>139.08473068217373</v>
      </c>
    </row>
    <row r="643" spans="1:11" x14ac:dyDescent="0.25">
      <c r="A643" s="29" t="s">
        <v>23</v>
      </c>
      <c r="B643" s="18">
        <v>1.9302839068104982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83"/>
        <v>1.9302839068104982</v>
      </c>
    </row>
    <row r="644" spans="1:11" x14ac:dyDescent="0.25">
      <c r="A644" s="21" t="s">
        <v>58</v>
      </c>
      <c r="B644" s="22">
        <v>139.4475928018158</v>
      </c>
      <c r="C644" s="22">
        <v>6.3165026727923435</v>
      </c>
      <c r="D644" s="22">
        <v>79.402518712335436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83"/>
        <v>225.1666141869436</v>
      </c>
    </row>
    <row r="645" spans="1:11" x14ac:dyDescent="0.25">
      <c r="A645" s="29" t="s">
        <v>21</v>
      </c>
      <c r="B645" s="18">
        <v>37.856189914600478</v>
      </c>
      <c r="C645" s="18">
        <v>0</v>
      </c>
      <c r="D645" s="18">
        <v>11.009503752521509</v>
      </c>
      <c r="E645" s="18">
        <v>0</v>
      </c>
      <c r="F645" s="18">
        <v>9.2515437192989793</v>
      </c>
      <c r="G645" s="18">
        <v>0</v>
      </c>
      <c r="H645" s="30">
        <v>0</v>
      </c>
      <c r="I645" s="16">
        <f t="shared" si="83"/>
        <v>58.117237386420967</v>
      </c>
    </row>
    <row r="646" spans="1:11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83"/>
        <v>0</v>
      </c>
    </row>
    <row r="647" spans="1:11" x14ac:dyDescent="0.25">
      <c r="A647" s="32" t="s">
        <v>62</v>
      </c>
      <c r="B647" s="18">
        <v>1.8844664037109398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83"/>
        <v>1.8844664037109398</v>
      </c>
    </row>
    <row r="648" spans="1:11" ht="14.4" x14ac:dyDescent="0.3">
      <c r="A648" s="34" t="s">
        <v>22</v>
      </c>
      <c r="B648" s="35">
        <v>1.8844664037109398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83"/>
        <v>1.8844664037109398</v>
      </c>
    </row>
    <row r="649" spans="1:11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83"/>
        <v>0</v>
      </c>
    </row>
    <row r="650" spans="1:11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83"/>
        <v>0</v>
      </c>
    </row>
    <row r="651" spans="1:11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83"/>
        <v>0</v>
      </c>
    </row>
    <row r="652" spans="1:11" x14ac:dyDescent="0.25">
      <c r="A652" s="56" t="s">
        <v>25</v>
      </c>
      <c r="B652" s="57">
        <f>SUM(B631:B647)</f>
        <v>349.86159524650486</v>
      </c>
      <c r="C652" s="57">
        <f t="shared" ref="C652:I652" si="84">SUM(C631:C647)</f>
        <v>7.1485532043478948</v>
      </c>
      <c r="D652" s="57">
        <f t="shared" si="84"/>
        <v>105.06649817794755</v>
      </c>
      <c r="E652" s="57">
        <f t="shared" si="84"/>
        <v>96.738624371986049</v>
      </c>
      <c r="F652" s="57">
        <f t="shared" si="84"/>
        <v>698.54321288353094</v>
      </c>
      <c r="G652" s="57">
        <f t="shared" si="84"/>
        <v>23.966625133186707</v>
      </c>
      <c r="H652" s="58">
        <f t="shared" si="84"/>
        <v>0.33625153914588896</v>
      </c>
      <c r="I652" s="16">
        <f t="shared" si="84"/>
        <v>1281.6613605566499</v>
      </c>
    </row>
    <row r="653" spans="1:11" s="1" customFormat="1" ht="15" thickBot="1" x14ac:dyDescent="0.35">
      <c r="A653" s="110" t="s">
        <v>86</v>
      </c>
      <c r="B653" s="98">
        <f>IF($I652=0,"-",B652/$I652)</f>
        <v>0.27297506659212484</v>
      </c>
      <c r="C653" s="98">
        <f t="shared" ref="C653:H653" si="85">IF($I652=0,"-",C652/$I652)</f>
        <v>5.5775678539947103E-3</v>
      </c>
      <c r="D653" s="98">
        <f t="shared" si="85"/>
        <v>8.197680090185068E-2</v>
      </c>
      <c r="E653" s="98">
        <f t="shared" si="85"/>
        <v>7.5479083125335564E-2</v>
      </c>
      <c r="F653" s="98">
        <f t="shared" si="85"/>
        <v>0.54502947063968621</v>
      </c>
      <c r="G653" s="98">
        <f t="shared" si="85"/>
        <v>1.8699654893846177E-2</v>
      </c>
      <c r="H653" s="99">
        <f t="shared" si="85"/>
        <v>2.6235599316175724E-4</v>
      </c>
      <c r="I653" s="63">
        <f>SUM(B653:H653)</f>
        <v>0.99999999999999989</v>
      </c>
      <c r="K653" s="174"/>
    </row>
    <row r="654" spans="1:11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F33:F53"/>
    <mergeCell ref="A57:A58"/>
    <mergeCell ref="B59:E79"/>
    <mergeCell ref="G59:H79"/>
    <mergeCell ref="A83:A84"/>
    <mergeCell ref="A109:A110"/>
    <mergeCell ref="B110:I110"/>
    <mergeCell ref="F111:F131"/>
    <mergeCell ref="A135:A136"/>
    <mergeCell ref="B136:I136"/>
    <mergeCell ref="F137:F157"/>
    <mergeCell ref="A161:A162"/>
    <mergeCell ref="B162:I162"/>
    <mergeCell ref="F163:F183"/>
    <mergeCell ref="A187:A188"/>
    <mergeCell ref="B188:I188"/>
    <mergeCell ref="F189:F209"/>
    <mergeCell ref="A213:A214"/>
    <mergeCell ref="B214:I214"/>
    <mergeCell ref="F215:F235"/>
    <mergeCell ref="A239:A240"/>
    <mergeCell ref="B240:I240"/>
    <mergeCell ref="F241:F261"/>
    <mergeCell ref="A265:A266"/>
    <mergeCell ref="B266:I266"/>
    <mergeCell ref="F267:F287"/>
    <mergeCell ref="A291:A292"/>
    <mergeCell ref="B292:I292"/>
    <mergeCell ref="F293:F313"/>
    <mergeCell ref="A317:A318"/>
    <mergeCell ref="B318:I318"/>
    <mergeCell ref="F319:F339"/>
    <mergeCell ref="A343:A344"/>
    <mergeCell ref="B344:I344"/>
    <mergeCell ref="F345:F365"/>
    <mergeCell ref="A369:A370"/>
    <mergeCell ref="B370:I370"/>
    <mergeCell ref="F371:F391"/>
    <mergeCell ref="A395:A396"/>
    <mergeCell ref="B396:I396"/>
    <mergeCell ref="F397:F417"/>
    <mergeCell ref="A421:A422"/>
    <mergeCell ref="B422:I422"/>
    <mergeCell ref="F423:F443"/>
    <mergeCell ref="A447:A448"/>
    <mergeCell ref="B448:I448"/>
    <mergeCell ref="B449:E469"/>
    <mergeCell ref="G449:H469"/>
    <mergeCell ref="A473:A474"/>
    <mergeCell ref="B474:I474"/>
    <mergeCell ref="B475:E495"/>
    <mergeCell ref="G475:H495"/>
    <mergeCell ref="A499:A500"/>
    <mergeCell ref="B500:I500"/>
    <mergeCell ref="B501:E521"/>
    <mergeCell ref="G501:H521"/>
    <mergeCell ref="A525:A526"/>
    <mergeCell ref="B526:I526"/>
    <mergeCell ref="B527:E547"/>
    <mergeCell ref="G527:H547"/>
    <mergeCell ref="A551:A552"/>
    <mergeCell ref="B552:I552"/>
    <mergeCell ref="B553:E573"/>
    <mergeCell ref="G553:H573"/>
    <mergeCell ref="F605:F625"/>
    <mergeCell ref="A629:A630"/>
    <mergeCell ref="B630:I630"/>
    <mergeCell ref="A577:A578"/>
    <mergeCell ref="B578:I578"/>
    <mergeCell ref="F579:F599"/>
    <mergeCell ref="A603:A604"/>
    <mergeCell ref="B604:I604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1">
    <tabColor rgb="FF00FFFF"/>
  </sheetPr>
  <dimension ref="A1:L654"/>
  <sheetViews>
    <sheetView topLeftCell="B1" zoomScale="60" zoomScaleNormal="60" workbookViewId="0">
      <pane ySplit="5" topLeftCell="A6" activePane="bottomLeft" state="frozen"/>
      <selection activeCell="J133" sqref="J133"/>
      <selection pane="bottomLeft" activeCell="J133" sqref="J133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1" max="11" width="14.09765625" style="174" bestFit="1" customWidth="1"/>
  </cols>
  <sheetData>
    <row r="1" spans="1:12" ht="15" customHeight="1" thickTop="1" x14ac:dyDescent="0.25">
      <c r="A1" s="248" t="s">
        <v>106</v>
      </c>
      <c r="B1" s="249"/>
      <c r="C1" s="249"/>
      <c r="D1" s="249"/>
      <c r="E1" s="249"/>
      <c r="F1" s="249"/>
      <c r="G1" s="249"/>
      <c r="H1" s="249"/>
      <c r="I1" s="250"/>
    </row>
    <row r="2" spans="1:12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</row>
    <row r="3" spans="1:12" ht="36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</row>
    <row r="4" spans="1:12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</row>
    <row r="5" spans="1:12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L5" s="134"/>
    </row>
    <row r="6" spans="1:12" ht="13.5" customHeight="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</row>
    <row r="7" spans="1:12" ht="13.5" customHeight="1" x14ac:dyDescent="0.25">
      <c r="A7" s="13" t="s">
        <v>6</v>
      </c>
      <c r="B7" s="14">
        <f>B33+B59+B85</f>
        <v>191.9517873152995</v>
      </c>
      <c r="C7" s="14">
        <f t="shared" ref="C7:H7" si="0">C33+C59+C85</f>
        <v>0</v>
      </c>
      <c r="D7" s="14">
        <f t="shared" si="0"/>
        <v>14.532268075711739</v>
      </c>
      <c r="E7" s="14">
        <f t="shared" si="0"/>
        <v>0</v>
      </c>
      <c r="F7" s="14">
        <f t="shared" si="0"/>
        <v>3.1008750615750171E-2</v>
      </c>
      <c r="G7" s="14">
        <f t="shared" si="0"/>
        <v>0</v>
      </c>
      <c r="H7" s="15">
        <f t="shared" si="0"/>
        <v>0</v>
      </c>
      <c r="I7" s="16">
        <f>SUM(B7:H7)</f>
        <v>206.51506414162697</v>
      </c>
    </row>
    <row r="8" spans="1:12" ht="13.5" customHeight="1" x14ac:dyDescent="0.25">
      <c r="A8" s="21" t="s">
        <v>7</v>
      </c>
      <c r="B8" s="22">
        <f t="shared" ref="B8:H23" si="1">B34+B60+B86</f>
        <v>69.09189311698988</v>
      </c>
      <c r="C8" s="22">
        <f t="shared" si="1"/>
        <v>0</v>
      </c>
      <c r="D8" s="22">
        <f t="shared" si="1"/>
        <v>6.8042826344816003</v>
      </c>
      <c r="E8" s="22">
        <f t="shared" si="1"/>
        <v>0</v>
      </c>
      <c r="F8" s="22">
        <f t="shared" si="1"/>
        <v>0.18624107441997431</v>
      </c>
      <c r="G8" s="22">
        <f t="shared" si="1"/>
        <v>0</v>
      </c>
      <c r="H8" s="23">
        <f t="shared" si="1"/>
        <v>0</v>
      </c>
      <c r="I8" s="24">
        <f>SUM(B8:H8)</f>
        <v>76.082416825891443</v>
      </c>
    </row>
    <row r="9" spans="1:12" ht="13.5" customHeight="1" x14ac:dyDescent="0.25">
      <c r="A9" s="29" t="s">
        <v>9</v>
      </c>
      <c r="B9" s="18">
        <f t="shared" si="1"/>
        <v>182.02754334220103</v>
      </c>
      <c r="C9" s="18">
        <f t="shared" si="1"/>
        <v>0</v>
      </c>
      <c r="D9" s="18">
        <f t="shared" si="1"/>
        <v>11.91842794495239</v>
      </c>
      <c r="E9" s="18">
        <f t="shared" si="1"/>
        <v>0</v>
      </c>
      <c r="F9" s="18">
        <f t="shared" si="1"/>
        <v>0</v>
      </c>
      <c r="G9" s="18">
        <f t="shared" si="1"/>
        <v>0</v>
      </c>
      <c r="H9" s="30">
        <f t="shared" si="1"/>
        <v>0</v>
      </c>
      <c r="I9" s="16">
        <f t="shared" ref="I9:I27" si="2">SUM(B9:H9)</f>
        <v>193.94597128715341</v>
      </c>
    </row>
    <row r="10" spans="1:12" ht="13.5" customHeight="1" x14ac:dyDescent="0.25">
      <c r="A10" s="21" t="s">
        <v>54</v>
      </c>
      <c r="B10" s="22">
        <f t="shared" si="1"/>
        <v>0</v>
      </c>
      <c r="C10" s="22">
        <f t="shared" si="1"/>
        <v>0</v>
      </c>
      <c r="D10" s="22">
        <f t="shared" si="1"/>
        <v>0</v>
      </c>
      <c r="E10" s="22">
        <f t="shared" si="1"/>
        <v>0</v>
      </c>
      <c r="F10" s="22">
        <f t="shared" si="1"/>
        <v>0</v>
      </c>
      <c r="G10" s="22">
        <f t="shared" si="1"/>
        <v>0</v>
      </c>
      <c r="H10" s="23">
        <f t="shared" si="1"/>
        <v>0</v>
      </c>
      <c r="I10" s="24">
        <f t="shared" si="2"/>
        <v>0</v>
      </c>
    </row>
    <row r="11" spans="1:12" ht="13.5" customHeight="1" x14ac:dyDescent="0.25">
      <c r="A11" s="29" t="s">
        <v>15</v>
      </c>
      <c r="B11" s="18">
        <f t="shared" si="1"/>
        <v>557.17189848312432</v>
      </c>
      <c r="C11" s="18">
        <f t="shared" si="1"/>
        <v>42.358821203163636</v>
      </c>
      <c r="D11" s="18">
        <f t="shared" si="1"/>
        <v>62.17818728152475</v>
      </c>
      <c r="E11" s="18">
        <f t="shared" si="1"/>
        <v>5.6072120203351279</v>
      </c>
      <c r="F11" s="18">
        <f t="shared" si="1"/>
        <v>0</v>
      </c>
      <c r="G11" s="18">
        <f t="shared" si="1"/>
        <v>0</v>
      </c>
      <c r="H11" s="30">
        <f t="shared" si="1"/>
        <v>0</v>
      </c>
      <c r="I11" s="16">
        <f t="shared" si="2"/>
        <v>667.31611898814788</v>
      </c>
    </row>
    <row r="12" spans="1:12" ht="13.5" customHeight="1" x14ac:dyDescent="0.25">
      <c r="A12" s="21" t="s">
        <v>67</v>
      </c>
      <c r="B12" s="22">
        <f t="shared" si="1"/>
        <v>2330.9846863494649</v>
      </c>
      <c r="C12" s="22">
        <f t="shared" si="1"/>
        <v>4.9606753250317004</v>
      </c>
      <c r="D12" s="22">
        <f t="shared" si="1"/>
        <v>169.31309356216917</v>
      </c>
      <c r="E12" s="22">
        <f t="shared" si="1"/>
        <v>3.0738114501881336E-2</v>
      </c>
      <c r="F12" s="22">
        <f t="shared" si="1"/>
        <v>0</v>
      </c>
      <c r="G12" s="22">
        <f t="shared" si="1"/>
        <v>0</v>
      </c>
      <c r="H12" s="23">
        <f t="shared" si="1"/>
        <v>0</v>
      </c>
      <c r="I12" s="24">
        <f t="shared" si="2"/>
        <v>2505.2891933511678</v>
      </c>
    </row>
    <row r="13" spans="1:12" ht="13.5" customHeight="1" x14ac:dyDescent="0.25">
      <c r="A13" s="29" t="s">
        <v>56</v>
      </c>
      <c r="B13" s="18">
        <f t="shared" si="1"/>
        <v>6.2511628691734709E-8</v>
      </c>
      <c r="C13" s="18">
        <f t="shared" si="1"/>
        <v>0.57789971076599345</v>
      </c>
      <c r="D13" s="18">
        <f t="shared" si="1"/>
        <v>5.8765074416428434E-2</v>
      </c>
      <c r="E13" s="18">
        <f t="shared" si="1"/>
        <v>254.6274721676385</v>
      </c>
      <c r="F13" s="18">
        <f t="shared" si="1"/>
        <v>7194.0071890244935</v>
      </c>
      <c r="G13" s="18">
        <f t="shared" si="1"/>
        <v>0</v>
      </c>
      <c r="H13" s="30">
        <f t="shared" si="1"/>
        <v>0</v>
      </c>
      <c r="I13" s="16">
        <f t="shared" si="2"/>
        <v>7449.2713260398259</v>
      </c>
    </row>
    <row r="14" spans="1:12" ht="13.5" customHeight="1" x14ac:dyDescent="0.25">
      <c r="A14" s="21" t="s">
        <v>11</v>
      </c>
      <c r="B14" s="22">
        <f t="shared" si="1"/>
        <v>2.9263183653299954E-7</v>
      </c>
      <c r="C14" s="22">
        <f t="shared" si="1"/>
        <v>2.6987208026249005E-7</v>
      </c>
      <c r="D14" s="22">
        <f t="shared" si="1"/>
        <v>8.2458995315383074E-3</v>
      </c>
      <c r="E14" s="22">
        <f t="shared" si="1"/>
        <v>10.28768303500957</v>
      </c>
      <c r="F14" s="22">
        <f t="shared" si="1"/>
        <v>3077.5851749902627</v>
      </c>
      <c r="G14" s="22">
        <f t="shared" si="1"/>
        <v>0</v>
      </c>
      <c r="H14" s="23">
        <f t="shared" si="1"/>
        <v>0</v>
      </c>
      <c r="I14" s="24">
        <f t="shared" si="2"/>
        <v>3087.8811044873078</v>
      </c>
    </row>
    <row r="15" spans="1:12" ht="13.5" customHeight="1" x14ac:dyDescent="0.25">
      <c r="A15" s="29" t="s">
        <v>57</v>
      </c>
      <c r="B15" s="18">
        <f t="shared" si="1"/>
        <v>0</v>
      </c>
      <c r="C15" s="18">
        <f t="shared" si="1"/>
        <v>0</v>
      </c>
      <c r="D15" s="18">
        <f t="shared" si="1"/>
        <v>0</v>
      </c>
      <c r="E15" s="18">
        <f t="shared" si="1"/>
        <v>5.7276359099050342</v>
      </c>
      <c r="F15" s="18">
        <f t="shared" si="1"/>
        <v>0</v>
      </c>
      <c r="G15" s="18">
        <f t="shared" si="1"/>
        <v>0</v>
      </c>
      <c r="H15" s="30">
        <f t="shared" si="1"/>
        <v>0</v>
      </c>
      <c r="I15" s="16">
        <f t="shared" si="2"/>
        <v>5.7276359099050342</v>
      </c>
    </row>
    <row r="16" spans="1:12" ht="13.5" customHeight="1" x14ac:dyDescent="0.25">
      <c r="A16" s="21" t="s">
        <v>16</v>
      </c>
      <c r="B16" s="22">
        <f t="shared" si="1"/>
        <v>135.3835898788756</v>
      </c>
      <c r="C16" s="22">
        <f t="shared" si="1"/>
        <v>2.283245407676437</v>
      </c>
      <c r="D16" s="22">
        <f t="shared" si="1"/>
        <v>19.352701905081112</v>
      </c>
      <c r="E16" s="22">
        <f t="shared" si="1"/>
        <v>2.4780504454133601</v>
      </c>
      <c r="F16" s="22">
        <f t="shared" si="1"/>
        <v>5.9235162732328774</v>
      </c>
      <c r="G16" s="22">
        <f t="shared" si="1"/>
        <v>0</v>
      </c>
      <c r="H16" s="23">
        <f t="shared" si="1"/>
        <v>0</v>
      </c>
      <c r="I16" s="24">
        <f t="shared" si="2"/>
        <v>165.42110391027941</v>
      </c>
    </row>
    <row r="17" spans="1:11" ht="13.5" customHeight="1" x14ac:dyDescent="0.25">
      <c r="A17" s="29" t="s">
        <v>136</v>
      </c>
      <c r="B17" s="18">
        <f t="shared" si="1"/>
        <v>3049.299719923039</v>
      </c>
      <c r="C17" s="18">
        <f t="shared" si="1"/>
        <v>677.28033564347447</v>
      </c>
      <c r="D17" s="18">
        <f t="shared" si="1"/>
        <v>940.13586446410545</v>
      </c>
      <c r="E17" s="18">
        <f t="shared" si="1"/>
        <v>44.556666077182101</v>
      </c>
      <c r="F17" s="18">
        <f t="shared" si="1"/>
        <v>0</v>
      </c>
      <c r="G17" s="18">
        <f t="shared" si="1"/>
        <v>0</v>
      </c>
      <c r="H17" s="30">
        <f t="shared" si="1"/>
        <v>0</v>
      </c>
      <c r="I17" s="16">
        <f t="shared" si="2"/>
        <v>4711.2725861078015</v>
      </c>
    </row>
    <row r="18" spans="1:11" ht="13.5" customHeight="1" x14ac:dyDescent="0.25">
      <c r="A18" s="21" t="s">
        <v>24</v>
      </c>
      <c r="B18" s="22">
        <f t="shared" si="1"/>
        <v>940.23111239624723</v>
      </c>
      <c r="C18" s="22">
        <f t="shared" si="1"/>
        <v>5.5589347940180849</v>
      </c>
      <c r="D18" s="22">
        <f t="shared" si="1"/>
        <v>1359.0130518851547</v>
      </c>
      <c r="E18" s="22">
        <f t="shared" si="1"/>
        <v>1314.3493225333968</v>
      </c>
      <c r="F18" s="22">
        <f t="shared" si="1"/>
        <v>65.954012475612217</v>
      </c>
      <c r="G18" s="22">
        <f t="shared" si="1"/>
        <v>615.933534614569</v>
      </c>
      <c r="H18" s="23">
        <f t="shared" si="1"/>
        <v>6.9685176610999973</v>
      </c>
      <c r="I18" s="24">
        <f t="shared" si="2"/>
        <v>4308.0084863600987</v>
      </c>
    </row>
    <row r="19" spans="1:11" ht="13.5" customHeight="1" x14ac:dyDescent="0.25">
      <c r="A19" s="29" t="s">
        <v>23</v>
      </c>
      <c r="B19" s="18">
        <f t="shared" si="1"/>
        <v>314.47167656299501</v>
      </c>
      <c r="C19" s="18">
        <f t="shared" si="1"/>
        <v>2.5336315983395163</v>
      </c>
      <c r="D19" s="18">
        <f t="shared" si="1"/>
        <v>31.765932456760034</v>
      </c>
      <c r="E19" s="18">
        <f t="shared" si="1"/>
        <v>0.16425011043005441</v>
      </c>
      <c r="F19" s="18">
        <f t="shared" si="1"/>
        <v>-5.2557425078703091E-10</v>
      </c>
      <c r="G19" s="18">
        <f t="shared" si="1"/>
        <v>0</v>
      </c>
      <c r="H19" s="30">
        <f t="shared" si="1"/>
        <v>0</v>
      </c>
      <c r="I19" s="16">
        <f t="shared" si="2"/>
        <v>348.93549072799902</v>
      </c>
    </row>
    <row r="20" spans="1:11" ht="13.5" customHeight="1" x14ac:dyDescent="0.25">
      <c r="A20" s="21" t="s">
        <v>58</v>
      </c>
      <c r="B20" s="22">
        <f t="shared" si="1"/>
        <v>3315.4115335524361</v>
      </c>
      <c r="C20" s="22">
        <f t="shared" si="1"/>
        <v>10.381916285857818</v>
      </c>
      <c r="D20" s="22">
        <f t="shared" si="1"/>
        <v>419.30908105778548</v>
      </c>
      <c r="E20" s="22">
        <f t="shared" si="1"/>
        <v>0.69962557813434489</v>
      </c>
      <c r="F20" s="22">
        <f t="shared" si="1"/>
        <v>-4.5474735088646412E-13</v>
      </c>
      <c r="G20" s="22">
        <f t="shared" si="1"/>
        <v>0</v>
      </c>
      <c r="H20" s="23">
        <f t="shared" si="1"/>
        <v>0</v>
      </c>
      <c r="I20" s="24">
        <f t="shared" si="2"/>
        <v>3745.802156474213</v>
      </c>
    </row>
    <row r="21" spans="1:11" ht="13.5" customHeight="1" x14ac:dyDescent="0.25">
      <c r="A21" s="29" t="s">
        <v>21</v>
      </c>
      <c r="B21" s="18">
        <f t="shared" si="1"/>
        <v>215.07411128008931</v>
      </c>
      <c r="C21" s="18">
        <f t="shared" si="1"/>
        <v>24.269755882372817</v>
      </c>
      <c r="D21" s="18">
        <f t="shared" si="1"/>
        <v>49.169864059231706</v>
      </c>
      <c r="E21" s="18">
        <f t="shared" si="1"/>
        <v>10.693030201738891</v>
      </c>
      <c r="F21" s="18">
        <f t="shared" si="1"/>
        <v>31.11018175497523</v>
      </c>
      <c r="G21" s="18">
        <f t="shared" si="1"/>
        <v>0</v>
      </c>
      <c r="H21" s="30">
        <f t="shared" si="1"/>
        <v>0</v>
      </c>
      <c r="I21" s="16">
        <f t="shared" si="2"/>
        <v>330.316943178408</v>
      </c>
    </row>
    <row r="22" spans="1:11" ht="13.5" customHeight="1" x14ac:dyDescent="0.25">
      <c r="A22" s="21" t="s">
        <v>20</v>
      </c>
      <c r="B22" s="22">
        <f t="shared" si="1"/>
        <v>12.779266872713761</v>
      </c>
      <c r="C22" s="22">
        <f t="shared" si="1"/>
        <v>0</v>
      </c>
      <c r="D22" s="22">
        <f t="shared" si="1"/>
        <v>0.23611302593950251</v>
      </c>
      <c r="E22" s="22">
        <f t="shared" si="1"/>
        <v>0</v>
      </c>
      <c r="F22" s="22">
        <f t="shared" si="1"/>
        <v>0</v>
      </c>
      <c r="G22" s="22">
        <f t="shared" si="1"/>
        <v>0</v>
      </c>
      <c r="H22" s="23">
        <f t="shared" si="1"/>
        <v>0</v>
      </c>
      <c r="I22" s="24">
        <f t="shared" si="2"/>
        <v>13.015379898653263</v>
      </c>
    </row>
    <row r="23" spans="1:11" ht="13.5" customHeight="1" x14ac:dyDescent="0.25">
      <c r="A23" s="32" t="s">
        <v>62</v>
      </c>
      <c r="B23" s="18">
        <f t="shared" si="1"/>
        <v>165.1142755976787</v>
      </c>
      <c r="C23" s="18">
        <f t="shared" si="1"/>
        <v>0</v>
      </c>
      <c r="D23" s="18">
        <f t="shared" si="1"/>
        <v>98.485531483172082</v>
      </c>
      <c r="E23" s="18">
        <f t="shared" si="1"/>
        <v>0</v>
      </c>
      <c r="F23" s="18">
        <f t="shared" si="1"/>
        <v>0</v>
      </c>
      <c r="G23" s="18">
        <f t="shared" si="1"/>
        <v>0</v>
      </c>
      <c r="H23" s="30">
        <f t="shared" si="1"/>
        <v>0</v>
      </c>
      <c r="I23" s="16">
        <f t="shared" si="2"/>
        <v>263.59980708085078</v>
      </c>
    </row>
    <row r="24" spans="1:11" ht="13.5" customHeight="1" x14ac:dyDescent="0.3">
      <c r="A24" s="34" t="s">
        <v>22</v>
      </c>
      <c r="B24" s="35">
        <f t="shared" ref="B24:H27" si="3">B50+B76+B102</f>
        <v>165.1142755976787</v>
      </c>
      <c r="C24" s="35">
        <f t="shared" si="3"/>
        <v>0</v>
      </c>
      <c r="D24" s="35">
        <f t="shared" si="3"/>
        <v>98.485531483172082</v>
      </c>
      <c r="E24" s="35">
        <f t="shared" si="3"/>
        <v>0</v>
      </c>
      <c r="F24" s="35">
        <f t="shared" si="3"/>
        <v>0</v>
      </c>
      <c r="G24" s="35">
        <f t="shared" si="3"/>
        <v>0</v>
      </c>
      <c r="H24" s="36">
        <f t="shared" si="3"/>
        <v>0</v>
      </c>
      <c r="I24" s="37">
        <f t="shared" si="2"/>
        <v>263.59980708085078</v>
      </c>
    </row>
    <row r="25" spans="1:11" ht="13.5" customHeight="1" x14ac:dyDescent="0.3">
      <c r="A25" s="42" t="s">
        <v>18</v>
      </c>
      <c r="B25" s="43">
        <f t="shared" si="3"/>
        <v>0</v>
      </c>
      <c r="C25" s="43">
        <f t="shared" si="3"/>
        <v>0</v>
      </c>
      <c r="D25" s="43">
        <f t="shared" si="3"/>
        <v>0</v>
      </c>
      <c r="E25" s="43">
        <f t="shared" si="3"/>
        <v>0</v>
      </c>
      <c r="F25" s="43">
        <f t="shared" si="3"/>
        <v>0</v>
      </c>
      <c r="G25" s="43">
        <f t="shared" si="3"/>
        <v>0</v>
      </c>
      <c r="H25" s="44">
        <f t="shared" si="3"/>
        <v>0</v>
      </c>
      <c r="I25" s="45">
        <f t="shared" si="2"/>
        <v>0</v>
      </c>
    </row>
    <row r="26" spans="1:11" ht="13.5" customHeight="1" x14ac:dyDescent="0.3">
      <c r="A26" s="34" t="s">
        <v>19</v>
      </c>
      <c r="B26" s="35">
        <f t="shared" si="3"/>
        <v>0</v>
      </c>
      <c r="C26" s="35">
        <f t="shared" si="3"/>
        <v>0</v>
      </c>
      <c r="D26" s="35">
        <f t="shared" si="3"/>
        <v>0</v>
      </c>
      <c r="E26" s="35">
        <f t="shared" si="3"/>
        <v>0</v>
      </c>
      <c r="F26" s="35">
        <f t="shared" si="3"/>
        <v>0</v>
      </c>
      <c r="G26" s="35">
        <f t="shared" si="3"/>
        <v>0</v>
      </c>
      <c r="H26" s="36">
        <f t="shared" si="3"/>
        <v>0</v>
      </c>
      <c r="I26" s="37">
        <f t="shared" si="2"/>
        <v>0</v>
      </c>
    </row>
    <row r="27" spans="1:11" ht="13.5" customHeight="1" thickBot="1" x14ac:dyDescent="0.35">
      <c r="A27" s="49" t="s">
        <v>10</v>
      </c>
      <c r="B27" s="50">
        <f t="shared" si="3"/>
        <v>0</v>
      </c>
      <c r="C27" s="50">
        <f t="shared" si="3"/>
        <v>0</v>
      </c>
      <c r="D27" s="50">
        <f t="shared" si="3"/>
        <v>0</v>
      </c>
      <c r="E27" s="50">
        <f t="shared" si="3"/>
        <v>0</v>
      </c>
      <c r="F27" s="50">
        <f t="shared" si="3"/>
        <v>0</v>
      </c>
      <c r="G27" s="50">
        <f t="shared" si="3"/>
        <v>0</v>
      </c>
      <c r="H27" s="51">
        <f t="shared" si="3"/>
        <v>0</v>
      </c>
      <c r="I27" s="52">
        <f t="shared" si="2"/>
        <v>0</v>
      </c>
    </row>
    <row r="28" spans="1:11" ht="13.5" customHeight="1" x14ac:dyDescent="0.25">
      <c r="A28" s="56" t="s">
        <v>25</v>
      </c>
      <c r="B28" s="57">
        <f>SUM(B7:B23)</f>
        <v>11478.993095026297</v>
      </c>
      <c r="C28" s="57">
        <f t="shared" ref="C28:I28" si="4">SUM(C7:C23)</f>
        <v>770.20521612057269</v>
      </c>
      <c r="D28" s="57">
        <f t="shared" si="4"/>
        <v>3182.2814108100179</v>
      </c>
      <c r="E28" s="57">
        <f t="shared" si="4"/>
        <v>1649.2216861936856</v>
      </c>
      <c r="F28" s="57">
        <f t="shared" si="4"/>
        <v>10374.797324343088</v>
      </c>
      <c r="G28" s="57">
        <f t="shared" si="4"/>
        <v>615.933534614569</v>
      </c>
      <c r="H28" s="58">
        <f t="shared" si="4"/>
        <v>6.9685176610999973</v>
      </c>
      <c r="I28" s="16">
        <f t="shared" si="4"/>
        <v>28078.400784769332</v>
      </c>
      <c r="J28" s="177">
        <v>0</v>
      </c>
    </row>
    <row r="29" spans="1:11" s="1" customFormat="1" ht="13.5" customHeight="1" thickBot="1" x14ac:dyDescent="0.35">
      <c r="A29" s="61" t="s">
        <v>86</v>
      </c>
      <c r="B29" s="62">
        <f>IF($I28=0,"-",B28/$I28)</f>
        <v>0.40881933351606292</v>
      </c>
      <c r="C29" s="62">
        <f t="shared" ref="C29:H29" si="5">IF($I28=0,"-",C28/$I28)</f>
        <v>2.7430522914195236E-2</v>
      </c>
      <c r="D29" s="62">
        <f t="shared" si="5"/>
        <v>0.1133355647710604</v>
      </c>
      <c r="E29" s="62">
        <f t="shared" si="5"/>
        <v>5.8736311189356585E-2</v>
      </c>
      <c r="F29" s="62">
        <f t="shared" si="5"/>
        <v>0.36949388264201738</v>
      </c>
      <c r="G29" s="62">
        <f t="shared" si="5"/>
        <v>2.193620424951951E-2</v>
      </c>
      <c r="H29" s="62">
        <f t="shared" si="5"/>
        <v>2.4818071778788612E-4</v>
      </c>
      <c r="I29" s="63">
        <f>SUM(B29:H29)</f>
        <v>1</v>
      </c>
      <c r="K29" s="174"/>
    </row>
    <row r="30" spans="1:11" ht="13.5" customHeight="1" thickBot="1" x14ac:dyDescent="0.3"/>
    <row r="31" spans="1:11" ht="28.5" customHeight="1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</row>
    <row r="32" spans="1:11" ht="13.5" customHeight="1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</row>
    <row r="33" spans="1:9" ht="13.5" customHeight="1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6">C111+C137+C163+C189+C215+C241+C267+C293+C319+C345+C371+C397+C423</f>
        <v>0</v>
      </c>
      <c r="D33" s="14">
        <f t="shared" si="6"/>
        <v>0</v>
      </c>
      <c r="E33" s="14">
        <f t="shared" si="6"/>
        <v>0</v>
      </c>
      <c r="F33" s="213"/>
      <c r="G33" s="14">
        <f t="shared" ref="G33:H48" si="7">G111+G137+G163+G189+G215+G241+G267+G293+G319+G345+G371+G397+G423</f>
        <v>0</v>
      </c>
      <c r="H33" s="15">
        <f t="shared" si="7"/>
        <v>0</v>
      </c>
      <c r="I33" s="16">
        <f>SUM(B33:H33)</f>
        <v>0</v>
      </c>
    </row>
    <row r="34" spans="1:9" ht="13.5" customHeight="1" x14ac:dyDescent="0.25">
      <c r="A34" s="21" t="s">
        <v>7</v>
      </c>
      <c r="B34" s="22">
        <f t="shared" ref="B34:E49" si="8">B112+B138+B164+B190+B216+B242+B268+B294+B320+B346+B372+B398+B424</f>
        <v>0</v>
      </c>
      <c r="C34" s="22">
        <f t="shared" si="8"/>
        <v>0</v>
      </c>
      <c r="D34" s="22">
        <f t="shared" si="8"/>
        <v>0</v>
      </c>
      <c r="E34" s="22">
        <f t="shared" si="8"/>
        <v>0</v>
      </c>
      <c r="F34" s="214"/>
      <c r="G34" s="22">
        <f t="shared" si="7"/>
        <v>0</v>
      </c>
      <c r="H34" s="23">
        <f t="shared" si="7"/>
        <v>0</v>
      </c>
      <c r="I34" s="24">
        <f>SUM(B34:H34)</f>
        <v>0</v>
      </c>
    </row>
    <row r="35" spans="1:9" ht="13.5" customHeight="1" x14ac:dyDescent="0.25">
      <c r="A35" s="29" t="s">
        <v>9</v>
      </c>
      <c r="B35" s="18">
        <f t="shared" si="8"/>
        <v>0</v>
      </c>
      <c r="C35" s="18">
        <f t="shared" si="8"/>
        <v>0</v>
      </c>
      <c r="D35" s="18">
        <f t="shared" si="8"/>
        <v>0</v>
      </c>
      <c r="E35" s="18">
        <f t="shared" si="8"/>
        <v>0</v>
      </c>
      <c r="F35" s="214"/>
      <c r="G35" s="18">
        <f t="shared" si="7"/>
        <v>0</v>
      </c>
      <c r="H35" s="30">
        <f t="shared" si="7"/>
        <v>0</v>
      </c>
      <c r="I35" s="16">
        <f t="shared" ref="I35:I53" si="9">SUM(B35:H35)</f>
        <v>0</v>
      </c>
    </row>
    <row r="36" spans="1:9" ht="13.5" customHeight="1" x14ac:dyDescent="0.25">
      <c r="A36" s="21" t="s">
        <v>54</v>
      </c>
      <c r="B36" s="22">
        <f t="shared" si="8"/>
        <v>0</v>
      </c>
      <c r="C36" s="22">
        <f t="shared" si="8"/>
        <v>0</v>
      </c>
      <c r="D36" s="22">
        <f t="shared" si="8"/>
        <v>0</v>
      </c>
      <c r="E36" s="22">
        <f t="shared" si="8"/>
        <v>0</v>
      </c>
      <c r="F36" s="214"/>
      <c r="G36" s="22">
        <f t="shared" si="7"/>
        <v>0</v>
      </c>
      <c r="H36" s="23">
        <f t="shared" si="7"/>
        <v>0</v>
      </c>
      <c r="I36" s="24">
        <f t="shared" si="9"/>
        <v>0</v>
      </c>
    </row>
    <row r="37" spans="1:9" ht="13.5" customHeight="1" x14ac:dyDescent="0.25">
      <c r="A37" s="29" t="s">
        <v>15</v>
      </c>
      <c r="B37" s="18">
        <f t="shared" si="8"/>
        <v>34.748215095171979</v>
      </c>
      <c r="C37" s="18">
        <f t="shared" si="8"/>
        <v>30.61547832045617</v>
      </c>
      <c r="D37" s="18">
        <f t="shared" si="8"/>
        <v>25.814098762514625</v>
      </c>
      <c r="E37" s="18">
        <f t="shared" si="8"/>
        <v>0.14292109534163155</v>
      </c>
      <c r="F37" s="214"/>
      <c r="G37" s="18">
        <f t="shared" si="7"/>
        <v>0</v>
      </c>
      <c r="H37" s="30">
        <f t="shared" si="7"/>
        <v>0</v>
      </c>
      <c r="I37" s="16">
        <f t="shared" si="9"/>
        <v>91.320713273484401</v>
      </c>
    </row>
    <row r="38" spans="1:9" ht="13.5" customHeight="1" x14ac:dyDescent="0.25">
      <c r="A38" s="21" t="s">
        <v>67</v>
      </c>
      <c r="B38" s="22">
        <f t="shared" si="8"/>
        <v>15.771369063585411</v>
      </c>
      <c r="C38" s="22">
        <f t="shared" si="8"/>
        <v>1.0683161910083441</v>
      </c>
      <c r="D38" s="22">
        <f t="shared" si="8"/>
        <v>2.5702362007655659</v>
      </c>
      <c r="E38" s="22">
        <f t="shared" si="8"/>
        <v>3.0738114501881336E-2</v>
      </c>
      <c r="F38" s="214"/>
      <c r="G38" s="22">
        <f t="shared" si="7"/>
        <v>0</v>
      </c>
      <c r="H38" s="23">
        <f t="shared" si="7"/>
        <v>0</v>
      </c>
      <c r="I38" s="24">
        <f t="shared" si="9"/>
        <v>19.440659569861204</v>
      </c>
    </row>
    <row r="39" spans="1:9" ht="13.5" customHeight="1" x14ac:dyDescent="0.25">
      <c r="A39" s="29" t="s">
        <v>56</v>
      </c>
      <c r="B39" s="18">
        <f t="shared" si="8"/>
        <v>6.2511628691734709E-8</v>
      </c>
      <c r="C39" s="18">
        <f t="shared" si="8"/>
        <v>0.21352301402347854</v>
      </c>
      <c r="D39" s="18">
        <f t="shared" si="8"/>
        <v>1.8837204571345634E-2</v>
      </c>
      <c r="E39" s="18">
        <f t="shared" si="8"/>
        <v>218.31646985713314</v>
      </c>
      <c r="F39" s="214"/>
      <c r="G39" s="18">
        <f t="shared" si="7"/>
        <v>0</v>
      </c>
      <c r="H39" s="30">
        <f t="shared" si="7"/>
        <v>0</v>
      </c>
      <c r="I39" s="16">
        <f t="shared" si="9"/>
        <v>218.54883013823959</v>
      </c>
    </row>
    <row r="40" spans="1:9" ht="13.5" customHeight="1" x14ac:dyDescent="0.25">
      <c r="A40" s="21" t="s">
        <v>11</v>
      </c>
      <c r="B40" s="22">
        <f t="shared" si="8"/>
        <v>2.9263183653299954E-7</v>
      </c>
      <c r="C40" s="22">
        <f t="shared" si="8"/>
        <v>2.6987208026249005E-7</v>
      </c>
      <c r="D40" s="22">
        <f t="shared" si="8"/>
        <v>2.6987208026249005E-7</v>
      </c>
      <c r="E40" s="22">
        <f t="shared" si="8"/>
        <v>1.8953119001309333</v>
      </c>
      <c r="F40" s="214"/>
      <c r="G40" s="22">
        <f t="shared" si="7"/>
        <v>0</v>
      </c>
      <c r="H40" s="23">
        <f t="shared" si="7"/>
        <v>0</v>
      </c>
      <c r="I40" s="24">
        <f t="shared" si="9"/>
        <v>1.8953127325069303</v>
      </c>
    </row>
    <row r="41" spans="1:9" ht="13.5" customHeight="1" x14ac:dyDescent="0.25">
      <c r="A41" s="29" t="s">
        <v>57</v>
      </c>
      <c r="B41" s="18">
        <f t="shared" si="8"/>
        <v>0</v>
      </c>
      <c r="C41" s="18">
        <f t="shared" si="8"/>
        <v>0</v>
      </c>
      <c r="D41" s="18">
        <f t="shared" si="8"/>
        <v>0</v>
      </c>
      <c r="E41" s="18">
        <f t="shared" si="8"/>
        <v>0</v>
      </c>
      <c r="F41" s="214"/>
      <c r="G41" s="18">
        <f t="shared" si="7"/>
        <v>0</v>
      </c>
      <c r="H41" s="30">
        <f t="shared" si="7"/>
        <v>0</v>
      </c>
      <c r="I41" s="16">
        <f t="shared" si="9"/>
        <v>0</v>
      </c>
    </row>
    <row r="42" spans="1:9" ht="13.5" customHeight="1" x14ac:dyDescent="0.25">
      <c r="A42" s="21" t="s">
        <v>16</v>
      </c>
      <c r="B42" s="22">
        <f t="shared" si="8"/>
        <v>5.6577855569897642</v>
      </c>
      <c r="C42" s="22">
        <f t="shared" si="8"/>
        <v>2.160066282140606</v>
      </c>
      <c r="D42" s="22">
        <f t="shared" si="8"/>
        <v>8.8044119562918191</v>
      </c>
      <c r="E42" s="22">
        <f t="shared" si="8"/>
        <v>1.7808270749534143</v>
      </c>
      <c r="F42" s="214"/>
      <c r="G42" s="22">
        <f t="shared" si="7"/>
        <v>0</v>
      </c>
      <c r="H42" s="23">
        <f t="shared" si="7"/>
        <v>0</v>
      </c>
      <c r="I42" s="24">
        <f t="shared" si="9"/>
        <v>18.403090870375603</v>
      </c>
    </row>
    <row r="43" spans="1:9" ht="13.5" customHeight="1" x14ac:dyDescent="0.25">
      <c r="A43" s="29" t="s">
        <v>136</v>
      </c>
      <c r="B43" s="18">
        <f t="shared" si="8"/>
        <v>158.11461457610059</v>
      </c>
      <c r="C43" s="18">
        <f t="shared" si="8"/>
        <v>502.76578805598893</v>
      </c>
      <c r="D43" s="18">
        <f t="shared" si="8"/>
        <v>344.00318379457082</v>
      </c>
      <c r="E43" s="18">
        <f t="shared" si="8"/>
        <v>17.756230769806585</v>
      </c>
      <c r="F43" s="214"/>
      <c r="G43" s="18">
        <f t="shared" si="7"/>
        <v>0</v>
      </c>
      <c r="H43" s="30">
        <f t="shared" si="7"/>
        <v>0</v>
      </c>
      <c r="I43" s="16">
        <f t="shared" si="9"/>
        <v>1022.6398171964669</v>
      </c>
    </row>
    <row r="44" spans="1:9" ht="13.5" customHeight="1" x14ac:dyDescent="0.25">
      <c r="A44" s="21" t="s">
        <v>24</v>
      </c>
      <c r="B44" s="22">
        <f t="shared" si="8"/>
        <v>41.67313448527058</v>
      </c>
      <c r="C44" s="22">
        <f t="shared" si="8"/>
        <v>5.5033486598625974</v>
      </c>
      <c r="D44" s="22">
        <f t="shared" si="8"/>
        <v>125.66893257324416</v>
      </c>
      <c r="E44" s="22">
        <f t="shared" si="8"/>
        <v>644.34165137651701</v>
      </c>
      <c r="F44" s="214"/>
      <c r="G44" s="22">
        <f t="shared" si="7"/>
        <v>98.270745689824935</v>
      </c>
      <c r="H44" s="23">
        <f t="shared" si="7"/>
        <v>6.5364301833094398</v>
      </c>
      <c r="I44" s="24">
        <f t="shared" si="9"/>
        <v>921.99424296802874</v>
      </c>
    </row>
    <row r="45" spans="1:9" ht="13.5" customHeight="1" x14ac:dyDescent="0.25">
      <c r="A45" s="29" t="s">
        <v>23</v>
      </c>
      <c r="B45" s="18">
        <f t="shared" si="8"/>
        <v>102.96498577474109</v>
      </c>
      <c r="C45" s="18">
        <f t="shared" si="8"/>
        <v>1.8867004395654563</v>
      </c>
      <c r="D45" s="18">
        <f t="shared" si="8"/>
        <v>6.7215293034047523</v>
      </c>
      <c r="E45" s="18">
        <f t="shared" si="8"/>
        <v>0.16425011043005441</v>
      </c>
      <c r="F45" s="214"/>
      <c r="G45" s="18">
        <f t="shared" si="7"/>
        <v>0</v>
      </c>
      <c r="H45" s="30">
        <f t="shared" si="7"/>
        <v>0</v>
      </c>
      <c r="I45" s="16">
        <f t="shared" si="9"/>
        <v>111.73746562814136</v>
      </c>
    </row>
    <row r="46" spans="1:9" ht="13.5" customHeight="1" x14ac:dyDescent="0.25">
      <c r="A46" s="21" t="s">
        <v>58</v>
      </c>
      <c r="B46" s="22">
        <f t="shared" si="8"/>
        <v>5.755695033588629</v>
      </c>
      <c r="C46" s="22">
        <f t="shared" si="8"/>
        <v>4.1947518020777039</v>
      </c>
      <c r="D46" s="22">
        <f t="shared" si="8"/>
        <v>7.9569226172025518</v>
      </c>
      <c r="E46" s="22">
        <f t="shared" si="8"/>
        <v>0.69962557813434489</v>
      </c>
      <c r="F46" s="214"/>
      <c r="G46" s="22">
        <f t="shared" si="7"/>
        <v>0</v>
      </c>
      <c r="H46" s="23">
        <f t="shared" si="7"/>
        <v>0</v>
      </c>
      <c r="I46" s="24">
        <f t="shared" si="9"/>
        <v>18.60699503100323</v>
      </c>
    </row>
    <row r="47" spans="1:9" ht="13.5" customHeight="1" x14ac:dyDescent="0.25">
      <c r="A47" s="29" t="s">
        <v>21</v>
      </c>
      <c r="B47" s="18">
        <f t="shared" si="8"/>
        <v>24.393582087994346</v>
      </c>
      <c r="C47" s="18">
        <f t="shared" si="8"/>
        <v>24.269755882372817</v>
      </c>
      <c r="D47" s="18">
        <f t="shared" si="8"/>
        <v>22.773508746328133</v>
      </c>
      <c r="E47" s="18">
        <f t="shared" si="8"/>
        <v>10.693030201738891</v>
      </c>
      <c r="F47" s="214"/>
      <c r="G47" s="18">
        <f t="shared" si="7"/>
        <v>0</v>
      </c>
      <c r="H47" s="30">
        <f t="shared" si="7"/>
        <v>0</v>
      </c>
      <c r="I47" s="16">
        <f t="shared" si="9"/>
        <v>82.129876918434192</v>
      </c>
    </row>
    <row r="48" spans="1:9" ht="13.5" customHeight="1" x14ac:dyDescent="0.25">
      <c r="A48" s="21" t="s">
        <v>20</v>
      </c>
      <c r="B48" s="22">
        <f t="shared" si="8"/>
        <v>0</v>
      </c>
      <c r="C48" s="22">
        <f t="shared" si="8"/>
        <v>0</v>
      </c>
      <c r="D48" s="22">
        <f t="shared" si="8"/>
        <v>0</v>
      </c>
      <c r="E48" s="22">
        <f t="shared" si="8"/>
        <v>0</v>
      </c>
      <c r="F48" s="214"/>
      <c r="G48" s="22">
        <f t="shared" si="7"/>
        <v>0</v>
      </c>
      <c r="H48" s="23">
        <f t="shared" si="7"/>
        <v>0</v>
      </c>
      <c r="I48" s="24">
        <f t="shared" si="9"/>
        <v>0</v>
      </c>
    </row>
    <row r="49" spans="1:11" ht="13.5" customHeight="1" x14ac:dyDescent="0.25">
      <c r="A49" s="32" t="s">
        <v>62</v>
      </c>
      <c r="B49" s="18">
        <f t="shared" si="8"/>
        <v>0</v>
      </c>
      <c r="C49" s="18">
        <f t="shared" si="8"/>
        <v>0</v>
      </c>
      <c r="D49" s="18">
        <f t="shared" si="8"/>
        <v>0</v>
      </c>
      <c r="E49" s="18">
        <f t="shared" si="8"/>
        <v>0</v>
      </c>
      <c r="F49" s="214"/>
      <c r="G49" s="18">
        <f t="shared" ref="G49:H53" si="10">G127+G153+G179+G205+G231+G257+G283+G309+G335+G361+G387+G413+G439</f>
        <v>0</v>
      </c>
      <c r="H49" s="30">
        <f t="shared" si="10"/>
        <v>0</v>
      </c>
      <c r="I49" s="16">
        <f t="shared" si="9"/>
        <v>0</v>
      </c>
    </row>
    <row r="50" spans="1:11" ht="13.5" customHeight="1" x14ac:dyDescent="0.3">
      <c r="A50" s="34" t="s">
        <v>22</v>
      </c>
      <c r="B50" s="35">
        <f t="shared" ref="B50:E53" si="11">B128+B154+B180+B206+B232+B258+B284+B310+B336+B362+B388+B414+B440</f>
        <v>0</v>
      </c>
      <c r="C50" s="35">
        <f t="shared" si="11"/>
        <v>0</v>
      </c>
      <c r="D50" s="35">
        <f t="shared" si="11"/>
        <v>0</v>
      </c>
      <c r="E50" s="35">
        <f t="shared" si="11"/>
        <v>0</v>
      </c>
      <c r="F50" s="214"/>
      <c r="G50" s="35">
        <f t="shared" si="10"/>
        <v>0</v>
      </c>
      <c r="H50" s="36">
        <f t="shared" si="10"/>
        <v>0</v>
      </c>
      <c r="I50" s="37">
        <f t="shared" si="9"/>
        <v>0</v>
      </c>
    </row>
    <row r="51" spans="1:11" ht="13.5" customHeight="1" x14ac:dyDescent="0.3">
      <c r="A51" s="42" t="s">
        <v>18</v>
      </c>
      <c r="B51" s="43">
        <f t="shared" si="11"/>
        <v>0</v>
      </c>
      <c r="C51" s="43">
        <f t="shared" si="11"/>
        <v>0</v>
      </c>
      <c r="D51" s="43">
        <f t="shared" si="11"/>
        <v>0</v>
      </c>
      <c r="E51" s="43">
        <f t="shared" si="11"/>
        <v>0</v>
      </c>
      <c r="F51" s="214"/>
      <c r="G51" s="43">
        <f t="shared" si="10"/>
        <v>0</v>
      </c>
      <c r="H51" s="44">
        <f t="shared" si="10"/>
        <v>0</v>
      </c>
      <c r="I51" s="45">
        <f t="shared" si="9"/>
        <v>0</v>
      </c>
    </row>
    <row r="52" spans="1:11" ht="13.5" customHeight="1" x14ac:dyDescent="0.3">
      <c r="A52" s="34" t="s">
        <v>19</v>
      </c>
      <c r="B52" s="35">
        <f t="shared" si="11"/>
        <v>0</v>
      </c>
      <c r="C52" s="35">
        <f t="shared" si="11"/>
        <v>0</v>
      </c>
      <c r="D52" s="35">
        <f t="shared" si="11"/>
        <v>0</v>
      </c>
      <c r="E52" s="35">
        <f t="shared" si="11"/>
        <v>0</v>
      </c>
      <c r="F52" s="214"/>
      <c r="G52" s="35">
        <f t="shared" si="10"/>
        <v>0</v>
      </c>
      <c r="H52" s="36">
        <f t="shared" si="10"/>
        <v>0</v>
      </c>
      <c r="I52" s="37">
        <f t="shared" si="9"/>
        <v>0</v>
      </c>
    </row>
    <row r="53" spans="1:11" ht="13.5" customHeight="1" thickBot="1" x14ac:dyDescent="0.35">
      <c r="A53" s="49" t="s">
        <v>10</v>
      </c>
      <c r="B53" s="50">
        <f t="shared" si="11"/>
        <v>0</v>
      </c>
      <c r="C53" s="50">
        <f t="shared" si="11"/>
        <v>0</v>
      </c>
      <c r="D53" s="50">
        <f t="shared" si="11"/>
        <v>0</v>
      </c>
      <c r="E53" s="50">
        <f t="shared" si="11"/>
        <v>0</v>
      </c>
      <c r="F53" s="215"/>
      <c r="G53" s="50">
        <f t="shared" si="10"/>
        <v>0</v>
      </c>
      <c r="H53" s="51">
        <f t="shared" si="10"/>
        <v>0</v>
      </c>
      <c r="I53" s="52">
        <f t="shared" si="9"/>
        <v>0</v>
      </c>
    </row>
    <row r="54" spans="1:11" ht="13.5" customHeight="1" x14ac:dyDescent="0.25">
      <c r="A54" s="56" t="s">
        <v>25</v>
      </c>
      <c r="B54" s="57">
        <f>SUM(B33:B49)</f>
        <v>389.07938202858583</v>
      </c>
      <c r="C54" s="57">
        <f t="shared" ref="C54:I54" si="12">SUM(C33:C49)</f>
        <v>572.67772891736809</v>
      </c>
      <c r="D54" s="57">
        <f t="shared" si="12"/>
        <v>544.33166142876587</v>
      </c>
      <c r="E54" s="57">
        <f t="shared" si="12"/>
        <v>895.821056078688</v>
      </c>
      <c r="F54" s="57">
        <f t="shared" si="12"/>
        <v>0</v>
      </c>
      <c r="G54" s="57">
        <f t="shared" si="12"/>
        <v>98.270745689824935</v>
      </c>
      <c r="H54" s="58">
        <f t="shared" si="12"/>
        <v>6.5364301833094398</v>
      </c>
      <c r="I54" s="16">
        <f t="shared" si="12"/>
        <v>2506.7170043265423</v>
      </c>
    </row>
    <row r="55" spans="1:11" s="1" customFormat="1" ht="13.5" customHeight="1" thickBot="1" x14ac:dyDescent="0.35">
      <c r="A55" s="61" t="s">
        <v>86</v>
      </c>
      <c r="B55" s="98">
        <f>IF($I54=0,"-",B54/$I54)</f>
        <v>0.155214721628745</v>
      </c>
      <c r="C55" s="98">
        <f t="shared" ref="C55:H55" si="13">IF($I54=0,"-",C54/$I54)</f>
        <v>0.22845727217270159</v>
      </c>
      <c r="D55" s="98">
        <f t="shared" si="13"/>
        <v>0.2171492276508519</v>
      </c>
      <c r="E55" s="98">
        <f t="shared" si="13"/>
        <v>0.35736824481284452</v>
      </c>
      <c r="F55" s="98">
        <f t="shared" si="13"/>
        <v>0</v>
      </c>
      <c r="G55" s="98">
        <f t="shared" si="13"/>
        <v>3.9202967674536709E-2</v>
      </c>
      <c r="H55" s="99">
        <f t="shared" si="13"/>
        <v>2.6075660603202097E-3</v>
      </c>
      <c r="I55" s="100">
        <f>SUM(B55:H55)</f>
        <v>0.99999999999999978</v>
      </c>
      <c r="K55" s="174"/>
    </row>
    <row r="56" spans="1:11" ht="14.4" thickBot="1" x14ac:dyDescent="0.3"/>
    <row r="57" spans="1:11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</row>
    <row r="58" spans="1:11" ht="13.5" customHeight="1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</row>
    <row r="59" spans="1:11" ht="13.5" customHeight="1" x14ac:dyDescent="0.25">
      <c r="A59" s="13" t="s">
        <v>6</v>
      </c>
      <c r="B59" s="224"/>
      <c r="C59" s="225"/>
      <c r="D59" s="225"/>
      <c r="E59" s="226"/>
      <c r="F59" s="14">
        <f>F449+F475+F501+F527+F553</f>
        <v>3.1008750615750171E-2</v>
      </c>
      <c r="G59" s="224"/>
      <c r="H59" s="226"/>
      <c r="I59" s="16">
        <f>SUM(B59:H59)</f>
        <v>3.1008750615750171E-2</v>
      </c>
    </row>
    <row r="60" spans="1:11" ht="13.5" customHeight="1" x14ac:dyDescent="0.25">
      <c r="A60" s="21" t="s">
        <v>7</v>
      </c>
      <c r="B60" s="227"/>
      <c r="C60" s="228"/>
      <c r="D60" s="228"/>
      <c r="E60" s="229"/>
      <c r="F60" s="22">
        <f t="shared" ref="F60:F79" si="14">F450+F476+F502+F528+F554</f>
        <v>0.18624107441997431</v>
      </c>
      <c r="G60" s="227"/>
      <c r="H60" s="229"/>
      <c r="I60" s="24">
        <f>SUM(B60:H60)</f>
        <v>0.18624107441997431</v>
      </c>
    </row>
    <row r="61" spans="1:11" ht="13.5" customHeight="1" x14ac:dyDescent="0.25">
      <c r="A61" s="29" t="s">
        <v>9</v>
      </c>
      <c r="B61" s="227"/>
      <c r="C61" s="228"/>
      <c r="D61" s="228"/>
      <c r="E61" s="229"/>
      <c r="F61" s="18">
        <f t="shared" si="14"/>
        <v>0</v>
      </c>
      <c r="G61" s="227"/>
      <c r="H61" s="229"/>
      <c r="I61" s="16">
        <f t="shared" ref="I61:I79" si="15">SUM(B61:H61)</f>
        <v>0</v>
      </c>
    </row>
    <row r="62" spans="1:11" ht="13.5" customHeight="1" x14ac:dyDescent="0.25">
      <c r="A62" s="21" t="s">
        <v>54</v>
      </c>
      <c r="B62" s="227"/>
      <c r="C62" s="228"/>
      <c r="D62" s="228"/>
      <c r="E62" s="229"/>
      <c r="F62" s="22">
        <f t="shared" si="14"/>
        <v>0</v>
      </c>
      <c r="G62" s="227"/>
      <c r="H62" s="229"/>
      <c r="I62" s="24">
        <f t="shared" si="15"/>
        <v>0</v>
      </c>
    </row>
    <row r="63" spans="1:11" ht="13.5" customHeight="1" x14ac:dyDescent="0.25">
      <c r="A63" s="29" t="s">
        <v>15</v>
      </c>
      <c r="B63" s="227"/>
      <c r="C63" s="228"/>
      <c r="D63" s="228"/>
      <c r="E63" s="229"/>
      <c r="F63" s="18">
        <f t="shared" si="14"/>
        <v>0</v>
      </c>
      <c r="G63" s="227"/>
      <c r="H63" s="229"/>
      <c r="I63" s="16">
        <f t="shared" si="15"/>
        <v>0</v>
      </c>
    </row>
    <row r="64" spans="1:11" ht="13.5" customHeight="1" x14ac:dyDescent="0.25">
      <c r="A64" s="21" t="s">
        <v>67</v>
      </c>
      <c r="B64" s="227"/>
      <c r="C64" s="228"/>
      <c r="D64" s="228"/>
      <c r="E64" s="229"/>
      <c r="F64" s="22">
        <f t="shared" si="14"/>
        <v>0</v>
      </c>
      <c r="G64" s="227"/>
      <c r="H64" s="229"/>
      <c r="I64" s="24">
        <f t="shared" si="15"/>
        <v>0</v>
      </c>
    </row>
    <row r="65" spans="1:9" ht="13.5" customHeight="1" x14ac:dyDescent="0.25">
      <c r="A65" s="29" t="s">
        <v>56</v>
      </c>
      <c r="B65" s="227"/>
      <c r="C65" s="228"/>
      <c r="D65" s="228"/>
      <c r="E65" s="229"/>
      <c r="F65" s="18">
        <f t="shared" si="14"/>
        <v>6495.5669655513193</v>
      </c>
      <c r="G65" s="227"/>
      <c r="H65" s="229"/>
      <c r="I65" s="16">
        <f t="shared" si="15"/>
        <v>6495.5669655513193</v>
      </c>
    </row>
    <row r="66" spans="1:9" ht="13.5" customHeight="1" x14ac:dyDescent="0.25">
      <c r="A66" s="21" t="s">
        <v>11</v>
      </c>
      <c r="B66" s="227"/>
      <c r="C66" s="228"/>
      <c r="D66" s="228"/>
      <c r="E66" s="229"/>
      <c r="F66" s="22">
        <f t="shared" si="14"/>
        <v>3077.5851749902627</v>
      </c>
      <c r="G66" s="227"/>
      <c r="H66" s="229"/>
      <c r="I66" s="24">
        <f t="shared" si="15"/>
        <v>3077.5851749902627</v>
      </c>
    </row>
    <row r="67" spans="1:9" ht="13.5" customHeight="1" x14ac:dyDescent="0.25">
      <c r="A67" s="29" t="s">
        <v>57</v>
      </c>
      <c r="B67" s="227"/>
      <c r="C67" s="228"/>
      <c r="D67" s="228"/>
      <c r="E67" s="229"/>
      <c r="F67" s="18">
        <f t="shared" si="14"/>
        <v>0</v>
      </c>
      <c r="G67" s="227"/>
      <c r="H67" s="229"/>
      <c r="I67" s="16">
        <f t="shared" si="15"/>
        <v>0</v>
      </c>
    </row>
    <row r="68" spans="1:9" ht="13.5" customHeight="1" x14ac:dyDescent="0.25">
      <c r="A68" s="21" t="s">
        <v>16</v>
      </c>
      <c r="B68" s="227"/>
      <c r="C68" s="228"/>
      <c r="D68" s="228"/>
      <c r="E68" s="229"/>
      <c r="F68" s="22">
        <f t="shared" si="14"/>
        <v>5.9235162732328774</v>
      </c>
      <c r="G68" s="227"/>
      <c r="H68" s="229"/>
      <c r="I68" s="24">
        <f t="shared" si="15"/>
        <v>5.9235162732328774</v>
      </c>
    </row>
    <row r="69" spans="1:9" ht="13.5" customHeight="1" x14ac:dyDescent="0.25">
      <c r="A69" s="29" t="s">
        <v>136</v>
      </c>
      <c r="B69" s="227"/>
      <c r="C69" s="228"/>
      <c r="D69" s="228"/>
      <c r="E69" s="229"/>
      <c r="F69" s="18">
        <f t="shared" si="14"/>
        <v>0</v>
      </c>
      <c r="G69" s="227"/>
      <c r="H69" s="229"/>
      <c r="I69" s="16">
        <f t="shared" si="15"/>
        <v>0</v>
      </c>
    </row>
    <row r="70" spans="1:9" ht="13.5" customHeight="1" x14ac:dyDescent="0.25">
      <c r="A70" s="21" t="s">
        <v>24</v>
      </c>
      <c r="B70" s="227"/>
      <c r="C70" s="228"/>
      <c r="D70" s="228"/>
      <c r="E70" s="229"/>
      <c r="F70" s="22">
        <f t="shared" si="14"/>
        <v>65.954012475612217</v>
      </c>
      <c r="G70" s="227"/>
      <c r="H70" s="229"/>
      <c r="I70" s="24">
        <f t="shared" si="15"/>
        <v>65.954012475612217</v>
      </c>
    </row>
    <row r="71" spans="1:9" ht="13.5" customHeight="1" x14ac:dyDescent="0.25">
      <c r="A71" s="29" t="s">
        <v>23</v>
      </c>
      <c r="B71" s="227"/>
      <c r="C71" s="228"/>
      <c r="D71" s="228"/>
      <c r="E71" s="229"/>
      <c r="F71" s="18">
        <f t="shared" si="14"/>
        <v>-5.2557425078703091E-10</v>
      </c>
      <c r="G71" s="227"/>
      <c r="H71" s="229"/>
      <c r="I71" s="16">
        <f t="shared" si="15"/>
        <v>-5.2557425078703091E-10</v>
      </c>
    </row>
    <row r="72" spans="1:9" ht="13.5" customHeight="1" x14ac:dyDescent="0.25">
      <c r="A72" s="21" t="s">
        <v>58</v>
      </c>
      <c r="B72" s="227"/>
      <c r="C72" s="228"/>
      <c r="D72" s="228"/>
      <c r="E72" s="229"/>
      <c r="F72" s="22">
        <f t="shared" si="14"/>
        <v>-4.5474735088646412E-13</v>
      </c>
      <c r="G72" s="227"/>
      <c r="H72" s="229"/>
      <c r="I72" s="24">
        <f t="shared" si="15"/>
        <v>-4.5474735088646412E-13</v>
      </c>
    </row>
    <row r="73" spans="1:9" ht="13.5" customHeight="1" x14ac:dyDescent="0.25">
      <c r="A73" s="29" t="s">
        <v>21</v>
      </c>
      <c r="B73" s="227"/>
      <c r="C73" s="228"/>
      <c r="D73" s="228"/>
      <c r="E73" s="229"/>
      <c r="F73" s="104">
        <f t="shared" si="14"/>
        <v>21.85863803567625</v>
      </c>
      <c r="G73" s="227"/>
      <c r="H73" s="229"/>
      <c r="I73" s="16">
        <f t="shared" si="15"/>
        <v>21.85863803567625</v>
      </c>
    </row>
    <row r="74" spans="1:9" ht="13.5" customHeight="1" x14ac:dyDescent="0.25">
      <c r="A74" s="21" t="s">
        <v>20</v>
      </c>
      <c r="B74" s="227"/>
      <c r="C74" s="228"/>
      <c r="D74" s="228"/>
      <c r="E74" s="229"/>
      <c r="F74" s="22">
        <f t="shared" si="14"/>
        <v>0</v>
      </c>
      <c r="G74" s="227"/>
      <c r="H74" s="229"/>
      <c r="I74" s="24">
        <f t="shared" si="15"/>
        <v>0</v>
      </c>
    </row>
    <row r="75" spans="1:9" ht="13.5" customHeight="1" x14ac:dyDescent="0.25">
      <c r="A75" s="32" t="s">
        <v>62</v>
      </c>
      <c r="B75" s="227"/>
      <c r="C75" s="228"/>
      <c r="D75" s="228"/>
      <c r="E75" s="229"/>
      <c r="F75" s="18">
        <f t="shared" si="14"/>
        <v>0</v>
      </c>
      <c r="G75" s="227"/>
      <c r="H75" s="229"/>
      <c r="I75" s="16">
        <f t="shared" si="15"/>
        <v>0</v>
      </c>
    </row>
    <row r="76" spans="1:9" ht="13.5" customHeight="1" x14ac:dyDescent="0.3">
      <c r="A76" s="34" t="s">
        <v>22</v>
      </c>
      <c r="B76" s="227"/>
      <c r="C76" s="228"/>
      <c r="D76" s="228"/>
      <c r="E76" s="229"/>
      <c r="F76" s="35">
        <f t="shared" si="14"/>
        <v>0</v>
      </c>
      <c r="G76" s="227"/>
      <c r="H76" s="229"/>
      <c r="I76" s="37">
        <f t="shared" si="15"/>
        <v>0</v>
      </c>
    </row>
    <row r="77" spans="1:9" ht="13.5" customHeight="1" x14ac:dyDescent="0.3">
      <c r="A77" s="42" t="s">
        <v>18</v>
      </c>
      <c r="B77" s="227"/>
      <c r="C77" s="228"/>
      <c r="D77" s="228"/>
      <c r="E77" s="229"/>
      <c r="F77" s="43">
        <f t="shared" si="14"/>
        <v>0</v>
      </c>
      <c r="G77" s="227"/>
      <c r="H77" s="229"/>
      <c r="I77" s="45">
        <f t="shared" si="15"/>
        <v>0</v>
      </c>
    </row>
    <row r="78" spans="1:9" ht="13.5" customHeight="1" x14ac:dyDescent="0.3">
      <c r="A78" s="34" t="s">
        <v>19</v>
      </c>
      <c r="B78" s="227"/>
      <c r="C78" s="228"/>
      <c r="D78" s="228"/>
      <c r="E78" s="229"/>
      <c r="F78" s="35">
        <f t="shared" si="14"/>
        <v>0</v>
      </c>
      <c r="G78" s="227"/>
      <c r="H78" s="229"/>
      <c r="I78" s="37">
        <f t="shared" si="15"/>
        <v>0</v>
      </c>
    </row>
    <row r="79" spans="1:9" ht="13.5" customHeight="1" thickBot="1" x14ac:dyDescent="0.35">
      <c r="A79" s="49" t="s">
        <v>10</v>
      </c>
      <c r="B79" s="230"/>
      <c r="C79" s="231"/>
      <c r="D79" s="231"/>
      <c r="E79" s="232"/>
      <c r="F79" s="50">
        <f t="shared" si="14"/>
        <v>0</v>
      </c>
      <c r="G79" s="230"/>
      <c r="H79" s="232"/>
      <c r="I79" s="52">
        <f t="shared" si="15"/>
        <v>0</v>
      </c>
    </row>
    <row r="80" spans="1:9" ht="13.5" customHeight="1" x14ac:dyDescent="0.25">
      <c r="A80" s="56" t="s">
        <v>25</v>
      </c>
      <c r="B80" s="57">
        <f>SUM(B59:B75)</f>
        <v>0</v>
      </c>
      <c r="C80" s="57">
        <f t="shared" ref="C80:I80" si="16">SUM(C59:C75)</f>
        <v>0</v>
      </c>
      <c r="D80" s="57">
        <f t="shared" si="16"/>
        <v>0</v>
      </c>
      <c r="E80" s="57">
        <f t="shared" si="16"/>
        <v>0</v>
      </c>
      <c r="F80" s="57">
        <f t="shared" si="16"/>
        <v>9667.1055571506131</v>
      </c>
      <c r="G80" s="57">
        <f t="shared" si="16"/>
        <v>0</v>
      </c>
      <c r="H80" s="58">
        <f t="shared" si="16"/>
        <v>0</v>
      </c>
      <c r="I80" s="16">
        <f t="shared" si="16"/>
        <v>9667.1055571506131</v>
      </c>
    </row>
    <row r="81" spans="1:11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17">IF($I80=0,"-",C80/$I80)</f>
        <v>0</v>
      </c>
      <c r="D81" s="98">
        <f t="shared" si="17"/>
        <v>0</v>
      </c>
      <c r="E81" s="98">
        <f t="shared" si="17"/>
        <v>0</v>
      </c>
      <c r="F81" s="98">
        <f t="shared" si="17"/>
        <v>1</v>
      </c>
      <c r="G81" s="98">
        <f t="shared" si="17"/>
        <v>0</v>
      </c>
      <c r="H81" s="98">
        <f t="shared" si="17"/>
        <v>0</v>
      </c>
      <c r="I81" s="63">
        <f>SUM(B81:H81)</f>
        <v>1</v>
      </c>
      <c r="K81" s="174"/>
    </row>
    <row r="82" spans="1:11" ht="14.4" thickBot="1" x14ac:dyDescent="0.3">
      <c r="A82" s="105"/>
      <c r="B82" s="105"/>
      <c r="C82" s="105"/>
      <c r="D82" s="105"/>
      <c r="E82" s="105"/>
      <c r="F82" s="173">
        <f>+F80-F470-F496-F522-F548-F574</f>
        <v>5.5155879863377777E-13</v>
      </c>
      <c r="G82" s="105"/>
      <c r="H82" s="105"/>
      <c r="I82" s="173">
        <f>+I80-I470-I496-I522-I548-I574</f>
        <v>5.5155879863377777E-13</v>
      </c>
    </row>
    <row r="83" spans="1:11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</row>
    <row r="84" spans="1:11" ht="15" customHeight="1" x14ac:dyDescent="0.25">
      <c r="A84" s="279"/>
      <c r="B84" s="204" t="s">
        <v>66</v>
      </c>
      <c r="C84" s="205"/>
      <c r="D84" s="205"/>
      <c r="E84" s="205"/>
      <c r="F84" s="205"/>
      <c r="G84" s="205"/>
      <c r="H84" s="205"/>
      <c r="I84" s="206"/>
    </row>
    <row r="85" spans="1:11" x14ac:dyDescent="0.25">
      <c r="A85" s="13" t="s">
        <v>6</v>
      </c>
      <c r="B85" s="14">
        <f t="shared" ref="B85:H100" si="18">B579+B605+B631</f>
        <v>191.9517873152995</v>
      </c>
      <c r="C85" s="14">
        <f t="shared" si="18"/>
        <v>0</v>
      </c>
      <c r="D85" s="14">
        <f t="shared" si="18"/>
        <v>14.532268075711739</v>
      </c>
      <c r="E85" s="14">
        <f t="shared" si="18"/>
        <v>0</v>
      </c>
      <c r="F85" s="14">
        <f t="shared" si="18"/>
        <v>0</v>
      </c>
      <c r="G85" s="14">
        <f t="shared" si="18"/>
        <v>0</v>
      </c>
      <c r="H85" s="15">
        <f t="shared" si="18"/>
        <v>0</v>
      </c>
      <c r="I85" s="16">
        <f>SUM(B85:H85)</f>
        <v>206.48405539101122</v>
      </c>
    </row>
    <row r="86" spans="1:11" x14ac:dyDescent="0.25">
      <c r="A86" s="21" t="s">
        <v>7</v>
      </c>
      <c r="B86" s="22">
        <f t="shared" si="18"/>
        <v>69.09189311698988</v>
      </c>
      <c r="C86" s="22">
        <f t="shared" si="18"/>
        <v>0</v>
      </c>
      <c r="D86" s="22">
        <f t="shared" si="18"/>
        <v>6.8042826344816003</v>
      </c>
      <c r="E86" s="22">
        <f t="shared" si="18"/>
        <v>0</v>
      </c>
      <c r="F86" s="22">
        <f t="shared" si="18"/>
        <v>0</v>
      </c>
      <c r="G86" s="22">
        <f t="shared" si="18"/>
        <v>0</v>
      </c>
      <c r="H86" s="23">
        <f t="shared" si="18"/>
        <v>0</v>
      </c>
      <c r="I86" s="24">
        <f>SUM(B86:H86)</f>
        <v>75.896175751471475</v>
      </c>
    </row>
    <row r="87" spans="1:11" x14ac:dyDescent="0.25">
      <c r="A87" s="29" t="s">
        <v>9</v>
      </c>
      <c r="B87" s="18">
        <f t="shared" si="18"/>
        <v>182.02754334220103</v>
      </c>
      <c r="C87" s="18">
        <f t="shared" si="18"/>
        <v>0</v>
      </c>
      <c r="D87" s="18">
        <f t="shared" si="18"/>
        <v>11.91842794495239</v>
      </c>
      <c r="E87" s="18">
        <f t="shared" si="18"/>
        <v>0</v>
      </c>
      <c r="F87" s="18">
        <f t="shared" si="18"/>
        <v>0</v>
      </c>
      <c r="G87" s="18">
        <f t="shared" si="18"/>
        <v>0</v>
      </c>
      <c r="H87" s="30">
        <f t="shared" si="18"/>
        <v>0</v>
      </c>
      <c r="I87" s="16">
        <f t="shared" ref="I87:I105" si="19">SUM(B87:H87)</f>
        <v>193.94597128715341</v>
      </c>
    </row>
    <row r="88" spans="1:11" x14ac:dyDescent="0.25">
      <c r="A88" s="21" t="s">
        <v>54</v>
      </c>
      <c r="B88" s="22">
        <f t="shared" si="18"/>
        <v>0</v>
      </c>
      <c r="C88" s="22">
        <f t="shared" si="18"/>
        <v>0</v>
      </c>
      <c r="D88" s="22">
        <f t="shared" si="18"/>
        <v>0</v>
      </c>
      <c r="E88" s="22">
        <f t="shared" si="18"/>
        <v>0</v>
      </c>
      <c r="F88" s="22">
        <f t="shared" si="18"/>
        <v>0</v>
      </c>
      <c r="G88" s="22">
        <f t="shared" si="18"/>
        <v>0</v>
      </c>
      <c r="H88" s="23">
        <f t="shared" si="18"/>
        <v>0</v>
      </c>
      <c r="I88" s="24">
        <f t="shared" si="19"/>
        <v>0</v>
      </c>
    </row>
    <row r="89" spans="1:11" x14ac:dyDescent="0.25">
      <c r="A89" s="29" t="s">
        <v>15</v>
      </c>
      <c r="B89" s="18">
        <f t="shared" si="18"/>
        <v>522.42368338795234</v>
      </c>
      <c r="C89" s="18">
        <f t="shared" si="18"/>
        <v>11.743342882707468</v>
      </c>
      <c r="D89" s="18">
        <f t="shared" si="18"/>
        <v>36.364088519010124</v>
      </c>
      <c r="E89" s="18">
        <f t="shared" si="18"/>
        <v>5.4642909249934961</v>
      </c>
      <c r="F89" s="18">
        <f t="shared" si="18"/>
        <v>0</v>
      </c>
      <c r="G89" s="18">
        <f t="shared" si="18"/>
        <v>0</v>
      </c>
      <c r="H89" s="30">
        <f t="shared" si="18"/>
        <v>0</v>
      </c>
      <c r="I89" s="16">
        <f t="shared" si="19"/>
        <v>575.99540571466343</v>
      </c>
    </row>
    <row r="90" spans="1:11" x14ac:dyDescent="0.25">
      <c r="A90" s="21" t="s">
        <v>67</v>
      </c>
      <c r="B90" s="22">
        <f t="shared" si="18"/>
        <v>2315.2133172858794</v>
      </c>
      <c r="C90" s="22">
        <f t="shared" si="18"/>
        <v>3.8923591340233563</v>
      </c>
      <c r="D90" s="22">
        <f t="shared" si="18"/>
        <v>166.74285736140359</v>
      </c>
      <c r="E90" s="22">
        <f t="shared" si="18"/>
        <v>0</v>
      </c>
      <c r="F90" s="22">
        <f t="shared" si="18"/>
        <v>0</v>
      </c>
      <c r="G90" s="22">
        <f t="shared" si="18"/>
        <v>0</v>
      </c>
      <c r="H90" s="23">
        <f t="shared" si="18"/>
        <v>0</v>
      </c>
      <c r="I90" s="24">
        <f t="shared" si="19"/>
        <v>2485.8485337813063</v>
      </c>
    </row>
    <row r="91" spans="1:11" x14ac:dyDescent="0.25">
      <c r="A91" s="29" t="s">
        <v>56</v>
      </c>
      <c r="B91" s="18">
        <f t="shared" si="18"/>
        <v>0</v>
      </c>
      <c r="C91" s="18">
        <f t="shared" si="18"/>
        <v>0.36437669674251494</v>
      </c>
      <c r="D91" s="18">
        <f t="shared" si="18"/>
        <v>3.99278698450828E-2</v>
      </c>
      <c r="E91" s="18">
        <f t="shared" si="18"/>
        <v>36.311002310505366</v>
      </c>
      <c r="F91" s="18">
        <f t="shared" si="18"/>
        <v>698.44022347317411</v>
      </c>
      <c r="G91" s="18">
        <f t="shared" si="18"/>
        <v>0</v>
      </c>
      <c r="H91" s="30">
        <f t="shared" si="18"/>
        <v>0</v>
      </c>
      <c r="I91" s="16">
        <f t="shared" si="19"/>
        <v>735.1555303502671</v>
      </c>
    </row>
    <row r="92" spans="1:11" x14ac:dyDescent="0.25">
      <c r="A92" s="21" t="s">
        <v>11</v>
      </c>
      <c r="B92" s="22">
        <f t="shared" si="18"/>
        <v>0</v>
      </c>
      <c r="C92" s="22">
        <f t="shared" si="18"/>
        <v>0</v>
      </c>
      <c r="D92" s="22">
        <f t="shared" si="18"/>
        <v>8.2456296594580446E-3</v>
      </c>
      <c r="E92" s="22">
        <f t="shared" si="18"/>
        <v>8.392371134878637</v>
      </c>
      <c r="F92" s="22">
        <f t="shared" si="18"/>
        <v>0</v>
      </c>
      <c r="G92" s="22">
        <f t="shared" si="18"/>
        <v>0</v>
      </c>
      <c r="H92" s="23">
        <f t="shared" si="18"/>
        <v>0</v>
      </c>
      <c r="I92" s="24">
        <f t="shared" si="19"/>
        <v>8.4006167645380945</v>
      </c>
    </row>
    <row r="93" spans="1:11" x14ac:dyDescent="0.25">
      <c r="A93" s="29" t="s">
        <v>57</v>
      </c>
      <c r="B93" s="18">
        <f t="shared" si="18"/>
        <v>0</v>
      </c>
      <c r="C93" s="18">
        <f t="shared" si="18"/>
        <v>0</v>
      </c>
      <c r="D93" s="18">
        <f t="shared" si="18"/>
        <v>0</v>
      </c>
      <c r="E93" s="18">
        <f t="shared" si="18"/>
        <v>5.7276359099050342</v>
      </c>
      <c r="F93" s="18">
        <f t="shared" si="18"/>
        <v>0</v>
      </c>
      <c r="G93" s="18">
        <f t="shared" si="18"/>
        <v>0</v>
      </c>
      <c r="H93" s="30">
        <f t="shared" si="18"/>
        <v>0</v>
      </c>
      <c r="I93" s="16">
        <f t="shared" si="19"/>
        <v>5.7276359099050342</v>
      </c>
    </row>
    <row r="94" spans="1:11" x14ac:dyDescent="0.25">
      <c r="A94" s="21" t="s">
        <v>16</v>
      </c>
      <c r="B94" s="22">
        <f t="shared" si="18"/>
        <v>129.72580432188585</v>
      </c>
      <c r="C94" s="22">
        <f t="shared" si="18"/>
        <v>0.12317912553583113</v>
      </c>
      <c r="D94" s="22">
        <f t="shared" si="18"/>
        <v>10.548289948789295</v>
      </c>
      <c r="E94" s="22">
        <f t="shared" si="18"/>
        <v>0.69722337045994598</v>
      </c>
      <c r="F94" s="22">
        <f t="shared" si="18"/>
        <v>0</v>
      </c>
      <c r="G94" s="22">
        <f t="shared" si="18"/>
        <v>0</v>
      </c>
      <c r="H94" s="23">
        <f t="shared" si="18"/>
        <v>0</v>
      </c>
      <c r="I94" s="24">
        <f t="shared" si="19"/>
        <v>141.09449676667091</v>
      </c>
    </row>
    <row r="95" spans="1:11" x14ac:dyDescent="0.25">
      <c r="A95" s="29" t="s">
        <v>136</v>
      </c>
      <c r="B95" s="18">
        <f t="shared" si="18"/>
        <v>2891.1851053469386</v>
      </c>
      <c r="C95" s="18">
        <f t="shared" si="18"/>
        <v>174.51454758748554</v>
      </c>
      <c r="D95" s="18">
        <f t="shared" si="18"/>
        <v>596.13268066953458</v>
      </c>
      <c r="E95" s="18">
        <f t="shared" si="18"/>
        <v>26.800435307375515</v>
      </c>
      <c r="F95" s="18">
        <f t="shared" si="18"/>
        <v>0</v>
      </c>
      <c r="G95" s="18">
        <f t="shared" si="18"/>
        <v>0</v>
      </c>
      <c r="H95" s="30">
        <f t="shared" si="18"/>
        <v>0</v>
      </c>
      <c r="I95" s="16">
        <f t="shared" si="19"/>
        <v>3688.6327689113346</v>
      </c>
    </row>
    <row r="96" spans="1:11" x14ac:dyDescent="0.25">
      <c r="A96" s="21" t="s">
        <v>24</v>
      </c>
      <c r="B96" s="22">
        <f t="shared" si="18"/>
        <v>898.55797791097666</v>
      </c>
      <c r="C96" s="22">
        <f t="shared" si="18"/>
        <v>5.5586134155487923E-2</v>
      </c>
      <c r="D96" s="22">
        <f t="shared" si="18"/>
        <v>1233.3441193119106</v>
      </c>
      <c r="E96" s="22">
        <f t="shared" si="18"/>
        <v>670.00767115687972</v>
      </c>
      <c r="F96" s="22">
        <f t="shared" si="18"/>
        <v>0</v>
      </c>
      <c r="G96" s="22">
        <f t="shared" si="18"/>
        <v>517.66278892474406</v>
      </c>
      <c r="H96" s="23">
        <f t="shared" si="18"/>
        <v>0.43208747779055745</v>
      </c>
      <c r="I96" s="24">
        <f t="shared" si="19"/>
        <v>3320.0602309164569</v>
      </c>
    </row>
    <row r="97" spans="1:11" x14ac:dyDescent="0.25">
      <c r="A97" s="29" t="s">
        <v>23</v>
      </c>
      <c r="B97" s="18">
        <f t="shared" si="18"/>
        <v>211.50669078825393</v>
      </c>
      <c r="C97" s="18">
        <f t="shared" si="18"/>
        <v>0.64693115877405982</v>
      </c>
      <c r="D97" s="18">
        <f t="shared" si="18"/>
        <v>25.044403153355283</v>
      </c>
      <c r="E97" s="18">
        <f t="shared" si="18"/>
        <v>0</v>
      </c>
      <c r="F97" s="18">
        <f t="shared" si="18"/>
        <v>0</v>
      </c>
      <c r="G97" s="18">
        <f t="shared" si="18"/>
        <v>0</v>
      </c>
      <c r="H97" s="30">
        <f t="shared" si="18"/>
        <v>0</v>
      </c>
      <c r="I97" s="16">
        <f t="shared" si="19"/>
        <v>237.19802510038329</v>
      </c>
    </row>
    <row r="98" spans="1:11" x14ac:dyDescent="0.25">
      <c r="A98" s="21" t="s">
        <v>58</v>
      </c>
      <c r="B98" s="22">
        <f t="shared" si="18"/>
        <v>3309.6558385188473</v>
      </c>
      <c r="C98" s="22">
        <f t="shared" si="18"/>
        <v>6.1871644837801139</v>
      </c>
      <c r="D98" s="22">
        <f t="shared" si="18"/>
        <v>411.35215844058291</v>
      </c>
      <c r="E98" s="22">
        <f t="shared" si="18"/>
        <v>0</v>
      </c>
      <c r="F98" s="22">
        <f t="shared" si="18"/>
        <v>0</v>
      </c>
      <c r="G98" s="22">
        <f t="shared" si="18"/>
        <v>0</v>
      </c>
      <c r="H98" s="23">
        <f t="shared" si="18"/>
        <v>0</v>
      </c>
      <c r="I98" s="24">
        <f t="shared" si="19"/>
        <v>3727.1951614432105</v>
      </c>
    </row>
    <row r="99" spans="1:11" x14ac:dyDescent="0.25">
      <c r="A99" s="29" t="s">
        <v>21</v>
      </c>
      <c r="B99" s="18">
        <f t="shared" si="18"/>
        <v>190.68052919209498</v>
      </c>
      <c r="C99" s="18">
        <f t="shared" si="18"/>
        <v>0</v>
      </c>
      <c r="D99" s="18">
        <f t="shared" si="18"/>
        <v>26.396355312903573</v>
      </c>
      <c r="E99" s="18">
        <f t="shared" si="18"/>
        <v>0</v>
      </c>
      <c r="F99" s="18">
        <f t="shared" si="18"/>
        <v>9.2515437192989793</v>
      </c>
      <c r="G99" s="18">
        <f t="shared" si="18"/>
        <v>0</v>
      </c>
      <c r="H99" s="30">
        <f t="shared" si="18"/>
        <v>0</v>
      </c>
      <c r="I99" s="16">
        <f t="shared" si="19"/>
        <v>226.32842822429754</v>
      </c>
    </row>
    <row r="100" spans="1:11" x14ac:dyDescent="0.25">
      <c r="A100" s="21" t="s">
        <v>20</v>
      </c>
      <c r="B100" s="22">
        <f t="shared" si="18"/>
        <v>12.779266872713761</v>
      </c>
      <c r="C100" s="22">
        <f t="shared" si="18"/>
        <v>0</v>
      </c>
      <c r="D100" s="22">
        <f t="shared" si="18"/>
        <v>0.23611302593950251</v>
      </c>
      <c r="E100" s="22">
        <f t="shared" si="18"/>
        <v>0</v>
      </c>
      <c r="F100" s="22">
        <f t="shared" si="18"/>
        <v>0</v>
      </c>
      <c r="G100" s="22">
        <f t="shared" si="18"/>
        <v>0</v>
      </c>
      <c r="H100" s="23">
        <f t="shared" si="18"/>
        <v>0</v>
      </c>
      <c r="I100" s="24">
        <f t="shared" si="19"/>
        <v>13.015379898653263</v>
      </c>
    </row>
    <row r="101" spans="1:11" x14ac:dyDescent="0.25">
      <c r="A101" s="32" t="s">
        <v>62</v>
      </c>
      <c r="B101" s="18">
        <f t="shared" ref="B101:H105" si="20">B595+B621+B647</f>
        <v>165.1142755976787</v>
      </c>
      <c r="C101" s="18">
        <f t="shared" si="20"/>
        <v>0</v>
      </c>
      <c r="D101" s="18">
        <f t="shared" si="20"/>
        <v>98.485531483172082</v>
      </c>
      <c r="E101" s="18">
        <f t="shared" si="20"/>
        <v>0</v>
      </c>
      <c r="F101" s="18">
        <f t="shared" si="20"/>
        <v>0</v>
      </c>
      <c r="G101" s="18">
        <f t="shared" si="20"/>
        <v>0</v>
      </c>
      <c r="H101" s="30">
        <f t="shared" si="20"/>
        <v>0</v>
      </c>
      <c r="I101" s="16">
        <f t="shared" si="19"/>
        <v>263.59980708085078</v>
      </c>
    </row>
    <row r="102" spans="1:11" ht="14.4" x14ac:dyDescent="0.3">
      <c r="A102" s="34" t="s">
        <v>22</v>
      </c>
      <c r="B102" s="35">
        <f t="shared" si="20"/>
        <v>165.1142755976787</v>
      </c>
      <c r="C102" s="35">
        <f t="shared" si="20"/>
        <v>0</v>
      </c>
      <c r="D102" s="35">
        <f t="shared" si="20"/>
        <v>98.485531483172082</v>
      </c>
      <c r="E102" s="35">
        <f t="shared" si="20"/>
        <v>0</v>
      </c>
      <c r="F102" s="35">
        <f t="shared" si="20"/>
        <v>0</v>
      </c>
      <c r="G102" s="35">
        <f t="shared" si="20"/>
        <v>0</v>
      </c>
      <c r="H102" s="36">
        <f t="shared" si="20"/>
        <v>0</v>
      </c>
      <c r="I102" s="37">
        <f t="shared" si="19"/>
        <v>263.59980708085078</v>
      </c>
    </row>
    <row r="103" spans="1:11" ht="14.4" x14ac:dyDescent="0.3">
      <c r="A103" s="42" t="s">
        <v>18</v>
      </c>
      <c r="B103" s="43">
        <f t="shared" si="20"/>
        <v>0</v>
      </c>
      <c r="C103" s="43">
        <f t="shared" si="20"/>
        <v>0</v>
      </c>
      <c r="D103" s="43">
        <f t="shared" si="20"/>
        <v>0</v>
      </c>
      <c r="E103" s="43">
        <f t="shared" si="20"/>
        <v>0</v>
      </c>
      <c r="F103" s="43">
        <f t="shared" si="20"/>
        <v>0</v>
      </c>
      <c r="G103" s="43">
        <f t="shared" si="20"/>
        <v>0</v>
      </c>
      <c r="H103" s="44">
        <f t="shared" si="20"/>
        <v>0</v>
      </c>
      <c r="I103" s="45">
        <f t="shared" si="19"/>
        <v>0</v>
      </c>
    </row>
    <row r="104" spans="1:11" ht="14.4" x14ac:dyDescent="0.3">
      <c r="A104" s="34" t="s">
        <v>19</v>
      </c>
      <c r="B104" s="35">
        <f t="shared" si="20"/>
        <v>0</v>
      </c>
      <c r="C104" s="35">
        <f t="shared" si="20"/>
        <v>0</v>
      </c>
      <c r="D104" s="35">
        <f t="shared" si="20"/>
        <v>0</v>
      </c>
      <c r="E104" s="35">
        <f t="shared" si="20"/>
        <v>0</v>
      </c>
      <c r="F104" s="35">
        <f t="shared" si="20"/>
        <v>0</v>
      </c>
      <c r="G104" s="35">
        <f t="shared" si="20"/>
        <v>0</v>
      </c>
      <c r="H104" s="36">
        <f t="shared" si="20"/>
        <v>0</v>
      </c>
      <c r="I104" s="37">
        <f t="shared" si="19"/>
        <v>0</v>
      </c>
    </row>
    <row r="105" spans="1:11" ht="15" thickBot="1" x14ac:dyDescent="0.35">
      <c r="A105" s="49" t="s">
        <v>10</v>
      </c>
      <c r="B105" s="50">
        <f t="shared" si="20"/>
        <v>0</v>
      </c>
      <c r="C105" s="50">
        <f t="shared" si="20"/>
        <v>0</v>
      </c>
      <c r="D105" s="50">
        <f t="shared" si="20"/>
        <v>0</v>
      </c>
      <c r="E105" s="50">
        <f t="shared" si="20"/>
        <v>0</v>
      </c>
      <c r="F105" s="50">
        <f t="shared" si="20"/>
        <v>0</v>
      </c>
      <c r="G105" s="50">
        <f t="shared" si="20"/>
        <v>0</v>
      </c>
      <c r="H105" s="51">
        <f t="shared" si="20"/>
        <v>0</v>
      </c>
      <c r="I105" s="52">
        <f t="shared" si="19"/>
        <v>0</v>
      </c>
    </row>
    <row r="106" spans="1:11" x14ac:dyDescent="0.25">
      <c r="A106" s="56" t="s">
        <v>25</v>
      </c>
      <c r="B106" s="57">
        <f>SUM(B85:B101)</f>
        <v>11089.913712997712</v>
      </c>
      <c r="C106" s="57">
        <f t="shared" ref="C106:I106" si="21">SUM(C85:C101)</f>
        <v>197.52748720320437</v>
      </c>
      <c r="D106" s="57">
        <f t="shared" si="21"/>
        <v>2637.9497493812523</v>
      </c>
      <c r="E106" s="57">
        <f t="shared" si="21"/>
        <v>753.40063011499774</v>
      </c>
      <c r="F106" s="57">
        <f t="shared" si="21"/>
        <v>707.69176719247309</v>
      </c>
      <c r="G106" s="57">
        <f t="shared" si="21"/>
        <v>517.66278892474406</v>
      </c>
      <c r="H106" s="58">
        <f t="shared" si="21"/>
        <v>0.43208747779055745</v>
      </c>
      <c r="I106" s="16">
        <f t="shared" si="21"/>
        <v>15904.578223292174</v>
      </c>
    </row>
    <row r="107" spans="1:11" s="1" customFormat="1" ht="13.5" customHeight="1" thickBot="1" x14ac:dyDescent="0.35">
      <c r="A107" s="110" t="s">
        <v>86</v>
      </c>
      <c r="B107" s="98">
        <f>IF($I106=0,"-",B106/$I106)</f>
        <v>0.69727807662051611</v>
      </c>
      <c r="C107" s="98">
        <f t="shared" ref="C107:H107" si="22">IF($I106=0,"-",C106/$I106)</f>
        <v>1.2419536339160908E-2</v>
      </c>
      <c r="D107" s="98">
        <f t="shared" si="22"/>
        <v>0.16586103148073353</v>
      </c>
      <c r="E107" s="98">
        <f t="shared" si="22"/>
        <v>4.7370047764715088E-2</v>
      </c>
      <c r="F107" s="98">
        <f t="shared" si="22"/>
        <v>4.4496104030980345E-2</v>
      </c>
      <c r="G107" s="98">
        <f t="shared" si="22"/>
        <v>3.2548036273393879E-2</v>
      </c>
      <c r="H107" s="99">
        <f t="shared" si="22"/>
        <v>2.7167490500173561E-5</v>
      </c>
      <c r="I107" s="63">
        <f>SUM(B107:H107)</f>
        <v>1</v>
      </c>
      <c r="K107" s="174"/>
    </row>
    <row r="108" spans="1:11" ht="13.5" customHeight="1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</row>
    <row r="109" spans="1:11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</row>
    <row r="110" spans="1:11" ht="14.25" customHeight="1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</row>
    <row r="111" spans="1:11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</row>
    <row r="112" spans="1:11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>SUM(B112:H112)</f>
        <v>0</v>
      </c>
    </row>
    <row r="113" spans="1:9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ref="I113:I131" si="23">SUM(B113:H113)</f>
        <v>0</v>
      </c>
    </row>
    <row r="114" spans="1:9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3"/>
        <v>0</v>
      </c>
    </row>
    <row r="115" spans="1:9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3"/>
        <v>0</v>
      </c>
    </row>
    <row r="116" spans="1:9" x14ac:dyDescent="0.25">
      <c r="A116" s="21" t="s">
        <v>67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3"/>
        <v>0</v>
      </c>
    </row>
    <row r="117" spans="1:9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3"/>
        <v>0</v>
      </c>
    </row>
    <row r="118" spans="1:9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3"/>
        <v>0</v>
      </c>
    </row>
    <row r="119" spans="1:9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3"/>
        <v>0</v>
      </c>
    </row>
    <row r="120" spans="1:9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3"/>
        <v>0</v>
      </c>
    </row>
    <row r="121" spans="1:9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3"/>
        <v>0</v>
      </c>
    </row>
    <row r="122" spans="1:9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3"/>
        <v>0</v>
      </c>
    </row>
    <row r="123" spans="1:9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3"/>
        <v>0</v>
      </c>
    </row>
    <row r="124" spans="1:9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3"/>
        <v>0</v>
      </c>
    </row>
    <row r="125" spans="1:9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3"/>
        <v>0</v>
      </c>
    </row>
    <row r="126" spans="1:9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3"/>
        <v>0</v>
      </c>
    </row>
    <row r="127" spans="1:9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3"/>
        <v>0</v>
      </c>
    </row>
    <row r="128" spans="1:9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23"/>
        <v>0</v>
      </c>
    </row>
    <row r="129" spans="1:11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23"/>
        <v>0</v>
      </c>
    </row>
    <row r="130" spans="1:11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23"/>
        <v>0</v>
      </c>
    </row>
    <row r="131" spans="1:11" ht="15" thickBot="1" x14ac:dyDescent="0.35">
      <c r="A131" s="49"/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23"/>
        <v>0</v>
      </c>
    </row>
    <row r="132" spans="1:11" x14ac:dyDescent="0.25">
      <c r="A132" s="56" t="s">
        <v>25</v>
      </c>
      <c r="B132" s="57">
        <f>SUM(B111:B127)</f>
        <v>0</v>
      </c>
      <c r="C132" s="57">
        <f t="shared" ref="C132:I132" si="24">SUM(C111:C127)</f>
        <v>0</v>
      </c>
      <c r="D132" s="57">
        <f t="shared" si="24"/>
        <v>0</v>
      </c>
      <c r="E132" s="57">
        <f t="shared" si="24"/>
        <v>0</v>
      </c>
      <c r="F132" s="57">
        <f t="shared" si="24"/>
        <v>0</v>
      </c>
      <c r="G132" s="57">
        <f t="shared" si="24"/>
        <v>0</v>
      </c>
      <c r="H132" s="58">
        <f t="shared" si="24"/>
        <v>0</v>
      </c>
      <c r="I132" s="16">
        <f t="shared" si="24"/>
        <v>0</v>
      </c>
    </row>
    <row r="133" spans="1:11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25">IF($I132=0,"-",C132/$I132)</f>
        <v>-</v>
      </c>
      <c r="D133" s="98" t="str">
        <f t="shared" si="25"/>
        <v>-</v>
      </c>
      <c r="E133" s="98" t="str">
        <f t="shared" si="25"/>
        <v>-</v>
      </c>
      <c r="F133" s="98" t="str">
        <f t="shared" si="25"/>
        <v>-</v>
      </c>
      <c r="G133" s="98" t="str">
        <f t="shared" si="25"/>
        <v>-</v>
      </c>
      <c r="H133" s="99" t="str">
        <f t="shared" si="25"/>
        <v>-</v>
      </c>
      <c r="I133" s="63">
        <f>SUM(B133:H133)</f>
        <v>0</v>
      </c>
      <c r="K133" s="174"/>
    </row>
    <row r="134" spans="1:11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</row>
    <row r="135" spans="1:11" ht="28.5" customHeight="1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</row>
    <row r="136" spans="1:11" ht="14.25" customHeight="1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</row>
    <row r="137" spans="1:11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</row>
    <row r="138" spans="1:11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26">SUM(B138:H138)</f>
        <v>0</v>
      </c>
    </row>
    <row r="139" spans="1:11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26"/>
        <v>0</v>
      </c>
    </row>
    <row r="140" spans="1:11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26"/>
        <v>0</v>
      </c>
    </row>
    <row r="141" spans="1:11" x14ac:dyDescent="0.25">
      <c r="A141" s="29" t="s">
        <v>15</v>
      </c>
      <c r="B141" s="18">
        <v>7.4025256715264916E-3</v>
      </c>
      <c r="C141" s="18">
        <v>0.36425166318141816</v>
      </c>
      <c r="D141" s="18">
        <v>9.3886971311320545E-3</v>
      </c>
      <c r="E141" s="18">
        <v>0</v>
      </c>
      <c r="F141" s="214"/>
      <c r="G141" s="18">
        <v>0</v>
      </c>
      <c r="H141" s="30">
        <v>0</v>
      </c>
      <c r="I141" s="16">
        <f t="shared" si="26"/>
        <v>0.38104288598407671</v>
      </c>
    </row>
    <row r="142" spans="1:11" x14ac:dyDescent="0.25">
      <c r="A142" s="21" t="s">
        <v>67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26"/>
        <v>0</v>
      </c>
    </row>
    <row r="143" spans="1:11" x14ac:dyDescent="0.25">
      <c r="A143" s="29" t="s">
        <v>56</v>
      </c>
      <c r="B143" s="18">
        <v>0</v>
      </c>
      <c r="C143" s="18">
        <v>0</v>
      </c>
      <c r="D143" s="18">
        <v>1.8773383029811859E-2</v>
      </c>
      <c r="E143" s="18">
        <v>9.1873015500260335E-3</v>
      </c>
      <c r="F143" s="214"/>
      <c r="G143" s="18">
        <v>0</v>
      </c>
      <c r="H143" s="30">
        <v>0</v>
      </c>
      <c r="I143" s="16">
        <f t="shared" si="26"/>
        <v>2.7960684579837893E-2</v>
      </c>
    </row>
    <row r="144" spans="1:11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26"/>
        <v>0</v>
      </c>
    </row>
    <row r="145" spans="1:11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26"/>
        <v>0</v>
      </c>
    </row>
    <row r="146" spans="1:11" x14ac:dyDescent="0.25">
      <c r="A146" s="21" t="s">
        <v>16</v>
      </c>
      <c r="B146" s="22">
        <v>0</v>
      </c>
      <c r="C146" s="22">
        <v>0</v>
      </c>
      <c r="D146" s="22">
        <v>1.0078583574810233E-2</v>
      </c>
      <c r="E146" s="22">
        <v>0</v>
      </c>
      <c r="F146" s="214"/>
      <c r="G146" s="22">
        <v>0</v>
      </c>
      <c r="H146" s="23">
        <v>0</v>
      </c>
      <c r="I146" s="24">
        <f t="shared" si="26"/>
        <v>1.0078583574810233E-2</v>
      </c>
    </row>
    <row r="147" spans="1:11" x14ac:dyDescent="0.25">
      <c r="A147" s="29" t="s">
        <v>136</v>
      </c>
      <c r="B147" s="18">
        <v>0.18444070369530574</v>
      </c>
      <c r="C147" s="18">
        <v>2.3598699676411341</v>
      </c>
      <c r="D147" s="18">
        <v>0.50076994569763444</v>
      </c>
      <c r="E147" s="18">
        <v>0</v>
      </c>
      <c r="F147" s="214"/>
      <c r="G147" s="18">
        <v>0</v>
      </c>
      <c r="H147" s="30">
        <v>0</v>
      </c>
      <c r="I147" s="16">
        <f t="shared" si="26"/>
        <v>3.0450806170340745</v>
      </c>
    </row>
    <row r="148" spans="1:11" x14ac:dyDescent="0.25">
      <c r="A148" s="21" t="s">
        <v>24</v>
      </c>
      <c r="B148" s="22">
        <v>6.0844699623972973</v>
      </c>
      <c r="C148" s="22">
        <v>0.24246875136130477</v>
      </c>
      <c r="D148" s="22">
        <v>1.9179067666204037</v>
      </c>
      <c r="E148" s="22">
        <v>52.180967793269005</v>
      </c>
      <c r="F148" s="214"/>
      <c r="G148" s="22">
        <v>2.9115626694063272</v>
      </c>
      <c r="H148" s="23">
        <v>4.8393955966370381</v>
      </c>
      <c r="I148" s="24">
        <f>SUM(B148:H148)</f>
        <v>68.176771539691373</v>
      </c>
    </row>
    <row r="149" spans="1:11" x14ac:dyDescent="0.25">
      <c r="A149" s="29" t="s">
        <v>23</v>
      </c>
      <c r="B149" s="18">
        <v>82.791008339978717</v>
      </c>
      <c r="C149" s="18">
        <v>0</v>
      </c>
      <c r="D149" s="18">
        <v>2.3949034044953303</v>
      </c>
      <c r="E149" s="18">
        <v>0</v>
      </c>
      <c r="F149" s="214"/>
      <c r="G149" s="18">
        <v>0</v>
      </c>
      <c r="H149" s="30">
        <v>0</v>
      </c>
      <c r="I149" s="16">
        <f t="shared" si="26"/>
        <v>85.185911744474041</v>
      </c>
    </row>
    <row r="150" spans="1:11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26"/>
        <v>0</v>
      </c>
    </row>
    <row r="151" spans="1:11" x14ac:dyDescent="0.25">
      <c r="A151" s="29" t="s">
        <v>21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26"/>
        <v>0</v>
      </c>
    </row>
    <row r="152" spans="1:11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26"/>
        <v>0</v>
      </c>
    </row>
    <row r="153" spans="1:11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26"/>
        <v>0</v>
      </c>
    </row>
    <row r="154" spans="1:11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26"/>
        <v>0</v>
      </c>
    </row>
    <row r="155" spans="1:11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26"/>
        <v>0</v>
      </c>
    </row>
    <row r="156" spans="1:11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26"/>
        <v>0</v>
      </c>
    </row>
    <row r="157" spans="1:11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26"/>
        <v>0</v>
      </c>
    </row>
    <row r="158" spans="1:11" x14ac:dyDescent="0.25">
      <c r="A158" s="56" t="s">
        <v>25</v>
      </c>
      <c r="B158" s="57">
        <f>SUM(B137:B153)</f>
        <v>89.067321531742849</v>
      </c>
      <c r="C158" s="57">
        <f t="shared" ref="C158:I158" si="27">SUM(C137:C153)</f>
        <v>2.9665903821838571</v>
      </c>
      <c r="D158" s="57">
        <f t="shared" si="27"/>
        <v>4.8518207805491222</v>
      </c>
      <c r="E158" s="57">
        <f t="shared" si="27"/>
        <v>52.190155094819033</v>
      </c>
      <c r="F158" s="57">
        <f t="shared" si="27"/>
        <v>0</v>
      </c>
      <c r="G158" s="57">
        <f t="shared" si="27"/>
        <v>2.9115626694063272</v>
      </c>
      <c r="H158" s="58">
        <f t="shared" si="27"/>
        <v>4.8393955966370381</v>
      </c>
      <c r="I158" s="16">
        <f t="shared" si="27"/>
        <v>156.82684605533819</v>
      </c>
    </row>
    <row r="159" spans="1:11" s="1" customFormat="1" ht="15" thickBot="1" x14ac:dyDescent="0.35">
      <c r="A159" s="61" t="s">
        <v>86</v>
      </c>
      <c r="B159" s="98">
        <f>IF($I158=0,"-",B158/$I158)</f>
        <v>0.56793415012831672</v>
      </c>
      <c r="C159" s="98">
        <f t="shared" ref="C159:H159" si="28">IF($I158=0,"-",C158/$I158)</f>
        <v>1.8916342812486716E-2</v>
      </c>
      <c r="D159" s="98">
        <f t="shared" si="28"/>
        <v>3.0937437706533358E-2</v>
      </c>
      <c r="E159" s="98">
        <f t="shared" si="28"/>
        <v>0.33278839948361344</v>
      </c>
      <c r="F159" s="98">
        <f t="shared" si="28"/>
        <v>0</v>
      </c>
      <c r="G159" s="98">
        <f t="shared" si="28"/>
        <v>1.8565460841946334E-2</v>
      </c>
      <c r="H159" s="99">
        <f t="shared" si="28"/>
        <v>3.0858209027103692E-2</v>
      </c>
      <c r="I159" s="63">
        <f>SUM(B159:H159)</f>
        <v>1.0000000000000002</v>
      </c>
      <c r="K159" s="174"/>
    </row>
    <row r="160" spans="1:11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</row>
    <row r="161" spans="1:9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</row>
    <row r="162" spans="1:9" ht="14.25" customHeight="1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</row>
    <row r="163" spans="1:9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</row>
    <row r="164" spans="1:9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>SUM(B164:H164)</f>
        <v>0</v>
      </c>
    </row>
    <row r="165" spans="1:9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ref="I165:I183" si="29">SUM(B165:H165)</f>
        <v>0</v>
      </c>
    </row>
    <row r="166" spans="1:9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29"/>
        <v>0</v>
      </c>
    </row>
    <row r="167" spans="1:9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29"/>
        <v>0</v>
      </c>
    </row>
    <row r="168" spans="1:9" x14ac:dyDescent="0.25">
      <c r="A168" s="21" t="s">
        <v>67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29"/>
        <v>0</v>
      </c>
    </row>
    <row r="169" spans="1:9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29"/>
        <v>0</v>
      </c>
    </row>
    <row r="170" spans="1:9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29"/>
        <v>0</v>
      </c>
    </row>
    <row r="171" spans="1:9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29"/>
        <v>0</v>
      </c>
    </row>
    <row r="172" spans="1:9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29"/>
        <v>0</v>
      </c>
    </row>
    <row r="173" spans="1:9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29"/>
        <v>0</v>
      </c>
    </row>
    <row r="174" spans="1:9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29"/>
        <v>0</v>
      </c>
    </row>
    <row r="175" spans="1:9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29"/>
        <v>0</v>
      </c>
    </row>
    <row r="176" spans="1:9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29"/>
        <v>0</v>
      </c>
    </row>
    <row r="177" spans="1:11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29"/>
        <v>0</v>
      </c>
    </row>
    <row r="178" spans="1:11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29"/>
        <v>0</v>
      </c>
    </row>
    <row r="179" spans="1:11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29"/>
        <v>0</v>
      </c>
    </row>
    <row r="180" spans="1:11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29"/>
        <v>0</v>
      </c>
    </row>
    <row r="181" spans="1:11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29"/>
        <v>0</v>
      </c>
    </row>
    <row r="182" spans="1:11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29"/>
        <v>0</v>
      </c>
    </row>
    <row r="183" spans="1:11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29"/>
        <v>0</v>
      </c>
    </row>
    <row r="184" spans="1:11" x14ac:dyDescent="0.25">
      <c r="A184" s="56" t="s">
        <v>25</v>
      </c>
      <c r="B184" s="57">
        <f>SUM(B163:B179)</f>
        <v>0</v>
      </c>
      <c r="C184" s="57">
        <f t="shared" ref="C184:I184" si="30">SUM(C163:C179)</f>
        <v>0</v>
      </c>
      <c r="D184" s="57">
        <f t="shared" si="30"/>
        <v>0</v>
      </c>
      <c r="E184" s="57">
        <f t="shared" si="30"/>
        <v>0</v>
      </c>
      <c r="F184" s="57">
        <f t="shared" si="30"/>
        <v>0</v>
      </c>
      <c r="G184" s="57">
        <f t="shared" si="30"/>
        <v>0</v>
      </c>
      <c r="H184" s="58">
        <f t="shared" si="30"/>
        <v>0</v>
      </c>
      <c r="I184" s="16">
        <f t="shared" si="30"/>
        <v>0</v>
      </c>
    </row>
    <row r="185" spans="1:11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31">IF($I184=0,"-",C184/$I184)</f>
        <v>-</v>
      </c>
      <c r="D185" s="98" t="str">
        <f t="shared" si="31"/>
        <v>-</v>
      </c>
      <c r="E185" s="98" t="str">
        <f t="shared" si="31"/>
        <v>-</v>
      </c>
      <c r="F185" s="98" t="str">
        <f t="shared" si="31"/>
        <v>-</v>
      </c>
      <c r="G185" s="98" t="str">
        <f t="shared" si="31"/>
        <v>-</v>
      </c>
      <c r="H185" s="99" t="str">
        <f t="shared" si="31"/>
        <v>-</v>
      </c>
      <c r="I185" s="63">
        <f>SUM(B185:H185)</f>
        <v>0</v>
      </c>
      <c r="K185" s="174"/>
    </row>
    <row r="186" spans="1:11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</row>
    <row r="187" spans="1:11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</row>
    <row r="188" spans="1:11" ht="14.25" customHeight="1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</row>
    <row r="189" spans="1:11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</row>
    <row r="190" spans="1:11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>SUM(B190:H190)</f>
        <v>0</v>
      </c>
    </row>
    <row r="191" spans="1:11" x14ac:dyDescent="0.25">
      <c r="A191" s="29" t="s">
        <v>9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ref="I191:I209" si="32">SUM(B191:H191)</f>
        <v>0</v>
      </c>
    </row>
    <row r="192" spans="1:11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32"/>
        <v>0</v>
      </c>
    </row>
    <row r="193" spans="1:9" x14ac:dyDescent="0.25">
      <c r="A193" s="29" t="s">
        <v>15</v>
      </c>
      <c r="B193" s="18">
        <v>1.7149379876906756</v>
      </c>
      <c r="C193" s="18">
        <v>0.15655801426943403</v>
      </c>
      <c r="D193" s="18">
        <v>8.8030473334969717</v>
      </c>
      <c r="E193" s="18">
        <v>0</v>
      </c>
      <c r="F193" s="214"/>
      <c r="G193" s="18">
        <v>0</v>
      </c>
      <c r="H193" s="30">
        <v>0</v>
      </c>
      <c r="I193" s="16">
        <f t="shared" si="32"/>
        <v>10.674543335457081</v>
      </c>
    </row>
    <row r="194" spans="1:9" x14ac:dyDescent="0.25">
      <c r="A194" s="21" t="s">
        <v>67</v>
      </c>
      <c r="B194" s="22">
        <v>0</v>
      </c>
      <c r="C194" s="22">
        <v>0</v>
      </c>
      <c r="D194" s="22">
        <v>0</v>
      </c>
      <c r="E194" s="22">
        <v>0</v>
      </c>
      <c r="F194" s="214"/>
      <c r="G194" s="22">
        <v>0</v>
      </c>
      <c r="H194" s="23">
        <v>0</v>
      </c>
      <c r="I194" s="24">
        <f t="shared" si="32"/>
        <v>0</v>
      </c>
    </row>
    <row r="195" spans="1:9" x14ac:dyDescent="0.25">
      <c r="A195" s="29" t="s">
        <v>56</v>
      </c>
      <c r="B195" s="18">
        <v>9.2506247226491654E-9</v>
      </c>
      <c r="C195" s="18">
        <v>9.2506247226491654E-9</v>
      </c>
      <c r="D195" s="18">
        <v>1.295087461170883E-8</v>
      </c>
      <c r="E195" s="18">
        <v>0.52306795590617317</v>
      </c>
      <c r="F195" s="214"/>
      <c r="G195" s="18">
        <v>0</v>
      </c>
      <c r="H195" s="30">
        <v>0</v>
      </c>
      <c r="I195" s="16">
        <f t="shared" si="32"/>
        <v>0.52306798735829718</v>
      </c>
    </row>
    <row r="196" spans="1:9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32"/>
        <v>0</v>
      </c>
    </row>
    <row r="197" spans="1:9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32"/>
        <v>0</v>
      </c>
    </row>
    <row r="198" spans="1:9" x14ac:dyDescent="0.25">
      <c r="A198" s="21" t="s">
        <v>16</v>
      </c>
      <c r="B198" s="22">
        <v>7.9579867946215582E-4</v>
      </c>
      <c r="C198" s="22">
        <v>4.5418405174860562E-4</v>
      </c>
      <c r="D198" s="22">
        <v>6.5759028613338218E-4</v>
      </c>
      <c r="E198" s="22">
        <v>0</v>
      </c>
      <c r="F198" s="214"/>
      <c r="G198" s="22">
        <v>0</v>
      </c>
      <c r="H198" s="23">
        <v>0</v>
      </c>
      <c r="I198" s="24">
        <f t="shared" si="32"/>
        <v>1.9075730173441436E-3</v>
      </c>
    </row>
    <row r="199" spans="1:9" x14ac:dyDescent="0.25">
      <c r="A199" s="29" t="s">
        <v>136</v>
      </c>
      <c r="B199" s="18">
        <v>16.714636700396017</v>
      </c>
      <c r="C199" s="18">
        <v>4.8445385922232571</v>
      </c>
      <c r="D199" s="18">
        <v>109.39525513388409</v>
      </c>
      <c r="E199" s="18">
        <v>5.8939134434435108</v>
      </c>
      <c r="F199" s="214"/>
      <c r="G199" s="18">
        <v>0</v>
      </c>
      <c r="H199" s="30">
        <v>0</v>
      </c>
      <c r="I199" s="16">
        <f t="shared" si="32"/>
        <v>136.84834386994689</v>
      </c>
    </row>
    <row r="200" spans="1:9" x14ac:dyDescent="0.25">
      <c r="A200" s="21" t="s">
        <v>24</v>
      </c>
      <c r="B200" s="22">
        <v>1.2997517770180547</v>
      </c>
      <c r="C200" s="22">
        <v>5.5821468738245894E-2</v>
      </c>
      <c r="D200" s="22">
        <v>45.663091300619207</v>
      </c>
      <c r="E200" s="22">
        <v>31.994073398581332</v>
      </c>
      <c r="F200" s="214"/>
      <c r="G200" s="22">
        <v>2.8148050803500024</v>
      </c>
      <c r="H200" s="23">
        <v>0.10865394204165005</v>
      </c>
      <c r="I200" s="24">
        <f t="shared" si="32"/>
        <v>81.936196967348494</v>
      </c>
    </row>
    <row r="201" spans="1:9" x14ac:dyDescent="0.25">
      <c r="A201" s="29" t="s">
        <v>23</v>
      </c>
      <c r="B201" s="18">
        <v>0.37646355098618028</v>
      </c>
      <c r="C201" s="18">
        <v>0.21668040666979738</v>
      </c>
      <c r="D201" s="18">
        <v>0.185357486767493</v>
      </c>
      <c r="E201" s="18">
        <v>0</v>
      </c>
      <c r="F201" s="214"/>
      <c r="G201" s="18">
        <v>0</v>
      </c>
      <c r="H201" s="30">
        <v>0</v>
      </c>
      <c r="I201" s="16">
        <f t="shared" si="32"/>
        <v>0.77850144442347058</v>
      </c>
    </row>
    <row r="202" spans="1:9" x14ac:dyDescent="0.25">
      <c r="A202" s="21" t="s">
        <v>58</v>
      </c>
      <c r="B202" s="22">
        <v>1.9357872435761011E-3</v>
      </c>
      <c r="C202" s="22">
        <v>2.1670879763237985E-3</v>
      </c>
      <c r="D202" s="22">
        <v>2.631402780580288E-3</v>
      </c>
      <c r="E202" s="22">
        <v>0</v>
      </c>
      <c r="F202" s="214"/>
      <c r="G202" s="22">
        <v>0</v>
      </c>
      <c r="H202" s="23">
        <v>0</v>
      </c>
      <c r="I202" s="24">
        <f t="shared" si="32"/>
        <v>6.7342780004801869E-3</v>
      </c>
    </row>
    <row r="203" spans="1:9" x14ac:dyDescent="0.25">
      <c r="A203" s="29" t="s">
        <v>21</v>
      </c>
      <c r="B203" s="18">
        <v>0</v>
      </c>
      <c r="C203" s="18">
        <v>0</v>
      </c>
      <c r="D203" s="18">
        <v>0</v>
      </c>
      <c r="E203" s="18">
        <v>0</v>
      </c>
      <c r="F203" s="214"/>
      <c r="G203" s="18">
        <v>0</v>
      </c>
      <c r="H203" s="30">
        <v>0</v>
      </c>
      <c r="I203" s="16">
        <f t="shared" si="32"/>
        <v>0</v>
      </c>
    </row>
    <row r="204" spans="1:9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32"/>
        <v>0</v>
      </c>
    </row>
    <row r="205" spans="1:9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32"/>
        <v>0</v>
      </c>
    </row>
    <row r="206" spans="1:9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32"/>
        <v>0</v>
      </c>
    </row>
    <row r="207" spans="1:9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32"/>
        <v>0</v>
      </c>
    </row>
    <row r="208" spans="1:9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32"/>
        <v>0</v>
      </c>
    </row>
    <row r="209" spans="1:11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32"/>
        <v>0</v>
      </c>
    </row>
    <row r="210" spans="1:11" x14ac:dyDescent="0.25">
      <c r="A210" s="56" t="s">
        <v>25</v>
      </c>
      <c r="B210" s="57">
        <f>SUM(B189:B205)</f>
        <v>20.108521611264592</v>
      </c>
      <c r="C210" s="57">
        <f t="shared" ref="C210:I210" si="33">SUM(C189:C205)</f>
        <v>5.2762197631794319</v>
      </c>
      <c r="D210" s="57">
        <f t="shared" si="33"/>
        <v>164.05004026078535</v>
      </c>
      <c r="E210" s="57">
        <f t="shared" si="33"/>
        <v>38.411054797931016</v>
      </c>
      <c r="F210" s="57">
        <f t="shared" si="33"/>
        <v>0</v>
      </c>
      <c r="G210" s="57">
        <f t="shared" si="33"/>
        <v>2.8148050803500024</v>
      </c>
      <c r="H210" s="58">
        <f t="shared" si="33"/>
        <v>0.10865394204165005</v>
      </c>
      <c r="I210" s="16">
        <f t="shared" si="33"/>
        <v>230.76929545555208</v>
      </c>
    </row>
    <row r="211" spans="1:11" s="1" customFormat="1" ht="15" thickBot="1" x14ac:dyDescent="0.35">
      <c r="A211" s="61" t="s">
        <v>86</v>
      </c>
      <c r="B211" s="98">
        <f>IF($I210=0,"-",B210/$I210)</f>
        <v>8.7136902557028634E-2</v>
      </c>
      <c r="C211" s="98">
        <f t="shared" ref="C211:H211" si="34">IF($I210=0,"-",C210/$I210)</f>
        <v>2.2863612564937921E-2</v>
      </c>
      <c r="D211" s="98">
        <f t="shared" si="34"/>
        <v>0.71088330853088999</v>
      </c>
      <c r="E211" s="98">
        <f t="shared" si="34"/>
        <v>0.16644785746780286</v>
      </c>
      <c r="F211" s="98">
        <f t="shared" si="34"/>
        <v>0</v>
      </c>
      <c r="G211" s="98">
        <f t="shared" si="34"/>
        <v>1.2197485262471389E-2</v>
      </c>
      <c r="H211" s="99">
        <f t="shared" si="34"/>
        <v>4.7083361686900681E-4</v>
      </c>
      <c r="I211" s="63">
        <f>SUM(B211:H211)</f>
        <v>0.99999999999999989</v>
      </c>
      <c r="K211" s="174"/>
    </row>
    <row r="212" spans="1:11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</row>
    <row r="213" spans="1:11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</row>
    <row r="214" spans="1:11" ht="14.25" customHeight="1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</row>
    <row r="215" spans="1:11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</row>
    <row r="216" spans="1:11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>SUM(B216:H216)</f>
        <v>0</v>
      </c>
    </row>
    <row r="217" spans="1:11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ref="I217:I235" si="35">SUM(B217:H217)</f>
        <v>0</v>
      </c>
    </row>
    <row r="218" spans="1:11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35"/>
        <v>0</v>
      </c>
    </row>
    <row r="219" spans="1:11" x14ac:dyDescent="0.25">
      <c r="A219" s="29" t="s">
        <v>15</v>
      </c>
      <c r="B219" s="18">
        <v>0.10067717997019031</v>
      </c>
      <c r="C219" s="18">
        <v>5.1589700018120126E-2</v>
      </c>
      <c r="D219" s="18">
        <v>0.42837102334885485</v>
      </c>
      <c r="E219" s="18">
        <v>0</v>
      </c>
      <c r="F219" s="214"/>
      <c r="G219" s="18">
        <v>0</v>
      </c>
      <c r="H219" s="30">
        <v>0</v>
      </c>
      <c r="I219" s="16">
        <f t="shared" si="35"/>
        <v>0.58063790333716525</v>
      </c>
    </row>
    <row r="220" spans="1:11" x14ac:dyDescent="0.25">
      <c r="A220" s="21" t="s">
        <v>67</v>
      </c>
      <c r="B220" s="22">
        <v>0</v>
      </c>
      <c r="C220" s="22">
        <v>0</v>
      </c>
      <c r="D220" s="22">
        <v>0</v>
      </c>
      <c r="E220" s="22">
        <v>0</v>
      </c>
      <c r="F220" s="214"/>
      <c r="G220" s="22">
        <v>0</v>
      </c>
      <c r="H220" s="23">
        <v>0</v>
      </c>
      <c r="I220" s="24">
        <f t="shared" si="35"/>
        <v>0</v>
      </c>
    </row>
    <row r="221" spans="1:11" x14ac:dyDescent="0.25">
      <c r="A221" s="29" t="s">
        <v>56</v>
      </c>
      <c r="B221" s="18">
        <v>0</v>
      </c>
      <c r="C221" s="18">
        <v>0</v>
      </c>
      <c r="D221" s="18">
        <v>6.3782402105688638E-5</v>
      </c>
      <c r="E221" s="18">
        <v>2.551296084227545E-5</v>
      </c>
      <c r="F221" s="214"/>
      <c r="G221" s="18">
        <v>0</v>
      </c>
      <c r="H221" s="30">
        <v>0</v>
      </c>
      <c r="I221" s="16">
        <f t="shared" si="35"/>
        <v>8.9295362947964087E-5</v>
      </c>
    </row>
    <row r="222" spans="1:11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1.9490312169605816E-3</v>
      </c>
      <c r="F222" s="214"/>
      <c r="G222" s="22">
        <v>0</v>
      </c>
      <c r="H222" s="23">
        <v>0</v>
      </c>
      <c r="I222" s="24">
        <f t="shared" si="35"/>
        <v>1.9490312169605816E-3</v>
      </c>
    </row>
    <row r="223" spans="1:11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35"/>
        <v>0</v>
      </c>
    </row>
    <row r="224" spans="1:11" x14ac:dyDescent="0.25">
      <c r="A224" s="21" t="s">
        <v>16</v>
      </c>
      <c r="B224" s="22">
        <v>0</v>
      </c>
      <c r="C224" s="22">
        <v>0</v>
      </c>
      <c r="D224" s="22">
        <v>0</v>
      </c>
      <c r="E224" s="22">
        <v>0</v>
      </c>
      <c r="F224" s="214"/>
      <c r="G224" s="22">
        <v>0</v>
      </c>
      <c r="H224" s="23">
        <v>0</v>
      </c>
      <c r="I224" s="24">
        <f t="shared" si="35"/>
        <v>0</v>
      </c>
    </row>
    <row r="225" spans="1:11" x14ac:dyDescent="0.25">
      <c r="A225" s="29" t="s">
        <v>136</v>
      </c>
      <c r="B225" s="18">
        <v>0.5074863643279669</v>
      </c>
      <c r="C225" s="18">
        <v>1.887709779483174E-3</v>
      </c>
      <c r="D225" s="18">
        <v>0.62773991310150301</v>
      </c>
      <c r="E225" s="18">
        <v>0.47617347627962042</v>
      </c>
      <c r="F225" s="214"/>
      <c r="G225" s="18">
        <v>0</v>
      </c>
      <c r="H225" s="30">
        <v>0</v>
      </c>
      <c r="I225" s="16">
        <f t="shared" si="35"/>
        <v>1.6132874634885734</v>
      </c>
    </row>
    <row r="226" spans="1:11" x14ac:dyDescent="0.25">
      <c r="A226" s="21" t="s">
        <v>24</v>
      </c>
      <c r="B226" s="22">
        <v>1.3041207234487425E-2</v>
      </c>
      <c r="C226" s="22">
        <v>8.8846002095874306E-5</v>
      </c>
      <c r="D226" s="22">
        <v>4.296466218759435E-2</v>
      </c>
      <c r="E226" s="22">
        <v>5.5842144379840968E-2</v>
      </c>
      <c r="F226" s="214"/>
      <c r="G226" s="22">
        <v>1.3985269084887782E-2</v>
      </c>
      <c r="H226" s="23">
        <v>1.6008092932744691E-3</v>
      </c>
      <c r="I226" s="24">
        <f t="shared" si="35"/>
        <v>0.12752293818218086</v>
      </c>
    </row>
    <row r="227" spans="1:11" x14ac:dyDescent="0.25">
      <c r="A227" s="29" t="s">
        <v>23</v>
      </c>
      <c r="B227" s="18">
        <v>2.7109531827336684E-2</v>
      </c>
      <c r="C227" s="18">
        <v>0</v>
      </c>
      <c r="D227" s="18">
        <v>1.7820334099189741E-3</v>
      </c>
      <c r="E227" s="18">
        <v>0</v>
      </c>
      <c r="F227" s="214"/>
      <c r="G227" s="18">
        <v>0</v>
      </c>
      <c r="H227" s="30">
        <v>0</v>
      </c>
      <c r="I227" s="16">
        <f t="shared" si="35"/>
        <v>2.8891565237255657E-2</v>
      </c>
    </row>
    <row r="228" spans="1:11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35"/>
        <v>0</v>
      </c>
    </row>
    <row r="229" spans="1:11" x14ac:dyDescent="0.25">
      <c r="A229" s="29" t="s">
        <v>21</v>
      </c>
      <c r="B229" s="18">
        <v>0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35"/>
        <v>0</v>
      </c>
    </row>
    <row r="230" spans="1:11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35"/>
        <v>0</v>
      </c>
    </row>
    <row r="231" spans="1:11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35"/>
        <v>0</v>
      </c>
    </row>
    <row r="232" spans="1:11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35"/>
        <v>0</v>
      </c>
    </row>
    <row r="233" spans="1:11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35"/>
        <v>0</v>
      </c>
    </row>
    <row r="234" spans="1:11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35"/>
        <v>0</v>
      </c>
    </row>
    <row r="235" spans="1:11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35"/>
        <v>0</v>
      </c>
    </row>
    <row r="236" spans="1:11" x14ac:dyDescent="0.25">
      <c r="A236" s="56" t="s">
        <v>25</v>
      </c>
      <c r="B236" s="57">
        <f>SUM(B215:B231)</f>
        <v>0.64831428335998131</v>
      </c>
      <c r="C236" s="57">
        <f t="shared" ref="C236:I236" si="36">SUM(C215:C231)</f>
        <v>5.3566255799699175E-2</v>
      </c>
      <c r="D236" s="57">
        <f t="shared" si="36"/>
        <v>1.1009214144499768</v>
      </c>
      <c r="E236" s="57">
        <f t="shared" si="36"/>
        <v>0.53399016483726425</v>
      </c>
      <c r="F236" s="57">
        <f t="shared" si="36"/>
        <v>0</v>
      </c>
      <c r="G236" s="57">
        <f t="shared" si="36"/>
        <v>1.3985269084887782E-2</v>
      </c>
      <c r="H236" s="58">
        <f t="shared" si="36"/>
        <v>1.6008092932744691E-3</v>
      </c>
      <c r="I236" s="16">
        <f t="shared" si="36"/>
        <v>2.3523781968250836</v>
      </c>
    </row>
    <row r="237" spans="1:11" s="1" customFormat="1" ht="15" thickBot="1" x14ac:dyDescent="0.35">
      <c r="A237" s="61" t="s">
        <v>86</v>
      </c>
      <c r="B237" s="98">
        <f>IF($I236=0,"-",B236/$I236)</f>
        <v>0.27559951211713607</v>
      </c>
      <c r="C237" s="98">
        <f t="shared" ref="C237:H237" si="37">IF($I236=0,"-",C236/$I236)</f>
        <v>2.2771107074532289E-2</v>
      </c>
      <c r="D237" s="98">
        <f t="shared" si="37"/>
        <v>0.46800357864898129</v>
      </c>
      <c r="E237" s="98">
        <f t="shared" si="37"/>
        <v>0.22700013354909115</v>
      </c>
      <c r="F237" s="98">
        <f t="shared" si="37"/>
        <v>0</v>
      </c>
      <c r="G237" s="98">
        <f t="shared" si="37"/>
        <v>5.9451618382465772E-3</v>
      </c>
      <c r="H237" s="99">
        <f t="shared" si="37"/>
        <v>6.8050677201268955E-4</v>
      </c>
      <c r="I237" s="63">
        <f>SUM(B237:H237)</f>
        <v>1</v>
      </c>
      <c r="K237" s="174"/>
    </row>
    <row r="238" spans="1:11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</row>
    <row r="239" spans="1:11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</row>
    <row r="240" spans="1:11" ht="14.25" customHeight="1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</row>
    <row r="241" spans="1:9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</row>
    <row r="242" spans="1:9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>SUM(B242:H242)</f>
        <v>0</v>
      </c>
    </row>
    <row r="243" spans="1:9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ref="I243:I261" si="38">SUM(B243:H243)</f>
        <v>0</v>
      </c>
    </row>
    <row r="244" spans="1:9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38"/>
        <v>0</v>
      </c>
    </row>
    <row r="245" spans="1:9" x14ac:dyDescent="0.25">
      <c r="A245" s="29" t="s">
        <v>15</v>
      </c>
      <c r="B245" s="18">
        <v>9.0768267052967406</v>
      </c>
      <c r="C245" s="18">
        <v>1.7855631290957876E-2</v>
      </c>
      <c r="D245" s="18">
        <v>1.7663876583814513</v>
      </c>
      <c r="E245" s="18">
        <v>0</v>
      </c>
      <c r="F245" s="214"/>
      <c r="G245" s="18">
        <v>0</v>
      </c>
      <c r="H245" s="30">
        <v>0</v>
      </c>
      <c r="I245" s="16">
        <f t="shared" si="38"/>
        <v>10.861069994969149</v>
      </c>
    </row>
    <row r="246" spans="1:9" x14ac:dyDescent="0.25">
      <c r="A246" s="21" t="s">
        <v>67</v>
      </c>
      <c r="B246" s="22">
        <v>2.3333462804429463</v>
      </c>
      <c r="C246" s="22">
        <v>7.4554168203053517E-3</v>
      </c>
      <c r="D246" s="22">
        <v>0.79065025107080322</v>
      </c>
      <c r="E246" s="22">
        <v>0</v>
      </c>
      <c r="F246" s="214"/>
      <c r="G246" s="22">
        <v>0</v>
      </c>
      <c r="H246" s="23">
        <v>0</v>
      </c>
      <c r="I246" s="24">
        <f t="shared" si="38"/>
        <v>3.1314519483340546</v>
      </c>
    </row>
    <row r="247" spans="1:9" x14ac:dyDescent="0.25">
      <c r="A247" s="29" t="s">
        <v>56</v>
      </c>
      <c r="B247" s="18">
        <v>5.8928356931037646E-9</v>
      </c>
      <c r="C247" s="18">
        <v>5.8928356931037646E-9</v>
      </c>
      <c r="D247" s="18">
        <v>5.8928356931037646E-9</v>
      </c>
      <c r="E247" s="18">
        <v>0.2473080180232127</v>
      </c>
      <c r="F247" s="214"/>
      <c r="G247" s="18">
        <v>0</v>
      </c>
      <c r="H247" s="30">
        <v>0</v>
      </c>
      <c r="I247" s="16">
        <f t="shared" si="38"/>
        <v>0.24730803570171978</v>
      </c>
    </row>
    <row r="248" spans="1:9" x14ac:dyDescent="0.25">
      <c r="A248" s="21" t="s">
        <v>11</v>
      </c>
      <c r="B248" s="22">
        <v>1.4681958394786855E-7</v>
      </c>
      <c r="C248" s="22">
        <v>1.4681958394786855E-7</v>
      </c>
      <c r="D248" s="22">
        <v>1.4681958394786855E-7</v>
      </c>
      <c r="E248" s="22">
        <v>3.1293705565859385E-2</v>
      </c>
      <c r="F248" s="214"/>
      <c r="G248" s="22">
        <v>0</v>
      </c>
      <c r="H248" s="23">
        <v>0</v>
      </c>
      <c r="I248" s="24">
        <f t="shared" si="38"/>
        <v>3.1294146024611232E-2</v>
      </c>
    </row>
    <row r="249" spans="1:9" x14ac:dyDescent="0.25">
      <c r="A249" s="29" t="s">
        <v>57</v>
      </c>
      <c r="B249" s="18">
        <v>0</v>
      </c>
      <c r="C249" s="18">
        <v>0</v>
      </c>
      <c r="D249" s="18">
        <v>0</v>
      </c>
      <c r="E249" s="18">
        <v>0</v>
      </c>
      <c r="F249" s="214"/>
      <c r="G249" s="18">
        <v>0</v>
      </c>
      <c r="H249" s="30">
        <v>0</v>
      </c>
      <c r="I249" s="16">
        <f t="shared" si="38"/>
        <v>0</v>
      </c>
    </row>
    <row r="250" spans="1:9" x14ac:dyDescent="0.25">
      <c r="A250" s="21" t="s">
        <v>16</v>
      </c>
      <c r="B250" s="22">
        <v>4.3779554976821347</v>
      </c>
      <c r="C250" s="22">
        <v>9.9579642572137347E-2</v>
      </c>
      <c r="D250" s="22">
        <v>6.6038900175414303</v>
      </c>
      <c r="E250" s="22">
        <v>0.12939673451337871</v>
      </c>
      <c r="F250" s="214"/>
      <c r="G250" s="22">
        <v>0</v>
      </c>
      <c r="H250" s="23">
        <v>0</v>
      </c>
      <c r="I250" s="24">
        <f t="shared" si="38"/>
        <v>11.210821892309081</v>
      </c>
    </row>
    <row r="251" spans="1:9" x14ac:dyDescent="0.25">
      <c r="A251" s="29" t="s">
        <v>136</v>
      </c>
      <c r="B251" s="18">
        <v>38.080644552151504</v>
      </c>
      <c r="C251" s="18">
        <v>2.1263215732896894</v>
      </c>
      <c r="D251" s="18">
        <v>32.083417484463844</v>
      </c>
      <c r="E251" s="18">
        <v>4.8501194139578423E-2</v>
      </c>
      <c r="F251" s="214"/>
      <c r="G251" s="18">
        <v>0</v>
      </c>
      <c r="H251" s="30">
        <v>0</v>
      </c>
      <c r="I251" s="16">
        <f t="shared" si="38"/>
        <v>72.338884804044611</v>
      </c>
    </row>
    <row r="252" spans="1:9" x14ac:dyDescent="0.25">
      <c r="A252" s="21" t="s">
        <v>24</v>
      </c>
      <c r="B252" s="22">
        <v>6.8922249174274413</v>
      </c>
      <c r="C252" s="22">
        <v>0.22134691146975691</v>
      </c>
      <c r="D252" s="22">
        <v>34.522741066440823</v>
      </c>
      <c r="E252" s="22">
        <v>43.160664583187078</v>
      </c>
      <c r="F252" s="214"/>
      <c r="G252" s="22">
        <v>41.334046049876996</v>
      </c>
      <c r="H252" s="23">
        <v>1.526600077053804</v>
      </c>
      <c r="I252" s="24">
        <f t="shared" si="38"/>
        <v>127.6576236054559</v>
      </c>
    </row>
    <row r="253" spans="1:9" x14ac:dyDescent="0.25">
      <c r="A253" s="29" t="s">
        <v>23</v>
      </c>
      <c r="B253" s="18">
        <v>2.1674279515534951</v>
      </c>
      <c r="C253" s="18">
        <v>0.9949875712989773</v>
      </c>
      <c r="D253" s="18">
        <v>1.016532276603233</v>
      </c>
      <c r="E253" s="18">
        <v>0</v>
      </c>
      <c r="F253" s="214"/>
      <c r="G253" s="18">
        <v>0</v>
      </c>
      <c r="H253" s="30">
        <v>0</v>
      </c>
      <c r="I253" s="16">
        <f t="shared" si="38"/>
        <v>4.178947799455706</v>
      </c>
    </row>
    <row r="254" spans="1:9" x14ac:dyDescent="0.25">
      <c r="A254" s="21" t="s">
        <v>58</v>
      </c>
      <c r="B254" s="22">
        <v>0.10894160376633341</v>
      </c>
      <c r="C254" s="22">
        <v>0.1219586710403753</v>
      </c>
      <c r="D254" s="22">
        <v>0.14808922830900759</v>
      </c>
      <c r="E254" s="22">
        <v>0</v>
      </c>
      <c r="F254" s="214"/>
      <c r="G254" s="22">
        <v>0</v>
      </c>
      <c r="H254" s="23">
        <v>0</v>
      </c>
      <c r="I254" s="24">
        <f t="shared" si="38"/>
        <v>0.37898950311571633</v>
      </c>
    </row>
    <row r="255" spans="1:9" x14ac:dyDescent="0.25">
      <c r="A255" s="29" t="s">
        <v>21</v>
      </c>
      <c r="B255" s="18">
        <v>0.40058038801805679</v>
      </c>
      <c r="C255" s="18">
        <v>0.38851443009729714</v>
      </c>
      <c r="D255" s="18">
        <v>0.84266578829329408</v>
      </c>
      <c r="E255" s="18">
        <v>0</v>
      </c>
      <c r="F255" s="214"/>
      <c r="G255" s="18">
        <v>0</v>
      </c>
      <c r="H255" s="30">
        <v>0</v>
      </c>
      <c r="I255" s="16">
        <f t="shared" si="38"/>
        <v>1.6317606064086481</v>
      </c>
    </row>
    <row r="256" spans="1:9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38"/>
        <v>0</v>
      </c>
    </row>
    <row r="257" spans="1:11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38"/>
        <v>0</v>
      </c>
    </row>
    <row r="258" spans="1:11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38"/>
        <v>0</v>
      </c>
    </row>
    <row r="259" spans="1:11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38"/>
        <v>0</v>
      </c>
    </row>
    <row r="260" spans="1:11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38"/>
        <v>0</v>
      </c>
    </row>
    <row r="261" spans="1:11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38"/>
        <v>0</v>
      </c>
    </row>
    <row r="262" spans="1:11" x14ac:dyDescent="0.25">
      <c r="A262" s="56" t="s">
        <v>25</v>
      </c>
      <c r="B262" s="57">
        <f>SUM(B241:B257)</f>
        <v>63.437948049051066</v>
      </c>
      <c r="C262" s="57">
        <f t="shared" ref="C262:I262" si="39">SUM(C241:C257)</f>
        <v>3.9780200005919166</v>
      </c>
      <c r="D262" s="57">
        <f t="shared" si="39"/>
        <v>77.774373923816299</v>
      </c>
      <c r="E262" s="57">
        <f t="shared" si="39"/>
        <v>43.617164235429108</v>
      </c>
      <c r="F262" s="57">
        <f t="shared" si="39"/>
        <v>0</v>
      </c>
      <c r="G262" s="57">
        <f t="shared" si="39"/>
        <v>41.334046049876996</v>
      </c>
      <c r="H262" s="58">
        <f t="shared" si="39"/>
        <v>1.526600077053804</v>
      </c>
      <c r="I262" s="16">
        <f t="shared" si="39"/>
        <v>231.66815233581917</v>
      </c>
    </row>
    <row r="263" spans="1:11" s="1" customFormat="1" ht="15" thickBot="1" x14ac:dyDescent="0.35">
      <c r="A263" s="61" t="s">
        <v>86</v>
      </c>
      <c r="B263" s="98">
        <f>IF($I262=0,"-",B262/$I262)</f>
        <v>0.2738311132084022</v>
      </c>
      <c r="C263" s="98">
        <f t="shared" ref="C263:H263" si="40">IF($I262=0,"-",C262/$I262)</f>
        <v>1.7171199236852799E-2</v>
      </c>
      <c r="D263" s="98">
        <f t="shared" si="40"/>
        <v>0.33571456904908065</v>
      </c>
      <c r="E263" s="98">
        <f t="shared" si="40"/>
        <v>0.18827432167803101</v>
      </c>
      <c r="F263" s="98">
        <f t="shared" si="40"/>
        <v>0</v>
      </c>
      <c r="G263" s="98">
        <f t="shared" si="40"/>
        <v>0.17841919846609045</v>
      </c>
      <c r="H263" s="99">
        <f t="shared" si="40"/>
        <v>6.5895983615429816E-3</v>
      </c>
      <c r="I263" s="63">
        <f>SUM(B263:H263)</f>
        <v>1</v>
      </c>
      <c r="K263" s="174"/>
    </row>
    <row r="264" spans="1:11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</row>
    <row r="265" spans="1:11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</row>
    <row r="266" spans="1:11" ht="14.25" customHeight="1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</row>
    <row r="267" spans="1:11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0</v>
      </c>
    </row>
    <row r="268" spans="1:11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>SUM(B268:H268)</f>
        <v>0</v>
      </c>
    </row>
    <row r="269" spans="1:11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ref="I269:I287" si="41">SUM(B269:H269)</f>
        <v>0</v>
      </c>
    </row>
    <row r="270" spans="1:11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41"/>
        <v>0</v>
      </c>
    </row>
    <row r="271" spans="1:11" x14ac:dyDescent="0.25">
      <c r="A271" s="29" t="s">
        <v>15</v>
      </c>
      <c r="B271" s="18">
        <v>7.8862174184017073</v>
      </c>
      <c r="C271" s="18">
        <v>12.757568900864138</v>
      </c>
      <c r="D271" s="18">
        <v>5.7905613423761162</v>
      </c>
      <c r="E271" s="18">
        <v>0</v>
      </c>
      <c r="F271" s="214"/>
      <c r="G271" s="18">
        <v>0</v>
      </c>
      <c r="H271" s="30">
        <v>0</v>
      </c>
      <c r="I271" s="16">
        <f t="shared" si="41"/>
        <v>26.434347661641961</v>
      </c>
    </row>
    <row r="272" spans="1:11" x14ac:dyDescent="0.25">
      <c r="A272" s="21" t="s">
        <v>67</v>
      </c>
      <c r="B272" s="22">
        <v>0</v>
      </c>
      <c r="C272" s="22">
        <v>0</v>
      </c>
      <c r="D272" s="22">
        <v>0</v>
      </c>
      <c r="E272" s="22">
        <v>0</v>
      </c>
      <c r="F272" s="214"/>
      <c r="G272" s="22">
        <v>0</v>
      </c>
      <c r="H272" s="23">
        <v>0</v>
      </c>
      <c r="I272" s="24">
        <f t="shared" si="41"/>
        <v>0</v>
      </c>
    </row>
    <row r="273" spans="1:9" x14ac:dyDescent="0.25">
      <c r="A273" s="29" t="s">
        <v>56</v>
      </c>
      <c r="B273" s="18">
        <v>6.5756634448922828E-9</v>
      </c>
      <c r="C273" s="18">
        <v>6.5756634448922828E-9</v>
      </c>
      <c r="D273" s="18">
        <v>6.5756634448922828E-9</v>
      </c>
      <c r="E273" s="18">
        <v>10.488835520176885</v>
      </c>
      <c r="F273" s="214"/>
      <c r="G273" s="18">
        <v>0</v>
      </c>
      <c r="H273" s="30">
        <v>0</v>
      </c>
      <c r="I273" s="16">
        <f t="shared" si="41"/>
        <v>10.488835539903874</v>
      </c>
    </row>
    <row r="274" spans="1:9" x14ac:dyDescent="0.25">
      <c r="A274" s="21" t="s">
        <v>11</v>
      </c>
      <c r="B274" s="22">
        <v>8.473460863691612E-8</v>
      </c>
      <c r="C274" s="22">
        <v>8.473460863691612E-8</v>
      </c>
      <c r="D274" s="22">
        <v>8.473460863691612E-8</v>
      </c>
      <c r="E274" s="22">
        <v>6.5668817395486117E-3</v>
      </c>
      <c r="F274" s="214"/>
      <c r="G274" s="22">
        <v>0</v>
      </c>
      <c r="H274" s="23">
        <v>0</v>
      </c>
      <c r="I274" s="24">
        <f t="shared" si="41"/>
        <v>6.5671359433745226E-3</v>
      </c>
    </row>
    <row r="275" spans="1:9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41"/>
        <v>0</v>
      </c>
    </row>
    <row r="276" spans="1:9" x14ac:dyDescent="0.25">
      <c r="A276" s="21" t="s">
        <v>16</v>
      </c>
      <c r="B276" s="22">
        <v>9.6722201709121859E-3</v>
      </c>
      <c r="C276" s="22">
        <v>8.9335779700375727E-3</v>
      </c>
      <c r="D276" s="22">
        <v>1.8915229333208043E-2</v>
      </c>
      <c r="E276" s="22">
        <v>0</v>
      </c>
      <c r="F276" s="214"/>
      <c r="G276" s="22">
        <v>0</v>
      </c>
      <c r="H276" s="23">
        <v>0</v>
      </c>
      <c r="I276" s="24">
        <f t="shared" si="41"/>
        <v>3.7521027474157802E-2</v>
      </c>
    </row>
    <row r="277" spans="1:9" x14ac:dyDescent="0.25">
      <c r="A277" s="29" t="s">
        <v>136</v>
      </c>
      <c r="B277" s="18">
        <v>7.5111156280172802</v>
      </c>
      <c r="C277" s="18">
        <v>9.1774922664907823</v>
      </c>
      <c r="D277" s="18">
        <v>14.198675480062418</v>
      </c>
      <c r="E277" s="18">
        <v>0</v>
      </c>
      <c r="F277" s="214"/>
      <c r="G277" s="18">
        <v>0</v>
      </c>
      <c r="H277" s="30">
        <v>0</v>
      </c>
      <c r="I277" s="16">
        <f t="shared" si="41"/>
        <v>30.88728337457048</v>
      </c>
    </row>
    <row r="278" spans="1:9" x14ac:dyDescent="0.25">
      <c r="A278" s="21" t="s">
        <v>24</v>
      </c>
      <c r="B278" s="22">
        <v>0.10759383245601029</v>
      </c>
      <c r="C278" s="22">
        <v>3.0042708953804063E-8</v>
      </c>
      <c r="D278" s="22">
        <v>18.023402903983698</v>
      </c>
      <c r="E278" s="22">
        <v>12.907905796412232</v>
      </c>
      <c r="F278" s="214"/>
      <c r="G278" s="22">
        <v>0.42518716311117238</v>
      </c>
      <c r="H278" s="23">
        <v>0</v>
      </c>
      <c r="I278" s="24">
        <f t="shared" si="41"/>
        <v>31.46408972600582</v>
      </c>
    </row>
    <row r="279" spans="1:9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41"/>
        <v>0</v>
      </c>
    </row>
    <row r="280" spans="1:9" x14ac:dyDescent="0.25">
      <c r="A280" s="21" t="s">
        <v>58</v>
      </c>
      <c r="B280" s="22">
        <v>2.3426078172610578E-2</v>
      </c>
      <c r="C280" s="22">
        <v>1.0648217351186625E-2</v>
      </c>
      <c r="D280" s="22">
        <v>1.0648217351186625E-2</v>
      </c>
      <c r="E280" s="22">
        <v>0</v>
      </c>
      <c r="F280" s="214"/>
      <c r="G280" s="22">
        <v>0</v>
      </c>
      <c r="H280" s="23">
        <v>0</v>
      </c>
      <c r="I280" s="24">
        <f t="shared" si="41"/>
        <v>4.4722512874983827E-2</v>
      </c>
    </row>
    <row r="281" spans="1:9" x14ac:dyDescent="0.25">
      <c r="A281" s="29" t="s">
        <v>20</v>
      </c>
      <c r="B281" s="18">
        <v>1.4692313836480501E-3</v>
      </c>
      <c r="C281" s="18">
        <v>6.6783244711274997E-4</v>
      </c>
      <c r="D281" s="18">
        <v>6.6783244711274997E-4</v>
      </c>
      <c r="E281" s="18">
        <v>0</v>
      </c>
      <c r="F281" s="214"/>
      <c r="G281" s="18">
        <v>0</v>
      </c>
      <c r="H281" s="30">
        <v>0</v>
      </c>
      <c r="I281" s="16">
        <f t="shared" si="41"/>
        <v>2.80489627787355E-3</v>
      </c>
    </row>
    <row r="282" spans="1:9" x14ac:dyDescent="0.25">
      <c r="A282" s="21" t="s">
        <v>21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41"/>
        <v>0</v>
      </c>
    </row>
    <row r="283" spans="1:9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41"/>
        <v>0</v>
      </c>
    </row>
    <row r="284" spans="1:9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41"/>
        <v>0</v>
      </c>
    </row>
    <row r="285" spans="1:9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41"/>
        <v>0</v>
      </c>
    </row>
    <row r="286" spans="1:9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41"/>
        <v>0</v>
      </c>
    </row>
    <row r="287" spans="1:9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41"/>
        <v>0</v>
      </c>
    </row>
    <row r="288" spans="1:9" x14ac:dyDescent="0.25">
      <c r="A288" s="56" t="s">
        <v>25</v>
      </c>
      <c r="B288" s="57">
        <f>SUM(B267:B283)</f>
        <v>15.53949449991244</v>
      </c>
      <c r="C288" s="57">
        <f t="shared" ref="C288:I288" si="42">SUM(C267:C283)</f>
        <v>21.955310916476236</v>
      </c>
      <c r="D288" s="57">
        <f t="shared" si="42"/>
        <v>38.042871096864012</v>
      </c>
      <c r="E288" s="57">
        <f t="shared" si="42"/>
        <v>23.403308198328666</v>
      </c>
      <c r="F288" s="57">
        <f t="shared" si="42"/>
        <v>0</v>
      </c>
      <c r="G288" s="57">
        <f t="shared" si="42"/>
        <v>0.42518716311117238</v>
      </c>
      <c r="H288" s="58">
        <f t="shared" si="42"/>
        <v>0</v>
      </c>
      <c r="I288" s="16">
        <f t="shared" si="42"/>
        <v>99.36617187469254</v>
      </c>
    </row>
    <row r="289" spans="1:11" s="1" customFormat="1" ht="15" thickBot="1" x14ac:dyDescent="0.35">
      <c r="A289" s="61" t="s">
        <v>86</v>
      </c>
      <c r="B289" s="98">
        <f>IF($I288=0,"-",B288/$I288)</f>
        <v>0.15638616449377554</v>
      </c>
      <c r="C289" s="98">
        <f t="shared" ref="C289:H289" si="43">IF($I288=0,"-",C288/$I288)</f>
        <v>0.22095357506741195</v>
      </c>
      <c r="D289" s="98">
        <f t="shared" si="43"/>
        <v>0.38285535589353936</v>
      </c>
      <c r="E289" s="98">
        <f t="shared" si="43"/>
        <v>0.2355259114524591</v>
      </c>
      <c r="F289" s="98">
        <f t="shared" si="43"/>
        <v>0</v>
      </c>
      <c r="G289" s="98">
        <f t="shared" si="43"/>
        <v>4.2789930928139423E-3</v>
      </c>
      <c r="H289" s="99">
        <f t="shared" si="43"/>
        <v>0</v>
      </c>
      <c r="I289" s="63">
        <f>SUM(B289:H289)</f>
        <v>1</v>
      </c>
      <c r="K289" s="174"/>
    </row>
    <row r="290" spans="1:11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</row>
    <row r="291" spans="1:11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</row>
    <row r="292" spans="1:11" ht="14.25" customHeight="1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</row>
    <row r="293" spans="1:11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</row>
    <row r="294" spans="1:11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>SUM(B294:H294)</f>
        <v>0</v>
      </c>
    </row>
    <row r="295" spans="1:11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ref="I295:I313" si="44">SUM(B295:H295)</f>
        <v>0</v>
      </c>
    </row>
    <row r="296" spans="1:11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44"/>
        <v>0</v>
      </c>
    </row>
    <row r="297" spans="1:11" x14ac:dyDescent="0.25">
      <c r="A297" s="29" t="s">
        <v>15</v>
      </c>
      <c r="B297" s="18">
        <v>3.527692192318622</v>
      </c>
      <c r="C297" s="18">
        <v>13.189069476394851</v>
      </c>
      <c r="D297" s="18">
        <v>0.93247653238962447</v>
      </c>
      <c r="E297" s="18">
        <v>0</v>
      </c>
      <c r="F297" s="214"/>
      <c r="G297" s="18">
        <v>0</v>
      </c>
      <c r="H297" s="30">
        <v>0</v>
      </c>
      <c r="I297" s="16">
        <f t="shared" si="44"/>
        <v>17.649238201103099</v>
      </c>
    </row>
    <row r="298" spans="1:11" x14ac:dyDescent="0.25">
      <c r="A298" s="21" t="s">
        <v>67</v>
      </c>
      <c r="B298" s="22">
        <v>1.3581206184539865</v>
      </c>
      <c r="C298" s="22">
        <v>0.262697941481703</v>
      </c>
      <c r="D298" s="22">
        <v>7.5797273779190974E-2</v>
      </c>
      <c r="E298" s="22">
        <v>1.1393621523990967E-3</v>
      </c>
      <c r="F298" s="214"/>
      <c r="G298" s="22">
        <v>0</v>
      </c>
      <c r="H298" s="23">
        <v>0</v>
      </c>
      <c r="I298" s="24">
        <f t="shared" si="44"/>
        <v>1.6977551958672796</v>
      </c>
    </row>
    <row r="299" spans="1:11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0.20545333937265847</v>
      </c>
      <c r="F299" s="214"/>
      <c r="G299" s="18">
        <v>0</v>
      </c>
      <c r="H299" s="30">
        <v>0</v>
      </c>
      <c r="I299" s="16">
        <f t="shared" si="44"/>
        <v>0.20545333937265847</v>
      </c>
    </row>
    <row r="300" spans="1:11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44"/>
        <v>0</v>
      </c>
    </row>
    <row r="301" spans="1:11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44"/>
        <v>0</v>
      </c>
    </row>
    <row r="302" spans="1:11" x14ac:dyDescent="0.25">
      <c r="A302" s="21" t="s">
        <v>16</v>
      </c>
      <c r="B302" s="22">
        <v>3.9660405248497739E-2</v>
      </c>
      <c r="C302" s="22">
        <v>0.98658797546131549</v>
      </c>
      <c r="D302" s="22">
        <v>0.52001466210438463</v>
      </c>
      <c r="E302" s="22">
        <v>0.32516301032060235</v>
      </c>
      <c r="F302" s="214"/>
      <c r="G302" s="22">
        <v>0</v>
      </c>
      <c r="H302" s="23">
        <v>0</v>
      </c>
      <c r="I302" s="24">
        <f t="shared" si="44"/>
        <v>1.8714260531348001</v>
      </c>
    </row>
    <row r="303" spans="1:11" x14ac:dyDescent="0.25">
      <c r="A303" s="29" t="s">
        <v>136</v>
      </c>
      <c r="B303" s="18">
        <v>10.264189989613376</v>
      </c>
      <c r="C303" s="18">
        <v>183.55525457906327</v>
      </c>
      <c r="D303" s="18">
        <v>21.349261665253607</v>
      </c>
      <c r="E303" s="18">
        <v>0.77233216499715085</v>
      </c>
      <c r="F303" s="214"/>
      <c r="G303" s="18">
        <v>0</v>
      </c>
      <c r="H303" s="30">
        <v>0</v>
      </c>
      <c r="I303" s="16">
        <f t="shared" si="44"/>
        <v>215.94103839892742</v>
      </c>
    </row>
    <row r="304" spans="1:11" x14ac:dyDescent="0.25">
      <c r="A304" s="21" t="s">
        <v>24</v>
      </c>
      <c r="B304" s="22">
        <v>6.072026807184562</v>
      </c>
      <c r="C304" s="22">
        <v>2.3359275093910439</v>
      </c>
      <c r="D304" s="22">
        <v>7.3317466687866029</v>
      </c>
      <c r="E304" s="22">
        <v>104.24991280482058</v>
      </c>
      <c r="F304" s="214"/>
      <c r="G304" s="22">
        <v>9.3215548355070617</v>
      </c>
      <c r="H304" s="23">
        <v>2.4392415232673149E-2</v>
      </c>
      <c r="I304" s="24">
        <f t="shared" si="44"/>
        <v>129.33556104092253</v>
      </c>
    </row>
    <row r="305" spans="1:11" x14ac:dyDescent="0.25">
      <c r="A305" s="29" t="s">
        <v>23</v>
      </c>
      <c r="B305" s="18">
        <v>6.2391453620236459E-2</v>
      </c>
      <c r="C305" s="18">
        <v>0.48948599181976088</v>
      </c>
      <c r="D305" s="18">
        <v>0.27878749249442464</v>
      </c>
      <c r="E305" s="18">
        <v>0</v>
      </c>
      <c r="F305" s="214"/>
      <c r="G305" s="18">
        <v>0</v>
      </c>
      <c r="H305" s="30">
        <v>0</v>
      </c>
      <c r="I305" s="16">
        <f t="shared" si="44"/>
        <v>0.83066493793442198</v>
      </c>
    </row>
    <row r="306" spans="1:11" x14ac:dyDescent="0.25">
      <c r="A306" s="21" t="s">
        <v>58</v>
      </c>
      <c r="B306" s="22">
        <v>0.42580206087995437</v>
      </c>
      <c r="C306" s="22">
        <v>0</v>
      </c>
      <c r="D306" s="22">
        <v>6.2148624270446991E-2</v>
      </c>
      <c r="E306" s="22">
        <v>0</v>
      </c>
      <c r="F306" s="214"/>
      <c r="G306" s="22">
        <v>0</v>
      </c>
      <c r="H306" s="23">
        <v>0</v>
      </c>
      <c r="I306" s="24">
        <f t="shared" si="44"/>
        <v>0.48795068515040135</v>
      </c>
    </row>
    <row r="307" spans="1:11" x14ac:dyDescent="0.25">
      <c r="A307" s="29" t="s">
        <v>21</v>
      </c>
      <c r="B307" s="18">
        <v>6.084395798656101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44"/>
        <v>6.084395798656101</v>
      </c>
    </row>
    <row r="308" spans="1:11" x14ac:dyDescent="0.25">
      <c r="A308" s="21" t="s">
        <v>20</v>
      </c>
      <c r="B308" s="22">
        <v>0</v>
      </c>
      <c r="C308" s="22">
        <v>0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44"/>
        <v>0</v>
      </c>
    </row>
    <row r="309" spans="1:11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44"/>
        <v>0</v>
      </c>
    </row>
    <row r="310" spans="1:11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44"/>
        <v>0</v>
      </c>
    </row>
    <row r="311" spans="1:11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44"/>
        <v>0</v>
      </c>
    </row>
    <row r="312" spans="1:11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44"/>
        <v>0</v>
      </c>
    </row>
    <row r="313" spans="1:11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44"/>
        <v>0</v>
      </c>
    </row>
    <row r="314" spans="1:11" x14ac:dyDescent="0.25">
      <c r="A314" s="56" t="s">
        <v>25</v>
      </c>
      <c r="B314" s="57">
        <f>SUM(B293:B309)</f>
        <v>27.834279325975334</v>
      </c>
      <c r="C314" s="57">
        <f t="shared" ref="C314:I314" si="45">SUM(C293:C309)</f>
        <v>200.81902347361194</v>
      </c>
      <c r="D314" s="57">
        <f t="shared" si="45"/>
        <v>30.55023291907828</v>
      </c>
      <c r="E314" s="57">
        <f t="shared" si="45"/>
        <v>105.5540006816634</v>
      </c>
      <c r="F314" s="57">
        <f t="shared" si="45"/>
        <v>0</v>
      </c>
      <c r="G314" s="57">
        <f t="shared" si="45"/>
        <v>9.3215548355070617</v>
      </c>
      <c r="H314" s="58">
        <f t="shared" si="45"/>
        <v>2.4392415232673149E-2</v>
      </c>
      <c r="I314" s="16">
        <f t="shared" si="45"/>
        <v>374.1034836510687</v>
      </c>
    </row>
    <row r="315" spans="1:11" s="1" customFormat="1" ht="15" thickBot="1" x14ac:dyDescent="0.35">
      <c r="A315" s="61" t="s">
        <v>86</v>
      </c>
      <c r="B315" s="98">
        <f>IF($I314=0,"-",B314/$I314)</f>
        <v>7.4402619976500245E-2</v>
      </c>
      <c r="C315" s="98">
        <f t="shared" ref="C315:H315" si="46">IF($I314=0,"-",C314/$I314)</f>
        <v>0.53680073094673053</v>
      </c>
      <c r="D315" s="98">
        <f t="shared" si="46"/>
        <v>8.1662519207046161E-2</v>
      </c>
      <c r="E315" s="98">
        <f t="shared" si="46"/>
        <v>0.28215187854309054</v>
      </c>
      <c r="F315" s="98">
        <f t="shared" si="46"/>
        <v>0</v>
      </c>
      <c r="G315" s="98">
        <f t="shared" si="46"/>
        <v>2.4917049006155205E-2</v>
      </c>
      <c r="H315" s="99">
        <f t="shared" si="46"/>
        <v>6.5202320477251362E-5</v>
      </c>
      <c r="I315" s="63">
        <f>SUM(B315:H315)</f>
        <v>0.99999999999999989</v>
      </c>
      <c r="K315" s="174"/>
    </row>
    <row r="316" spans="1:11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</row>
    <row r="317" spans="1:11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</row>
    <row r="318" spans="1:11" ht="14.25" customHeight="1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</row>
    <row r="319" spans="1:11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</row>
    <row r="320" spans="1:11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>SUM(B320:H320)</f>
        <v>0</v>
      </c>
    </row>
    <row r="321" spans="1:9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ref="I321:I339" si="47">SUM(B321:H321)</f>
        <v>0</v>
      </c>
    </row>
    <row r="322" spans="1:9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47"/>
        <v>0</v>
      </c>
    </row>
    <row r="323" spans="1:9" x14ac:dyDescent="0.25">
      <c r="A323" s="29" t="s">
        <v>15</v>
      </c>
      <c r="B323" s="18">
        <v>0.46755318662671425</v>
      </c>
      <c r="C323" s="18">
        <v>9.006398085221877E-2</v>
      </c>
      <c r="D323" s="18">
        <v>5.039934106651562E-2</v>
      </c>
      <c r="E323" s="18">
        <v>0</v>
      </c>
      <c r="F323" s="214"/>
      <c r="G323" s="18">
        <v>0</v>
      </c>
      <c r="H323" s="30">
        <v>0</v>
      </c>
      <c r="I323" s="16">
        <f t="shared" si="47"/>
        <v>0.60801650854544864</v>
      </c>
    </row>
    <row r="324" spans="1:9" x14ac:dyDescent="0.25">
      <c r="A324" s="21" t="s">
        <v>67</v>
      </c>
      <c r="B324" s="22">
        <v>0</v>
      </c>
      <c r="C324" s="22">
        <v>0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47"/>
        <v>0</v>
      </c>
    </row>
    <row r="325" spans="1:9" x14ac:dyDescent="0.25">
      <c r="A325" s="29" t="s">
        <v>56</v>
      </c>
      <c r="B325" s="18">
        <v>1.030817054660789E-8</v>
      </c>
      <c r="C325" s="18">
        <v>0.21352297421286129</v>
      </c>
      <c r="D325" s="18">
        <v>0</v>
      </c>
      <c r="E325" s="18">
        <v>0.11390389098760619</v>
      </c>
      <c r="F325" s="214"/>
      <c r="G325" s="18">
        <v>0</v>
      </c>
      <c r="H325" s="30">
        <v>0</v>
      </c>
      <c r="I325" s="16">
        <f t="shared" si="47"/>
        <v>0.32742687550863803</v>
      </c>
    </row>
    <row r="326" spans="1:9" x14ac:dyDescent="0.25">
      <c r="A326" s="21" t="s">
        <v>11</v>
      </c>
      <c r="B326" s="22">
        <v>1.9598217933498402E-8</v>
      </c>
      <c r="C326" s="22">
        <v>0</v>
      </c>
      <c r="D326" s="22">
        <v>0</v>
      </c>
      <c r="E326" s="22">
        <v>1.5911286401595059E-2</v>
      </c>
      <c r="F326" s="214"/>
      <c r="G326" s="22">
        <v>0</v>
      </c>
      <c r="H326" s="23">
        <v>0</v>
      </c>
      <c r="I326" s="24">
        <f t="shared" si="47"/>
        <v>1.5911305999812993E-2</v>
      </c>
    </row>
    <row r="327" spans="1:9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47"/>
        <v>0</v>
      </c>
    </row>
    <row r="328" spans="1:9" x14ac:dyDescent="0.25">
      <c r="A328" s="21" t="s">
        <v>16</v>
      </c>
      <c r="B328" s="22">
        <v>0</v>
      </c>
      <c r="C328" s="22">
        <v>0</v>
      </c>
      <c r="D328" s="22">
        <v>0</v>
      </c>
      <c r="E328" s="22">
        <v>0</v>
      </c>
      <c r="F328" s="214"/>
      <c r="G328" s="22">
        <v>0</v>
      </c>
      <c r="H328" s="23">
        <v>0</v>
      </c>
      <c r="I328" s="24">
        <f t="shared" si="47"/>
        <v>0</v>
      </c>
    </row>
    <row r="329" spans="1:9" x14ac:dyDescent="0.25">
      <c r="A329" s="29" t="s">
        <v>136</v>
      </c>
      <c r="B329" s="18">
        <v>12.647811099307749</v>
      </c>
      <c r="C329" s="18">
        <v>31.409750558670236</v>
      </c>
      <c r="D329" s="18">
        <v>9.4275991514413437</v>
      </c>
      <c r="E329" s="18">
        <v>6.5530304578298528</v>
      </c>
      <c r="F329" s="214"/>
      <c r="G329" s="18">
        <v>0</v>
      </c>
      <c r="H329" s="30">
        <v>0</v>
      </c>
      <c r="I329" s="16">
        <f t="shared" si="47"/>
        <v>60.038191267249182</v>
      </c>
    </row>
    <row r="330" spans="1:9" x14ac:dyDescent="0.25">
      <c r="A330" s="21" t="s">
        <v>24</v>
      </c>
      <c r="B330" s="22">
        <v>1.5097826710137885</v>
      </c>
      <c r="C330" s="22">
        <v>0.4714116196902432</v>
      </c>
      <c r="D330" s="22">
        <v>1.1447824540664828</v>
      </c>
      <c r="E330" s="22">
        <v>43.499485026329644</v>
      </c>
      <c r="F330" s="214"/>
      <c r="G330" s="22">
        <v>3.0987275094617237</v>
      </c>
      <c r="H330" s="23">
        <v>0</v>
      </c>
      <c r="I330" s="24">
        <f t="shared" si="47"/>
        <v>49.72418928056188</v>
      </c>
    </row>
    <row r="331" spans="1:9" x14ac:dyDescent="0.25">
      <c r="A331" s="29" t="s">
        <v>23</v>
      </c>
      <c r="B331" s="18">
        <v>0.74345461414419023</v>
      </c>
      <c r="C331" s="18">
        <v>0</v>
      </c>
      <c r="D331" s="18">
        <v>0.75593794496832445</v>
      </c>
      <c r="E331" s="18">
        <v>0</v>
      </c>
      <c r="F331" s="214"/>
      <c r="G331" s="18">
        <v>0</v>
      </c>
      <c r="H331" s="30">
        <v>0</v>
      </c>
      <c r="I331" s="16">
        <f t="shared" si="47"/>
        <v>1.4993925591125148</v>
      </c>
    </row>
    <row r="332" spans="1:9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47"/>
        <v>0</v>
      </c>
    </row>
    <row r="333" spans="1:9" x14ac:dyDescent="0.25">
      <c r="A333" s="29" t="s">
        <v>21</v>
      </c>
      <c r="B333" s="18">
        <v>0</v>
      </c>
      <c r="C333" s="18">
        <v>0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47"/>
        <v>0</v>
      </c>
    </row>
    <row r="334" spans="1:9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47"/>
        <v>0</v>
      </c>
    </row>
    <row r="335" spans="1:9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47"/>
        <v>0</v>
      </c>
    </row>
    <row r="336" spans="1:9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47"/>
        <v>0</v>
      </c>
    </row>
    <row r="337" spans="1:11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47"/>
        <v>0</v>
      </c>
    </row>
    <row r="338" spans="1:11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47"/>
        <v>0</v>
      </c>
    </row>
    <row r="339" spans="1:11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47"/>
        <v>0</v>
      </c>
    </row>
    <row r="340" spans="1:11" x14ac:dyDescent="0.25">
      <c r="A340" s="56" t="s">
        <v>25</v>
      </c>
      <c r="B340" s="57">
        <f>SUM(B319:B335)</f>
        <v>15.368601600998829</v>
      </c>
      <c r="C340" s="57">
        <f t="shared" ref="C340:I340" si="48">SUM(C319:C335)</f>
        <v>32.184749133425555</v>
      </c>
      <c r="D340" s="57">
        <f t="shared" si="48"/>
        <v>11.378718891542668</v>
      </c>
      <c r="E340" s="57">
        <f t="shared" si="48"/>
        <v>50.182330661548697</v>
      </c>
      <c r="F340" s="57">
        <f t="shared" si="48"/>
        <v>0</v>
      </c>
      <c r="G340" s="57">
        <f t="shared" si="48"/>
        <v>3.0987275094617237</v>
      </c>
      <c r="H340" s="58">
        <f t="shared" si="48"/>
        <v>0</v>
      </c>
      <c r="I340" s="16">
        <f t="shared" si="48"/>
        <v>112.21312779697749</v>
      </c>
    </row>
    <row r="341" spans="1:11" s="1" customFormat="1" ht="15" thickBot="1" x14ac:dyDescent="0.35">
      <c r="A341" s="61" t="s">
        <v>86</v>
      </c>
      <c r="B341" s="98">
        <f>IF($I340=0,"-",B340/$I340)</f>
        <v>0.13695903414085914</v>
      </c>
      <c r="C341" s="98">
        <f t="shared" ref="C341:H341" si="49">IF($I340=0,"-",C340/$I340)</f>
        <v>0.28681803782937121</v>
      </c>
      <c r="D341" s="98">
        <f t="shared" si="49"/>
        <v>0.10140274239685848</v>
      </c>
      <c r="E341" s="98">
        <f t="shared" si="49"/>
        <v>0.447205524404787</v>
      </c>
      <c r="F341" s="98">
        <f t="shared" si="49"/>
        <v>0</v>
      </c>
      <c r="G341" s="98">
        <f t="shared" si="49"/>
        <v>2.7614661228124053E-2</v>
      </c>
      <c r="H341" s="99">
        <f t="shared" si="49"/>
        <v>0</v>
      </c>
      <c r="I341" s="63">
        <f>SUM(B341:H341)</f>
        <v>0.99999999999999989</v>
      </c>
      <c r="K341" s="174"/>
    </row>
    <row r="342" spans="1:11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</row>
    <row r="343" spans="1:11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</row>
    <row r="344" spans="1:11" ht="14.25" customHeight="1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</row>
    <row r="345" spans="1:11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</row>
    <row r="346" spans="1:11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>SUM(B346:H346)</f>
        <v>0</v>
      </c>
    </row>
    <row r="347" spans="1:11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ref="I347:I365" si="50">SUM(B347:H347)</f>
        <v>0</v>
      </c>
    </row>
    <row r="348" spans="1:11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50"/>
        <v>0</v>
      </c>
    </row>
    <row r="349" spans="1:11" x14ac:dyDescent="0.25">
      <c r="A349" s="29" t="s">
        <v>15</v>
      </c>
      <c r="B349" s="18">
        <v>0.26246927015325888</v>
      </c>
      <c r="C349" s="18">
        <v>0.1429210921255942</v>
      </c>
      <c r="D349" s="18">
        <v>0.25204666149888028</v>
      </c>
      <c r="E349" s="18">
        <v>0.1429210921255942</v>
      </c>
      <c r="F349" s="214"/>
      <c r="G349" s="18">
        <v>0</v>
      </c>
      <c r="H349" s="30">
        <v>0</v>
      </c>
      <c r="I349" s="16">
        <f t="shared" si="50"/>
        <v>0.80035811590332762</v>
      </c>
    </row>
    <row r="350" spans="1:11" x14ac:dyDescent="0.25">
      <c r="A350" s="21" t="s">
        <v>67</v>
      </c>
      <c r="B350" s="22">
        <v>0</v>
      </c>
      <c r="C350" s="22">
        <v>0</v>
      </c>
      <c r="D350" s="22">
        <v>0</v>
      </c>
      <c r="E350" s="22">
        <v>0</v>
      </c>
      <c r="F350" s="214"/>
      <c r="G350" s="22">
        <v>0</v>
      </c>
      <c r="H350" s="23">
        <v>0</v>
      </c>
      <c r="I350" s="24">
        <f t="shared" si="50"/>
        <v>0</v>
      </c>
    </row>
    <row r="351" spans="1:11" x14ac:dyDescent="0.25">
      <c r="A351" s="29" t="s">
        <v>56</v>
      </c>
      <c r="B351" s="18">
        <v>4.3714390665109809E-9</v>
      </c>
      <c r="C351" s="18">
        <v>4.3714390665109809E-9</v>
      </c>
      <c r="D351" s="18">
        <v>0</v>
      </c>
      <c r="E351" s="18">
        <v>0.34989615695649484</v>
      </c>
      <c r="F351" s="214"/>
      <c r="G351" s="18">
        <v>0</v>
      </c>
      <c r="H351" s="30">
        <v>0</v>
      </c>
      <c r="I351" s="16">
        <f t="shared" si="50"/>
        <v>0.34989616569937299</v>
      </c>
    </row>
    <row r="352" spans="1:11" x14ac:dyDescent="0.25">
      <c r="A352" s="21" t="s">
        <v>11</v>
      </c>
      <c r="B352" s="22">
        <v>3.2886396137171367E-9</v>
      </c>
      <c r="C352" s="22">
        <v>3.2886396137171367E-9</v>
      </c>
      <c r="D352" s="22">
        <v>3.2886396137171367E-9</v>
      </c>
      <c r="E352" s="22">
        <v>7.7309180886186676E-4</v>
      </c>
      <c r="F352" s="214"/>
      <c r="G352" s="22">
        <v>0</v>
      </c>
      <c r="H352" s="23">
        <v>0</v>
      </c>
      <c r="I352" s="24">
        <f t="shared" si="50"/>
        <v>7.7310167478070787E-4</v>
      </c>
    </row>
    <row r="353" spans="1:11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50"/>
        <v>0</v>
      </c>
    </row>
    <row r="354" spans="1:11" x14ac:dyDescent="0.25">
      <c r="A354" s="21" t="s">
        <v>16</v>
      </c>
      <c r="B354" s="22">
        <v>1.829457329393544E-2</v>
      </c>
      <c r="C354" s="22">
        <v>4.7565890564232147E-2</v>
      </c>
      <c r="D354" s="22">
        <v>1.829457329393544E-2</v>
      </c>
      <c r="E354" s="22">
        <v>1.829457329393544E-2</v>
      </c>
      <c r="F354" s="214"/>
      <c r="G354" s="22">
        <v>0</v>
      </c>
      <c r="H354" s="23">
        <v>0</v>
      </c>
      <c r="I354" s="24">
        <f t="shared" si="50"/>
        <v>0.10244961044603847</v>
      </c>
    </row>
    <row r="355" spans="1:11" x14ac:dyDescent="0.25">
      <c r="A355" s="29" t="s">
        <v>136</v>
      </c>
      <c r="B355" s="18">
        <v>4.9300771061962605</v>
      </c>
      <c r="C355" s="18">
        <v>148.30035513082652</v>
      </c>
      <c r="D355" s="18">
        <v>99.551111290215076</v>
      </c>
      <c r="E355" s="18">
        <v>1.9625896229577547E-8</v>
      </c>
      <c r="F355" s="214"/>
      <c r="G355" s="18">
        <v>0</v>
      </c>
      <c r="H355" s="30">
        <v>0</v>
      </c>
      <c r="I355" s="16">
        <f t="shared" si="50"/>
        <v>252.78154354686373</v>
      </c>
    </row>
    <row r="356" spans="1:11" x14ac:dyDescent="0.25">
      <c r="A356" s="21" t="s">
        <v>24</v>
      </c>
      <c r="B356" s="22">
        <v>1.4860882363365053</v>
      </c>
      <c r="C356" s="22">
        <v>1.6084638967892235</v>
      </c>
      <c r="D356" s="22">
        <v>4.8139221283708205</v>
      </c>
      <c r="E356" s="22">
        <v>215.58613725893488</v>
      </c>
      <c r="F356" s="214"/>
      <c r="G356" s="22">
        <v>3.6932652172958194</v>
      </c>
      <c r="H356" s="23">
        <v>8.5564070177786711E-3</v>
      </c>
      <c r="I356" s="24">
        <f t="shared" si="50"/>
        <v>227.19643314474501</v>
      </c>
    </row>
    <row r="357" spans="1:11" x14ac:dyDescent="0.25">
      <c r="A357" s="29" t="s">
        <v>23</v>
      </c>
      <c r="B357" s="18">
        <v>0.21939913016411153</v>
      </c>
      <c r="C357" s="18">
        <v>0.16425001670595057</v>
      </c>
      <c r="D357" s="18">
        <v>0.37190093050291045</v>
      </c>
      <c r="E357" s="18">
        <v>0.16425001670595057</v>
      </c>
      <c r="F357" s="214"/>
      <c r="G357" s="18">
        <v>0</v>
      </c>
      <c r="H357" s="30">
        <v>0</v>
      </c>
      <c r="I357" s="16">
        <f t="shared" si="50"/>
        <v>0.91980009407892327</v>
      </c>
    </row>
    <row r="358" spans="1:11" x14ac:dyDescent="0.25">
      <c r="A358" s="21" t="s">
        <v>58</v>
      </c>
      <c r="B358" s="22">
        <v>1.9259821264940247</v>
      </c>
      <c r="C358" s="22">
        <v>3.266227365287901</v>
      </c>
      <c r="D358" s="22">
        <v>5.956645585385238</v>
      </c>
      <c r="E358" s="22">
        <v>7.9634676506054673E-8</v>
      </c>
      <c r="F358" s="214"/>
      <c r="G358" s="22">
        <v>0</v>
      </c>
      <c r="H358" s="23">
        <v>0</v>
      </c>
      <c r="I358" s="24">
        <f t="shared" si="50"/>
        <v>11.148855156801838</v>
      </c>
    </row>
    <row r="359" spans="1:11" x14ac:dyDescent="0.25">
      <c r="A359" s="29" t="s">
        <v>21</v>
      </c>
      <c r="B359" s="18">
        <v>9.1155479827277723</v>
      </c>
      <c r="C359" s="18">
        <v>18.646456317298764</v>
      </c>
      <c r="D359" s="18">
        <v>13.212163790393896</v>
      </c>
      <c r="E359" s="18">
        <v>8.9074278457435714</v>
      </c>
      <c r="F359" s="214"/>
      <c r="G359" s="18">
        <v>0</v>
      </c>
      <c r="H359" s="30">
        <v>0</v>
      </c>
      <c r="I359" s="16">
        <f t="shared" si="50"/>
        <v>49.881595936164004</v>
      </c>
    </row>
    <row r="360" spans="1:11" x14ac:dyDescent="0.25">
      <c r="A360" s="21" t="s">
        <v>20</v>
      </c>
      <c r="B360" s="22">
        <v>0</v>
      </c>
      <c r="C360" s="22">
        <v>0</v>
      </c>
      <c r="D360" s="22">
        <v>0</v>
      </c>
      <c r="E360" s="22">
        <v>0</v>
      </c>
      <c r="F360" s="214"/>
      <c r="G360" s="22">
        <v>0</v>
      </c>
      <c r="H360" s="23">
        <v>0</v>
      </c>
      <c r="I360" s="24">
        <f t="shared" si="50"/>
        <v>0</v>
      </c>
    </row>
    <row r="361" spans="1:11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50"/>
        <v>0</v>
      </c>
    </row>
    <row r="362" spans="1:11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50"/>
        <v>0</v>
      </c>
    </row>
    <row r="363" spans="1:11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50"/>
        <v>0</v>
      </c>
    </row>
    <row r="364" spans="1:11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50"/>
        <v>0</v>
      </c>
    </row>
    <row r="365" spans="1:11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50"/>
        <v>0</v>
      </c>
    </row>
    <row r="366" spans="1:11" x14ac:dyDescent="0.25">
      <c r="A366" s="56" t="s">
        <v>25</v>
      </c>
      <c r="B366" s="57">
        <f>SUM(B345:B361)</f>
        <v>17.957858433025947</v>
      </c>
      <c r="C366" s="57">
        <f t="shared" ref="C366:I366" si="51">SUM(C345:C361)</f>
        <v>172.17623971725828</v>
      </c>
      <c r="D366" s="57">
        <f t="shared" si="51"/>
        <v>124.1760849629494</v>
      </c>
      <c r="E366" s="57">
        <f t="shared" si="51"/>
        <v>225.16970013482987</v>
      </c>
      <c r="F366" s="57">
        <f t="shared" si="51"/>
        <v>0</v>
      </c>
      <c r="G366" s="57">
        <f t="shared" si="51"/>
        <v>3.6932652172958194</v>
      </c>
      <c r="H366" s="58">
        <f t="shared" si="51"/>
        <v>8.5564070177786711E-3</v>
      </c>
      <c r="I366" s="16">
        <f t="shared" si="51"/>
        <v>543.18170487237705</v>
      </c>
    </row>
    <row r="367" spans="1:11" s="1" customFormat="1" ht="15" thickBot="1" x14ac:dyDescent="0.35">
      <c r="A367" s="61" t="s">
        <v>86</v>
      </c>
      <c r="B367" s="98">
        <f>IF($I366=0,"-",B366/$I366)</f>
        <v>3.3060499409208244E-2</v>
      </c>
      <c r="C367" s="98">
        <f t="shared" ref="C367:H367" si="52">IF($I366=0,"-",C366/$I366)</f>
        <v>0.31697724384460235</v>
      </c>
      <c r="D367" s="98">
        <f t="shared" si="52"/>
        <v>0.2286087396705033</v>
      </c>
      <c r="E367" s="98">
        <f t="shared" si="52"/>
        <v>0.41453844655488625</v>
      </c>
      <c r="F367" s="98">
        <f t="shared" si="52"/>
        <v>0</v>
      </c>
      <c r="G367" s="98">
        <f t="shared" si="52"/>
        <v>6.7993181363933614E-3</v>
      </c>
      <c r="H367" s="99">
        <f t="shared" si="52"/>
        <v>1.5752384406593807E-5</v>
      </c>
      <c r="I367" s="63">
        <f>SUM(B367:H367)</f>
        <v>1</v>
      </c>
      <c r="K367" s="174"/>
    </row>
    <row r="368" spans="1:11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</row>
    <row r="369" spans="1:9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</row>
    <row r="370" spans="1:9" ht="14.25" customHeight="1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</row>
    <row r="371" spans="1:9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SUM(B371:H371)</f>
        <v>0</v>
      </c>
    </row>
    <row r="372" spans="1:9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>SUM(B372:H372)</f>
        <v>0</v>
      </c>
    </row>
    <row r="373" spans="1:9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ref="I373:I391" si="53">SUM(B373:H373)</f>
        <v>0</v>
      </c>
    </row>
    <row r="374" spans="1:9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53"/>
        <v>0</v>
      </c>
    </row>
    <row r="375" spans="1:9" x14ac:dyDescent="0.25">
      <c r="A375" s="29" t="s">
        <v>15</v>
      </c>
      <c r="B375" s="18">
        <v>4.7493623174852981</v>
      </c>
      <c r="C375" s="18">
        <v>6.6096824381742941E-2</v>
      </c>
      <c r="D375" s="18">
        <v>6.8909168824337028</v>
      </c>
      <c r="E375" s="18">
        <v>3.2160373652491685E-9</v>
      </c>
      <c r="F375" s="214"/>
      <c r="G375" s="18">
        <v>0</v>
      </c>
      <c r="H375" s="30">
        <v>0</v>
      </c>
      <c r="I375" s="16">
        <f t="shared" si="53"/>
        <v>11.706376027516782</v>
      </c>
    </row>
    <row r="376" spans="1:9" x14ac:dyDescent="0.25">
      <c r="A376" s="21" t="s">
        <v>67</v>
      </c>
      <c r="B376" s="22">
        <v>10.084605136752275</v>
      </c>
      <c r="C376" s="22">
        <v>1.4068360499608797E-2</v>
      </c>
      <c r="D376" s="22">
        <v>1.2057466897782165E-8</v>
      </c>
      <c r="E376" s="22">
        <v>2.9598752349482237E-2</v>
      </c>
      <c r="F376" s="214"/>
      <c r="G376" s="22">
        <v>0</v>
      </c>
      <c r="H376" s="23">
        <v>0</v>
      </c>
      <c r="I376" s="24">
        <f t="shared" si="53"/>
        <v>10.128272261658832</v>
      </c>
    </row>
    <row r="377" spans="1:9" x14ac:dyDescent="0.25">
      <c r="A377" s="29" t="s">
        <v>56</v>
      </c>
      <c r="B377" s="18">
        <v>8.2938963862549116E-9</v>
      </c>
      <c r="C377" s="18">
        <v>8.2938963862549116E-9</v>
      </c>
      <c r="D377" s="18">
        <v>8.2938963862549116E-9</v>
      </c>
      <c r="E377" s="18">
        <v>206.0570475135741</v>
      </c>
      <c r="F377" s="214"/>
      <c r="G377" s="18">
        <v>0</v>
      </c>
      <c r="H377" s="30">
        <v>0</v>
      </c>
      <c r="I377" s="16">
        <f t="shared" si="53"/>
        <v>206.05704753845581</v>
      </c>
    </row>
    <row r="378" spans="1:9" x14ac:dyDescent="0.25">
      <c r="A378" s="21" t="s">
        <v>11</v>
      </c>
      <c r="B378" s="22">
        <v>3.5029248063988259E-8</v>
      </c>
      <c r="C378" s="22">
        <v>3.5029248063988259E-8</v>
      </c>
      <c r="D378" s="22">
        <v>3.5029248063988259E-8</v>
      </c>
      <c r="E378" s="22">
        <v>1.8314568449054205</v>
      </c>
      <c r="F378" s="214"/>
      <c r="G378" s="22">
        <v>0</v>
      </c>
      <c r="H378" s="23">
        <v>0</v>
      </c>
      <c r="I378" s="24">
        <f t="shared" si="53"/>
        <v>1.8314569499931648</v>
      </c>
    </row>
    <row r="379" spans="1:9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0</v>
      </c>
      <c r="F379" s="214"/>
      <c r="G379" s="18">
        <v>0</v>
      </c>
      <c r="H379" s="30">
        <v>0</v>
      </c>
      <c r="I379" s="16">
        <f t="shared" si="53"/>
        <v>0</v>
      </c>
    </row>
    <row r="380" spans="1:9" x14ac:dyDescent="0.25">
      <c r="A380" s="21" t="s">
        <v>16</v>
      </c>
      <c r="B380" s="22">
        <v>0.1923525943219789</v>
      </c>
      <c r="C380" s="22">
        <v>6.3911702981477541E-10</v>
      </c>
      <c r="D380" s="22">
        <v>0.61477250659156879</v>
      </c>
      <c r="E380" s="22">
        <v>8.7638743767076435E-2</v>
      </c>
      <c r="F380" s="214"/>
      <c r="G380" s="22">
        <v>0</v>
      </c>
      <c r="H380" s="23">
        <v>0</v>
      </c>
      <c r="I380" s="24">
        <f t="shared" si="53"/>
        <v>0.89476384531974118</v>
      </c>
    </row>
    <row r="381" spans="1:9" x14ac:dyDescent="0.25">
      <c r="A381" s="29" t="s">
        <v>136</v>
      </c>
      <c r="B381" s="18">
        <v>14.991010918315014</v>
      </c>
      <c r="C381" s="18">
        <v>0.71157271143981737</v>
      </c>
      <c r="D381" s="18">
        <v>24.771397315547244</v>
      </c>
      <c r="E381" s="18">
        <v>2.8116667658853595E-3</v>
      </c>
      <c r="F381" s="214"/>
      <c r="G381" s="18">
        <v>0</v>
      </c>
      <c r="H381" s="30">
        <v>0</v>
      </c>
      <c r="I381" s="16">
        <f t="shared" si="53"/>
        <v>40.47679261206796</v>
      </c>
    </row>
    <row r="382" spans="1:9" x14ac:dyDescent="0.25">
      <c r="A382" s="21" t="s">
        <v>24</v>
      </c>
      <c r="B382" s="22">
        <v>3.5907386255417015</v>
      </c>
      <c r="C382" s="22">
        <v>3.3297177179901398E-3</v>
      </c>
      <c r="D382" s="22">
        <v>1.0063247692959074</v>
      </c>
      <c r="E382" s="22">
        <v>14.747445114100385</v>
      </c>
      <c r="F382" s="214"/>
      <c r="G382" s="22">
        <v>13.410395716644148</v>
      </c>
      <c r="H382" s="23">
        <v>0</v>
      </c>
      <c r="I382" s="24">
        <f t="shared" si="53"/>
        <v>32.758233943300134</v>
      </c>
    </row>
    <row r="383" spans="1:9" x14ac:dyDescent="0.25">
      <c r="A383" s="29" t="s">
        <v>23</v>
      </c>
      <c r="B383" s="18">
        <v>3.6844822135484256</v>
      </c>
      <c r="C383" s="18">
        <v>9.3724103832563999E-8</v>
      </c>
      <c r="D383" s="18">
        <v>9.3724103832563999E-8</v>
      </c>
      <c r="E383" s="18">
        <v>9.3724103832563999E-8</v>
      </c>
      <c r="F383" s="214"/>
      <c r="G383" s="18">
        <v>0</v>
      </c>
      <c r="H383" s="30">
        <v>0</v>
      </c>
      <c r="I383" s="16">
        <f t="shared" si="53"/>
        <v>3.6844824947207377</v>
      </c>
    </row>
    <row r="384" spans="1:9" x14ac:dyDescent="0.25">
      <c r="A384" s="21" t="s">
        <v>58</v>
      </c>
      <c r="B384" s="22">
        <v>1.8190262960991377</v>
      </c>
      <c r="C384" s="22">
        <v>0.69962549849966837</v>
      </c>
      <c r="D384" s="22">
        <v>0.69962549849966837</v>
      </c>
      <c r="E384" s="22">
        <v>0.69962549849966837</v>
      </c>
      <c r="F384" s="214"/>
      <c r="G384" s="22">
        <v>0</v>
      </c>
      <c r="H384" s="23">
        <v>0</v>
      </c>
      <c r="I384" s="24">
        <f t="shared" si="53"/>
        <v>3.9179027915981428</v>
      </c>
    </row>
    <row r="385" spans="1:11" x14ac:dyDescent="0.25">
      <c r="A385" s="29" t="s">
        <v>21</v>
      </c>
      <c r="B385" s="18">
        <v>4.6425661255878312</v>
      </c>
      <c r="C385" s="18">
        <v>1.7856023559953196</v>
      </c>
      <c r="D385" s="18">
        <v>1.7856023559953196</v>
      </c>
      <c r="E385" s="18">
        <v>1.7856023559953196</v>
      </c>
      <c r="F385" s="214"/>
      <c r="G385" s="18">
        <v>0</v>
      </c>
      <c r="H385" s="30">
        <v>0</v>
      </c>
      <c r="I385" s="16">
        <f t="shared" si="53"/>
        <v>9.9993731935737902</v>
      </c>
    </row>
    <row r="386" spans="1:11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53"/>
        <v>0</v>
      </c>
    </row>
    <row r="387" spans="1:11" x14ac:dyDescent="0.25">
      <c r="A387" s="32" t="s">
        <v>62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53"/>
        <v>0</v>
      </c>
    </row>
    <row r="388" spans="1:11" ht="14.4" x14ac:dyDescent="0.3">
      <c r="A388" s="34" t="s">
        <v>22</v>
      </c>
      <c r="B388" s="35">
        <v>0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53"/>
        <v>0</v>
      </c>
    </row>
    <row r="389" spans="1:11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53"/>
        <v>0</v>
      </c>
    </row>
    <row r="390" spans="1:11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53"/>
        <v>0</v>
      </c>
    </row>
    <row r="391" spans="1:11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53"/>
        <v>0</v>
      </c>
    </row>
    <row r="392" spans="1:11" x14ac:dyDescent="0.25">
      <c r="A392" s="56" t="s">
        <v>25</v>
      </c>
      <c r="B392" s="57">
        <f>SUM(B371:B387)</f>
        <v>43.75414427097482</v>
      </c>
      <c r="C392" s="57">
        <f t="shared" ref="C392:I392" si="54">SUM(C371:C387)</f>
        <v>3.2802956062205126</v>
      </c>
      <c r="D392" s="57">
        <f t="shared" si="54"/>
        <v>35.768639477468135</v>
      </c>
      <c r="E392" s="57">
        <f t="shared" si="54"/>
        <v>225.24122658689751</v>
      </c>
      <c r="F392" s="57">
        <f t="shared" si="54"/>
        <v>0</v>
      </c>
      <c r="G392" s="57">
        <f t="shared" si="54"/>
        <v>13.410395716644148</v>
      </c>
      <c r="H392" s="58">
        <f t="shared" si="54"/>
        <v>0</v>
      </c>
      <c r="I392" s="16">
        <f t="shared" si="54"/>
        <v>321.45470165820507</v>
      </c>
    </row>
    <row r="393" spans="1:11" s="1" customFormat="1" ht="15" thickBot="1" x14ac:dyDescent="0.35">
      <c r="A393" s="61" t="s">
        <v>86</v>
      </c>
      <c r="B393" s="98">
        <f>IF($I392=0,"-",B392/$I392)</f>
        <v>0.13611293922680756</v>
      </c>
      <c r="C393" s="98">
        <f t="shared" ref="C393:H393" si="55">IF($I392=0,"-",C392/$I392)</f>
        <v>1.0204534540323416E-2</v>
      </c>
      <c r="D393" s="98">
        <f t="shared" si="55"/>
        <v>0.11127116602419478</v>
      </c>
      <c r="E393" s="98">
        <f t="shared" si="55"/>
        <v>0.70069352050227907</v>
      </c>
      <c r="F393" s="98">
        <f t="shared" si="55"/>
        <v>0</v>
      </c>
      <c r="G393" s="98">
        <f t="shared" si="55"/>
        <v>4.1717839706395379E-2</v>
      </c>
      <c r="H393" s="99">
        <f t="shared" si="55"/>
        <v>0</v>
      </c>
      <c r="I393" s="63">
        <f>SUM(B393:H393)</f>
        <v>1.0000000000000002</v>
      </c>
      <c r="K393" s="174"/>
    </row>
    <row r="394" spans="1:11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</row>
    <row r="395" spans="1:11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</row>
    <row r="396" spans="1:11" ht="14.25" customHeight="1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</row>
    <row r="397" spans="1:11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</row>
    <row r="398" spans="1:11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>SUM(B398:H398)</f>
        <v>0</v>
      </c>
    </row>
    <row r="399" spans="1:11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ref="I399:I417" si="56">SUM(B399:H399)</f>
        <v>0</v>
      </c>
    </row>
    <row r="400" spans="1:11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56"/>
        <v>0</v>
      </c>
    </row>
    <row r="401" spans="1:9" x14ac:dyDescent="0.25">
      <c r="A401" s="29" t="s">
        <v>15</v>
      </c>
      <c r="B401" s="18">
        <v>3.2054547580451671</v>
      </c>
      <c r="C401" s="18">
        <v>3.5268181259223943</v>
      </c>
      <c r="D401" s="18">
        <v>1.5642611456701352E-3</v>
      </c>
      <c r="E401" s="18">
        <v>0</v>
      </c>
      <c r="F401" s="214"/>
      <c r="G401" s="18">
        <v>0</v>
      </c>
      <c r="H401" s="30">
        <v>0</v>
      </c>
      <c r="I401" s="16">
        <f t="shared" si="56"/>
        <v>6.7338371451132319</v>
      </c>
    </row>
    <row r="402" spans="1:9" x14ac:dyDescent="0.25">
      <c r="A402" s="21" t="s">
        <v>67</v>
      </c>
      <c r="B402" s="22">
        <v>1.5203941119234403</v>
      </c>
      <c r="C402" s="22">
        <v>0.5691712325889523</v>
      </c>
      <c r="D402" s="22">
        <v>1.5367882237261927</v>
      </c>
      <c r="E402" s="22">
        <v>0</v>
      </c>
      <c r="F402" s="214"/>
      <c r="G402" s="22">
        <v>0</v>
      </c>
      <c r="H402" s="23">
        <v>0</v>
      </c>
      <c r="I402" s="24">
        <f t="shared" si="56"/>
        <v>3.6263535682385855</v>
      </c>
    </row>
    <row r="403" spans="1:9" x14ac:dyDescent="0.25">
      <c r="A403" s="29" t="s">
        <v>56</v>
      </c>
      <c r="B403" s="18">
        <v>1.239284087954914E-8</v>
      </c>
      <c r="C403" s="18">
        <v>0</v>
      </c>
      <c r="D403" s="18">
        <v>0</v>
      </c>
      <c r="E403" s="18">
        <v>0.22030470179499875</v>
      </c>
      <c r="F403" s="214"/>
      <c r="G403" s="18">
        <v>0</v>
      </c>
      <c r="H403" s="30">
        <v>0</v>
      </c>
      <c r="I403" s="16">
        <f t="shared" si="56"/>
        <v>0.22030471418783965</v>
      </c>
    </row>
    <row r="404" spans="1:9" x14ac:dyDescent="0.25">
      <c r="A404" s="21" t="s">
        <v>11</v>
      </c>
      <c r="B404" s="22">
        <v>3.1615383370110778E-9</v>
      </c>
      <c r="C404" s="22">
        <v>0</v>
      </c>
      <c r="D404" s="22">
        <v>0</v>
      </c>
      <c r="E404" s="22">
        <v>7.3610584926872506E-3</v>
      </c>
      <c r="F404" s="214"/>
      <c r="G404" s="22">
        <v>0</v>
      </c>
      <c r="H404" s="23">
        <v>0</v>
      </c>
      <c r="I404" s="24">
        <f t="shared" si="56"/>
        <v>7.3610616542255872E-3</v>
      </c>
    </row>
    <row r="405" spans="1:9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56"/>
        <v>0</v>
      </c>
    </row>
    <row r="406" spans="1:9" x14ac:dyDescent="0.25">
      <c r="A406" s="21" t="s">
        <v>16</v>
      </c>
      <c r="B406" s="22">
        <v>2.109456710826442E-3</v>
      </c>
      <c r="C406" s="22">
        <v>0</v>
      </c>
      <c r="D406" s="22">
        <v>8.4378268433057686E-4</v>
      </c>
      <c r="E406" s="22">
        <v>0</v>
      </c>
      <c r="F406" s="214"/>
      <c r="G406" s="22">
        <v>0</v>
      </c>
      <c r="H406" s="23">
        <v>0</v>
      </c>
      <c r="I406" s="24">
        <f t="shared" si="56"/>
        <v>2.9532393951570189E-3</v>
      </c>
    </row>
    <row r="407" spans="1:9" x14ac:dyDescent="0.25">
      <c r="A407" s="29" t="s">
        <v>136</v>
      </c>
      <c r="B407" s="18">
        <v>25.563128949513096</v>
      </c>
      <c r="C407" s="18">
        <v>92.63991329409113</v>
      </c>
      <c r="D407" s="18">
        <v>19.755593275014615</v>
      </c>
      <c r="E407" s="18">
        <v>1.3497574958825058</v>
      </c>
      <c r="F407" s="214"/>
      <c r="G407" s="18">
        <v>0</v>
      </c>
      <c r="H407" s="30">
        <v>0</v>
      </c>
      <c r="I407" s="16">
        <f t="shared" si="56"/>
        <v>139.30839301450135</v>
      </c>
    </row>
    <row r="408" spans="1:9" x14ac:dyDescent="0.25">
      <c r="A408" s="21" t="s">
        <v>24</v>
      </c>
      <c r="B408" s="22">
        <v>3.1358981610840559</v>
      </c>
      <c r="C408" s="22">
        <v>0.5547493502104015</v>
      </c>
      <c r="D408" s="22">
        <v>0.4380173411073644</v>
      </c>
      <c r="E408" s="22">
        <v>55.460658631175384</v>
      </c>
      <c r="F408" s="214"/>
      <c r="G408" s="22">
        <v>9.4862772695470348</v>
      </c>
      <c r="H408" s="23">
        <v>0</v>
      </c>
      <c r="I408" s="24">
        <f t="shared" si="56"/>
        <v>69.075600753124235</v>
      </c>
    </row>
    <row r="409" spans="1:9" x14ac:dyDescent="0.25">
      <c r="A409" s="29" t="s">
        <v>23</v>
      </c>
      <c r="B409" s="18">
        <v>0.15505261307414964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56"/>
        <v>0.15505261307414964</v>
      </c>
    </row>
    <row r="410" spans="1:9" x14ac:dyDescent="0.25">
      <c r="A410" s="21" t="s">
        <v>58</v>
      </c>
      <c r="B410" s="22">
        <v>3.0824942600136126E-2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56"/>
        <v>3.0824942600136126E-2</v>
      </c>
    </row>
    <row r="411" spans="1:9" x14ac:dyDescent="0.25">
      <c r="A411" s="29" t="s">
        <v>21</v>
      </c>
      <c r="B411" s="18">
        <v>4.6183711909611617E-2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56"/>
        <v>4.6183711909611617E-2</v>
      </c>
    </row>
    <row r="412" spans="1:9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56"/>
        <v>0</v>
      </c>
    </row>
    <row r="413" spans="1:9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56"/>
        <v>0</v>
      </c>
    </row>
    <row r="414" spans="1:9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56"/>
        <v>0</v>
      </c>
    </row>
    <row r="415" spans="1:9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56"/>
        <v>0</v>
      </c>
    </row>
    <row r="416" spans="1:9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56"/>
        <v>0</v>
      </c>
    </row>
    <row r="417" spans="1:11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56"/>
        <v>0</v>
      </c>
    </row>
    <row r="418" spans="1:11" x14ac:dyDescent="0.25">
      <c r="A418" s="56" t="s">
        <v>25</v>
      </c>
      <c r="B418" s="57">
        <f>SUM(B397:B413)</f>
        <v>33.659046720414857</v>
      </c>
      <c r="C418" s="57">
        <f t="shared" ref="C418:I418" si="57">SUM(C397:C413)</f>
        <v>97.290652002812877</v>
      </c>
      <c r="D418" s="57">
        <f t="shared" si="57"/>
        <v>21.732806883678172</v>
      </c>
      <c r="E418" s="57">
        <f t="shared" si="57"/>
        <v>57.038081887345577</v>
      </c>
      <c r="F418" s="57">
        <f t="shared" si="57"/>
        <v>0</v>
      </c>
      <c r="G418" s="57">
        <f t="shared" si="57"/>
        <v>9.4862772695470348</v>
      </c>
      <c r="H418" s="58">
        <f t="shared" si="57"/>
        <v>0</v>
      </c>
      <c r="I418" s="16">
        <f t="shared" si="57"/>
        <v>219.20686476379854</v>
      </c>
    </row>
    <row r="419" spans="1:11" s="1" customFormat="1" ht="15" thickBot="1" x14ac:dyDescent="0.35">
      <c r="A419" s="61" t="s">
        <v>86</v>
      </c>
      <c r="B419" s="98">
        <f>IF($I418=0,"-",B418/$I418)</f>
        <v>0.15354923650170998</v>
      </c>
      <c r="C419" s="98">
        <f t="shared" ref="C419:H419" si="58">IF($I418=0,"-",C418/$I418)</f>
        <v>0.44383031575058679</v>
      </c>
      <c r="D419" s="98">
        <f t="shared" si="58"/>
        <v>9.91429119115219E-2</v>
      </c>
      <c r="E419" s="98">
        <f t="shared" si="58"/>
        <v>0.26020207874787904</v>
      </c>
      <c r="F419" s="98">
        <f t="shared" si="58"/>
        <v>0</v>
      </c>
      <c r="G419" s="98">
        <f t="shared" si="58"/>
        <v>4.3275457088302237E-2</v>
      </c>
      <c r="H419" s="99">
        <f t="shared" si="58"/>
        <v>0</v>
      </c>
      <c r="I419" s="63">
        <f>SUM(B419:H419)</f>
        <v>1</v>
      </c>
      <c r="K419" s="174"/>
    </row>
    <row r="420" spans="1:11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</row>
    <row r="421" spans="1:11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</row>
    <row r="422" spans="1:11" ht="14.25" customHeight="1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</row>
    <row r="423" spans="1:11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</row>
    <row r="424" spans="1:11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>SUM(B424:H424)</f>
        <v>0</v>
      </c>
    </row>
    <row r="425" spans="1:11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ref="I425:I443" si="59">SUM(B425:H425)</f>
        <v>0</v>
      </c>
    </row>
    <row r="426" spans="1:11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59"/>
        <v>0</v>
      </c>
    </row>
    <row r="427" spans="1:11" x14ac:dyDescent="0.25">
      <c r="A427" s="29" t="s">
        <v>15</v>
      </c>
      <c r="B427" s="18">
        <v>3.7496215535120845</v>
      </c>
      <c r="C427" s="18">
        <v>0.25268491115530761</v>
      </c>
      <c r="D427" s="18">
        <v>0.88893902924570323</v>
      </c>
      <c r="E427" s="18">
        <v>0</v>
      </c>
      <c r="F427" s="214"/>
      <c r="G427" s="18">
        <v>0</v>
      </c>
      <c r="H427" s="30">
        <v>0</v>
      </c>
      <c r="I427" s="16">
        <f t="shared" si="59"/>
        <v>4.8912454939130958</v>
      </c>
    </row>
    <row r="428" spans="1:11" x14ac:dyDescent="0.25">
      <c r="A428" s="21" t="s">
        <v>67</v>
      </c>
      <c r="B428" s="22">
        <v>0.47490291601276297</v>
      </c>
      <c r="C428" s="22">
        <v>0.21492323961777451</v>
      </c>
      <c r="D428" s="22">
        <v>0.16700044013191223</v>
      </c>
      <c r="E428" s="22">
        <v>0</v>
      </c>
      <c r="F428" s="214"/>
      <c r="G428" s="22">
        <v>0</v>
      </c>
      <c r="H428" s="23">
        <v>0</v>
      </c>
      <c r="I428" s="24">
        <f t="shared" si="59"/>
        <v>0.85682659576244968</v>
      </c>
    </row>
    <row r="429" spans="1:11" x14ac:dyDescent="0.25">
      <c r="A429" s="29" t="s">
        <v>56</v>
      </c>
      <c r="B429" s="18">
        <v>5.4261579521665696E-9</v>
      </c>
      <c r="C429" s="18">
        <v>5.4261579521665696E-9</v>
      </c>
      <c r="D429" s="18">
        <v>5.4261579521665696E-9</v>
      </c>
      <c r="E429" s="18">
        <v>0.1014399458301467</v>
      </c>
      <c r="F429" s="214"/>
      <c r="G429" s="18">
        <v>0</v>
      </c>
      <c r="H429" s="30">
        <v>0</v>
      </c>
      <c r="I429" s="16">
        <f t="shared" si="59"/>
        <v>0.10143996210862057</v>
      </c>
    </row>
    <row r="430" spans="1:11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59"/>
        <v>0</v>
      </c>
    </row>
    <row r="431" spans="1:11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59"/>
        <v>0</v>
      </c>
    </row>
    <row r="432" spans="1:11" x14ac:dyDescent="0.25">
      <c r="A432" s="21" t="s">
        <v>16</v>
      </c>
      <c r="B432" s="22">
        <v>1.0169450108820177</v>
      </c>
      <c r="C432" s="22">
        <v>1.0169450108820177</v>
      </c>
      <c r="D432" s="22">
        <v>1.0169450108820177</v>
      </c>
      <c r="E432" s="22">
        <v>1.2203340130584213</v>
      </c>
      <c r="F432" s="214"/>
      <c r="G432" s="22">
        <v>0</v>
      </c>
      <c r="H432" s="23">
        <v>0</v>
      </c>
      <c r="I432" s="24">
        <f t="shared" si="59"/>
        <v>4.2711690457044744</v>
      </c>
    </row>
    <row r="433" spans="1:11" x14ac:dyDescent="0.25">
      <c r="A433" s="29" t="s">
        <v>136</v>
      </c>
      <c r="B433" s="18">
        <v>26.720072564567037</v>
      </c>
      <c r="C433" s="18">
        <v>27.638831672473668</v>
      </c>
      <c r="D433" s="18">
        <v>12.342363139889406</v>
      </c>
      <c r="E433" s="18">
        <v>2.6597108508425884</v>
      </c>
      <c r="F433" s="214"/>
      <c r="G433" s="18">
        <v>0</v>
      </c>
      <c r="H433" s="30">
        <v>0</v>
      </c>
      <c r="I433" s="16">
        <f t="shared" si="59"/>
        <v>69.360978227772691</v>
      </c>
    </row>
    <row r="434" spans="1:11" x14ac:dyDescent="0.25">
      <c r="A434" s="21" t="s">
        <v>24</v>
      </c>
      <c r="B434" s="22">
        <v>11.481518287576675</v>
      </c>
      <c r="C434" s="22">
        <v>9.7405584495831015E-3</v>
      </c>
      <c r="D434" s="22">
        <v>10.764032511765247</v>
      </c>
      <c r="E434" s="22">
        <v>70.498558825326583</v>
      </c>
      <c r="F434" s="214"/>
      <c r="G434" s="22">
        <v>11.760938909539764</v>
      </c>
      <c r="H434" s="23">
        <v>2.7230936033220455E-2</v>
      </c>
      <c r="I434" s="24">
        <f t="shared" si="59"/>
        <v>104.54202002869107</v>
      </c>
    </row>
    <row r="435" spans="1:11" x14ac:dyDescent="0.25">
      <c r="A435" s="29" t="s">
        <v>23</v>
      </c>
      <c r="B435" s="18">
        <v>12.738196375844282</v>
      </c>
      <c r="C435" s="18">
        <v>2.1296359346866352E-2</v>
      </c>
      <c r="D435" s="18">
        <v>1.7163276404390138</v>
      </c>
      <c r="E435" s="18">
        <v>0</v>
      </c>
      <c r="F435" s="214"/>
      <c r="G435" s="18">
        <v>0</v>
      </c>
      <c r="H435" s="30">
        <v>0</v>
      </c>
      <c r="I435" s="16">
        <f t="shared" si="59"/>
        <v>14.475820375630162</v>
      </c>
    </row>
    <row r="436" spans="1:11" x14ac:dyDescent="0.25">
      <c r="A436" s="21" t="s">
        <v>58</v>
      </c>
      <c r="B436" s="22">
        <v>1.419756138332857</v>
      </c>
      <c r="C436" s="22">
        <v>9.4124961922248854E-2</v>
      </c>
      <c r="D436" s="22">
        <v>1.0771340606064241</v>
      </c>
      <c r="E436" s="22">
        <v>0</v>
      </c>
      <c r="F436" s="214"/>
      <c r="G436" s="22">
        <v>0</v>
      </c>
      <c r="H436" s="23">
        <v>0</v>
      </c>
      <c r="I436" s="24">
        <f t="shared" si="59"/>
        <v>2.5910151608615299</v>
      </c>
    </row>
    <row r="437" spans="1:11" x14ac:dyDescent="0.25">
      <c r="A437" s="29" t="s">
        <v>21</v>
      </c>
      <c r="B437" s="18">
        <v>4.1028388497113237</v>
      </c>
      <c r="C437" s="18">
        <v>3.4485149465343237</v>
      </c>
      <c r="D437" s="18">
        <v>6.9324089791985131</v>
      </c>
      <c r="E437" s="18">
        <v>0</v>
      </c>
      <c r="F437" s="214"/>
      <c r="G437" s="18">
        <v>0</v>
      </c>
      <c r="H437" s="30">
        <v>0</v>
      </c>
      <c r="I437" s="16">
        <f t="shared" si="59"/>
        <v>14.483762775444161</v>
      </c>
    </row>
    <row r="438" spans="1:11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59"/>
        <v>0</v>
      </c>
    </row>
    <row r="439" spans="1:11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59"/>
        <v>0</v>
      </c>
    </row>
    <row r="440" spans="1:11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59"/>
        <v>0</v>
      </c>
    </row>
    <row r="441" spans="1:11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59"/>
        <v>0</v>
      </c>
    </row>
    <row r="442" spans="1:11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59"/>
        <v>0</v>
      </c>
    </row>
    <row r="443" spans="1:11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59"/>
        <v>0</v>
      </c>
    </row>
    <row r="444" spans="1:11" x14ac:dyDescent="0.25">
      <c r="A444" s="56" t="s">
        <v>25</v>
      </c>
      <c r="B444" s="57">
        <f>SUM(B423:B439)</f>
        <v>61.703851701865197</v>
      </c>
      <c r="C444" s="57">
        <f t="shared" ref="C444:I444" si="60">SUM(C423:C439)</f>
        <v>32.697061665807944</v>
      </c>
      <c r="D444" s="57">
        <f t="shared" si="60"/>
        <v>34.905150817584399</v>
      </c>
      <c r="E444" s="57">
        <f t="shared" si="60"/>
        <v>74.48004363505774</v>
      </c>
      <c r="F444" s="57">
        <f t="shared" si="60"/>
        <v>0</v>
      </c>
      <c r="G444" s="57">
        <f t="shared" si="60"/>
        <v>11.760938909539764</v>
      </c>
      <c r="H444" s="58">
        <f t="shared" si="60"/>
        <v>2.7230936033220455E-2</v>
      </c>
      <c r="I444" s="16">
        <f t="shared" si="60"/>
        <v>215.57427766588822</v>
      </c>
    </row>
    <row r="445" spans="1:11" s="1" customFormat="1" ht="15" thickBot="1" x14ac:dyDescent="0.35">
      <c r="A445" s="61" t="s">
        <v>86</v>
      </c>
      <c r="B445" s="98">
        <f>IF($I444=0,"-",B444/$I444)</f>
        <v>0.28623012156161809</v>
      </c>
      <c r="C445" s="98">
        <f t="shared" ref="C445:H445" si="61">IF($I444=0,"-",C444/$I444)</f>
        <v>0.15167422579276404</v>
      </c>
      <c r="D445" s="98">
        <f t="shared" si="61"/>
        <v>0.16191704871062026</v>
      </c>
      <c r="E445" s="98">
        <f t="shared" si="61"/>
        <v>0.34549596752211786</v>
      </c>
      <c r="F445" s="98">
        <f t="shared" si="61"/>
        <v>0</v>
      </c>
      <c r="G445" s="98">
        <f t="shared" si="61"/>
        <v>5.4556318299568522E-2</v>
      </c>
      <c r="H445" s="99">
        <f t="shared" si="61"/>
        <v>1.2631811331138877E-4</v>
      </c>
      <c r="I445" s="63">
        <f>SUM(B445:H445)</f>
        <v>1.0000000000000002</v>
      </c>
      <c r="K445" s="174"/>
    </row>
    <row r="446" spans="1:11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</row>
    <row r="447" spans="1:11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</row>
    <row r="448" spans="1:11" ht="14.25" customHeight="1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</row>
    <row r="449" spans="1:9" x14ac:dyDescent="0.25">
      <c r="A449" s="13" t="s">
        <v>6</v>
      </c>
      <c r="B449" s="224"/>
      <c r="C449" s="225"/>
      <c r="D449" s="225"/>
      <c r="E449" s="226"/>
      <c r="F449" s="14">
        <v>3.1008750615750171E-2</v>
      </c>
      <c r="G449" s="224"/>
      <c r="H449" s="226"/>
      <c r="I449" s="16">
        <f>SUM(B449:H449)</f>
        <v>3.1008750615750171E-2</v>
      </c>
    </row>
    <row r="450" spans="1:9" x14ac:dyDescent="0.25">
      <c r="A450" s="21" t="s">
        <v>7</v>
      </c>
      <c r="B450" s="227"/>
      <c r="C450" s="228"/>
      <c r="D450" s="228"/>
      <c r="E450" s="229"/>
      <c r="F450" s="22">
        <v>0.18624107441997431</v>
      </c>
      <c r="G450" s="227"/>
      <c r="H450" s="229"/>
      <c r="I450" s="24">
        <f>SUM(B450:H450)</f>
        <v>0.18624107441997431</v>
      </c>
    </row>
    <row r="451" spans="1: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ref="I451:I469" si="62">SUM(B451:H451)</f>
        <v>0</v>
      </c>
    </row>
    <row r="452" spans="1: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62"/>
        <v>0</v>
      </c>
    </row>
    <row r="453" spans="1: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62"/>
        <v>0</v>
      </c>
    </row>
    <row r="454" spans="1:9" x14ac:dyDescent="0.25">
      <c r="A454" s="21" t="s">
        <v>67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62"/>
        <v>0</v>
      </c>
    </row>
    <row r="455" spans="1:9" x14ac:dyDescent="0.25">
      <c r="A455" s="29" t="s">
        <v>56</v>
      </c>
      <c r="B455" s="227"/>
      <c r="C455" s="228"/>
      <c r="D455" s="228"/>
      <c r="E455" s="229"/>
      <c r="F455" s="18">
        <v>12.272510682886477</v>
      </c>
      <c r="G455" s="227"/>
      <c r="H455" s="229"/>
      <c r="I455" s="16">
        <f t="shared" si="62"/>
        <v>12.272510682886477</v>
      </c>
    </row>
    <row r="456" spans="1: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62"/>
        <v>0</v>
      </c>
    </row>
    <row r="457" spans="1: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62"/>
        <v>0</v>
      </c>
    </row>
    <row r="458" spans="1: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62"/>
        <v>0</v>
      </c>
    </row>
    <row r="459" spans="1: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62"/>
        <v>0</v>
      </c>
    </row>
    <row r="460" spans="1:9" x14ac:dyDescent="0.25">
      <c r="A460" s="21" t="s">
        <v>24</v>
      </c>
      <c r="B460" s="227"/>
      <c r="C460" s="228"/>
      <c r="D460" s="228"/>
      <c r="E460" s="229"/>
      <c r="F460" s="22">
        <v>57.763801889481421</v>
      </c>
      <c r="G460" s="227"/>
      <c r="H460" s="229"/>
      <c r="I460" s="24">
        <f t="shared" si="62"/>
        <v>57.763801889481421</v>
      </c>
    </row>
    <row r="461" spans="1: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62"/>
        <v>0</v>
      </c>
    </row>
    <row r="462" spans="1: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62"/>
        <v>0</v>
      </c>
    </row>
    <row r="463" spans="1:9" x14ac:dyDescent="0.25">
      <c r="A463" s="29" t="s">
        <v>21</v>
      </c>
      <c r="B463" s="227"/>
      <c r="C463" s="228"/>
      <c r="D463" s="228"/>
      <c r="E463" s="229"/>
      <c r="F463" s="18">
        <v>0</v>
      </c>
      <c r="G463" s="227"/>
      <c r="H463" s="229"/>
      <c r="I463" s="16">
        <f t="shared" si="62"/>
        <v>0</v>
      </c>
    </row>
    <row r="464" spans="1: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62"/>
        <v>0</v>
      </c>
    </row>
    <row r="465" spans="1:11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62"/>
        <v>0</v>
      </c>
    </row>
    <row r="466" spans="1:11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62"/>
        <v>0</v>
      </c>
    </row>
    <row r="467" spans="1:11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62"/>
        <v>0</v>
      </c>
    </row>
    <row r="468" spans="1:11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62"/>
        <v>0</v>
      </c>
    </row>
    <row r="469" spans="1:11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62"/>
        <v>0</v>
      </c>
    </row>
    <row r="470" spans="1:11" x14ac:dyDescent="0.25">
      <c r="A470" s="56" t="s">
        <v>25</v>
      </c>
      <c r="B470" s="57">
        <f>SUM(B449:B465)</f>
        <v>0</v>
      </c>
      <c r="C470" s="57">
        <f t="shared" ref="C470:I470" si="63">SUM(C449:C465)</f>
        <v>0</v>
      </c>
      <c r="D470" s="57">
        <f t="shared" si="63"/>
        <v>0</v>
      </c>
      <c r="E470" s="57">
        <f t="shared" si="63"/>
        <v>0</v>
      </c>
      <c r="F470" s="57">
        <f t="shared" si="63"/>
        <v>70.253562397403627</v>
      </c>
      <c r="G470" s="57">
        <f t="shared" si="63"/>
        <v>0</v>
      </c>
      <c r="H470" s="58">
        <f t="shared" si="63"/>
        <v>0</v>
      </c>
      <c r="I470" s="16">
        <f t="shared" si="63"/>
        <v>70.253562397403627</v>
      </c>
    </row>
    <row r="471" spans="1:11" s="1" customFormat="1" ht="15" thickBot="1" x14ac:dyDescent="0.35">
      <c r="A471" s="61" t="s">
        <v>86</v>
      </c>
      <c r="B471" s="98">
        <f>IF($I470=0,"-",B470/$I470)</f>
        <v>0</v>
      </c>
      <c r="C471" s="98">
        <f t="shared" ref="C471:H471" si="64">IF($I470=0,"-",C470/$I470)</f>
        <v>0</v>
      </c>
      <c r="D471" s="98">
        <f t="shared" si="64"/>
        <v>0</v>
      </c>
      <c r="E471" s="98">
        <f t="shared" si="64"/>
        <v>0</v>
      </c>
      <c r="F471" s="98">
        <f t="shared" si="64"/>
        <v>1</v>
      </c>
      <c r="G471" s="98">
        <f t="shared" si="64"/>
        <v>0</v>
      </c>
      <c r="H471" s="99">
        <f t="shared" si="64"/>
        <v>0</v>
      </c>
      <c r="I471" s="63">
        <f>SUM(B471:H471)</f>
        <v>1</v>
      </c>
      <c r="K471" s="174"/>
    </row>
    <row r="472" spans="1:11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</row>
    <row r="473" spans="1:11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</row>
    <row r="474" spans="1:11" ht="14.25" customHeight="1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</row>
    <row r="475" spans="1:11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</row>
    <row r="476" spans="1:11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>SUM(B476:H476)</f>
        <v>0</v>
      </c>
    </row>
    <row r="477" spans="1:11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ref="I477:I495" si="65">SUM(B477:H477)</f>
        <v>0</v>
      </c>
    </row>
    <row r="478" spans="1:11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65"/>
        <v>0</v>
      </c>
    </row>
    <row r="479" spans="1:11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65"/>
        <v>0</v>
      </c>
    </row>
    <row r="480" spans="1:11" x14ac:dyDescent="0.25">
      <c r="A480" s="21" t="s">
        <v>67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65"/>
        <v>0</v>
      </c>
    </row>
    <row r="481" spans="1:9" x14ac:dyDescent="0.25">
      <c r="A481" s="29" t="s">
        <v>56</v>
      </c>
      <c r="B481" s="227"/>
      <c r="C481" s="228"/>
      <c r="D481" s="228"/>
      <c r="E481" s="229"/>
      <c r="F481" s="18">
        <v>6478.2626965106574</v>
      </c>
      <c r="G481" s="227"/>
      <c r="H481" s="229"/>
      <c r="I481" s="16">
        <f t="shared" si="65"/>
        <v>6478.2626965106574</v>
      </c>
    </row>
    <row r="482" spans="1:9" x14ac:dyDescent="0.25">
      <c r="A482" s="21" t="s">
        <v>11</v>
      </c>
      <c r="B482" s="227"/>
      <c r="C482" s="228"/>
      <c r="D482" s="228"/>
      <c r="E482" s="229"/>
      <c r="F482" s="22">
        <v>3074.3816054078138</v>
      </c>
      <c r="G482" s="227"/>
      <c r="H482" s="229"/>
      <c r="I482" s="24">
        <f t="shared" si="65"/>
        <v>3074.3816054078138</v>
      </c>
    </row>
    <row r="483" spans="1: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65"/>
        <v>0</v>
      </c>
    </row>
    <row r="484" spans="1:9" x14ac:dyDescent="0.25">
      <c r="A484" s="21" t="s">
        <v>16</v>
      </c>
      <c r="B484" s="227"/>
      <c r="C484" s="228"/>
      <c r="D484" s="228"/>
      <c r="E484" s="229"/>
      <c r="F484" s="22">
        <v>5.9235162732328774</v>
      </c>
      <c r="G484" s="227"/>
      <c r="H484" s="229"/>
      <c r="I484" s="24">
        <f t="shared" si="65"/>
        <v>5.9235162732328774</v>
      </c>
    </row>
    <row r="485" spans="1:9" x14ac:dyDescent="0.25">
      <c r="A485" s="29" t="s">
        <v>136</v>
      </c>
      <c r="B485" s="227"/>
      <c r="C485" s="228"/>
      <c r="D485" s="228"/>
      <c r="E485" s="229"/>
      <c r="F485" s="18">
        <v>0</v>
      </c>
      <c r="G485" s="227"/>
      <c r="H485" s="229"/>
      <c r="I485" s="16">
        <f t="shared" si="65"/>
        <v>0</v>
      </c>
    </row>
    <row r="486" spans="1:9" x14ac:dyDescent="0.25">
      <c r="A486" s="21" t="s">
        <v>24</v>
      </c>
      <c r="B486" s="227"/>
      <c r="C486" s="228"/>
      <c r="D486" s="228"/>
      <c r="E486" s="229"/>
      <c r="F486" s="22">
        <v>8.1902105861307959</v>
      </c>
      <c r="G486" s="227"/>
      <c r="H486" s="229"/>
      <c r="I486" s="24">
        <f t="shared" si="65"/>
        <v>8.1902105861307959</v>
      </c>
    </row>
    <row r="487" spans="1:9" x14ac:dyDescent="0.25">
      <c r="A487" s="29" t="s">
        <v>23</v>
      </c>
      <c r="B487" s="227"/>
      <c r="C487" s="228"/>
      <c r="D487" s="228"/>
      <c r="E487" s="229"/>
      <c r="F487" s="18">
        <v>-5.2557425078703091E-10</v>
      </c>
      <c r="G487" s="227"/>
      <c r="H487" s="229"/>
      <c r="I487" s="16">
        <f t="shared" si="65"/>
        <v>-5.2557425078703091E-10</v>
      </c>
    </row>
    <row r="488" spans="1:9" x14ac:dyDescent="0.25">
      <c r="A488" s="21" t="s">
        <v>58</v>
      </c>
      <c r="B488" s="227"/>
      <c r="C488" s="228"/>
      <c r="D488" s="228"/>
      <c r="E488" s="229"/>
      <c r="F488" s="22">
        <v>-4.5474735088646412E-13</v>
      </c>
      <c r="G488" s="227"/>
      <c r="H488" s="229"/>
      <c r="I488" s="24">
        <f t="shared" si="65"/>
        <v>-4.5474735088646412E-13</v>
      </c>
    </row>
    <row r="489" spans="1:9" x14ac:dyDescent="0.25">
      <c r="A489" s="29" t="s">
        <v>21</v>
      </c>
      <c r="B489" s="227"/>
      <c r="C489" s="228"/>
      <c r="D489" s="228"/>
      <c r="E489" s="229"/>
      <c r="F489" s="18">
        <v>21.85863803567625</v>
      </c>
      <c r="G489" s="227"/>
      <c r="H489" s="229"/>
      <c r="I489" s="16">
        <f t="shared" si="65"/>
        <v>21.85863803567625</v>
      </c>
    </row>
    <row r="490" spans="1: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65"/>
        <v>0</v>
      </c>
    </row>
    <row r="491" spans="1: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65"/>
        <v>0</v>
      </c>
    </row>
    <row r="492" spans="1: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65"/>
        <v>0</v>
      </c>
    </row>
    <row r="493" spans="1: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65"/>
        <v>0</v>
      </c>
    </row>
    <row r="494" spans="1: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65"/>
        <v>0</v>
      </c>
    </row>
    <row r="495" spans="1: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65"/>
        <v>0</v>
      </c>
    </row>
    <row r="496" spans="1:9" x14ac:dyDescent="0.25">
      <c r="A496" s="56" t="s">
        <v>25</v>
      </c>
      <c r="B496" s="57">
        <f>SUM(B475:B491)</f>
        <v>0</v>
      </c>
      <c r="C496" s="57">
        <f t="shared" ref="C496:I496" si="66">SUM(C475:C491)</f>
        <v>0</v>
      </c>
      <c r="D496" s="57">
        <f t="shared" si="66"/>
        <v>0</v>
      </c>
      <c r="E496" s="57">
        <f t="shared" si="66"/>
        <v>0</v>
      </c>
      <c r="F496" s="16">
        <f t="shared" si="66"/>
        <v>9588.6166668129845</v>
      </c>
      <c r="G496" s="57">
        <f t="shared" si="66"/>
        <v>0</v>
      </c>
      <c r="H496" s="58">
        <f t="shared" si="66"/>
        <v>0</v>
      </c>
      <c r="I496" s="16">
        <f t="shared" si="66"/>
        <v>9588.6166668129845</v>
      </c>
    </row>
    <row r="497" spans="1:11" s="1" customFormat="1" ht="15" thickBot="1" x14ac:dyDescent="0.35">
      <c r="A497" s="61" t="s">
        <v>86</v>
      </c>
      <c r="B497" s="98">
        <f>IF($I496=0,"-",B496/$I496)</f>
        <v>0</v>
      </c>
      <c r="C497" s="98">
        <f t="shared" ref="C497:H497" si="67">IF($I496=0,"-",C496/$I496)</f>
        <v>0</v>
      </c>
      <c r="D497" s="98">
        <f t="shared" si="67"/>
        <v>0</v>
      </c>
      <c r="E497" s="98">
        <f t="shared" si="67"/>
        <v>0</v>
      </c>
      <c r="F497" s="98">
        <f t="shared" si="67"/>
        <v>1</v>
      </c>
      <c r="G497" s="98">
        <f t="shared" si="67"/>
        <v>0</v>
      </c>
      <c r="H497" s="99">
        <f t="shared" si="67"/>
        <v>0</v>
      </c>
      <c r="I497" s="63">
        <f>SUM(B497:H497)</f>
        <v>1</v>
      </c>
      <c r="K497" s="174"/>
    </row>
    <row r="498" spans="1:11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</row>
    <row r="499" spans="1:11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</row>
    <row r="500" spans="1:11" ht="14.25" customHeight="1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</row>
    <row r="501" spans="1:11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</row>
    <row r="502" spans="1:11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>SUM(B502:H502)</f>
        <v>0</v>
      </c>
    </row>
    <row r="503" spans="1:11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ref="I503:I521" si="68">SUM(B503:H503)</f>
        <v>0</v>
      </c>
    </row>
    <row r="504" spans="1:11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68"/>
        <v>0</v>
      </c>
    </row>
    <row r="505" spans="1:11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68"/>
        <v>0</v>
      </c>
    </row>
    <row r="506" spans="1:11" x14ac:dyDescent="0.25">
      <c r="A506" s="21" t="s">
        <v>67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68"/>
        <v>0</v>
      </c>
    </row>
    <row r="507" spans="1:11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68"/>
        <v>0</v>
      </c>
    </row>
    <row r="508" spans="1:11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68"/>
        <v>0</v>
      </c>
    </row>
    <row r="509" spans="1:11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68"/>
        <v>0</v>
      </c>
    </row>
    <row r="510" spans="1:11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68"/>
        <v>0</v>
      </c>
    </row>
    <row r="511" spans="1:11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68"/>
        <v>0</v>
      </c>
    </row>
    <row r="512" spans="1:11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68"/>
        <v>0</v>
      </c>
    </row>
    <row r="513" spans="1:11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68"/>
        <v>0</v>
      </c>
    </row>
    <row r="514" spans="1:11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68"/>
        <v>0</v>
      </c>
    </row>
    <row r="515" spans="1:11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68"/>
        <v>0</v>
      </c>
    </row>
    <row r="516" spans="1:11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68"/>
        <v>0</v>
      </c>
    </row>
    <row r="517" spans="1:11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68"/>
        <v>0</v>
      </c>
    </row>
    <row r="518" spans="1:11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68"/>
        <v>0</v>
      </c>
    </row>
    <row r="519" spans="1:11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68"/>
        <v>0</v>
      </c>
    </row>
    <row r="520" spans="1:11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68"/>
        <v>0</v>
      </c>
    </row>
    <row r="521" spans="1:11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68"/>
        <v>0</v>
      </c>
    </row>
    <row r="522" spans="1:11" x14ac:dyDescent="0.25">
      <c r="A522" s="56" t="s">
        <v>25</v>
      </c>
      <c r="B522" s="57">
        <f>SUM(B501:B517)</f>
        <v>0</v>
      </c>
      <c r="C522" s="57">
        <f t="shared" ref="C522:I522" si="69">SUM(C501:C517)</f>
        <v>0</v>
      </c>
      <c r="D522" s="57">
        <f t="shared" si="69"/>
        <v>0</v>
      </c>
      <c r="E522" s="57">
        <f t="shared" si="69"/>
        <v>0</v>
      </c>
      <c r="F522" s="57">
        <f t="shared" si="69"/>
        <v>0</v>
      </c>
      <c r="G522" s="57">
        <f t="shared" si="69"/>
        <v>0</v>
      </c>
      <c r="H522" s="58">
        <f t="shared" si="69"/>
        <v>0</v>
      </c>
      <c r="I522" s="16">
        <f t="shared" si="69"/>
        <v>0</v>
      </c>
    </row>
    <row r="523" spans="1:11" s="1" customFormat="1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70">IF($I522=0,"-",C522/$I522)</f>
        <v>-</v>
      </c>
      <c r="D523" s="98" t="str">
        <f t="shared" si="70"/>
        <v>-</v>
      </c>
      <c r="E523" s="98" t="str">
        <f t="shared" si="70"/>
        <v>-</v>
      </c>
      <c r="F523" s="98" t="str">
        <f t="shared" si="70"/>
        <v>-</v>
      </c>
      <c r="G523" s="98" t="str">
        <f t="shared" si="70"/>
        <v>-</v>
      </c>
      <c r="H523" s="99" t="str">
        <f t="shared" si="70"/>
        <v>-</v>
      </c>
      <c r="I523" s="63">
        <f>SUM(B523:H523)</f>
        <v>0</v>
      </c>
      <c r="K523" s="174"/>
    </row>
    <row r="524" spans="1:11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</row>
    <row r="525" spans="1:11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</row>
    <row r="526" spans="1:11" ht="14.25" customHeight="1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</row>
    <row r="527" spans="1:11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</row>
    <row r="528" spans="1:11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>SUM(B528:H528)</f>
        <v>0</v>
      </c>
    </row>
    <row r="529" spans="1: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ref="I529:I547" si="71">SUM(B529:H529)</f>
        <v>0</v>
      </c>
    </row>
    <row r="530" spans="1: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71"/>
        <v>0</v>
      </c>
    </row>
    <row r="531" spans="1: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71"/>
        <v>0</v>
      </c>
    </row>
    <row r="532" spans="1:9" x14ac:dyDescent="0.25">
      <c r="A532" s="21" t="s">
        <v>67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71"/>
        <v>0</v>
      </c>
    </row>
    <row r="533" spans="1:9" x14ac:dyDescent="0.25">
      <c r="A533" s="29" t="s">
        <v>56</v>
      </c>
      <c r="B533" s="227"/>
      <c r="C533" s="228"/>
      <c r="D533" s="228"/>
      <c r="E533" s="229"/>
      <c r="F533" s="18">
        <v>5.0317583577756162</v>
      </c>
      <c r="G533" s="227"/>
      <c r="H533" s="229"/>
      <c r="I533" s="16">
        <f t="shared" si="71"/>
        <v>5.0317583577756162</v>
      </c>
    </row>
    <row r="534" spans="1:9" x14ac:dyDescent="0.25">
      <c r="A534" s="21" t="s">
        <v>11</v>
      </c>
      <c r="B534" s="227"/>
      <c r="C534" s="228"/>
      <c r="D534" s="228"/>
      <c r="E534" s="229"/>
      <c r="F534" s="22">
        <v>0.57496499235553977</v>
      </c>
      <c r="G534" s="227"/>
      <c r="H534" s="229"/>
      <c r="I534" s="24">
        <f t="shared" si="71"/>
        <v>0.57496499235553977</v>
      </c>
    </row>
    <row r="535" spans="1: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71"/>
        <v>0</v>
      </c>
    </row>
    <row r="536" spans="1: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71"/>
        <v>0</v>
      </c>
    </row>
    <row r="537" spans="1: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71"/>
        <v>0</v>
      </c>
    </row>
    <row r="538" spans="1: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71"/>
        <v>0</v>
      </c>
    </row>
    <row r="539" spans="1: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71"/>
        <v>0</v>
      </c>
    </row>
    <row r="540" spans="1: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71"/>
        <v>0</v>
      </c>
    </row>
    <row r="541" spans="1: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71"/>
        <v>0</v>
      </c>
    </row>
    <row r="542" spans="1: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71"/>
        <v>0</v>
      </c>
    </row>
    <row r="543" spans="1: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71"/>
        <v>0</v>
      </c>
    </row>
    <row r="544" spans="1: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71"/>
        <v>0</v>
      </c>
    </row>
    <row r="545" spans="1:11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71"/>
        <v>0</v>
      </c>
    </row>
    <row r="546" spans="1:11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71"/>
        <v>0</v>
      </c>
    </row>
    <row r="547" spans="1:11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71"/>
        <v>0</v>
      </c>
    </row>
    <row r="548" spans="1:11" x14ac:dyDescent="0.25">
      <c r="A548" s="56" t="s">
        <v>25</v>
      </c>
      <c r="B548" s="57">
        <f>SUM(B527:B543)</f>
        <v>0</v>
      </c>
      <c r="C548" s="57">
        <f t="shared" ref="C548:I548" si="72">SUM(C527:C543)</f>
        <v>0</v>
      </c>
      <c r="D548" s="57">
        <f t="shared" si="72"/>
        <v>0</v>
      </c>
      <c r="E548" s="57">
        <f t="shared" si="72"/>
        <v>0</v>
      </c>
      <c r="F548" s="16">
        <f t="shared" si="72"/>
        <v>5.6067233501311557</v>
      </c>
      <c r="G548" s="57">
        <f t="shared" si="72"/>
        <v>0</v>
      </c>
      <c r="H548" s="58">
        <f t="shared" si="72"/>
        <v>0</v>
      </c>
      <c r="I548" s="16">
        <f t="shared" si="72"/>
        <v>5.6067233501311557</v>
      </c>
    </row>
    <row r="549" spans="1:11" s="1" customFormat="1" ht="15" thickBot="1" x14ac:dyDescent="0.35">
      <c r="A549" s="61" t="s">
        <v>86</v>
      </c>
      <c r="B549" s="98">
        <f>IF($I548=0,"-",B548/$I548)</f>
        <v>0</v>
      </c>
      <c r="C549" s="98">
        <f t="shared" ref="C549:H549" si="73">IF($I548=0,"-",C548/$I548)</f>
        <v>0</v>
      </c>
      <c r="D549" s="98">
        <f t="shared" si="73"/>
        <v>0</v>
      </c>
      <c r="E549" s="98">
        <f t="shared" si="73"/>
        <v>0</v>
      </c>
      <c r="F549" s="98">
        <f t="shared" si="73"/>
        <v>1</v>
      </c>
      <c r="G549" s="98">
        <f t="shared" si="73"/>
        <v>0</v>
      </c>
      <c r="H549" s="99">
        <f t="shared" si="73"/>
        <v>0</v>
      </c>
      <c r="I549" s="63">
        <f>SUM(B549:H549)</f>
        <v>1</v>
      </c>
      <c r="K549" s="174"/>
    </row>
    <row r="550" spans="1:11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</row>
    <row r="551" spans="1:11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</row>
    <row r="552" spans="1:11" ht="14.25" customHeight="1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</row>
    <row r="553" spans="1:11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</row>
    <row r="554" spans="1:11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>SUM(B554:H554)</f>
        <v>0</v>
      </c>
    </row>
    <row r="555" spans="1:11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ref="I555:I573" si="74">SUM(B555:H555)</f>
        <v>0</v>
      </c>
    </row>
    <row r="556" spans="1:11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74"/>
        <v>0</v>
      </c>
    </row>
    <row r="557" spans="1:11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74"/>
        <v>0</v>
      </c>
    </row>
    <row r="558" spans="1:11" x14ac:dyDescent="0.25">
      <c r="A558" s="21" t="s">
        <v>67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74"/>
        <v>0</v>
      </c>
    </row>
    <row r="559" spans="1:11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74"/>
        <v>0</v>
      </c>
    </row>
    <row r="560" spans="1:11" x14ac:dyDescent="0.25">
      <c r="A560" s="21" t="s">
        <v>11</v>
      </c>
      <c r="B560" s="227"/>
      <c r="C560" s="228"/>
      <c r="D560" s="228"/>
      <c r="E560" s="229"/>
      <c r="F560" s="22">
        <v>2.6286045900933264</v>
      </c>
      <c r="G560" s="227"/>
      <c r="H560" s="229"/>
      <c r="I560" s="24">
        <f t="shared" si="74"/>
        <v>2.6286045900933264</v>
      </c>
    </row>
    <row r="561" spans="1:11" x14ac:dyDescent="0.25">
      <c r="A561" s="29" t="s">
        <v>57</v>
      </c>
      <c r="B561" s="227"/>
      <c r="C561" s="228"/>
      <c r="D561" s="228"/>
      <c r="E561" s="229"/>
      <c r="F561" s="18">
        <v>0</v>
      </c>
      <c r="G561" s="227"/>
      <c r="H561" s="229"/>
      <c r="I561" s="16">
        <f t="shared" si="74"/>
        <v>0</v>
      </c>
    </row>
    <row r="562" spans="1:11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74"/>
        <v>0</v>
      </c>
    </row>
    <row r="563" spans="1:11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74"/>
        <v>0</v>
      </c>
    </row>
    <row r="564" spans="1:11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74"/>
        <v>0</v>
      </c>
    </row>
    <row r="565" spans="1:11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74"/>
        <v>0</v>
      </c>
    </row>
    <row r="566" spans="1:11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74"/>
        <v>0</v>
      </c>
    </row>
    <row r="567" spans="1:11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74"/>
        <v>0</v>
      </c>
    </row>
    <row r="568" spans="1:11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74"/>
        <v>0</v>
      </c>
    </row>
    <row r="569" spans="1:11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74"/>
        <v>0</v>
      </c>
    </row>
    <row r="570" spans="1:11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74"/>
        <v>0</v>
      </c>
    </row>
    <row r="571" spans="1:11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74"/>
        <v>0</v>
      </c>
    </row>
    <row r="572" spans="1:11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74"/>
        <v>0</v>
      </c>
    </row>
    <row r="573" spans="1:11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74"/>
        <v>0</v>
      </c>
    </row>
    <row r="574" spans="1:11" x14ac:dyDescent="0.25">
      <c r="A574" s="56" t="s">
        <v>25</v>
      </c>
      <c r="B574" s="57">
        <f>SUM(B553:B569)</f>
        <v>0</v>
      </c>
      <c r="C574" s="57">
        <f t="shared" ref="C574:I574" si="75">SUM(C553:C569)</f>
        <v>0</v>
      </c>
      <c r="D574" s="57">
        <f t="shared" si="75"/>
        <v>0</v>
      </c>
      <c r="E574" s="57">
        <f t="shared" si="75"/>
        <v>0</v>
      </c>
      <c r="F574" s="57">
        <f t="shared" si="75"/>
        <v>2.6286045900933264</v>
      </c>
      <c r="G574" s="57">
        <f t="shared" si="75"/>
        <v>0</v>
      </c>
      <c r="H574" s="58">
        <f t="shared" si="75"/>
        <v>0</v>
      </c>
      <c r="I574" s="16">
        <f t="shared" si="75"/>
        <v>2.6286045900933264</v>
      </c>
    </row>
    <row r="575" spans="1:11" s="1" customFormat="1" ht="15" thickBot="1" x14ac:dyDescent="0.35">
      <c r="A575" s="61" t="s">
        <v>86</v>
      </c>
      <c r="B575" s="98">
        <f>IF($I574=0,"-",B574/$I574)</f>
        <v>0</v>
      </c>
      <c r="C575" s="98">
        <f t="shared" ref="C575:H575" si="76">IF($I574=0,"-",C574/$I574)</f>
        <v>0</v>
      </c>
      <c r="D575" s="98">
        <f t="shared" si="76"/>
        <v>0</v>
      </c>
      <c r="E575" s="98">
        <f t="shared" si="76"/>
        <v>0</v>
      </c>
      <c r="F575" s="98">
        <f t="shared" si="76"/>
        <v>1</v>
      </c>
      <c r="G575" s="98">
        <f t="shared" si="76"/>
        <v>0</v>
      </c>
      <c r="H575" s="99">
        <f t="shared" si="76"/>
        <v>0</v>
      </c>
      <c r="I575" s="63">
        <f>SUM(B575:H575)</f>
        <v>1</v>
      </c>
      <c r="K575" s="174"/>
    </row>
    <row r="576" spans="1:11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</row>
    <row r="577" spans="1: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</row>
    <row r="578" spans="1:9" ht="14.25" customHeight="1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</row>
    <row r="579" spans="1:9" x14ac:dyDescent="0.25">
      <c r="A579" s="13" t="s">
        <v>6</v>
      </c>
      <c r="B579" s="14">
        <v>5.7486349567987904</v>
      </c>
      <c r="C579" s="14">
        <v>0</v>
      </c>
      <c r="D579" s="14">
        <v>1.0960679610328068</v>
      </c>
      <c r="E579" s="14">
        <v>0</v>
      </c>
      <c r="F579" s="213"/>
      <c r="G579" s="14">
        <v>0</v>
      </c>
      <c r="H579" s="15">
        <v>0</v>
      </c>
      <c r="I579" s="16">
        <f>SUM(B579:H579)</f>
        <v>6.8447029178315972</v>
      </c>
    </row>
    <row r="580" spans="1:9" x14ac:dyDescent="0.25">
      <c r="A580" s="21" t="s">
        <v>7</v>
      </c>
      <c r="B580" s="22">
        <v>12.579248286287234</v>
      </c>
      <c r="C580" s="22">
        <v>0</v>
      </c>
      <c r="D580" s="22">
        <v>3.0860003844970221</v>
      </c>
      <c r="E580" s="22">
        <v>0</v>
      </c>
      <c r="F580" s="214"/>
      <c r="G580" s="22">
        <v>0</v>
      </c>
      <c r="H580" s="23">
        <v>0</v>
      </c>
      <c r="I580" s="24">
        <f>SUM(B580:H580)</f>
        <v>15.665248670784255</v>
      </c>
    </row>
    <row r="581" spans="1:9" x14ac:dyDescent="0.25">
      <c r="A581" s="29" t="s">
        <v>9</v>
      </c>
      <c r="B581" s="18">
        <v>3.6378980072354818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ref="I581:I599" si="77">SUM(B581:H581)</f>
        <v>3.6378980072354818</v>
      </c>
    </row>
    <row r="582" spans="1: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77"/>
        <v>0</v>
      </c>
    </row>
    <row r="583" spans="1:9" x14ac:dyDescent="0.25">
      <c r="A583" s="29" t="s">
        <v>15</v>
      </c>
      <c r="B583" s="18">
        <v>93.809684725466155</v>
      </c>
      <c r="C583" s="18">
        <v>11.362679207362541</v>
      </c>
      <c r="D583" s="18">
        <v>2.4500427104374682</v>
      </c>
      <c r="E583" s="18">
        <v>5.4642909249934961</v>
      </c>
      <c r="F583" s="214"/>
      <c r="G583" s="18">
        <v>0</v>
      </c>
      <c r="H583" s="30">
        <v>0</v>
      </c>
      <c r="I583" s="16">
        <f t="shared" si="77"/>
        <v>113.08669756825967</v>
      </c>
    </row>
    <row r="584" spans="1:9" x14ac:dyDescent="0.25">
      <c r="A584" s="21" t="s">
        <v>67</v>
      </c>
      <c r="B584" s="22">
        <v>254.14341047196891</v>
      </c>
      <c r="C584" s="22">
        <v>3.8568409828555019</v>
      </c>
      <c r="D584" s="22">
        <v>4.560319319399893</v>
      </c>
      <c r="E584" s="22">
        <v>0</v>
      </c>
      <c r="F584" s="214"/>
      <c r="G584" s="22">
        <v>0</v>
      </c>
      <c r="H584" s="23">
        <v>0</v>
      </c>
      <c r="I584" s="24">
        <f t="shared" si="77"/>
        <v>262.56057077422429</v>
      </c>
    </row>
    <row r="585" spans="1:9" x14ac:dyDescent="0.25">
      <c r="A585" s="29" t="s">
        <v>56</v>
      </c>
      <c r="B585" s="18">
        <v>0</v>
      </c>
      <c r="C585" s="18">
        <v>0</v>
      </c>
      <c r="D585" s="18">
        <v>3.99278698450828E-2</v>
      </c>
      <c r="E585" s="18">
        <v>18.625738582203013</v>
      </c>
      <c r="F585" s="214"/>
      <c r="G585" s="18">
        <v>0</v>
      </c>
      <c r="H585" s="30">
        <v>0</v>
      </c>
      <c r="I585" s="16">
        <f t="shared" si="77"/>
        <v>18.665666452048097</v>
      </c>
    </row>
    <row r="586" spans="1:9" x14ac:dyDescent="0.25">
      <c r="A586" s="21" t="s">
        <v>11</v>
      </c>
      <c r="B586" s="22">
        <v>0</v>
      </c>
      <c r="C586" s="22">
        <v>0</v>
      </c>
      <c r="D586" s="22">
        <v>8.2456296594580446E-3</v>
      </c>
      <c r="E586" s="22">
        <v>0.24108167169033448</v>
      </c>
      <c r="F586" s="214"/>
      <c r="G586" s="22">
        <v>0</v>
      </c>
      <c r="H586" s="23">
        <v>0</v>
      </c>
      <c r="I586" s="24">
        <f t="shared" si="77"/>
        <v>0.24932730134979253</v>
      </c>
    </row>
    <row r="587" spans="1: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5.7276359099050342</v>
      </c>
      <c r="F587" s="214"/>
      <c r="G587" s="18">
        <v>0</v>
      </c>
      <c r="H587" s="30">
        <v>0</v>
      </c>
      <c r="I587" s="16">
        <f t="shared" si="77"/>
        <v>5.7276359099050342</v>
      </c>
    </row>
    <row r="588" spans="1:9" x14ac:dyDescent="0.25">
      <c r="A588" s="21" t="s">
        <v>16</v>
      </c>
      <c r="B588" s="22">
        <v>22.733928710881518</v>
      </c>
      <c r="C588" s="22">
        <v>0.12317912553583113</v>
      </c>
      <c r="D588" s="22">
        <v>2.8853086176768246</v>
      </c>
      <c r="E588" s="22">
        <v>0.39331754199438063</v>
      </c>
      <c r="F588" s="214"/>
      <c r="G588" s="22">
        <v>0</v>
      </c>
      <c r="H588" s="23">
        <v>0</v>
      </c>
      <c r="I588" s="24">
        <f t="shared" si="77"/>
        <v>26.135733996088554</v>
      </c>
    </row>
    <row r="589" spans="1:9" x14ac:dyDescent="0.25">
      <c r="A589" s="29" t="s">
        <v>136</v>
      </c>
      <c r="B589" s="18">
        <v>1107.4186782160302</v>
      </c>
      <c r="C589" s="18">
        <v>174.51454758748554</v>
      </c>
      <c r="D589" s="18">
        <v>34.035781155410533</v>
      </c>
      <c r="E589" s="18">
        <v>26.800435307375515</v>
      </c>
      <c r="F589" s="214"/>
      <c r="G589" s="18">
        <v>0</v>
      </c>
      <c r="H589" s="30">
        <v>0</v>
      </c>
      <c r="I589" s="16">
        <f t="shared" si="77"/>
        <v>1342.7694422663019</v>
      </c>
    </row>
    <row r="590" spans="1:9" x14ac:dyDescent="0.25">
      <c r="A590" s="21" t="s">
        <v>24</v>
      </c>
      <c r="B590" s="22">
        <v>243.41911980306165</v>
      </c>
      <c r="C590" s="22">
        <v>0</v>
      </c>
      <c r="D590" s="22">
        <v>536.86806768030135</v>
      </c>
      <c r="E590" s="22">
        <v>118.30608008848972</v>
      </c>
      <c r="F590" s="214"/>
      <c r="G590" s="22">
        <v>367.81546174427876</v>
      </c>
      <c r="H590" s="23">
        <v>9.5754520265538184E-2</v>
      </c>
      <c r="I590" s="24">
        <f t="shared" si="77"/>
        <v>1266.504483836397</v>
      </c>
    </row>
    <row r="591" spans="1:9" x14ac:dyDescent="0.25">
      <c r="A591" s="29" t="s">
        <v>23</v>
      </c>
      <c r="B591" s="18">
        <v>102.04248717422654</v>
      </c>
      <c r="C591" s="18">
        <v>0.64693115877405982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77"/>
        <v>102.6894183330006</v>
      </c>
    </row>
    <row r="592" spans="1:9" x14ac:dyDescent="0.25">
      <c r="A592" s="21" t="s">
        <v>58</v>
      </c>
      <c r="B592" s="22">
        <v>6.7512574767853613</v>
      </c>
      <c r="C592" s="22">
        <v>0</v>
      </c>
      <c r="D592" s="22">
        <v>1.2001747693361584</v>
      </c>
      <c r="E592" s="22">
        <v>0</v>
      </c>
      <c r="F592" s="214"/>
      <c r="G592" s="22">
        <v>0</v>
      </c>
      <c r="H592" s="23">
        <v>0</v>
      </c>
      <c r="I592" s="24">
        <f t="shared" si="77"/>
        <v>7.9514322461215201</v>
      </c>
    </row>
    <row r="593" spans="1:11" x14ac:dyDescent="0.25">
      <c r="A593" s="29" t="s">
        <v>21</v>
      </c>
      <c r="B593" s="18">
        <v>13.648865007866387</v>
      </c>
      <c r="C593" s="18">
        <v>0</v>
      </c>
      <c r="D593" s="18">
        <v>0.84185132267598761</v>
      </c>
      <c r="E593" s="18">
        <v>0</v>
      </c>
      <c r="F593" s="214"/>
      <c r="G593" s="18">
        <v>0</v>
      </c>
      <c r="H593" s="30">
        <v>0</v>
      </c>
      <c r="I593" s="16">
        <f t="shared" si="77"/>
        <v>14.490716330542375</v>
      </c>
    </row>
    <row r="594" spans="1:11" x14ac:dyDescent="0.25">
      <c r="A594" s="21" t="s">
        <v>20</v>
      </c>
      <c r="B594" s="22">
        <v>12.779266872713761</v>
      </c>
      <c r="C594" s="22">
        <v>0</v>
      </c>
      <c r="D594" s="22">
        <v>0.23611302593950251</v>
      </c>
      <c r="E594" s="22">
        <v>0</v>
      </c>
      <c r="F594" s="214"/>
      <c r="G594" s="22">
        <v>0</v>
      </c>
      <c r="H594" s="23">
        <v>0</v>
      </c>
      <c r="I594" s="24">
        <f t="shared" si="77"/>
        <v>13.015379898653263</v>
      </c>
    </row>
    <row r="595" spans="1:11" x14ac:dyDescent="0.25">
      <c r="A595" s="32" t="s">
        <v>62</v>
      </c>
      <c r="B595" s="18">
        <v>124.28113610809767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77"/>
        <v>124.28113610809767</v>
      </c>
    </row>
    <row r="596" spans="1:11" ht="14.4" x14ac:dyDescent="0.3">
      <c r="A596" s="34" t="s">
        <v>22</v>
      </c>
      <c r="B596" s="35">
        <v>124.28113610809767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77"/>
        <v>124.28113610809767</v>
      </c>
    </row>
    <row r="597" spans="1:11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77"/>
        <v>0</v>
      </c>
    </row>
    <row r="598" spans="1:11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77"/>
        <v>0</v>
      </c>
    </row>
    <row r="599" spans="1:11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77"/>
        <v>0</v>
      </c>
    </row>
    <row r="600" spans="1:11" x14ac:dyDescent="0.25">
      <c r="A600" s="56" t="s">
        <v>25</v>
      </c>
      <c r="B600" s="57">
        <f>SUM(B579:B595)</f>
        <v>2002.9936158174198</v>
      </c>
      <c r="C600" s="57">
        <f t="shared" ref="C600:I600" si="78">SUM(C579:C595)</f>
        <v>190.50417806201347</v>
      </c>
      <c r="D600" s="57">
        <f t="shared" si="78"/>
        <v>587.3079004462121</v>
      </c>
      <c r="E600" s="57">
        <f t="shared" si="78"/>
        <v>175.5585800266515</v>
      </c>
      <c r="F600" s="57">
        <f t="shared" si="78"/>
        <v>0</v>
      </c>
      <c r="G600" s="57">
        <f t="shared" si="78"/>
        <v>367.81546174427876</v>
      </c>
      <c r="H600" s="58">
        <f t="shared" si="78"/>
        <v>9.5754520265538184E-2</v>
      </c>
      <c r="I600" s="16">
        <f t="shared" si="78"/>
        <v>3324.2754906168411</v>
      </c>
    </row>
    <row r="601" spans="1:11" s="1" customFormat="1" ht="15" thickBot="1" x14ac:dyDescent="0.35">
      <c r="A601" s="110" t="s">
        <v>86</v>
      </c>
      <c r="B601" s="98">
        <f>IF($I600=0,"-",B600/$I600)</f>
        <v>0.60253538597240364</v>
      </c>
      <c r="C601" s="98">
        <f t="shared" ref="C601:H601" si="79">IF($I600=0,"-",C600/$I600)</f>
        <v>5.7306976693037005E-2</v>
      </c>
      <c r="D601" s="98">
        <f t="shared" si="79"/>
        <v>0.17667245151731792</v>
      </c>
      <c r="E601" s="98">
        <f t="shared" si="79"/>
        <v>5.2811080345833629E-2</v>
      </c>
      <c r="F601" s="98">
        <f t="shared" si="79"/>
        <v>0</v>
      </c>
      <c r="G601" s="98">
        <f t="shared" si="79"/>
        <v>0.11064530084299005</v>
      </c>
      <c r="H601" s="99">
        <f t="shared" si="79"/>
        <v>2.8804628417776021E-5</v>
      </c>
      <c r="I601" s="63">
        <f>SUM(B601:H601)</f>
        <v>1</v>
      </c>
      <c r="K601" s="174"/>
    </row>
    <row r="602" spans="1:11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</row>
    <row r="603" spans="1:11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</row>
    <row r="604" spans="1:11" ht="14.25" customHeight="1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</row>
    <row r="605" spans="1:11" x14ac:dyDescent="0.25">
      <c r="A605" s="13" t="s">
        <v>6</v>
      </c>
      <c r="B605" s="14">
        <v>185.71168919834054</v>
      </c>
      <c r="C605" s="14">
        <v>0</v>
      </c>
      <c r="D605" s="14">
        <v>12.698235158860893</v>
      </c>
      <c r="E605" s="14">
        <v>0</v>
      </c>
      <c r="F605" s="213"/>
      <c r="G605" s="14">
        <v>0</v>
      </c>
      <c r="H605" s="15">
        <v>0</v>
      </c>
      <c r="I605" s="16">
        <f>SUM(B605:H605)</f>
        <v>198.40992435720142</v>
      </c>
    </row>
    <row r="606" spans="1:11" x14ac:dyDescent="0.25">
      <c r="A606" s="21" t="s">
        <v>7</v>
      </c>
      <c r="B606" s="22">
        <v>54.379877906024454</v>
      </c>
      <c r="C606" s="22">
        <v>0</v>
      </c>
      <c r="D606" s="22">
        <v>3.7182822499845787</v>
      </c>
      <c r="E606" s="22">
        <v>0</v>
      </c>
      <c r="F606" s="214"/>
      <c r="G606" s="22">
        <v>0</v>
      </c>
      <c r="H606" s="23">
        <v>0</v>
      </c>
      <c r="I606" s="24">
        <f>SUM(B606:H606)</f>
        <v>58.09816015600903</v>
      </c>
    </row>
    <row r="607" spans="1:11" x14ac:dyDescent="0.25">
      <c r="A607" s="29" t="s">
        <v>9</v>
      </c>
      <c r="B607" s="18">
        <v>174.10633388493528</v>
      </c>
      <c r="C607" s="18">
        <v>0</v>
      </c>
      <c r="D607" s="18">
        <v>11.904706590422922</v>
      </c>
      <c r="E607" s="18">
        <v>0</v>
      </c>
      <c r="F607" s="214"/>
      <c r="G607" s="18">
        <v>0</v>
      </c>
      <c r="H607" s="30">
        <v>0</v>
      </c>
      <c r="I607" s="16">
        <f t="shared" ref="I607:I625" si="80">SUM(B607:H607)</f>
        <v>186.01104047535821</v>
      </c>
    </row>
    <row r="608" spans="1:11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80"/>
        <v>0</v>
      </c>
    </row>
    <row r="609" spans="1:9" x14ac:dyDescent="0.25">
      <c r="A609" s="29" t="s">
        <v>15</v>
      </c>
      <c r="B609" s="18">
        <v>340.53946024766026</v>
      </c>
      <c r="C609" s="18">
        <v>0</v>
      </c>
      <c r="D609" s="18">
        <v>26.817023298898807</v>
      </c>
      <c r="E609" s="18">
        <v>0</v>
      </c>
      <c r="F609" s="214"/>
      <c r="G609" s="18">
        <v>0</v>
      </c>
      <c r="H609" s="30">
        <v>0</v>
      </c>
      <c r="I609" s="16">
        <f t="shared" si="80"/>
        <v>367.35648354655905</v>
      </c>
    </row>
    <row r="610" spans="1:9" x14ac:dyDescent="0.25">
      <c r="A610" s="21" t="s">
        <v>67</v>
      </c>
      <c r="B610" s="22">
        <v>2059.4960652731156</v>
      </c>
      <c r="C610" s="22">
        <v>0</v>
      </c>
      <c r="D610" s="22">
        <v>162.1825380420037</v>
      </c>
      <c r="E610" s="22">
        <v>0</v>
      </c>
      <c r="F610" s="214"/>
      <c r="G610" s="22">
        <v>0</v>
      </c>
      <c r="H610" s="23">
        <v>0</v>
      </c>
      <c r="I610" s="24">
        <f t="shared" si="80"/>
        <v>2221.6786033151193</v>
      </c>
    </row>
    <row r="611" spans="1:9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80"/>
        <v>0</v>
      </c>
    </row>
    <row r="612" spans="1:9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80"/>
        <v>0</v>
      </c>
    </row>
    <row r="613" spans="1:9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80"/>
        <v>0</v>
      </c>
    </row>
    <row r="614" spans="1:9" x14ac:dyDescent="0.25">
      <c r="A614" s="21" t="s">
        <v>16</v>
      </c>
      <c r="B614" s="22">
        <v>96.675122516129107</v>
      </c>
      <c r="C614" s="22">
        <v>0</v>
      </c>
      <c r="D614" s="22">
        <v>7.6130355379475976</v>
      </c>
      <c r="E614" s="22">
        <v>0</v>
      </c>
      <c r="F614" s="214"/>
      <c r="G614" s="22">
        <v>0</v>
      </c>
      <c r="H614" s="23">
        <v>0</v>
      </c>
      <c r="I614" s="24">
        <f t="shared" si="80"/>
        <v>104.2881580540767</v>
      </c>
    </row>
    <row r="615" spans="1:9" x14ac:dyDescent="0.25">
      <c r="A615" s="29" t="s">
        <v>136</v>
      </c>
      <c r="B615" s="18">
        <v>1762.8751633143386</v>
      </c>
      <c r="C615" s="18">
        <v>0</v>
      </c>
      <c r="D615" s="18">
        <v>556.69741999400162</v>
      </c>
      <c r="E615" s="18">
        <v>0</v>
      </c>
      <c r="F615" s="214"/>
      <c r="G615" s="18">
        <v>0</v>
      </c>
      <c r="H615" s="30">
        <v>0</v>
      </c>
      <c r="I615" s="16">
        <f t="shared" si="80"/>
        <v>2319.5725833083402</v>
      </c>
    </row>
    <row r="616" spans="1:9" x14ac:dyDescent="0.25">
      <c r="A616" s="21" t="s">
        <v>24</v>
      </c>
      <c r="B616" s="22">
        <v>612.35802982555219</v>
      </c>
      <c r="C616" s="22">
        <v>0</v>
      </c>
      <c r="D616" s="22">
        <v>695.59116009310287</v>
      </c>
      <c r="E616" s="22">
        <v>480.6132502708823</v>
      </c>
      <c r="F616" s="214"/>
      <c r="G616" s="22">
        <v>125.87489888046919</v>
      </c>
      <c r="H616" s="23">
        <v>0</v>
      </c>
      <c r="I616" s="24">
        <f t="shared" si="80"/>
        <v>1914.4373390700066</v>
      </c>
    </row>
    <row r="617" spans="1:9" x14ac:dyDescent="0.25">
      <c r="A617" s="29" t="s">
        <v>23</v>
      </c>
      <c r="B617" s="18">
        <v>107.60603727755196</v>
      </c>
      <c r="C617" s="18">
        <v>0</v>
      </c>
      <c r="D617" s="18">
        <v>25.044403153355283</v>
      </c>
      <c r="E617" s="18">
        <v>0</v>
      </c>
      <c r="F617" s="214"/>
      <c r="G617" s="18">
        <v>0</v>
      </c>
      <c r="H617" s="30">
        <v>0</v>
      </c>
      <c r="I617" s="16">
        <f t="shared" si="80"/>
        <v>132.65044043090725</v>
      </c>
    </row>
    <row r="618" spans="1:9" x14ac:dyDescent="0.25">
      <c r="A618" s="21" t="s">
        <v>58</v>
      </c>
      <c r="B618" s="22">
        <v>3166.3123498302584</v>
      </c>
      <c r="C618" s="22">
        <v>0</v>
      </c>
      <c r="D618" s="22">
        <v>332.37532954019287</v>
      </c>
      <c r="E618" s="22">
        <v>0</v>
      </c>
      <c r="F618" s="214"/>
      <c r="G618" s="22">
        <v>0</v>
      </c>
      <c r="H618" s="23">
        <v>0</v>
      </c>
      <c r="I618" s="24">
        <f t="shared" si="80"/>
        <v>3498.6876793704514</v>
      </c>
    </row>
    <row r="619" spans="1:9" x14ac:dyDescent="0.25">
      <c r="A619" s="29" t="s">
        <v>21</v>
      </c>
      <c r="B619" s="18">
        <v>139.67711790588967</v>
      </c>
      <c r="C619" s="18">
        <v>0</v>
      </c>
      <c r="D619" s="18">
        <v>14.662238896198364</v>
      </c>
      <c r="E619" s="18">
        <v>0</v>
      </c>
      <c r="F619" s="214"/>
      <c r="G619" s="18">
        <v>0</v>
      </c>
      <c r="H619" s="30">
        <v>0</v>
      </c>
      <c r="I619" s="16">
        <f t="shared" si="80"/>
        <v>154.33935680208805</v>
      </c>
    </row>
    <row r="620" spans="1:9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80"/>
        <v>0</v>
      </c>
    </row>
    <row r="621" spans="1:9" x14ac:dyDescent="0.25">
      <c r="A621" s="32" t="s">
        <v>62</v>
      </c>
      <c r="B621" s="18">
        <v>38.977011907629432</v>
      </c>
      <c r="C621" s="18">
        <v>0</v>
      </c>
      <c r="D621" s="18">
        <v>98.485531483172082</v>
      </c>
      <c r="E621" s="18">
        <v>0</v>
      </c>
      <c r="F621" s="214"/>
      <c r="G621" s="18">
        <v>0</v>
      </c>
      <c r="H621" s="30">
        <v>0</v>
      </c>
      <c r="I621" s="16">
        <f t="shared" si="80"/>
        <v>137.4625433908015</v>
      </c>
    </row>
    <row r="622" spans="1:9" ht="14.4" x14ac:dyDescent="0.3">
      <c r="A622" s="34" t="s">
        <v>22</v>
      </c>
      <c r="B622" s="35">
        <v>38.977011907629432</v>
      </c>
      <c r="C622" s="35">
        <v>0</v>
      </c>
      <c r="D622" s="35">
        <v>98.485531483172082</v>
      </c>
      <c r="E622" s="35">
        <v>0</v>
      </c>
      <c r="F622" s="214"/>
      <c r="G622" s="35">
        <v>0</v>
      </c>
      <c r="H622" s="36">
        <v>0</v>
      </c>
      <c r="I622" s="37">
        <f t="shared" si="80"/>
        <v>137.4625433908015</v>
      </c>
    </row>
    <row r="623" spans="1:9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80"/>
        <v>0</v>
      </c>
    </row>
    <row r="624" spans="1:9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80"/>
        <v>0</v>
      </c>
    </row>
    <row r="625" spans="1:11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80"/>
        <v>0</v>
      </c>
    </row>
    <row r="626" spans="1:11" x14ac:dyDescent="0.25">
      <c r="A626" s="56" t="s">
        <v>25</v>
      </c>
      <c r="B626" s="57">
        <f>SUM(B605:B621)</f>
        <v>8738.7142590874264</v>
      </c>
      <c r="C626" s="57">
        <f t="shared" ref="C626:I626" si="81">SUM(C605:C621)</f>
        <v>0</v>
      </c>
      <c r="D626" s="57">
        <f t="shared" si="81"/>
        <v>1947.7899040381415</v>
      </c>
      <c r="E626" s="57">
        <f t="shared" si="81"/>
        <v>480.6132502708823</v>
      </c>
      <c r="F626" s="57">
        <f t="shared" si="81"/>
        <v>0</v>
      </c>
      <c r="G626" s="57">
        <f t="shared" si="81"/>
        <v>125.87489888046919</v>
      </c>
      <c r="H626" s="58">
        <f t="shared" si="81"/>
        <v>0</v>
      </c>
      <c r="I626" s="16">
        <f t="shared" si="81"/>
        <v>11292.99231227692</v>
      </c>
    </row>
    <row r="627" spans="1:11" s="1" customFormat="1" ht="15" thickBot="1" x14ac:dyDescent="0.35">
      <c r="A627" s="110" t="s">
        <v>86</v>
      </c>
      <c r="B627" s="98">
        <f>IF($I626=0,"-",B626/$I626)</f>
        <v>0.7738174274312869</v>
      </c>
      <c r="C627" s="98">
        <f t="shared" ref="C627:H627" si="82">IF($I626=0,"-",C626/$I626)</f>
        <v>0</v>
      </c>
      <c r="D627" s="98">
        <f t="shared" si="82"/>
        <v>0.17247774993352702</v>
      </c>
      <c r="E627" s="98">
        <f t="shared" si="82"/>
        <v>4.2558538692034222E-2</v>
      </c>
      <c r="F627" s="98">
        <f t="shared" si="82"/>
        <v>0</v>
      </c>
      <c r="G627" s="98">
        <f t="shared" si="82"/>
        <v>1.1146283943151822E-2</v>
      </c>
      <c r="H627" s="99">
        <f t="shared" si="82"/>
        <v>0</v>
      </c>
      <c r="I627" s="63">
        <f>SUM(B627:H627)</f>
        <v>1</v>
      </c>
      <c r="K627" s="174"/>
    </row>
    <row r="628" spans="1:11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</row>
    <row r="629" spans="1:11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</row>
    <row r="630" spans="1:11" ht="14.2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</row>
    <row r="631" spans="1:11" x14ac:dyDescent="0.25">
      <c r="A631" s="13" t="s">
        <v>6</v>
      </c>
      <c r="B631" s="14">
        <v>0.49146316016018571</v>
      </c>
      <c r="C631" s="14">
        <v>0</v>
      </c>
      <c r="D631" s="14">
        <v>0.737964955818039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1.2294281159782248</v>
      </c>
    </row>
    <row r="632" spans="1:11" x14ac:dyDescent="0.25">
      <c r="A632" s="21" t="s">
        <v>7</v>
      </c>
      <c r="B632" s="22">
        <v>2.1327669246781991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>SUM(B632:H632)</f>
        <v>2.1327669246781991</v>
      </c>
    </row>
    <row r="633" spans="1:11" x14ac:dyDescent="0.25">
      <c r="A633" s="29" t="s">
        <v>9</v>
      </c>
      <c r="B633" s="18">
        <v>4.2833114500302454</v>
      </c>
      <c r="C633" s="18">
        <v>0</v>
      </c>
      <c r="D633" s="18">
        <v>1.3721354529466981E-2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ref="I633:I651" si="83">SUM(B633:H633)</f>
        <v>4.2970328045597119</v>
      </c>
    </row>
    <row r="634" spans="1:11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83"/>
        <v>0</v>
      </c>
    </row>
    <row r="635" spans="1:11" x14ac:dyDescent="0.25">
      <c r="A635" s="29" t="s">
        <v>15</v>
      </c>
      <c r="B635" s="18">
        <v>88.074538414825952</v>
      </c>
      <c r="C635" s="18">
        <v>0.38066367534492723</v>
      </c>
      <c r="D635" s="18">
        <v>7.0970225096738506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83"/>
        <v>95.552224599844735</v>
      </c>
    </row>
    <row r="636" spans="1:11" x14ac:dyDescent="0.25">
      <c r="A636" s="21" t="s">
        <v>67</v>
      </c>
      <c r="B636" s="22">
        <v>1.5738415407950317</v>
      </c>
      <c r="C636" s="22">
        <v>3.5518151167854228E-2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83"/>
        <v>1.6093596919628859</v>
      </c>
    </row>
    <row r="637" spans="1:11" x14ac:dyDescent="0.25">
      <c r="A637" s="29" t="s">
        <v>56</v>
      </c>
      <c r="B637" s="18">
        <v>0</v>
      </c>
      <c r="C637" s="18">
        <v>0.36437669674251494</v>
      </c>
      <c r="D637" s="18">
        <v>0</v>
      </c>
      <c r="E637" s="18">
        <v>17.685263728302353</v>
      </c>
      <c r="F637" s="18">
        <v>698.44022347317411</v>
      </c>
      <c r="G637" s="18">
        <v>0</v>
      </c>
      <c r="H637" s="30">
        <v>0</v>
      </c>
      <c r="I637" s="16">
        <f t="shared" si="83"/>
        <v>716.48986389821903</v>
      </c>
    </row>
    <row r="638" spans="1:11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8.1512894631883022</v>
      </c>
      <c r="F638" s="22">
        <v>0</v>
      </c>
      <c r="G638" s="22">
        <v>0</v>
      </c>
      <c r="H638" s="23">
        <v>0</v>
      </c>
      <c r="I638" s="24">
        <f t="shared" si="83"/>
        <v>8.1512894631883022</v>
      </c>
    </row>
    <row r="639" spans="1:11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83"/>
        <v>0</v>
      </c>
    </row>
    <row r="640" spans="1:11" x14ac:dyDescent="0.25">
      <c r="A640" s="21" t="s">
        <v>16</v>
      </c>
      <c r="B640" s="22">
        <v>10.31675309487521</v>
      </c>
      <c r="C640" s="22">
        <v>0</v>
      </c>
      <c r="D640" s="22">
        <v>4.9945793164872139E-2</v>
      </c>
      <c r="E640" s="22">
        <v>0.30390582846556541</v>
      </c>
      <c r="F640" s="22">
        <v>0</v>
      </c>
      <c r="G640" s="22">
        <v>0</v>
      </c>
      <c r="H640" s="23">
        <v>0</v>
      </c>
      <c r="I640" s="24">
        <f t="shared" si="83"/>
        <v>10.670604716505647</v>
      </c>
    </row>
    <row r="641" spans="1:11" x14ac:dyDescent="0.25">
      <c r="A641" s="29" t="s">
        <v>136</v>
      </c>
      <c r="B641" s="18">
        <v>20.89126381656985</v>
      </c>
      <c r="C641" s="18">
        <v>0</v>
      </c>
      <c r="D641" s="18">
        <v>5.3994795201224361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83"/>
        <v>26.290743336692287</v>
      </c>
    </row>
    <row r="642" spans="1:11" x14ac:dyDescent="0.25">
      <c r="A642" s="21" t="s">
        <v>24</v>
      </c>
      <c r="B642" s="22">
        <v>42.780828282362805</v>
      </c>
      <c r="C642" s="22">
        <v>5.5586134155487923E-2</v>
      </c>
      <c r="D642" s="22">
        <v>0.88489153850649171</v>
      </c>
      <c r="E642" s="22">
        <v>71.088340797507726</v>
      </c>
      <c r="F642" s="22">
        <v>0</v>
      </c>
      <c r="G642" s="22">
        <v>23.972428299996071</v>
      </c>
      <c r="H642" s="23">
        <v>0.33633295752501929</v>
      </c>
      <c r="I642" s="24">
        <f t="shared" si="83"/>
        <v>139.11840801005363</v>
      </c>
    </row>
    <row r="643" spans="1:11" x14ac:dyDescent="0.25">
      <c r="A643" s="29" t="s">
        <v>23</v>
      </c>
      <c r="B643" s="18">
        <v>1.8581663364754433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83"/>
        <v>1.8581663364754433</v>
      </c>
    </row>
    <row r="644" spans="1:11" x14ac:dyDescent="0.25">
      <c r="A644" s="21" t="s">
        <v>58</v>
      </c>
      <c r="B644" s="22">
        <v>136.59223121180344</v>
      </c>
      <c r="C644" s="22">
        <v>6.1871644837801139</v>
      </c>
      <c r="D644" s="22">
        <v>77.776654131053903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83"/>
        <v>220.55604982663746</v>
      </c>
    </row>
    <row r="645" spans="1:11" x14ac:dyDescent="0.25">
      <c r="A645" s="29" t="s">
        <v>21</v>
      </c>
      <c r="B645" s="18">
        <v>37.354546278338901</v>
      </c>
      <c r="C645" s="18">
        <v>0</v>
      </c>
      <c r="D645" s="18">
        <v>10.892265094029224</v>
      </c>
      <c r="E645" s="18">
        <v>0</v>
      </c>
      <c r="F645" s="18">
        <v>9.2515437192989793</v>
      </c>
      <c r="G645" s="18">
        <v>0</v>
      </c>
      <c r="H645" s="30">
        <v>0</v>
      </c>
      <c r="I645" s="16">
        <f t="shared" si="83"/>
        <v>57.498355091667108</v>
      </c>
    </row>
    <row r="646" spans="1:11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83"/>
        <v>0</v>
      </c>
    </row>
    <row r="647" spans="1:11" x14ac:dyDescent="0.25">
      <c r="A647" s="32" t="s">
        <v>62</v>
      </c>
      <c r="B647" s="18">
        <v>1.8561275819515874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83"/>
        <v>1.8561275819515874</v>
      </c>
    </row>
    <row r="648" spans="1:11" ht="14.4" x14ac:dyDescent="0.3">
      <c r="A648" s="34" t="s">
        <v>22</v>
      </c>
      <c r="B648" s="35">
        <v>1.8561275819515874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83"/>
        <v>1.8561275819515874</v>
      </c>
    </row>
    <row r="649" spans="1:11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83"/>
        <v>0</v>
      </c>
    </row>
    <row r="650" spans="1:11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83"/>
        <v>0</v>
      </c>
    </row>
    <row r="651" spans="1:11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83"/>
        <v>0</v>
      </c>
    </row>
    <row r="652" spans="1:11" x14ac:dyDescent="0.25">
      <c r="A652" s="56" t="s">
        <v>25</v>
      </c>
      <c r="B652" s="57">
        <f>SUM(B631:B647)</f>
        <v>348.20583809286683</v>
      </c>
      <c r="C652" s="57">
        <f t="shared" ref="C652:I652" si="84">SUM(C631:C647)</f>
        <v>7.0233091411908983</v>
      </c>
      <c r="D652" s="57">
        <f t="shared" si="84"/>
        <v>102.85194489689829</v>
      </c>
      <c r="E652" s="57">
        <f t="shared" si="84"/>
        <v>97.228799817463951</v>
      </c>
      <c r="F652" s="57">
        <f t="shared" si="84"/>
        <v>707.69176719247309</v>
      </c>
      <c r="G652" s="57">
        <f t="shared" si="84"/>
        <v>23.972428299996071</v>
      </c>
      <c r="H652" s="58">
        <f t="shared" si="84"/>
        <v>0.33633295752501929</v>
      </c>
      <c r="I652" s="16">
        <f t="shared" si="84"/>
        <v>1287.310420398414</v>
      </c>
    </row>
    <row r="653" spans="1:11" s="1" customFormat="1" ht="15" thickBot="1" x14ac:dyDescent="0.35">
      <c r="A653" s="110" t="s">
        <v>86</v>
      </c>
      <c r="B653" s="98">
        <f>IF($I652=0,"-",B652/$I652)</f>
        <v>0.27049096517458426</v>
      </c>
      <c r="C653" s="98">
        <f t="shared" ref="C653:H653" si="85">IF($I652=0,"-",C652/$I652)</f>
        <v>5.4558007376474364E-3</v>
      </c>
      <c r="D653" s="98">
        <f t="shared" si="85"/>
        <v>7.9896770248365043E-2</v>
      </c>
      <c r="E653" s="98">
        <f t="shared" si="85"/>
        <v>7.5528635732920027E-2</v>
      </c>
      <c r="F653" s="98">
        <f t="shared" si="85"/>
        <v>0.54974445633202229</v>
      </c>
      <c r="G653" s="98">
        <f t="shared" si="85"/>
        <v>1.8622103822150966E-2</v>
      </c>
      <c r="H653" s="99">
        <f t="shared" si="85"/>
        <v>2.6126795231015568E-4</v>
      </c>
      <c r="I653" s="63">
        <f>SUM(B653:H653)</f>
        <v>1.0000000000000002</v>
      </c>
      <c r="K653" s="174"/>
    </row>
    <row r="654" spans="1:11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F33:F53"/>
    <mergeCell ref="A57:A58"/>
    <mergeCell ref="B59:E79"/>
    <mergeCell ref="G59:H79"/>
    <mergeCell ref="A83:A84"/>
    <mergeCell ref="A109:A110"/>
    <mergeCell ref="B110:I110"/>
    <mergeCell ref="F111:F131"/>
    <mergeCell ref="A135:A136"/>
    <mergeCell ref="B136:I136"/>
    <mergeCell ref="F137:F157"/>
    <mergeCell ref="A161:A162"/>
    <mergeCell ref="B162:I162"/>
    <mergeCell ref="F163:F183"/>
    <mergeCell ref="A187:A188"/>
    <mergeCell ref="B188:I188"/>
    <mergeCell ref="F189:F209"/>
    <mergeCell ref="A213:A214"/>
    <mergeCell ref="B214:I214"/>
    <mergeCell ref="F215:F235"/>
    <mergeCell ref="A239:A240"/>
    <mergeCell ref="B240:I240"/>
    <mergeCell ref="F241:F261"/>
    <mergeCell ref="A265:A266"/>
    <mergeCell ref="B266:I266"/>
    <mergeCell ref="F267:F287"/>
    <mergeCell ref="A291:A292"/>
    <mergeCell ref="B292:I292"/>
    <mergeCell ref="F293:F313"/>
    <mergeCell ref="A317:A318"/>
    <mergeCell ref="B318:I318"/>
    <mergeCell ref="F319:F339"/>
    <mergeCell ref="A343:A344"/>
    <mergeCell ref="B344:I344"/>
    <mergeCell ref="F345:F365"/>
    <mergeCell ref="A369:A370"/>
    <mergeCell ref="B370:I370"/>
    <mergeCell ref="F371:F391"/>
    <mergeCell ref="A395:A396"/>
    <mergeCell ref="B396:I396"/>
    <mergeCell ref="F397:F417"/>
    <mergeCell ref="A421:A422"/>
    <mergeCell ref="B422:I422"/>
    <mergeCell ref="F423:F443"/>
    <mergeCell ref="A447:A448"/>
    <mergeCell ref="B448:I448"/>
    <mergeCell ref="B449:E469"/>
    <mergeCell ref="G449:H469"/>
    <mergeCell ref="A473:A474"/>
    <mergeCell ref="B474:I474"/>
    <mergeCell ref="B475:E495"/>
    <mergeCell ref="G475:H495"/>
    <mergeCell ref="A499:A500"/>
    <mergeCell ref="B500:I500"/>
    <mergeCell ref="B501:E521"/>
    <mergeCell ref="G501:H521"/>
    <mergeCell ref="A525:A526"/>
    <mergeCell ref="B526:I526"/>
    <mergeCell ref="B527:E547"/>
    <mergeCell ref="G527:H547"/>
    <mergeCell ref="A551:A552"/>
    <mergeCell ref="B552:I552"/>
    <mergeCell ref="B553:E573"/>
    <mergeCell ref="G553:H573"/>
    <mergeCell ref="F605:F625"/>
    <mergeCell ref="A629:A630"/>
    <mergeCell ref="B630:I630"/>
    <mergeCell ref="A577:A578"/>
    <mergeCell ref="B578:I578"/>
    <mergeCell ref="F579:F599"/>
    <mergeCell ref="A603:A604"/>
    <mergeCell ref="B604:I604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Tabelle2">
    <tabColor rgb="FF008000"/>
  </sheetPr>
  <dimension ref="A1:L654"/>
  <sheetViews>
    <sheetView topLeftCell="A148" zoomScale="60" zoomScaleNormal="60" workbookViewId="0">
      <selection sqref="A1:I3"/>
    </sheetView>
  </sheetViews>
  <sheetFormatPr defaultColWidth="11" defaultRowHeight="13.8" x14ac:dyDescent="0.25"/>
  <cols>
    <col min="1" max="1" width="42.59765625" customWidth="1"/>
    <col min="2" max="9" width="16.59765625" style="6" customWidth="1"/>
    <col min="10" max="10" width="13.59765625" bestFit="1" customWidth="1"/>
    <col min="11" max="11" width="11" style="175"/>
    <col min="12" max="16384" width="11" style="6"/>
  </cols>
  <sheetData>
    <row r="1" spans="1:12" ht="15" customHeight="1" thickTop="1" x14ac:dyDescent="0.25">
      <c r="A1" s="248" t="s">
        <v>107</v>
      </c>
      <c r="B1" s="249"/>
      <c r="C1" s="249"/>
      <c r="D1" s="249"/>
      <c r="E1" s="249"/>
      <c r="F1" s="249"/>
      <c r="G1" s="249"/>
      <c r="H1" s="249"/>
      <c r="I1" s="250"/>
    </row>
    <row r="2" spans="1:12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</row>
    <row r="3" spans="1:12" ht="36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</row>
    <row r="4" spans="1:12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</row>
    <row r="5" spans="1:12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  <c r="L5" s="134"/>
    </row>
    <row r="6" spans="1:12" ht="13.5" customHeight="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</row>
    <row r="7" spans="1:12" ht="13.5" customHeight="1" x14ac:dyDescent="0.25">
      <c r="A7" s="13" t="s">
        <v>6</v>
      </c>
      <c r="B7" s="14">
        <f>B33+B59+B85</f>
        <v>207.52386416840068</v>
      </c>
      <c r="C7" s="14">
        <f t="shared" ref="C7:H7" si="0">C33+C59+C85</f>
        <v>6.8857343299372903E-3</v>
      </c>
      <c r="D7" s="14">
        <f t="shared" si="0"/>
        <v>16.217290186547256</v>
      </c>
      <c r="E7" s="14">
        <f t="shared" si="0"/>
        <v>6.8857343299372903E-3</v>
      </c>
      <c r="F7" s="14">
        <f t="shared" si="0"/>
        <v>3.0889378724917697E-2</v>
      </c>
      <c r="G7" s="14">
        <f t="shared" si="0"/>
        <v>0</v>
      </c>
      <c r="H7" s="15">
        <f t="shared" si="0"/>
        <v>0</v>
      </c>
      <c r="I7" s="16">
        <f>SUM(B7:H7)</f>
        <v>223.78581520233269</v>
      </c>
      <c r="J7" s="6"/>
      <c r="K7" s="175">
        <v>0</v>
      </c>
    </row>
    <row r="8" spans="1:12" ht="13.5" customHeight="1" x14ac:dyDescent="0.25">
      <c r="A8" s="21" t="s">
        <v>7</v>
      </c>
      <c r="B8" s="22">
        <f t="shared" ref="B8:H23" si="1">B34+B60+B86</f>
        <v>66.15273327295877</v>
      </c>
      <c r="C8" s="22">
        <f t="shared" si="1"/>
        <v>0</v>
      </c>
      <c r="D8" s="22">
        <f t="shared" si="1"/>
        <v>5.1303010408512613</v>
      </c>
      <c r="E8" s="22">
        <f t="shared" si="1"/>
        <v>0</v>
      </c>
      <c r="F8" s="22">
        <f t="shared" si="1"/>
        <v>0.15143499999999999</v>
      </c>
      <c r="G8" s="22">
        <f t="shared" si="1"/>
        <v>0</v>
      </c>
      <c r="H8" s="23">
        <f t="shared" si="1"/>
        <v>0</v>
      </c>
      <c r="I8" s="24">
        <f>SUM(B8:H8)</f>
        <v>71.434469313810041</v>
      </c>
      <c r="J8" s="6"/>
      <c r="K8" s="175">
        <v>0</v>
      </c>
    </row>
    <row r="9" spans="1:12" ht="13.5" customHeight="1" x14ac:dyDescent="0.25">
      <c r="A9" s="29" t="s">
        <v>9</v>
      </c>
      <c r="B9" s="18">
        <f t="shared" si="1"/>
        <v>184.18802411361509</v>
      </c>
      <c r="C9" s="18">
        <f t="shared" si="1"/>
        <v>0</v>
      </c>
      <c r="D9" s="18">
        <f t="shared" si="1"/>
        <v>12.065537259939045</v>
      </c>
      <c r="E9" s="18">
        <f t="shared" si="1"/>
        <v>0</v>
      </c>
      <c r="F9" s="18">
        <f t="shared" si="1"/>
        <v>0</v>
      </c>
      <c r="G9" s="18">
        <f t="shared" si="1"/>
        <v>0</v>
      </c>
      <c r="H9" s="30">
        <f t="shared" si="1"/>
        <v>0</v>
      </c>
      <c r="I9" s="16">
        <f t="shared" ref="I9:I27" si="2">SUM(B9:H9)</f>
        <v>196.25356137355413</v>
      </c>
      <c r="J9" s="6"/>
      <c r="K9" s="175">
        <v>0</v>
      </c>
    </row>
    <row r="10" spans="1:12" ht="13.5" customHeight="1" x14ac:dyDescent="0.25">
      <c r="A10" s="21" t="s">
        <v>54</v>
      </c>
      <c r="B10" s="22">
        <f t="shared" si="1"/>
        <v>0</v>
      </c>
      <c r="C10" s="22">
        <f t="shared" si="1"/>
        <v>0</v>
      </c>
      <c r="D10" s="22">
        <f t="shared" si="1"/>
        <v>0</v>
      </c>
      <c r="E10" s="22">
        <f t="shared" si="1"/>
        <v>0</v>
      </c>
      <c r="F10" s="22">
        <f t="shared" si="1"/>
        <v>0</v>
      </c>
      <c r="G10" s="22">
        <f t="shared" si="1"/>
        <v>0</v>
      </c>
      <c r="H10" s="23">
        <f t="shared" si="1"/>
        <v>0</v>
      </c>
      <c r="I10" s="24">
        <f t="shared" si="2"/>
        <v>0</v>
      </c>
      <c r="J10" s="6"/>
      <c r="K10" s="175">
        <v>0</v>
      </c>
    </row>
    <row r="11" spans="1:12" ht="13.5" customHeight="1" x14ac:dyDescent="0.25">
      <c r="A11" s="29" t="s">
        <v>15</v>
      </c>
      <c r="B11" s="18">
        <f t="shared" si="1"/>
        <v>733.79037640213107</v>
      </c>
      <c r="C11" s="18">
        <f t="shared" si="1"/>
        <v>80.941674818294672</v>
      </c>
      <c r="D11" s="18">
        <f t="shared" si="1"/>
        <v>84.247989909290425</v>
      </c>
      <c r="E11" s="18">
        <f t="shared" si="1"/>
        <v>8.3203082605193366</v>
      </c>
      <c r="F11" s="18">
        <f t="shared" si="1"/>
        <v>0</v>
      </c>
      <c r="G11" s="18">
        <f t="shared" si="1"/>
        <v>0</v>
      </c>
      <c r="H11" s="30">
        <f t="shared" si="1"/>
        <v>0</v>
      </c>
      <c r="I11" s="16">
        <f t="shared" si="2"/>
        <v>907.30034939023562</v>
      </c>
      <c r="J11" s="6"/>
      <c r="K11" s="175">
        <v>0</v>
      </c>
    </row>
    <row r="12" spans="1:12" ht="13.5" customHeight="1" x14ac:dyDescent="0.25">
      <c r="A12" s="21" t="s">
        <v>67</v>
      </c>
      <c r="B12" s="22">
        <f t="shared" si="1"/>
        <v>2690.1791459932497</v>
      </c>
      <c r="C12" s="22">
        <f t="shared" si="1"/>
        <v>7.7582289426244841</v>
      </c>
      <c r="D12" s="22">
        <f t="shared" si="1"/>
        <v>189.17857936263596</v>
      </c>
      <c r="E12" s="22">
        <f t="shared" si="1"/>
        <v>5.8166526489412979E-2</v>
      </c>
      <c r="F12" s="22">
        <f t="shared" si="1"/>
        <v>0</v>
      </c>
      <c r="G12" s="22">
        <f t="shared" si="1"/>
        <v>0</v>
      </c>
      <c r="H12" s="23">
        <f t="shared" si="1"/>
        <v>0</v>
      </c>
      <c r="I12" s="24">
        <f t="shared" si="2"/>
        <v>2887.1741208249996</v>
      </c>
      <c r="J12" s="6"/>
      <c r="K12" s="175">
        <v>0</v>
      </c>
    </row>
    <row r="13" spans="1:12" ht="13.5" customHeight="1" x14ac:dyDescent="0.25">
      <c r="A13" s="29" t="s">
        <v>56</v>
      </c>
      <c r="B13" s="18">
        <f t="shared" si="1"/>
        <v>1.0085543336460208E-7</v>
      </c>
      <c r="C13" s="18">
        <f t="shared" si="1"/>
        <v>1.1690359245047068</v>
      </c>
      <c r="D13" s="18">
        <f t="shared" si="1"/>
        <v>0.49553890608888806</v>
      </c>
      <c r="E13" s="18">
        <f t="shared" si="1"/>
        <v>230.82611081001761</v>
      </c>
      <c r="F13" s="18">
        <f t="shared" si="1"/>
        <v>6610.5411802463677</v>
      </c>
      <c r="G13" s="18">
        <f t="shared" si="1"/>
        <v>0</v>
      </c>
      <c r="H13" s="30">
        <f t="shared" si="1"/>
        <v>0</v>
      </c>
      <c r="I13" s="16">
        <f t="shared" si="2"/>
        <v>6843.031865987834</v>
      </c>
      <c r="J13" s="6"/>
      <c r="K13" s="175">
        <v>0</v>
      </c>
    </row>
    <row r="14" spans="1:12" ht="13.5" customHeight="1" x14ac:dyDescent="0.25">
      <c r="A14" s="21" t="s">
        <v>11</v>
      </c>
      <c r="B14" s="22">
        <f t="shared" si="1"/>
        <v>3.8003654189970787E-7</v>
      </c>
      <c r="C14" s="22">
        <f t="shared" si="1"/>
        <v>2.9738873085768978E-7</v>
      </c>
      <c r="D14" s="22">
        <f t="shared" si="1"/>
        <v>8.6287570869128336E-3</v>
      </c>
      <c r="E14" s="22">
        <f t="shared" si="1"/>
        <v>10.337210523134699</v>
      </c>
      <c r="F14" s="22">
        <f t="shared" si="1"/>
        <v>3191.3528406579017</v>
      </c>
      <c r="G14" s="22">
        <f t="shared" si="1"/>
        <v>0</v>
      </c>
      <c r="H14" s="23">
        <f t="shared" si="1"/>
        <v>0</v>
      </c>
      <c r="I14" s="24">
        <f t="shared" si="2"/>
        <v>3201.6986806155487</v>
      </c>
      <c r="J14" s="6"/>
      <c r="K14" s="175">
        <v>0</v>
      </c>
    </row>
    <row r="15" spans="1:12" ht="13.5" customHeight="1" x14ac:dyDescent="0.25">
      <c r="A15" s="29" t="s">
        <v>57</v>
      </c>
      <c r="B15" s="18">
        <f t="shared" si="1"/>
        <v>0</v>
      </c>
      <c r="C15" s="18">
        <f t="shared" si="1"/>
        <v>0</v>
      </c>
      <c r="D15" s="18">
        <f t="shared" si="1"/>
        <v>0</v>
      </c>
      <c r="E15" s="18">
        <f t="shared" si="1"/>
        <v>14.925033923584536</v>
      </c>
      <c r="F15" s="18">
        <f t="shared" si="1"/>
        <v>0</v>
      </c>
      <c r="G15" s="18">
        <f t="shared" si="1"/>
        <v>0</v>
      </c>
      <c r="H15" s="30">
        <f t="shared" si="1"/>
        <v>0</v>
      </c>
      <c r="I15" s="16">
        <f t="shared" si="2"/>
        <v>14.925033923584536</v>
      </c>
      <c r="J15" s="6"/>
      <c r="K15" s="175">
        <v>0</v>
      </c>
    </row>
    <row r="16" spans="1:12" ht="13.5" customHeight="1" x14ac:dyDescent="0.25">
      <c r="A16" s="21" t="s">
        <v>16</v>
      </c>
      <c r="B16" s="22">
        <f t="shared" si="1"/>
        <v>124.46859342985489</v>
      </c>
      <c r="C16" s="22">
        <f t="shared" si="1"/>
        <v>2.9077436800743155</v>
      </c>
      <c r="D16" s="22">
        <f t="shared" si="1"/>
        <v>23.43655580763874</v>
      </c>
      <c r="E16" s="22">
        <f t="shared" si="1"/>
        <v>2.0609033039484324</v>
      </c>
      <c r="F16" s="22">
        <f t="shared" si="1"/>
        <v>5.4826113064134905</v>
      </c>
      <c r="G16" s="22">
        <f t="shared" si="1"/>
        <v>0</v>
      </c>
      <c r="H16" s="23">
        <f t="shared" si="1"/>
        <v>0</v>
      </c>
      <c r="I16" s="24">
        <f t="shared" si="2"/>
        <v>158.35640752792989</v>
      </c>
      <c r="J16" s="6"/>
      <c r="K16" s="175">
        <v>0</v>
      </c>
    </row>
    <row r="17" spans="1:11" ht="13.5" customHeight="1" x14ac:dyDescent="0.25">
      <c r="A17" s="29" t="s">
        <v>136</v>
      </c>
      <c r="B17" s="18">
        <f t="shared" si="1"/>
        <v>2823.3227688468996</v>
      </c>
      <c r="C17" s="18">
        <f t="shared" si="1"/>
        <v>523.52453829694082</v>
      </c>
      <c r="D17" s="18">
        <f t="shared" si="1"/>
        <v>934.64087924561397</v>
      </c>
      <c r="E17" s="18">
        <f t="shared" si="1"/>
        <v>46.35382858631133</v>
      </c>
      <c r="F17" s="18">
        <f t="shared" si="1"/>
        <v>0</v>
      </c>
      <c r="G17" s="18">
        <f t="shared" si="1"/>
        <v>0</v>
      </c>
      <c r="H17" s="30">
        <f t="shared" si="1"/>
        <v>0</v>
      </c>
      <c r="I17" s="16">
        <f t="shared" si="2"/>
        <v>4327.8420149757658</v>
      </c>
      <c r="J17" s="6"/>
      <c r="K17" s="175">
        <v>0</v>
      </c>
    </row>
    <row r="18" spans="1:11" ht="13.5" customHeight="1" x14ac:dyDescent="0.25">
      <c r="A18" s="21" t="s">
        <v>24</v>
      </c>
      <c r="B18" s="22">
        <f t="shared" si="1"/>
        <v>971.98403183175583</v>
      </c>
      <c r="C18" s="22">
        <f t="shared" si="1"/>
        <v>6.139462662318464</v>
      </c>
      <c r="D18" s="22">
        <f t="shared" si="1"/>
        <v>1451.7543566276727</v>
      </c>
      <c r="E18" s="22">
        <f t="shared" si="1"/>
        <v>1261.4785952560028</v>
      </c>
      <c r="F18" s="22">
        <f t="shared" si="1"/>
        <v>62.806885590950444</v>
      </c>
      <c r="G18" s="22">
        <f t="shared" si="1"/>
        <v>666.26118288122677</v>
      </c>
      <c r="H18" s="23">
        <f t="shared" si="1"/>
        <v>2.1785069215846806</v>
      </c>
      <c r="I18" s="24">
        <f t="shared" si="2"/>
        <v>4422.6030217715115</v>
      </c>
      <c r="J18" s="6"/>
      <c r="K18" s="175">
        <v>0</v>
      </c>
    </row>
    <row r="19" spans="1:11" ht="13.5" customHeight="1" x14ac:dyDescent="0.25">
      <c r="A19" s="29" t="s">
        <v>23</v>
      </c>
      <c r="B19" s="18">
        <f t="shared" si="1"/>
        <v>347.41615534783455</v>
      </c>
      <c r="C19" s="18">
        <f t="shared" si="1"/>
        <v>3.2025893368284866</v>
      </c>
      <c r="D19" s="18">
        <f t="shared" si="1"/>
        <v>35.283831782496492</v>
      </c>
      <c r="E19" s="18">
        <f t="shared" si="1"/>
        <v>1.2346911115969029E-7</v>
      </c>
      <c r="F19" s="18">
        <f t="shared" si="1"/>
        <v>0</v>
      </c>
      <c r="G19" s="18">
        <f t="shared" si="1"/>
        <v>0</v>
      </c>
      <c r="H19" s="30">
        <f t="shared" si="1"/>
        <v>0</v>
      </c>
      <c r="I19" s="16">
        <f t="shared" si="2"/>
        <v>385.90257659062866</v>
      </c>
      <c r="J19" s="6"/>
      <c r="K19" s="175">
        <v>0</v>
      </c>
    </row>
    <row r="20" spans="1:11" ht="13.5" customHeight="1" x14ac:dyDescent="0.25">
      <c r="A20" s="21" t="s">
        <v>58</v>
      </c>
      <c r="B20" s="22">
        <f t="shared" si="1"/>
        <v>3625.6305678073386</v>
      </c>
      <c r="C20" s="22">
        <f t="shared" si="1"/>
        <v>11.562069122601692</v>
      </c>
      <c r="D20" s="22">
        <f t="shared" si="1"/>
        <v>458.89350021561626</v>
      </c>
      <c r="E20" s="22">
        <f t="shared" si="1"/>
        <v>0.9284947633872348</v>
      </c>
      <c r="F20" s="22">
        <f t="shared" si="1"/>
        <v>0</v>
      </c>
      <c r="G20" s="22">
        <f t="shared" si="1"/>
        <v>0</v>
      </c>
      <c r="H20" s="23">
        <f t="shared" si="1"/>
        <v>0</v>
      </c>
      <c r="I20" s="24">
        <f t="shared" si="2"/>
        <v>4097.0146319089436</v>
      </c>
      <c r="J20" s="6"/>
      <c r="K20" s="175">
        <v>0</v>
      </c>
    </row>
    <row r="21" spans="1:11" ht="13.5" customHeight="1" x14ac:dyDescent="0.25">
      <c r="A21" s="29" t="s">
        <v>21</v>
      </c>
      <c r="B21" s="18">
        <f t="shared" si="1"/>
        <v>197.67297719487317</v>
      </c>
      <c r="C21" s="18">
        <f t="shared" si="1"/>
        <v>25.391263107314821</v>
      </c>
      <c r="D21" s="18">
        <f t="shared" si="1"/>
        <v>47.771246926165674</v>
      </c>
      <c r="E21" s="18">
        <f t="shared" si="1"/>
        <v>15.14642394712595</v>
      </c>
      <c r="F21" s="18">
        <f t="shared" si="1"/>
        <v>29.123032842641088</v>
      </c>
      <c r="G21" s="18">
        <f t="shared" si="1"/>
        <v>0</v>
      </c>
      <c r="H21" s="30">
        <f t="shared" si="1"/>
        <v>0</v>
      </c>
      <c r="I21" s="16">
        <f t="shared" si="2"/>
        <v>315.10494401812065</v>
      </c>
      <c r="J21" s="6"/>
      <c r="K21" s="175">
        <v>0</v>
      </c>
    </row>
    <row r="22" spans="1:11" ht="13.5" customHeight="1" x14ac:dyDescent="0.25">
      <c r="A22" s="21" t="s">
        <v>20</v>
      </c>
      <c r="B22" s="22">
        <f t="shared" si="1"/>
        <v>13.437059764405658</v>
      </c>
      <c r="C22" s="22">
        <f t="shared" si="1"/>
        <v>0</v>
      </c>
      <c r="D22" s="22">
        <f t="shared" si="1"/>
        <v>0.24826657681576553</v>
      </c>
      <c r="E22" s="22">
        <f t="shared" si="1"/>
        <v>0</v>
      </c>
      <c r="F22" s="22">
        <f t="shared" si="1"/>
        <v>0</v>
      </c>
      <c r="G22" s="22">
        <f t="shared" si="1"/>
        <v>0</v>
      </c>
      <c r="H22" s="23">
        <f t="shared" si="1"/>
        <v>0</v>
      </c>
      <c r="I22" s="24">
        <f t="shared" si="2"/>
        <v>13.685326341221424</v>
      </c>
      <c r="J22" s="6"/>
      <c r="K22" s="175">
        <v>0</v>
      </c>
    </row>
    <row r="23" spans="1:11" ht="13.5" customHeight="1" x14ac:dyDescent="0.25">
      <c r="A23" s="32" t="s">
        <v>62</v>
      </c>
      <c r="B23" s="18">
        <f t="shared" si="1"/>
        <v>156.51400496912046</v>
      </c>
      <c r="C23" s="18">
        <f t="shared" si="1"/>
        <v>0</v>
      </c>
      <c r="D23" s="18">
        <f t="shared" si="1"/>
        <v>94.522911295849156</v>
      </c>
      <c r="E23" s="18">
        <f t="shared" si="1"/>
        <v>0</v>
      </c>
      <c r="F23" s="18">
        <f t="shared" si="1"/>
        <v>0</v>
      </c>
      <c r="G23" s="18">
        <f t="shared" si="1"/>
        <v>0</v>
      </c>
      <c r="H23" s="30">
        <f t="shared" si="1"/>
        <v>0</v>
      </c>
      <c r="I23" s="16">
        <f t="shared" si="2"/>
        <v>251.03691626496962</v>
      </c>
      <c r="J23" s="6"/>
      <c r="K23" s="175">
        <v>0</v>
      </c>
    </row>
    <row r="24" spans="1:11" ht="13.5" customHeight="1" x14ac:dyDescent="0.3">
      <c r="A24" s="34" t="s">
        <v>22</v>
      </c>
      <c r="B24" s="35">
        <f t="shared" ref="B24:H27" si="3">B50+B76+B102</f>
        <v>156.51400496912046</v>
      </c>
      <c r="C24" s="35">
        <f t="shared" si="3"/>
        <v>0</v>
      </c>
      <c r="D24" s="35">
        <f t="shared" si="3"/>
        <v>94.522911295849156</v>
      </c>
      <c r="E24" s="35">
        <f t="shared" si="3"/>
        <v>0</v>
      </c>
      <c r="F24" s="22">
        <f t="shared" si="3"/>
        <v>0</v>
      </c>
      <c r="G24" s="35">
        <f t="shared" si="3"/>
        <v>0</v>
      </c>
      <c r="H24" s="36">
        <f t="shared" si="3"/>
        <v>0</v>
      </c>
      <c r="I24" s="24">
        <f t="shared" si="2"/>
        <v>251.03691626496962</v>
      </c>
      <c r="J24" s="6"/>
      <c r="K24" s="175">
        <v>0</v>
      </c>
    </row>
    <row r="25" spans="1:11" ht="13.5" customHeight="1" x14ac:dyDescent="0.3">
      <c r="A25" s="42" t="s">
        <v>18</v>
      </c>
      <c r="B25" s="43">
        <f t="shared" si="3"/>
        <v>0</v>
      </c>
      <c r="C25" s="43">
        <f t="shared" si="3"/>
        <v>0</v>
      </c>
      <c r="D25" s="43">
        <f t="shared" si="3"/>
        <v>0</v>
      </c>
      <c r="E25" s="43">
        <f t="shared" si="3"/>
        <v>0</v>
      </c>
      <c r="F25" s="18">
        <f t="shared" si="3"/>
        <v>0</v>
      </c>
      <c r="G25" s="43">
        <f t="shared" si="3"/>
        <v>0</v>
      </c>
      <c r="H25" s="44">
        <f t="shared" si="3"/>
        <v>0</v>
      </c>
      <c r="I25" s="16">
        <f t="shared" si="2"/>
        <v>0</v>
      </c>
      <c r="J25" s="6"/>
      <c r="K25" s="175">
        <v>0</v>
      </c>
    </row>
    <row r="26" spans="1:11" ht="13.5" customHeight="1" x14ac:dyDescent="0.3">
      <c r="A26" s="34" t="s">
        <v>19</v>
      </c>
      <c r="B26" s="35">
        <f t="shared" si="3"/>
        <v>0</v>
      </c>
      <c r="C26" s="35">
        <f t="shared" si="3"/>
        <v>0</v>
      </c>
      <c r="D26" s="35">
        <f t="shared" si="3"/>
        <v>0</v>
      </c>
      <c r="E26" s="35">
        <f t="shared" si="3"/>
        <v>0</v>
      </c>
      <c r="F26" s="22">
        <f t="shared" si="3"/>
        <v>0</v>
      </c>
      <c r="G26" s="35">
        <f t="shared" si="3"/>
        <v>0</v>
      </c>
      <c r="H26" s="36">
        <f t="shared" si="3"/>
        <v>0</v>
      </c>
      <c r="I26" s="24">
        <f t="shared" si="2"/>
        <v>0</v>
      </c>
      <c r="J26" s="6"/>
      <c r="K26" s="175">
        <v>0</v>
      </c>
    </row>
    <row r="27" spans="1:11" ht="13.5" customHeight="1" thickBot="1" x14ac:dyDescent="0.35">
      <c r="A27" s="49" t="s">
        <v>10</v>
      </c>
      <c r="B27" s="50">
        <f t="shared" si="3"/>
        <v>0</v>
      </c>
      <c r="C27" s="50">
        <f t="shared" si="3"/>
        <v>0</v>
      </c>
      <c r="D27" s="50">
        <f t="shared" si="3"/>
        <v>0</v>
      </c>
      <c r="E27" s="50">
        <f t="shared" si="3"/>
        <v>0</v>
      </c>
      <c r="F27" s="18">
        <f t="shared" si="3"/>
        <v>0</v>
      </c>
      <c r="G27" s="50">
        <f t="shared" si="3"/>
        <v>0</v>
      </c>
      <c r="H27" s="51">
        <f t="shared" si="3"/>
        <v>0</v>
      </c>
      <c r="I27" s="16">
        <f t="shared" si="2"/>
        <v>0</v>
      </c>
      <c r="J27" s="6"/>
      <c r="K27" s="175">
        <v>0</v>
      </c>
    </row>
    <row r="28" spans="1:11" ht="13.5" customHeight="1" x14ac:dyDescent="0.25">
      <c r="A28" s="56" t="s">
        <v>25</v>
      </c>
      <c r="B28" s="57">
        <f>SUM(B7:B23)</f>
        <v>12142.280303623331</v>
      </c>
      <c r="C28" s="57">
        <f t="shared" ref="C28:I28" si="4">SUM(C7:C23)</f>
        <v>662.6034919232211</v>
      </c>
      <c r="D28" s="57">
        <f t="shared" si="4"/>
        <v>3353.8954139003085</v>
      </c>
      <c r="E28" s="57">
        <f t="shared" si="4"/>
        <v>1590.4419617583203</v>
      </c>
      <c r="F28" s="129">
        <f t="shared" si="4"/>
        <v>9899.4888750229984</v>
      </c>
      <c r="G28" s="57">
        <f t="shared" si="4"/>
        <v>666.26118288122677</v>
      </c>
      <c r="H28" s="58">
        <f t="shared" si="4"/>
        <v>2.1785069215846806</v>
      </c>
      <c r="I28" s="131">
        <f t="shared" si="4"/>
        <v>28317.149736030995</v>
      </c>
      <c r="J28" s="177">
        <v>0</v>
      </c>
      <c r="K28" s="175">
        <v>0</v>
      </c>
    </row>
    <row r="29" spans="1:11" s="1" customFormat="1" ht="13.5" customHeight="1" thickBot="1" x14ac:dyDescent="0.35">
      <c r="A29" s="61" t="s">
        <v>86</v>
      </c>
      <c r="B29" s="62">
        <f>IF($I28=0,"-",B28/$I28)</f>
        <v>0.42879599171569815</v>
      </c>
      <c r="C29" s="62">
        <f t="shared" ref="C29:H29" si="5">IF($I28=0,"-",C28/$I28)</f>
        <v>2.3399370985425078E-2</v>
      </c>
      <c r="D29" s="62">
        <f t="shared" si="5"/>
        <v>0.11844043080482715</v>
      </c>
      <c r="E29" s="62">
        <f t="shared" si="5"/>
        <v>5.6165326545370056E-2</v>
      </c>
      <c r="F29" s="62">
        <f t="shared" si="5"/>
        <v>0.34959340778661774</v>
      </c>
      <c r="G29" s="62">
        <f t="shared" si="5"/>
        <v>2.3528539739770139E-2</v>
      </c>
      <c r="H29" s="62">
        <f t="shared" si="5"/>
        <v>7.6932422291524951E-5</v>
      </c>
      <c r="I29" s="63">
        <f>SUM(B29:H29)</f>
        <v>0.99999999999999989</v>
      </c>
      <c r="K29" s="175"/>
    </row>
    <row r="30" spans="1:11" ht="13.5" customHeight="1" thickBot="1" x14ac:dyDescent="0.3"/>
    <row r="31" spans="1:11" ht="28.5" customHeight="1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</row>
    <row r="32" spans="1:11" ht="13.5" customHeight="1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</row>
    <row r="33" spans="1:11" ht="13.5" customHeight="1" x14ac:dyDescent="0.25">
      <c r="A33" s="13" t="s">
        <v>6</v>
      </c>
      <c r="B33" s="14">
        <f>B111+B137+B163+B189+B215+B241+B267+B293+B319+B345+B371+B397+B423</f>
        <v>6.8857343299372903E-3</v>
      </c>
      <c r="C33" s="14">
        <f t="shared" ref="C33:E33" si="6">C111+C137+C163+C189+C215+C241+C267+C293+C319+C345+C371+C397+C423</f>
        <v>6.8857343299372903E-3</v>
      </c>
      <c r="D33" s="14">
        <f t="shared" si="6"/>
        <v>6.8857343299372903E-3</v>
      </c>
      <c r="E33" s="14">
        <f t="shared" si="6"/>
        <v>6.8857343299372903E-3</v>
      </c>
      <c r="F33" s="213"/>
      <c r="G33" s="14">
        <f t="shared" ref="G33:H48" si="7">G111+G137+G163+G189+G215+G241+G267+G293+G319+G345+G371+G397+G423</f>
        <v>0</v>
      </c>
      <c r="H33" s="15">
        <f t="shared" si="7"/>
        <v>0</v>
      </c>
      <c r="I33" s="16">
        <f>SUM(B33:H33)</f>
        <v>2.7542937319749161E-2</v>
      </c>
      <c r="K33" s="175">
        <v>0</v>
      </c>
    </row>
    <row r="34" spans="1:11" ht="13.5" customHeight="1" x14ac:dyDescent="0.25">
      <c r="A34" s="21" t="s">
        <v>7</v>
      </c>
      <c r="B34" s="22">
        <f t="shared" ref="B34:E49" si="8">B112+B138+B164+B190+B216+B242+B268+B294+B320+B346+B372+B398+B424</f>
        <v>0</v>
      </c>
      <c r="C34" s="22">
        <f t="shared" si="8"/>
        <v>0</v>
      </c>
      <c r="D34" s="22">
        <f t="shared" si="8"/>
        <v>0</v>
      </c>
      <c r="E34" s="22">
        <f t="shared" si="8"/>
        <v>0</v>
      </c>
      <c r="F34" s="214"/>
      <c r="G34" s="22">
        <f t="shared" si="7"/>
        <v>0</v>
      </c>
      <c r="H34" s="23">
        <f t="shared" si="7"/>
        <v>0</v>
      </c>
      <c r="I34" s="24">
        <f>SUM(B34:H34)</f>
        <v>0</v>
      </c>
      <c r="K34" s="175">
        <v>0</v>
      </c>
    </row>
    <row r="35" spans="1:11" ht="13.5" customHeight="1" x14ac:dyDescent="0.25">
      <c r="A35" s="29" t="s">
        <v>9</v>
      </c>
      <c r="B35" s="18">
        <f t="shared" si="8"/>
        <v>0</v>
      </c>
      <c r="C35" s="18">
        <f t="shared" si="8"/>
        <v>0</v>
      </c>
      <c r="D35" s="18">
        <f t="shared" si="8"/>
        <v>0</v>
      </c>
      <c r="E35" s="18">
        <f t="shared" si="8"/>
        <v>0</v>
      </c>
      <c r="F35" s="214"/>
      <c r="G35" s="18">
        <f t="shared" si="7"/>
        <v>0</v>
      </c>
      <c r="H35" s="30">
        <f t="shared" si="7"/>
        <v>0</v>
      </c>
      <c r="I35" s="16">
        <f t="shared" ref="I35:I53" si="9">SUM(B35:H35)</f>
        <v>0</v>
      </c>
      <c r="K35" s="175">
        <v>0</v>
      </c>
    </row>
    <row r="36" spans="1:11" ht="13.5" customHeight="1" x14ac:dyDescent="0.25">
      <c r="A36" s="21" t="s">
        <v>54</v>
      </c>
      <c r="B36" s="22">
        <f t="shared" si="8"/>
        <v>0</v>
      </c>
      <c r="C36" s="22">
        <f t="shared" si="8"/>
        <v>0</v>
      </c>
      <c r="D36" s="22">
        <f t="shared" si="8"/>
        <v>0</v>
      </c>
      <c r="E36" s="22">
        <f t="shared" si="8"/>
        <v>0</v>
      </c>
      <c r="F36" s="214"/>
      <c r="G36" s="22">
        <f t="shared" si="7"/>
        <v>0</v>
      </c>
      <c r="H36" s="23">
        <f t="shared" si="7"/>
        <v>0</v>
      </c>
      <c r="I36" s="24">
        <f t="shared" si="9"/>
        <v>0</v>
      </c>
      <c r="K36" s="175">
        <v>0</v>
      </c>
    </row>
    <row r="37" spans="1:11" ht="13.5" customHeight="1" x14ac:dyDescent="0.25">
      <c r="A37" s="29" t="s">
        <v>15</v>
      </c>
      <c r="B37" s="18">
        <f t="shared" si="8"/>
        <v>71.281779030330696</v>
      </c>
      <c r="C37" s="18">
        <f t="shared" si="8"/>
        <v>63.595166134584979</v>
      </c>
      <c r="D37" s="18">
        <f t="shared" si="8"/>
        <v>39.201879934340973</v>
      </c>
      <c r="E37" s="18">
        <f t="shared" si="8"/>
        <v>0.20922396104346341</v>
      </c>
      <c r="F37" s="214"/>
      <c r="G37" s="18">
        <f t="shared" si="7"/>
        <v>0</v>
      </c>
      <c r="H37" s="30">
        <f t="shared" si="7"/>
        <v>0</v>
      </c>
      <c r="I37" s="16">
        <f t="shared" si="9"/>
        <v>174.28804906030012</v>
      </c>
      <c r="K37" s="175">
        <v>0</v>
      </c>
    </row>
    <row r="38" spans="1:11" ht="13.5" customHeight="1" x14ac:dyDescent="0.25">
      <c r="A38" s="21" t="s">
        <v>67</v>
      </c>
      <c r="B38" s="22">
        <f t="shared" si="8"/>
        <v>16.803810079067354</v>
      </c>
      <c r="C38" s="22">
        <f t="shared" si="8"/>
        <v>1.7883667961341294</v>
      </c>
      <c r="D38" s="22">
        <f t="shared" si="8"/>
        <v>2.5505883964432496</v>
      </c>
      <c r="E38" s="22">
        <f t="shared" si="8"/>
        <v>5.8166526489412979E-2</v>
      </c>
      <c r="F38" s="214"/>
      <c r="G38" s="22">
        <f t="shared" si="7"/>
        <v>0</v>
      </c>
      <c r="H38" s="23">
        <f t="shared" si="7"/>
        <v>0</v>
      </c>
      <c r="I38" s="24">
        <f t="shared" si="9"/>
        <v>21.200931798134146</v>
      </c>
      <c r="K38" s="175">
        <v>0</v>
      </c>
    </row>
    <row r="39" spans="1:11" ht="13.5" customHeight="1" x14ac:dyDescent="0.25">
      <c r="A39" s="29" t="s">
        <v>56</v>
      </c>
      <c r="B39" s="18">
        <f t="shared" si="8"/>
        <v>1.0085543336460208E-7</v>
      </c>
      <c r="C39" s="18">
        <f t="shared" si="8"/>
        <v>0.79988642131859233</v>
      </c>
      <c r="D39" s="18">
        <f t="shared" si="8"/>
        <v>0.46004229413193504</v>
      </c>
      <c r="E39" s="18">
        <f t="shared" si="8"/>
        <v>196.35057099161406</v>
      </c>
      <c r="F39" s="214"/>
      <c r="G39" s="18">
        <f t="shared" si="7"/>
        <v>0</v>
      </c>
      <c r="H39" s="30">
        <f t="shared" si="7"/>
        <v>0</v>
      </c>
      <c r="I39" s="16">
        <f t="shared" si="9"/>
        <v>197.61049980792004</v>
      </c>
      <c r="K39" s="175">
        <v>0</v>
      </c>
    </row>
    <row r="40" spans="1:11" ht="13.5" customHeight="1" x14ac:dyDescent="0.25">
      <c r="A40" s="21" t="s">
        <v>11</v>
      </c>
      <c r="B40" s="22">
        <f t="shared" si="8"/>
        <v>3.8003654189970787E-7</v>
      </c>
      <c r="C40" s="22">
        <f t="shared" si="8"/>
        <v>2.9738873085768978E-7</v>
      </c>
      <c r="D40" s="22">
        <f t="shared" si="8"/>
        <v>2.9738873085768978E-7</v>
      </c>
      <c r="E40" s="22">
        <f t="shared" si="8"/>
        <v>1.8020515428081454</v>
      </c>
      <c r="F40" s="214"/>
      <c r="G40" s="22">
        <f t="shared" si="7"/>
        <v>0</v>
      </c>
      <c r="H40" s="23">
        <f t="shared" si="7"/>
        <v>0</v>
      </c>
      <c r="I40" s="24">
        <f t="shared" si="9"/>
        <v>1.8020525176221489</v>
      </c>
      <c r="K40" s="175">
        <v>0</v>
      </c>
    </row>
    <row r="41" spans="1:11" ht="13.5" customHeight="1" x14ac:dyDescent="0.25">
      <c r="A41" s="29" t="s">
        <v>57</v>
      </c>
      <c r="B41" s="18">
        <f t="shared" si="8"/>
        <v>0</v>
      </c>
      <c r="C41" s="18">
        <f t="shared" si="8"/>
        <v>0</v>
      </c>
      <c r="D41" s="18">
        <f t="shared" si="8"/>
        <v>0</v>
      </c>
      <c r="E41" s="18">
        <f t="shared" si="8"/>
        <v>0</v>
      </c>
      <c r="F41" s="214"/>
      <c r="G41" s="18">
        <f t="shared" si="7"/>
        <v>0</v>
      </c>
      <c r="H41" s="30">
        <f t="shared" si="7"/>
        <v>0</v>
      </c>
      <c r="I41" s="16">
        <f t="shared" si="9"/>
        <v>0</v>
      </c>
      <c r="K41" s="175">
        <v>0</v>
      </c>
    </row>
    <row r="42" spans="1:11" ht="13.5" customHeight="1" x14ac:dyDescent="0.25">
      <c r="A42" s="21" t="s">
        <v>16</v>
      </c>
      <c r="B42" s="22">
        <f t="shared" si="8"/>
        <v>7.6387997072374301</v>
      </c>
      <c r="C42" s="22">
        <f t="shared" si="8"/>
        <v>2.7320514845436126</v>
      </c>
      <c r="D42" s="22">
        <f t="shared" si="8"/>
        <v>13.276003090304787</v>
      </c>
      <c r="E42" s="22">
        <f t="shared" si="8"/>
        <v>1.2601626175939891</v>
      </c>
      <c r="F42" s="214"/>
      <c r="G42" s="22">
        <f t="shared" si="7"/>
        <v>0</v>
      </c>
      <c r="H42" s="23">
        <f t="shared" si="7"/>
        <v>0</v>
      </c>
      <c r="I42" s="24">
        <f t="shared" si="9"/>
        <v>24.907016899679817</v>
      </c>
      <c r="K42" s="175">
        <v>0</v>
      </c>
    </row>
    <row r="43" spans="1:11" ht="13.5" customHeight="1" x14ac:dyDescent="0.25">
      <c r="A43" s="29" t="s">
        <v>136</v>
      </c>
      <c r="B43" s="18">
        <f t="shared" si="8"/>
        <v>146.39001059847908</v>
      </c>
      <c r="C43" s="18">
        <f t="shared" si="8"/>
        <v>409.38850681692185</v>
      </c>
      <c r="D43" s="18">
        <f t="shared" si="8"/>
        <v>297.06292291781506</v>
      </c>
      <c r="E43" s="18">
        <f t="shared" si="8"/>
        <v>28.825803729888541</v>
      </c>
      <c r="F43" s="214"/>
      <c r="G43" s="18">
        <f t="shared" si="7"/>
        <v>0</v>
      </c>
      <c r="H43" s="30">
        <f t="shared" si="7"/>
        <v>0</v>
      </c>
      <c r="I43" s="16">
        <f t="shared" si="9"/>
        <v>881.66724406310459</v>
      </c>
      <c r="K43" s="175">
        <v>0</v>
      </c>
    </row>
    <row r="44" spans="1:11" ht="13.5" customHeight="1" x14ac:dyDescent="0.25">
      <c r="A44" s="21" t="s">
        <v>24</v>
      </c>
      <c r="B44" s="22">
        <f t="shared" si="8"/>
        <v>28.881690152094393</v>
      </c>
      <c r="C44" s="22">
        <f t="shared" si="8"/>
        <v>6.082078759399236</v>
      </c>
      <c r="D44" s="22">
        <f t="shared" si="8"/>
        <v>135.43433278662727</v>
      </c>
      <c r="E44" s="22">
        <f t="shared" si="8"/>
        <v>605.36233121412863</v>
      </c>
      <c r="F44" s="214"/>
      <c r="G44" s="22">
        <f t="shared" si="7"/>
        <v>108.1812293626123</v>
      </c>
      <c r="H44" s="23">
        <f t="shared" si="7"/>
        <v>1.7230668672552745</v>
      </c>
      <c r="I44" s="24">
        <f t="shared" si="9"/>
        <v>885.66472914211715</v>
      </c>
      <c r="K44" s="175">
        <v>0</v>
      </c>
    </row>
    <row r="45" spans="1:11" ht="13.5" customHeight="1" x14ac:dyDescent="0.25">
      <c r="A45" s="29" t="s">
        <v>23</v>
      </c>
      <c r="B45" s="18">
        <f t="shared" si="8"/>
        <v>113.43077982336722</v>
      </c>
      <c r="C45" s="18">
        <f t="shared" si="8"/>
        <v>2.4705384837979567</v>
      </c>
      <c r="D45" s="18">
        <f t="shared" si="8"/>
        <v>8.1683027264992472</v>
      </c>
      <c r="E45" s="18">
        <f t="shared" si="8"/>
        <v>1.2346911115969029E-7</v>
      </c>
      <c r="F45" s="214"/>
      <c r="G45" s="18">
        <f t="shared" si="7"/>
        <v>0</v>
      </c>
      <c r="H45" s="30">
        <f t="shared" si="7"/>
        <v>0</v>
      </c>
      <c r="I45" s="16">
        <f t="shared" si="9"/>
        <v>124.06962115713353</v>
      </c>
      <c r="K45" s="175">
        <v>0</v>
      </c>
    </row>
    <row r="46" spans="1:11" ht="13.5" customHeight="1" x14ac:dyDescent="0.25">
      <c r="A46" s="21" t="s">
        <v>58</v>
      </c>
      <c r="B46" s="22">
        <f t="shared" si="8"/>
        <v>5.940662143733217</v>
      </c>
      <c r="C46" s="22">
        <f t="shared" si="8"/>
        <v>4.7987185972221429</v>
      </c>
      <c r="D46" s="22">
        <f t="shared" si="8"/>
        <v>8.9103904384315591</v>
      </c>
      <c r="E46" s="22">
        <f t="shared" si="8"/>
        <v>0.9284947633872348</v>
      </c>
      <c r="F46" s="214"/>
      <c r="G46" s="22">
        <f t="shared" si="7"/>
        <v>0</v>
      </c>
      <c r="H46" s="23">
        <f t="shared" si="7"/>
        <v>0</v>
      </c>
      <c r="I46" s="24">
        <f t="shared" si="9"/>
        <v>20.578265942774152</v>
      </c>
      <c r="K46" s="175">
        <v>0</v>
      </c>
    </row>
    <row r="47" spans="1:11" ht="13.5" customHeight="1" x14ac:dyDescent="0.25">
      <c r="A47" s="29" t="s">
        <v>21</v>
      </c>
      <c r="B47" s="18">
        <f t="shared" si="8"/>
        <v>26.792947051560592</v>
      </c>
      <c r="C47" s="18">
        <f t="shared" si="8"/>
        <v>25.391263107314821</v>
      </c>
      <c r="D47" s="18">
        <f t="shared" si="8"/>
        <v>23.857687575382595</v>
      </c>
      <c r="E47" s="18">
        <f t="shared" si="8"/>
        <v>15.14642394712595</v>
      </c>
      <c r="F47" s="214"/>
      <c r="G47" s="18">
        <f t="shared" si="7"/>
        <v>0</v>
      </c>
      <c r="H47" s="30">
        <f t="shared" si="7"/>
        <v>0</v>
      </c>
      <c r="I47" s="16">
        <f t="shared" si="9"/>
        <v>91.188321681383968</v>
      </c>
      <c r="K47" s="175">
        <v>0</v>
      </c>
    </row>
    <row r="48" spans="1:11" ht="13.5" customHeight="1" x14ac:dyDescent="0.25">
      <c r="A48" s="21" t="s">
        <v>20</v>
      </c>
      <c r="B48" s="22">
        <f t="shared" si="8"/>
        <v>0</v>
      </c>
      <c r="C48" s="22">
        <f t="shared" si="8"/>
        <v>0</v>
      </c>
      <c r="D48" s="22">
        <f t="shared" si="8"/>
        <v>0</v>
      </c>
      <c r="E48" s="22">
        <f t="shared" si="8"/>
        <v>0</v>
      </c>
      <c r="F48" s="214"/>
      <c r="G48" s="22">
        <f t="shared" si="7"/>
        <v>0</v>
      </c>
      <c r="H48" s="23">
        <f t="shared" si="7"/>
        <v>0</v>
      </c>
      <c r="I48" s="24">
        <f t="shared" si="9"/>
        <v>0</v>
      </c>
      <c r="K48" s="175">
        <v>0</v>
      </c>
    </row>
    <row r="49" spans="1:11" ht="13.5" customHeight="1" x14ac:dyDescent="0.25">
      <c r="A49" s="32" t="s">
        <v>62</v>
      </c>
      <c r="B49" s="18">
        <f t="shared" si="8"/>
        <v>0</v>
      </c>
      <c r="C49" s="18">
        <f t="shared" si="8"/>
        <v>0</v>
      </c>
      <c r="D49" s="18">
        <f t="shared" si="8"/>
        <v>0</v>
      </c>
      <c r="E49" s="18">
        <f t="shared" si="8"/>
        <v>0</v>
      </c>
      <c r="F49" s="214"/>
      <c r="G49" s="18">
        <f t="shared" ref="G49:H53" si="10">G127+G153+G179+G205+G231+G257+G283+G309+G335+G361+G387+G413+G439</f>
        <v>0</v>
      </c>
      <c r="H49" s="30">
        <f t="shared" si="10"/>
        <v>0</v>
      </c>
      <c r="I49" s="16">
        <f t="shared" si="9"/>
        <v>0</v>
      </c>
      <c r="K49" s="175">
        <v>0</v>
      </c>
    </row>
    <row r="50" spans="1:11" ht="13.5" customHeight="1" x14ac:dyDescent="0.3">
      <c r="A50" s="34" t="s">
        <v>22</v>
      </c>
      <c r="B50" s="35">
        <f t="shared" ref="B50:E53" si="11">B128+B154+B180+B206+B232+B258+B284+B310+B336+B362+B388+B414+B440</f>
        <v>0</v>
      </c>
      <c r="C50" s="35">
        <f t="shared" si="11"/>
        <v>0</v>
      </c>
      <c r="D50" s="35">
        <f t="shared" si="11"/>
        <v>0</v>
      </c>
      <c r="E50" s="35">
        <f t="shared" si="11"/>
        <v>0</v>
      </c>
      <c r="F50" s="214"/>
      <c r="G50" s="35">
        <f t="shared" si="10"/>
        <v>0</v>
      </c>
      <c r="H50" s="36">
        <f t="shared" si="10"/>
        <v>0</v>
      </c>
      <c r="I50" s="37">
        <f t="shared" si="9"/>
        <v>0</v>
      </c>
      <c r="K50" s="175">
        <v>0</v>
      </c>
    </row>
    <row r="51" spans="1:11" ht="13.5" customHeight="1" x14ac:dyDescent="0.3">
      <c r="A51" s="42" t="s">
        <v>18</v>
      </c>
      <c r="B51" s="43">
        <f t="shared" si="11"/>
        <v>0</v>
      </c>
      <c r="C51" s="43">
        <f t="shared" si="11"/>
        <v>0</v>
      </c>
      <c r="D51" s="43">
        <f t="shared" si="11"/>
        <v>0</v>
      </c>
      <c r="E51" s="43">
        <f t="shared" si="11"/>
        <v>0</v>
      </c>
      <c r="F51" s="214"/>
      <c r="G51" s="43">
        <f t="shared" si="10"/>
        <v>0</v>
      </c>
      <c r="H51" s="44">
        <f t="shared" si="10"/>
        <v>0</v>
      </c>
      <c r="I51" s="45">
        <f t="shared" si="9"/>
        <v>0</v>
      </c>
      <c r="K51" s="175">
        <v>0</v>
      </c>
    </row>
    <row r="52" spans="1:11" ht="13.5" customHeight="1" x14ac:dyDescent="0.3">
      <c r="A52" s="34" t="s">
        <v>19</v>
      </c>
      <c r="B52" s="35">
        <f t="shared" si="11"/>
        <v>0</v>
      </c>
      <c r="C52" s="35">
        <f t="shared" si="11"/>
        <v>0</v>
      </c>
      <c r="D52" s="35">
        <f t="shared" si="11"/>
        <v>0</v>
      </c>
      <c r="E52" s="35">
        <f t="shared" si="11"/>
        <v>0</v>
      </c>
      <c r="F52" s="214"/>
      <c r="G52" s="35">
        <f t="shared" si="10"/>
        <v>0</v>
      </c>
      <c r="H52" s="36">
        <f t="shared" si="10"/>
        <v>0</v>
      </c>
      <c r="I52" s="37">
        <f t="shared" si="9"/>
        <v>0</v>
      </c>
      <c r="K52" s="175">
        <v>0</v>
      </c>
    </row>
    <row r="53" spans="1:11" ht="13.5" customHeight="1" thickBot="1" x14ac:dyDescent="0.35">
      <c r="A53" s="49" t="s">
        <v>10</v>
      </c>
      <c r="B53" s="50">
        <f t="shared" si="11"/>
        <v>0</v>
      </c>
      <c r="C53" s="50">
        <f t="shared" si="11"/>
        <v>0</v>
      </c>
      <c r="D53" s="50">
        <f t="shared" si="11"/>
        <v>0</v>
      </c>
      <c r="E53" s="50">
        <f t="shared" si="11"/>
        <v>0</v>
      </c>
      <c r="F53" s="215"/>
      <c r="G53" s="50">
        <f t="shared" si="10"/>
        <v>0</v>
      </c>
      <c r="H53" s="51">
        <f t="shared" si="10"/>
        <v>0</v>
      </c>
      <c r="I53" s="52">
        <f t="shared" si="9"/>
        <v>0</v>
      </c>
      <c r="K53" s="175">
        <v>0</v>
      </c>
    </row>
    <row r="54" spans="1:11" ht="13.5" customHeight="1" x14ac:dyDescent="0.25">
      <c r="A54" s="56" t="s">
        <v>25</v>
      </c>
      <c r="B54" s="57">
        <f>SUM(B33:B49)</f>
        <v>417.16736480109188</v>
      </c>
      <c r="C54" s="57">
        <f t="shared" ref="C54:I54" si="12">SUM(C33:C49)</f>
        <v>517.05346263295598</v>
      </c>
      <c r="D54" s="57">
        <f t="shared" si="12"/>
        <v>528.92903619169522</v>
      </c>
      <c r="E54" s="57">
        <f t="shared" si="12"/>
        <v>849.95011515187855</v>
      </c>
      <c r="F54" s="57">
        <f t="shared" si="12"/>
        <v>0</v>
      </c>
      <c r="G54" s="57">
        <f t="shared" si="12"/>
        <v>108.1812293626123</v>
      </c>
      <c r="H54" s="58">
        <f t="shared" si="12"/>
        <v>1.7230668672552745</v>
      </c>
      <c r="I54" s="16">
        <f t="shared" si="12"/>
        <v>2423.0042750074895</v>
      </c>
      <c r="K54" s="175">
        <v>0</v>
      </c>
    </row>
    <row r="55" spans="1:11" s="1" customFormat="1" ht="13.5" customHeight="1" thickBot="1" x14ac:dyDescent="0.35">
      <c r="A55" s="61" t="s">
        <v>86</v>
      </c>
      <c r="B55" s="98">
        <f>IF($I54=0,"-",B54/$I54)</f>
        <v>0.17216947122381879</v>
      </c>
      <c r="C55" s="98">
        <f t="shared" ref="C55:H55" si="13">IF($I54=0,"-",C54/$I54)</f>
        <v>0.21339354121913706</v>
      </c>
      <c r="D55" s="98">
        <f t="shared" si="13"/>
        <v>0.21829471852255</v>
      </c>
      <c r="E55" s="98">
        <f t="shared" si="13"/>
        <v>0.35078358049915176</v>
      </c>
      <c r="F55" s="98">
        <f t="shared" si="13"/>
        <v>0</v>
      </c>
      <c r="G55" s="98">
        <f t="shared" si="13"/>
        <v>4.4647560253387467E-2</v>
      </c>
      <c r="H55" s="99">
        <f t="shared" si="13"/>
        <v>7.1112828195482591E-4</v>
      </c>
      <c r="I55" s="100">
        <f>SUM(B55:H55)</f>
        <v>1</v>
      </c>
      <c r="K55" s="175"/>
    </row>
    <row r="56" spans="1:11" ht="14.4" thickBot="1" x14ac:dyDescent="0.3"/>
    <row r="57" spans="1:11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</row>
    <row r="58" spans="1:11" ht="13.5" customHeight="1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</row>
    <row r="59" spans="1:11" ht="13.5" customHeight="1" x14ac:dyDescent="0.25">
      <c r="A59" s="13" t="s">
        <v>6</v>
      </c>
      <c r="B59" s="224"/>
      <c r="C59" s="225"/>
      <c r="D59" s="225"/>
      <c r="E59" s="226"/>
      <c r="F59" s="14">
        <f>F449+F475+F501+F527+F553</f>
        <v>3.0889378724917697E-2</v>
      </c>
      <c r="G59" s="224"/>
      <c r="H59" s="226"/>
      <c r="I59" s="16">
        <f>SUM(B59:H59)</f>
        <v>3.0889378724917697E-2</v>
      </c>
      <c r="K59" s="175">
        <v>0</v>
      </c>
    </row>
    <row r="60" spans="1:11" ht="13.5" customHeight="1" x14ac:dyDescent="0.25">
      <c r="A60" s="21" t="s">
        <v>7</v>
      </c>
      <c r="B60" s="227"/>
      <c r="C60" s="228"/>
      <c r="D60" s="228"/>
      <c r="E60" s="229"/>
      <c r="F60" s="22">
        <f t="shared" ref="F60:F79" si="14">F450+F476+F502+F528+F554</f>
        <v>0.15143499999999999</v>
      </c>
      <c r="G60" s="227"/>
      <c r="H60" s="229"/>
      <c r="I60" s="24">
        <f>SUM(B60:H60)</f>
        <v>0.15143499999999999</v>
      </c>
      <c r="K60" s="175">
        <v>0</v>
      </c>
    </row>
    <row r="61" spans="1:11" ht="13.5" customHeight="1" x14ac:dyDescent="0.25">
      <c r="A61" s="29" t="s">
        <v>9</v>
      </c>
      <c r="B61" s="227"/>
      <c r="C61" s="228"/>
      <c r="D61" s="228"/>
      <c r="E61" s="229"/>
      <c r="F61" s="18">
        <f t="shared" si="14"/>
        <v>0</v>
      </c>
      <c r="G61" s="227"/>
      <c r="H61" s="229"/>
      <c r="I61" s="16">
        <f t="shared" ref="I61:I79" si="15">SUM(B61:H61)</f>
        <v>0</v>
      </c>
      <c r="K61" s="175">
        <v>0</v>
      </c>
    </row>
    <row r="62" spans="1:11" ht="13.5" customHeight="1" x14ac:dyDescent="0.25">
      <c r="A62" s="21" t="s">
        <v>54</v>
      </c>
      <c r="B62" s="227"/>
      <c r="C62" s="228"/>
      <c r="D62" s="228"/>
      <c r="E62" s="229"/>
      <c r="F62" s="22">
        <f t="shared" si="14"/>
        <v>0</v>
      </c>
      <c r="G62" s="227"/>
      <c r="H62" s="229"/>
      <c r="I62" s="24">
        <f t="shared" si="15"/>
        <v>0</v>
      </c>
      <c r="K62" s="175">
        <v>0</v>
      </c>
    </row>
    <row r="63" spans="1:11" ht="13.5" customHeight="1" x14ac:dyDescent="0.25">
      <c r="A63" s="29" t="s">
        <v>15</v>
      </c>
      <c r="B63" s="227"/>
      <c r="C63" s="228"/>
      <c r="D63" s="228"/>
      <c r="E63" s="229"/>
      <c r="F63" s="18">
        <f t="shared" si="14"/>
        <v>0</v>
      </c>
      <c r="G63" s="227"/>
      <c r="H63" s="229"/>
      <c r="I63" s="16">
        <f t="shared" si="15"/>
        <v>0</v>
      </c>
      <c r="K63" s="175">
        <v>0</v>
      </c>
    </row>
    <row r="64" spans="1:11" ht="13.5" customHeight="1" x14ac:dyDescent="0.25">
      <c r="A64" s="21" t="s">
        <v>67</v>
      </c>
      <c r="B64" s="227"/>
      <c r="C64" s="228"/>
      <c r="D64" s="228"/>
      <c r="E64" s="229"/>
      <c r="F64" s="22">
        <f t="shared" si="14"/>
        <v>0</v>
      </c>
      <c r="G64" s="227"/>
      <c r="H64" s="229"/>
      <c r="I64" s="24">
        <f t="shared" si="15"/>
        <v>0</v>
      </c>
      <c r="K64" s="175">
        <v>0</v>
      </c>
    </row>
    <row r="65" spans="1:11" ht="13.5" customHeight="1" x14ac:dyDescent="0.25">
      <c r="A65" s="29" t="s">
        <v>56</v>
      </c>
      <c r="B65" s="227"/>
      <c r="C65" s="228"/>
      <c r="D65" s="228"/>
      <c r="E65" s="229"/>
      <c r="F65" s="18">
        <f t="shared" si="14"/>
        <v>5902.9524024642515</v>
      </c>
      <c r="G65" s="227"/>
      <c r="H65" s="229"/>
      <c r="I65" s="16">
        <f t="shared" si="15"/>
        <v>5902.9524024642515</v>
      </c>
      <c r="K65" s="175">
        <v>0</v>
      </c>
    </row>
    <row r="66" spans="1:11" ht="13.5" customHeight="1" x14ac:dyDescent="0.25">
      <c r="A66" s="21" t="s">
        <v>11</v>
      </c>
      <c r="B66" s="227"/>
      <c r="C66" s="228"/>
      <c r="D66" s="228"/>
      <c r="E66" s="229"/>
      <c r="F66" s="22">
        <f t="shared" si="14"/>
        <v>3191.3528406579017</v>
      </c>
      <c r="G66" s="227"/>
      <c r="H66" s="229"/>
      <c r="I66" s="24">
        <f t="shared" si="15"/>
        <v>3191.3528406579017</v>
      </c>
      <c r="K66" s="175">
        <v>0</v>
      </c>
    </row>
    <row r="67" spans="1:11" ht="13.5" customHeight="1" x14ac:dyDescent="0.25">
      <c r="A67" s="29" t="s">
        <v>57</v>
      </c>
      <c r="B67" s="227"/>
      <c r="C67" s="228"/>
      <c r="D67" s="228"/>
      <c r="E67" s="229"/>
      <c r="F67" s="18">
        <f t="shared" si="14"/>
        <v>0</v>
      </c>
      <c r="G67" s="227"/>
      <c r="H67" s="229"/>
      <c r="I67" s="16">
        <f t="shared" si="15"/>
        <v>0</v>
      </c>
      <c r="K67" s="175">
        <v>0</v>
      </c>
    </row>
    <row r="68" spans="1:11" ht="13.5" customHeight="1" x14ac:dyDescent="0.25">
      <c r="A68" s="21" t="s">
        <v>16</v>
      </c>
      <c r="B68" s="227"/>
      <c r="C68" s="228"/>
      <c r="D68" s="228"/>
      <c r="E68" s="229"/>
      <c r="F68" s="22">
        <f t="shared" si="14"/>
        <v>5.4826113064134905</v>
      </c>
      <c r="G68" s="227"/>
      <c r="H68" s="229"/>
      <c r="I68" s="24">
        <f t="shared" si="15"/>
        <v>5.4826113064134905</v>
      </c>
      <c r="K68" s="175">
        <v>0</v>
      </c>
    </row>
    <row r="69" spans="1:11" ht="13.5" customHeight="1" x14ac:dyDescent="0.25">
      <c r="A69" s="29" t="s">
        <v>136</v>
      </c>
      <c r="B69" s="227"/>
      <c r="C69" s="228"/>
      <c r="D69" s="228"/>
      <c r="E69" s="229"/>
      <c r="F69" s="18">
        <f t="shared" si="14"/>
        <v>0</v>
      </c>
      <c r="G69" s="227"/>
      <c r="H69" s="229"/>
      <c r="I69" s="16">
        <f t="shared" si="15"/>
        <v>0</v>
      </c>
      <c r="K69" s="175">
        <v>0</v>
      </c>
    </row>
    <row r="70" spans="1:11" ht="13.5" customHeight="1" x14ac:dyDescent="0.25">
      <c r="A70" s="21" t="s">
        <v>24</v>
      </c>
      <c r="B70" s="227"/>
      <c r="C70" s="228"/>
      <c r="D70" s="228"/>
      <c r="E70" s="229"/>
      <c r="F70" s="22">
        <f t="shared" si="14"/>
        <v>62.806885590950444</v>
      </c>
      <c r="G70" s="227"/>
      <c r="H70" s="229"/>
      <c r="I70" s="24">
        <f t="shared" si="15"/>
        <v>62.806885590950444</v>
      </c>
      <c r="K70" s="175">
        <v>0</v>
      </c>
    </row>
    <row r="71" spans="1:11" ht="13.5" customHeight="1" x14ac:dyDescent="0.25">
      <c r="A71" s="29" t="s">
        <v>23</v>
      </c>
      <c r="B71" s="227"/>
      <c r="C71" s="228"/>
      <c r="D71" s="228"/>
      <c r="E71" s="229"/>
      <c r="F71" s="18">
        <f t="shared" si="14"/>
        <v>0</v>
      </c>
      <c r="G71" s="227"/>
      <c r="H71" s="229"/>
      <c r="I71" s="16">
        <f t="shared" si="15"/>
        <v>0</v>
      </c>
      <c r="K71" s="175">
        <v>0</v>
      </c>
    </row>
    <row r="72" spans="1:11" ht="13.5" customHeight="1" x14ac:dyDescent="0.25">
      <c r="A72" s="21" t="s">
        <v>58</v>
      </c>
      <c r="B72" s="227"/>
      <c r="C72" s="228"/>
      <c r="D72" s="228"/>
      <c r="E72" s="229"/>
      <c r="F72" s="22">
        <f t="shared" si="14"/>
        <v>0</v>
      </c>
      <c r="G72" s="227"/>
      <c r="H72" s="229"/>
      <c r="I72" s="24">
        <f t="shared" si="15"/>
        <v>0</v>
      </c>
      <c r="K72" s="175">
        <v>0</v>
      </c>
    </row>
    <row r="73" spans="1:11" ht="13.5" customHeight="1" x14ac:dyDescent="0.25">
      <c r="A73" s="29" t="s">
        <v>21</v>
      </c>
      <c r="B73" s="227"/>
      <c r="C73" s="228"/>
      <c r="D73" s="228"/>
      <c r="E73" s="229"/>
      <c r="F73" s="104">
        <f t="shared" si="14"/>
        <v>19.871489123342108</v>
      </c>
      <c r="G73" s="227"/>
      <c r="H73" s="229"/>
      <c r="I73" s="16">
        <f t="shared" si="15"/>
        <v>19.871489123342108</v>
      </c>
      <c r="K73" s="175">
        <v>0</v>
      </c>
    </row>
    <row r="74" spans="1:11" ht="13.5" customHeight="1" x14ac:dyDescent="0.25">
      <c r="A74" s="21" t="s">
        <v>20</v>
      </c>
      <c r="B74" s="227"/>
      <c r="C74" s="228"/>
      <c r="D74" s="228"/>
      <c r="E74" s="229"/>
      <c r="F74" s="22">
        <f t="shared" si="14"/>
        <v>0</v>
      </c>
      <c r="G74" s="227"/>
      <c r="H74" s="229"/>
      <c r="I74" s="24">
        <f t="shared" si="15"/>
        <v>0</v>
      </c>
      <c r="K74" s="175">
        <v>0</v>
      </c>
    </row>
    <row r="75" spans="1:11" ht="13.5" customHeight="1" x14ac:dyDescent="0.25">
      <c r="A75" s="32" t="s">
        <v>62</v>
      </c>
      <c r="B75" s="227"/>
      <c r="C75" s="228"/>
      <c r="D75" s="228"/>
      <c r="E75" s="229"/>
      <c r="F75" s="18">
        <f t="shared" si="14"/>
        <v>0</v>
      </c>
      <c r="G75" s="227"/>
      <c r="H75" s="229"/>
      <c r="I75" s="16">
        <f t="shared" si="15"/>
        <v>0</v>
      </c>
      <c r="K75" s="175">
        <v>0</v>
      </c>
    </row>
    <row r="76" spans="1:11" ht="13.5" customHeight="1" x14ac:dyDescent="0.3">
      <c r="A76" s="34" t="s">
        <v>22</v>
      </c>
      <c r="B76" s="227"/>
      <c r="C76" s="228"/>
      <c r="D76" s="228"/>
      <c r="E76" s="229"/>
      <c r="F76" s="22">
        <f t="shared" si="14"/>
        <v>0</v>
      </c>
      <c r="G76" s="227"/>
      <c r="H76" s="229"/>
      <c r="I76" s="24">
        <f t="shared" si="15"/>
        <v>0</v>
      </c>
      <c r="K76" s="175">
        <v>0</v>
      </c>
    </row>
    <row r="77" spans="1:11" ht="13.5" customHeight="1" x14ac:dyDescent="0.3">
      <c r="A77" s="42" t="s">
        <v>18</v>
      </c>
      <c r="B77" s="227"/>
      <c r="C77" s="228"/>
      <c r="D77" s="228"/>
      <c r="E77" s="229"/>
      <c r="F77" s="18">
        <f t="shared" si="14"/>
        <v>0</v>
      </c>
      <c r="G77" s="227"/>
      <c r="H77" s="229"/>
      <c r="I77" s="16">
        <f t="shared" si="15"/>
        <v>0</v>
      </c>
      <c r="K77" s="175">
        <v>0</v>
      </c>
    </row>
    <row r="78" spans="1:11" ht="13.5" customHeight="1" x14ac:dyDescent="0.3">
      <c r="A78" s="34" t="s">
        <v>19</v>
      </c>
      <c r="B78" s="227"/>
      <c r="C78" s="228"/>
      <c r="D78" s="228"/>
      <c r="E78" s="229"/>
      <c r="F78" s="22">
        <f t="shared" si="14"/>
        <v>0</v>
      </c>
      <c r="G78" s="227"/>
      <c r="H78" s="229"/>
      <c r="I78" s="24">
        <f t="shared" si="15"/>
        <v>0</v>
      </c>
      <c r="K78" s="175">
        <v>0</v>
      </c>
    </row>
    <row r="79" spans="1:11" ht="13.5" customHeight="1" thickBot="1" x14ac:dyDescent="0.35">
      <c r="A79" s="49" t="s">
        <v>10</v>
      </c>
      <c r="B79" s="230"/>
      <c r="C79" s="231"/>
      <c r="D79" s="231"/>
      <c r="E79" s="232"/>
      <c r="F79" s="18">
        <f t="shared" si="14"/>
        <v>0</v>
      </c>
      <c r="G79" s="230"/>
      <c r="H79" s="232"/>
      <c r="I79" s="16">
        <f t="shared" si="15"/>
        <v>0</v>
      </c>
      <c r="K79" s="175">
        <v>0</v>
      </c>
    </row>
    <row r="80" spans="1:11" ht="13.5" customHeight="1" x14ac:dyDescent="0.25">
      <c r="A80" s="56" t="s">
        <v>25</v>
      </c>
      <c r="B80" s="57">
        <f>SUM(B59:B75)</f>
        <v>0</v>
      </c>
      <c r="C80" s="57">
        <f t="shared" ref="C80:I80" si="16">SUM(C59:C75)</f>
        <v>0</v>
      </c>
      <c r="D80" s="57">
        <f t="shared" si="16"/>
        <v>0</v>
      </c>
      <c r="E80" s="57">
        <f t="shared" si="16"/>
        <v>0</v>
      </c>
      <c r="F80" s="129">
        <f t="shared" si="16"/>
        <v>9182.6485535215816</v>
      </c>
      <c r="G80" s="57">
        <f t="shared" si="16"/>
        <v>0</v>
      </c>
      <c r="H80" s="58">
        <f t="shared" si="16"/>
        <v>0</v>
      </c>
      <c r="I80" s="131">
        <f t="shared" si="16"/>
        <v>9182.6485535215816</v>
      </c>
      <c r="K80" s="175">
        <v>0</v>
      </c>
    </row>
    <row r="81" spans="1:11" s="1" customFormat="1" ht="15" thickBot="1" x14ac:dyDescent="0.35">
      <c r="A81" s="61" t="s">
        <v>86</v>
      </c>
      <c r="B81" s="98">
        <f>IF($I80=0,"-",B80/$I80)</f>
        <v>0</v>
      </c>
      <c r="C81" s="98">
        <f t="shared" ref="C81:H81" si="17">IF($I80=0,"-",C80/$I80)</f>
        <v>0</v>
      </c>
      <c r="D81" s="98">
        <f t="shared" si="17"/>
        <v>0</v>
      </c>
      <c r="E81" s="98">
        <f t="shared" si="17"/>
        <v>0</v>
      </c>
      <c r="F81" s="98">
        <f t="shared" si="17"/>
        <v>1</v>
      </c>
      <c r="G81" s="98">
        <f t="shared" si="17"/>
        <v>0</v>
      </c>
      <c r="H81" s="98">
        <f t="shared" si="17"/>
        <v>0</v>
      </c>
      <c r="I81" s="100">
        <f>SUM(B81:H81)</f>
        <v>1</v>
      </c>
      <c r="K81" s="175"/>
    </row>
    <row r="82" spans="1:11" ht="14.4" thickBot="1" x14ac:dyDescent="0.3">
      <c r="A82" s="105"/>
      <c r="B82" s="105"/>
      <c r="C82" s="105"/>
      <c r="D82" s="105"/>
      <c r="E82" s="105"/>
      <c r="F82" s="173">
        <f>+F80-F470-F496-F522-F548-F574</f>
        <v>-1.7554846465372975E-12</v>
      </c>
      <c r="G82" s="105"/>
      <c r="H82" s="105"/>
      <c r="I82" s="173">
        <f>+I80-I470-I496-I522-I548-I574</f>
        <v>-1.7554846465372975E-12</v>
      </c>
    </row>
    <row r="83" spans="1:11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</row>
    <row r="84" spans="1:11" ht="15" customHeight="1" x14ac:dyDescent="0.25">
      <c r="A84" s="279"/>
      <c r="B84" s="204" t="s">
        <v>66</v>
      </c>
      <c r="C84" s="205"/>
      <c r="D84" s="205"/>
      <c r="E84" s="205"/>
      <c r="F84" s="205"/>
      <c r="G84" s="205"/>
      <c r="H84" s="205"/>
      <c r="I84" s="206"/>
    </row>
    <row r="85" spans="1:11" x14ac:dyDescent="0.25">
      <c r="A85" s="13" t="s">
        <v>6</v>
      </c>
      <c r="B85" s="14">
        <f t="shared" ref="B85:H100" si="18">B579+B605+B631</f>
        <v>207.51697843407075</v>
      </c>
      <c r="C85" s="14">
        <f t="shared" si="18"/>
        <v>0</v>
      </c>
      <c r="D85" s="14">
        <f t="shared" si="18"/>
        <v>16.210404452217318</v>
      </c>
      <c r="E85" s="14">
        <f t="shared" si="18"/>
        <v>0</v>
      </c>
      <c r="F85" s="14">
        <f t="shared" si="18"/>
        <v>0</v>
      </c>
      <c r="G85" s="14">
        <f t="shared" si="18"/>
        <v>0</v>
      </c>
      <c r="H85" s="15">
        <f t="shared" si="18"/>
        <v>0</v>
      </c>
      <c r="I85" s="16">
        <f>SUM(B85:H85)</f>
        <v>223.72738288628807</v>
      </c>
      <c r="K85" s="175">
        <v>0</v>
      </c>
    </row>
    <row r="86" spans="1:11" x14ac:dyDescent="0.25">
      <c r="A86" s="21" t="s">
        <v>7</v>
      </c>
      <c r="B86" s="22">
        <f t="shared" si="18"/>
        <v>66.15273327295877</v>
      </c>
      <c r="C86" s="22">
        <f t="shared" si="18"/>
        <v>0</v>
      </c>
      <c r="D86" s="22">
        <f t="shared" si="18"/>
        <v>5.1303010408512613</v>
      </c>
      <c r="E86" s="22">
        <f t="shared" si="18"/>
        <v>0</v>
      </c>
      <c r="F86" s="22">
        <f t="shared" si="18"/>
        <v>0</v>
      </c>
      <c r="G86" s="22">
        <f t="shared" si="18"/>
        <v>0</v>
      </c>
      <c r="H86" s="23">
        <f t="shared" si="18"/>
        <v>0</v>
      </c>
      <c r="I86" s="24">
        <f>SUM(B86:H86)</f>
        <v>71.283034313810035</v>
      </c>
      <c r="K86" s="175">
        <v>0</v>
      </c>
    </row>
    <row r="87" spans="1:11" x14ac:dyDescent="0.25">
      <c r="A87" s="29" t="s">
        <v>9</v>
      </c>
      <c r="B87" s="18">
        <f t="shared" si="18"/>
        <v>184.18802411361509</v>
      </c>
      <c r="C87" s="18">
        <f t="shared" si="18"/>
        <v>0</v>
      </c>
      <c r="D87" s="18">
        <f t="shared" si="18"/>
        <v>12.065537259939045</v>
      </c>
      <c r="E87" s="18">
        <f t="shared" si="18"/>
        <v>0</v>
      </c>
      <c r="F87" s="18">
        <f t="shared" si="18"/>
        <v>0</v>
      </c>
      <c r="G87" s="18">
        <f t="shared" si="18"/>
        <v>0</v>
      </c>
      <c r="H87" s="30">
        <f t="shared" si="18"/>
        <v>0</v>
      </c>
      <c r="I87" s="16">
        <f t="shared" ref="I87:I105" si="19">SUM(B87:H87)</f>
        <v>196.25356137355413</v>
      </c>
      <c r="K87" s="175">
        <v>0</v>
      </c>
    </row>
    <row r="88" spans="1:11" x14ac:dyDescent="0.25">
      <c r="A88" s="21" t="s">
        <v>54</v>
      </c>
      <c r="B88" s="22">
        <f t="shared" si="18"/>
        <v>0</v>
      </c>
      <c r="C88" s="22">
        <f t="shared" si="18"/>
        <v>0</v>
      </c>
      <c r="D88" s="22">
        <f t="shared" si="18"/>
        <v>0</v>
      </c>
      <c r="E88" s="22">
        <f t="shared" si="18"/>
        <v>0</v>
      </c>
      <c r="F88" s="22">
        <f t="shared" si="18"/>
        <v>0</v>
      </c>
      <c r="G88" s="22">
        <f t="shared" si="18"/>
        <v>0</v>
      </c>
      <c r="H88" s="23">
        <f t="shared" si="18"/>
        <v>0</v>
      </c>
      <c r="I88" s="24">
        <f t="shared" si="19"/>
        <v>0</v>
      </c>
      <c r="K88" s="175">
        <v>0</v>
      </c>
    </row>
    <row r="89" spans="1:11" x14ac:dyDescent="0.25">
      <c r="A89" s="29" t="s">
        <v>15</v>
      </c>
      <c r="B89" s="18">
        <f t="shared" si="18"/>
        <v>662.50859737180042</v>
      </c>
      <c r="C89" s="18">
        <f t="shared" si="18"/>
        <v>17.3465086837097</v>
      </c>
      <c r="D89" s="18">
        <f t="shared" si="18"/>
        <v>45.046109974949452</v>
      </c>
      <c r="E89" s="18">
        <f t="shared" si="18"/>
        <v>8.1110842994758734</v>
      </c>
      <c r="F89" s="18">
        <f t="shared" si="18"/>
        <v>0</v>
      </c>
      <c r="G89" s="18">
        <f t="shared" si="18"/>
        <v>0</v>
      </c>
      <c r="H89" s="30">
        <f t="shared" si="18"/>
        <v>0</v>
      </c>
      <c r="I89" s="16">
        <f t="shared" si="19"/>
        <v>733.01230032993544</v>
      </c>
      <c r="K89" s="175">
        <v>0</v>
      </c>
    </row>
    <row r="90" spans="1:11" x14ac:dyDescent="0.25">
      <c r="A90" s="21" t="s">
        <v>67</v>
      </c>
      <c r="B90" s="22">
        <f t="shared" si="18"/>
        <v>2673.3753359141824</v>
      </c>
      <c r="C90" s="22">
        <f t="shared" si="18"/>
        <v>5.969862146490355</v>
      </c>
      <c r="D90" s="22">
        <f t="shared" si="18"/>
        <v>186.6279909661927</v>
      </c>
      <c r="E90" s="22">
        <f t="shared" si="18"/>
        <v>0</v>
      </c>
      <c r="F90" s="22">
        <f t="shared" si="18"/>
        <v>0</v>
      </c>
      <c r="G90" s="22">
        <f t="shared" si="18"/>
        <v>0</v>
      </c>
      <c r="H90" s="23">
        <f t="shared" si="18"/>
        <v>0</v>
      </c>
      <c r="I90" s="24">
        <f t="shared" si="19"/>
        <v>2865.9731890268654</v>
      </c>
      <c r="K90" s="175">
        <v>0</v>
      </c>
    </row>
    <row r="91" spans="1:11" x14ac:dyDescent="0.25">
      <c r="A91" s="29" t="s">
        <v>56</v>
      </c>
      <c r="B91" s="18">
        <f t="shared" si="18"/>
        <v>0</v>
      </c>
      <c r="C91" s="18">
        <f t="shared" si="18"/>
        <v>0.3691495031861145</v>
      </c>
      <c r="D91" s="18">
        <f t="shared" si="18"/>
        <v>3.5496611956953042E-2</v>
      </c>
      <c r="E91" s="18">
        <f t="shared" si="18"/>
        <v>34.475539818403547</v>
      </c>
      <c r="F91" s="18">
        <f t="shared" si="18"/>
        <v>707.58877778211615</v>
      </c>
      <c r="G91" s="18">
        <f t="shared" si="18"/>
        <v>0</v>
      </c>
      <c r="H91" s="30">
        <f t="shared" si="18"/>
        <v>0</v>
      </c>
      <c r="I91" s="16">
        <f t="shared" si="19"/>
        <v>742.46896371566277</v>
      </c>
      <c r="K91" s="175">
        <v>0</v>
      </c>
    </row>
    <row r="92" spans="1:11" x14ac:dyDescent="0.25">
      <c r="A92" s="21" t="s">
        <v>11</v>
      </c>
      <c r="B92" s="22">
        <f t="shared" si="18"/>
        <v>0</v>
      </c>
      <c r="C92" s="22">
        <f t="shared" si="18"/>
        <v>0</v>
      </c>
      <c r="D92" s="22">
        <f t="shared" si="18"/>
        <v>8.6284596981819756E-3</v>
      </c>
      <c r="E92" s="22">
        <f t="shared" si="18"/>
        <v>8.5351589803265533</v>
      </c>
      <c r="F92" s="22">
        <f t="shared" si="18"/>
        <v>0</v>
      </c>
      <c r="G92" s="22">
        <f t="shared" si="18"/>
        <v>0</v>
      </c>
      <c r="H92" s="23">
        <f t="shared" si="18"/>
        <v>0</v>
      </c>
      <c r="I92" s="24">
        <f t="shared" si="19"/>
        <v>8.5437874400247349</v>
      </c>
      <c r="K92" s="175">
        <v>0</v>
      </c>
    </row>
    <row r="93" spans="1:11" x14ac:dyDescent="0.25">
      <c r="A93" s="29" t="s">
        <v>57</v>
      </c>
      <c r="B93" s="18">
        <f t="shared" si="18"/>
        <v>0</v>
      </c>
      <c r="C93" s="18">
        <f t="shared" si="18"/>
        <v>0</v>
      </c>
      <c r="D93" s="18">
        <f t="shared" si="18"/>
        <v>0</v>
      </c>
      <c r="E93" s="18">
        <f t="shared" si="18"/>
        <v>14.925033923584536</v>
      </c>
      <c r="F93" s="18">
        <f t="shared" si="18"/>
        <v>0</v>
      </c>
      <c r="G93" s="18">
        <f t="shared" si="18"/>
        <v>0</v>
      </c>
      <c r="H93" s="30">
        <f t="shared" si="18"/>
        <v>0</v>
      </c>
      <c r="I93" s="16">
        <f t="shared" si="19"/>
        <v>14.925033923584536</v>
      </c>
      <c r="K93" s="175">
        <v>0</v>
      </c>
    </row>
    <row r="94" spans="1:11" x14ac:dyDescent="0.25">
      <c r="A94" s="21" t="s">
        <v>16</v>
      </c>
      <c r="B94" s="22">
        <f t="shared" si="18"/>
        <v>116.82979372261747</v>
      </c>
      <c r="C94" s="22">
        <f t="shared" si="18"/>
        <v>0.17569219553070309</v>
      </c>
      <c r="D94" s="22">
        <f t="shared" si="18"/>
        <v>10.160552717333953</v>
      </c>
      <c r="E94" s="22">
        <f t="shared" si="18"/>
        <v>0.80074068635444351</v>
      </c>
      <c r="F94" s="22">
        <f t="shared" si="18"/>
        <v>0</v>
      </c>
      <c r="G94" s="22">
        <f t="shared" si="18"/>
        <v>0</v>
      </c>
      <c r="H94" s="23">
        <f t="shared" si="18"/>
        <v>0</v>
      </c>
      <c r="I94" s="24">
        <f t="shared" si="19"/>
        <v>127.96677932183657</v>
      </c>
      <c r="K94" s="175">
        <v>0</v>
      </c>
    </row>
    <row r="95" spans="1:11" x14ac:dyDescent="0.25">
      <c r="A95" s="29" t="s">
        <v>136</v>
      </c>
      <c r="B95" s="18">
        <f t="shared" si="18"/>
        <v>2676.9327582484207</v>
      </c>
      <c r="C95" s="18">
        <f t="shared" si="18"/>
        <v>114.13603148001897</v>
      </c>
      <c r="D95" s="18">
        <f t="shared" si="18"/>
        <v>637.57795632779892</v>
      </c>
      <c r="E95" s="18">
        <f t="shared" si="18"/>
        <v>17.528024856422789</v>
      </c>
      <c r="F95" s="18">
        <f t="shared" si="18"/>
        <v>0</v>
      </c>
      <c r="G95" s="18">
        <f t="shared" si="18"/>
        <v>0</v>
      </c>
      <c r="H95" s="30">
        <f t="shared" si="18"/>
        <v>0</v>
      </c>
      <c r="I95" s="16">
        <f t="shared" si="19"/>
        <v>3446.1747709126612</v>
      </c>
      <c r="K95" s="175">
        <v>0</v>
      </c>
    </row>
    <row r="96" spans="1:11" x14ac:dyDescent="0.25">
      <c r="A96" s="21" t="s">
        <v>24</v>
      </c>
      <c r="B96" s="22">
        <f t="shared" si="18"/>
        <v>943.10234167966144</v>
      </c>
      <c r="C96" s="22">
        <f t="shared" si="18"/>
        <v>5.7383902919228132E-2</v>
      </c>
      <c r="D96" s="22">
        <f t="shared" si="18"/>
        <v>1316.3200238410454</v>
      </c>
      <c r="E96" s="22">
        <f t="shared" si="18"/>
        <v>656.11626404187427</v>
      </c>
      <c r="F96" s="22">
        <f t="shared" si="18"/>
        <v>0</v>
      </c>
      <c r="G96" s="22">
        <f t="shared" si="18"/>
        <v>558.0799535186145</v>
      </c>
      <c r="H96" s="23">
        <f t="shared" si="18"/>
        <v>0.45544005432940604</v>
      </c>
      <c r="I96" s="24">
        <f t="shared" si="19"/>
        <v>3474.1314070384442</v>
      </c>
      <c r="K96" s="175">
        <v>0</v>
      </c>
    </row>
    <row r="97" spans="1:11" x14ac:dyDescent="0.25">
      <c r="A97" s="29" t="s">
        <v>23</v>
      </c>
      <c r="B97" s="18">
        <f t="shared" si="18"/>
        <v>233.98537552446732</v>
      </c>
      <c r="C97" s="18">
        <f t="shared" si="18"/>
        <v>0.73205085303052964</v>
      </c>
      <c r="D97" s="18">
        <f t="shared" si="18"/>
        <v>27.115529055997246</v>
      </c>
      <c r="E97" s="18">
        <f t="shared" si="18"/>
        <v>0</v>
      </c>
      <c r="F97" s="18">
        <f t="shared" si="18"/>
        <v>0</v>
      </c>
      <c r="G97" s="18">
        <f t="shared" si="18"/>
        <v>0</v>
      </c>
      <c r="H97" s="30">
        <f t="shared" si="18"/>
        <v>0</v>
      </c>
      <c r="I97" s="16">
        <f t="shared" si="19"/>
        <v>261.8329554334951</v>
      </c>
      <c r="K97" s="175">
        <v>0</v>
      </c>
    </row>
    <row r="98" spans="1:11" x14ac:dyDescent="0.25">
      <c r="A98" s="21" t="s">
        <v>58</v>
      </c>
      <c r="B98" s="22">
        <f t="shared" si="18"/>
        <v>3619.6899056636053</v>
      </c>
      <c r="C98" s="22">
        <f t="shared" si="18"/>
        <v>6.7633505253795496</v>
      </c>
      <c r="D98" s="22">
        <f t="shared" si="18"/>
        <v>449.98310977718472</v>
      </c>
      <c r="E98" s="22">
        <f t="shared" si="18"/>
        <v>0</v>
      </c>
      <c r="F98" s="22">
        <f t="shared" si="18"/>
        <v>0</v>
      </c>
      <c r="G98" s="22">
        <f t="shared" si="18"/>
        <v>0</v>
      </c>
      <c r="H98" s="23">
        <f t="shared" si="18"/>
        <v>0</v>
      </c>
      <c r="I98" s="24">
        <f t="shared" si="19"/>
        <v>4076.4363659661694</v>
      </c>
      <c r="K98" s="175">
        <v>0</v>
      </c>
    </row>
    <row r="99" spans="1:11" x14ac:dyDescent="0.25">
      <c r="A99" s="29" t="s">
        <v>21</v>
      </c>
      <c r="B99" s="18">
        <f t="shared" si="18"/>
        <v>170.88003014331258</v>
      </c>
      <c r="C99" s="18">
        <f t="shared" si="18"/>
        <v>0</v>
      </c>
      <c r="D99" s="18">
        <f t="shared" si="18"/>
        <v>23.913559350783075</v>
      </c>
      <c r="E99" s="18">
        <f t="shared" si="18"/>
        <v>0</v>
      </c>
      <c r="F99" s="18">
        <f t="shared" si="18"/>
        <v>9.2515437192989793</v>
      </c>
      <c r="G99" s="18">
        <f t="shared" si="18"/>
        <v>0</v>
      </c>
      <c r="H99" s="30">
        <f t="shared" si="18"/>
        <v>0</v>
      </c>
      <c r="I99" s="16">
        <f t="shared" si="19"/>
        <v>204.04513321339465</v>
      </c>
      <c r="K99" s="175">
        <v>0</v>
      </c>
    </row>
    <row r="100" spans="1:11" x14ac:dyDescent="0.25">
      <c r="A100" s="21" t="s">
        <v>20</v>
      </c>
      <c r="B100" s="22">
        <f t="shared" si="18"/>
        <v>13.437059764405658</v>
      </c>
      <c r="C100" s="22">
        <f t="shared" si="18"/>
        <v>0</v>
      </c>
      <c r="D100" s="22">
        <f t="shared" si="18"/>
        <v>0.24826657681576553</v>
      </c>
      <c r="E100" s="22">
        <f t="shared" si="18"/>
        <v>0</v>
      </c>
      <c r="F100" s="22">
        <f t="shared" si="18"/>
        <v>0</v>
      </c>
      <c r="G100" s="22">
        <f t="shared" si="18"/>
        <v>0</v>
      </c>
      <c r="H100" s="23">
        <f t="shared" si="18"/>
        <v>0</v>
      </c>
      <c r="I100" s="24">
        <f t="shared" si="19"/>
        <v>13.685326341221424</v>
      </c>
      <c r="K100" s="175">
        <v>0</v>
      </c>
    </row>
    <row r="101" spans="1:11" x14ac:dyDescent="0.25">
      <c r="A101" s="32" t="s">
        <v>62</v>
      </c>
      <c r="B101" s="18">
        <f t="shared" ref="B101:H105" si="20">B595+B621+B647</f>
        <v>156.51400496912046</v>
      </c>
      <c r="C101" s="18">
        <f t="shared" si="20"/>
        <v>0</v>
      </c>
      <c r="D101" s="18">
        <f t="shared" si="20"/>
        <v>94.522911295849156</v>
      </c>
      <c r="E101" s="18">
        <f t="shared" si="20"/>
        <v>0</v>
      </c>
      <c r="F101" s="18">
        <f t="shared" si="20"/>
        <v>0</v>
      </c>
      <c r="G101" s="18">
        <f t="shared" si="20"/>
        <v>0</v>
      </c>
      <c r="H101" s="30">
        <f t="shared" si="20"/>
        <v>0</v>
      </c>
      <c r="I101" s="16">
        <f t="shared" si="19"/>
        <v>251.03691626496962</v>
      </c>
      <c r="K101" s="175">
        <v>0</v>
      </c>
    </row>
    <row r="102" spans="1:11" ht="14.4" x14ac:dyDescent="0.3">
      <c r="A102" s="34" t="s">
        <v>22</v>
      </c>
      <c r="B102" s="35">
        <f t="shared" si="20"/>
        <v>156.51400496912046</v>
      </c>
      <c r="C102" s="35">
        <f t="shared" si="20"/>
        <v>0</v>
      </c>
      <c r="D102" s="35">
        <f t="shared" si="20"/>
        <v>94.522911295849156</v>
      </c>
      <c r="E102" s="35">
        <f t="shared" si="20"/>
        <v>0</v>
      </c>
      <c r="F102" s="35">
        <f t="shared" si="20"/>
        <v>0</v>
      </c>
      <c r="G102" s="35">
        <f t="shared" si="20"/>
        <v>0</v>
      </c>
      <c r="H102" s="36">
        <f t="shared" si="20"/>
        <v>0</v>
      </c>
      <c r="I102" s="37">
        <f t="shared" si="19"/>
        <v>251.03691626496962</v>
      </c>
      <c r="K102" s="175">
        <v>0</v>
      </c>
    </row>
    <row r="103" spans="1:11" ht="14.4" x14ac:dyDescent="0.3">
      <c r="A103" s="42" t="s">
        <v>18</v>
      </c>
      <c r="B103" s="43">
        <f t="shared" si="20"/>
        <v>0</v>
      </c>
      <c r="C103" s="43">
        <f t="shared" si="20"/>
        <v>0</v>
      </c>
      <c r="D103" s="43">
        <f t="shared" si="20"/>
        <v>0</v>
      </c>
      <c r="E103" s="43">
        <f t="shared" si="20"/>
        <v>0</v>
      </c>
      <c r="F103" s="43">
        <f t="shared" si="20"/>
        <v>0</v>
      </c>
      <c r="G103" s="43">
        <f t="shared" si="20"/>
        <v>0</v>
      </c>
      <c r="H103" s="44">
        <f t="shared" si="20"/>
        <v>0</v>
      </c>
      <c r="I103" s="45">
        <f t="shared" si="19"/>
        <v>0</v>
      </c>
      <c r="K103" s="175">
        <v>0</v>
      </c>
    </row>
    <row r="104" spans="1:11" ht="14.4" x14ac:dyDescent="0.3">
      <c r="A104" s="34" t="s">
        <v>19</v>
      </c>
      <c r="B104" s="35">
        <f t="shared" si="20"/>
        <v>0</v>
      </c>
      <c r="C104" s="35">
        <f t="shared" si="20"/>
        <v>0</v>
      </c>
      <c r="D104" s="35">
        <f t="shared" si="20"/>
        <v>0</v>
      </c>
      <c r="E104" s="35">
        <f t="shared" si="20"/>
        <v>0</v>
      </c>
      <c r="F104" s="35">
        <f t="shared" si="20"/>
        <v>0</v>
      </c>
      <c r="G104" s="35">
        <f t="shared" si="20"/>
        <v>0</v>
      </c>
      <c r="H104" s="36">
        <f t="shared" si="20"/>
        <v>0</v>
      </c>
      <c r="I104" s="37">
        <f t="shared" si="19"/>
        <v>0</v>
      </c>
      <c r="K104" s="175">
        <v>0</v>
      </c>
    </row>
    <row r="105" spans="1:11" ht="15" thickBot="1" x14ac:dyDescent="0.35">
      <c r="A105" s="49" t="s">
        <v>10</v>
      </c>
      <c r="B105" s="50">
        <f t="shared" si="20"/>
        <v>0</v>
      </c>
      <c r="C105" s="50">
        <f t="shared" si="20"/>
        <v>0</v>
      </c>
      <c r="D105" s="50">
        <f t="shared" si="20"/>
        <v>0</v>
      </c>
      <c r="E105" s="50">
        <f t="shared" si="20"/>
        <v>0</v>
      </c>
      <c r="F105" s="50">
        <f t="shared" si="20"/>
        <v>0</v>
      </c>
      <c r="G105" s="50">
        <f t="shared" si="20"/>
        <v>0</v>
      </c>
      <c r="H105" s="51">
        <f t="shared" si="20"/>
        <v>0</v>
      </c>
      <c r="I105" s="52">
        <f t="shared" si="19"/>
        <v>0</v>
      </c>
      <c r="K105" s="175">
        <v>0</v>
      </c>
    </row>
    <row r="106" spans="1:11" x14ac:dyDescent="0.25">
      <c r="A106" s="56" t="s">
        <v>25</v>
      </c>
      <c r="B106" s="57">
        <f>SUM(B85:B101)</f>
        <v>11725.11293882224</v>
      </c>
      <c r="C106" s="57">
        <f t="shared" ref="C106:I106" si="21">SUM(C85:C101)</f>
        <v>145.55002929026514</v>
      </c>
      <c r="D106" s="57">
        <f t="shared" si="21"/>
        <v>2824.9663777086134</v>
      </c>
      <c r="E106" s="57">
        <f t="shared" si="21"/>
        <v>740.49184660644198</v>
      </c>
      <c r="F106" s="57">
        <f t="shared" si="21"/>
        <v>716.84032150141513</v>
      </c>
      <c r="G106" s="57">
        <f t="shared" si="21"/>
        <v>558.0799535186145</v>
      </c>
      <c r="H106" s="58">
        <f t="shared" si="21"/>
        <v>0.45544005432940604</v>
      </c>
      <c r="I106" s="16">
        <f t="shared" si="21"/>
        <v>16711.496907501922</v>
      </c>
      <c r="K106" s="175">
        <v>0</v>
      </c>
    </row>
    <row r="107" spans="1:11" s="1" customFormat="1" ht="13.5" customHeight="1" thickBot="1" x14ac:dyDescent="0.35">
      <c r="A107" s="110" t="s">
        <v>86</v>
      </c>
      <c r="B107" s="98">
        <f>IF($I106=0,"-",B106/$I106)</f>
        <v>0.70161954992546149</v>
      </c>
      <c r="C107" s="98">
        <f t="shared" ref="C107:H107" si="22">IF($I106=0,"-",C106/$I106)</f>
        <v>8.7095746177547149E-3</v>
      </c>
      <c r="D107" s="98">
        <f t="shared" si="22"/>
        <v>0.16904328758487602</v>
      </c>
      <c r="E107" s="98">
        <f t="shared" si="22"/>
        <v>4.4310324245940495E-2</v>
      </c>
      <c r="F107" s="98">
        <f t="shared" si="22"/>
        <v>4.289503959275006E-2</v>
      </c>
      <c r="G107" s="98">
        <f t="shared" si="22"/>
        <v>3.3394970935732758E-2</v>
      </c>
      <c r="H107" s="99">
        <f t="shared" si="22"/>
        <v>2.7253097484340582E-5</v>
      </c>
      <c r="I107" s="100">
        <f>SUM(B107:H107)</f>
        <v>0.99999999999999978</v>
      </c>
      <c r="K107" s="175"/>
    </row>
    <row r="108" spans="1:11" ht="13.5" customHeight="1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</row>
    <row r="109" spans="1:11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</row>
    <row r="110" spans="1:11" ht="14.25" customHeight="1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</row>
    <row r="111" spans="1:11" x14ac:dyDescent="0.25">
      <c r="A111" s="13" t="s">
        <v>6</v>
      </c>
      <c r="B111" s="14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</row>
    <row r="112" spans="1:11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>SUM(B112:H112)</f>
        <v>0</v>
      </c>
    </row>
    <row r="113" spans="1:9" x14ac:dyDescent="0.25">
      <c r="A113" s="29" t="s">
        <v>9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ref="I113:I131" si="23">SUM(B113:H113)</f>
        <v>0</v>
      </c>
    </row>
    <row r="114" spans="1:9" x14ac:dyDescent="0.25">
      <c r="A114" s="21" t="s">
        <v>54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3"/>
        <v>0</v>
      </c>
    </row>
    <row r="115" spans="1:9" x14ac:dyDescent="0.25">
      <c r="A115" s="29" t="s">
        <v>15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3"/>
        <v>0</v>
      </c>
    </row>
    <row r="116" spans="1:9" x14ac:dyDescent="0.25">
      <c r="A116" s="21" t="s">
        <v>67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3"/>
        <v>0</v>
      </c>
    </row>
    <row r="117" spans="1:9" x14ac:dyDescent="0.25">
      <c r="A117" s="29" t="s">
        <v>56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3"/>
        <v>0</v>
      </c>
    </row>
    <row r="118" spans="1:9" x14ac:dyDescent="0.25">
      <c r="A118" s="21" t="s">
        <v>11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3"/>
        <v>0</v>
      </c>
    </row>
    <row r="119" spans="1:9" x14ac:dyDescent="0.25">
      <c r="A119" s="29" t="s">
        <v>57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3"/>
        <v>0</v>
      </c>
    </row>
    <row r="120" spans="1:9" x14ac:dyDescent="0.25">
      <c r="A120" s="21" t="s">
        <v>16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3"/>
        <v>0</v>
      </c>
    </row>
    <row r="121" spans="1:9" x14ac:dyDescent="0.25">
      <c r="A121" s="29" t="s">
        <v>136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3"/>
        <v>0</v>
      </c>
    </row>
    <row r="122" spans="1:9" x14ac:dyDescent="0.25">
      <c r="A122" s="21" t="s">
        <v>24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3"/>
        <v>0</v>
      </c>
    </row>
    <row r="123" spans="1:9" x14ac:dyDescent="0.25">
      <c r="A123" s="29" t="s">
        <v>23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3"/>
        <v>0</v>
      </c>
    </row>
    <row r="124" spans="1:9" x14ac:dyDescent="0.25">
      <c r="A124" s="21" t="s">
        <v>58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3"/>
        <v>0</v>
      </c>
    </row>
    <row r="125" spans="1:9" x14ac:dyDescent="0.25">
      <c r="A125" s="29" t="s">
        <v>21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3"/>
        <v>0</v>
      </c>
    </row>
    <row r="126" spans="1:9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3"/>
        <v>0</v>
      </c>
    </row>
    <row r="127" spans="1:9" x14ac:dyDescent="0.25">
      <c r="A127" s="32" t="s">
        <v>62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3"/>
        <v>0</v>
      </c>
    </row>
    <row r="128" spans="1:9" ht="14.4" x14ac:dyDescent="0.3">
      <c r="A128" s="34" t="s">
        <v>22</v>
      </c>
      <c r="B128" s="35">
        <v>0</v>
      </c>
      <c r="C128" s="35">
        <v>0</v>
      </c>
      <c r="D128" s="35">
        <v>0</v>
      </c>
      <c r="E128" s="35">
        <v>0</v>
      </c>
      <c r="F128" s="214"/>
      <c r="G128" s="35">
        <v>0</v>
      </c>
      <c r="H128" s="36">
        <v>0</v>
      </c>
      <c r="I128" s="37">
        <f t="shared" si="23"/>
        <v>0</v>
      </c>
    </row>
    <row r="129" spans="1:11" ht="14.4" x14ac:dyDescent="0.3">
      <c r="A129" s="42" t="s">
        <v>18</v>
      </c>
      <c r="B129" s="43">
        <v>0</v>
      </c>
      <c r="C129" s="43">
        <v>0</v>
      </c>
      <c r="D129" s="43">
        <v>0</v>
      </c>
      <c r="E129" s="43">
        <v>0</v>
      </c>
      <c r="F129" s="214"/>
      <c r="G129" s="43">
        <v>0</v>
      </c>
      <c r="H129" s="44">
        <v>0</v>
      </c>
      <c r="I129" s="45">
        <f t="shared" si="23"/>
        <v>0</v>
      </c>
    </row>
    <row r="130" spans="1:11" ht="14.4" x14ac:dyDescent="0.3">
      <c r="A130" s="34" t="s">
        <v>19</v>
      </c>
      <c r="B130" s="35">
        <v>0</v>
      </c>
      <c r="C130" s="35">
        <v>0</v>
      </c>
      <c r="D130" s="35">
        <v>0</v>
      </c>
      <c r="E130" s="35">
        <v>0</v>
      </c>
      <c r="F130" s="214"/>
      <c r="G130" s="35">
        <v>0</v>
      </c>
      <c r="H130" s="36">
        <v>0</v>
      </c>
      <c r="I130" s="37">
        <f t="shared" si="23"/>
        <v>0</v>
      </c>
    </row>
    <row r="131" spans="1:11" ht="15" thickBot="1" x14ac:dyDescent="0.35">
      <c r="A131" s="49"/>
      <c r="B131" s="50">
        <v>0</v>
      </c>
      <c r="C131" s="50">
        <v>0</v>
      </c>
      <c r="D131" s="50">
        <v>0</v>
      </c>
      <c r="E131" s="50">
        <v>0</v>
      </c>
      <c r="F131" s="215"/>
      <c r="G131" s="50">
        <v>0</v>
      </c>
      <c r="H131" s="51">
        <v>0</v>
      </c>
      <c r="I131" s="52">
        <f t="shared" si="23"/>
        <v>0</v>
      </c>
    </row>
    <row r="132" spans="1:11" x14ac:dyDescent="0.25">
      <c r="A132" s="56" t="s">
        <v>25</v>
      </c>
      <c r="B132" s="57">
        <f>SUM(B111:B127)</f>
        <v>0</v>
      </c>
      <c r="C132" s="57">
        <f t="shared" ref="C132:I132" si="24">SUM(C111:C127)</f>
        <v>0</v>
      </c>
      <c r="D132" s="57">
        <f t="shared" si="24"/>
        <v>0</v>
      </c>
      <c r="E132" s="57">
        <f t="shared" si="24"/>
        <v>0</v>
      </c>
      <c r="F132" s="57">
        <f t="shared" si="24"/>
        <v>0</v>
      </c>
      <c r="G132" s="57">
        <f t="shared" si="24"/>
        <v>0</v>
      </c>
      <c r="H132" s="58">
        <f t="shared" si="24"/>
        <v>0</v>
      </c>
      <c r="I132" s="16">
        <f t="shared" si="24"/>
        <v>0</v>
      </c>
    </row>
    <row r="133" spans="1:11" s="1" customFormat="1" ht="15" thickBot="1" x14ac:dyDescent="0.35">
      <c r="A133" s="61" t="s">
        <v>86</v>
      </c>
      <c r="B133" s="98" t="str">
        <f>IF($I132=0,"-",B132/$I132)</f>
        <v>-</v>
      </c>
      <c r="C133" s="98" t="str">
        <f t="shared" ref="C133:H133" si="25">IF($I132=0,"-",C132/$I132)</f>
        <v>-</v>
      </c>
      <c r="D133" s="98" t="str">
        <f t="shared" si="25"/>
        <v>-</v>
      </c>
      <c r="E133" s="98" t="str">
        <f t="shared" si="25"/>
        <v>-</v>
      </c>
      <c r="F133" s="98" t="str">
        <f t="shared" si="25"/>
        <v>-</v>
      </c>
      <c r="G133" s="98" t="str">
        <f t="shared" si="25"/>
        <v>-</v>
      </c>
      <c r="H133" s="99" t="str">
        <f t="shared" si="25"/>
        <v>-</v>
      </c>
      <c r="I133" s="100">
        <f>SUM(B133:H133)</f>
        <v>0</v>
      </c>
      <c r="K133" s="175"/>
    </row>
    <row r="134" spans="1:11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</row>
    <row r="135" spans="1:11" ht="28.5" customHeight="1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</row>
    <row r="136" spans="1:11" ht="14.25" customHeight="1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</row>
    <row r="137" spans="1:11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SUM(B137:H137)</f>
        <v>0</v>
      </c>
    </row>
    <row r="138" spans="1:11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26">SUM(B138:H138)</f>
        <v>0</v>
      </c>
    </row>
    <row r="139" spans="1:11" x14ac:dyDescent="0.25">
      <c r="A139" s="29" t="s">
        <v>9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26"/>
        <v>0</v>
      </c>
    </row>
    <row r="140" spans="1:11" x14ac:dyDescent="0.25">
      <c r="A140" s="21" t="s">
        <v>54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26"/>
        <v>0</v>
      </c>
    </row>
    <row r="141" spans="1:11" x14ac:dyDescent="0.25">
      <c r="A141" s="29" t="s">
        <v>15</v>
      </c>
      <c r="B141" s="18">
        <v>4.515270403131451E-3</v>
      </c>
      <c r="C141" s="18">
        <v>0.454602465264833</v>
      </c>
      <c r="D141" s="18">
        <v>5.7267624809768311E-3</v>
      </c>
      <c r="E141" s="18">
        <v>0</v>
      </c>
      <c r="F141" s="214"/>
      <c r="G141" s="18">
        <v>0</v>
      </c>
      <c r="H141" s="30">
        <v>0</v>
      </c>
      <c r="I141" s="16">
        <f t="shared" si="26"/>
        <v>0.46484449814894124</v>
      </c>
    </row>
    <row r="142" spans="1:11" x14ac:dyDescent="0.25">
      <c r="A142" s="21" t="s">
        <v>67</v>
      </c>
      <c r="B142" s="22">
        <v>0.13271521754046853</v>
      </c>
      <c r="C142" s="22">
        <v>7.6933269421291278E-2</v>
      </c>
      <c r="D142" s="22">
        <v>4.8429599656477682E-2</v>
      </c>
      <c r="E142" s="22">
        <v>0</v>
      </c>
      <c r="F142" s="214"/>
      <c r="G142" s="22">
        <v>0</v>
      </c>
      <c r="H142" s="23">
        <v>0</v>
      </c>
      <c r="I142" s="24">
        <f t="shared" si="26"/>
        <v>0.2580780866182375</v>
      </c>
    </row>
    <row r="143" spans="1:11" x14ac:dyDescent="0.25">
      <c r="A143" s="29" t="s">
        <v>56</v>
      </c>
      <c r="B143" s="18">
        <v>0</v>
      </c>
      <c r="C143" s="18">
        <v>0</v>
      </c>
      <c r="D143" s="18">
        <v>0</v>
      </c>
      <c r="E143" s="18">
        <v>3.1904773892209394E-2</v>
      </c>
      <c r="F143" s="214"/>
      <c r="G143" s="18">
        <v>0</v>
      </c>
      <c r="H143" s="30">
        <v>0</v>
      </c>
      <c r="I143" s="16">
        <f t="shared" si="26"/>
        <v>3.1904773892209394E-2</v>
      </c>
    </row>
    <row r="144" spans="1:11" x14ac:dyDescent="0.25">
      <c r="A144" s="21" t="s">
        <v>11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26"/>
        <v>0</v>
      </c>
    </row>
    <row r="145" spans="1:11" x14ac:dyDescent="0.25">
      <c r="A145" s="29" t="s">
        <v>57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26"/>
        <v>0</v>
      </c>
    </row>
    <row r="146" spans="1:11" x14ac:dyDescent="0.25">
      <c r="A146" s="21" t="s">
        <v>16</v>
      </c>
      <c r="B146" s="22">
        <v>0</v>
      </c>
      <c r="C146" s="22">
        <v>0</v>
      </c>
      <c r="D146" s="22">
        <v>9.8332476529370567E-3</v>
      </c>
      <c r="E146" s="22">
        <v>0</v>
      </c>
      <c r="F146" s="214"/>
      <c r="G146" s="22">
        <v>0</v>
      </c>
      <c r="H146" s="23">
        <v>0</v>
      </c>
      <c r="I146" s="24">
        <f t="shared" si="26"/>
        <v>9.8332476529370567E-3</v>
      </c>
    </row>
    <row r="147" spans="1:11" x14ac:dyDescent="0.25">
      <c r="A147" s="29" t="s">
        <v>136</v>
      </c>
      <c r="B147" s="18">
        <v>0.11673463986260955</v>
      </c>
      <c r="C147" s="18">
        <v>2.3669653084047773</v>
      </c>
      <c r="D147" s="18">
        <v>0.49731735415880463</v>
      </c>
      <c r="E147" s="18">
        <v>0</v>
      </c>
      <c r="F147" s="214"/>
      <c r="G147" s="18">
        <v>0</v>
      </c>
      <c r="H147" s="30">
        <v>0</v>
      </c>
      <c r="I147" s="16">
        <f t="shared" si="26"/>
        <v>2.9810173024261917</v>
      </c>
    </row>
    <row r="148" spans="1:11" x14ac:dyDescent="0.25">
      <c r="A148" s="21" t="s">
        <v>24</v>
      </c>
      <c r="B148" s="22">
        <v>2.8738085808127471E-2</v>
      </c>
      <c r="C148" s="22">
        <v>1.0618556310308547E-3</v>
      </c>
      <c r="D148" s="22">
        <v>1.9438071391521421E-2</v>
      </c>
      <c r="E148" s="22">
        <v>0.47285771802390181</v>
      </c>
      <c r="F148" s="214"/>
      <c r="G148" s="22">
        <v>1.7307218049272571E-2</v>
      </c>
      <c r="H148" s="23">
        <v>5.0224248493445381E-2</v>
      </c>
      <c r="I148" s="24">
        <f>SUM(B148:H148)</f>
        <v>0.58962719739729952</v>
      </c>
    </row>
    <row r="149" spans="1:11" x14ac:dyDescent="0.25">
      <c r="A149" s="29" t="s">
        <v>23</v>
      </c>
      <c r="B149" s="18">
        <v>94.037062490826543</v>
      </c>
      <c r="C149" s="18">
        <v>0</v>
      </c>
      <c r="D149" s="18">
        <v>3.2832579273706415</v>
      </c>
      <c r="E149" s="18">
        <v>0</v>
      </c>
      <c r="F149" s="214"/>
      <c r="G149" s="18">
        <v>0</v>
      </c>
      <c r="H149" s="30">
        <v>0</v>
      </c>
      <c r="I149" s="16">
        <f t="shared" si="26"/>
        <v>97.320320418197184</v>
      </c>
    </row>
    <row r="150" spans="1:11" x14ac:dyDescent="0.25">
      <c r="A150" s="21" t="s">
        <v>58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26"/>
        <v>0</v>
      </c>
    </row>
    <row r="151" spans="1:11" x14ac:dyDescent="0.25">
      <c r="A151" s="29" t="s">
        <v>21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26"/>
        <v>0</v>
      </c>
    </row>
    <row r="152" spans="1:11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26"/>
        <v>0</v>
      </c>
    </row>
    <row r="153" spans="1:11" x14ac:dyDescent="0.25">
      <c r="A153" s="32" t="s">
        <v>62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26"/>
        <v>0</v>
      </c>
    </row>
    <row r="154" spans="1:11" ht="14.4" x14ac:dyDescent="0.3">
      <c r="A154" s="34" t="s">
        <v>22</v>
      </c>
      <c r="B154" s="35">
        <v>0</v>
      </c>
      <c r="C154" s="35">
        <v>0</v>
      </c>
      <c r="D154" s="35">
        <v>0</v>
      </c>
      <c r="E154" s="35">
        <v>0</v>
      </c>
      <c r="F154" s="214"/>
      <c r="G154" s="35">
        <v>0</v>
      </c>
      <c r="H154" s="36">
        <v>0</v>
      </c>
      <c r="I154" s="37">
        <f t="shared" si="26"/>
        <v>0</v>
      </c>
    </row>
    <row r="155" spans="1:11" ht="14.4" x14ac:dyDescent="0.3">
      <c r="A155" s="42" t="s">
        <v>18</v>
      </c>
      <c r="B155" s="43">
        <v>0</v>
      </c>
      <c r="C155" s="43">
        <v>0</v>
      </c>
      <c r="D155" s="43">
        <v>0</v>
      </c>
      <c r="E155" s="43">
        <v>0</v>
      </c>
      <c r="F155" s="214"/>
      <c r="G155" s="43">
        <v>0</v>
      </c>
      <c r="H155" s="44">
        <v>0</v>
      </c>
      <c r="I155" s="45">
        <f t="shared" si="26"/>
        <v>0</v>
      </c>
    </row>
    <row r="156" spans="1:11" ht="14.4" x14ac:dyDescent="0.3">
      <c r="A156" s="34" t="s">
        <v>19</v>
      </c>
      <c r="B156" s="35">
        <v>0</v>
      </c>
      <c r="C156" s="35">
        <v>0</v>
      </c>
      <c r="D156" s="35">
        <v>0</v>
      </c>
      <c r="E156" s="35">
        <v>0</v>
      </c>
      <c r="F156" s="214"/>
      <c r="G156" s="35">
        <v>0</v>
      </c>
      <c r="H156" s="36">
        <v>0</v>
      </c>
      <c r="I156" s="37">
        <f t="shared" si="26"/>
        <v>0</v>
      </c>
    </row>
    <row r="157" spans="1:11" ht="15" thickBot="1" x14ac:dyDescent="0.35">
      <c r="A157" s="49" t="s">
        <v>10</v>
      </c>
      <c r="B157" s="50">
        <v>0</v>
      </c>
      <c r="C157" s="50">
        <v>0</v>
      </c>
      <c r="D157" s="50">
        <v>0</v>
      </c>
      <c r="E157" s="50">
        <v>0</v>
      </c>
      <c r="F157" s="215"/>
      <c r="G157" s="50">
        <v>0</v>
      </c>
      <c r="H157" s="51">
        <v>0</v>
      </c>
      <c r="I157" s="52">
        <f t="shared" si="26"/>
        <v>0</v>
      </c>
    </row>
    <row r="158" spans="1:11" x14ac:dyDescent="0.25">
      <c r="A158" s="56" t="s">
        <v>25</v>
      </c>
      <c r="B158" s="57">
        <f>SUM(B137:B153)</f>
        <v>94.319765704440883</v>
      </c>
      <c r="C158" s="57">
        <f t="shared" ref="C158:I158" si="27">SUM(C137:C153)</f>
        <v>2.8995628987219324</v>
      </c>
      <c r="D158" s="57">
        <f t="shared" si="27"/>
        <v>3.8640029627113592</v>
      </c>
      <c r="E158" s="57">
        <f t="shared" si="27"/>
        <v>0.50476249191611122</v>
      </c>
      <c r="F158" s="57">
        <f t="shared" si="27"/>
        <v>0</v>
      </c>
      <c r="G158" s="57">
        <f t="shared" si="27"/>
        <v>1.7307218049272571E-2</v>
      </c>
      <c r="H158" s="58">
        <f t="shared" si="27"/>
        <v>5.0224248493445381E-2</v>
      </c>
      <c r="I158" s="16">
        <f t="shared" si="27"/>
        <v>101.655625524333</v>
      </c>
    </row>
    <row r="159" spans="1:11" s="1" customFormat="1" ht="15" thickBot="1" x14ac:dyDescent="0.35">
      <c r="A159" s="61" t="s">
        <v>86</v>
      </c>
      <c r="B159" s="98">
        <f>IF($I158=0,"-",B158/$I158)</f>
        <v>0.92783616467800734</v>
      </c>
      <c r="C159" s="98">
        <f t="shared" ref="C159:H159" si="28">IF($I158=0,"-",C158/$I158)</f>
        <v>2.8523388487023502E-2</v>
      </c>
      <c r="D159" s="98">
        <f t="shared" si="28"/>
        <v>3.8010714535286039E-2</v>
      </c>
      <c r="E159" s="98">
        <f t="shared" si="28"/>
        <v>4.9654162208198479E-3</v>
      </c>
      <c r="F159" s="98">
        <f t="shared" si="28"/>
        <v>0</v>
      </c>
      <c r="G159" s="98">
        <f t="shared" si="28"/>
        <v>1.7025342139210774E-4</v>
      </c>
      <c r="H159" s="99">
        <f t="shared" si="28"/>
        <v>4.9406265747116331E-4</v>
      </c>
      <c r="I159" s="100">
        <f>SUM(B159:H159)</f>
        <v>1</v>
      </c>
      <c r="K159" s="175"/>
    </row>
    <row r="160" spans="1:11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</row>
    <row r="161" spans="1:9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</row>
    <row r="162" spans="1:9" ht="14.25" customHeight="1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</row>
    <row r="163" spans="1:9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SUM(B163:H163)</f>
        <v>0</v>
      </c>
    </row>
    <row r="164" spans="1:9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>SUM(B164:H164)</f>
        <v>0</v>
      </c>
    </row>
    <row r="165" spans="1:9" x14ac:dyDescent="0.25">
      <c r="A165" s="29" t="s">
        <v>9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ref="I165:I183" si="29">SUM(B165:H165)</f>
        <v>0</v>
      </c>
    </row>
    <row r="166" spans="1:9" x14ac:dyDescent="0.25">
      <c r="A166" s="21" t="s">
        <v>54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29"/>
        <v>0</v>
      </c>
    </row>
    <row r="167" spans="1:9" x14ac:dyDescent="0.25">
      <c r="A167" s="29" t="s">
        <v>15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29"/>
        <v>0</v>
      </c>
    </row>
    <row r="168" spans="1:9" x14ac:dyDescent="0.25">
      <c r="A168" s="21" t="s">
        <v>67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29"/>
        <v>0</v>
      </c>
    </row>
    <row r="169" spans="1:9" x14ac:dyDescent="0.25">
      <c r="A169" s="29" t="s">
        <v>56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29"/>
        <v>0</v>
      </c>
    </row>
    <row r="170" spans="1:9" x14ac:dyDescent="0.25">
      <c r="A170" s="21" t="s">
        <v>11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29"/>
        <v>0</v>
      </c>
    </row>
    <row r="171" spans="1:9" x14ac:dyDescent="0.25">
      <c r="A171" s="29" t="s">
        <v>57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29"/>
        <v>0</v>
      </c>
    </row>
    <row r="172" spans="1:9" x14ac:dyDescent="0.25">
      <c r="A172" s="21" t="s">
        <v>16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29"/>
        <v>0</v>
      </c>
    </row>
    <row r="173" spans="1:9" x14ac:dyDescent="0.25">
      <c r="A173" s="29" t="s">
        <v>136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29"/>
        <v>0</v>
      </c>
    </row>
    <row r="174" spans="1:9" x14ac:dyDescent="0.25">
      <c r="A174" s="21" t="s">
        <v>24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29"/>
        <v>0</v>
      </c>
    </row>
    <row r="175" spans="1:9" x14ac:dyDescent="0.25">
      <c r="A175" s="29" t="s">
        <v>23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29"/>
        <v>0</v>
      </c>
    </row>
    <row r="176" spans="1:9" x14ac:dyDescent="0.25">
      <c r="A176" s="21" t="s">
        <v>58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29"/>
        <v>0</v>
      </c>
    </row>
    <row r="177" spans="1:11" x14ac:dyDescent="0.25">
      <c r="A177" s="29" t="s">
        <v>21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29"/>
        <v>0</v>
      </c>
    </row>
    <row r="178" spans="1:11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29"/>
        <v>0</v>
      </c>
    </row>
    <row r="179" spans="1:11" x14ac:dyDescent="0.25">
      <c r="A179" s="32" t="s">
        <v>62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29"/>
        <v>0</v>
      </c>
    </row>
    <row r="180" spans="1:11" ht="14.4" x14ac:dyDescent="0.3">
      <c r="A180" s="34" t="s">
        <v>22</v>
      </c>
      <c r="B180" s="35">
        <v>0</v>
      </c>
      <c r="C180" s="35">
        <v>0</v>
      </c>
      <c r="D180" s="35">
        <v>0</v>
      </c>
      <c r="E180" s="35">
        <v>0</v>
      </c>
      <c r="F180" s="214"/>
      <c r="G180" s="35">
        <v>0</v>
      </c>
      <c r="H180" s="36">
        <v>0</v>
      </c>
      <c r="I180" s="37">
        <f t="shared" si="29"/>
        <v>0</v>
      </c>
    </row>
    <row r="181" spans="1:11" ht="14.4" x14ac:dyDescent="0.3">
      <c r="A181" s="42" t="s">
        <v>18</v>
      </c>
      <c r="B181" s="43">
        <v>0</v>
      </c>
      <c r="C181" s="43">
        <v>0</v>
      </c>
      <c r="D181" s="43">
        <v>0</v>
      </c>
      <c r="E181" s="43">
        <v>0</v>
      </c>
      <c r="F181" s="214"/>
      <c r="G181" s="43">
        <v>0</v>
      </c>
      <c r="H181" s="44">
        <v>0</v>
      </c>
      <c r="I181" s="45">
        <f t="shared" si="29"/>
        <v>0</v>
      </c>
    </row>
    <row r="182" spans="1:11" ht="14.4" x14ac:dyDescent="0.3">
      <c r="A182" s="34" t="s">
        <v>19</v>
      </c>
      <c r="B182" s="35">
        <v>0</v>
      </c>
      <c r="C182" s="35">
        <v>0</v>
      </c>
      <c r="D182" s="35">
        <v>0</v>
      </c>
      <c r="E182" s="35">
        <v>0</v>
      </c>
      <c r="F182" s="214"/>
      <c r="G182" s="35">
        <v>0</v>
      </c>
      <c r="H182" s="36">
        <v>0</v>
      </c>
      <c r="I182" s="37">
        <f t="shared" si="29"/>
        <v>0</v>
      </c>
    </row>
    <row r="183" spans="1:11" ht="15" thickBot="1" x14ac:dyDescent="0.35">
      <c r="A183" s="49" t="s">
        <v>10</v>
      </c>
      <c r="B183" s="50">
        <v>0</v>
      </c>
      <c r="C183" s="50">
        <v>0</v>
      </c>
      <c r="D183" s="50">
        <v>0</v>
      </c>
      <c r="E183" s="50">
        <v>0</v>
      </c>
      <c r="F183" s="215"/>
      <c r="G183" s="50">
        <v>0</v>
      </c>
      <c r="H183" s="51">
        <v>0</v>
      </c>
      <c r="I183" s="52">
        <f t="shared" si="29"/>
        <v>0</v>
      </c>
    </row>
    <row r="184" spans="1:11" x14ac:dyDescent="0.25">
      <c r="A184" s="56" t="s">
        <v>25</v>
      </c>
      <c r="B184" s="57">
        <f>SUM(B163:B179)</f>
        <v>0</v>
      </c>
      <c r="C184" s="57">
        <f t="shared" ref="C184:I184" si="30">SUM(C163:C179)</f>
        <v>0</v>
      </c>
      <c r="D184" s="57">
        <f t="shared" si="30"/>
        <v>0</v>
      </c>
      <c r="E184" s="57">
        <f t="shared" si="30"/>
        <v>0</v>
      </c>
      <c r="F184" s="57">
        <f t="shared" si="30"/>
        <v>0</v>
      </c>
      <c r="G184" s="57">
        <f t="shared" si="30"/>
        <v>0</v>
      </c>
      <c r="H184" s="58">
        <f t="shared" si="30"/>
        <v>0</v>
      </c>
      <c r="I184" s="16">
        <f t="shared" si="30"/>
        <v>0</v>
      </c>
    </row>
    <row r="185" spans="1:11" s="1" customFormat="1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31">IF($I184=0,"-",C184/$I184)</f>
        <v>-</v>
      </c>
      <c r="D185" s="98" t="str">
        <f t="shared" si="31"/>
        <v>-</v>
      </c>
      <c r="E185" s="98" t="str">
        <f t="shared" si="31"/>
        <v>-</v>
      </c>
      <c r="F185" s="98" t="str">
        <f t="shared" si="31"/>
        <v>-</v>
      </c>
      <c r="G185" s="98" t="str">
        <f t="shared" si="31"/>
        <v>-</v>
      </c>
      <c r="H185" s="99" t="str">
        <f t="shared" si="31"/>
        <v>-</v>
      </c>
      <c r="I185" s="100">
        <f>SUM(B185:H185)</f>
        <v>0</v>
      </c>
      <c r="K185" s="175"/>
    </row>
    <row r="186" spans="1:11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</row>
    <row r="187" spans="1:11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</row>
    <row r="188" spans="1:11" ht="14.25" customHeight="1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</row>
    <row r="189" spans="1:11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SUM(B189:H189)</f>
        <v>0</v>
      </c>
    </row>
    <row r="190" spans="1:11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>SUM(B190:H190)</f>
        <v>0</v>
      </c>
    </row>
    <row r="191" spans="1:11" x14ac:dyDescent="0.25">
      <c r="A191" s="29" t="s">
        <v>9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ref="I191:I209" si="32">SUM(B191:H191)</f>
        <v>0</v>
      </c>
    </row>
    <row r="192" spans="1:11" x14ac:dyDescent="0.25">
      <c r="A192" s="21" t="s">
        <v>54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32"/>
        <v>0</v>
      </c>
    </row>
    <row r="193" spans="1:9" x14ac:dyDescent="0.25">
      <c r="A193" s="29" t="s">
        <v>15</v>
      </c>
      <c r="B193" s="18">
        <v>1.3469695184768384</v>
      </c>
      <c r="C193" s="18">
        <v>0.2291872151440015</v>
      </c>
      <c r="D193" s="18">
        <v>11.446006708493726</v>
      </c>
      <c r="E193" s="18">
        <v>0</v>
      </c>
      <c r="F193" s="214"/>
      <c r="G193" s="18">
        <v>0</v>
      </c>
      <c r="H193" s="30">
        <v>0</v>
      </c>
      <c r="I193" s="16">
        <f t="shared" si="32"/>
        <v>13.022163442114566</v>
      </c>
    </row>
    <row r="194" spans="1:9" x14ac:dyDescent="0.25">
      <c r="A194" s="21" t="s">
        <v>67</v>
      </c>
      <c r="B194" s="22">
        <v>0.38364707546582139</v>
      </c>
      <c r="C194" s="22">
        <v>0.36956371960017365</v>
      </c>
      <c r="D194" s="22">
        <v>0.4557189452178167</v>
      </c>
      <c r="E194" s="22">
        <v>0</v>
      </c>
      <c r="F194" s="214"/>
      <c r="G194" s="22">
        <v>0</v>
      </c>
      <c r="H194" s="23">
        <v>0</v>
      </c>
      <c r="I194" s="24">
        <f t="shared" si="32"/>
        <v>1.2089297402838117</v>
      </c>
    </row>
    <row r="195" spans="1:9" x14ac:dyDescent="0.25">
      <c r="A195" s="29" t="s">
        <v>56</v>
      </c>
      <c r="B195" s="18">
        <v>9.7684388893870687E-9</v>
      </c>
      <c r="C195" s="18">
        <v>9.7684388893870687E-9</v>
      </c>
      <c r="D195" s="18">
        <v>0.46</v>
      </c>
      <c r="E195" s="18">
        <v>2.8941090606826939E-4</v>
      </c>
      <c r="F195" s="214"/>
      <c r="G195" s="18">
        <v>0</v>
      </c>
      <c r="H195" s="30">
        <v>0</v>
      </c>
      <c r="I195" s="16">
        <f t="shared" si="32"/>
        <v>0.46028943044294607</v>
      </c>
    </row>
    <row r="196" spans="1:9" x14ac:dyDescent="0.25">
      <c r="A196" s="21" t="s">
        <v>11</v>
      </c>
      <c r="B196" s="22">
        <v>0</v>
      </c>
      <c r="C196" s="22">
        <v>0</v>
      </c>
      <c r="D196" s="22">
        <v>0</v>
      </c>
      <c r="E196" s="22">
        <v>0</v>
      </c>
      <c r="F196" s="214"/>
      <c r="G196" s="22">
        <v>0</v>
      </c>
      <c r="H196" s="23">
        <v>0</v>
      </c>
      <c r="I196" s="24">
        <f t="shared" si="32"/>
        <v>0</v>
      </c>
    </row>
    <row r="197" spans="1:9" x14ac:dyDescent="0.25">
      <c r="A197" s="29" t="s">
        <v>57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32"/>
        <v>0</v>
      </c>
    </row>
    <row r="198" spans="1:9" x14ac:dyDescent="0.25">
      <c r="A198" s="21" t="s">
        <v>16</v>
      </c>
      <c r="B198" s="22">
        <v>6.9840327054580722E-4</v>
      </c>
      <c r="C198" s="22">
        <v>5.3175379985188171E-4</v>
      </c>
      <c r="D198" s="22">
        <v>6.30981229083897E-4</v>
      </c>
      <c r="E198" s="22">
        <v>0</v>
      </c>
      <c r="F198" s="214"/>
      <c r="G198" s="22">
        <v>0</v>
      </c>
      <c r="H198" s="23">
        <v>0</v>
      </c>
      <c r="I198" s="24">
        <f t="shared" si="32"/>
        <v>1.8611382994815858E-3</v>
      </c>
    </row>
    <row r="199" spans="1:9" x14ac:dyDescent="0.25">
      <c r="A199" s="29" t="s">
        <v>136</v>
      </c>
      <c r="B199" s="18">
        <v>17.440772523803169</v>
      </c>
      <c r="C199" s="18">
        <v>2.8459203374470996</v>
      </c>
      <c r="D199" s="18">
        <v>105.2555295277118</v>
      </c>
      <c r="E199" s="18">
        <v>6.8419769516663109</v>
      </c>
      <c r="F199" s="214"/>
      <c r="G199" s="18">
        <v>0</v>
      </c>
      <c r="H199" s="30">
        <v>0</v>
      </c>
      <c r="I199" s="16">
        <f t="shared" si="32"/>
        <v>132.38419934062838</v>
      </c>
    </row>
    <row r="200" spans="1:9" x14ac:dyDescent="0.25">
      <c r="A200" s="21" t="s">
        <v>24</v>
      </c>
      <c r="B200" s="22">
        <v>0.7130551112607082</v>
      </c>
      <c r="C200" s="22">
        <v>5.6869777883656977E-2</v>
      </c>
      <c r="D200" s="22">
        <v>44.734541222581733</v>
      </c>
      <c r="E200" s="22">
        <v>31.025687087490432</v>
      </c>
      <c r="F200" s="214"/>
      <c r="G200" s="22">
        <v>2.5779961675964058</v>
      </c>
      <c r="H200" s="23">
        <v>0.12608510874165382</v>
      </c>
      <c r="I200" s="24">
        <f t="shared" si="32"/>
        <v>79.234234475554587</v>
      </c>
    </row>
    <row r="201" spans="1:9" x14ac:dyDescent="0.25">
      <c r="A201" s="29" t="s">
        <v>23</v>
      </c>
      <c r="B201" s="18">
        <v>0.32217226136277916</v>
      </c>
      <c r="C201" s="18">
        <v>0.24122790868785352</v>
      </c>
      <c r="D201" s="18">
        <v>0.22536006802025307</v>
      </c>
      <c r="E201" s="18">
        <v>0</v>
      </c>
      <c r="F201" s="214"/>
      <c r="G201" s="18">
        <v>0</v>
      </c>
      <c r="H201" s="30">
        <v>0</v>
      </c>
      <c r="I201" s="16">
        <f t="shared" si="32"/>
        <v>0.7887602380708858</v>
      </c>
    </row>
    <row r="202" spans="1:9" x14ac:dyDescent="0.25">
      <c r="A202" s="21" t="s">
        <v>58</v>
      </c>
      <c r="B202" s="22">
        <v>2.3117219923407461E-3</v>
      </c>
      <c r="C202" s="22">
        <v>2.4396246435563203E-3</v>
      </c>
      <c r="D202" s="22">
        <v>2.6963773730335097E-3</v>
      </c>
      <c r="E202" s="22">
        <v>0</v>
      </c>
      <c r="F202" s="214"/>
      <c r="G202" s="22">
        <v>0</v>
      </c>
      <c r="H202" s="23">
        <v>0</v>
      </c>
      <c r="I202" s="24">
        <f t="shared" si="32"/>
        <v>7.4477240089305761E-3</v>
      </c>
    </row>
    <row r="203" spans="1:9" x14ac:dyDescent="0.25">
      <c r="A203" s="29" t="s">
        <v>21</v>
      </c>
      <c r="B203" s="18">
        <v>0</v>
      </c>
      <c r="C203" s="18">
        <v>0</v>
      </c>
      <c r="D203" s="18">
        <v>0</v>
      </c>
      <c r="E203" s="18">
        <v>0</v>
      </c>
      <c r="F203" s="214"/>
      <c r="G203" s="18">
        <v>0</v>
      </c>
      <c r="H203" s="30">
        <v>0</v>
      </c>
      <c r="I203" s="16">
        <f t="shared" si="32"/>
        <v>0</v>
      </c>
    </row>
    <row r="204" spans="1:9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32"/>
        <v>0</v>
      </c>
    </row>
    <row r="205" spans="1:9" x14ac:dyDescent="0.25">
      <c r="A205" s="32" t="s">
        <v>62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32"/>
        <v>0</v>
      </c>
    </row>
    <row r="206" spans="1:9" ht="14.4" x14ac:dyDescent="0.3">
      <c r="A206" s="34" t="s">
        <v>22</v>
      </c>
      <c r="B206" s="35">
        <v>0</v>
      </c>
      <c r="C206" s="35">
        <v>0</v>
      </c>
      <c r="D206" s="35">
        <v>0</v>
      </c>
      <c r="E206" s="35">
        <v>0</v>
      </c>
      <c r="F206" s="214"/>
      <c r="G206" s="35">
        <v>0</v>
      </c>
      <c r="H206" s="36">
        <v>0</v>
      </c>
      <c r="I206" s="37">
        <f t="shared" si="32"/>
        <v>0</v>
      </c>
    </row>
    <row r="207" spans="1:9" ht="14.4" x14ac:dyDescent="0.3">
      <c r="A207" s="42" t="s">
        <v>18</v>
      </c>
      <c r="B207" s="43">
        <v>0</v>
      </c>
      <c r="C207" s="43">
        <v>0</v>
      </c>
      <c r="D207" s="43">
        <v>0</v>
      </c>
      <c r="E207" s="43">
        <v>0</v>
      </c>
      <c r="F207" s="214"/>
      <c r="G207" s="43">
        <v>0</v>
      </c>
      <c r="H207" s="44">
        <v>0</v>
      </c>
      <c r="I207" s="45">
        <f t="shared" si="32"/>
        <v>0</v>
      </c>
    </row>
    <row r="208" spans="1:9" ht="14.4" x14ac:dyDescent="0.3">
      <c r="A208" s="34" t="s">
        <v>19</v>
      </c>
      <c r="B208" s="35">
        <v>0</v>
      </c>
      <c r="C208" s="35">
        <v>0</v>
      </c>
      <c r="D208" s="35">
        <v>0</v>
      </c>
      <c r="E208" s="35">
        <v>0</v>
      </c>
      <c r="F208" s="214"/>
      <c r="G208" s="35">
        <v>0</v>
      </c>
      <c r="H208" s="36">
        <v>0</v>
      </c>
      <c r="I208" s="37">
        <f t="shared" si="32"/>
        <v>0</v>
      </c>
    </row>
    <row r="209" spans="1:11" ht="15" thickBot="1" x14ac:dyDescent="0.35">
      <c r="A209" s="49" t="s">
        <v>10</v>
      </c>
      <c r="B209" s="50">
        <v>0</v>
      </c>
      <c r="C209" s="50">
        <v>0</v>
      </c>
      <c r="D209" s="50">
        <v>0</v>
      </c>
      <c r="E209" s="50">
        <v>0</v>
      </c>
      <c r="F209" s="215"/>
      <c r="G209" s="50">
        <v>0</v>
      </c>
      <c r="H209" s="51">
        <v>0</v>
      </c>
      <c r="I209" s="52">
        <f t="shared" si="32"/>
        <v>0</v>
      </c>
    </row>
    <row r="210" spans="1:11" x14ac:dyDescent="0.25">
      <c r="A210" s="56" t="s">
        <v>25</v>
      </c>
      <c r="B210" s="57">
        <f>SUM(B189:B205)</f>
        <v>20.209626625400645</v>
      </c>
      <c r="C210" s="57">
        <f t="shared" ref="C210:I210" si="33">SUM(C189:C205)</f>
        <v>3.7457403469746322</v>
      </c>
      <c r="D210" s="57">
        <f t="shared" si="33"/>
        <v>162.58048383062746</v>
      </c>
      <c r="E210" s="57">
        <f t="shared" si="33"/>
        <v>37.867953450062814</v>
      </c>
      <c r="F210" s="57">
        <f t="shared" si="33"/>
        <v>0</v>
      </c>
      <c r="G210" s="57">
        <f t="shared" si="33"/>
        <v>2.5779961675964058</v>
      </c>
      <c r="H210" s="58">
        <f t="shared" si="33"/>
        <v>0.12608510874165382</v>
      </c>
      <c r="I210" s="16">
        <f t="shared" si="33"/>
        <v>227.1078855294036</v>
      </c>
    </row>
    <row r="211" spans="1:11" s="1" customFormat="1" ht="15" thickBot="1" x14ac:dyDescent="0.35">
      <c r="A211" s="61" t="s">
        <v>86</v>
      </c>
      <c r="B211" s="98">
        <f>IF($I210=0,"-",B210/$I210)</f>
        <v>8.8986899676735842E-2</v>
      </c>
      <c r="C211" s="98">
        <f t="shared" ref="C211:H211" si="34">IF($I210=0,"-",C210/$I210)</f>
        <v>1.649322011978167E-2</v>
      </c>
      <c r="D211" s="98">
        <f t="shared" si="34"/>
        <v>0.7158733544264283</v>
      </c>
      <c r="E211" s="98">
        <f t="shared" si="34"/>
        <v>0.16673993226518793</v>
      </c>
      <c r="F211" s="98">
        <f t="shared" si="34"/>
        <v>0</v>
      </c>
      <c r="G211" s="98">
        <f t="shared" si="34"/>
        <v>1.1351416361377875E-2</v>
      </c>
      <c r="H211" s="99">
        <f t="shared" si="34"/>
        <v>5.5517715048837265E-4</v>
      </c>
      <c r="I211" s="100">
        <f>SUM(B211:H211)</f>
        <v>1</v>
      </c>
      <c r="K211" s="175"/>
    </row>
    <row r="212" spans="1:11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</row>
    <row r="213" spans="1:11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</row>
    <row r="214" spans="1:11" ht="14.25" customHeight="1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</row>
    <row r="215" spans="1:11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SUM(B215:H215)</f>
        <v>0</v>
      </c>
    </row>
    <row r="216" spans="1:11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>SUM(B216:H216)</f>
        <v>0</v>
      </c>
    </row>
    <row r="217" spans="1:11" x14ac:dyDescent="0.25">
      <c r="A217" s="29" t="s">
        <v>9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ref="I217:I235" si="35">SUM(B217:H217)</f>
        <v>0</v>
      </c>
    </row>
    <row r="218" spans="1:11" x14ac:dyDescent="0.25">
      <c r="A218" s="21" t="s">
        <v>54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35"/>
        <v>0</v>
      </c>
    </row>
    <row r="219" spans="1:11" x14ac:dyDescent="0.25">
      <c r="A219" s="29" t="s">
        <v>15</v>
      </c>
      <c r="B219" s="18">
        <v>6.1409404190069891E-2</v>
      </c>
      <c r="C219" s="18">
        <v>3.1467833538794406E-2</v>
      </c>
      <c r="D219" s="18">
        <v>0.61545860768643934</v>
      </c>
      <c r="E219" s="18">
        <v>0</v>
      </c>
      <c r="F219" s="214"/>
      <c r="G219" s="18">
        <v>0</v>
      </c>
      <c r="H219" s="30">
        <v>0</v>
      </c>
      <c r="I219" s="16">
        <f t="shared" si="35"/>
        <v>0.7083358454153037</v>
      </c>
    </row>
    <row r="220" spans="1:11" x14ac:dyDescent="0.25">
      <c r="A220" s="21" t="s">
        <v>67</v>
      </c>
      <c r="B220" s="22">
        <v>7.3978799913695925E-4</v>
      </c>
      <c r="C220" s="22">
        <v>8.8086850656535175E-3</v>
      </c>
      <c r="D220" s="22">
        <v>7.2832617847196025E-4</v>
      </c>
      <c r="E220" s="22">
        <v>0</v>
      </c>
      <c r="F220" s="214"/>
      <c r="G220" s="22">
        <v>0</v>
      </c>
      <c r="H220" s="23">
        <v>0</v>
      </c>
      <c r="I220" s="24">
        <f t="shared" si="35"/>
        <v>1.0276799243262438E-2</v>
      </c>
    </row>
    <row r="221" spans="1:11" x14ac:dyDescent="0.25">
      <c r="A221" s="29" t="s">
        <v>56</v>
      </c>
      <c r="B221" s="18">
        <v>0</v>
      </c>
      <c r="C221" s="18">
        <v>0</v>
      </c>
      <c r="D221" s="18">
        <v>4.2264547438967578E-5</v>
      </c>
      <c r="E221" s="18">
        <v>7.0440912398279299E-6</v>
      </c>
      <c r="F221" s="214"/>
      <c r="G221" s="18">
        <v>0</v>
      </c>
      <c r="H221" s="30">
        <v>0</v>
      </c>
      <c r="I221" s="16">
        <f t="shared" si="35"/>
        <v>4.9308638678795509E-5</v>
      </c>
    </row>
    <row r="222" spans="1:11" x14ac:dyDescent="0.25">
      <c r="A222" s="21" t="s">
        <v>11</v>
      </c>
      <c r="B222" s="22">
        <v>0</v>
      </c>
      <c r="C222" s="22">
        <v>0</v>
      </c>
      <c r="D222" s="22">
        <v>0</v>
      </c>
      <c r="E222" s="22">
        <v>2.5187258028487635E-3</v>
      </c>
      <c r="F222" s="214"/>
      <c r="G222" s="22">
        <v>0</v>
      </c>
      <c r="H222" s="23">
        <v>0</v>
      </c>
      <c r="I222" s="24">
        <f t="shared" si="35"/>
        <v>2.5187258028487635E-3</v>
      </c>
    </row>
    <row r="223" spans="1:11" x14ac:dyDescent="0.25">
      <c r="A223" s="29" t="s">
        <v>57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35"/>
        <v>0</v>
      </c>
    </row>
    <row r="224" spans="1:11" x14ac:dyDescent="0.25">
      <c r="A224" s="21" t="s">
        <v>16</v>
      </c>
      <c r="B224" s="22">
        <v>0</v>
      </c>
      <c r="C224" s="22">
        <v>0</v>
      </c>
      <c r="D224" s="22">
        <v>0</v>
      </c>
      <c r="E224" s="22">
        <v>0</v>
      </c>
      <c r="F224" s="214"/>
      <c r="G224" s="22">
        <v>0</v>
      </c>
      <c r="H224" s="23">
        <v>0</v>
      </c>
      <c r="I224" s="24">
        <f t="shared" si="35"/>
        <v>0</v>
      </c>
    </row>
    <row r="225" spans="1:11" x14ac:dyDescent="0.25">
      <c r="A225" s="29" t="s">
        <v>136</v>
      </c>
      <c r="B225" s="18">
        <v>0.56339031787434657</v>
      </c>
      <c r="C225" s="18">
        <v>9.2399778894515614E-4</v>
      </c>
      <c r="D225" s="18">
        <v>0.4560038357063026</v>
      </c>
      <c r="E225" s="18">
        <v>0.55902848909174296</v>
      </c>
      <c r="F225" s="214"/>
      <c r="G225" s="18">
        <v>0</v>
      </c>
      <c r="H225" s="30">
        <v>0</v>
      </c>
      <c r="I225" s="16">
        <f t="shared" si="35"/>
        <v>1.5793466404613372</v>
      </c>
    </row>
    <row r="226" spans="1:11" x14ac:dyDescent="0.25">
      <c r="A226" s="21" t="s">
        <v>24</v>
      </c>
      <c r="B226" s="22">
        <v>1.3982714320819375E-2</v>
      </c>
      <c r="C226" s="22">
        <v>4.3832424853098296E-5</v>
      </c>
      <c r="D226" s="22">
        <v>4.9012376255926644E-2</v>
      </c>
      <c r="E226" s="22">
        <v>4.8152055084773E-2</v>
      </c>
      <c r="F226" s="214"/>
      <c r="G226" s="22">
        <v>1.3119987573556768E-2</v>
      </c>
      <c r="H226" s="23">
        <v>1.5166343008420151E-3</v>
      </c>
      <c r="I226" s="24">
        <f t="shared" si="35"/>
        <v>0.12582759996077092</v>
      </c>
    </row>
    <row r="227" spans="1:11" x14ac:dyDescent="0.25">
      <c r="A227" s="29" t="s">
        <v>23</v>
      </c>
      <c r="B227" s="18">
        <v>2.8369529028690728E-2</v>
      </c>
      <c r="C227" s="18">
        <v>0</v>
      </c>
      <c r="D227" s="18">
        <v>9.0275818158493918E-4</v>
      </c>
      <c r="E227" s="18">
        <v>0</v>
      </c>
      <c r="F227" s="214"/>
      <c r="G227" s="18">
        <v>0</v>
      </c>
      <c r="H227" s="30">
        <v>0</v>
      </c>
      <c r="I227" s="16">
        <f t="shared" si="35"/>
        <v>2.9272287210275666E-2</v>
      </c>
    </row>
    <row r="228" spans="1:11" x14ac:dyDescent="0.25">
      <c r="A228" s="21" t="s">
        <v>58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35"/>
        <v>0</v>
      </c>
    </row>
    <row r="229" spans="1:11" x14ac:dyDescent="0.25">
      <c r="A229" s="29" t="s">
        <v>21</v>
      </c>
      <c r="B229" s="18">
        <v>0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35"/>
        <v>0</v>
      </c>
    </row>
    <row r="230" spans="1:11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35"/>
        <v>0</v>
      </c>
    </row>
    <row r="231" spans="1:11" x14ac:dyDescent="0.25">
      <c r="A231" s="32" t="s">
        <v>62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35"/>
        <v>0</v>
      </c>
    </row>
    <row r="232" spans="1:11" ht="14.4" x14ac:dyDescent="0.3">
      <c r="A232" s="34" t="s">
        <v>22</v>
      </c>
      <c r="B232" s="35">
        <v>0</v>
      </c>
      <c r="C232" s="35">
        <v>0</v>
      </c>
      <c r="D232" s="35">
        <v>0</v>
      </c>
      <c r="E232" s="35">
        <v>0</v>
      </c>
      <c r="F232" s="214"/>
      <c r="G232" s="35">
        <v>0</v>
      </c>
      <c r="H232" s="36">
        <v>0</v>
      </c>
      <c r="I232" s="37">
        <f t="shared" si="35"/>
        <v>0</v>
      </c>
    </row>
    <row r="233" spans="1:11" ht="14.4" x14ac:dyDescent="0.3">
      <c r="A233" s="42" t="s">
        <v>18</v>
      </c>
      <c r="B233" s="43">
        <v>0</v>
      </c>
      <c r="C233" s="43">
        <v>0</v>
      </c>
      <c r="D233" s="43">
        <v>0</v>
      </c>
      <c r="E233" s="43">
        <v>0</v>
      </c>
      <c r="F233" s="214"/>
      <c r="G233" s="43">
        <v>0</v>
      </c>
      <c r="H233" s="44">
        <v>0</v>
      </c>
      <c r="I233" s="45">
        <f t="shared" si="35"/>
        <v>0</v>
      </c>
    </row>
    <row r="234" spans="1:11" ht="14.4" x14ac:dyDescent="0.3">
      <c r="A234" s="34" t="s">
        <v>19</v>
      </c>
      <c r="B234" s="35">
        <v>0</v>
      </c>
      <c r="C234" s="35">
        <v>0</v>
      </c>
      <c r="D234" s="35">
        <v>0</v>
      </c>
      <c r="E234" s="35">
        <v>0</v>
      </c>
      <c r="F234" s="214"/>
      <c r="G234" s="35">
        <v>0</v>
      </c>
      <c r="H234" s="36">
        <v>0</v>
      </c>
      <c r="I234" s="37">
        <f t="shared" si="35"/>
        <v>0</v>
      </c>
    </row>
    <row r="235" spans="1:11" ht="15" thickBot="1" x14ac:dyDescent="0.35">
      <c r="A235" s="49" t="s">
        <v>10</v>
      </c>
      <c r="B235" s="50">
        <v>0</v>
      </c>
      <c r="C235" s="50">
        <v>0</v>
      </c>
      <c r="D235" s="50">
        <v>0</v>
      </c>
      <c r="E235" s="50">
        <v>0</v>
      </c>
      <c r="F235" s="215"/>
      <c r="G235" s="50">
        <v>0</v>
      </c>
      <c r="H235" s="51">
        <v>0</v>
      </c>
      <c r="I235" s="52">
        <f t="shared" si="35"/>
        <v>0</v>
      </c>
    </row>
    <row r="236" spans="1:11" x14ac:dyDescent="0.25">
      <c r="A236" s="56" t="s">
        <v>25</v>
      </c>
      <c r="B236" s="57">
        <f>SUM(B215:B231)</f>
        <v>0.6678917534130635</v>
      </c>
      <c r="C236" s="57">
        <f t="shared" ref="C236:I236" si="36">SUM(C215:C231)</f>
        <v>4.1244348818246172E-2</v>
      </c>
      <c r="D236" s="57">
        <f t="shared" si="36"/>
        <v>1.1221481685561645</v>
      </c>
      <c r="E236" s="57">
        <f t="shared" si="36"/>
        <v>0.6097063140706046</v>
      </c>
      <c r="F236" s="57">
        <f t="shared" si="36"/>
        <v>0</v>
      </c>
      <c r="G236" s="57">
        <f t="shared" si="36"/>
        <v>1.3119987573556768E-2</v>
      </c>
      <c r="H236" s="58">
        <f t="shared" si="36"/>
        <v>1.5166343008420151E-3</v>
      </c>
      <c r="I236" s="16">
        <f t="shared" si="36"/>
        <v>2.4556272067324776</v>
      </c>
    </row>
    <row r="237" spans="1:11" s="1" customFormat="1" ht="15" thickBot="1" x14ac:dyDescent="0.35">
      <c r="A237" s="61" t="s">
        <v>86</v>
      </c>
      <c r="B237" s="98">
        <f>IF($I236=0,"-",B236/$I236)</f>
        <v>0.27198418049040024</v>
      </c>
      <c r="C237" s="98">
        <f t="shared" ref="C237:H237" si="37">IF($I236=0,"-",C236/$I236)</f>
        <v>1.6795851057997926E-2</v>
      </c>
      <c r="D237" s="98">
        <f t="shared" si="37"/>
        <v>0.45697008303199432</v>
      </c>
      <c r="E237" s="98">
        <f t="shared" si="37"/>
        <v>0.2482894440976226</v>
      </c>
      <c r="F237" s="98">
        <f t="shared" si="37"/>
        <v>0</v>
      </c>
      <c r="G237" s="98">
        <f t="shared" si="37"/>
        <v>5.3428254653582249E-3</v>
      </c>
      <c r="H237" s="99">
        <f t="shared" si="37"/>
        <v>6.1761585662674292E-4</v>
      </c>
      <c r="I237" s="100">
        <f>SUM(B237:H237)</f>
        <v>1</v>
      </c>
      <c r="K237" s="175"/>
    </row>
    <row r="238" spans="1:11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</row>
    <row r="239" spans="1:11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</row>
    <row r="240" spans="1:11" ht="14.25" customHeight="1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</row>
    <row r="241" spans="1:9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SUM(B241:H241)</f>
        <v>0</v>
      </c>
    </row>
    <row r="242" spans="1:9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>SUM(B242:H242)</f>
        <v>0</v>
      </c>
    </row>
    <row r="243" spans="1:9" x14ac:dyDescent="0.25">
      <c r="A243" s="29" t="s">
        <v>9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ref="I243:I261" si="38">SUM(B243:H243)</f>
        <v>0</v>
      </c>
    </row>
    <row r="244" spans="1:9" x14ac:dyDescent="0.25">
      <c r="A244" s="21" t="s">
        <v>54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38"/>
        <v>0</v>
      </c>
    </row>
    <row r="245" spans="1:9" x14ac:dyDescent="0.25">
      <c r="A245" s="29" t="s">
        <v>15</v>
      </c>
      <c r="B245" s="18">
        <v>6.706069608048387</v>
      </c>
      <c r="C245" s="18">
        <v>6.8371384674196303E-3</v>
      </c>
      <c r="D245" s="18">
        <v>1.5849125242665314</v>
      </c>
      <c r="E245" s="18">
        <v>0</v>
      </c>
      <c r="F245" s="214"/>
      <c r="G245" s="18">
        <v>0</v>
      </c>
      <c r="H245" s="30">
        <v>0</v>
      </c>
      <c r="I245" s="16">
        <f t="shared" si="38"/>
        <v>8.2978192707823375</v>
      </c>
    </row>
    <row r="246" spans="1:9" x14ac:dyDescent="0.25">
      <c r="A246" s="21" t="s">
        <v>67</v>
      </c>
      <c r="B246" s="22">
        <v>2.1540379014991959</v>
      </c>
      <c r="C246" s="22">
        <v>5.8720257358645389E-3</v>
      </c>
      <c r="D246" s="22">
        <v>0.92436056586172521</v>
      </c>
      <c r="E246" s="22">
        <v>0</v>
      </c>
      <c r="F246" s="214"/>
      <c r="G246" s="22">
        <v>0</v>
      </c>
      <c r="H246" s="23">
        <v>0</v>
      </c>
      <c r="I246" s="24">
        <f t="shared" si="38"/>
        <v>3.0842704930967857</v>
      </c>
    </row>
    <row r="247" spans="1:9" x14ac:dyDescent="0.25">
      <c r="A247" s="29" t="s">
        <v>56</v>
      </c>
      <c r="B247" s="18">
        <v>5.1526817775310707E-9</v>
      </c>
      <c r="C247" s="18">
        <v>5.1526817775310707E-9</v>
      </c>
      <c r="D247" s="18">
        <v>5.1526817775310707E-9</v>
      </c>
      <c r="E247" s="18">
        <v>0.18020463074271104</v>
      </c>
      <c r="F247" s="214"/>
      <c r="G247" s="18">
        <v>0</v>
      </c>
      <c r="H247" s="30">
        <v>0</v>
      </c>
      <c r="I247" s="16">
        <f t="shared" si="38"/>
        <v>0.18020464620075638</v>
      </c>
    </row>
    <row r="248" spans="1:9" x14ac:dyDescent="0.25">
      <c r="A248" s="21" t="s">
        <v>11</v>
      </c>
      <c r="B248" s="22">
        <v>1.3028737702725755E-7</v>
      </c>
      <c r="C248" s="22">
        <v>1.3028737702725755E-7</v>
      </c>
      <c r="D248" s="22">
        <v>1.3028737702725755E-7</v>
      </c>
      <c r="E248" s="22">
        <v>2.3141572969832269E-2</v>
      </c>
      <c r="F248" s="214"/>
      <c r="G248" s="22">
        <v>0</v>
      </c>
      <c r="H248" s="23">
        <v>0</v>
      </c>
      <c r="I248" s="24">
        <f t="shared" si="38"/>
        <v>2.314196383196335E-2</v>
      </c>
    </row>
    <row r="249" spans="1:9" x14ac:dyDescent="0.25">
      <c r="A249" s="29" t="s">
        <v>57</v>
      </c>
      <c r="B249" s="18">
        <v>0</v>
      </c>
      <c r="C249" s="18">
        <v>0</v>
      </c>
      <c r="D249" s="18">
        <v>0</v>
      </c>
      <c r="E249" s="18">
        <v>0</v>
      </c>
      <c r="F249" s="214"/>
      <c r="G249" s="18">
        <v>0</v>
      </c>
      <c r="H249" s="30">
        <v>0</v>
      </c>
      <c r="I249" s="16">
        <f t="shared" si="38"/>
        <v>0</v>
      </c>
    </row>
    <row r="250" spans="1:9" x14ac:dyDescent="0.25">
      <c r="A250" s="21" t="s">
        <v>16</v>
      </c>
      <c r="B250" s="22">
        <v>2.425760182175638</v>
      </c>
      <c r="C250" s="22">
        <v>3.1798337700798388E-2</v>
      </c>
      <c r="D250" s="22">
        <v>4.6048120737213338</v>
      </c>
      <c r="E250" s="22">
        <v>9.7435187183902094E-2</v>
      </c>
      <c r="F250" s="214"/>
      <c r="G250" s="22">
        <v>0</v>
      </c>
      <c r="H250" s="23">
        <v>0</v>
      </c>
      <c r="I250" s="24">
        <f t="shared" si="38"/>
        <v>7.1598057807816717</v>
      </c>
    </row>
    <row r="251" spans="1:9" x14ac:dyDescent="0.25">
      <c r="A251" s="29" t="s">
        <v>136</v>
      </c>
      <c r="B251" s="18">
        <v>27.574029603076319</v>
      </c>
      <c r="C251" s="18">
        <v>1.7042310302974129</v>
      </c>
      <c r="D251" s="18">
        <v>24.181547660335632</v>
      </c>
      <c r="E251" s="18">
        <v>1.7927661317463716E-2</v>
      </c>
      <c r="F251" s="214"/>
      <c r="G251" s="18">
        <v>0</v>
      </c>
      <c r="H251" s="30">
        <v>0</v>
      </c>
      <c r="I251" s="16">
        <f t="shared" si="38"/>
        <v>53.47773595502683</v>
      </c>
    </row>
    <row r="252" spans="1:9" x14ac:dyDescent="0.25">
      <c r="A252" s="21" t="s">
        <v>24</v>
      </c>
      <c r="B252" s="22">
        <v>4.9102501866736645</v>
      </c>
      <c r="C252" s="22">
        <v>0.11607937162236617</v>
      </c>
      <c r="D252" s="22">
        <v>39.646145271959327</v>
      </c>
      <c r="E252" s="22">
        <v>35.92928795511277</v>
      </c>
      <c r="F252" s="214"/>
      <c r="G252" s="22">
        <v>47.86103094207381</v>
      </c>
      <c r="H252" s="23">
        <v>1.4711248055705159</v>
      </c>
      <c r="I252" s="24">
        <f t="shared" si="38"/>
        <v>129.93391853301245</v>
      </c>
    </row>
    <row r="253" spans="1:9" x14ac:dyDescent="0.25">
      <c r="A253" s="29" t="s">
        <v>23</v>
      </c>
      <c r="B253" s="18">
        <v>1.8036641384847094</v>
      </c>
      <c r="C253" s="18">
        <v>1.2097189633808105</v>
      </c>
      <c r="D253" s="18">
        <v>1.220633269967317</v>
      </c>
      <c r="E253" s="18">
        <v>0</v>
      </c>
      <c r="F253" s="214"/>
      <c r="G253" s="18">
        <v>0</v>
      </c>
      <c r="H253" s="30">
        <v>0</v>
      </c>
      <c r="I253" s="16">
        <f t="shared" si="38"/>
        <v>4.234016371832837</v>
      </c>
    </row>
    <row r="254" spans="1:9" x14ac:dyDescent="0.25">
      <c r="A254" s="21" t="s">
        <v>58</v>
      </c>
      <c r="B254" s="22">
        <v>0.13009833706841639</v>
      </c>
      <c r="C254" s="22">
        <v>0.13729640079966074</v>
      </c>
      <c r="D254" s="22">
        <v>0.15174584725275125</v>
      </c>
      <c r="E254" s="22">
        <v>0</v>
      </c>
      <c r="F254" s="214"/>
      <c r="G254" s="22">
        <v>0</v>
      </c>
      <c r="H254" s="23">
        <v>0</v>
      </c>
      <c r="I254" s="24">
        <f t="shared" si="38"/>
        <v>0.41914058512082836</v>
      </c>
    </row>
    <row r="255" spans="1:9" x14ac:dyDescent="0.25">
      <c r="A255" s="29" t="s">
        <v>21</v>
      </c>
      <c r="B255" s="18">
        <v>0.43523471269176189</v>
      </c>
      <c r="C255" s="18">
        <v>0.42967460634165899</v>
      </c>
      <c r="D255" s="18">
        <v>0.63895180316238565</v>
      </c>
      <c r="E255" s="18">
        <v>0</v>
      </c>
      <c r="F255" s="214"/>
      <c r="G255" s="18">
        <v>0</v>
      </c>
      <c r="H255" s="30">
        <v>0</v>
      </c>
      <c r="I255" s="16">
        <f t="shared" si="38"/>
        <v>1.5038611221958065</v>
      </c>
    </row>
    <row r="256" spans="1:9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38"/>
        <v>0</v>
      </c>
    </row>
    <row r="257" spans="1:11" x14ac:dyDescent="0.25">
      <c r="A257" s="32" t="s">
        <v>62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38"/>
        <v>0</v>
      </c>
    </row>
    <row r="258" spans="1:11" ht="14.4" x14ac:dyDescent="0.3">
      <c r="A258" s="34" t="s">
        <v>22</v>
      </c>
      <c r="B258" s="35">
        <v>0</v>
      </c>
      <c r="C258" s="35">
        <v>0</v>
      </c>
      <c r="D258" s="35">
        <v>0</v>
      </c>
      <c r="E258" s="35">
        <v>0</v>
      </c>
      <c r="F258" s="214"/>
      <c r="G258" s="35">
        <v>0</v>
      </c>
      <c r="H258" s="36">
        <v>0</v>
      </c>
      <c r="I258" s="37">
        <f t="shared" si="38"/>
        <v>0</v>
      </c>
    </row>
    <row r="259" spans="1:11" ht="14.4" x14ac:dyDescent="0.3">
      <c r="A259" s="42" t="s">
        <v>18</v>
      </c>
      <c r="B259" s="43">
        <v>0</v>
      </c>
      <c r="C259" s="43">
        <v>0</v>
      </c>
      <c r="D259" s="43">
        <v>0</v>
      </c>
      <c r="E259" s="43">
        <v>0</v>
      </c>
      <c r="F259" s="214"/>
      <c r="G259" s="43">
        <v>0</v>
      </c>
      <c r="H259" s="44">
        <v>0</v>
      </c>
      <c r="I259" s="45">
        <f t="shared" si="38"/>
        <v>0</v>
      </c>
    </row>
    <row r="260" spans="1:11" ht="14.4" x14ac:dyDescent="0.3">
      <c r="A260" s="34" t="s">
        <v>19</v>
      </c>
      <c r="B260" s="35">
        <v>0</v>
      </c>
      <c r="C260" s="35">
        <v>0</v>
      </c>
      <c r="D260" s="35">
        <v>0</v>
      </c>
      <c r="E260" s="35">
        <v>0</v>
      </c>
      <c r="F260" s="214"/>
      <c r="G260" s="35">
        <v>0</v>
      </c>
      <c r="H260" s="36">
        <v>0</v>
      </c>
      <c r="I260" s="37">
        <f t="shared" si="38"/>
        <v>0</v>
      </c>
    </row>
    <row r="261" spans="1:11" ht="15" thickBot="1" x14ac:dyDescent="0.35">
      <c r="A261" s="49" t="s">
        <v>10</v>
      </c>
      <c r="B261" s="50">
        <v>0</v>
      </c>
      <c r="C261" s="50">
        <v>0</v>
      </c>
      <c r="D261" s="50">
        <v>0</v>
      </c>
      <c r="E261" s="50">
        <v>0</v>
      </c>
      <c r="F261" s="215"/>
      <c r="G261" s="50">
        <v>0</v>
      </c>
      <c r="H261" s="51">
        <v>0</v>
      </c>
      <c r="I261" s="52">
        <f t="shared" si="38"/>
        <v>0</v>
      </c>
    </row>
    <row r="262" spans="1:11" x14ac:dyDescent="0.25">
      <c r="A262" s="56" t="s">
        <v>25</v>
      </c>
      <c r="B262" s="57">
        <f>SUM(B241:B257)</f>
        <v>46.139144805158146</v>
      </c>
      <c r="C262" s="57">
        <f t="shared" ref="C262:I262" si="39">SUM(C241:C257)</f>
        <v>3.6415080097860506</v>
      </c>
      <c r="D262" s="57">
        <f t="shared" si="39"/>
        <v>72.95310915196707</v>
      </c>
      <c r="E262" s="57">
        <f t="shared" si="39"/>
        <v>36.247997007326681</v>
      </c>
      <c r="F262" s="57">
        <f t="shared" si="39"/>
        <v>0</v>
      </c>
      <c r="G262" s="57">
        <f t="shared" si="39"/>
        <v>47.86103094207381</v>
      </c>
      <c r="H262" s="58">
        <f t="shared" si="39"/>
        <v>1.4711248055705159</v>
      </c>
      <c r="I262" s="16">
        <f t="shared" si="39"/>
        <v>208.31391472188227</v>
      </c>
    </row>
    <row r="263" spans="1:11" s="1" customFormat="1" ht="15" thickBot="1" x14ac:dyDescent="0.35">
      <c r="A263" s="61" t="s">
        <v>86</v>
      </c>
      <c r="B263" s="98">
        <f>IF($I262=0,"-",B262/$I262)</f>
        <v>0.22148853986426223</v>
      </c>
      <c r="C263" s="98">
        <f t="shared" ref="C263:H263" si="40">IF($I262=0,"-",C262/$I262)</f>
        <v>1.7480867827037814E-2</v>
      </c>
      <c r="D263" s="98">
        <f t="shared" si="40"/>
        <v>0.35020756654381924</v>
      </c>
      <c r="E263" s="98">
        <f t="shared" si="40"/>
        <v>0.17400660467506937</v>
      </c>
      <c r="F263" s="98">
        <f t="shared" si="40"/>
        <v>0</v>
      </c>
      <c r="G263" s="98">
        <f t="shared" si="40"/>
        <v>0.22975436377340694</v>
      </c>
      <c r="H263" s="99">
        <f t="shared" si="40"/>
        <v>7.0620573164044244E-3</v>
      </c>
      <c r="I263" s="100">
        <f>SUM(B263:H263)</f>
        <v>1</v>
      </c>
      <c r="K263" s="175"/>
    </row>
    <row r="264" spans="1:11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</row>
    <row r="265" spans="1:11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</row>
    <row r="266" spans="1:11" ht="14.25" customHeight="1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</row>
    <row r="267" spans="1:11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SUM(B267:H267)</f>
        <v>0</v>
      </c>
    </row>
    <row r="268" spans="1:11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>SUM(B268:H268)</f>
        <v>0</v>
      </c>
    </row>
    <row r="269" spans="1:11" x14ac:dyDescent="0.25">
      <c r="A269" s="29" t="s">
        <v>9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ref="I269:I287" si="41">SUM(B269:H269)</f>
        <v>0</v>
      </c>
    </row>
    <row r="270" spans="1:11" x14ac:dyDescent="0.25">
      <c r="A270" s="21" t="s">
        <v>54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41"/>
        <v>0</v>
      </c>
    </row>
    <row r="271" spans="1:11" x14ac:dyDescent="0.25">
      <c r="A271" s="29" t="s">
        <v>15</v>
      </c>
      <c r="B271" s="18">
        <v>10.773586926644979</v>
      </c>
      <c r="C271" s="18">
        <v>14.498094242213567</v>
      </c>
      <c r="D271" s="18">
        <v>6.9762928116453065</v>
      </c>
      <c r="E271" s="18">
        <v>0</v>
      </c>
      <c r="F271" s="214"/>
      <c r="G271" s="18">
        <v>0</v>
      </c>
      <c r="H271" s="30">
        <v>0</v>
      </c>
      <c r="I271" s="16">
        <f t="shared" si="41"/>
        <v>32.247973980503851</v>
      </c>
    </row>
    <row r="272" spans="1:11" x14ac:dyDescent="0.25">
      <c r="A272" s="21" t="s">
        <v>67</v>
      </c>
      <c r="B272" s="22">
        <v>0.46701089646301586</v>
      </c>
      <c r="C272" s="22">
        <v>0.42425006109573099</v>
      </c>
      <c r="D272" s="22">
        <v>0.55823700245996555</v>
      </c>
      <c r="E272" s="22">
        <v>7.2674203576214933E-3</v>
      </c>
      <c r="F272" s="214"/>
      <c r="G272" s="22">
        <v>0</v>
      </c>
      <c r="H272" s="23">
        <v>0</v>
      </c>
      <c r="I272" s="24">
        <f t="shared" si="41"/>
        <v>1.4567653803763341</v>
      </c>
    </row>
    <row r="273" spans="1:9" x14ac:dyDescent="0.25">
      <c r="A273" s="29" t="s">
        <v>56</v>
      </c>
      <c r="B273" s="18">
        <v>7.4572678909598601E-9</v>
      </c>
      <c r="C273" s="18">
        <v>7.4572678909598601E-9</v>
      </c>
      <c r="D273" s="18">
        <v>7.4572678909598601E-9</v>
      </c>
      <c r="E273" s="18">
        <v>9.912568387492156</v>
      </c>
      <c r="F273" s="214"/>
      <c r="G273" s="18">
        <v>0</v>
      </c>
      <c r="H273" s="30">
        <v>0</v>
      </c>
      <c r="I273" s="16">
        <f t="shared" si="41"/>
        <v>9.9125684098639599</v>
      </c>
    </row>
    <row r="274" spans="1:9" x14ac:dyDescent="0.25">
      <c r="A274" s="21" t="s">
        <v>11</v>
      </c>
      <c r="B274" s="22">
        <v>1.2319454230738642E-7</v>
      </c>
      <c r="C274" s="22">
        <v>1.2319454230738642E-7</v>
      </c>
      <c r="D274" s="22">
        <v>1.2319454230738642E-7</v>
      </c>
      <c r="E274" s="22">
        <v>7.9561914940421558E-3</v>
      </c>
      <c r="F274" s="214"/>
      <c r="G274" s="22">
        <v>0</v>
      </c>
      <c r="H274" s="23">
        <v>0</v>
      </c>
      <c r="I274" s="24">
        <f t="shared" si="41"/>
        <v>7.9565610776690786E-3</v>
      </c>
    </row>
    <row r="275" spans="1:9" x14ac:dyDescent="0.25">
      <c r="A275" s="29" t="s">
        <v>57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41"/>
        <v>0</v>
      </c>
    </row>
    <row r="276" spans="1:9" x14ac:dyDescent="0.25">
      <c r="A276" s="21" t="s">
        <v>16</v>
      </c>
      <c r="B276" s="22">
        <v>1.0819667918817761E-2</v>
      </c>
      <c r="C276" s="22">
        <v>1.0459336944023651E-2</v>
      </c>
      <c r="D276" s="22">
        <v>1.5328674441241363E-2</v>
      </c>
      <c r="E276" s="22">
        <v>0</v>
      </c>
      <c r="F276" s="214"/>
      <c r="G276" s="22">
        <v>0</v>
      </c>
      <c r="H276" s="23">
        <v>0</v>
      </c>
      <c r="I276" s="24">
        <f t="shared" si="41"/>
        <v>3.6607679304082777E-2</v>
      </c>
    </row>
    <row r="277" spans="1:9" x14ac:dyDescent="0.25">
      <c r="A277" s="29" t="s">
        <v>136</v>
      </c>
      <c r="B277" s="18">
        <v>8.7161251832785958</v>
      </c>
      <c r="C277" s="18">
        <v>9.5317846380497269</v>
      </c>
      <c r="D277" s="18">
        <v>11.989557669505318</v>
      </c>
      <c r="E277" s="18">
        <v>0</v>
      </c>
      <c r="F277" s="214"/>
      <c r="G277" s="18">
        <v>0</v>
      </c>
      <c r="H277" s="30">
        <v>0</v>
      </c>
      <c r="I277" s="16">
        <f t="shared" si="41"/>
        <v>30.237467490833637</v>
      </c>
    </row>
    <row r="278" spans="1:9" x14ac:dyDescent="0.25">
      <c r="A278" s="21" t="s">
        <v>24</v>
      </c>
      <c r="B278" s="22">
        <v>5.7660146699072969E-2</v>
      </c>
      <c r="C278" s="22">
        <v>3.5571971767871435E-8</v>
      </c>
      <c r="D278" s="22">
        <v>21.330087407164747</v>
      </c>
      <c r="E278" s="22">
        <v>9.2152023106245764</v>
      </c>
      <c r="F278" s="214"/>
      <c r="G278" s="22">
        <v>0.44284430456900148</v>
      </c>
      <c r="H278" s="23">
        <v>0</v>
      </c>
      <c r="I278" s="24">
        <f t="shared" si="41"/>
        <v>31.045794204629367</v>
      </c>
    </row>
    <row r="279" spans="1:9" x14ac:dyDescent="0.25">
      <c r="A279" s="29" t="s">
        <v>23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41"/>
        <v>0</v>
      </c>
    </row>
    <row r="280" spans="1:9" x14ac:dyDescent="0.25">
      <c r="A280" s="21" t="s">
        <v>58</v>
      </c>
      <c r="B280" s="22">
        <v>2.11973683331101E-2</v>
      </c>
      <c r="C280" s="22">
        <v>1.4131578888740068E-2</v>
      </c>
      <c r="D280" s="22">
        <v>1.4131578888740068E-2</v>
      </c>
      <c r="E280" s="22">
        <v>0</v>
      </c>
      <c r="F280" s="214"/>
      <c r="G280" s="22">
        <v>0</v>
      </c>
      <c r="H280" s="23">
        <v>0</v>
      </c>
      <c r="I280" s="24">
        <f t="shared" si="41"/>
        <v>4.9460526110590236E-2</v>
      </c>
    </row>
    <row r="281" spans="1:9" x14ac:dyDescent="0.25">
      <c r="A281" s="29" t="s">
        <v>20</v>
      </c>
      <c r="B281" s="18">
        <v>1.1078763937165555E-3</v>
      </c>
      <c r="C281" s="18">
        <v>7.3858426247770377E-4</v>
      </c>
      <c r="D281" s="18">
        <v>7.3858426247770377E-4</v>
      </c>
      <c r="E281" s="18">
        <v>0</v>
      </c>
      <c r="F281" s="214"/>
      <c r="G281" s="18">
        <v>0</v>
      </c>
      <c r="H281" s="30">
        <v>0</v>
      </c>
      <c r="I281" s="16">
        <f t="shared" si="41"/>
        <v>2.585044918671963E-3</v>
      </c>
    </row>
    <row r="282" spans="1:9" x14ac:dyDescent="0.25">
      <c r="A282" s="21" t="s">
        <v>21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41"/>
        <v>0</v>
      </c>
    </row>
    <row r="283" spans="1:9" x14ac:dyDescent="0.25">
      <c r="A283" s="32" t="s">
        <v>62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41"/>
        <v>0</v>
      </c>
    </row>
    <row r="284" spans="1:9" ht="14.4" x14ac:dyDescent="0.3">
      <c r="A284" s="34" t="s">
        <v>22</v>
      </c>
      <c r="B284" s="35">
        <v>0</v>
      </c>
      <c r="C284" s="35">
        <v>0</v>
      </c>
      <c r="D284" s="35">
        <v>0</v>
      </c>
      <c r="E284" s="35">
        <v>0</v>
      </c>
      <c r="F284" s="214"/>
      <c r="G284" s="35">
        <v>0</v>
      </c>
      <c r="H284" s="36">
        <v>0</v>
      </c>
      <c r="I284" s="37">
        <f t="shared" si="41"/>
        <v>0</v>
      </c>
    </row>
    <row r="285" spans="1:9" ht="14.4" x14ac:dyDescent="0.3">
      <c r="A285" s="42" t="s">
        <v>18</v>
      </c>
      <c r="B285" s="43">
        <v>0</v>
      </c>
      <c r="C285" s="43">
        <v>0</v>
      </c>
      <c r="D285" s="43">
        <v>0</v>
      </c>
      <c r="E285" s="43">
        <v>0</v>
      </c>
      <c r="F285" s="214"/>
      <c r="G285" s="43">
        <v>0</v>
      </c>
      <c r="H285" s="44">
        <v>0</v>
      </c>
      <c r="I285" s="45">
        <f t="shared" si="41"/>
        <v>0</v>
      </c>
    </row>
    <row r="286" spans="1:9" ht="14.4" x14ac:dyDescent="0.3">
      <c r="A286" s="34" t="s">
        <v>19</v>
      </c>
      <c r="B286" s="35">
        <v>0</v>
      </c>
      <c r="C286" s="35">
        <v>0</v>
      </c>
      <c r="D286" s="35">
        <v>0</v>
      </c>
      <c r="E286" s="35">
        <v>0</v>
      </c>
      <c r="F286" s="214"/>
      <c r="G286" s="35">
        <v>0</v>
      </c>
      <c r="H286" s="36">
        <v>0</v>
      </c>
      <c r="I286" s="37">
        <f t="shared" si="41"/>
        <v>0</v>
      </c>
    </row>
    <row r="287" spans="1:9" ht="15" thickBot="1" x14ac:dyDescent="0.35">
      <c r="A287" s="49" t="s">
        <v>10</v>
      </c>
      <c r="B287" s="50">
        <v>0</v>
      </c>
      <c r="C287" s="50">
        <v>0</v>
      </c>
      <c r="D287" s="50">
        <v>0</v>
      </c>
      <c r="E287" s="50">
        <v>0</v>
      </c>
      <c r="F287" s="215"/>
      <c r="G287" s="50">
        <v>0</v>
      </c>
      <c r="H287" s="51">
        <v>0</v>
      </c>
      <c r="I287" s="52">
        <f t="shared" si="41"/>
        <v>0</v>
      </c>
    </row>
    <row r="288" spans="1:9" x14ac:dyDescent="0.25">
      <c r="A288" s="56" t="s">
        <v>25</v>
      </c>
      <c r="B288" s="57">
        <f>SUM(B267:B283)</f>
        <v>20.04750819638312</v>
      </c>
      <c r="C288" s="57">
        <f t="shared" ref="C288:I288" si="42">SUM(C267:C283)</f>
        <v>24.479458607678051</v>
      </c>
      <c r="D288" s="57">
        <f t="shared" si="42"/>
        <v>40.884373859019604</v>
      </c>
      <c r="E288" s="57">
        <f t="shared" si="42"/>
        <v>19.142994309968394</v>
      </c>
      <c r="F288" s="57">
        <f t="shared" si="42"/>
        <v>0</v>
      </c>
      <c r="G288" s="57">
        <f t="shared" si="42"/>
        <v>0.44284430456900148</v>
      </c>
      <c r="H288" s="58">
        <f t="shared" si="42"/>
        <v>0</v>
      </c>
      <c r="I288" s="16">
        <f t="shared" si="42"/>
        <v>104.99717927761817</v>
      </c>
    </row>
    <row r="289" spans="1:11" s="1" customFormat="1" ht="15" thickBot="1" x14ac:dyDescent="0.35">
      <c r="A289" s="61" t="s">
        <v>86</v>
      </c>
      <c r="B289" s="98">
        <f>IF($I288=0,"-",B288/$I288)</f>
        <v>0.19093377873872625</v>
      </c>
      <c r="C289" s="98">
        <f t="shared" ref="C289:H289" si="43">IF($I288=0,"-",C288/$I288)</f>
        <v>0.23314396421024844</v>
      </c>
      <c r="D289" s="98">
        <f t="shared" si="43"/>
        <v>0.38938544959307075</v>
      </c>
      <c r="E289" s="98">
        <f t="shared" si="43"/>
        <v>0.18231912934873507</v>
      </c>
      <c r="F289" s="98">
        <f t="shared" si="43"/>
        <v>0</v>
      </c>
      <c r="G289" s="98">
        <f t="shared" si="43"/>
        <v>4.2176781092194615E-3</v>
      </c>
      <c r="H289" s="99">
        <f t="shared" si="43"/>
        <v>0</v>
      </c>
      <c r="I289" s="100">
        <f>SUM(B289:H289)</f>
        <v>1</v>
      </c>
      <c r="K289" s="175"/>
    </row>
    <row r="290" spans="1:11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</row>
    <row r="291" spans="1:11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</row>
    <row r="292" spans="1:11" ht="14.25" customHeight="1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</row>
    <row r="293" spans="1:11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SUM(B293:H293)</f>
        <v>0</v>
      </c>
    </row>
    <row r="294" spans="1:11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>SUM(B294:H294)</f>
        <v>0</v>
      </c>
    </row>
    <row r="295" spans="1:11" x14ac:dyDescent="0.25">
      <c r="A295" s="29" t="s">
        <v>9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ref="I295:I313" si="44">SUM(B295:H295)</f>
        <v>0</v>
      </c>
    </row>
    <row r="296" spans="1:11" x14ac:dyDescent="0.25">
      <c r="A296" s="21" t="s">
        <v>54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44"/>
        <v>0</v>
      </c>
    </row>
    <row r="297" spans="1:11" x14ac:dyDescent="0.25">
      <c r="A297" s="29" t="s">
        <v>15</v>
      </c>
      <c r="B297" s="18">
        <v>4.7051969221559267</v>
      </c>
      <c r="C297" s="18">
        <v>19.389754327568173</v>
      </c>
      <c r="D297" s="18">
        <v>1.1708454392039498</v>
      </c>
      <c r="E297" s="18">
        <v>0</v>
      </c>
      <c r="F297" s="214"/>
      <c r="G297" s="18">
        <v>0</v>
      </c>
      <c r="H297" s="30">
        <v>0</v>
      </c>
      <c r="I297" s="16">
        <f t="shared" si="44"/>
        <v>25.265796688928052</v>
      </c>
    </row>
    <row r="298" spans="1:11" x14ac:dyDescent="0.25">
      <c r="A298" s="21" t="s">
        <v>67</v>
      </c>
      <c r="B298" s="22">
        <v>7.4947271418666883</v>
      </c>
      <c r="C298" s="22">
        <v>0.64428318157055853</v>
      </c>
      <c r="D298" s="22">
        <v>0.18589756900791404</v>
      </c>
      <c r="E298" s="22">
        <v>2.7943571554781216E-3</v>
      </c>
      <c r="F298" s="214"/>
      <c r="G298" s="22">
        <v>0</v>
      </c>
      <c r="H298" s="23">
        <v>0</v>
      </c>
      <c r="I298" s="24">
        <f t="shared" si="44"/>
        <v>8.3277022496006392</v>
      </c>
    </row>
    <row r="299" spans="1:11" x14ac:dyDescent="0.25">
      <c r="A299" s="29" t="s">
        <v>56</v>
      </c>
      <c r="B299" s="18">
        <v>0</v>
      </c>
      <c r="C299" s="18">
        <v>0</v>
      </c>
      <c r="D299" s="18">
        <v>0</v>
      </c>
      <c r="E299" s="18">
        <v>0.171808616517935</v>
      </c>
      <c r="F299" s="214"/>
      <c r="G299" s="18">
        <v>0</v>
      </c>
      <c r="H299" s="30">
        <v>0</v>
      </c>
      <c r="I299" s="16">
        <f t="shared" si="44"/>
        <v>0.171808616517935</v>
      </c>
    </row>
    <row r="300" spans="1:11" x14ac:dyDescent="0.25">
      <c r="A300" s="21" t="s">
        <v>11</v>
      </c>
      <c r="B300" s="22">
        <v>0</v>
      </c>
      <c r="C300" s="22">
        <v>0</v>
      </c>
      <c r="D300" s="22">
        <v>0</v>
      </c>
      <c r="E300" s="22">
        <v>0</v>
      </c>
      <c r="F300" s="214"/>
      <c r="G300" s="22">
        <v>0</v>
      </c>
      <c r="H300" s="23">
        <v>0</v>
      </c>
      <c r="I300" s="24">
        <f t="shared" si="44"/>
        <v>0</v>
      </c>
    </row>
    <row r="301" spans="1:11" x14ac:dyDescent="0.25">
      <c r="A301" s="29" t="s">
        <v>57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44"/>
        <v>0</v>
      </c>
    </row>
    <row r="302" spans="1:11" x14ac:dyDescent="0.25">
      <c r="A302" s="21" t="s">
        <v>16</v>
      </c>
      <c r="B302" s="22">
        <v>2.7724874852858235E-2</v>
      </c>
      <c r="C302" s="22">
        <v>1.5521061927973128</v>
      </c>
      <c r="D302" s="22">
        <v>0.66925053352758024</v>
      </c>
      <c r="E302" s="22">
        <v>0.21398030170809648</v>
      </c>
      <c r="F302" s="214"/>
      <c r="G302" s="22">
        <v>0</v>
      </c>
      <c r="H302" s="23">
        <v>0</v>
      </c>
      <c r="I302" s="24">
        <f t="shared" si="44"/>
        <v>2.463061902885848</v>
      </c>
    </row>
    <row r="303" spans="1:11" x14ac:dyDescent="0.25">
      <c r="A303" s="29" t="s">
        <v>136</v>
      </c>
      <c r="B303" s="18">
        <v>8.7863810887927354</v>
      </c>
      <c r="C303" s="18">
        <v>177.18302687420737</v>
      </c>
      <c r="D303" s="18">
        <v>17.730148632889527</v>
      </c>
      <c r="E303" s="18">
        <v>0.87802772337489821</v>
      </c>
      <c r="F303" s="214"/>
      <c r="G303" s="18">
        <v>0</v>
      </c>
      <c r="H303" s="30">
        <v>0</v>
      </c>
      <c r="I303" s="16">
        <f t="shared" si="44"/>
        <v>204.5775843192645</v>
      </c>
    </row>
    <row r="304" spans="1:11" x14ac:dyDescent="0.25">
      <c r="A304" s="21" t="s">
        <v>24</v>
      </c>
      <c r="B304" s="22">
        <v>3.7308593645865336</v>
      </c>
      <c r="C304" s="22">
        <v>2.5259219835980233</v>
      </c>
      <c r="D304" s="22">
        <v>7.8909090124709964</v>
      </c>
      <c r="E304" s="22">
        <v>98.3842615236358</v>
      </c>
      <c r="F304" s="214"/>
      <c r="G304" s="22">
        <v>9.2265750312300607</v>
      </c>
      <c r="H304" s="23">
        <v>2.7562320843315734E-2</v>
      </c>
      <c r="I304" s="24">
        <f t="shared" si="44"/>
        <v>121.78608923636472</v>
      </c>
    </row>
    <row r="305" spans="1:11" x14ac:dyDescent="0.25">
      <c r="A305" s="29" t="s">
        <v>23</v>
      </c>
      <c r="B305" s="18">
        <v>5.3032629231836721E-2</v>
      </c>
      <c r="C305" s="18">
        <v>0.59512350072933773</v>
      </c>
      <c r="D305" s="18">
        <v>0.19345499214471409</v>
      </c>
      <c r="E305" s="18">
        <v>0</v>
      </c>
      <c r="F305" s="214"/>
      <c r="G305" s="18">
        <v>0</v>
      </c>
      <c r="H305" s="30">
        <v>0</v>
      </c>
      <c r="I305" s="16">
        <f t="shared" si="44"/>
        <v>0.84161112210588851</v>
      </c>
    </row>
    <row r="306" spans="1:11" x14ac:dyDescent="0.25">
      <c r="A306" s="21" t="s">
        <v>58</v>
      </c>
      <c r="B306" s="22">
        <v>0.50527898197485044</v>
      </c>
      <c r="C306" s="22">
        <v>0</v>
      </c>
      <c r="D306" s="22">
        <v>3.4366401347554171E-2</v>
      </c>
      <c r="E306" s="22">
        <v>0</v>
      </c>
      <c r="F306" s="214"/>
      <c r="G306" s="22">
        <v>0</v>
      </c>
      <c r="H306" s="23">
        <v>0</v>
      </c>
      <c r="I306" s="24">
        <f t="shared" si="44"/>
        <v>0.53964538332240464</v>
      </c>
    </row>
    <row r="307" spans="1:11" x14ac:dyDescent="0.25">
      <c r="A307" s="29" t="s">
        <v>21</v>
      </c>
      <c r="B307" s="18">
        <v>5.6074930708058304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44"/>
        <v>5.6074930708058304</v>
      </c>
    </row>
    <row r="308" spans="1:11" x14ac:dyDescent="0.25">
      <c r="A308" s="21" t="s">
        <v>20</v>
      </c>
      <c r="B308" s="22">
        <v>0</v>
      </c>
      <c r="C308" s="22">
        <v>0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44"/>
        <v>0</v>
      </c>
    </row>
    <row r="309" spans="1:11" x14ac:dyDescent="0.25">
      <c r="A309" s="32" t="s">
        <v>62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44"/>
        <v>0</v>
      </c>
    </row>
    <row r="310" spans="1:11" ht="14.4" x14ac:dyDescent="0.3">
      <c r="A310" s="34" t="s">
        <v>22</v>
      </c>
      <c r="B310" s="35">
        <v>0</v>
      </c>
      <c r="C310" s="35">
        <v>0</v>
      </c>
      <c r="D310" s="35">
        <v>0</v>
      </c>
      <c r="E310" s="35">
        <v>0</v>
      </c>
      <c r="F310" s="214"/>
      <c r="G310" s="35">
        <v>0</v>
      </c>
      <c r="H310" s="36">
        <v>0</v>
      </c>
      <c r="I310" s="37">
        <f t="shared" si="44"/>
        <v>0</v>
      </c>
    </row>
    <row r="311" spans="1:11" ht="14.4" x14ac:dyDescent="0.3">
      <c r="A311" s="42" t="s">
        <v>18</v>
      </c>
      <c r="B311" s="43">
        <v>0</v>
      </c>
      <c r="C311" s="43">
        <v>0</v>
      </c>
      <c r="D311" s="43">
        <v>0</v>
      </c>
      <c r="E311" s="43">
        <v>0</v>
      </c>
      <c r="F311" s="214"/>
      <c r="G311" s="43">
        <v>0</v>
      </c>
      <c r="H311" s="44">
        <v>0</v>
      </c>
      <c r="I311" s="45">
        <f t="shared" si="44"/>
        <v>0</v>
      </c>
    </row>
    <row r="312" spans="1:11" ht="14.4" x14ac:dyDescent="0.3">
      <c r="A312" s="34" t="s">
        <v>19</v>
      </c>
      <c r="B312" s="35">
        <v>0</v>
      </c>
      <c r="C312" s="35">
        <v>0</v>
      </c>
      <c r="D312" s="35">
        <v>0</v>
      </c>
      <c r="E312" s="35">
        <v>0</v>
      </c>
      <c r="F312" s="214"/>
      <c r="G312" s="35">
        <v>0</v>
      </c>
      <c r="H312" s="36">
        <v>0</v>
      </c>
      <c r="I312" s="37">
        <f t="shared" si="44"/>
        <v>0</v>
      </c>
    </row>
    <row r="313" spans="1:11" ht="15" thickBot="1" x14ac:dyDescent="0.35">
      <c r="A313" s="49" t="s">
        <v>10</v>
      </c>
      <c r="B313" s="50">
        <v>0</v>
      </c>
      <c r="C313" s="50">
        <v>0</v>
      </c>
      <c r="D313" s="50">
        <v>0</v>
      </c>
      <c r="E313" s="50">
        <v>0</v>
      </c>
      <c r="F313" s="215"/>
      <c r="G313" s="50">
        <v>0</v>
      </c>
      <c r="H313" s="51">
        <v>0</v>
      </c>
      <c r="I313" s="52">
        <f t="shared" si="44"/>
        <v>0</v>
      </c>
    </row>
    <row r="314" spans="1:11" x14ac:dyDescent="0.25">
      <c r="A314" s="56" t="s">
        <v>25</v>
      </c>
      <c r="B314" s="57">
        <f>SUM(B293:B309)</f>
        <v>30.910694074267255</v>
      </c>
      <c r="C314" s="57">
        <f t="shared" ref="C314:I314" si="45">SUM(C293:C309)</f>
        <v>201.89021606047075</v>
      </c>
      <c r="D314" s="57">
        <f t="shared" si="45"/>
        <v>27.874872580592235</v>
      </c>
      <c r="E314" s="57">
        <f t="shared" si="45"/>
        <v>99.650872522392206</v>
      </c>
      <c r="F314" s="57">
        <f t="shared" si="45"/>
        <v>0</v>
      </c>
      <c r="G314" s="57">
        <f t="shared" si="45"/>
        <v>9.2265750312300607</v>
      </c>
      <c r="H314" s="58">
        <f t="shared" si="45"/>
        <v>2.7562320843315734E-2</v>
      </c>
      <c r="I314" s="16">
        <f t="shared" si="45"/>
        <v>369.58079258979586</v>
      </c>
    </row>
    <row r="315" spans="1:11" s="1" customFormat="1" ht="15" thickBot="1" x14ac:dyDescent="0.35">
      <c r="A315" s="61" t="s">
        <v>86</v>
      </c>
      <c r="B315" s="98">
        <f>IF($I314=0,"-",B314/$I314)</f>
        <v>8.3637176752785342E-2</v>
      </c>
      <c r="C315" s="98">
        <f t="shared" ref="C315:H315" si="46">IF($I314=0,"-",C314/$I314)</f>
        <v>0.54626815058690614</v>
      </c>
      <c r="D315" s="98">
        <f t="shared" si="46"/>
        <v>7.5422947132241902E-2</v>
      </c>
      <c r="E315" s="98">
        <f t="shared" si="46"/>
        <v>0.26963217385865729</v>
      </c>
      <c r="F315" s="98">
        <f t="shared" si="46"/>
        <v>0</v>
      </c>
      <c r="G315" s="98">
        <f t="shared" si="46"/>
        <v>2.4964974414865754E-2</v>
      </c>
      <c r="H315" s="99">
        <f t="shared" si="46"/>
        <v>7.4577254543386492E-5</v>
      </c>
      <c r="I315" s="100">
        <f>SUM(B315:H315)</f>
        <v>0.99999999999999989</v>
      </c>
      <c r="K315" s="175"/>
    </row>
    <row r="316" spans="1:11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</row>
    <row r="317" spans="1:11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</row>
    <row r="318" spans="1:11" ht="14.25" customHeight="1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</row>
    <row r="319" spans="1:11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f>SUM(B319:H319)</f>
        <v>0</v>
      </c>
    </row>
    <row r="320" spans="1:11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f>SUM(B320:H320)</f>
        <v>0</v>
      </c>
    </row>
    <row r="321" spans="1:9" x14ac:dyDescent="0.25">
      <c r="A321" s="29" t="s">
        <v>9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f t="shared" ref="I321:I339" si="47">SUM(B321:H321)</f>
        <v>0</v>
      </c>
    </row>
    <row r="322" spans="1:9" x14ac:dyDescent="0.25">
      <c r="A322" s="21" t="s">
        <v>54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f t="shared" si="47"/>
        <v>0</v>
      </c>
    </row>
    <row r="323" spans="1:9" x14ac:dyDescent="0.25">
      <c r="A323" s="29" t="s">
        <v>15</v>
      </c>
      <c r="B323" s="18">
        <v>0.65605824641666044</v>
      </c>
      <c r="C323" s="18">
        <v>5.4935740202081876E-2</v>
      </c>
      <c r="D323" s="18">
        <v>3.0741758036759142E-2</v>
      </c>
      <c r="E323" s="18">
        <v>0</v>
      </c>
      <c r="F323" s="214"/>
      <c r="G323" s="18">
        <v>0</v>
      </c>
      <c r="H323" s="30">
        <v>0</v>
      </c>
      <c r="I323" s="16">
        <f t="shared" si="47"/>
        <v>0.74173574465550152</v>
      </c>
    </row>
    <row r="324" spans="1:9" x14ac:dyDescent="0.25">
      <c r="A324" s="21" t="s">
        <v>67</v>
      </c>
      <c r="B324" s="22">
        <v>0.25955086550286777</v>
      </c>
      <c r="C324" s="22">
        <v>1.6460810355413522E-6</v>
      </c>
      <c r="D324" s="22">
        <v>0</v>
      </c>
      <c r="E324" s="22">
        <v>0</v>
      </c>
      <c r="F324" s="214"/>
      <c r="G324" s="22">
        <v>0</v>
      </c>
      <c r="H324" s="23">
        <v>0</v>
      </c>
      <c r="I324" s="24">
        <f t="shared" si="47"/>
        <v>0.2595525115839033</v>
      </c>
    </row>
    <row r="325" spans="1:9" x14ac:dyDescent="0.25">
      <c r="A325" s="29" t="s">
        <v>56</v>
      </c>
      <c r="B325" s="18">
        <v>3.8615822120669878E-8</v>
      </c>
      <c r="C325" s="18">
        <v>0.79988637688901398</v>
      </c>
      <c r="D325" s="18">
        <v>0</v>
      </c>
      <c r="E325" s="18">
        <v>0.22226860907814702</v>
      </c>
      <c r="F325" s="214"/>
      <c r="G325" s="18">
        <v>0</v>
      </c>
      <c r="H325" s="30">
        <v>0</v>
      </c>
      <c r="I325" s="16">
        <f t="shared" si="47"/>
        <v>1.0221550245829831</v>
      </c>
    </row>
    <row r="326" spans="1:9" x14ac:dyDescent="0.25">
      <c r="A326" s="21" t="s">
        <v>11</v>
      </c>
      <c r="B326" s="22">
        <v>6.6616428277301881E-8</v>
      </c>
      <c r="C326" s="22">
        <v>0</v>
      </c>
      <c r="D326" s="22">
        <v>0</v>
      </c>
      <c r="E326" s="22">
        <v>4.5070118613823804E-2</v>
      </c>
      <c r="F326" s="214"/>
      <c r="G326" s="22">
        <v>0</v>
      </c>
      <c r="H326" s="23">
        <v>0</v>
      </c>
      <c r="I326" s="24">
        <f t="shared" si="47"/>
        <v>4.507018523025208E-2</v>
      </c>
    </row>
    <row r="327" spans="1:9" x14ac:dyDescent="0.25">
      <c r="A327" s="29" t="s">
        <v>57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f t="shared" si="47"/>
        <v>0</v>
      </c>
    </row>
    <row r="328" spans="1:9" x14ac:dyDescent="0.25">
      <c r="A328" s="21" t="s">
        <v>16</v>
      </c>
      <c r="B328" s="22">
        <v>0</v>
      </c>
      <c r="C328" s="22">
        <v>0</v>
      </c>
      <c r="D328" s="22">
        <v>0</v>
      </c>
      <c r="E328" s="22">
        <v>0</v>
      </c>
      <c r="F328" s="214"/>
      <c r="G328" s="22">
        <v>0</v>
      </c>
      <c r="H328" s="23">
        <v>0</v>
      </c>
      <c r="I328" s="24">
        <f t="shared" si="47"/>
        <v>0</v>
      </c>
    </row>
    <row r="329" spans="1:9" x14ac:dyDescent="0.25">
      <c r="A329" s="29" t="s">
        <v>136</v>
      </c>
      <c r="B329" s="18">
        <v>31.841102722156332</v>
      </c>
      <c r="C329" s="18">
        <v>63.239571976095441</v>
      </c>
      <c r="D329" s="18">
        <v>20.902582822408583</v>
      </c>
      <c r="E329" s="18">
        <v>17.48074684852773</v>
      </c>
      <c r="F329" s="214"/>
      <c r="G329" s="18">
        <v>0</v>
      </c>
      <c r="H329" s="30">
        <v>0</v>
      </c>
      <c r="I329" s="16">
        <f t="shared" si="47"/>
        <v>133.46400436918807</v>
      </c>
    </row>
    <row r="330" spans="1:9" x14ac:dyDescent="0.25">
      <c r="A330" s="21" t="s">
        <v>24</v>
      </c>
      <c r="B330" s="22">
        <v>2.7550841242834538</v>
      </c>
      <c r="C330" s="22">
        <v>1.2103072289357653</v>
      </c>
      <c r="D330" s="22">
        <v>2.9658501796704657</v>
      </c>
      <c r="E330" s="22">
        <v>98.969958776449673</v>
      </c>
      <c r="F330" s="214"/>
      <c r="G330" s="22">
        <v>7.4997468760535515</v>
      </c>
      <c r="H330" s="23">
        <v>0</v>
      </c>
      <c r="I330" s="24">
        <f t="shared" si="47"/>
        <v>113.40094718539291</v>
      </c>
    </row>
    <row r="331" spans="1:9" x14ac:dyDescent="0.25">
      <c r="A331" s="29" t="s">
        <v>23</v>
      </c>
      <c r="B331" s="18">
        <v>0.60007169300144647</v>
      </c>
      <c r="C331" s="18">
        <v>0</v>
      </c>
      <c r="D331" s="18">
        <v>0.91907928656177906</v>
      </c>
      <c r="E331" s="18">
        <v>0</v>
      </c>
      <c r="F331" s="214"/>
      <c r="G331" s="18">
        <v>0</v>
      </c>
      <c r="H331" s="30">
        <v>0</v>
      </c>
      <c r="I331" s="16">
        <f t="shared" si="47"/>
        <v>1.5191509795632254</v>
      </c>
    </row>
    <row r="332" spans="1:9" x14ac:dyDescent="0.25">
      <c r="A332" s="21" t="s">
        <v>58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f t="shared" si="47"/>
        <v>0</v>
      </c>
    </row>
    <row r="333" spans="1:9" x14ac:dyDescent="0.25">
      <c r="A333" s="29" t="s">
        <v>21</v>
      </c>
      <c r="B333" s="18">
        <v>0</v>
      </c>
      <c r="C333" s="18">
        <v>0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f t="shared" si="47"/>
        <v>0</v>
      </c>
    </row>
    <row r="334" spans="1:9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f t="shared" si="47"/>
        <v>0</v>
      </c>
    </row>
    <row r="335" spans="1:9" x14ac:dyDescent="0.25">
      <c r="A335" s="32" t="s">
        <v>62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f t="shared" si="47"/>
        <v>0</v>
      </c>
    </row>
    <row r="336" spans="1:9" ht="14.4" x14ac:dyDescent="0.3">
      <c r="A336" s="34" t="s">
        <v>22</v>
      </c>
      <c r="B336" s="35">
        <v>0</v>
      </c>
      <c r="C336" s="35">
        <v>0</v>
      </c>
      <c r="D336" s="35">
        <v>0</v>
      </c>
      <c r="E336" s="35">
        <v>0</v>
      </c>
      <c r="F336" s="214"/>
      <c r="G336" s="35">
        <v>0</v>
      </c>
      <c r="H336" s="36">
        <v>0</v>
      </c>
      <c r="I336" s="37">
        <f t="shared" si="47"/>
        <v>0</v>
      </c>
    </row>
    <row r="337" spans="1:11" ht="14.4" x14ac:dyDescent="0.3">
      <c r="A337" s="42" t="s">
        <v>18</v>
      </c>
      <c r="B337" s="43">
        <v>0</v>
      </c>
      <c r="C337" s="43">
        <v>0</v>
      </c>
      <c r="D337" s="43">
        <v>0</v>
      </c>
      <c r="E337" s="43">
        <v>0</v>
      </c>
      <c r="F337" s="214"/>
      <c r="G337" s="43">
        <v>0</v>
      </c>
      <c r="H337" s="44">
        <v>0</v>
      </c>
      <c r="I337" s="45">
        <f t="shared" si="47"/>
        <v>0</v>
      </c>
    </row>
    <row r="338" spans="1:11" ht="14.4" x14ac:dyDescent="0.3">
      <c r="A338" s="34" t="s">
        <v>19</v>
      </c>
      <c r="B338" s="35">
        <v>0</v>
      </c>
      <c r="C338" s="35">
        <v>0</v>
      </c>
      <c r="D338" s="35">
        <v>0</v>
      </c>
      <c r="E338" s="35">
        <v>0</v>
      </c>
      <c r="F338" s="214"/>
      <c r="G338" s="35">
        <v>0</v>
      </c>
      <c r="H338" s="36">
        <v>0</v>
      </c>
      <c r="I338" s="37">
        <f t="shared" si="47"/>
        <v>0</v>
      </c>
    </row>
    <row r="339" spans="1:11" ht="15" thickBot="1" x14ac:dyDescent="0.35">
      <c r="A339" s="49" t="s">
        <v>10</v>
      </c>
      <c r="B339" s="50">
        <v>0</v>
      </c>
      <c r="C339" s="50">
        <v>0</v>
      </c>
      <c r="D339" s="50">
        <v>0</v>
      </c>
      <c r="E339" s="50">
        <v>0</v>
      </c>
      <c r="F339" s="215"/>
      <c r="G339" s="50">
        <v>0</v>
      </c>
      <c r="H339" s="51">
        <v>0</v>
      </c>
      <c r="I339" s="52">
        <f t="shared" si="47"/>
        <v>0</v>
      </c>
    </row>
    <row r="340" spans="1:11" x14ac:dyDescent="0.25">
      <c r="A340" s="56" t="s">
        <v>25</v>
      </c>
      <c r="B340" s="57">
        <f>SUM(B319:B335)</f>
        <v>36.111867756593014</v>
      </c>
      <c r="C340" s="57">
        <f t="shared" ref="C340:I340" si="48">SUM(C319:C335)</f>
        <v>65.30470296820333</v>
      </c>
      <c r="D340" s="57">
        <f t="shared" si="48"/>
        <v>24.818254046677584</v>
      </c>
      <c r="E340" s="57">
        <f t="shared" si="48"/>
        <v>116.71804435266938</v>
      </c>
      <c r="F340" s="57">
        <f t="shared" si="48"/>
        <v>0</v>
      </c>
      <c r="G340" s="57">
        <f t="shared" si="48"/>
        <v>7.4997468760535515</v>
      </c>
      <c r="H340" s="58">
        <f t="shared" si="48"/>
        <v>0</v>
      </c>
      <c r="I340" s="16">
        <f t="shared" si="48"/>
        <v>250.45261600019685</v>
      </c>
    </row>
    <row r="341" spans="1:11" s="1" customFormat="1" ht="15" thickBot="1" x14ac:dyDescent="0.35">
      <c r="A341" s="61" t="s">
        <v>86</v>
      </c>
      <c r="B341" s="98">
        <f>IF($I340=0,"-",B340/$I340)</f>
        <v>0.14418642669144502</v>
      </c>
      <c r="C341" s="98">
        <f t="shared" ref="C341:H341" si="49">IF($I340=0,"-",C340/$I340)</f>
        <v>0.26074673928800968</v>
      </c>
      <c r="D341" s="98">
        <f t="shared" si="49"/>
        <v>9.9093610771700133E-2</v>
      </c>
      <c r="E341" s="98">
        <f t="shared" si="49"/>
        <v>0.4660284496791906</v>
      </c>
      <c r="F341" s="98">
        <f t="shared" si="49"/>
        <v>0</v>
      </c>
      <c r="G341" s="98">
        <f t="shared" si="49"/>
        <v>2.9944773569654616E-2</v>
      </c>
      <c r="H341" s="99">
        <f t="shared" si="49"/>
        <v>0</v>
      </c>
      <c r="I341" s="100">
        <f>SUM(B341:H341)</f>
        <v>1</v>
      </c>
      <c r="K341" s="175"/>
    </row>
    <row r="342" spans="1:11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</row>
    <row r="343" spans="1:11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</row>
    <row r="344" spans="1:11" ht="14.25" customHeight="1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</row>
    <row r="345" spans="1:11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SUM(B345:H345)</f>
        <v>0</v>
      </c>
    </row>
    <row r="346" spans="1:11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>SUM(B346:H346)</f>
        <v>0</v>
      </c>
    </row>
    <row r="347" spans="1:11" x14ac:dyDescent="0.25">
      <c r="A347" s="29" t="s">
        <v>9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ref="I347:I365" si="50">SUM(B347:H347)</f>
        <v>0</v>
      </c>
    </row>
    <row r="348" spans="1:11" x14ac:dyDescent="0.25">
      <c r="A348" s="21" t="s">
        <v>54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50"/>
        <v>0</v>
      </c>
    </row>
    <row r="349" spans="1:11" x14ac:dyDescent="0.25">
      <c r="A349" s="29" t="s">
        <v>15</v>
      </c>
      <c r="B349" s="18">
        <v>0.28214398005389413</v>
      </c>
      <c r="C349" s="18">
        <v>0.20922395600414409</v>
      </c>
      <c r="D349" s="18">
        <v>0.27578656929049011</v>
      </c>
      <c r="E349" s="18">
        <v>0.20922395600414409</v>
      </c>
      <c r="F349" s="214"/>
      <c r="G349" s="18">
        <v>0</v>
      </c>
      <c r="H349" s="30">
        <v>0</v>
      </c>
      <c r="I349" s="16">
        <f t="shared" si="50"/>
        <v>0.97637846135267237</v>
      </c>
    </row>
    <row r="350" spans="1:11" x14ac:dyDescent="0.25">
      <c r="A350" s="21" t="s">
        <v>67</v>
      </c>
      <c r="B350" s="22">
        <v>6.7132137824203908E-2</v>
      </c>
      <c r="C350" s="22">
        <v>4.0310682400544792E-2</v>
      </c>
      <c r="D350" s="22">
        <v>4.0363015243915543E-2</v>
      </c>
      <c r="E350" s="22">
        <v>4.0310682400544792E-2</v>
      </c>
      <c r="F350" s="214"/>
      <c r="G350" s="22">
        <v>0</v>
      </c>
      <c r="H350" s="23">
        <v>0</v>
      </c>
      <c r="I350" s="24">
        <f t="shared" si="50"/>
        <v>0.18811651786920902</v>
      </c>
    </row>
    <row r="351" spans="1:11" x14ac:dyDescent="0.25">
      <c r="A351" s="29" t="s">
        <v>56</v>
      </c>
      <c r="B351" s="18">
        <v>5.0766433363645225E-9</v>
      </c>
      <c r="C351" s="18">
        <v>5.0766433363645225E-9</v>
      </c>
      <c r="D351" s="18">
        <v>0</v>
      </c>
      <c r="E351" s="18">
        <v>0.33861808390968151</v>
      </c>
      <c r="F351" s="214"/>
      <c r="G351" s="18">
        <v>0</v>
      </c>
      <c r="H351" s="30">
        <v>0</v>
      </c>
      <c r="I351" s="16">
        <f t="shared" si="50"/>
        <v>0.33861809406296817</v>
      </c>
    </row>
    <row r="352" spans="1:11" x14ac:dyDescent="0.25">
      <c r="A352" s="21" t="s">
        <v>11</v>
      </c>
      <c r="B352" s="22">
        <v>5.0894081796654111E-9</v>
      </c>
      <c r="C352" s="22">
        <v>5.0894081796654111E-9</v>
      </c>
      <c r="D352" s="22">
        <v>5.0894081796654111E-9</v>
      </c>
      <c r="E352" s="22">
        <v>9.9701046518468916E-4</v>
      </c>
      <c r="F352" s="214"/>
      <c r="G352" s="22">
        <v>0</v>
      </c>
      <c r="H352" s="23">
        <v>0</v>
      </c>
      <c r="I352" s="24">
        <f t="shared" si="50"/>
        <v>9.9702573340922822E-4</v>
      </c>
    </row>
    <row r="353" spans="1:11" x14ac:dyDescent="0.25">
      <c r="A353" s="29" t="s">
        <v>57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50"/>
        <v>0</v>
      </c>
    </row>
    <row r="354" spans="1:11" x14ac:dyDescent="0.25">
      <c r="A354" s="21" t="s">
        <v>16</v>
      </c>
      <c r="B354" s="22">
        <v>2.1419089526075137E-2</v>
      </c>
      <c r="C354" s="22">
        <v>3.5698482543458566E-2</v>
      </c>
      <c r="D354" s="22">
        <v>2.1419089526075137E-2</v>
      </c>
      <c r="E354" s="22">
        <v>2.1419089526075137E-2</v>
      </c>
      <c r="F354" s="214"/>
      <c r="G354" s="22">
        <v>0</v>
      </c>
      <c r="H354" s="23">
        <v>0</v>
      </c>
      <c r="I354" s="24">
        <f t="shared" si="50"/>
        <v>9.9955751121683978E-2</v>
      </c>
    </row>
    <row r="355" spans="1:11" x14ac:dyDescent="0.25">
      <c r="A355" s="29" t="s">
        <v>136</v>
      </c>
      <c r="B355" s="18">
        <v>2.7388374330519056</v>
      </c>
      <c r="C355" s="18">
        <v>78.405515580677971</v>
      </c>
      <c r="D355" s="18">
        <v>72.70925107862152</v>
      </c>
      <c r="E355" s="18">
        <v>1.433418671178193E-8</v>
      </c>
      <c r="F355" s="214"/>
      <c r="G355" s="18">
        <v>0</v>
      </c>
      <c r="H355" s="30">
        <v>0</v>
      </c>
      <c r="I355" s="16">
        <f t="shared" si="50"/>
        <v>153.85360410668557</v>
      </c>
    </row>
    <row r="356" spans="1:11" x14ac:dyDescent="0.25">
      <c r="A356" s="21" t="s">
        <v>24</v>
      </c>
      <c r="B356" s="22">
        <v>1.130927677325946</v>
      </c>
      <c r="C356" s="22">
        <v>1.5321807684285307</v>
      </c>
      <c r="D356" s="22">
        <v>2.4366463981570265</v>
      </c>
      <c r="E356" s="22">
        <v>172.65699767429314</v>
      </c>
      <c r="F356" s="214"/>
      <c r="G356" s="22">
        <v>2.586262049944664</v>
      </c>
      <c r="H356" s="23">
        <v>8.1506102223725292E-3</v>
      </c>
      <c r="I356" s="24">
        <f t="shared" si="50"/>
        <v>180.35116517837167</v>
      </c>
    </row>
    <row r="357" spans="1:11" x14ac:dyDescent="0.25">
      <c r="A357" s="29" t="s">
        <v>23</v>
      </c>
      <c r="B357" s="18">
        <v>0.22763525223479331</v>
      </c>
      <c r="C357" s="18">
        <v>0.39939465686578729</v>
      </c>
      <c r="D357" s="18">
        <v>0.3048909575408702</v>
      </c>
      <c r="E357" s="18">
        <v>0</v>
      </c>
      <c r="F357" s="214"/>
      <c r="G357" s="18">
        <v>0</v>
      </c>
      <c r="H357" s="30">
        <v>0</v>
      </c>
      <c r="I357" s="16">
        <f t="shared" si="50"/>
        <v>0.93192086664145091</v>
      </c>
    </row>
    <row r="358" spans="1:11" x14ac:dyDescent="0.25">
      <c r="A358" s="21" t="s">
        <v>58</v>
      </c>
      <c r="B358" s="22">
        <v>2.1300254251295478</v>
      </c>
      <c r="C358" s="22">
        <v>3.6122595391755632</v>
      </c>
      <c r="D358" s="22">
        <v>6.5877072792234896</v>
      </c>
      <c r="E358" s="22">
        <v>1.0568564448012489E-7</v>
      </c>
      <c r="F358" s="214"/>
      <c r="G358" s="22">
        <v>0</v>
      </c>
      <c r="H358" s="23">
        <v>0</v>
      </c>
      <c r="I358" s="24">
        <f t="shared" si="50"/>
        <v>12.329992349214246</v>
      </c>
    </row>
    <row r="359" spans="1:11" x14ac:dyDescent="0.25">
      <c r="A359" s="29" t="s">
        <v>21</v>
      </c>
      <c r="B359" s="18">
        <v>13.299880802705529</v>
      </c>
      <c r="C359" s="18">
        <v>19.172217327318126</v>
      </c>
      <c r="D359" s="18">
        <v>15.82395361824226</v>
      </c>
      <c r="E359" s="18">
        <v>13.171650476799796</v>
      </c>
      <c r="F359" s="214"/>
      <c r="G359" s="18">
        <v>0</v>
      </c>
      <c r="H359" s="30">
        <v>0</v>
      </c>
      <c r="I359" s="16">
        <f t="shared" si="50"/>
        <v>61.467702225065707</v>
      </c>
    </row>
    <row r="360" spans="1:11" x14ac:dyDescent="0.25">
      <c r="A360" s="21" t="s">
        <v>20</v>
      </c>
      <c r="B360" s="22">
        <v>0</v>
      </c>
      <c r="C360" s="22">
        <v>0</v>
      </c>
      <c r="D360" s="22">
        <v>0</v>
      </c>
      <c r="E360" s="22">
        <v>0</v>
      </c>
      <c r="F360" s="214"/>
      <c r="G360" s="22">
        <v>0</v>
      </c>
      <c r="H360" s="23">
        <v>0</v>
      </c>
      <c r="I360" s="24">
        <f t="shared" si="50"/>
        <v>0</v>
      </c>
    </row>
    <row r="361" spans="1:11" x14ac:dyDescent="0.25">
      <c r="A361" s="32" t="s">
        <v>62</v>
      </c>
      <c r="B361" s="18">
        <v>0</v>
      </c>
      <c r="C361" s="18">
        <v>0</v>
      </c>
      <c r="D361" s="18">
        <v>0</v>
      </c>
      <c r="E361" s="18">
        <v>0</v>
      </c>
      <c r="F361" s="214"/>
      <c r="G361" s="18">
        <v>0</v>
      </c>
      <c r="H361" s="30">
        <v>0</v>
      </c>
      <c r="I361" s="16">
        <f t="shared" si="50"/>
        <v>0</v>
      </c>
    </row>
    <row r="362" spans="1:11" ht="14.4" x14ac:dyDescent="0.3">
      <c r="A362" s="34" t="s">
        <v>22</v>
      </c>
      <c r="B362" s="35">
        <v>0</v>
      </c>
      <c r="C362" s="35">
        <v>0</v>
      </c>
      <c r="D362" s="35">
        <v>0</v>
      </c>
      <c r="E362" s="35">
        <v>0</v>
      </c>
      <c r="F362" s="214"/>
      <c r="G362" s="35">
        <v>0</v>
      </c>
      <c r="H362" s="36">
        <v>0</v>
      </c>
      <c r="I362" s="37">
        <f t="shared" si="50"/>
        <v>0</v>
      </c>
    </row>
    <row r="363" spans="1:11" ht="14.4" x14ac:dyDescent="0.3">
      <c r="A363" s="42" t="s">
        <v>18</v>
      </c>
      <c r="B363" s="43">
        <v>0</v>
      </c>
      <c r="C363" s="43">
        <v>0</v>
      </c>
      <c r="D363" s="43">
        <v>0</v>
      </c>
      <c r="E363" s="43">
        <v>0</v>
      </c>
      <c r="F363" s="214"/>
      <c r="G363" s="43">
        <v>0</v>
      </c>
      <c r="H363" s="44">
        <v>0</v>
      </c>
      <c r="I363" s="45">
        <f t="shared" si="50"/>
        <v>0</v>
      </c>
    </row>
    <row r="364" spans="1:11" ht="14.4" x14ac:dyDescent="0.3">
      <c r="A364" s="34" t="s">
        <v>19</v>
      </c>
      <c r="B364" s="35">
        <v>0</v>
      </c>
      <c r="C364" s="35">
        <v>0</v>
      </c>
      <c r="D364" s="35">
        <v>0</v>
      </c>
      <c r="E364" s="35">
        <v>0</v>
      </c>
      <c r="F364" s="214"/>
      <c r="G364" s="35">
        <v>0</v>
      </c>
      <c r="H364" s="36">
        <v>0</v>
      </c>
      <c r="I364" s="37">
        <f t="shared" si="50"/>
        <v>0</v>
      </c>
    </row>
    <row r="365" spans="1:11" ht="15" thickBot="1" x14ac:dyDescent="0.35">
      <c r="A365" s="49" t="s">
        <v>10</v>
      </c>
      <c r="B365" s="50">
        <v>0</v>
      </c>
      <c r="C365" s="50">
        <v>0</v>
      </c>
      <c r="D365" s="50">
        <v>0</v>
      </c>
      <c r="E365" s="50">
        <v>0</v>
      </c>
      <c r="F365" s="215"/>
      <c r="G365" s="50">
        <v>0</v>
      </c>
      <c r="H365" s="51">
        <v>0</v>
      </c>
      <c r="I365" s="52">
        <f t="shared" si="50"/>
        <v>0</v>
      </c>
    </row>
    <row r="366" spans="1:11" x14ac:dyDescent="0.25">
      <c r="A366" s="56" t="s">
        <v>25</v>
      </c>
      <c r="B366" s="57">
        <f>SUM(B345:B361)</f>
        <v>19.898001808017945</v>
      </c>
      <c r="C366" s="57">
        <f t="shared" ref="C366:I366" si="51">SUM(C345:C361)</f>
        <v>103.40680100358017</v>
      </c>
      <c r="D366" s="57">
        <f t="shared" si="51"/>
        <v>98.200018010935054</v>
      </c>
      <c r="E366" s="57">
        <f t="shared" si="51"/>
        <v>186.43921709341839</v>
      </c>
      <c r="F366" s="57">
        <f t="shared" si="51"/>
        <v>0</v>
      </c>
      <c r="G366" s="57">
        <f t="shared" si="51"/>
        <v>2.586262049944664</v>
      </c>
      <c r="H366" s="58">
        <f t="shared" si="51"/>
        <v>8.1506102223725292E-3</v>
      </c>
      <c r="I366" s="16">
        <f t="shared" si="51"/>
        <v>410.53845057611858</v>
      </c>
    </row>
    <row r="367" spans="1:11" s="1" customFormat="1" ht="15" thickBot="1" x14ac:dyDescent="0.35">
      <c r="A367" s="61" t="s">
        <v>86</v>
      </c>
      <c r="B367" s="98">
        <f>IF($I366=0,"-",B366/$I366)</f>
        <v>4.8468058911642978E-2</v>
      </c>
      <c r="C367" s="98">
        <f t="shared" ref="C367:H367" si="52">IF($I366=0,"-",C366/$I366)</f>
        <v>0.25188091604688156</v>
      </c>
      <c r="D367" s="98">
        <f t="shared" si="52"/>
        <v>0.23919810159834867</v>
      </c>
      <c r="E367" s="98">
        <f t="shared" si="52"/>
        <v>0.4541333870963456</v>
      </c>
      <c r="F367" s="98">
        <f t="shared" si="52"/>
        <v>0</v>
      </c>
      <c r="G367" s="98">
        <f t="shared" si="52"/>
        <v>6.2996828830899996E-3</v>
      </c>
      <c r="H367" s="99">
        <f t="shared" si="52"/>
        <v>1.9853463691243975E-5</v>
      </c>
      <c r="I367" s="100">
        <f>SUM(B367:H367)</f>
        <v>1</v>
      </c>
      <c r="K367" s="175"/>
    </row>
    <row r="368" spans="1:11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</row>
    <row r="369" spans="1:9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</row>
    <row r="370" spans="1:9" ht="14.25" customHeight="1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</row>
    <row r="371" spans="1:9" x14ac:dyDescent="0.25">
      <c r="A371" s="13" t="s">
        <v>6</v>
      </c>
      <c r="B371" s="14">
        <v>6.8857343299372903E-3</v>
      </c>
      <c r="C371" s="14">
        <v>6.8857343299372903E-3</v>
      </c>
      <c r="D371" s="14">
        <v>6.8857343299372903E-3</v>
      </c>
      <c r="E371" s="14">
        <v>6.8857343299372903E-3</v>
      </c>
      <c r="F371" s="213"/>
      <c r="G371" s="14">
        <v>0</v>
      </c>
      <c r="H371" s="15">
        <v>0</v>
      </c>
      <c r="I371" s="16">
        <f>SUM(B371:H371)</f>
        <v>2.7542937319749161E-2</v>
      </c>
    </row>
    <row r="372" spans="1:9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>SUM(B372:H372)</f>
        <v>0</v>
      </c>
    </row>
    <row r="373" spans="1:9" x14ac:dyDescent="0.25">
      <c r="A373" s="29" t="s">
        <v>9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ref="I373:I391" si="53">SUM(B373:H373)</f>
        <v>0</v>
      </c>
    </row>
    <row r="374" spans="1:9" x14ac:dyDescent="0.25">
      <c r="A374" s="21" t="s">
        <v>54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53"/>
        <v>0</v>
      </c>
    </row>
    <row r="375" spans="1:9" x14ac:dyDescent="0.25">
      <c r="A375" s="29" t="s">
        <v>15</v>
      </c>
      <c r="B375" s="18">
        <v>4.5055826958513068</v>
      </c>
      <c r="C375" s="18">
        <v>4.3153912362315805E-2</v>
      </c>
      <c r="D375" s="18">
        <v>10.737198694078236</v>
      </c>
      <c r="E375" s="18">
        <v>5.0393193243344026E-9</v>
      </c>
      <c r="F375" s="214"/>
      <c r="G375" s="18">
        <v>0</v>
      </c>
      <c r="H375" s="30">
        <v>0</v>
      </c>
      <c r="I375" s="16">
        <f t="shared" si="53"/>
        <v>15.285935307331178</v>
      </c>
    </row>
    <row r="376" spans="1:9" x14ac:dyDescent="0.25">
      <c r="A376" s="21" t="s">
        <v>67</v>
      </c>
      <c r="B376" s="22">
        <v>5.3225358971016599</v>
      </c>
      <c r="C376" s="22">
        <v>3.7045415321642705E-3</v>
      </c>
      <c r="D376" s="22">
        <v>7.6200492532420183E-9</v>
      </c>
      <c r="E376" s="22">
        <v>7.7940665757685722E-3</v>
      </c>
      <c r="F376" s="214"/>
      <c r="G376" s="22">
        <v>0</v>
      </c>
      <c r="H376" s="23">
        <v>0</v>
      </c>
      <c r="I376" s="24">
        <f t="shared" si="53"/>
        <v>5.3340345128296418</v>
      </c>
    </row>
    <row r="377" spans="1:9" x14ac:dyDescent="0.25">
      <c r="A377" s="29" t="s">
        <v>56</v>
      </c>
      <c r="B377" s="18">
        <v>8.9406266421300876E-9</v>
      </c>
      <c r="C377" s="18">
        <v>8.9406266421300876E-9</v>
      </c>
      <c r="D377" s="18">
        <v>8.9406266421300876E-9</v>
      </c>
      <c r="E377" s="18">
        <v>185.10390482322623</v>
      </c>
      <c r="F377" s="214"/>
      <c r="G377" s="18">
        <v>0</v>
      </c>
      <c r="H377" s="30">
        <v>0</v>
      </c>
      <c r="I377" s="16">
        <f t="shared" si="53"/>
        <v>185.10390485004811</v>
      </c>
    </row>
    <row r="378" spans="1:9" x14ac:dyDescent="0.25">
      <c r="A378" s="21" t="s">
        <v>11</v>
      </c>
      <c r="B378" s="22">
        <v>3.8817403343380429E-8</v>
      </c>
      <c r="C378" s="22">
        <v>3.8817403343380429E-8</v>
      </c>
      <c r="D378" s="22">
        <v>3.8817403343380429E-8</v>
      </c>
      <c r="E378" s="22">
        <v>1.6912628295878356</v>
      </c>
      <c r="F378" s="214"/>
      <c r="G378" s="22">
        <v>0</v>
      </c>
      <c r="H378" s="23">
        <v>0</v>
      </c>
      <c r="I378" s="24">
        <f t="shared" si="53"/>
        <v>1.6912629460400457</v>
      </c>
    </row>
    <row r="379" spans="1:9" x14ac:dyDescent="0.25">
      <c r="A379" s="29" t="s">
        <v>57</v>
      </c>
      <c r="B379" s="18">
        <v>0</v>
      </c>
      <c r="C379" s="18">
        <v>0</v>
      </c>
      <c r="D379" s="18">
        <v>0</v>
      </c>
      <c r="E379" s="18">
        <v>0</v>
      </c>
      <c r="F379" s="214"/>
      <c r="G379" s="18">
        <v>0</v>
      </c>
      <c r="H379" s="30">
        <v>0</v>
      </c>
      <c r="I379" s="16">
        <f t="shared" si="53"/>
        <v>0</v>
      </c>
    </row>
    <row r="380" spans="1:9" x14ac:dyDescent="0.25">
      <c r="A380" s="21" t="s">
        <v>16</v>
      </c>
      <c r="B380" s="22">
        <v>0.97303136574982962</v>
      </c>
      <c r="C380" s="22">
        <v>6.5913603012436611E-9</v>
      </c>
      <c r="D380" s="22">
        <v>6.3402896577769186</v>
      </c>
      <c r="E380" s="22">
        <v>0.37659935209251166</v>
      </c>
      <c r="F380" s="214"/>
      <c r="G380" s="22">
        <v>0</v>
      </c>
      <c r="H380" s="23">
        <v>0</v>
      </c>
      <c r="I380" s="24">
        <f t="shared" si="53"/>
        <v>7.6899203822106195</v>
      </c>
    </row>
    <row r="381" spans="1:9" x14ac:dyDescent="0.25">
      <c r="A381" s="29" t="s">
        <v>136</v>
      </c>
      <c r="B381" s="18">
        <v>13.102159187422513</v>
      </c>
      <c r="C381" s="18">
        <v>0.83516724452465518</v>
      </c>
      <c r="D381" s="18">
        <v>25.650707106906744</v>
      </c>
      <c r="E381" s="18">
        <v>1.3750223303496691E-3</v>
      </c>
      <c r="F381" s="214"/>
      <c r="G381" s="18">
        <v>0</v>
      </c>
      <c r="H381" s="30">
        <v>0</v>
      </c>
      <c r="I381" s="16">
        <f t="shared" si="53"/>
        <v>39.589408561184264</v>
      </c>
    </row>
    <row r="382" spans="1:9" x14ac:dyDescent="0.25">
      <c r="A382" s="21" t="s">
        <v>24</v>
      </c>
      <c r="B382" s="22">
        <v>4.1664238076573552</v>
      </c>
      <c r="C382" s="22">
        <v>4.5171807269470034E-3</v>
      </c>
      <c r="D382" s="22">
        <v>1.1470127731917261</v>
      </c>
      <c r="E382" s="22">
        <v>17.549943323889941</v>
      </c>
      <c r="F382" s="214"/>
      <c r="G382" s="22">
        <v>15.376987980295521</v>
      </c>
      <c r="H382" s="23">
        <v>0</v>
      </c>
      <c r="I382" s="24">
        <f t="shared" si="53"/>
        <v>38.244885065761494</v>
      </c>
    </row>
    <row r="383" spans="1:9" x14ac:dyDescent="0.25">
      <c r="A383" s="29" t="s">
        <v>23</v>
      </c>
      <c r="B383" s="18">
        <v>4.0448482873733056</v>
      </c>
      <c r="C383" s="18">
        <v>1.2346911115969029E-7</v>
      </c>
      <c r="D383" s="18">
        <v>1.2346911115969029E-7</v>
      </c>
      <c r="E383" s="18">
        <v>1.2346911115969029E-7</v>
      </c>
      <c r="F383" s="214"/>
      <c r="G383" s="18">
        <v>0</v>
      </c>
      <c r="H383" s="30">
        <v>0</v>
      </c>
      <c r="I383" s="16">
        <f t="shared" si="53"/>
        <v>4.0448486577806397</v>
      </c>
    </row>
    <row r="384" spans="1:9" x14ac:dyDescent="0.25">
      <c r="A384" s="21" t="s">
        <v>58</v>
      </c>
      <c r="B384" s="22">
        <v>1.5474910961693171</v>
      </c>
      <c r="C384" s="22">
        <v>0.92849465770159034</v>
      </c>
      <c r="D384" s="22">
        <v>0.92849465770159034</v>
      </c>
      <c r="E384" s="22">
        <v>0.92849465770159034</v>
      </c>
      <c r="F384" s="214"/>
      <c r="G384" s="22">
        <v>0</v>
      </c>
      <c r="H384" s="23">
        <v>0</v>
      </c>
      <c r="I384" s="24">
        <f t="shared" si="53"/>
        <v>4.332975069274088</v>
      </c>
    </row>
    <row r="385" spans="1:11" x14ac:dyDescent="0.25">
      <c r="A385" s="29" t="s">
        <v>21</v>
      </c>
      <c r="B385" s="18">
        <v>3.2912891172102579</v>
      </c>
      <c r="C385" s="18">
        <v>1.9747734703261546</v>
      </c>
      <c r="D385" s="18">
        <v>1.9747734703261546</v>
      </c>
      <c r="E385" s="18">
        <v>1.9747734703261546</v>
      </c>
      <c r="F385" s="214"/>
      <c r="G385" s="18">
        <v>0</v>
      </c>
      <c r="H385" s="30">
        <v>0</v>
      </c>
      <c r="I385" s="16">
        <f t="shared" si="53"/>
        <v>9.2156095281887218</v>
      </c>
    </row>
    <row r="386" spans="1:11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53"/>
        <v>0</v>
      </c>
    </row>
    <row r="387" spans="1:11" x14ac:dyDescent="0.25">
      <c r="A387" s="32" t="s">
        <v>62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53"/>
        <v>0</v>
      </c>
    </row>
    <row r="388" spans="1:11" ht="14.4" x14ac:dyDescent="0.3">
      <c r="A388" s="34" t="s">
        <v>22</v>
      </c>
      <c r="B388" s="35">
        <v>0</v>
      </c>
      <c r="C388" s="35">
        <v>0</v>
      </c>
      <c r="D388" s="35">
        <v>0</v>
      </c>
      <c r="E388" s="35">
        <v>0</v>
      </c>
      <c r="F388" s="214"/>
      <c r="G388" s="35">
        <v>0</v>
      </c>
      <c r="H388" s="36">
        <v>0</v>
      </c>
      <c r="I388" s="37">
        <f t="shared" si="53"/>
        <v>0</v>
      </c>
    </row>
    <row r="389" spans="1:11" ht="14.4" x14ac:dyDescent="0.3">
      <c r="A389" s="42" t="s">
        <v>18</v>
      </c>
      <c r="B389" s="43">
        <v>0</v>
      </c>
      <c r="C389" s="43">
        <v>0</v>
      </c>
      <c r="D389" s="43">
        <v>0</v>
      </c>
      <c r="E389" s="43">
        <v>0</v>
      </c>
      <c r="F389" s="214"/>
      <c r="G389" s="43">
        <v>0</v>
      </c>
      <c r="H389" s="44">
        <v>0</v>
      </c>
      <c r="I389" s="45">
        <f t="shared" si="53"/>
        <v>0</v>
      </c>
    </row>
    <row r="390" spans="1:11" ht="14.4" x14ac:dyDescent="0.3">
      <c r="A390" s="34" t="s">
        <v>19</v>
      </c>
      <c r="B390" s="35">
        <v>0</v>
      </c>
      <c r="C390" s="35">
        <v>0</v>
      </c>
      <c r="D390" s="35">
        <v>0</v>
      </c>
      <c r="E390" s="35">
        <v>0</v>
      </c>
      <c r="F390" s="214"/>
      <c r="G390" s="35">
        <v>0</v>
      </c>
      <c r="H390" s="36">
        <v>0</v>
      </c>
      <c r="I390" s="37">
        <f t="shared" si="53"/>
        <v>0</v>
      </c>
    </row>
    <row r="391" spans="1:11" ht="15" thickBot="1" x14ac:dyDescent="0.35">
      <c r="A391" s="49" t="s">
        <v>10</v>
      </c>
      <c r="B391" s="50">
        <v>0</v>
      </c>
      <c r="C391" s="50">
        <v>0</v>
      </c>
      <c r="D391" s="50">
        <v>0</v>
      </c>
      <c r="E391" s="50">
        <v>0</v>
      </c>
      <c r="F391" s="215"/>
      <c r="G391" s="50">
        <v>0</v>
      </c>
      <c r="H391" s="51">
        <v>0</v>
      </c>
      <c r="I391" s="52">
        <f t="shared" si="53"/>
        <v>0</v>
      </c>
    </row>
    <row r="392" spans="1:11" x14ac:dyDescent="0.25">
      <c r="A392" s="56" t="s">
        <v>25</v>
      </c>
      <c r="B392" s="57">
        <f>SUM(B371:B387)</f>
        <v>36.960247236623509</v>
      </c>
      <c r="C392" s="57">
        <f t="shared" ref="C392:I392" si="54">SUM(C371:C387)</f>
        <v>3.7966969193222662</v>
      </c>
      <c r="D392" s="57">
        <f t="shared" si="54"/>
        <v>46.785362273158498</v>
      </c>
      <c r="E392" s="57">
        <f t="shared" si="54"/>
        <v>207.64103340856872</v>
      </c>
      <c r="F392" s="57">
        <f t="shared" si="54"/>
        <v>0</v>
      </c>
      <c r="G392" s="57">
        <f t="shared" si="54"/>
        <v>15.376987980295521</v>
      </c>
      <c r="H392" s="58">
        <f t="shared" si="54"/>
        <v>0</v>
      </c>
      <c r="I392" s="16">
        <f t="shared" si="54"/>
        <v>310.56032781796853</v>
      </c>
    </row>
    <row r="393" spans="1:11" s="1" customFormat="1" ht="15" thickBot="1" x14ac:dyDescent="0.35">
      <c r="A393" s="61" t="s">
        <v>86</v>
      </c>
      <c r="B393" s="98">
        <f>IF($I392=0,"-",B392/$I392)</f>
        <v>0.11901148963974351</v>
      </c>
      <c r="C393" s="98">
        <f t="shared" ref="C393:H393" si="55">IF($I392=0,"-",C392/$I392)</f>
        <v>1.2225312054499305E-2</v>
      </c>
      <c r="D393" s="98">
        <f t="shared" si="55"/>
        <v>0.1506482254249204</v>
      </c>
      <c r="E393" s="98">
        <f t="shared" si="55"/>
        <v>0.6686012822934525</v>
      </c>
      <c r="F393" s="98">
        <f t="shared" si="55"/>
        <v>0</v>
      </c>
      <c r="G393" s="98">
        <f t="shared" si="55"/>
        <v>4.9513690587384265E-2</v>
      </c>
      <c r="H393" s="99">
        <f t="shared" si="55"/>
        <v>0</v>
      </c>
      <c r="I393" s="100">
        <f>SUM(B393:H393)</f>
        <v>1</v>
      </c>
      <c r="K393" s="175"/>
    </row>
    <row r="394" spans="1:11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</row>
    <row r="395" spans="1:11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</row>
    <row r="396" spans="1:11" ht="14.25" customHeight="1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</row>
    <row r="397" spans="1:11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SUM(B397:H397)</f>
        <v>0</v>
      </c>
    </row>
    <row r="398" spans="1:11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>SUM(B398:H398)</f>
        <v>0</v>
      </c>
    </row>
    <row r="399" spans="1:11" x14ac:dyDescent="0.25">
      <c r="A399" s="29" t="s">
        <v>9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ref="I399:I417" si="56">SUM(B399:H399)</f>
        <v>0</v>
      </c>
    </row>
    <row r="400" spans="1:11" x14ac:dyDescent="0.25">
      <c r="A400" s="21" t="s">
        <v>54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56"/>
        <v>0</v>
      </c>
    </row>
    <row r="401" spans="1:9" x14ac:dyDescent="0.25">
      <c r="A401" s="29" t="s">
        <v>15</v>
      </c>
      <c r="B401" s="18">
        <v>20.400590272332455</v>
      </c>
      <c r="C401" s="18">
        <v>26.81513976747183</v>
      </c>
      <c r="D401" s="18">
        <v>1.3165449280894215E-2</v>
      </c>
      <c r="E401" s="18">
        <v>0</v>
      </c>
      <c r="F401" s="214"/>
      <c r="G401" s="18">
        <v>0</v>
      </c>
      <c r="H401" s="30">
        <v>0</v>
      </c>
      <c r="I401" s="16">
        <f t="shared" si="56"/>
        <v>47.228895489085183</v>
      </c>
    </row>
    <row r="402" spans="1:9" x14ac:dyDescent="0.25">
      <c r="A402" s="21" t="s">
        <v>67</v>
      </c>
      <c r="B402" s="22">
        <v>0.13029433917970729</v>
      </c>
      <c r="C402" s="22">
        <v>3.917509579662036E-2</v>
      </c>
      <c r="D402" s="22">
        <v>0.16378955895162256</v>
      </c>
      <c r="E402" s="22">
        <v>0</v>
      </c>
      <c r="F402" s="214"/>
      <c r="G402" s="22">
        <v>0</v>
      </c>
      <c r="H402" s="23">
        <v>0</v>
      </c>
      <c r="I402" s="24">
        <f t="shared" si="56"/>
        <v>0.33325899392795022</v>
      </c>
    </row>
    <row r="403" spans="1:9" x14ac:dyDescent="0.25">
      <c r="A403" s="29" t="s">
        <v>56</v>
      </c>
      <c r="B403" s="18">
        <v>1.7810032959420103E-8</v>
      </c>
      <c r="C403" s="18">
        <v>0</v>
      </c>
      <c r="D403" s="18">
        <v>0</v>
      </c>
      <c r="E403" s="18">
        <v>0.2638374037933201</v>
      </c>
      <c r="F403" s="214"/>
      <c r="G403" s="18">
        <v>0</v>
      </c>
      <c r="H403" s="30">
        <v>0</v>
      </c>
      <c r="I403" s="16">
        <f t="shared" si="56"/>
        <v>0.26383742160335305</v>
      </c>
    </row>
    <row r="404" spans="1:9" x14ac:dyDescent="0.25">
      <c r="A404" s="21" t="s">
        <v>11</v>
      </c>
      <c r="B404" s="22">
        <v>1.6031382764716207E-8</v>
      </c>
      <c r="C404" s="22">
        <v>0</v>
      </c>
      <c r="D404" s="22">
        <v>0</v>
      </c>
      <c r="E404" s="22">
        <v>3.1105093874577959E-2</v>
      </c>
      <c r="F404" s="214"/>
      <c r="G404" s="22">
        <v>0</v>
      </c>
      <c r="H404" s="23">
        <v>0</v>
      </c>
      <c r="I404" s="24">
        <f t="shared" si="56"/>
        <v>3.1105109905960725E-2</v>
      </c>
    </row>
    <row r="405" spans="1:9" x14ac:dyDescent="0.25">
      <c r="A405" s="29" t="s">
        <v>57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56"/>
        <v>0</v>
      </c>
    </row>
    <row r="406" spans="1:9" x14ac:dyDescent="0.25">
      <c r="A406" s="21" t="s">
        <v>16</v>
      </c>
      <c r="B406" s="22">
        <v>3.0778887495768577</v>
      </c>
      <c r="C406" s="22">
        <v>0</v>
      </c>
      <c r="D406" s="22">
        <v>0.51298145826280961</v>
      </c>
      <c r="E406" s="22">
        <v>0</v>
      </c>
      <c r="F406" s="214"/>
      <c r="G406" s="22">
        <v>0</v>
      </c>
      <c r="H406" s="23">
        <v>0</v>
      </c>
      <c r="I406" s="24">
        <f t="shared" si="56"/>
        <v>3.590870207839667</v>
      </c>
    </row>
    <row r="407" spans="1:9" x14ac:dyDescent="0.25">
      <c r="A407" s="29" t="s">
        <v>136</v>
      </c>
      <c r="B407" s="18">
        <v>17.156003841103182</v>
      </c>
      <c r="C407" s="18">
        <v>56.53394116078023</v>
      </c>
      <c r="D407" s="18">
        <v>10.04243586388154</v>
      </c>
      <c r="E407" s="18">
        <v>0.98499082500371393</v>
      </c>
      <c r="F407" s="214"/>
      <c r="G407" s="18">
        <v>0</v>
      </c>
      <c r="H407" s="30">
        <v>0</v>
      </c>
      <c r="I407" s="16">
        <f t="shared" si="56"/>
        <v>84.717371690768672</v>
      </c>
    </row>
    <row r="408" spans="1:9" x14ac:dyDescent="0.25">
      <c r="A408" s="21" t="s">
        <v>24</v>
      </c>
      <c r="B408" s="22">
        <v>2.2840234161404522</v>
      </c>
      <c r="C408" s="22">
        <v>0.62137415815141162</v>
      </c>
      <c r="D408" s="22">
        <v>0.23734355835730583</v>
      </c>
      <c r="E408" s="22">
        <v>55.178523302205527</v>
      </c>
      <c r="F408" s="214"/>
      <c r="G408" s="22">
        <v>9.7700465137636048</v>
      </c>
      <c r="H408" s="23">
        <v>0</v>
      </c>
      <c r="I408" s="24">
        <f t="shared" si="56"/>
        <v>68.0913109486183</v>
      </c>
    </row>
    <row r="409" spans="1:9" x14ac:dyDescent="0.25">
      <c r="A409" s="29" t="s">
        <v>23</v>
      </c>
      <c r="B409" s="18">
        <v>0.15709583698004509</v>
      </c>
      <c r="C409" s="18">
        <v>0</v>
      </c>
      <c r="D409" s="18">
        <v>0</v>
      </c>
      <c r="E409" s="18">
        <v>0</v>
      </c>
      <c r="F409" s="214"/>
      <c r="G409" s="18">
        <v>0</v>
      </c>
      <c r="H409" s="30">
        <v>0</v>
      </c>
      <c r="I409" s="16">
        <f t="shared" si="56"/>
        <v>0.15709583698004509</v>
      </c>
    </row>
    <row r="410" spans="1:9" x14ac:dyDescent="0.25">
      <c r="A410" s="21" t="s">
        <v>58</v>
      </c>
      <c r="B410" s="22">
        <v>3.4090612989331713E-2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56"/>
        <v>3.4090612989331713E-2</v>
      </c>
    </row>
    <row r="411" spans="1:9" x14ac:dyDescent="0.25">
      <c r="A411" s="29" t="s">
        <v>21</v>
      </c>
      <c r="B411" s="18">
        <v>4.2563773476807884E-2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56"/>
        <v>4.2563773476807884E-2</v>
      </c>
    </row>
    <row r="412" spans="1:9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56"/>
        <v>0</v>
      </c>
    </row>
    <row r="413" spans="1:9" x14ac:dyDescent="0.25">
      <c r="A413" s="32" t="s">
        <v>62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56"/>
        <v>0</v>
      </c>
    </row>
    <row r="414" spans="1:9" ht="14.4" x14ac:dyDescent="0.3">
      <c r="A414" s="34" t="s">
        <v>22</v>
      </c>
      <c r="B414" s="35">
        <v>0</v>
      </c>
      <c r="C414" s="35">
        <v>0</v>
      </c>
      <c r="D414" s="35">
        <v>0</v>
      </c>
      <c r="E414" s="35">
        <v>0</v>
      </c>
      <c r="F414" s="214"/>
      <c r="G414" s="35">
        <v>0</v>
      </c>
      <c r="H414" s="36">
        <v>0</v>
      </c>
      <c r="I414" s="37">
        <f t="shared" si="56"/>
        <v>0</v>
      </c>
    </row>
    <row r="415" spans="1:9" ht="14.4" x14ac:dyDescent="0.3">
      <c r="A415" s="42" t="s">
        <v>18</v>
      </c>
      <c r="B415" s="43">
        <v>0</v>
      </c>
      <c r="C415" s="43">
        <v>0</v>
      </c>
      <c r="D415" s="43">
        <v>0</v>
      </c>
      <c r="E415" s="43">
        <v>0</v>
      </c>
      <c r="F415" s="214"/>
      <c r="G415" s="43">
        <v>0</v>
      </c>
      <c r="H415" s="44">
        <v>0</v>
      </c>
      <c r="I415" s="45">
        <f t="shared" si="56"/>
        <v>0</v>
      </c>
    </row>
    <row r="416" spans="1:9" ht="14.4" x14ac:dyDescent="0.3">
      <c r="A416" s="34" t="s">
        <v>19</v>
      </c>
      <c r="B416" s="35">
        <v>0</v>
      </c>
      <c r="C416" s="35">
        <v>0</v>
      </c>
      <c r="D416" s="35">
        <v>0</v>
      </c>
      <c r="E416" s="35">
        <v>0</v>
      </c>
      <c r="F416" s="214"/>
      <c r="G416" s="35">
        <v>0</v>
      </c>
      <c r="H416" s="36">
        <v>0</v>
      </c>
      <c r="I416" s="37">
        <f t="shared" si="56"/>
        <v>0</v>
      </c>
    </row>
    <row r="417" spans="1:11" ht="15" thickBot="1" x14ac:dyDescent="0.35">
      <c r="A417" s="49" t="s">
        <v>10</v>
      </c>
      <c r="B417" s="50">
        <v>0</v>
      </c>
      <c r="C417" s="50">
        <v>0</v>
      </c>
      <c r="D417" s="50">
        <v>0</v>
      </c>
      <c r="E417" s="50">
        <v>0</v>
      </c>
      <c r="F417" s="215"/>
      <c r="G417" s="50">
        <v>0</v>
      </c>
      <c r="H417" s="51">
        <v>0</v>
      </c>
      <c r="I417" s="52">
        <f t="shared" si="56"/>
        <v>0</v>
      </c>
    </row>
    <row r="418" spans="1:11" x14ac:dyDescent="0.25">
      <c r="A418" s="56" t="s">
        <v>25</v>
      </c>
      <c r="B418" s="57">
        <f>SUM(B397:B413)</f>
        <v>43.282550875620252</v>
      </c>
      <c r="C418" s="57">
        <f t="shared" ref="C418:I418" si="57">SUM(C397:C413)</f>
        <v>84.009630182200084</v>
      </c>
      <c r="D418" s="57">
        <f t="shared" si="57"/>
        <v>10.969715888734173</v>
      </c>
      <c r="E418" s="57">
        <f t="shared" si="57"/>
        <v>56.458456624877137</v>
      </c>
      <c r="F418" s="57">
        <f t="shared" si="57"/>
        <v>0</v>
      </c>
      <c r="G418" s="57">
        <f t="shared" si="57"/>
        <v>9.7700465137636048</v>
      </c>
      <c r="H418" s="58">
        <f t="shared" si="57"/>
        <v>0</v>
      </c>
      <c r="I418" s="16">
        <f t="shared" si="57"/>
        <v>204.49040008519523</v>
      </c>
    </row>
    <row r="419" spans="1:11" s="1" customFormat="1" ht="15" thickBot="1" x14ac:dyDescent="0.35">
      <c r="A419" s="61" t="s">
        <v>86</v>
      </c>
      <c r="B419" s="98">
        <f>IF($I418=0,"-",B418/$I418)</f>
        <v>0.21166055158377989</v>
      </c>
      <c r="C419" s="98">
        <f t="shared" ref="C419:H419" si="58">IF($I418=0,"-",C418/$I418)</f>
        <v>0.41082432303521244</v>
      </c>
      <c r="D419" s="98">
        <f t="shared" si="58"/>
        <v>5.3644160724239116E-2</v>
      </c>
      <c r="E419" s="98">
        <f t="shared" si="58"/>
        <v>0.27609343324359137</v>
      </c>
      <c r="F419" s="98">
        <f t="shared" si="58"/>
        <v>0</v>
      </c>
      <c r="G419" s="98">
        <f t="shared" si="58"/>
        <v>4.7777531413177275E-2</v>
      </c>
      <c r="H419" s="99">
        <f t="shared" si="58"/>
        <v>0</v>
      </c>
      <c r="I419" s="100">
        <f>SUM(B419:H419)</f>
        <v>1.0000000000000002</v>
      </c>
      <c r="K419" s="175"/>
    </row>
    <row r="420" spans="1:11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</row>
    <row r="421" spans="1:11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</row>
    <row r="422" spans="1:11" ht="14.25" customHeight="1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</row>
    <row r="423" spans="1:11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SUM(B423:H423)</f>
        <v>0</v>
      </c>
    </row>
    <row r="424" spans="1:11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>SUM(B424:H424)</f>
        <v>0</v>
      </c>
    </row>
    <row r="425" spans="1:11" x14ac:dyDescent="0.25">
      <c r="A425" s="29" t="s">
        <v>9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ref="I425:I443" si="59">SUM(B425:H425)</f>
        <v>0</v>
      </c>
    </row>
    <row r="426" spans="1:11" x14ac:dyDescent="0.25">
      <c r="A426" s="21" t="s">
        <v>54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59"/>
        <v>0</v>
      </c>
    </row>
    <row r="427" spans="1:11" x14ac:dyDescent="0.25">
      <c r="A427" s="29" t="s">
        <v>15</v>
      </c>
      <c r="B427" s="18">
        <v>21.839656185757054</v>
      </c>
      <c r="C427" s="18">
        <v>1.8627695363478221</v>
      </c>
      <c r="D427" s="18">
        <v>6.3457446098776646</v>
      </c>
      <c r="E427" s="18">
        <v>0</v>
      </c>
      <c r="F427" s="214"/>
      <c r="G427" s="18">
        <v>0</v>
      </c>
      <c r="H427" s="30">
        <v>0</v>
      </c>
      <c r="I427" s="16">
        <f t="shared" si="59"/>
        <v>30.04817033198254</v>
      </c>
    </row>
    <row r="428" spans="1:11" x14ac:dyDescent="0.25">
      <c r="A428" s="21" t="s">
        <v>67</v>
      </c>
      <c r="B428" s="22">
        <v>0.39141881862459194</v>
      </c>
      <c r="C428" s="22">
        <v>0.17546388783449185</v>
      </c>
      <c r="D428" s="22">
        <v>0.17306380624529119</v>
      </c>
      <c r="E428" s="22">
        <v>0</v>
      </c>
      <c r="F428" s="214"/>
      <c r="G428" s="22">
        <v>0</v>
      </c>
      <c r="H428" s="23">
        <v>0</v>
      </c>
      <c r="I428" s="24">
        <f t="shared" si="59"/>
        <v>0.73994651270437495</v>
      </c>
    </row>
    <row r="429" spans="1:11" x14ac:dyDescent="0.25">
      <c r="A429" s="29" t="s">
        <v>56</v>
      </c>
      <c r="B429" s="18">
        <v>8.0339197481394998E-9</v>
      </c>
      <c r="C429" s="18">
        <v>8.0339197481394998E-9</v>
      </c>
      <c r="D429" s="18">
        <v>8.0339197481394998E-9</v>
      </c>
      <c r="E429" s="18">
        <v>0.12515920796433058</v>
      </c>
      <c r="F429" s="214"/>
      <c r="G429" s="18">
        <v>0</v>
      </c>
      <c r="H429" s="30">
        <v>0</v>
      </c>
      <c r="I429" s="16">
        <f t="shared" si="59"/>
        <v>0.12515923206608984</v>
      </c>
    </row>
    <row r="430" spans="1:11" x14ac:dyDescent="0.25">
      <c r="A430" s="21" t="s">
        <v>11</v>
      </c>
      <c r="B430" s="22">
        <v>0</v>
      </c>
      <c r="C430" s="22">
        <v>0</v>
      </c>
      <c r="D430" s="22">
        <v>0</v>
      </c>
      <c r="E430" s="22">
        <v>0</v>
      </c>
      <c r="F430" s="214"/>
      <c r="G430" s="22">
        <v>0</v>
      </c>
      <c r="H430" s="23">
        <v>0</v>
      </c>
      <c r="I430" s="24">
        <f t="shared" si="59"/>
        <v>0</v>
      </c>
    </row>
    <row r="431" spans="1:11" x14ac:dyDescent="0.25">
      <c r="A431" s="29" t="s">
        <v>57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59"/>
        <v>0</v>
      </c>
    </row>
    <row r="432" spans="1:11" x14ac:dyDescent="0.25">
      <c r="A432" s="21" t="s">
        <v>16</v>
      </c>
      <c r="B432" s="22">
        <v>1.1014573741668072</v>
      </c>
      <c r="C432" s="22">
        <v>1.1014573741668072</v>
      </c>
      <c r="D432" s="22">
        <v>1.1014573741668072</v>
      </c>
      <c r="E432" s="22">
        <v>0.55072868708340361</v>
      </c>
      <c r="F432" s="214"/>
      <c r="G432" s="22">
        <v>0</v>
      </c>
      <c r="H432" s="23">
        <v>0</v>
      </c>
      <c r="I432" s="24">
        <f t="shared" si="59"/>
        <v>3.8551008095838251</v>
      </c>
    </row>
    <row r="433" spans="1:11" x14ac:dyDescent="0.25">
      <c r="A433" s="29" t="s">
        <v>136</v>
      </c>
      <c r="B433" s="18">
        <v>18.354474058057338</v>
      </c>
      <c r="C433" s="18">
        <v>16.741458668648235</v>
      </c>
      <c r="D433" s="18">
        <v>7.6478413656892537</v>
      </c>
      <c r="E433" s="18">
        <v>2.0617301942421444</v>
      </c>
      <c r="F433" s="214"/>
      <c r="G433" s="18">
        <v>0</v>
      </c>
      <c r="H433" s="30">
        <v>0</v>
      </c>
      <c r="I433" s="16">
        <f t="shared" si="59"/>
        <v>44.805504286636967</v>
      </c>
    </row>
    <row r="434" spans="1:11" x14ac:dyDescent="0.25">
      <c r="A434" s="21" t="s">
        <v>24</v>
      </c>
      <c r="B434" s="22">
        <v>9.0906855173382564</v>
      </c>
      <c r="C434" s="22">
        <v>1.372256642467891E-2</v>
      </c>
      <c r="D434" s="22">
        <v>14.977346515426479</v>
      </c>
      <c r="E434" s="22">
        <v>85.931459487318065</v>
      </c>
      <c r="F434" s="214"/>
      <c r="G434" s="22">
        <v>12.809312291462842</v>
      </c>
      <c r="H434" s="23">
        <v>3.8403139083128875E-2</v>
      </c>
      <c r="I434" s="24">
        <f t="shared" si="59"/>
        <v>122.86092951705345</v>
      </c>
    </row>
    <row r="435" spans="1:11" x14ac:dyDescent="0.25">
      <c r="A435" s="29" t="s">
        <v>23</v>
      </c>
      <c r="B435" s="18">
        <v>12.156827704843062</v>
      </c>
      <c r="C435" s="18">
        <v>2.5073330665056487E-2</v>
      </c>
      <c r="D435" s="18">
        <v>2.0207233432429761</v>
      </c>
      <c r="E435" s="18">
        <v>0</v>
      </c>
      <c r="F435" s="214"/>
      <c r="G435" s="18">
        <v>0</v>
      </c>
      <c r="H435" s="30">
        <v>0</v>
      </c>
      <c r="I435" s="16">
        <f t="shared" si="59"/>
        <v>14.202624378751095</v>
      </c>
    </row>
    <row r="436" spans="1:11" x14ac:dyDescent="0.25">
      <c r="A436" s="21" t="s">
        <v>58</v>
      </c>
      <c r="B436" s="22">
        <v>1.5701686000763024</v>
      </c>
      <c r="C436" s="22">
        <v>0.10409679601303136</v>
      </c>
      <c r="D436" s="22">
        <v>1.1912482966444</v>
      </c>
      <c r="E436" s="22">
        <v>0</v>
      </c>
      <c r="F436" s="214"/>
      <c r="G436" s="22">
        <v>0</v>
      </c>
      <c r="H436" s="23">
        <v>0</v>
      </c>
      <c r="I436" s="24">
        <f t="shared" si="59"/>
        <v>2.8655136927337339</v>
      </c>
    </row>
    <row r="437" spans="1:11" x14ac:dyDescent="0.25">
      <c r="A437" s="29" t="s">
        <v>21</v>
      </c>
      <c r="B437" s="18">
        <v>4.1153776982766876</v>
      </c>
      <c r="C437" s="18">
        <v>3.8138591190664011</v>
      </c>
      <c r="D437" s="18">
        <v>5.4192700993893155</v>
      </c>
      <c r="E437" s="18">
        <v>0</v>
      </c>
      <c r="F437" s="214"/>
      <c r="G437" s="18">
        <v>0</v>
      </c>
      <c r="H437" s="30">
        <v>0</v>
      </c>
      <c r="I437" s="16">
        <f t="shared" si="59"/>
        <v>13.348506916732404</v>
      </c>
    </row>
    <row r="438" spans="1:11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59"/>
        <v>0</v>
      </c>
    </row>
    <row r="439" spans="1:11" x14ac:dyDescent="0.25">
      <c r="A439" s="32" t="s">
        <v>62</v>
      </c>
      <c r="B439" s="18">
        <v>0</v>
      </c>
      <c r="C439" s="18">
        <v>0</v>
      </c>
      <c r="D439" s="18">
        <v>0</v>
      </c>
      <c r="E439" s="18">
        <v>0</v>
      </c>
      <c r="F439" s="214"/>
      <c r="G439" s="18">
        <v>0</v>
      </c>
      <c r="H439" s="30">
        <v>0</v>
      </c>
      <c r="I439" s="16">
        <f t="shared" si="59"/>
        <v>0</v>
      </c>
    </row>
    <row r="440" spans="1:11" ht="14.4" x14ac:dyDescent="0.3">
      <c r="A440" s="34" t="s">
        <v>22</v>
      </c>
      <c r="B440" s="35">
        <v>0</v>
      </c>
      <c r="C440" s="35">
        <v>0</v>
      </c>
      <c r="D440" s="35">
        <v>0</v>
      </c>
      <c r="E440" s="35">
        <v>0</v>
      </c>
      <c r="F440" s="214"/>
      <c r="G440" s="35">
        <v>0</v>
      </c>
      <c r="H440" s="36">
        <v>0</v>
      </c>
      <c r="I440" s="37">
        <f t="shared" si="59"/>
        <v>0</v>
      </c>
    </row>
    <row r="441" spans="1:11" ht="14.4" x14ac:dyDescent="0.3">
      <c r="A441" s="42" t="s">
        <v>18</v>
      </c>
      <c r="B441" s="43">
        <v>0</v>
      </c>
      <c r="C441" s="43">
        <v>0</v>
      </c>
      <c r="D441" s="43">
        <v>0</v>
      </c>
      <c r="E441" s="43">
        <v>0</v>
      </c>
      <c r="F441" s="214"/>
      <c r="G441" s="43">
        <v>0</v>
      </c>
      <c r="H441" s="44">
        <v>0</v>
      </c>
      <c r="I441" s="45">
        <f t="shared" si="59"/>
        <v>0</v>
      </c>
    </row>
    <row r="442" spans="1:11" ht="14.4" x14ac:dyDescent="0.3">
      <c r="A442" s="34" t="s">
        <v>19</v>
      </c>
      <c r="B442" s="35">
        <v>0</v>
      </c>
      <c r="C442" s="35">
        <v>0</v>
      </c>
      <c r="D442" s="35">
        <v>0</v>
      </c>
      <c r="E442" s="35">
        <v>0</v>
      </c>
      <c r="F442" s="214"/>
      <c r="G442" s="35">
        <v>0</v>
      </c>
      <c r="H442" s="36">
        <v>0</v>
      </c>
      <c r="I442" s="37">
        <f t="shared" si="59"/>
        <v>0</v>
      </c>
    </row>
    <row r="443" spans="1:11" ht="15" thickBot="1" x14ac:dyDescent="0.35">
      <c r="A443" s="49" t="s">
        <v>10</v>
      </c>
      <c r="B443" s="50">
        <v>0</v>
      </c>
      <c r="C443" s="50">
        <v>0</v>
      </c>
      <c r="D443" s="50">
        <v>0</v>
      </c>
      <c r="E443" s="50">
        <v>0</v>
      </c>
      <c r="F443" s="215"/>
      <c r="G443" s="50">
        <v>0</v>
      </c>
      <c r="H443" s="51">
        <v>0</v>
      </c>
      <c r="I443" s="52">
        <f t="shared" si="59"/>
        <v>0</v>
      </c>
    </row>
    <row r="444" spans="1:11" x14ac:dyDescent="0.25">
      <c r="A444" s="56" t="s">
        <v>25</v>
      </c>
      <c r="B444" s="57">
        <f>SUM(B423:B439)</f>
        <v>68.620065965174021</v>
      </c>
      <c r="C444" s="57">
        <f t="shared" ref="C444:I444" si="60">SUM(C423:C439)</f>
        <v>23.837901287200442</v>
      </c>
      <c r="D444" s="57">
        <f t="shared" si="60"/>
        <v>38.87669541871611</v>
      </c>
      <c r="E444" s="57">
        <f t="shared" si="60"/>
        <v>88.669077576607947</v>
      </c>
      <c r="F444" s="57">
        <f t="shared" si="60"/>
        <v>0</v>
      </c>
      <c r="G444" s="57">
        <f t="shared" si="60"/>
        <v>12.809312291462842</v>
      </c>
      <c r="H444" s="58">
        <f t="shared" si="60"/>
        <v>3.8403139083128875E-2</v>
      </c>
      <c r="I444" s="16">
        <f t="shared" si="60"/>
        <v>232.85145567824446</v>
      </c>
    </row>
    <row r="445" spans="1:11" s="1" customFormat="1" ht="15" thickBot="1" x14ac:dyDescent="0.35">
      <c r="A445" s="61" t="s">
        <v>86</v>
      </c>
      <c r="B445" s="98">
        <f>IF($I444=0,"-",B444/$I444)</f>
        <v>0.29469459731440822</v>
      </c>
      <c r="C445" s="98">
        <f t="shared" ref="C445:H445" si="61">IF($I444=0,"-",C444/$I444)</f>
        <v>0.10237385554565652</v>
      </c>
      <c r="D445" s="98">
        <f t="shared" si="61"/>
        <v>0.16695921142290887</v>
      </c>
      <c r="E445" s="98">
        <f t="shared" si="61"/>
        <v>0.38079675009260588</v>
      </c>
      <c r="F445" s="98">
        <f t="shared" si="61"/>
        <v>0</v>
      </c>
      <c r="G445" s="98">
        <f t="shared" si="61"/>
        <v>5.5010660140183215E-2</v>
      </c>
      <c r="H445" s="99">
        <f t="shared" si="61"/>
        <v>1.6492548423744692E-4</v>
      </c>
      <c r="I445" s="100">
        <f>SUM(B445:H445)</f>
        <v>1.0000000000000002</v>
      </c>
      <c r="K445" s="175"/>
    </row>
    <row r="446" spans="1:11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</row>
    <row r="447" spans="1:11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</row>
    <row r="448" spans="1:11" ht="14.25" customHeight="1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</row>
    <row r="449" spans="1:9" x14ac:dyDescent="0.25">
      <c r="A449" s="13" t="s">
        <v>6</v>
      </c>
      <c r="B449" s="224"/>
      <c r="C449" s="225"/>
      <c r="D449" s="225"/>
      <c r="E449" s="226"/>
      <c r="F449" s="14">
        <v>3.0889378724917697E-2</v>
      </c>
      <c r="G449" s="224"/>
      <c r="H449" s="226"/>
      <c r="I449" s="16">
        <f>SUM(B449:H449)</f>
        <v>3.0889378724917697E-2</v>
      </c>
    </row>
    <row r="450" spans="1:9" x14ac:dyDescent="0.25">
      <c r="A450" s="21" t="s">
        <v>7</v>
      </c>
      <c r="B450" s="227"/>
      <c r="C450" s="228"/>
      <c r="D450" s="228"/>
      <c r="E450" s="229"/>
      <c r="F450" s="22">
        <v>0.15143499999999999</v>
      </c>
      <c r="G450" s="227"/>
      <c r="H450" s="229"/>
      <c r="I450" s="24">
        <f>SUM(B450:H450)</f>
        <v>0.15143499999999999</v>
      </c>
    </row>
    <row r="451" spans="1:9" x14ac:dyDescent="0.25">
      <c r="A451" s="29" t="s">
        <v>9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ref="I451:I469" si="62">SUM(B451:H451)</f>
        <v>0</v>
      </c>
    </row>
    <row r="452" spans="1:9" x14ac:dyDescent="0.25">
      <c r="A452" s="21" t="s">
        <v>54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62"/>
        <v>0</v>
      </c>
    </row>
    <row r="453" spans="1:9" x14ac:dyDescent="0.25">
      <c r="A453" s="29" t="s">
        <v>15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62"/>
        <v>0</v>
      </c>
    </row>
    <row r="454" spans="1:9" x14ac:dyDescent="0.25">
      <c r="A454" s="21" t="s">
        <v>67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62"/>
        <v>0</v>
      </c>
    </row>
    <row r="455" spans="1:9" x14ac:dyDescent="0.25">
      <c r="A455" s="29" t="s">
        <v>56</v>
      </c>
      <c r="B455" s="227"/>
      <c r="C455" s="228"/>
      <c r="D455" s="228"/>
      <c r="E455" s="229"/>
      <c r="F455" s="18">
        <v>12.272451477933185</v>
      </c>
      <c r="G455" s="227"/>
      <c r="H455" s="229"/>
      <c r="I455" s="16">
        <f t="shared" si="62"/>
        <v>12.272451477933185</v>
      </c>
    </row>
    <row r="456" spans="1:9" x14ac:dyDescent="0.25">
      <c r="A456" s="21" t="s">
        <v>11</v>
      </c>
      <c r="B456" s="227"/>
      <c r="C456" s="228"/>
      <c r="D456" s="228"/>
      <c r="E456" s="229"/>
      <c r="F456" s="22">
        <v>0</v>
      </c>
      <c r="G456" s="227"/>
      <c r="H456" s="229"/>
      <c r="I456" s="24">
        <f t="shared" si="62"/>
        <v>0</v>
      </c>
    </row>
    <row r="457" spans="1:9" x14ac:dyDescent="0.25">
      <c r="A457" s="29" t="s">
        <v>57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62"/>
        <v>0</v>
      </c>
    </row>
    <row r="458" spans="1:9" x14ac:dyDescent="0.25">
      <c r="A458" s="21" t="s">
        <v>16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62"/>
        <v>0</v>
      </c>
    </row>
    <row r="459" spans="1:9" x14ac:dyDescent="0.25">
      <c r="A459" s="29" t="s">
        <v>136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62"/>
        <v>0</v>
      </c>
    </row>
    <row r="460" spans="1:9" x14ac:dyDescent="0.25">
      <c r="A460" s="21" t="s">
        <v>24</v>
      </c>
      <c r="B460" s="227"/>
      <c r="C460" s="228"/>
      <c r="D460" s="228"/>
      <c r="E460" s="229"/>
      <c r="F460" s="22">
        <v>54.725558765231618</v>
      </c>
      <c r="G460" s="227"/>
      <c r="H460" s="229"/>
      <c r="I460" s="24">
        <f t="shared" si="62"/>
        <v>54.725558765231618</v>
      </c>
    </row>
    <row r="461" spans="1:9" x14ac:dyDescent="0.25">
      <c r="A461" s="29" t="s">
        <v>23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62"/>
        <v>0</v>
      </c>
    </row>
    <row r="462" spans="1:9" x14ac:dyDescent="0.25">
      <c r="A462" s="21" t="s">
        <v>58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62"/>
        <v>0</v>
      </c>
    </row>
    <row r="463" spans="1:9" x14ac:dyDescent="0.25">
      <c r="A463" s="29" t="s">
        <v>21</v>
      </c>
      <c r="B463" s="227"/>
      <c r="C463" s="228"/>
      <c r="D463" s="228"/>
      <c r="E463" s="229"/>
      <c r="F463" s="18">
        <v>0</v>
      </c>
      <c r="G463" s="227"/>
      <c r="H463" s="229"/>
      <c r="I463" s="16">
        <f t="shared" si="62"/>
        <v>0</v>
      </c>
    </row>
    <row r="464" spans="1: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62"/>
        <v>0</v>
      </c>
    </row>
    <row r="465" spans="1:11" x14ac:dyDescent="0.25">
      <c r="A465" s="32" t="s">
        <v>62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62"/>
        <v>0</v>
      </c>
    </row>
    <row r="466" spans="1:11" ht="14.4" x14ac:dyDescent="0.3">
      <c r="A466" s="34" t="s">
        <v>22</v>
      </c>
      <c r="B466" s="227"/>
      <c r="C466" s="228"/>
      <c r="D466" s="228"/>
      <c r="E466" s="229"/>
      <c r="F466" s="35">
        <v>0</v>
      </c>
      <c r="G466" s="227"/>
      <c r="H466" s="229"/>
      <c r="I466" s="37">
        <f t="shared" si="62"/>
        <v>0</v>
      </c>
    </row>
    <row r="467" spans="1:11" ht="14.4" x14ac:dyDescent="0.3">
      <c r="A467" s="42" t="s">
        <v>18</v>
      </c>
      <c r="B467" s="227"/>
      <c r="C467" s="228"/>
      <c r="D467" s="228"/>
      <c r="E467" s="229"/>
      <c r="F467" s="43">
        <v>0</v>
      </c>
      <c r="G467" s="227"/>
      <c r="H467" s="229"/>
      <c r="I467" s="45">
        <f t="shared" si="62"/>
        <v>0</v>
      </c>
    </row>
    <row r="468" spans="1:11" ht="14.4" x14ac:dyDescent="0.3">
      <c r="A468" s="34" t="s">
        <v>19</v>
      </c>
      <c r="B468" s="227"/>
      <c r="C468" s="228"/>
      <c r="D468" s="228"/>
      <c r="E468" s="229"/>
      <c r="F468" s="35">
        <v>0</v>
      </c>
      <c r="G468" s="227"/>
      <c r="H468" s="229"/>
      <c r="I468" s="37">
        <f t="shared" si="62"/>
        <v>0</v>
      </c>
    </row>
    <row r="469" spans="1:11" ht="15" thickBot="1" x14ac:dyDescent="0.35">
      <c r="A469" s="49" t="s">
        <v>10</v>
      </c>
      <c r="B469" s="230"/>
      <c r="C469" s="231"/>
      <c r="D469" s="231"/>
      <c r="E469" s="232"/>
      <c r="F469" s="50">
        <v>0</v>
      </c>
      <c r="G469" s="230"/>
      <c r="H469" s="232"/>
      <c r="I469" s="52">
        <f t="shared" si="62"/>
        <v>0</v>
      </c>
    </row>
    <row r="470" spans="1:11" x14ac:dyDescent="0.25">
      <c r="A470" s="56" t="s">
        <v>25</v>
      </c>
      <c r="B470" s="57">
        <f>SUM(B449:B465)</f>
        <v>0</v>
      </c>
      <c r="C470" s="57">
        <f t="shared" ref="C470:I470" si="63">SUM(C449:C465)</f>
        <v>0</v>
      </c>
      <c r="D470" s="57">
        <f t="shared" si="63"/>
        <v>0</v>
      </c>
      <c r="E470" s="57">
        <f t="shared" si="63"/>
        <v>0</v>
      </c>
      <c r="F470" s="57">
        <f t="shared" si="63"/>
        <v>67.180334621889727</v>
      </c>
      <c r="G470" s="57">
        <f t="shared" si="63"/>
        <v>0</v>
      </c>
      <c r="H470" s="58">
        <f t="shared" si="63"/>
        <v>0</v>
      </c>
      <c r="I470" s="16">
        <f t="shared" si="63"/>
        <v>67.180334621889727</v>
      </c>
    </row>
    <row r="471" spans="1:11" s="1" customFormat="1" ht="15" thickBot="1" x14ac:dyDescent="0.35">
      <c r="A471" s="61" t="s">
        <v>86</v>
      </c>
      <c r="B471" s="98">
        <f>IF($I470=0,"-",B470/$I470)</f>
        <v>0</v>
      </c>
      <c r="C471" s="98">
        <f t="shared" ref="C471:H471" si="64">IF($I470=0,"-",C470/$I470)</f>
        <v>0</v>
      </c>
      <c r="D471" s="98">
        <f t="shared" si="64"/>
        <v>0</v>
      </c>
      <c r="E471" s="98">
        <f t="shared" si="64"/>
        <v>0</v>
      </c>
      <c r="F471" s="98">
        <f t="shared" si="64"/>
        <v>1</v>
      </c>
      <c r="G471" s="98">
        <f t="shared" si="64"/>
        <v>0</v>
      </c>
      <c r="H471" s="99">
        <f t="shared" si="64"/>
        <v>0</v>
      </c>
      <c r="I471" s="100">
        <f>SUM(B471:H471)</f>
        <v>1</v>
      </c>
      <c r="K471" s="175"/>
    </row>
    <row r="472" spans="1:11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</row>
    <row r="473" spans="1:11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</row>
    <row r="474" spans="1:11" ht="14.25" customHeight="1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</row>
    <row r="475" spans="1:11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SUM(B475:H475)</f>
        <v>0</v>
      </c>
    </row>
    <row r="476" spans="1:11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>SUM(B476:H476)</f>
        <v>0</v>
      </c>
    </row>
    <row r="477" spans="1:11" x14ac:dyDescent="0.25">
      <c r="A477" s="29" t="s">
        <v>9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ref="I477:I495" si="65">SUM(B477:H477)</f>
        <v>0</v>
      </c>
    </row>
    <row r="478" spans="1:11" x14ac:dyDescent="0.25">
      <c r="A478" s="21" t="s">
        <v>54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65"/>
        <v>0</v>
      </c>
    </row>
    <row r="479" spans="1:11" x14ac:dyDescent="0.25">
      <c r="A479" s="29" t="s">
        <v>15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65"/>
        <v>0</v>
      </c>
    </row>
    <row r="480" spans="1:11" x14ac:dyDescent="0.25">
      <c r="A480" s="21" t="s">
        <v>67</v>
      </c>
      <c r="B480" s="227"/>
      <c r="C480" s="228"/>
      <c r="D480" s="228"/>
      <c r="E480" s="229"/>
      <c r="F480" s="22">
        <v>0</v>
      </c>
      <c r="G480" s="227"/>
      <c r="H480" s="229"/>
      <c r="I480" s="24">
        <f t="shared" si="65"/>
        <v>0</v>
      </c>
    </row>
    <row r="481" spans="1:9" x14ac:dyDescent="0.25">
      <c r="A481" s="29" t="s">
        <v>56</v>
      </c>
      <c r="B481" s="227"/>
      <c r="C481" s="228"/>
      <c r="D481" s="228"/>
      <c r="E481" s="229"/>
      <c r="F481" s="18">
        <v>5886.0659820344908</v>
      </c>
      <c r="G481" s="227"/>
      <c r="H481" s="229"/>
      <c r="I481" s="16">
        <f t="shared" si="65"/>
        <v>5886.0659820344908</v>
      </c>
    </row>
    <row r="482" spans="1:9" x14ac:dyDescent="0.25">
      <c r="A482" s="21" t="s">
        <v>11</v>
      </c>
      <c r="B482" s="227"/>
      <c r="C482" s="228"/>
      <c r="D482" s="228"/>
      <c r="E482" s="229"/>
      <c r="F482" s="22">
        <v>3187.2013456100876</v>
      </c>
      <c r="G482" s="227"/>
      <c r="H482" s="229"/>
      <c r="I482" s="24">
        <f t="shared" si="65"/>
        <v>3187.2013456100876</v>
      </c>
    </row>
    <row r="483" spans="1:9" x14ac:dyDescent="0.25">
      <c r="A483" s="29" t="s">
        <v>57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65"/>
        <v>0</v>
      </c>
    </row>
    <row r="484" spans="1:9" x14ac:dyDescent="0.25">
      <c r="A484" s="21" t="s">
        <v>16</v>
      </c>
      <c r="B484" s="227"/>
      <c r="C484" s="228"/>
      <c r="D484" s="228"/>
      <c r="E484" s="229"/>
      <c r="F484" s="22">
        <v>5.4826113064134905</v>
      </c>
      <c r="G484" s="227"/>
      <c r="H484" s="229"/>
      <c r="I484" s="24">
        <f t="shared" si="65"/>
        <v>5.4826113064134905</v>
      </c>
    </row>
    <row r="485" spans="1:9" x14ac:dyDescent="0.25">
      <c r="A485" s="29" t="s">
        <v>136</v>
      </c>
      <c r="B485" s="227"/>
      <c r="C485" s="228"/>
      <c r="D485" s="228"/>
      <c r="E485" s="229"/>
      <c r="F485" s="18">
        <v>0</v>
      </c>
      <c r="G485" s="227"/>
      <c r="H485" s="229"/>
      <c r="I485" s="16">
        <f t="shared" si="65"/>
        <v>0</v>
      </c>
    </row>
    <row r="486" spans="1:9" x14ac:dyDescent="0.25">
      <c r="A486" s="21" t="s">
        <v>24</v>
      </c>
      <c r="B486" s="227"/>
      <c r="C486" s="228"/>
      <c r="D486" s="228"/>
      <c r="E486" s="229"/>
      <c r="F486" s="22">
        <v>8.0813268257188273</v>
      </c>
      <c r="G486" s="227"/>
      <c r="H486" s="229"/>
      <c r="I486" s="24">
        <f t="shared" si="65"/>
        <v>8.0813268257188273</v>
      </c>
    </row>
    <row r="487" spans="1:9" x14ac:dyDescent="0.25">
      <c r="A487" s="29" t="s">
        <v>23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65"/>
        <v>0</v>
      </c>
    </row>
    <row r="488" spans="1:9" x14ac:dyDescent="0.25">
      <c r="A488" s="21" t="s">
        <v>58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65"/>
        <v>0</v>
      </c>
    </row>
    <row r="489" spans="1:9" x14ac:dyDescent="0.25">
      <c r="A489" s="29" t="s">
        <v>21</v>
      </c>
      <c r="B489" s="227"/>
      <c r="C489" s="228"/>
      <c r="D489" s="228"/>
      <c r="E489" s="229"/>
      <c r="F489" s="18">
        <v>19.871489123342108</v>
      </c>
      <c r="G489" s="227"/>
      <c r="H489" s="229"/>
      <c r="I489" s="16">
        <f t="shared" si="65"/>
        <v>19.871489123342108</v>
      </c>
    </row>
    <row r="490" spans="1: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65"/>
        <v>0</v>
      </c>
    </row>
    <row r="491" spans="1:9" x14ac:dyDescent="0.25">
      <c r="A491" s="32" t="s">
        <v>62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65"/>
        <v>0</v>
      </c>
    </row>
    <row r="492" spans="1:9" ht="14.4" x14ac:dyDescent="0.3">
      <c r="A492" s="34" t="s">
        <v>22</v>
      </c>
      <c r="B492" s="227"/>
      <c r="C492" s="228"/>
      <c r="D492" s="228"/>
      <c r="E492" s="229"/>
      <c r="F492" s="35">
        <v>0</v>
      </c>
      <c r="G492" s="227"/>
      <c r="H492" s="229"/>
      <c r="I492" s="37">
        <f t="shared" si="65"/>
        <v>0</v>
      </c>
    </row>
    <row r="493" spans="1:9" ht="14.4" x14ac:dyDescent="0.3">
      <c r="A493" s="42" t="s">
        <v>18</v>
      </c>
      <c r="B493" s="227"/>
      <c r="C493" s="228"/>
      <c r="D493" s="228"/>
      <c r="E493" s="229"/>
      <c r="F493" s="43">
        <v>0</v>
      </c>
      <c r="G493" s="227"/>
      <c r="H493" s="229"/>
      <c r="I493" s="45">
        <f t="shared" si="65"/>
        <v>0</v>
      </c>
    </row>
    <row r="494" spans="1:9" ht="14.4" x14ac:dyDescent="0.3">
      <c r="A494" s="34" t="s">
        <v>19</v>
      </c>
      <c r="B494" s="227"/>
      <c r="C494" s="228"/>
      <c r="D494" s="228"/>
      <c r="E494" s="229"/>
      <c r="F494" s="35">
        <v>0</v>
      </c>
      <c r="G494" s="227"/>
      <c r="H494" s="229"/>
      <c r="I494" s="37">
        <f t="shared" si="65"/>
        <v>0</v>
      </c>
    </row>
    <row r="495" spans="1:9" ht="15" thickBot="1" x14ac:dyDescent="0.35">
      <c r="A495" s="49" t="s">
        <v>10</v>
      </c>
      <c r="B495" s="230"/>
      <c r="C495" s="231"/>
      <c r="D495" s="231"/>
      <c r="E495" s="232"/>
      <c r="F495" s="50">
        <v>0</v>
      </c>
      <c r="G495" s="230"/>
      <c r="H495" s="232"/>
      <c r="I495" s="52">
        <f t="shared" si="65"/>
        <v>0</v>
      </c>
    </row>
    <row r="496" spans="1:9" x14ac:dyDescent="0.25">
      <c r="A496" s="56" t="s">
        <v>25</v>
      </c>
      <c r="B496" s="57">
        <f>SUM(B475:B491)</f>
        <v>0</v>
      </c>
      <c r="C496" s="57">
        <f t="shared" ref="C496:I496" si="66">SUM(C475:C491)</f>
        <v>0</v>
      </c>
      <c r="D496" s="57">
        <f t="shared" si="66"/>
        <v>0</v>
      </c>
      <c r="E496" s="57">
        <f t="shared" si="66"/>
        <v>0</v>
      </c>
      <c r="F496" s="16">
        <f t="shared" si="66"/>
        <v>9106.7027549000522</v>
      </c>
      <c r="G496" s="57">
        <f t="shared" si="66"/>
        <v>0</v>
      </c>
      <c r="H496" s="58">
        <f t="shared" si="66"/>
        <v>0</v>
      </c>
      <c r="I496" s="16">
        <f t="shared" si="66"/>
        <v>9106.7027549000522</v>
      </c>
    </row>
    <row r="497" spans="1:11" s="1" customFormat="1" ht="15" thickBot="1" x14ac:dyDescent="0.35">
      <c r="A497" s="61" t="s">
        <v>86</v>
      </c>
      <c r="B497" s="98">
        <f>IF($I496=0,"-",B496/$I496)</f>
        <v>0</v>
      </c>
      <c r="C497" s="98">
        <f t="shared" ref="C497:H497" si="67">IF($I496=0,"-",C496/$I496)</f>
        <v>0</v>
      </c>
      <c r="D497" s="98">
        <f t="shared" si="67"/>
        <v>0</v>
      </c>
      <c r="E497" s="98">
        <f t="shared" si="67"/>
        <v>0</v>
      </c>
      <c r="F497" s="98">
        <f t="shared" si="67"/>
        <v>1</v>
      </c>
      <c r="G497" s="98">
        <f t="shared" si="67"/>
        <v>0</v>
      </c>
      <c r="H497" s="99">
        <f t="shared" si="67"/>
        <v>0</v>
      </c>
      <c r="I497" s="100">
        <f>SUM(B497:H497)</f>
        <v>1</v>
      </c>
      <c r="K497" s="175"/>
    </row>
    <row r="498" spans="1:11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</row>
    <row r="499" spans="1:11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</row>
    <row r="500" spans="1:11" ht="14.25" customHeight="1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</row>
    <row r="501" spans="1:11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SUM(B501:H501)</f>
        <v>0</v>
      </c>
    </row>
    <row r="502" spans="1:11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>SUM(B502:H502)</f>
        <v>0</v>
      </c>
    </row>
    <row r="503" spans="1:11" x14ac:dyDescent="0.25">
      <c r="A503" s="29" t="s">
        <v>9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ref="I503:I521" si="68">SUM(B503:H503)</f>
        <v>0</v>
      </c>
    </row>
    <row r="504" spans="1:11" x14ac:dyDescent="0.25">
      <c r="A504" s="21" t="s">
        <v>54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68"/>
        <v>0</v>
      </c>
    </row>
    <row r="505" spans="1:11" x14ac:dyDescent="0.25">
      <c r="A505" s="29" t="s">
        <v>15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68"/>
        <v>0</v>
      </c>
    </row>
    <row r="506" spans="1:11" x14ac:dyDescent="0.25">
      <c r="A506" s="21" t="s">
        <v>67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68"/>
        <v>0</v>
      </c>
    </row>
    <row r="507" spans="1:11" x14ac:dyDescent="0.25">
      <c r="A507" s="29" t="s">
        <v>56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68"/>
        <v>0</v>
      </c>
    </row>
    <row r="508" spans="1:11" x14ac:dyDescent="0.25">
      <c r="A508" s="21" t="s">
        <v>11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68"/>
        <v>0</v>
      </c>
    </row>
    <row r="509" spans="1:11" x14ac:dyDescent="0.25">
      <c r="A509" s="29" t="s">
        <v>57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68"/>
        <v>0</v>
      </c>
    </row>
    <row r="510" spans="1:11" x14ac:dyDescent="0.25">
      <c r="A510" s="21" t="s">
        <v>16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68"/>
        <v>0</v>
      </c>
    </row>
    <row r="511" spans="1:11" x14ac:dyDescent="0.25">
      <c r="A511" s="29" t="s">
        <v>136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68"/>
        <v>0</v>
      </c>
    </row>
    <row r="512" spans="1:11" x14ac:dyDescent="0.25">
      <c r="A512" s="21" t="s">
        <v>24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68"/>
        <v>0</v>
      </c>
    </row>
    <row r="513" spans="1:11" x14ac:dyDescent="0.25">
      <c r="A513" s="29" t="s">
        <v>23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68"/>
        <v>0</v>
      </c>
    </row>
    <row r="514" spans="1:11" x14ac:dyDescent="0.25">
      <c r="A514" s="21" t="s">
        <v>58</v>
      </c>
      <c r="B514" s="227"/>
      <c r="C514" s="228"/>
      <c r="D514" s="228"/>
      <c r="E514" s="229"/>
      <c r="F514" s="22">
        <v>0</v>
      </c>
      <c r="G514" s="227"/>
      <c r="H514" s="229"/>
      <c r="I514" s="24">
        <f t="shared" si="68"/>
        <v>0</v>
      </c>
    </row>
    <row r="515" spans="1:11" x14ac:dyDescent="0.25">
      <c r="A515" s="29" t="s">
        <v>21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68"/>
        <v>0</v>
      </c>
    </row>
    <row r="516" spans="1:11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68"/>
        <v>0</v>
      </c>
    </row>
    <row r="517" spans="1:11" x14ac:dyDescent="0.25">
      <c r="A517" s="32" t="s">
        <v>62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68"/>
        <v>0</v>
      </c>
    </row>
    <row r="518" spans="1:11" ht="14.4" x14ac:dyDescent="0.3">
      <c r="A518" s="34" t="s">
        <v>22</v>
      </c>
      <c r="B518" s="227"/>
      <c r="C518" s="228"/>
      <c r="D518" s="228"/>
      <c r="E518" s="229"/>
      <c r="F518" s="35">
        <v>0</v>
      </c>
      <c r="G518" s="227"/>
      <c r="H518" s="229"/>
      <c r="I518" s="37">
        <f t="shared" si="68"/>
        <v>0</v>
      </c>
    </row>
    <row r="519" spans="1:11" ht="14.4" x14ac:dyDescent="0.3">
      <c r="A519" s="42" t="s">
        <v>18</v>
      </c>
      <c r="B519" s="227"/>
      <c r="C519" s="228"/>
      <c r="D519" s="228"/>
      <c r="E519" s="229"/>
      <c r="F519" s="43">
        <v>0</v>
      </c>
      <c r="G519" s="227"/>
      <c r="H519" s="229"/>
      <c r="I519" s="45">
        <f t="shared" si="68"/>
        <v>0</v>
      </c>
    </row>
    <row r="520" spans="1:11" ht="14.4" x14ac:dyDescent="0.3">
      <c r="A520" s="34" t="s">
        <v>19</v>
      </c>
      <c r="B520" s="227"/>
      <c r="C520" s="228"/>
      <c r="D520" s="228"/>
      <c r="E520" s="229"/>
      <c r="F520" s="35">
        <v>0</v>
      </c>
      <c r="G520" s="227"/>
      <c r="H520" s="229"/>
      <c r="I520" s="37">
        <f t="shared" si="68"/>
        <v>0</v>
      </c>
    </row>
    <row r="521" spans="1:11" ht="15" thickBot="1" x14ac:dyDescent="0.35">
      <c r="A521" s="49" t="s">
        <v>10</v>
      </c>
      <c r="B521" s="230"/>
      <c r="C521" s="231"/>
      <c r="D521" s="231"/>
      <c r="E521" s="232"/>
      <c r="F521" s="50">
        <v>0</v>
      </c>
      <c r="G521" s="230"/>
      <c r="H521" s="232"/>
      <c r="I521" s="52">
        <f t="shared" si="68"/>
        <v>0</v>
      </c>
    </row>
    <row r="522" spans="1:11" x14ac:dyDescent="0.25">
      <c r="A522" s="56" t="s">
        <v>25</v>
      </c>
      <c r="B522" s="57">
        <f>SUM(B501:B517)</f>
        <v>0</v>
      </c>
      <c r="C522" s="57">
        <f t="shared" ref="C522:I522" si="69">SUM(C501:C517)</f>
        <v>0</v>
      </c>
      <c r="D522" s="57">
        <f t="shared" si="69"/>
        <v>0</v>
      </c>
      <c r="E522" s="57">
        <f t="shared" si="69"/>
        <v>0</v>
      </c>
      <c r="F522" s="57">
        <f t="shared" si="69"/>
        <v>0</v>
      </c>
      <c r="G522" s="57">
        <f t="shared" si="69"/>
        <v>0</v>
      </c>
      <c r="H522" s="58">
        <f t="shared" si="69"/>
        <v>0</v>
      </c>
      <c r="I522" s="16">
        <f t="shared" si="69"/>
        <v>0</v>
      </c>
    </row>
    <row r="523" spans="1:11" s="1" customFormat="1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70">IF($I522=0,"-",C522/$I522)</f>
        <v>-</v>
      </c>
      <c r="D523" s="98" t="str">
        <f t="shared" si="70"/>
        <v>-</v>
      </c>
      <c r="E523" s="98" t="str">
        <f t="shared" si="70"/>
        <v>-</v>
      </c>
      <c r="F523" s="98" t="str">
        <f t="shared" si="70"/>
        <v>-</v>
      </c>
      <c r="G523" s="98" t="str">
        <f t="shared" si="70"/>
        <v>-</v>
      </c>
      <c r="H523" s="99" t="str">
        <f t="shared" si="70"/>
        <v>-</v>
      </c>
      <c r="I523" s="100">
        <f>SUM(B523:H523)</f>
        <v>0</v>
      </c>
      <c r="K523" s="175"/>
    </row>
    <row r="524" spans="1:11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</row>
    <row r="525" spans="1:11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</row>
    <row r="526" spans="1:11" ht="14.25" customHeight="1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</row>
    <row r="527" spans="1:11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SUM(B527:H527)</f>
        <v>0</v>
      </c>
    </row>
    <row r="528" spans="1:11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>SUM(B528:H528)</f>
        <v>0</v>
      </c>
    </row>
    <row r="529" spans="1:9" x14ac:dyDescent="0.25">
      <c r="A529" s="29" t="s">
        <v>9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ref="I529:I547" si="71">SUM(B529:H529)</f>
        <v>0</v>
      </c>
    </row>
    <row r="530" spans="1:9" x14ac:dyDescent="0.25">
      <c r="A530" s="21" t="s">
        <v>54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71"/>
        <v>0</v>
      </c>
    </row>
    <row r="531" spans="1:9" x14ac:dyDescent="0.25">
      <c r="A531" s="29" t="s">
        <v>15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71"/>
        <v>0</v>
      </c>
    </row>
    <row r="532" spans="1:9" x14ac:dyDescent="0.25">
      <c r="A532" s="21" t="s">
        <v>67</v>
      </c>
      <c r="B532" s="227"/>
      <c r="C532" s="228"/>
      <c r="D532" s="228"/>
      <c r="E532" s="229"/>
      <c r="F532" s="22">
        <v>0</v>
      </c>
      <c r="G532" s="227"/>
      <c r="H532" s="229"/>
      <c r="I532" s="24">
        <f t="shared" si="71"/>
        <v>0</v>
      </c>
    </row>
    <row r="533" spans="1:9" x14ac:dyDescent="0.25">
      <c r="A533" s="29" t="s">
        <v>56</v>
      </c>
      <c r="B533" s="227"/>
      <c r="C533" s="228"/>
      <c r="D533" s="228"/>
      <c r="E533" s="229"/>
      <c r="F533" s="18">
        <v>4.6139689518276716</v>
      </c>
      <c r="G533" s="227"/>
      <c r="H533" s="229"/>
      <c r="I533" s="16">
        <f t="shared" si="71"/>
        <v>4.6139689518276716</v>
      </c>
    </row>
    <row r="534" spans="1:9" x14ac:dyDescent="0.25">
      <c r="A534" s="21" t="s">
        <v>11</v>
      </c>
      <c r="B534" s="227"/>
      <c r="C534" s="228"/>
      <c r="D534" s="228"/>
      <c r="E534" s="229"/>
      <c r="F534" s="22">
        <v>0.57802513416838452</v>
      </c>
      <c r="G534" s="227"/>
      <c r="H534" s="229"/>
      <c r="I534" s="24">
        <f t="shared" si="71"/>
        <v>0.57802513416838452</v>
      </c>
    </row>
    <row r="535" spans="1:9" x14ac:dyDescent="0.25">
      <c r="A535" s="29" t="s">
        <v>57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71"/>
        <v>0</v>
      </c>
    </row>
    <row r="536" spans="1:9" x14ac:dyDescent="0.25">
      <c r="A536" s="21" t="s">
        <v>16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71"/>
        <v>0</v>
      </c>
    </row>
    <row r="537" spans="1:9" x14ac:dyDescent="0.25">
      <c r="A537" s="29" t="s">
        <v>136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71"/>
        <v>0</v>
      </c>
    </row>
    <row r="538" spans="1:9" x14ac:dyDescent="0.25">
      <c r="A538" s="21" t="s">
        <v>24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71"/>
        <v>0</v>
      </c>
    </row>
    <row r="539" spans="1:9" x14ac:dyDescent="0.25">
      <c r="A539" s="29" t="s">
        <v>23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71"/>
        <v>0</v>
      </c>
    </row>
    <row r="540" spans="1:9" x14ac:dyDescent="0.25">
      <c r="A540" s="21" t="s">
        <v>58</v>
      </c>
      <c r="B540" s="227"/>
      <c r="C540" s="228"/>
      <c r="D540" s="228"/>
      <c r="E540" s="229"/>
      <c r="F540" s="22">
        <v>0</v>
      </c>
      <c r="G540" s="227"/>
      <c r="H540" s="229"/>
      <c r="I540" s="24">
        <f t="shared" si="71"/>
        <v>0</v>
      </c>
    </row>
    <row r="541" spans="1:9" x14ac:dyDescent="0.25">
      <c r="A541" s="29" t="s">
        <v>21</v>
      </c>
      <c r="B541" s="227"/>
      <c r="C541" s="228"/>
      <c r="D541" s="228"/>
      <c r="E541" s="229"/>
      <c r="F541" s="18">
        <v>0</v>
      </c>
      <c r="G541" s="227"/>
      <c r="H541" s="229"/>
      <c r="I541" s="16">
        <f t="shared" si="71"/>
        <v>0</v>
      </c>
    </row>
    <row r="542" spans="1: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71"/>
        <v>0</v>
      </c>
    </row>
    <row r="543" spans="1:9" x14ac:dyDescent="0.25">
      <c r="A543" s="32" t="s">
        <v>62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71"/>
        <v>0</v>
      </c>
    </row>
    <row r="544" spans="1:9" ht="14.4" x14ac:dyDescent="0.3">
      <c r="A544" s="34" t="s">
        <v>22</v>
      </c>
      <c r="B544" s="227"/>
      <c r="C544" s="228"/>
      <c r="D544" s="228"/>
      <c r="E544" s="229"/>
      <c r="F544" s="35">
        <v>0</v>
      </c>
      <c r="G544" s="227"/>
      <c r="H544" s="229"/>
      <c r="I544" s="37">
        <f t="shared" si="71"/>
        <v>0</v>
      </c>
    </row>
    <row r="545" spans="1:11" ht="14.4" x14ac:dyDescent="0.3">
      <c r="A545" s="42" t="s">
        <v>18</v>
      </c>
      <c r="B545" s="227"/>
      <c r="C545" s="228"/>
      <c r="D545" s="228"/>
      <c r="E545" s="229"/>
      <c r="F545" s="43">
        <v>0</v>
      </c>
      <c r="G545" s="227"/>
      <c r="H545" s="229"/>
      <c r="I545" s="45">
        <f t="shared" si="71"/>
        <v>0</v>
      </c>
    </row>
    <row r="546" spans="1:11" ht="14.4" x14ac:dyDescent="0.3">
      <c r="A546" s="34" t="s">
        <v>19</v>
      </c>
      <c r="B546" s="227"/>
      <c r="C546" s="228"/>
      <c r="D546" s="228"/>
      <c r="E546" s="229"/>
      <c r="F546" s="35">
        <v>0</v>
      </c>
      <c r="G546" s="227"/>
      <c r="H546" s="229"/>
      <c r="I546" s="37">
        <f t="shared" si="71"/>
        <v>0</v>
      </c>
    </row>
    <row r="547" spans="1:11" ht="15" thickBot="1" x14ac:dyDescent="0.35">
      <c r="A547" s="49" t="s">
        <v>10</v>
      </c>
      <c r="B547" s="230"/>
      <c r="C547" s="231"/>
      <c r="D547" s="231"/>
      <c r="E547" s="232"/>
      <c r="F547" s="50">
        <v>0</v>
      </c>
      <c r="G547" s="230"/>
      <c r="H547" s="232"/>
      <c r="I547" s="52">
        <f t="shared" si="71"/>
        <v>0</v>
      </c>
    </row>
    <row r="548" spans="1:11" x14ac:dyDescent="0.25">
      <c r="A548" s="56" t="s">
        <v>25</v>
      </c>
      <c r="B548" s="57">
        <f>SUM(B527:B543)</f>
        <v>0</v>
      </c>
      <c r="C548" s="57">
        <f t="shared" ref="C548:I548" si="72">SUM(C527:C543)</f>
        <v>0</v>
      </c>
      <c r="D548" s="57">
        <f t="shared" si="72"/>
        <v>0</v>
      </c>
      <c r="E548" s="57">
        <f t="shared" si="72"/>
        <v>0</v>
      </c>
      <c r="F548" s="16">
        <f t="shared" si="72"/>
        <v>5.1919940859960558</v>
      </c>
      <c r="G548" s="57">
        <f t="shared" si="72"/>
        <v>0</v>
      </c>
      <c r="H548" s="58">
        <f t="shared" si="72"/>
        <v>0</v>
      </c>
      <c r="I548" s="16">
        <f t="shared" si="72"/>
        <v>5.1919940859960558</v>
      </c>
    </row>
    <row r="549" spans="1:11" s="1" customFormat="1" ht="15" thickBot="1" x14ac:dyDescent="0.35">
      <c r="A549" s="61" t="s">
        <v>86</v>
      </c>
      <c r="B549" s="98">
        <f>IF($I548=0,"-",B548/$I548)</f>
        <v>0</v>
      </c>
      <c r="C549" s="98">
        <f t="shared" ref="C549:H549" si="73">IF($I548=0,"-",C548/$I548)</f>
        <v>0</v>
      </c>
      <c r="D549" s="98">
        <f t="shared" si="73"/>
        <v>0</v>
      </c>
      <c r="E549" s="98">
        <f t="shared" si="73"/>
        <v>0</v>
      </c>
      <c r="F549" s="98">
        <f t="shared" si="73"/>
        <v>1</v>
      </c>
      <c r="G549" s="98">
        <f t="shared" si="73"/>
        <v>0</v>
      </c>
      <c r="H549" s="99">
        <f t="shared" si="73"/>
        <v>0</v>
      </c>
      <c r="I549" s="100">
        <f>SUM(B549:H549)</f>
        <v>1</v>
      </c>
      <c r="K549" s="175"/>
    </row>
    <row r="550" spans="1:11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</row>
    <row r="551" spans="1:11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</row>
    <row r="552" spans="1:11" ht="14.25" customHeight="1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</row>
    <row r="553" spans="1:11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SUM(B553:H553)</f>
        <v>0</v>
      </c>
    </row>
    <row r="554" spans="1:11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>SUM(B554:H554)</f>
        <v>0</v>
      </c>
    </row>
    <row r="555" spans="1:11" x14ac:dyDescent="0.25">
      <c r="A555" s="29" t="s">
        <v>9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ref="I555:I573" si="74">SUM(B555:H555)</f>
        <v>0</v>
      </c>
    </row>
    <row r="556" spans="1:11" x14ac:dyDescent="0.25">
      <c r="A556" s="21" t="s">
        <v>54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74"/>
        <v>0</v>
      </c>
    </row>
    <row r="557" spans="1:11" x14ac:dyDescent="0.25">
      <c r="A557" s="29" t="s">
        <v>15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74"/>
        <v>0</v>
      </c>
    </row>
    <row r="558" spans="1:11" x14ac:dyDescent="0.25">
      <c r="A558" s="21" t="s">
        <v>67</v>
      </c>
      <c r="B558" s="227"/>
      <c r="C558" s="228"/>
      <c r="D558" s="228"/>
      <c r="E558" s="229"/>
      <c r="F558" s="22">
        <v>0</v>
      </c>
      <c r="G558" s="227"/>
      <c r="H558" s="229"/>
      <c r="I558" s="24">
        <f t="shared" si="74"/>
        <v>0</v>
      </c>
    </row>
    <row r="559" spans="1:11" x14ac:dyDescent="0.25">
      <c r="A559" s="29" t="s">
        <v>56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74"/>
        <v>0</v>
      </c>
    </row>
    <row r="560" spans="1:11" x14ac:dyDescent="0.25">
      <c r="A560" s="21" t="s">
        <v>11</v>
      </c>
      <c r="B560" s="227"/>
      <c r="C560" s="228"/>
      <c r="D560" s="228"/>
      <c r="E560" s="229"/>
      <c r="F560" s="22">
        <v>3.5734699136456052</v>
      </c>
      <c r="G560" s="227"/>
      <c r="H560" s="229"/>
      <c r="I560" s="24">
        <f t="shared" si="74"/>
        <v>3.5734699136456052</v>
      </c>
    </row>
    <row r="561" spans="1:11" x14ac:dyDescent="0.25">
      <c r="A561" s="29" t="s">
        <v>57</v>
      </c>
      <c r="B561" s="227"/>
      <c r="C561" s="228"/>
      <c r="D561" s="228"/>
      <c r="E561" s="229"/>
      <c r="F561" s="18">
        <v>0</v>
      </c>
      <c r="G561" s="227"/>
      <c r="H561" s="229"/>
      <c r="I561" s="16">
        <f t="shared" si="74"/>
        <v>0</v>
      </c>
    </row>
    <row r="562" spans="1:11" x14ac:dyDescent="0.25">
      <c r="A562" s="21" t="s">
        <v>16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74"/>
        <v>0</v>
      </c>
    </row>
    <row r="563" spans="1:11" x14ac:dyDescent="0.25">
      <c r="A563" s="29" t="s">
        <v>136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74"/>
        <v>0</v>
      </c>
    </row>
    <row r="564" spans="1:11" x14ac:dyDescent="0.25">
      <c r="A564" s="21" t="s">
        <v>24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74"/>
        <v>0</v>
      </c>
    </row>
    <row r="565" spans="1:11" x14ac:dyDescent="0.25">
      <c r="A565" s="29" t="s">
        <v>23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74"/>
        <v>0</v>
      </c>
    </row>
    <row r="566" spans="1:11" x14ac:dyDescent="0.25">
      <c r="A566" s="21" t="s">
        <v>58</v>
      </c>
      <c r="B566" s="227"/>
      <c r="C566" s="228"/>
      <c r="D566" s="228"/>
      <c r="E566" s="229"/>
      <c r="F566" s="22">
        <v>0</v>
      </c>
      <c r="G566" s="227"/>
      <c r="H566" s="229"/>
      <c r="I566" s="24">
        <f t="shared" si="74"/>
        <v>0</v>
      </c>
    </row>
    <row r="567" spans="1:11" x14ac:dyDescent="0.25">
      <c r="A567" s="29" t="s">
        <v>21</v>
      </c>
      <c r="B567" s="227"/>
      <c r="C567" s="228"/>
      <c r="D567" s="228"/>
      <c r="E567" s="229"/>
      <c r="F567" s="18">
        <v>0</v>
      </c>
      <c r="G567" s="227"/>
      <c r="H567" s="229"/>
      <c r="I567" s="16">
        <f t="shared" si="74"/>
        <v>0</v>
      </c>
    </row>
    <row r="568" spans="1:11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74"/>
        <v>0</v>
      </c>
    </row>
    <row r="569" spans="1:11" x14ac:dyDescent="0.25">
      <c r="A569" s="32" t="s">
        <v>62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74"/>
        <v>0</v>
      </c>
    </row>
    <row r="570" spans="1:11" ht="14.4" x14ac:dyDescent="0.3">
      <c r="A570" s="34" t="s">
        <v>22</v>
      </c>
      <c r="B570" s="227"/>
      <c r="C570" s="228"/>
      <c r="D570" s="228"/>
      <c r="E570" s="229"/>
      <c r="F570" s="35">
        <v>0</v>
      </c>
      <c r="G570" s="227"/>
      <c r="H570" s="229"/>
      <c r="I570" s="37">
        <f t="shared" si="74"/>
        <v>0</v>
      </c>
    </row>
    <row r="571" spans="1:11" ht="14.4" x14ac:dyDescent="0.3">
      <c r="A571" s="42" t="s">
        <v>18</v>
      </c>
      <c r="B571" s="227"/>
      <c r="C571" s="228"/>
      <c r="D571" s="228"/>
      <c r="E571" s="229"/>
      <c r="F571" s="43">
        <v>0</v>
      </c>
      <c r="G571" s="227"/>
      <c r="H571" s="229"/>
      <c r="I571" s="45">
        <f t="shared" si="74"/>
        <v>0</v>
      </c>
    </row>
    <row r="572" spans="1:11" ht="14.4" x14ac:dyDescent="0.3">
      <c r="A572" s="34" t="s">
        <v>19</v>
      </c>
      <c r="B572" s="227"/>
      <c r="C572" s="228"/>
      <c r="D572" s="228"/>
      <c r="E572" s="229"/>
      <c r="F572" s="35">
        <v>0</v>
      </c>
      <c r="G572" s="227"/>
      <c r="H572" s="229"/>
      <c r="I572" s="37">
        <f t="shared" si="74"/>
        <v>0</v>
      </c>
    </row>
    <row r="573" spans="1:11" ht="15" thickBot="1" x14ac:dyDescent="0.35">
      <c r="A573" s="49" t="s">
        <v>10</v>
      </c>
      <c r="B573" s="230"/>
      <c r="C573" s="231"/>
      <c r="D573" s="231"/>
      <c r="E573" s="232"/>
      <c r="F573" s="50">
        <v>0</v>
      </c>
      <c r="G573" s="230"/>
      <c r="H573" s="232"/>
      <c r="I573" s="52">
        <f t="shared" si="74"/>
        <v>0</v>
      </c>
    </row>
    <row r="574" spans="1:11" x14ac:dyDescent="0.25">
      <c r="A574" s="56" t="s">
        <v>25</v>
      </c>
      <c r="B574" s="57">
        <f>SUM(B553:B569)</f>
        <v>0</v>
      </c>
      <c r="C574" s="57">
        <f t="shared" ref="C574:I574" si="75">SUM(C553:C569)</f>
        <v>0</v>
      </c>
      <c r="D574" s="57">
        <f t="shared" si="75"/>
        <v>0</v>
      </c>
      <c r="E574" s="57">
        <f t="shared" si="75"/>
        <v>0</v>
      </c>
      <c r="F574" s="57">
        <f t="shared" si="75"/>
        <v>3.5734699136456052</v>
      </c>
      <c r="G574" s="57">
        <f t="shared" si="75"/>
        <v>0</v>
      </c>
      <c r="H574" s="58">
        <f t="shared" si="75"/>
        <v>0</v>
      </c>
      <c r="I574" s="16">
        <f t="shared" si="75"/>
        <v>3.5734699136456052</v>
      </c>
    </row>
    <row r="575" spans="1:11" s="1" customFormat="1" ht="15" thickBot="1" x14ac:dyDescent="0.35">
      <c r="A575" s="61" t="s">
        <v>86</v>
      </c>
      <c r="B575" s="98">
        <f>IF($I574=0,"-",B574/$I574)</f>
        <v>0</v>
      </c>
      <c r="C575" s="98">
        <f t="shared" ref="C575:H575" si="76">IF($I574=0,"-",C574/$I574)</f>
        <v>0</v>
      </c>
      <c r="D575" s="98">
        <f t="shared" si="76"/>
        <v>0</v>
      </c>
      <c r="E575" s="98">
        <f t="shared" si="76"/>
        <v>0</v>
      </c>
      <c r="F575" s="98">
        <f t="shared" si="76"/>
        <v>1</v>
      </c>
      <c r="G575" s="98">
        <f t="shared" si="76"/>
        <v>0</v>
      </c>
      <c r="H575" s="99">
        <f t="shared" si="76"/>
        <v>0</v>
      </c>
      <c r="I575" s="100">
        <f>SUM(B575:H575)</f>
        <v>1</v>
      </c>
      <c r="K575" s="175"/>
    </row>
    <row r="576" spans="1:11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</row>
    <row r="577" spans="1:9" ht="27.6" x14ac:dyDescent="0.25">
      <c r="A577" s="216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</row>
    <row r="578" spans="1:9" ht="14.25" customHeight="1" x14ac:dyDescent="0.25">
      <c r="A578" s="217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</row>
    <row r="579" spans="1:9" x14ac:dyDescent="0.25">
      <c r="A579" s="13" t="s">
        <v>6</v>
      </c>
      <c r="B579" s="14">
        <v>9.9063026922297066</v>
      </c>
      <c r="C579" s="14">
        <v>0</v>
      </c>
      <c r="D579" s="14">
        <v>1.8887929177698974</v>
      </c>
      <c r="E579" s="14">
        <v>0</v>
      </c>
      <c r="F579" s="213"/>
      <c r="G579" s="14">
        <v>0</v>
      </c>
      <c r="H579" s="15">
        <v>0</v>
      </c>
      <c r="I579" s="16">
        <f>SUM(B579:H579)</f>
        <v>11.795095609999604</v>
      </c>
    </row>
    <row r="580" spans="1:9" x14ac:dyDescent="0.25">
      <c r="A580" s="21" t="s">
        <v>7</v>
      </c>
      <c r="B580" s="22">
        <v>4.2094896992791799</v>
      </c>
      <c r="C580" s="22">
        <v>0</v>
      </c>
      <c r="D580" s="22">
        <v>1.0537522317065995</v>
      </c>
      <c r="E580" s="22">
        <v>0</v>
      </c>
      <c r="F580" s="214"/>
      <c r="G580" s="22">
        <v>0</v>
      </c>
      <c r="H580" s="23">
        <v>0</v>
      </c>
      <c r="I580" s="24">
        <f>SUM(B580:H580)</f>
        <v>5.2632419309857799</v>
      </c>
    </row>
    <row r="581" spans="1:9" x14ac:dyDescent="0.25">
      <c r="A581" s="29" t="s">
        <v>9</v>
      </c>
      <c r="B581" s="18">
        <v>3.596513008503849</v>
      </c>
      <c r="C581" s="18">
        <v>0</v>
      </c>
      <c r="D581" s="18">
        <v>0</v>
      </c>
      <c r="E581" s="18">
        <v>0</v>
      </c>
      <c r="F581" s="214"/>
      <c r="G581" s="18">
        <v>0</v>
      </c>
      <c r="H581" s="30">
        <v>0</v>
      </c>
      <c r="I581" s="16">
        <f t="shared" ref="I581:I599" si="77">SUM(B581:H581)</f>
        <v>3.596513008503849</v>
      </c>
    </row>
    <row r="582" spans="1:9" x14ac:dyDescent="0.25">
      <c r="A582" s="21" t="s">
        <v>54</v>
      </c>
      <c r="B582" s="22">
        <v>0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77"/>
        <v>0</v>
      </c>
    </row>
    <row r="583" spans="1:9" x14ac:dyDescent="0.25">
      <c r="A583" s="29" t="s">
        <v>15</v>
      </c>
      <c r="B583" s="18">
        <v>139.24922215162181</v>
      </c>
      <c r="C583" s="18">
        <v>16.866534045115646</v>
      </c>
      <c r="D583" s="18">
        <v>3.6367944596028843</v>
      </c>
      <c r="E583" s="18">
        <v>8.1110842994758734</v>
      </c>
      <c r="F583" s="214"/>
      <c r="G583" s="18">
        <v>0</v>
      </c>
      <c r="H583" s="30">
        <v>0</v>
      </c>
      <c r="I583" s="16">
        <f t="shared" si="77"/>
        <v>167.86363495581622</v>
      </c>
    </row>
    <row r="584" spans="1:9" x14ac:dyDescent="0.25">
      <c r="A584" s="21" t="s">
        <v>67</v>
      </c>
      <c r="B584" s="22">
        <v>390.49743891673472</v>
      </c>
      <c r="C584" s="22">
        <v>5.9261285717273848</v>
      </c>
      <c r="D584" s="22">
        <v>7.0070398896475812</v>
      </c>
      <c r="E584" s="22">
        <v>0</v>
      </c>
      <c r="F584" s="214"/>
      <c r="G584" s="22">
        <v>0</v>
      </c>
      <c r="H584" s="23">
        <v>0</v>
      </c>
      <c r="I584" s="24">
        <f t="shared" si="77"/>
        <v>403.43060737810964</v>
      </c>
    </row>
    <row r="585" spans="1:9" x14ac:dyDescent="0.25">
      <c r="A585" s="29" t="s">
        <v>56</v>
      </c>
      <c r="B585" s="18">
        <v>0</v>
      </c>
      <c r="C585" s="18">
        <v>0</v>
      </c>
      <c r="D585" s="18">
        <v>3.5496611956953042E-2</v>
      </c>
      <c r="E585" s="18">
        <v>16.558624775860192</v>
      </c>
      <c r="F585" s="214"/>
      <c r="G585" s="18">
        <v>0</v>
      </c>
      <c r="H585" s="30">
        <v>0</v>
      </c>
      <c r="I585" s="16">
        <f t="shared" si="77"/>
        <v>16.594121387817147</v>
      </c>
    </row>
    <row r="586" spans="1:9" x14ac:dyDescent="0.25">
      <c r="A586" s="21" t="s">
        <v>11</v>
      </c>
      <c r="B586" s="22">
        <v>0</v>
      </c>
      <c r="C586" s="22">
        <v>0</v>
      </c>
      <c r="D586" s="22">
        <v>8.6284596981819756E-3</v>
      </c>
      <c r="E586" s="22">
        <v>0.25227466840744717</v>
      </c>
      <c r="F586" s="214"/>
      <c r="G586" s="22">
        <v>0</v>
      </c>
      <c r="H586" s="23">
        <v>0</v>
      </c>
      <c r="I586" s="24">
        <f t="shared" si="77"/>
        <v>0.26090312810562916</v>
      </c>
    </row>
    <row r="587" spans="1:9" x14ac:dyDescent="0.25">
      <c r="A587" s="29" t="s">
        <v>57</v>
      </c>
      <c r="B587" s="18">
        <v>0</v>
      </c>
      <c r="C587" s="18">
        <v>0</v>
      </c>
      <c r="D587" s="18">
        <v>0</v>
      </c>
      <c r="E587" s="18">
        <v>14.925033923584536</v>
      </c>
      <c r="F587" s="214"/>
      <c r="G587" s="18">
        <v>0</v>
      </c>
      <c r="H587" s="30">
        <v>0</v>
      </c>
      <c r="I587" s="16">
        <f t="shared" si="77"/>
        <v>14.925033923584536</v>
      </c>
    </row>
    <row r="588" spans="1:9" x14ac:dyDescent="0.25">
      <c r="A588" s="21" t="s">
        <v>16</v>
      </c>
      <c r="B588" s="22">
        <v>32.425736348415704</v>
      </c>
      <c r="C588" s="22">
        <v>0.17569219553070309</v>
      </c>
      <c r="D588" s="22">
        <v>4.1153580496546178</v>
      </c>
      <c r="E588" s="22">
        <v>0.56099458567459282</v>
      </c>
      <c r="F588" s="214"/>
      <c r="G588" s="22">
        <v>0</v>
      </c>
      <c r="H588" s="23">
        <v>0</v>
      </c>
      <c r="I588" s="24">
        <f t="shared" si="77"/>
        <v>37.277781179275614</v>
      </c>
    </row>
    <row r="589" spans="1:9" x14ac:dyDescent="0.25">
      <c r="A589" s="29" t="s">
        <v>136</v>
      </c>
      <c r="B589" s="18">
        <v>724.2741356852348</v>
      </c>
      <c r="C589" s="18">
        <v>114.13603148001897</v>
      </c>
      <c r="D589" s="18">
        <v>22.260086870142089</v>
      </c>
      <c r="E589" s="18">
        <v>17.528024856422789</v>
      </c>
      <c r="F589" s="214"/>
      <c r="G589" s="18">
        <v>0</v>
      </c>
      <c r="H589" s="30">
        <v>0</v>
      </c>
      <c r="I589" s="16">
        <f t="shared" si="77"/>
        <v>878.19827889181875</v>
      </c>
    </row>
    <row r="590" spans="1:9" x14ac:dyDescent="0.25">
      <c r="A590" s="21" t="s">
        <v>24</v>
      </c>
      <c r="B590" s="22">
        <v>275.13172446478603</v>
      </c>
      <c r="C590" s="22">
        <v>0</v>
      </c>
      <c r="D590" s="22">
        <v>606.81115514041448</v>
      </c>
      <c r="E590" s="22">
        <v>133.71897760434618</v>
      </c>
      <c r="F590" s="214"/>
      <c r="G590" s="22">
        <v>415.7344022786254</v>
      </c>
      <c r="H590" s="23">
        <v>0.10822940411283362</v>
      </c>
      <c r="I590" s="24">
        <f t="shared" si="77"/>
        <v>1431.5044888922848</v>
      </c>
    </row>
    <row r="591" spans="1:9" x14ac:dyDescent="0.25">
      <c r="A591" s="29" t="s">
        <v>23</v>
      </c>
      <c r="B591" s="18">
        <v>115.46868436945766</v>
      </c>
      <c r="C591" s="18">
        <v>0.73205085303052964</v>
      </c>
      <c r="D591" s="18">
        <v>0</v>
      </c>
      <c r="E591" s="18">
        <v>0</v>
      </c>
      <c r="F591" s="214"/>
      <c r="G591" s="18">
        <v>0</v>
      </c>
      <c r="H591" s="30">
        <v>0</v>
      </c>
      <c r="I591" s="16">
        <f t="shared" si="77"/>
        <v>116.20073522248819</v>
      </c>
    </row>
    <row r="592" spans="1:9" x14ac:dyDescent="0.25">
      <c r="A592" s="21" t="s">
        <v>58</v>
      </c>
      <c r="B592" s="22">
        <v>9.1989461891816138</v>
      </c>
      <c r="C592" s="22">
        <v>0</v>
      </c>
      <c r="D592" s="22">
        <v>1.6353017432233503</v>
      </c>
      <c r="E592" s="22">
        <v>0</v>
      </c>
      <c r="F592" s="214"/>
      <c r="G592" s="22">
        <v>0</v>
      </c>
      <c r="H592" s="23">
        <v>0</v>
      </c>
      <c r="I592" s="24">
        <f t="shared" si="77"/>
        <v>10.834247932404963</v>
      </c>
    </row>
    <row r="593" spans="1:11" x14ac:dyDescent="0.25">
      <c r="A593" s="29" t="s">
        <v>21</v>
      </c>
      <c r="B593" s="18">
        <v>10.962834626820905</v>
      </c>
      <c r="C593" s="18">
        <v>0</v>
      </c>
      <c r="D593" s="18">
        <v>0.67617906877591727</v>
      </c>
      <c r="E593" s="18">
        <v>0</v>
      </c>
      <c r="F593" s="214"/>
      <c r="G593" s="18">
        <v>0</v>
      </c>
      <c r="H593" s="30">
        <v>0</v>
      </c>
      <c r="I593" s="16">
        <f t="shared" si="77"/>
        <v>11.639013695596823</v>
      </c>
    </row>
    <row r="594" spans="1:11" x14ac:dyDescent="0.25">
      <c r="A594" s="21" t="s">
        <v>20</v>
      </c>
      <c r="B594" s="22">
        <v>13.437059764405658</v>
      </c>
      <c r="C594" s="22">
        <v>0</v>
      </c>
      <c r="D594" s="22">
        <v>0.24826657681576553</v>
      </c>
      <c r="E594" s="22">
        <v>0</v>
      </c>
      <c r="F594" s="214"/>
      <c r="G594" s="22">
        <v>0</v>
      </c>
      <c r="H594" s="23">
        <v>0</v>
      </c>
      <c r="I594" s="24">
        <f t="shared" si="77"/>
        <v>13.685326341221424</v>
      </c>
    </row>
    <row r="595" spans="1:11" x14ac:dyDescent="0.25">
      <c r="A595" s="32" t="s">
        <v>62</v>
      </c>
      <c r="B595" s="18">
        <v>118.35802728381537</v>
      </c>
      <c r="C595" s="18">
        <v>0</v>
      </c>
      <c r="D595" s="18">
        <v>0</v>
      </c>
      <c r="E595" s="18">
        <v>0</v>
      </c>
      <c r="F595" s="214"/>
      <c r="G595" s="18">
        <v>0</v>
      </c>
      <c r="H595" s="30">
        <v>0</v>
      </c>
      <c r="I595" s="16">
        <f t="shared" si="77"/>
        <v>118.35802728381537</v>
      </c>
    </row>
    <row r="596" spans="1:11" ht="14.4" x14ac:dyDescent="0.3">
      <c r="A596" s="34" t="s">
        <v>22</v>
      </c>
      <c r="B596" s="35">
        <v>118.35802728381537</v>
      </c>
      <c r="C596" s="35">
        <v>0</v>
      </c>
      <c r="D596" s="35">
        <v>0</v>
      </c>
      <c r="E596" s="35">
        <v>0</v>
      </c>
      <c r="F596" s="214"/>
      <c r="G596" s="35">
        <v>0</v>
      </c>
      <c r="H596" s="36">
        <v>0</v>
      </c>
      <c r="I596" s="37">
        <f t="shared" si="77"/>
        <v>118.35802728381537</v>
      </c>
    </row>
    <row r="597" spans="1:11" ht="14.4" x14ac:dyDescent="0.3">
      <c r="A597" s="42" t="s">
        <v>18</v>
      </c>
      <c r="B597" s="43">
        <v>0</v>
      </c>
      <c r="C597" s="43">
        <v>0</v>
      </c>
      <c r="D597" s="43">
        <v>0</v>
      </c>
      <c r="E597" s="43">
        <v>0</v>
      </c>
      <c r="F597" s="214"/>
      <c r="G597" s="43">
        <v>0</v>
      </c>
      <c r="H597" s="44">
        <v>0</v>
      </c>
      <c r="I597" s="45">
        <f t="shared" si="77"/>
        <v>0</v>
      </c>
    </row>
    <row r="598" spans="1:11" ht="14.4" x14ac:dyDescent="0.3">
      <c r="A598" s="34" t="s">
        <v>19</v>
      </c>
      <c r="B598" s="35">
        <v>0</v>
      </c>
      <c r="C598" s="35">
        <v>0</v>
      </c>
      <c r="D598" s="35">
        <v>0</v>
      </c>
      <c r="E598" s="35">
        <v>0</v>
      </c>
      <c r="F598" s="214"/>
      <c r="G598" s="35">
        <v>0</v>
      </c>
      <c r="H598" s="36">
        <v>0</v>
      </c>
      <c r="I598" s="37">
        <f t="shared" si="77"/>
        <v>0</v>
      </c>
    </row>
    <row r="599" spans="1:11" ht="15" thickBot="1" x14ac:dyDescent="0.35">
      <c r="A599" s="49" t="s">
        <v>10</v>
      </c>
      <c r="B599" s="50">
        <v>0</v>
      </c>
      <c r="C599" s="50">
        <v>0</v>
      </c>
      <c r="D599" s="50">
        <v>0</v>
      </c>
      <c r="E599" s="50">
        <v>0</v>
      </c>
      <c r="F599" s="215"/>
      <c r="G599" s="50">
        <v>0</v>
      </c>
      <c r="H599" s="51">
        <v>0</v>
      </c>
      <c r="I599" s="52">
        <f t="shared" si="77"/>
        <v>0</v>
      </c>
    </row>
    <row r="600" spans="1:11" x14ac:dyDescent="0.25">
      <c r="A600" s="56" t="s">
        <v>25</v>
      </c>
      <c r="B600" s="57">
        <f>SUM(B579:B595)</f>
        <v>1846.7161152004869</v>
      </c>
      <c r="C600" s="57">
        <f t="shared" ref="C600:I600" si="78">SUM(C579:C595)</f>
        <v>137.83643714542325</v>
      </c>
      <c r="D600" s="57">
        <f t="shared" si="78"/>
        <v>649.37685201940837</v>
      </c>
      <c r="E600" s="57">
        <f t="shared" si="78"/>
        <v>191.65501471377161</v>
      </c>
      <c r="F600" s="57">
        <f t="shared" si="78"/>
        <v>0</v>
      </c>
      <c r="G600" s="57">
        <f t="shared" si="78"/>
        <v>415.7344022786254</v>
      </c>
      <c r="H600" s="58">
        <f t="shared" si="78"/>
        <v>0.10822940411283362</v>
      </c>
      <c r="I600" s="16">
        <f t="shared" si="78"/>
        <v>3241.4270507618285</v>
      </c>
    </row>
    <row r="601" spans="1:11" s="1" customFormat="1" ht="15" thickBot="1" x14ac:dyDescent="0.35">
      <c r="A601" s="110" t="s">
        <v>86</v>
      </c>
      <c r="B601" s="98">
        <f>IF($I600=0,"-",B600/$I600)</f>
        <v>0.56972317632952918</v>
      </c>
      <c r="C601" s="98">
        <f t="shared" ref="C601:H601" si="79">IF($I600=0,"-",C600/$I600)</f>
        <v>4.2523380901948023E-2</v>
      </c>
      <c r="D601" s="98">
        <f t="shared" si="79"/>
        <v>0.2003367164677626</v>
      </c>
      <c r="E601" s="98">
        <f t="shared" si="79"/>
        <v>5.9126740078487089E-2</v>
      </c>
      <c r="F601" s="98">
        <f t="shared" si="79"/>
        <v>0</v>
      </c>
      <c r="G601" s="98">
        <f t="shared" si="79"/>
        <v>0.12825659679150139</v>
      </c>
      <c r="H601" s="99">
        <f t="shared" si="79"/>
        <v>3.3389430771670953E-5</v>
      </c>
      <c r="I601" s="100">
        <f>SUM(B601:H601)</f>
        <v>1</v>
      </c>
      <c r="K601" s="175"/>
    </row>
    <row r="602" spans="1:11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</row>
    <row r="603" spans="1:11" ht="27.6" x14ac:dyDescent="0.25">
      <c r="A603" s="216" t="s">
        <v>48</v>
      </c>
      <c r="B603" s="8" t="s">
        <v>0</v>
      </c>
      <c r="C603" s="8" t="s">
        <v>1</v>
      </c>
      <c r="D603" s="8" t="s">
        <v>2</v>
      </c>
      <c r="E603" s="8" t="s">
        <v>3</v>
      </c>
      <c r="F603" s="8" t="s">
        <v>26</v>
      </c>
      <c r="G603" s="8" t="s">
        <v>4</v>
      </c>
      <c r="H603" s="8" t="s">
        <v>85</v>
      </c>
      <c r="I603" s="9" t="s">
        <v>5</v>
      </c>
    </row>
    <row r="604" spans="1:11" ht="14.25" customHeight="1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</row>
    <row r="605" spans="1:11" x14ac:dyDescent="0.25">
      <c r="A605" s="13" t="s">
        <v>6</v>
      </c>
      <c r="B605" s="14">
        <v>197.0456635487551</v>
      </c>
      <c r="C605" s="14">
        <v>0</v>
      </c>
      <c r="D605" s="14">
        <v>13.473207764017442</v>
      </c>
      <c r="E605" s="14">
        <v>0</v>
      </c>
      <c r="F605" s="213"/>
      <c r="G605" s="14">
        <v>0</v>
      </c>
      <c r="H605" s="15">
        <v>0</v>
      </c>
      <c r="I605" s="16">
        <f>SUM(B605:H605)</f>
        <v>210.51887131277255</v>
      </c>
    </row>
    <row r="606" spans="1:11" x14ac:dyDescent="0.25">
      <c r="A606" s="21" t="s">
        <v>7</v>
      </c>
      <c r="B606" s="22">
        <v>59.61952633374068</v>
      </c>
      <c r="C606" s="22">
        <v>0</v>
      </c>
      <c r="D606" s="22">
        <v>4.0765488091446622</v>
      </c>
      <c r="E606" s="22">
        <v>0</v>
      </c>
      <c r="F606" s="214"/>
      <c r="G606" s="22">
        <v>0</v>
      </c>
      <c r="H606" s="23">
        <v>0</v>
      </c>
      <c r="I606" s="24">
        <f>SUM(B606:H606)</f>
        <v>63.696075142885341</v>
      </c>
    </row>
    <row r="607" spans="1:11" x14ac:dyDescent="0.25">
      <c r="A607" s="29" t="s">
        <v>9</v>
      </c>
      <c r="B607" s="18">
        <v>176.25533068476051</v>
      </c>
      <c r="C607" s="18">
        <v>0</v>
      </c>
      <c r="D607" s="18">
        <v>12.051646542547727</v>
      </c>
      <c r="E607" s="18">
        <v>0</v>
      </c>
      <c r="F607" s="214"/>
      <c r="G607" s="18">
        <v>0</v>
      </c>
      <c r="H607" s="30">
        <v>0</v>
      </c>
      <c r="I607" s="16">
        <f t="shared" ref="I607:I625" si="80">SUM(B607:H607)</f>
        <v>188.30697722730824</v>
      </c>
    </row>
    <row r="608" spans="1:11" x14ac:dyDescent="0.25">
      <c r="A608" s="21" t="s">
        <v>54</v>
      </c>
      <c r="B608" s="22">
        <v>0</v>
      </c>
      <c r="C608" s="22">
        <v>0</v>
      </c>
      <c r="D608" s="22">
        <v>0</v>
      </c>
      <c r="E608" s="22">
        <v>0</v>
      </c>
      <c r="F608" s="214"/>
      <c r="G608" s="22">
        <v>0</v>
      </c>
      <c r="H608" s="23">
        <v>0</v>
      </c>
      <c r="I608" s="24">
        <f t="shared" si="80"/>
        <v>0</v>
      </c>
    </row>
    <row r="609" spans="1:9" x14ac:dyDescent="0.25">
      <c r="A609" s="29" t="s">
        <v>15</v>
      </c>
      <c r="B609" s="18">
        <v>412.20715909609152</v>
      </c>
      <c r="C609" s="18">
        <v>0</v>
      </c>
      <c r="D609" s="18">
        <v>32.460757943920903</v>
      </c>
      <c r="E609" s="18">
        <v>0</v>
      </c>
      <c r="F609" s="214"/>
      <c r="G609" s="18">
        <v>0</v>
      </c>
      <c r="H609" s="30">
        <v>0</v>
      </c>
      <c r="I609" s="16">
        <f t="shared" si="80"/>
        <v>444.66791704001241</v>
      </c>
    </row>
    <row r="610" spans="1:9" x14ac:dyDescent="0.25">
      <c r="A610" s="21" t="s">
        <v>67</v>
      </c>
      <c r="B610" s="22">
        <v>2280.9400225747577</v>
      </c>
      <c r="C610" s="22">
        <v>0</v>
      </c>
      <c r="D610" s="22">
        <v>179.62095107654511</v>
      </c>
      <c r="E610" s="22">
        <v>0</v>
      </c>
      <c r="F610" s="214"/>
      <c r="G610" s="22">
        <v>0</v>
      </c>
      <c r="H610" s="23">
        <v>0</v>
      </c>
      <c r="I610" s="24">
        <f t="shared" si="80"/>
        <v>2460.5609736513029</v>
      </c>
    </row>
    <row r="611" spans="1:9" x14ac:dyDescent="0.25">
      <c r="A611" s="29" t="s">
        <v>56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80"/>
        <v>0</v>
      </c>
    </row>
    <row r="612" spans="1:9" x14ac:dyDescent="0.25">
      <c r="A612" s="21" t="s">
        <v>11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80"/>
        <v>0</v>
      </c>
    </row>
    <row r="613" spans="1:9" x14ac:dyDescent="0.25">
      <c r="A613" s="29" t="s">
        <v>57</v>
      </c>
      <c r="B613" s="18">
        <v>0</v>
      </c>
      <c r="C613" s="18">
        <v>0</v>
      </c>
      <c r="D613" s="18">
        <v>0</v>
      </c>
      <c r="E613" s="18">
        <v>0</v>
      </c>
      <c r="F613" s="214"/>
      <c r="G613" s="18">
        <v>0</v>
      </c>
      <c r="H613" s="30">
        <v>0</v>
      </c>
      <c r="I613" s="16">
        <f t="shared" si="80"/>
        <v>0</v>
      </c>
    </row>
    <row r="614" spans="1:9" x14ac:dyDescent="0.25">
      <c r="A614" s="21" t="s">
        <v>16</v>
      </c>
      <c r="B614" s="22">
        <v>76.265347634209505</v>
      </c>
      <c r="C614" s="22">
        <v>0</v>
      </c>
      <c r="D614" s="22">
        <v>6.0057932872678466</v>
      </c>
      <c r="E614" s="22">
        <v>0</v>
      </c>
      <c r="F614" s="214"/>
      <c r="G614" s="22">
        <v>0</v>
      </c>
      <c r="H614" s="23">
        <v>0</v>
      </c>
      <c r="I614" s="24">
        <f t="shared" si="80"/>
        <v>82.271140921477354</v>
      </c>
    </row>
    <row r="615" spans="1:9" x14ac:dyDescent="0.25">
      <c r="A615" s="29" t="s">
        <v>136</v>
      </c>
      <c r="B615" s="18">
        <v>1929.7893131024841</v>
      </c>
      <c r="C615" s="18">
        <v>0</v>
      </c>
      <c r="D615" s="18">
        <v>609.40715150604763</v>
      </c>
      <c r="E615" s="18">
        <v>0</v>
      </c>
      <c r="F615" s="214"/>
      <c r="G615" s="18">
        <v>0</v>
      </c>
      <c r="H615" s="30">
        <v>0</v>
      </c>
      <c r="I615" s="16">
        <f t="shared" si="80"/>
        <v>2539.1964646085316</v>
      </c>
    </row>
    <row r="616" spans="1:9" x14ac:dyDescent="0.25">
      <c r="A616" s="21" t="s">
        <v>24</v>
      </c>
      <c r="B616" s="22">
        <v>623.80616983502625</v>
      </c>
      <c r="C616" s="22">
        <v>0</v>
      </c>
      <c r="D616" s="22">
        <v>708.59535796794239</v>
      </c>
      <c r="E616" s="22">
        <v>449.00980394769846</v>
      </c>
      <c r="F616" s="214"/>
      <c r="G616" s="22">
        <v>117.59780579582579</v>
      </c>
      <c r="H616" s="23">
        <v>0</v>
      </c>
      <c r="I616" s="24">
        <f t="shared" si="80"/>
        <v>1899.0091375464929</v>
      </c>
    </row>
    <row r="617" spans="1:9" x14ac:dyDescent="0.25">
      <c r="A617" s="29" t="s">
        <v>23</v>
      </c>
      <c r="B617" s="18">
        <v>116.50485789314071</v>
      </c>
      <c r="C617" s="18">
        <v>0</v>
      </c>
      <c r="D617" s="18">
        <v>27.115529055997246</v>
      </c>
      <c r="E617" s="18">
        <v>0</v>
      </c>
      <c r="F617" s="214"/>
      <c r="G617" s="18">
        <v>0</v>
      </c>
      <c r="H617" s="30">
        <v>0</v>
      </c>
      <c r="I617" s="16">
        <f t="shared" si="80"/>
        <v>143.62038694913795</v>
      </c>
    </row>
    <row r="618" spans="1:9" x14ac:dyDescent="0.25">
      <c r="A618" s="21" t="s">
        <v>58</v>
      </c>
      <c r="B618" s="22">
        <v>3461.1784365649473</v>
      </c>
      <c r="C618" s="22">
        <v>0</v>
      </c>
      <c r="D618" s="22">
        <v>363.32812317532597</v>
      </c>
      <c r="E618" s="22">
        <v>0</v>
      </c>
      <c r="F618" s="214"/>
      <c r="G618" s="22">
        <v>0</v>
      </c>
      <c r="H618" s="23">
        <v>0</v>
      </c>
      <c r="I618" s="24">
        <f t="shared" si="80"/>
        <v>3824.5065597402731</v>
      </c>
    </row>
    <row r="619" spans="1:9" x14ac:dyDescent="0.25">
      <c r="A619" s="29" t="s">
        <v>21</v>
      </c>
      <c r="B619" s="18">
        <v>126.60638634448772</v>
      </c>
      <c r="C619" s="18">
        <v>0</v>
      </c>
      <c r="D619" s="18">
        <v>13.290173152183796</v>
      </c>
      <c r="E619" s="18">
        <v>0</v>
      </c>
      <c r="F619" s="214"/>
      <c r="G619" s="18">
        <v>0</v>
      </c>
      <c r="H619" s="30">
        <v>0</v>
      </c>
      <c r="I619" s="16">
        <f t="shared" si="80"/>
        <v>139.8965594966715</v>
      </c>
    </row>
    <row r="620" spans="1:9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80"/>
        <v>0</v>
      </c>
    </row>
    <row r="621" spans="1:9" x14ac:dyDescent="0.25">
      <c r="A621" s="32" t="s">
        <v>62</v>
      </c>
      <c r="B621" s="18">
        <v>36.388311200539555</v>
      </c>
      <c r="C621" s="18">
        <v>0</v>
      </c>
      <c r="D621" s="18">
        <v>94.522911295849156</v>
      </c>
      <c r="E621" s="18">
        <v>0</v>
      </c>
      <c r="F621" s="214"/>
      <c r="G621" s="18">
        <v>0</v>
      </c>
      <c r="H621" s="30">
        <v>0</v>
      </c>
      <c r="I621" s="16">
        <f t="shared" si="80"/>
        <v>130.91122249638872</v>
      </c>
    </row>
    <row r="622" spans="1:9" ht="14.4" x14ac:dyDescent="0.3">
      <c r="A622" s="34" t="s">
        <v>22</v>
      </c>
      <c r="B622" s="35">
        <v>36.388311200539555</v>
      </c>
      <c r="C622" s="35">
        <v>0</v>
      </c>
      <c r="D622" s="35">
        <v>94.522911295849156</v>
      </c>
      <c r="E622" s="35">
        <v>0</v>
      </c>
      <c r="F622" s="214"/>
      <c r="G622" s="35">
        <v>0</v>
      </c>
      <c r="H622" s="36">
        <v>0</v>
      </c>
      <c r="I622" s="37">
        <f t="shared" si="80"/>
        <v>130.91122249638872</v>
      </c>
    </row>
    <row r="623" spans="1:9" ht="14.4" x14ac:dyDescent="0.3">
      <c r="A623" s="42" t="s">
        <v>18</v>
      </c>
      <c r="B623" s="43">
        <v>0</v>
      </c>
      <c r="C623" s="43">
        <v>0</v>
      </c>
      <c r="D623" s="43">
        <v>0</v>
      </c>
      <c r="E623" s="43">
        <v>0</v>
      </c>
      <c r="F623" s="214"/>
      <c r="G623" s="43">
        <v>0</v>
      </c>
      <c r="H623" s="44">
        <v>0</v>
      </c>
      <c r="I623" s="45">
        <f t="shared" si="80"/>
        <v>0</v>
      </c>
    </row>
    <row r="624" spans="1:9" ht="14.4" x14ac:dyDescent="0.3">
      <c r="A624" s="34" t="s">
        <v>19</v>
      </c>
      <c r="B624" s="35">
        <v>0</v>
      </c>
      <c r="C624" s="35">
        <v>0</v>
      </c>
      <c r="D624" s="35">
        <v>0</v>
      </c>
      <c r="E624" s="35">
        <v>0</v>
      </c>
      <c r="F624" s="214"/>
      <c r="G624" s="35">
        <v>0</v>
      </c>
      <c r="H624" s="36">
        <v>0</v>
      </c>
      <c r="I624" s="37">
        <f t="shared" si="80"/>
        <v>0</v>
      </c>
    </row>
    <row r="625" spans="1:11" ht="15" thickBot="1" x14ac:dyDescent="0.35">
      <c r="A625" s="49" t="s">
        <v>10</v>
      </c>
      <c r="B625" s="50">
        <v>0</v>
      </c>
      <c r="C625" s="50">
        <v>0</v>
      </c>
      <c r="D625" s="50">
        <v>0</v>
      </c>
      <c r="E625" s="50">
        <v>0</v>
      </c>
      <c r="F625" s="215"/>
      <c r="G625" s="50">
        <v>0</v>
      </c>
      <c r="H625" s="51">
        <v>0</v>
      </c>
      <c r="I625" s="52">
        <f t="shared" si="80"/>
        <v>0</v>
      </c>
    </row>
    <row r="626" spans="1:11" x14ac:dyDescent="0.25">
      <c r="A626" s="56" t="s">
        <v>25</v>
      </c>
      <c r="B626" s="57">
        <f>SUM(B605:B621)</f>
        <v>9496.6065248129398</v>
      </c>
      <c r="C626" s="57">
        <f t="shared" ref="C626:I626" si="81">SUM(C605:C621)</f>
        <v>0</v>
      </c>
      <c r="D626" s="57">
        <f t="shared" si="81"/>
        <v>2063.9481515767902</v>
      </c>
      <c r="E626" s="57">
        <f t="shared" si="81"/>
        <v>449.00980394769846</v>
      </c>
      <c r="F626" s="57">
        <f t="shared" si="81"/>
        <v>0</v>
      </c>
      <c r="G626" s="57">
        <f t="shared" si="81"/>
        <v>117.59780579582579</v>
      </c>
      <c r="H626" s="58">
        <f t="shared" si="81"/>
        <v>0</v>
      </c>
      <c r="I626" s="16">
        <f t="shared" si="81"/>
        <v>12127.162286133254</v>
      </c>
    </row>
    <row r="627" spans="1:11" s="1" customFormat="1" ht="15" thickBot="1" x14ac:dyDescent="0.35">
      <c r="A627" s="110" t="s">
        <v>86</v>
      </c>
      <c r="B627" s="98">
        <f>IF($I626=0,"-",B626/$I626)</f>
        <v>0.78308563048354596</v>
      </c>
      <c r="C627" s="98">
        <f t="shared" ref="C627:H627" si="82">IF($I626=0,"-",C626/$I626)</f>
        <v>0</v>
      </c>
      <c r="D627" s="98">
        <f t="shared" si="82"/>
        <v>0.17019217710451537</v>
      </c>
      <c r="E627" s="98">
        <f t="shared" si="82"/>
        <v>3.7025133609460852E-2</v>
      </c>
      <c r="F627" s="98">
        <f t="shared" si="82"/>
        <v>0</v>
      </c>
      <c r="G627" s="98">
        <f t="shared" si="82"/>
        <v>9.6970588024778426E-3</v>
      </c>
      <c r="H627" s="99">
        <f t="shared" si="82"/>
        <v>0</v>
      </c>
      <c r="I627" s="100">
        <f>SUM(B627:H627)</f>
        <v>1</v>
      </c>
      <c r="K627" s="175"/>
    </row>
    <row r="628" spans="1:11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</row>
    <row r="629" spans="1:11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</row>
    <row r="630" spans="1:11" ht="14.25" customHeight="1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</row>
    <row r="631" spans="1:11" x14ac:dyDescent="0.25">
      <c r="A631" s="13" t="s">
        <v>6</v>
      </c>
      <c r="B631" s="14">
        <v>0.56501219308596007</v>
      </c>
      <c r="C631" s="14">
        <v>0</v>
      </c>
      <c r="D631" s="14">
        <v>0.84840377042997828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1.4134159635159382</v>
      </c>
    </row>
    <row r="632" spans="1:11" x14ac:dyDescent="0.25">
      <c r="A632" s="21" t="s">
        <v>7</v>
      </c>
      <c r="B632" s="22">
        <v>2.3237172399389081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>SUM(B632:H632)</f>
        <v>2.3237172399389081</v>
      </c>
    </row>
    <row r="633" spans="1:11" x14ac:dyDescent="0.25">
      <c r="A633" s="29" t="s">
        <v>9</v>
      </c>
      <c r="B633" s="18">
        <v>4.3361804203507237</v>
      </c>
      <c r="C633" s="18">
        <v>0</v>
      </c>
      <c r="D633" s="18">
        <v>1.3890717391317718E-2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ref="I633:I651" si="83">SUM(B633:H633)</f>
        <v>4.3500711377420416</v>
      </c>
    </row>
    <row r="634" spans="1:11" x14ac:dyDescent="0.25">
      <c r="A634" s="21" t="s">
        <v>54</v>
      </c>
      <c r="B634" s="22">
        <v>0</v>
      </c>
      <c r="C634" s="22">
        <v>0</v>
      </c>
      <c r="D634" s="22">
        <v>0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83"/>
        <v>0</v>
      </c>
    </row>
    <row r="635" spans="1:11" x14ac:dyDescent="0.25">
      <c r="A635" s="29" t="s">
        <v>15</v>
      </c>
      <c r="B635" s="18">
        <v>111.05221612408707</v>
      </c>
      <c r="C635" s="18">
        <v>0.47997463859405354</v>
      </c>
      <c r="D635" s="18">
        <v>8.9485575714256651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83"/>
        <v>120.48074833410679</v>
      </c>
    </row>
    <row r="636" spans="1:11" x14ac:dyDescent="0.25">
      <c r="A636" s="21" t="s">
        <v>67</v>
      </c>
      <c r="B636" s="22">
        <v>1.9378744226901776</v>
      </c>
      <c r="C636" s="22">
        <v>4.3733574762970358E-2</v>
      </c>
      <c r="D636" s="22">
        <v>0</v>
      </c>
      <c r="E636" s="22">
        <v>0</v>
      </c>
      <c r="F636" s="22">
        <v>0</v>
      </c>
      <c r="G636" s="22">
        <v>0</v>
      </c>
      <c r="H636" s="23">
        <v>0</v>
      </c>
      <c r="I636" s="24">
        <f t="shared" si="83"/>
        <v>1.981607997453148</v>
      </c>
    </row>
    <row r="637" spans="1:11" x14ac:dyDescent="0.25">
      <c r="A637" s="29" t="s">
        <v>56</v>
      </c>
      <c r="B637" s="18">
        <v>0</v>
      </c>
      <c r="C637" s="18">
        <v>0.3691495031861145</v>
      </c>
      <c r="D637" s="18">
        <v>0</v>
      </c>
      <c r="E637" s="18">
        <v>17.916915042543355</v>
      </c>
      <c r="F637" s="18">
        <v>707.58877778211615</v>
      </c>
      <c r="G637" s="18">
        <v>0</v>
      </c>
      <c r="H637" s="30">
        <v>0</v>
      </c>
      <c r="I637" s="16">
        <f t="shared" si="83"/>
        <v>725.87484232784561</v>
      </c>
    </row>
    <row r="638" spans="1:11" x14ac:dyDescent="0.25">
      <c r="A638" s="21" t="s">
        <v>11</v>
      </c>
      <c r="B638" s="22">
        <v>0</v>
      </c>
      <c r="C638" s="22">
        <v>0</v>
      </c>
      <c r="D638" s="22">
        <v>0</v>
      </c>
      <c r="E638" s="22">
        <v>8.2828843119191067</v>
      </c>
      <c r="F638" s="22">
        <v>0</v>
      </c>
      <c r="G638" s="22">
        <v>0</v>
      </c>
      <c r="H638" s="23">
        <v>0</v>
      </c>
      <c r="I638" s="24">
        <f t="shared" si="83"/>
        <v>8.2828843119191067</v>
      </c>
    </row>
    <row r="639" spans="1:11" x14ac:dyDescent="0.25">
      <c r="A639" s="29" t="s">
        <v>57</v>
      </c>
      <c r="B639" s="18">
        <v>0</v>
      </c>
      <c r="C639" s="18">
        <v>0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83"/>
        <v>0</v>
      </c>
    </row>
    <row r="640" spans="1:11" x14ac:dyDescent="0.25">
      <c r="A640" s="21" t="s">
        <v>16</v>
      </c>
      <c r="B640" s="22">
        <v>8.1387097399922581</v>
      </c>
      <c r="C640" s="22">
        <v>0</v>
      </c>
      <c r="D640" s="22">
        <v>3.9401380411488905E-2</v>
      </c>
      <c r="E640" s="22">
        <v>0.23974610067985072</v>
      </c>
      <c r="F640" s="22">
        <v>0</v>
      </c>
      <c r="G640" s="22">
        <v>0</v>
      </c>
      <c r="H640" s="23">
        <v>0</v>
      </c>
      <c r="I640" s="24">
        <f t="shared" si="83"/>
        <v>8.4178572210835974</v>
      </c>
    </row>
    <row r="641" spans="1:11" x14ac:dyDescent="0.25">
      <c r="A641" s="29" t="s">
        <v>136</v>
      </c>
      <c r="B641" s="18">
        <v>22.869309460701952</v>
      </c>
      <c r="C641" s="18">
        <v>0</v>
      </c>
      <c r="D641" s="18">
        <v>5.9107179516091684</v>
      </c>
      <c r="E641" s="18">
        <v>0</v>
      </c>
      <c r="F641" s="18">
        <v>0</v>
      </c>
      <c r="G641" s="18">
        <v>0</v>
      </c>
      <c r="H641" s="30">
        <v>0</v>
      </c>
      <c r="I641" s="16">
        <f t="shared" si="83"/>
        <v>28.780027412311121</v>
      </c>
    </row>
    <row r="642" spans="1:11" x14ac:dyDescent="0.25">
      <c r="A642" s="21" t="s">
        <v>24</v>
      </c>
      <c r="B642" s="22">
        <v>44.164447379849058</v>
      </c>
      <c r="C642" s="22">
        <v>5.7383902919228132E-2</v>
      </c>
      <c r="D642" s="22">
        <v>0.91351073268853444</v>
      </c>
      <c r="E642" s="22">
        <v>73.38748248982958</v>
      </c>
      <c r="F642" s="22">
        <v>0</v>
      </c>
      <c r="G642" s="22">
        <v>24.747745444163399</v>
      </c>
      <c r="H642" s="23">
        <v>0.34721065021657244</v>
      </c>
      <c r="I642" s="24">
        <f t="shared" si="83"/>
        <v>143.61778059966636</v>
      </c>
    </row>
    <row r="643" spans="1:11" x14ac:dyDescent="0.25">
      <c r="A643" s="29" t="s">
        <v>23</v>
      </c>
      <c r="B643" s="18">
        <v>2.0118332618689525</v>
      </c>
      <c r="C643" s="18">
        <v>0</v>
      </c>
      <c r="D643" s="18">
        <v>0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83"/>
        <v>2.0118332618689525</v>
      </c>
    </row>
    <row r="644" spans="1:11" x14ac:dyDescent="0.25">
      <c r="A644" s="21" t="s">
        <v>58</v>
      </c>
      <c r="B644" s="22">
        <v>149.3125229094762</v>
      </c>
      <c r="C644" s="22">
        <v>6.7633505253795496</v>
      </c>
      <c r="D644" s="22">
        <v>85.019684858635429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83"/>
        <v>241.09555829349117</v>
      </c>
    </row>
    <row r="645" spans="1:11" x14ac:dyDescent="0.25">
      <c r="A645" s="29" t="s">
        <v>21</v>
      </c>
      <c r="B645" s="18">
        <v>33.310809172003964</v>
      </c>
      <c r="C645" s="18">
        <v>0</v>
      </c>
      <c r="D645" s="18">
        <v>9.9472071298233615</v>
      </c>
      <c r="E645" s="18">
        <v>0</v>
      </c>
      <c r="F645" s="18">
        <v>9.2515437192989793</v>
      </c>
      <c r="G645" s="18">
        <v>0</v>
      </c>
      <c r="H645" s="30">
        <v>0</v>
      </c>
      <c r="I645" s="16">
        <f t="shared" si="83"/>
        <v>52.509560021126305</v>
      </c>
    </row>
    <row r="646" spans="1:11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83"/>
        <v>0</v>
      </c>
    </row>
    <row r="647" spans="1:11" x14ac:dyDescent="0.25">
      <c r="A647" s="32" t="s">
        <v>62</v>
      </c>
      <c r="B647" s="18">
        <v>1.767666484765537</v>
      </c>
      <c r="C647" s="18">
        <v>0</v>
      </c>
      <c r="D647" s="18">
        <v>0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83"/>
        <v>1.767666484765537</v>
      </c>
    </row>
    <row r="648" spans="1:11" ht="14.4" x14ac:dyDescent="0.3">
      <c r="A648" s="34" t="s">
        <v>22</v>
      </c>
      <c r="B648" s="35">
        <v>1.767666484765537</v>
      </c>
      <c r="C648" s="35">
        <v>0</v>
      </c>
      <c r="D648" s="35">
        <v>0</v>
      </c>
      <c r="E648" s="35">
        <v>0</v>
      </c>
      <c r="F648" s="35">
        <v>0</v>
      </c>
      <c r="G648" s="35">
        <v>0</v>
      </c>
      <c r="H648" s="36">
        <v>0</v>
      </c>
      <c r="I648" s="37">
        <f t="shared" si="83"/>
        <v>1.767666484765537</v>
      </c>
    </row>
    <row r="649" spans="1:11" ht="14.4" x14ac:dyDescent="0.3">
      <c r="A649" s="42" t="s">
        <v>18</v>
      </c>
      <c r="B649" s="43">
        <v>0</v>
      </c>
      <c r="C649" s="43">
        <v>0</v>
      </c>
      <c r="D649" s="43">
        <v>0</v>
      </c>
      <c r="E649" s="43">
        <v>0</v>
      </c>
      <c r="F649" s="43">
        <v>0</v>
      </c>
      <c r="G649" s="43">
        <v>0</v>
      </c>
      <c r="H649" s="44">
        <v>0</v>
      </c>
      <c r="I649" s="45">
        <f t="shared" si="83"/>
        <v>0</v>
      </c>
    </row>
    <row r="650" spans="1:11" ht="14.4" x14ac:dyDescent="0.3">
      <c r="A650" s="34" t="s">
        <v>19</v>
      </c>
      <c r="B650" s="35">
        <v>0</v>
      </c>
      <c r="C650" s="35">
        <v>0</v>
      </c>
      <c r="D650" s="35">
        <v>0</v>
      </c>
      <c r="E650" s="35">
        <v>0</v>
      </c>
      <c r="F650" s="35">
        <v>0</v>
      </c>
      <c r="G650" s="35">
        <v>0</v>
      </c>
      <c r="H650" s="36">
        <v>0</v>
      </c>
      <c r="I650" s="37">
        <f t="shared" si="83"/>
        <v>0</v>
      </c>
    </row>
    <row r="651" spans="1:11" ht="15" thickBot="1" x14ac:dyDescent="0.35">
      <c r="A651" s="49" t="s">
        <v>10</v>
      </c>
      <c r="B651" s="50">
        <v>0</v>
      </c>
      <c r="C651" s="50">
        <v>0</v>
      </c>
      <c r="D651" s="50">
        <v>0</v>
      </c>
      <c r="E651" s="50">
        <v>0</v>
      </c>
      <c r="F651" s="50">
        <v>0</v>
      </c>
      <c r="G651" s="50">
        <v>0</v>
      </c>
      <c r="H651" s="51">
        <v>0</v>
      </c>
      <c r="I651" s="52">
        <f t="shared" si="83"/>
        <v>0</v>
      </c>
    </row>
    <row r="652" spans="1:11" x14ac:dyDescent="0.25">
      <c r="A652" s="56" t="s">
        <v>25</v>
      </c>
      <c r="B652" s="57">
        <f>SUM(B631:B647)</f>
        <v>381.79029880881075</v>
      </c>
      <c r="C652" s="57">
        <f t="shared" ref="C652:I652" si="84">SUM(C631:C647)</f>
        <v>7.7135921448419165</v>
      </c>
      <c r="D652" s="57">
        <f t="shared" si="84"/>
        <v>111.64137411241495</v>
      </c>
      <c r="E652" s="57">
        <f t="shared" si="84"/>
        <v>99.827027944971888</v>
      </c>
      <c r="F652" s="57">
        <f t="shared" si="84"/>
        <v>716.84032150141513</v>
      </c>
      <c r="G652" s="57">
        <f t="shared" si="84"/>
        <v>24.747745444163399</v>
      </c>
      <c r="H652" s="58">
        <f t="shared" si="84"/>
        <v>0.34721065021657244</v>
      </c>
      <c r="I652" s="16">
        <f t="shared" si="84"/>
        <v>1342.907570606835</v>
      </c>
    </row>
    <row r="653" spans="1:11" s="1" customFormat="1" ht="15" thickBot="1" x14ac:dyDescent="0.35">
      <c r="A653" s="110" t="s">
        <v>86</v>
      </c>
      <c r="B653" s="98">
        <f>IF($I652=0,"-",B652/$I652)</f>
        <v>0.28430124839961013</v>
      </c>
      <c r="C653" s="98">
        <f t="shared" ref="C653:H653" si="85">IF($I652=0,"-",C652/$I652)</f>
        <v>5.7439486630910027E-3</v>
      </c>
      <c r="D653" s="98">
        <f t="shared" si="85"/>
        <v>8.3134071589131248E-2</v>
      </c>
      <c r="E653" s="98">
        <f t="shared" si="85"/>
        <v>7.4336484602482295E-2</v>
      </c>
      <c r="F653" s="98">
        <f t="shared" si="85"/>
        <v>0.53379721523015045</v>
      </c>
      <c r="G653" s="98">
        <f t="shared" si="85"/>
        <v>1.8428480102305442E-2</v>
      </c>
      <c r="H653" s="99">
        <f t="shared" si="85"/>
        <v>2.5855141322918778E-4</v>
      </c>
      <c r="I653" s="100">
        <f>SUM(B653:H653)</f>
        <v>0.99999999999999978</v>
      </c>
      <c r="K653" s="175"/>
    </row>
    <row r="654" spans="1:11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</row>
  </sheetData>
  <mergeCells count="79">
    <mergeCell ref="B84:I84"/>
    <mergeCell ref="B6:I6"/>
    <mergeCell ref="B32:I32"/>
    <mergeCell ref="B58:I58"/>
    <mergeCell ref="A1:I3"/>
    <mergeCell ref="A5:A6"/>
    <mergeCell ref="A31:A32"/>
    <mergeCell ref="F33:F53"/>
    <mergeCell ref="A57:A58"/>
    <mergeCell ref="B59:E79"/>
    <mergeCell ref="G59:H79"/>
    <mergeCell ref="A83:A84"/>
    <mergeCell ref="A109:A110"/>
    <mergeCell ref="B110:I110"/>
    <mergeCell ref="F111:F131"/>
    <mergeCell ref="A135:A136"/>
    <mergeCell ref="B136:I136"/>
    <mergeCell ref="F137:F157"/>
    <mergeCell ref="A161:A162"/>
    <mergeCell ref="B162:I162"/>
    <mergeCell ref="F163:F183"/>
    <mergeCell ref="A187:A188"/>
    <mergeCell ref="B188:I188"/>
    <mergeCell ref="F189:F209"/>
    <mergeCell ref="A213:A214"/>
    <mergeCell ref="B214:I214"/>
    <mergeCell ref="F215:F235"/>
    <mergeCell ref="A239:A240"/>
    <mergeCell ref="B240:I240"/>
    <mergeCell ref="F241:F261"/>
    <mergeCell ref="A265:A266"/>
    <mergeCell ref="B266:I266"/>
    <mergeCell ref="F267:F287"/>
    <mergeCell ref="A291:A292"/>
    <mergeCell ref="B292:I292"/>
    <mergeCell ref="F293:F313"/>
    <mergeCell ref="A317:A318"/>
    <mergeCell ref="B318:I318"/>
    <mergeCell ref="F319:F339"/>
    <mergeCell ref="A343:A344"/>
    <mergeCell ref="B344:I344"/>
    <mergeCell ref="F345:F365"/>
    <mergeCell ref="A369:A370"/>
    <mergeCell ref="B370:I370"/>
    <mergeCell ref="F371:F391"/>
    <mergeCell ref="A395:A396"/>
    <mergeCell ref="B396:I396"/>
    <mergeCell ref="F397:F417"/>
    <mergeCell ref="A421:A422"/>
    <mergeCell ref="B422:I422"/>
    <mergeCell ref="F423:F443"/>
    <mergeCell ref="A447:A448"/>
    <mergeCell ref="B448:I448"/>
    <mergeCell ref="B449:E469"/>
    <mergeCell ref="G449:H469"/>
    <mergeCell ref="A473:A474"/>
    <mergeCell ref="B474:I474"/>
    <mergeCell ref="B475:E495"/>
    <mergeCell ref="G475:H495"/>
    <mergeCell ref="A499:A500"/>
    <mergeCell ref="B500:I500"/>
    <mergeCell ref="B501:E521"/>
    <mergeCell ref="G501:H521"/>
    <mergeCell ref="A525:A526"/>
    <mergeCell ref="B526:I526"/>
    <mergeCell ref="B527:E547"/>
    <mergeCell ref="G527:H547"/>
    <mergeCell ref="A551:A552"/>
    <mergeCell ref="B552:I552"/>
    <mergeCell ref="B553:E573"/>
    <mergeCell ref="G553:H573"/>
    <mergeCell ref="F605:F625"/>
    <mergeCell ref="A629:A630"/>
    <mergeCell ref="B630:I630"/>
    <mergeCell ref="A577:A578"/>
    <mergeCell ref="B578:I578"/>
    <mergeCell ref="F579:F599"/>
    <mergeCell ref="A603:A604"/>
    <mergeCell ref="B604:I604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3">
    <tabColor rgb="FF00FF00"/>
  </sheetPr>
  <dimension ref="A1:EK654"/>
  <sheetViews>
    <sheetView zoomScale="60" zoomScaleNormal="60" workbookViewId="0">
      <selection activeCell="V220" sqref="V220"/>
    </sheetView>
  </sheetViews>
  <sheetFormatPr defaultColWidth="11" defaultRowHeight="13.8" x14ac:dyDescent="0.25"/>
  <cols>
    <col min="1" max="1" width="42.59765625" customWidth="1"/>
    <col min="2" max="9" width="16.59765625" style="6" customWidth="1"/>
    <col min="10" max="10" width="11" style="2"/>
    <col min="11" max="11" width="11" style="175"/>
    <col min="12" max="16384" width="11" style="2"/>
  </cols>
  <sheetData>
    <row r="1" spans="1:11" ht="14.4" thickTop="1" x14ac:dyDescent="0.25">
      <c r="A1" s="248" t="s">
        <v>92</v>
      </c>
      <c r="B1" s="249"/>
      <c r="C1" s="249"/>
      <c r="D1" s="249"/>
      <c r="E1" s="249"/>
      <c r="F1" s="249"/>
      <c r="G1" s="249"/>
      <c r="H1" s="249"/>
      <c r="I1" s="250"/>
    </row>
    <row r="2" spans="1:11" x14ac:dyDescent="0.25">
      <c r="A2" s="251"/>
      <c r="B2" s="252"/>
      <c r="C2" s="252"/>
      <c r="D2" s="252"/>
      <c r="E2" s="252"/>
      <c r="F2" s="252"/>
      <c r="G2" s="252"/>
      <c r="H2" s="252"/>
      <c r="I2" s="253"/>
    </row>
    <row r="3" spans="1:11" ht="14.4" thickBot="1" x14ac:dyDescent="0.3">
      <c r="A3" s="254"/>
      <c r="B3" s="255"/>
      <c r="C3" s="255"/>
      <c r="D3" s="255"/>
      <c r="E3" s="255"/>
      <c r="F3" s="255"/>
      <c r="G3" s="255"/>
      <c r="H3" s="255"/>
      <c r="I3" s="256"/>
    </row>
    <row r="4" spans="1:11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</row>
    <row r="5" spans="1:11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</row>
    <row r="6" spans="1:1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</row>
    <row r="7" spans="1:11" ht="13.5" customHeight="1" x14ac:dyDescent="0.25">
      <c r="A7" s="13" t="s">
        <v>6</v>
      </c>
      <c r="B7" s="14">
        <f>B33+B85</f>
        <v>260.33456261824546</v>
      </c>
      <c r="C7" s="14">
        <f>C33+C85</f>
        <v>4.9999999999999998E-8</v>
      </c>
      <c r="D7" s="14">
        <f>D33+D85</f>
        <v>19.666437501754583</v>
      </c>
      <c r="E7" s="14">
        <f>E33+E85</f>
        <v>2E-8</v>
      </c>
      <c r="F7" s="14">
        <f>F59+F85</f>
        <v>0</v>
      </c>
      <c r="G7" s="14">
        <f>G33+G85</f>
        <v>0</v>
      </c>
      <c r="H7" s="15">
        <f>H33+H85</f>
        <v>0</v>
      </c>
      <c r="I7" s="16">
        <f>SUM(B7:H7)</f>
        <v>280.00100019000001</v>
      </c>
      <c r="J7" s="105"/>
      <c r="K7" s="175">
        <v>0</v>
      </c>
    </row>
    <row r="8" spans="1:11" ht="13.5" customHeight="1" x14ac:dyDescent="0.25">
      <c r="A8" s="21" t="s">
        <v>7</v>
      </c>
      <c r="B8" s="22">
        <f t="shared" ref="B8:E23" si="0">B34+B86</f>
        <v>13.868142429013183</v>
      </c>
      <c r="C8" s="22">
        <f t="shared" si="0"/>
        <v>4.9999999999999998E-8</v>
      </c>
      <c r="D8" s="22">
        <f t="shared" si="0"/>
        <v>1.1318577009868167</v>
      </c>
      <c r="E8" s="22">
        <f t="shared" si="0"/>
        <v>2E-8</v>
      </c>
      <c r="F8" s="22">
        <f t="shared" ref="F8:F27" si="1">F60+F86</f>
        <v>0</v>
      </c>
      <c r="G8" s="22">
        <f t="shared" ref="G8:H23" si="2">G34+G86</f>
        <v>0</v>
      </c>
      <c r="H8" s="23">
        <f t="shared" si="2"/>
        <v>0</v>
      </c>
      <c r="I8" s="24">
        <f t="shared" ref="I8:I27" si="3">SUM(B8:H8)</f>
        <v>15.000000200000001</v>
      </c>
      <c r="J8" s="105"/>
      <c r="K8" s="175">
        <v>0</v>
      </c>
    </row>
    <row r="9" spans="1:11" ht="13.5" customHeight="1" x14ac:dyDescent="0.25">
      <c r="A9" s="29" t="s">
        <v>8</v>
      </c>
      <c r="B9" s="18">
        <f t="shared" si="0"/>
        <v>44.398511211129488</v>
      </c>
      <c r="C9" s="18">
        <f t="shared" si="0"/>
        <v>4.9999999999999998E-8</v>
      </c>
      <c r="D9" s="18">
        <f t="shared" si="0"/>
        <v>3.6014889188705119</v>
      </c>
      <c r="E9" s="18">
        <f t="shared" si="0"/>
        <v>2E-8</v>
      </c>
      <c r="F9" s="18">
        <f t="shared" si="1"/>
        <v>0</v>
      </c>
      <c r="G9" s="18">
        <f t="shared" si="2"/>
        <v>0</v>
      </c>
      <c r="H9" s="30">
        <f t="shared" si="2"/>
        <v>0</v>
      </c>
      <c r="I9" s="16">
        <f t="shared" si="3"/>
        <v>48.000000200000002</v>
      </c>
      <c r="J9" s="105"/>
      <c r="K9" s="175">
        <v>0</v>
      </c>
    </row>
    <row r="10" spans="1:11" ht="13.5" customHeight="1" x14ac:dyDescent="0.25">
      <c r="A10" s="21" t="s">
        <v>9</v>
      </c>
      <c r="B10" s="22">
        <f t="shared" si="0"/>
        <v>195.18403398927225</v>
      </c>
      <c r="C10" s="22">
        <f t="shared" si="0"/>
        <v>1.005E-5</v>
      </c>
      <c r="D10" s="22">
        <f t="shared" si="0"/>
        <v>12.816066140727738</v>
      </c>
      <c r="E10" s="22">
        <f t="shared" si="0"/>
        <v>2E-8</v>
      </c>
      <c r="F10" s="22">
        <f t="shared" si="1"/>
        <v>0</v>
      </c>
      <c r="G10" s="22">
        <f t="shared" si="2"/>
        <v>0</v>
      </c>
      <c r="H10" s="23">
        <f t="shared" si="2"/>
        <v>0</v>
      </c>
      <c r="I10" s="24">
        <f t="shared" si="3"/>
        <v>208.00011019999997</v>
      </c>
      <c r="J10" s="105"/>
      <c r="K10" s="175">
        <v>0</v>
      </c>
    </row>
    <row r="11" spans="1:11" ht="13.5" customHeight="1" x14ac:dyDescent="0.25">
      <c r="A11" s="29" t="s">
        <v>10</v>
      </c>
      <c r="B11" s="18">
        <f t="shared" si="0"/>
        <v>6.9999999999999992E-8</v>
      </c>
      <c r="C11" s="18">
        <f t="shared" si="0"/>
        <v>4.9999999999999998E-8</v>
      </c>
      <c r="D11" s="18">
        <f t="shared" si="0"/>
        <v>5.9999999999999995E-8</v>
      </c>
      <c r="E11" s="18">
        <f t="shared" si="0"/>
        <v>2E-8</v>
      </c>
      <c r="F11" s="18">
        <f t="shared" si="1"/>
        <v>0</v>
      </c>
      <c r="G11" s="18">
        <f t="shared" si="2"/>
        <v>0</v>
      </c>
      <c r="H11" s="30">
        <f t="shared" si="2"/>
        <v>0</v>
      </c>
      <c r="I11" s="16">
        <f t="shared" si="3"/>
        <v>1.9999999999999996E-7</v>
      </c>
      <c r="J11" s="105"/>
      <c r="K11" s="175">
        <v>0</v>
      </c>
    </row>
    <row r="12" spans="1:11" ht="13.5" customHeight="1" x14ac:dyDescent="0.25">
      <c r="A12" s="21" t="s">
        <v>11</v>
      </c>
      <c r="B12" s="22">
        <f t="shared" si="0"/>
        <v>6.9999999999999992E-8</v>
      </c>
      <c r="C12" s="22">
        <f t="shared" si="0"/>
        <v>4.9999999999999998E-8</v>
      </c>
      <c r="D12" s="22">
        <f t="shared" si="0"/>
        <v>8.981460454644272E-3</v>
      </c>
      <c r="E12" s="22">
        <f t="shared" si="0"/>
        <v>9.0691973501792393</v>
      </c>
      <c r="F12" s="22">
        <f t="shared" si="1"/>
        <v>3426.8208560603152</v>
      </c>
      <c r="G12" s="22">
        <f t="shared" si="2"/>
        <v>0</v>
      </c>
      <c r="H12" s="23">
        <f t="shared" si="2"/>
        <v>0</v>
      </c>
      <c r="I12" s="24">
        <f t="shared" si="3"/>
        <v>3435.8990349909491</v>
      </c>
      <c r="J12" s="105"/>
      <c r="K12" s="175">
        <v>0</v>
      </c>
    </row>
    <row r="13" spans="1:11" ht="13.5" customHeight="1" x14ac:dyDescent="0.25">
      <c r="A13" s="29" t="s">
        <v>12</v>
      </c>
      <c r="B13" s="18">
        <f t="shared" si="0"/>
        <v>1.0000699999999998E-3</v>
      </c>
      <c r="C13" s="18">
        <f t="shared" si="0"/>
        <v>4.9999999999999998E-8</v>
      </c>
      <c r="D13" s="18">
        <f t="shared" si="0"/>
        <v>5.9999999999999995E-8</v>
      </c>
      <c r="E13" s="18">
        <f t="shared" si="0"/>
        <v>18.000000020000002</v>
      </c>
      <c r="F13" s="18">
        <f t="shared" si="1"/>
        <v>0</v>
      </c>
      <c r="G13" s="18">
        <f t="shared" si="2"/>
        <v>0</v>
      </c>
      <c r="H13" s="30">
        <f t="shared" si="2"/>
        <v>0</v>
      </c>
      <c r="I13" s="16">
        <f t="shared" si="3"/>
        <v>18.0010002</v>
      </c>
      <c r="J13" s="105"/>
      <c r="K13" s="175">
        <v>0</v>
      </c>
    </row>
    <row r="14" spans="1:11" ht="13.5" customHeight="1" x14ac:dyDescent="0.25">
      <c r="A14" s="21" t="s">
        <v>13</v>
      </c>
      <c r="B14" s="22">
        <f t="shared" si="0"/>
        <v>7.9999999999999988E-8</v>
      </c>
      <c r="C14" s="22">
        <f t="shared" si="0"/>
        <v>0.57722052055780726</v>
      </c>
      <c r="D14" s="22">
        <f t="shared" si="0"/>
        <v>3.6127803611988515E-2</v>
      </c>
      <c r="E14" s="22">
        <f t="shared" si="0"/>
        <v>225.4401827438947</v>
      </c>
      <c r="F14" s="22">
        <f t="shared" si="1"/>
        <v>6664.6708787601083</v>
      </c>
      <c r="G14" s="22">
        <f t="shared" si="2"/>
        <v>0</v>
      </c>
      <c r="H14" s="23">
        <f t="shared" si="2"/>
        <v>0</v>
      </c>
      <c r="I14" s="24">
        <f t="shared" si="3"/>
        <v>6890.7244099081727</v>
      </c>
      <c r="J14" s="105"/>
      <c r="K14" s="175">
        <v>0</v>
      </c>
    </row>
    <row r="15" spans="1:11" ht="13.5" customHeight="1" x14ac:dyDescent="0.25">
      <c r="A15" s="29" t="s">
        <v>14</v>
      </c>
      <c r="B15" s="18">
        <f t="shared" si="0"/>
        <v>2832.8640455867649</v>
      </c>
      <c r="C15" s="18">
        <f t="shared" si="0"/>
        <v>7.1573074732083413</v>
      </c>
      <c r="D15" s="18">
        <f t="shared" si="0"/>
        <v>197.97872550882457</v>
      </c>
      <c r="E15" s="18">
        <f t="shared" si="0"/>
        <v>3.0000000000000004E-8</v>
      </c>
      <c r="F15" s="18">
        <f t="shared" si="1"/>
        <v>0</v>
      </c>
      <c r="G15" s="18">
        <f t="shared" si="2"/>
        <v>0</v>
      </c>
      <c r="H15" s="30">
        <f t="shared" si="2"/>
        <v>0</v>
      </c>
      <c r="I15" s="16">
        <f t="shared" si="3"/>
        <v>3038.0000785987977</v>
      </c>
      <c r="J15" s="105"/>
      <c r="K15" s="175">
        <v>0</v>
      </c>
    </row>
    <row r="16" spans="1:11" ht="13.5" customHeight="1" x14ac:dyDescent="0.25">
      <c r="A16" s="21" t="s">
        <v>15</v>
      </c>
      <c r="B16" s="22">
        <f t="shared" si="0"/>
        <v>643.95535063274485</v>
      </c>
      <c r="C16" s="22">
        <f t="shared" si="0"/>
        <v>227.39218827805695</v>
      </c>
      <c r="D16" s="22">
        <f t="shared" si="0"/>
        <v>216.09154861318791</v>
      </c>
      <c r="E16" s="22">
        <f t="shared" si="0"/>
        <v>2.5609326960103402</v>
      </c>
      <c r="F16" s="22">
        <f t="shared" si="1"/>
        <v>0</v>
      </c>
      <c r="G16" s="22">
        <f t="shared" si="2"/>
        <v>0</v>
      </c>
      <c r="H16" s="23">
        <f t="shared" si="2"/>
        <v>0</v>
      </c>
      <c r="I16" s="24">
        <f t="shared" si="3"/>
        <v>1090.0000202199999</v>
      </c>
      <c r="J16" s="105"/>
      <c r="K16" s="175">
        <v>0</v>
      </c>
    </row>
    <row r="17" spans="1:11" ht="13.5" customHeight="1" x14ac:dyDescent="0.25">
      <c r="A17" s="29" t="s">
        <v>16</v>
      </c>
      <c r="B17" s="18">
        <f t="shared" si="0"/>
        <v>93.483904738732278</v>
      </c>
      <c r="C17" s="18">
        <f t="shared" si="0"/>
        <v>6.7017776588736666</v>
      </c>
      <c r="D17" s="18">
        <f t="shared" si="0"/>
        <v>25.158583315219747</v>
      </c>
      <c r="E17" s="18">
        <f t="shared" si="0"/>
        <v>0.65584450717430265</v>
      </c>
      <c r="F17" s="18">
        <f t="shared" si="1"/>
        <v>5.2378406939055457</v>
      </c>
      <c r="G17" s="18">
        <f t="shared" si="2"/>
        <v>0</v>
      </c>
      <c r="H17" s="30">
        <f t="shared" si="2"/>
        <v>0</v>
      </c>
      <c r="I17" s="16">
        <f t="shared" si="3"/>
        <v>131.23795091390554</v>
      </c>
      <c r="J17" s="105"/>
      <c r="K17" s="175">
        <v>0</v>
      </c>
    </row>
    <row r="18" spans="1:11" ht="13.5" customHeight="1" x14ac:dyDescent="0.25">
      <c r="A18" s="21" t="s">
        <v>17</v>
      </c>
      <c r="B18" s="22">
        <f t="shared" si="0"/>
        <v>7.9999999999999988E-8</v>
      </c>
      <c r="C18" s="22">
        <f t="shared" si="0"/>
        <v>1.0599999999999994E-6</v>
      </c>
      <c r="D18" s="22">
        <f t="shared" si="0"/>
        <v>4.9999999999999998E-8</v>
      </c>
      <c r="E18" s="22">
        <f t="shared" si="0"/>
        <v>2E-8</v>
      </c>
      <c r="F18" s="22">
        <f t="shared" si="1"/>
        <v>0</v>
      </c>
      <c r="G18" s="22">
        <f t="shared" si="2"/>
        <v>0</v>
      </c>
      <c r="H18" s="23">
        <f t="shared" si="2"/>
        <v>0</v>
      </c>
      <c r="I18" s="24">
        <f t="shared" si="3"/>
        <v>1.2099999999999994E-6</v>
      </c>
      <c r="J18" s="105"/>
      <c r="K18" s="175">
        <v>0</v>
      </c>
    </row>
    <row r="19" spans="1:11" ht="13.5" customHeight="1" x14ac:dyDescent="0.25">
      <c r="A19" s="29" t="s">
        <v>136</v>
      </c>
      <c r="B19" s="18">
        <f t="shared" si="0"/>
        <v>2506.4197414746163</v>
      </c>
      <c r="C19" s="18">
        <f t="shared" si="0"/>
        <v>401.52430439853379</v>
      </c>
      <c r="D19" s="18">
        <f t="shared" si="0"/>
        <v>952.74169139679486</v>
      </c>
      <c r="E19" s="18">
        <f t="shared" si="0"/>
        <v>47.551184721499943</v>
      </c>
      <c r="F19" s="18">
        <f t="shared" si="1"/>
        <v>0</v>
      </c>
      <c r="G19" s="18">
        <f t="shared" si="2"/>
        <v>0</v>
      </c>
      <c r="H19" s="30">
        <f t="shared" si="2"/>
        <v>0</v>
      </c>
      <c r="I19" s="16">
        <f t="shared" si="3"/>
        <v>3908.2369219914449</v>
      </c>
      <c r="J19" s="105"/>
      <c r="K19" s="175">
        <v>0</v>
      </c>
    </row>
    <row r="20" spans="1:11" ht="13.5" customHeight="1" x14ac:dyDescent="0.25">
      <c r="A20" s="21" t="s">
        <v>18</v>
      </c>
      <c r="B20" s="22">
        <f t="shared" si="0"/>
        <v>7.9999999999999988E-8</v>
      </c>
      <c r="C20" s="22">
        <f t="shared" si="0"/>
        <v>5.9999999999999995E-8</v>
      </c>
      <c r="D20" s="22">
        <f t="shared" si="0"/>
        <v>5.9999999999999995E-8</v>
      </c>
      <c r="E20" s="22">
        <f t="shared" si="0"/>
        <v>2E-8</v>
      </c>
      <c r="F20" s="22">
        <f t="shared" si="1"/>
        <v>0</v>
      </c>
      <c r="G20" s="22">
        <f t="shared" si="2"/>
        <v>0</v>
      </c>
      <c r="H20" s="23">
        <f t="shared" si="2"/>
        <v>0</v>
      </c>
      <c r="I20" s="24">
        <f t="shared" si="3"/>
        <v>2.1999999999999998E-7</v>
      </c>
      <c r="J20" s="105"/>
      <c r="K20" s="175">
        <v>0</v>
      </c>
    </row>
    <row r="21" spans="1:11" ht="13.5" customHeight="1" x14ac:dyDescent="0.25">
      <c r="A21" s="29" t="s">
        <v>19</v>
      </c>
      <c r="B21" s="18">
        <f t="shared" si="0"/>
        <v>7.9999999999999988E-8</v>
      </c>
      <c r="C21" s="18">
        <f t="shared" si="0"/>
        <v>5.9999999999999995E-8</v>
      </c>
      <c r="D21" s="18">
        <f t="shared" si="0"/>
        <v>5.9999999999999995E-8</v>
      </c>
      <c r="E21" s="18">
        <f t="shared" si="0"/>
        <v>2E-8</v>
      </c>
      <c r="F21" s="18">
        <f t="shared" si="1"/>
        <v>0</v>
      </c>
      <c r="G21" s="18">
        <f t="shared" si="2"/>
        <v>0</v>
      </c>
      <c r="H21" s="30">
        <f t="shared" si="2"/>
        <v>0</v>
      </c>
      <c r="I21" s="16">
        <f t="shared" si="3"/>
        <v>2.1999999999999998E-7</v>
      </c>
      <c r="J21" s="105"/>
      <c r="K21" s="175">
        <v>0</v>
      </c>
    </row>
    <row r="22" spans="1:11" ht="13.5" customHeight="1" x14ac:dyDescent="0.25">
      <c r="A22" s="21" t="s">
        <v>20</v>
      </c>
      <c r="B22" s="22">
        <f t="shared" si="0"/>
        <v>16.853589479945907</v>
      </c>
      <c r="C22" s="22">
        <f t="shared" si="0"/>
        <v>9.7673355632755161</v>
      </c>
      <c r="D22" s="22">
        <f t="shared" si="0"/>
        <v>2.3791751567785799</v>
      </c>
      <c r="E22" s="22">
        <f t="shared" si="0"/>
        <v>2E-8</v>
      </c>
      <c r="F22" s="22">
        <f t="shared" si="1"/>
        <v>0</v>
      </c>
      <c r="G22" s="22">
        <f t="shared" si="2"/>
        <v>0</v>
      </c>
      <c r="H22" s="23">
        <f t="shared" si="2"/>
        <v>0</v>
      </c>
      <c r="I22" s="24">
        <f t="shared" si="3"/>
        <v>29.000100220000004</v>
      </c>
      <c r="J22" s="105"/>
      <c r="K22" s="175">
        <v>0</v>
      </c>
    </row>
    <row r="23" spans="1:11" ht="13.5" customHeight="1" x14ac:dyDescent="0.25">
      <c r="A23" s="32" t="s">
        <v>58</v>
      </c>
      <c r="B23" s="18">
        <f t="shared" si="0"/>
        <v>3640.5630376385111</v>
      </c>
      <c r="C23" s="18">
        <f t="shared" si="0"/>
        <v>7.1180152122185536</v>
      </c>
      <c r="D23" s="18">
        <f t="shared" si="0"/>
        <v>453.31894845927042</v>
      </c>
      <c r="E23" s="18">
        <f t="shared" si="0"/>
        <v>2E-8</v>
      </c>
      <c r="F23" s="18">
        <f t="shared" si="1"/>
        <v>0</v>
      </c>
      <c r="G23" s="18">
        <f t="shared" si="2"/>
        <v>0</v>
      </c>
      <c r="H23" s="30">
        <f t="shared" si="2"/>
        <v>0</v>
      </c>
      <c r="I23" s="16">
        <f t="shared" si="3"/>
        <v>4101.0000013300005</v>
      </c>
      <c r="J23" s="105"/>
      <c r="K23" s="175">
        <v>0</v>
      </c>
    </row>
    <row r="24" spans="1:11" ht="13.5" customHeight="1" x14ac:dyDescent="0.25">
      <c r="A24" s="21" t="s">
        <v>21</v>
      </c>
      <c r="B24" s="22">
        <f t="shared" ref="B24:E27" si="4">B50+B102</f>
        <v>125.95163744388006</v>
      </c>
      <c r="C24" s="22">
        <f t="shared" si="4"/>
        <v>6.9999999999999992E-8</v>
      </c>
      <c r="D24" s="22">
        <f t="shared" si="4"/>
        <v>17.347764676920942</v>
      </c>
      <c r="E24" s="22">
        <f t="shared" si="4"/>
        <v>2E-8</v>
      </c>
      <c r="F24" s="22">
        <f t="shared" si="1"/>
        <v>19.251543719298979</v>
      </c>
      <c r="G24" s="22">
        <f t="shared" ref="G24:H27" si="5">G50+G102</f>
        <v>0</v>
      </c>
      <c r="H24" s="23">
        <f t="shared" si="5"/>
        <v>0</v>
      </c>
      <c r="I24" s="24">
        <f t="shared" si="3"/>
        <v>162.55094593009997</v>
      </c>
      <c r="J24" s="105"/>
      <c r="K24" s="175">
        <v>0</v>
      </c>
    </row>
    <row r="25" spans="1:11" ht="13.5" customHeight="1" x14ac:dyDescent="0.25">
      <c r="A25" s="32" t="s">
        <v>22</v>
      </c>
      <c r="B25" s="18">
        <f t="shared" si="4"/>
        <v>149.91844318847799</v>
      </c>
      <c r="C25" s="18">
        <f t="shared" si="4"/>
        <v>5.9999999999999995E-8</v>
      </c>
      <c r="D25" s="18">
        <f t="shared" si="4"/>
        <v>90.280102622292034</v>
      </c>
      <c r="E25" s="18">
        <f t="shared" si="4"/>
        <v>2E-8</v>
      </c>
      <c r="F25" s="18">
        <f t="shared" si="1"/>
        <v>0</v>
      </c>
      <c r="G25" s="18">
        <f t="shared" si="5"/>
        <v>0</v>
      </c>
      <c r="H25" s="30">
        <f t="shared" si="5"/>
        <v>0</v>
      </c>
      <c r="I25" s="16">
        <f t="shared" si="3"/>
        <v>240.19854589077002</v>
      </c>
      <c r="J25" s="105"/>
      <c r="K25" s="175">
        <v>0</v>
      </c>
    </row>
    <row r="26" spans="1:11" ht="13.5" customHeight="1" x14ac:dyDescent="0.25">
      <c r="A26" s="21" t="s">
        <v>23</v>
      </c>
      <c r="B26" s="22">
        <f t="shared" si="4"/>
        <v>359.02290135064754</v>
      </c>
      <c r="C26" s="22">
        <f t="shared" si="4"/>
        <v>1.4483562780858015</v>
      </c>
      <c r="D26" s="22">
        <f t="shared" si="4"/>
        <v>28.652960494690692</v>
      </c>
      <c r="E26" s="22">
        <f t="shared" si="4"/>
        <v>2E-8</v>
      </c>
      <c r="F26" s="22">
        <f t="shared" si="1"/>
        <v>0</v>
      </c>
      <c r="G26" s="22">
        <f t="shared" si="5"/>
        <v>0</v>
      </c>
      <c r="H26" s="23">
        <f t="shared" si="5"/>
        <v>0</v>
      </c>
      <c r="I26" s="24">
        <f t="shared" si="3"/>
        <v>389.12421814342406</v>
      </c>
      <c r="J26" s="105"/>
      <c r="K26" s="175">
        <v>0</v>
      </c>
    </row>
    <row r="27" spans="1:11" ht="13.5" customHeight="1" thickBot="1" x14ac:dyDescent="0.3">
      <c r="A27" s="32" t="s">
        <v>24</v>
      </c>
      <c r="B27" s="18">
        <f t="shared" si="4"/>
        <v>917.76348082051618</v>
      </c>
      <c r="C27" s="18">
        <f t="shared" si="4"/>
        <v>6.6183063765440826</v>
      </c>
      <c r="D27" s="18">
        <f t="shared" si="4"/>
        <v>1299.0458023248939</v>
      </c>
      <c r="E27" s="18">
        <f t="shared" si="4"/>
        <v>1169.7749018121899</v>
      </c>
      <c r="F27" s="18">
        <f t="shared" si="1"/>
        <v>63.2196</v>
      </c>
      <c r="G27" s="18">
        <f t="shared" si="5"/>
        <v>580.3255703985601</v>
      </c>
      <c r="H27" s="18">
        <f t="shared" si="5"/>
        <v>7.2938079807451999</v>
      </c>
      <c r="I27" s="16">
        <f t="shared" si="3"/>
        <v>4044.0414697134493</v>
      </c>
      <c r="K27" s="175">
        <v>0</v>
      </c>
    </row>
    <row r="28" spans="1:11" ht="13.5" customHeight="1" x14ac:dyDescent="0.25">
      <c r="A28" s="128" t="s">
        <v>25</v>
      </c>
      <c r="B28" s="129">
        <f>SUM(B7:B27)</f>
        <v>11800.5823831325</v>
      </c>
      <c r="C28" s="129">
        <f t="shared" ref="C28:I28" si="6">SUM(C7:C27)</f>
        <v>668.30482341935476</v>
      </c>
      <c r="D28" s="129">
        <f t="shared" si="6"/>
        <v>3320.25626238528</v>
      </c>
      <c r="E28" s="129">
        <f t="shared" si="6"/>
        <v>1473.0522441409485</v>
      </c>
      <c r="F28" s="129">
        <f t="shared" si="6"/>
        <v>10179.20071923363</v>
      </c>
      <c r="G28" s="129">
        <f t="shared" si="6"/>
        <v>580.3255703985601</v>
      </c>
      <c r="H28" s="129">
        <f t="shared" si="6"/>
        <v>7.2938079807451999</v>
      </c>
      <c r="I28" s="129">
        <f t="shared" si="6"/>
        <v>28029.015810691017</v>
      </c>
      <c r="J28" s="177">
        <v>3.0999581213109195E-7</v>
      </c>
      <c r="K28" s="175">
        <v>3.0999581213109195E-7</v>
      </c>
    </row>
    <row r="29" spans="1:11" ht="13.5" customHeight="1" thickBot="1" x14ac:dyDescent="0.35">
      <c r="A29" s="61" t="s">
        <v>86</v>
      </c>
      <c r="B29" s="98">
        <f>IF($I28=0,"-",B28/$I28)</f>
        <v>0.42101308382834624</v>
      </c>
      <c r="C29" s="98">
        <f t="shared" ref="C29:H29" si="7">IF($I28=0,"-",C28/$I28)</f>
        <v>2.3843321076027414E-2</v>
      </c>
      <c r="D29" s="98">
        <f t="shared" si="7"/>
        <v>0.11845782544811458</v>
      </c>
      <c r="E29" s="98">
        <f t="shared" si="7"/>
        <v>5.2554547547798196E-2</v>
      </c>
      <c r="F29" s="98">
        <f t="shared" si="7"/>
        <v>0.36316654098682299</v>
      </c>
      <c r="G29" s="98">
        <f t="shared" si="7"/>
        <v>2.0704457634834555E-2</v>
      </c>
      <c r="H29" s="98">
        <f t="shared" si="7"/>
        <v>2.602234780560203E-4</v>
      </c>
      <c r="I29" s="100">
        <f>SUM(B29:H29)</f>
        <v>1</v>
      </c>
    </row>
    <row r="30" spans="1:11" ht="13.5" customHeight="1" thickBot="1" x14ac:dyDescent="0.3"/>
    <row r="31" spans="1:11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</row>
    <row r="32" spans="1:11" ht="13.5" customHeight="1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</row>
    <row r="33" spans="1:11" ht="13.5" customHeight="1" x14ac:dyDescent="0.25">
      <c r="A33" s="13" t="s">
        <v>6</v>
      </c>
      <c r="B33" s="14">
        <f>B111+B137+B163+B189+B215+B241+B267+B293+B319+B345+B371+B397+B423</f>
        <v>6.9999999999999992E-8</v>
      </c>
      <c r="C33" s="14">
        <f t="shared" ref="C33:E33" si="8">C111+C137+C163+C189+C215+C241+C267+C293+C319+C345+C371+C397+C423</f>
        <v>4.9999999999999998E-8</v>
      </c>
      <c r="D33" s="14">
        <f t="shared" si="8"/>
        <v>1.0000499999999999E-3</v>
      </c>
      <c r="E33" s="14">
        <f t="shared" si="8"/>
        <v>2E-8</v>
      </c>
      <c r="F33" s="213"/>
      <c r="G33" s="14">
        <f t="shared" ref="G33:H33" si="9">G111+G137+G163+G189+G215+G241+G267+G293+G319+G345+G371+G397+G423</f>
        <v>0</v>
      </c>
      <c r="H33" s="15">
        <f t="shared" si="9"/>
        <v>0</v>
      </c>
      <c r="I33" s="16">
        <f>SUM(B33:E33,G33:H33)</f>
        <v>1.00019E-3</v>
      </c>
      <c r="K33" s="175">
        <v>0</v>
      </c>
    </row>
    <row r="34" spans="1:11" ht="13.5" customHeight="1" x14ac:dyDescent="0.25">
      <c r="A34" s="21" t="s">
        <v>7</v>
      </c>
      <c r="B34" s="22">
        <f t="shared" ref="B34:E49" si="10">B112+B138+B164+B190+B216+B242+B268+B294+B320+B346+B372+B398+B424</f>
        <v>6.9999999999999992E-8</v>
      </c>
      <c r="C34" s="22">
        <f t="shared" si="10"/>
        <v>4.9999999999999998E-8</v>
      </c>
      <c r="D34" s="22">
        <f t="shared" si="10"/>
        <v>5.9999999999999995E-8</v>
      </c>
      <c r="E34" s="22">
        <f t="shared" si="10"/>
        <v>2E-8</v>
      </c>
      <c r="F34" s="214"/>
      <c r="G34" s="22">
        <f t="shared" ref="G34:H34" si="11">G112+G138+G164+G190+G216+G242+G268+G294+G320+G346+G372+G398+G424</f>
        <v>0</v>
      </c>
      <c r="H34" s="23">
        <f t="shared" si="11"/>
        <v>0</v>
      </c>
      <c r="I34" s="24">
        <f t="shared" ref="I34:I53" si="12">SUM(B34:E34,G34:H34)</f>
        <v>1.9999999999999996E-7</v>
      </c>
      <c r="K34" s="175">
        <v>0</v>
      </c>
    </row>
    <row r="35" spans="1:11" ht="13.5" customHeight="1" x14ac:dyDescent="0.25">
      <c r="A35" s="29" t="s">
        <v>8</v>
      </c>
      <c r="B35" s="18">
        <f t="shared" si="10"/>
        <v>6.9999999999999992E-8</v>
      </c>
      <c r="C35" s="18">
        <f t="shared" si="10"/>
        <v>4.9999999999999998E-8</v>
      </c>
      <c r="D35" s="18">
        <f t="shared" si="10"/>
        <v>5.9999999999999995E-8</v>
      </c>
      <c r="E35" s="18">
        <f t="shared" si="10"/>
        <v>2E-8</v>
      </c>
      <c r="F35" s="214"/>
      <c r="G35" s="18">
        <f t="shared" ref="G35:H35" si="13">G113+G139+G165+G191+G217+G243+G269+G295+G321+G347+G373+G399+G425</f>
        <v>0</v>
      </c>
      <c r="H35" s="30">
        <f t="shared" si="13"/>
        <v>0</v>
      </c>
      <c r="I35" s="16">
        <f t="shared" si="12"/>
        <v>1.9999999999999996E-7</v>
      </c>
      <c r="K35" s="175">
        <v>0</v>
      </c>
    </row>
    <row r="36" spans="1:11" ht="13.5" customHeight="1" x14ac:dyDescent="0.25">
      <c r="A36" s="21" t="s">
        <v>9</v>
      </c>
      <c r="B36" s="22">
        <f t="shared" si="10"/>
        <v>6.9999999999999992E-8</v>
      </c>
      <c r="C36" s="22">
        <f t="shared" si="10"/>
        <v>1.005E-5</v>
      </c>
      <c r="D36" s="22">
        <f t="shared" si="10"/>
        <v>1.0005999999999999E-4</v>
      </c>
      <c r="E36" s="22">
        <f t="shared" si="10"/>
        <v>2E-8</v>
      </c>
      <c r="F36" s="214"/>
      <c r="G36" s="22">
        <f t="shared" ref="G36:H36" si="14">G114+G140+G166+G192+G218+G244+G270+G296+G322+G348+G374+G400+G426</f>
        <v>0</v>
      </c>
      <c r="H36" s="23">
        <f t="shared" si="14"/>
        <v>0</v>
      </c>
      <c r="I36" s="24">
        <f t="shared" si="12"/>
        <v>1.102E-4</v>
      </c>
      <c r="K36" s="175">
        <v>0</v>
      </c>
    </row>
    <row r="37" spans="1:11" ht="13.5" customHeight="1" x14ac:dyDescent="0.25">
      <c r="A37" s="29" t="s">
        <v>10</v>
      </c>
      <c r="B37" s="18">
        <f t="shared" si="10"/>
        <v>6.9999999999999992E-8</v>
      </c>
      <c r="C37" s="18">
        <f t="shared" si="10"/>
        <v>4.9999999999999998E-8</v>
      </c>
      <c r="D37" s="18">
        <f t="shared" si="10"/>
        <v>5.9999999999999995E-8</v>
      </c>
      <c r="E37" s="18">
        <f t="shared" si="10"/>
        <v>2E-8</v>
      </c>
      <c r="F37" s="214"/>
      <c r="G37" s="18">
        <f t="shared" ref="G37:H37" si="15">G115+G141+G167+G193+G219+G245+G271+G297+G323+G349+G375+G401+G427</f>
        <v>0</v>
      </c>
      <c r="H37" s="30">
        <f t="shared" si="15"/>
        <v>0</v>
      </c>
      <c r="I37" s="16">
        <f t="shared" si="12"/>
        <v>1.9999999999999996E-7</v>
      </c>
      <c r="K37" s="175">
        <v>0</v>
      </c>
    </row>
    <row r="38" spans="1:11" ht="13.5" customHeight="1" x14ac:dyDescent="0.25">
      <c r="A38" s="21" t="s">
        <v>11</v>
      </c>
      <c r="B38" s="22">
        <f t="shared" si="10"/>
        <v>6.9999999999999992E-8</v>
      </c>
      <c r="C38" s="22">
        <f t="shared" si="10"/>
        <v>4.9999999999999998E-8</v>
      </c>
      <c r="D38" s="22">
        <f t="shared" si="10"/>
        <v>5.9999999999999995E-8</v>
      </c>
      <c r="E38" s="22">
        <f t="shared" si="10"/>
        <v>0.39964967120220096</v>
      </c>
      <c r="F38" s="214"/>
      <c r="G38" s="22">
        <f t="shared" ref="G38:H38" si="16">G116+G142+G168+G194+G220+G246+G272+G298+G324+G350+G376+G402+G428</f>
        <v>0</v>
      </c>
      <c r="H38" s="23">
        <f t="shared" si="16"/>
        <v>0</v>
      </c>
      <c r="I38" s="24">
        <f t="shared" si="12"/>
        <v>0.39964985120220098</v>
      </c>
      <c r="K38" s="175">
        <v>0</v>
      </c>
    </row>
    <row r="39" spans="1:11" ht="13.5" customHeight="1" x14ac:dyDescent="0.25">
      <c r="A39" s="29" t="s">
        <v>12</v>
      </c>
      <c r="B39" s="18">
        <f t="shared" si="10"/>
        <v>1.0000699999999998E-3</v>
      </c>
      <c r="C39" s="18">
        <f t="shared" si="10"/>
        <v>4.9999999999999998E-8</v>
      </c>
      <c r="D39" s="18">
        <f t="shared" si="10"/>
        <v>5.9999999999999995E-8</v>
      </c>
      <c r="E39" s="18">
        <f t="shared" si="10"/>
        <v>1.0000000199999999</v>
      </c>
      <c r="F39" s="214"/>
      <c r="G39" s="18">
        <f t="shared" ref="G39:H39" si="17">G117+G143+G169+G195+G221+G247+G273+G299+G325+G351+G377+G403+G429</f>
        <v>0</v>
      </c>
      <c r="H39" s="30">
        <f t="shared" si="17"/>
        <v>0</v>
      </c>
      <c r="I39" s="16">
        <f t="shared" si="12"/>
        <v>1.0010001999999998</v>
      </c>
      <c r="K39" s="175">
        <v>0</v>
      </c>
    </row>
    <row r="40" spans="1:11" ht="13.5" customHeight="1" x14ac:dyDescent="0.25">
      <c r="A40" s="21" t="s">
        <v>13</v>
      </c>
      <c r="B40" s="22">
        <f t="shared" si="10"/>
        <v>7.9999999999999988E-8</v>
      </c>
      <c r="C40" s="22">
        <f t="shared" si="10"/>
        <v>0.20713960357606676</v>
      </c>
      <c r="D40" s="22">
        <f t="shared" si="10"/>
        <v>1.0005999999999997E-4</v>
      </c>
      <c r="E40" s="22">
        <f t="shared" si="10"/>
        <v>190.67167137475349</v>
      </c>
      <c r="F40" s="214"/>
      <c r="G40" s="22">
        <f t="shared" ref="G40:H40" si="18">G118+G144+G170+G196+G222+G248+G274+G300+G326+G352+G378+G404+G430</f>
        <v>0</v>
      </c>
      <c r="H40" s="23">
        <f t="shared" si="18"/>
        <v>0</v>
      </c>
      <c r="I40" s="24">
        <f t="shared" si="12"/>
        <v>190.87891111832954</v>
      </c>
      <c r="K40" s="175">
        <v>0</v>
      </c>
    </row>
    <row r="41" spans="1:11" ht="13.5" customHeight="1" x14ac:dyDescent="0.25">
      <c r="A41" s="29" t="s">
        <v>14</v>
      </c>
      <c r="B41" s="18">
        <f t="shared" si="10"/>
        <v>9.8357377724391668</v>
      </c>
      <c r="C41" s="18">
        <f t="shared" si="10"/>
        <v>0.38545116455227896</v>
      </c>
      <c r="D41" s="18">
        <f t="shared" si="10"/>
        <v>2.7788896318064964</v>
      </c>
      <c r="E41" s="18">
        <f t="shared" si="10"/>
        <v>3.0000000000000004E-8</v>
      </c>
      <c r="F41" s="214"/>
      <c r="G41" s="18">
        <f t="shared" ref="G41:H41" si="19">G119+G145+G171+G197+G223+G249+G275+G301+G327+G353+G379+G405+G431</f>
        <v>0</v>
      </c>
      <c r="H41" s="30">
        <f t="shared" si="19"/>
        <v>0</v>
      </c>
      <c r="I41" s="16">
        <f t="shared" si="12"/>
        <v>13.000078598797943</v>
      </c>
      <c r="K41" s="175">
        <v>0</v>
      </c>
    </row>
    <row r="42" spans="1:11" ht="13.5" customHeight="1" x14ac:dyDescent="0.25">
      <c r="A42" s="21" t="s">
        <v>15</v>
      </c>
      <c r="B42" s="22">
        <f t="shared" si="10"/>
        <v>103.71721435686361</v>
      </c>
      <c r="C42" s="22">
        <f t="shared" si="10"/>
        <v>221.61271938377666</v>
      </c>
      <c r="D42" s="22">
        <f t="shared" si="10"/>
        <v>175.67008645935982</v>
      </c>
      <c r="E42" s="22">
        <f t="shared" si="10"/>
        <v>2E-8</v>
      </c>
      <c r="F42" s="214"/>
      <c r="G42" s="22">
        <f t="shared" ref="G42:H42" si="20">G120+G146+G172+G198+G224+G250+G276+G302+G328+G354+G380+G406+G432</f>
        <v>0</v>
      </c>
      <c r="H42" s="23">
        <f t="shared" si="20"/>
        <v>0</v>
      </c>
      <c r="I42" s="24">
        <f t="shared" si="12"/>
        <v>501.00002022000012</v>
      </c>
      <c r="K42" s="175">
        <v>0</v>
      </c>
    </row>
    <row r="43" spans="1:11" ht="13.5" customHeight="1" x14ac:dyDescent="0.25">
      <c r="A43" s="29" t="s">
        <v>16</v>
      </c>
      <c r="B43" s="18">
        <f t="shared" si="10"/>
        <v>2.6895357711659194</v>
      </c>
      <c r="C43" s="18">
        <f t="shared" si="10"/>
        <v>6.5980904709724637</v>
      </c>
      <c r="D43" s="18">
        <f t="shared" si="10"/>
        <v>17.587082808432989</v>
      </c>
      <c r="E43" s="18">
        <f t="shared" si="10"/>
        <v>0.12540116942862595</v>
      </c>
      <c r="F43" s="214"/>
      <c r="G43" s="18">
        <f t="shared" ref="G43:H43" si="21">G121+G147+G173+G199+G225+G251+G277+G303+G329+G355+G381+G407+G433</f>
        <v>0</v>
      </c>
      <c r="H43" s="30">
        <f t="shared" si="21"/>
        <v>0</v>
      </c>
      <c r="I43" s="16">
        <f t="shared" si="12"/>
        <v>27.00011022</v>
      </c>
      <c r="K43" s="175">
        <v>0</v>
      </c>
    </row>
    <row r="44" spans="1:11" ht="13.5" customHeight="1" x14ac:dyDescent="0.25">
      <c r="A44" s="21" t="s">
        <v>17</v>
      </c>
      <c r="B44" s="22">
        <f t="shared" si="10"/>
        <v>7.9999999999999988E-8</v>
      </c>
      <c r="C44" s="22">
        <f t="shared" si="10"/>
        <v>1.0599999999999994E-6</v>
      </c>
      <c r="D44" s="22">
        <f t="shared" si="10"/>
        <v>4.9999999999999998E-8</v>
      </c>
      <c r="E44" s="22">
        <f t="shared" si="10"/>
        <v>2E-8</v>
      </c>
      <c r="F44" s="214"/>
      <c r="G44" s="22">
        <f t="shared" ref="G44:H44" si="22">G122+G148+G174+G200+G226+G252+G278+G304+G330+G356+G382+G408+G434</f>
        <v>0</v>
      </c>
      <c r="H44" s="23">
        <f t="shared" si="22"/>
        <v>0</v>
      </c>
      <c r="I44" s="24">
        <f t="shared" si="12"/>
        <v>1.2099999999999994E-6</v>
      </c>
      <c r="K44" s="175">
        <v>0</v>
      </c>
    </row>
    <row r="45" spans="1:11" ht="13.5" customHeight="1" x14ac:dyDescent="0.25">
      <c r="A45" s="29" t="s">
        <v>136</v>
      </c>
      <c r="B45" s="18">
        <f t="shared" si="10"/>
        <v>143.84464454687279</v>
      </c>
      <c r="C45" s="18">
        <f t="shared" si="10"/>
        <v>346.44569833018977</v>
      </c>
      <c r="D45" s="18">
        <f t="shared" si="10"/>
        <v>307.61696871337563</v>
      </c>
      <c r="E45" s="18">
        <f t="shared" si="10"/>
        <v>39.092688629561941</v>
      </c>
      <c r="F45" s="214"/>
      <c r="G45" s="18">
        <f t="shared" ref="G45:H45" si="23">G123+G149+G175+G201+G227+G253+G279+G305+G331+G357+G383+G409+G435</f>
        <v>0</v>
      </c>
      <c r="H45" s="30">
        <f t="shared" si="23"/>
        <v>0</v>
      </c>
      <c r="I45" s="16">
        <f t="shared" si="12"/>
        <v>837.00000022000017</v>
      </c>
      <c r="K45" s="175">
        <v>0</v>
      </c>
    </row>
    <row r="46" spans="1:11" ht="13.5" customHeight="1" x14ac:dyDescent="0.25">
      <c r="A46" s="21" t="s">
        <v>18</v>
      </c>
      <c r="B46" s="22">
        <f t="shared" si="10"/>
        <v>7.9999999999999988E-8</v>
      </c>
      <c r="C46" s="22">
        <f t="shared" si="10"/>
        <v>5.9999999999999995E-8</v>
      </c>
      <c r="D46" s="22">
        <f t="shared" si="10"/>
        <v>5.9999999999999995E-8</v>
      </c>
      <c r="E46" s="22">
        <f t="shared" si="10"/>
        <v>2E-8</v>
      </c>
      <c r="F46" s="214"/>
      <c r="G46" s="22">
        <f t="shared" ref="G46:H46" si="24">G124+G150+G176+G202+G228+G254+G280+G306+G332+G358+G384+G410+G436</f>
        <v>0</v>
      </c>
      <c r="H46" s="23">
        <f t="shared" si="24"/>
        <v>0</v>
      </c>
      <c r="I46" s="24">
        <f t="shared" si="12"/>
        <v>2.1999999999999998E-7</v>
      </c>
      <c r="K46" s="175">
        <v>0</v>
      </c>
    </row>
    <row r="47" spans="1:11" ht="13.5" customHeight="1" x14ac:dyDescent="0.25">
      <c r="A47" s="29" t="s">
        <v>19</v>
      </c>
      <c r="B47" s="18">
        <f t="shared" si="10"/>
        <v>7.9999999999999988E-8</v>
      </c>
      <c r="C47" s="18">
        <f t="shared" si="10"/>
        <v>5.9999999999999995E-8</v>
      </c>
      <c r="D47" s="18">
        <f t="shared" si="10"/>
        <v>5.9999999999999995E-8</v>
      </c>
      <c r="E47" s="18">
        <f t="shared" si="10"/>
        <v>2E-8</v>
      </c>
      <c r="F47" s="214"/>
      <c r="G47" s="18">
        <f t="shared" ref="G47:H47" si="25">G125+G151+G177+G203+G229+G255+G281+G307+G333+G359+G385+G411+G437</f>
        <v>0</v>
      </c>
      <c r="H47" s="30">
        <f t="shared" si="25"/>
        <v>0</v>
      </c>
      <c r="I47" s="16">
        <f t="shared" si="12"/>
        <v>2.1999999999999998E-7</v>
      </c>
      <c r="K47" s="175">
        <v>0</v>
      </c>
    </row>
    <row r="48" spans="1:11" ht="13.5" customHeight="1" x14ac:dyDescent="0.25">
      <c r="A48" s="21" t="s">
        <v>20</v>
      </c>
      <c r="B48" s="22">
        <f t="shared" si="10"/>
        <v>2.1257056545539941</v>
      </c>
      <c r="C48" s="22">
        <f t="shared" si="10"/>
        <v>9.7673355632755161</v>
      </c>
      <c r="D48" s="22">
        <f t="shared" si="10"/>
        <v>2.1070589821704915</v>
      </c>
      <c r="E48" s="22">
        <f t="shared" si="10"/>
        <v>2E-8</v>
      </c>
      <c r="F48" s="214"/>
      <c r="G48" s="22">
        <f t="shared" ref="G48:H48" si="26">G126+G152+G178+G204+G230+G256+G282+G308+G334+G360+G386+G412+G438</f>
        <v>0</v>
      </c>
      <c r="H48" s="23">
        <f t="shared" si="26"/>
        <v>0</v>
      </c>
      <c r="I48" s="24">
        <f t="shared" si="12"/>
        <v>14.00010022</v>
      </c>
      <c r="K48" s="175">
        <v>0</v>
      </c>
    </row>
    <row r="49" spans="1:11" ht="13.5" customHeight="1" x14ac:dyDescent="0.25">
      <c r="A49" s="32" t="s">
        <v>58</v>
      </c>
      <c r="B49" s="18">
        <f t="shared" si="10"/>
        <v>0.72070637348990951</v>
      </c>
      <c r="C49" s="18">
        <f t="shared" si="10"/>
        <v>0.32929277068182111</v>
      </c>
      <c r="D49" s="18">
        <f t="shared" si="10"/>
        <v>0.95000216582826957</v>
      </c>
      <c r="E49" s="18">
        <f t="shared" si="10"/>
        <v>2E-8</v>
      </c>
      <c r="F49" s="214"/>
      <c r="G49" s="18">
        <f t="shared" ref="G49:H49" si="27">G127+G153+G179+G205+G231+G257+G283+G309+G335+G361+G387+G413+G439</f>
        <v>0</v>
      </c>
      <c r="H49" s="30">
        <f t="shared" si="27"/>
        <v>0</v>
      </c>
      <c r="I49" s="16">
        <f t="shared" si="12"/>
        <v>2.0000013299999999</v>
      </c>
      <c r="K49" s="175">
        <v>0</v>
      </c>
    </row>
    <row r="50" spans="1:11" ht="13.5" customHeight="1" x14ac:dyDescent="0.25">
      <c r="A50" s="21" t="s">
        <v>21</v>
      </c>
      <c r="B50" s="22">
        <f t="shared" ref="B50:E53" si="28">B128+B154+B180+B206+B232+B258+B284+B310+B336+B362+B388+B414+B440</f>
        <v>1.0001800999999996E-3</v>
      </c>
      <c r="C50" s="22">
        <f t="shared" si="28"/>
        <v>6.9999999999999992E-8</v>
      </c>
      <c r="D50" s="22">
        <f t="shared" si="28"/>
        <v>1.0005999999999997E-4</v>
      </c>
      <c r="E50" s="22">
        <f t="shared" si="28"/>
        <v>2E-8</v>
      </c>
      <c r="F50" s="214"/>
      <c r="G50" s="22">
        <f t="shared" ref="G50:H50" si="29">G128+G154+G180+G206+G232+G258+G284+G310+G336+G362+G388+G414+G440</f>
        <v>0</v>
      </c>
      <c r="H50" s="23">
        <f t="shared" si="29"/>
        <v>0</v>
      </c>
      <c r="I50" s="24">
        <f t="shared" si="12"/>
        <v>1.1003300999999997E-3</v>
      </c>
      <c r="K50" s="175">
        <v>0</v>
      </c>
    </row>
    <row r="51" spans="1:11" ht="13.5" customHeight="1" x14ac:dyDescent="0.25">
      <c r="A51" s="32" t="s">
        <v>22</v>
      </c>
      <c r="B51" s="18">
        <f t="shared" si="28"/>
        <v>1.7000000000000004E-7</v>
      </c>
      <c r="C51" s="18">
        <f t="shared" si="28"/>
        <v>5.9999999999999995E-8</v>
      </c>
      <c r="D51" s="18">
        <f t="shared" si="28"/>
        <v>5.9999999999999995E-8</v>
      </c>
      <c r="E51" s="18">
        <f t="shared" si="28"/>
        <v>2E-8</v>
      </c>
      <c r="F51" s="214"/>
      <c r="G51" s="18">
        <f t="shared" ref="G51:H51" si="30">G129+G155+G181+G207+G233+G259+G285+G311+G337+G363+G389+G415+G441</f>
        <v>0</v>
      </c>
      <c r="H51" s="30">
        <f t="shared" si="30"/>
        <v>0</v>
      </c>
      <c r="I51" s="16">
        <f t="shared" si="12"/>
        <v>3.1000000000000005E-7</v>
      </c>
      <c r="K51" s="175">
        <v>0</v>
      </c>
    </row>
    <row r="52" spans="1:11" ht="13.5" customHeight="1" x14ac:dyDescent="0.25">
      <c r="A52" s="21" t="s">
        <v>23</v>
      </c>
      <c r="B52" s="22">
        <f t="shared" si="28"/>
        <v>58.770992392096986</v>
      </c>
      <c r="C52" s="22">
        <f t="shared" si="28"/>
        <v>0.25366366321232742</v>
      </c>
      <c r="D52" s="22">
        <f t="shared" si="28"/>
        <v>3.0718443346906903</v>
      </c>
      <c r="E52" s="22">
        <f t="shared" si="28"/>
        <v>2E-8</v>
      </c>
      <c r="F52" s="214"/>
      <c r="G52" s="22">
        <f t="shared" ref="G52:H52" si="31">G130+G156+G182+G208+G234+G260+G286+G312+G338+G364+G390+G416+G442</f>
        <v>0</v>
      </c>
      <c r="H52" s="23">
        <f t="shared" si="31"/>
        <v>0</v>
      </c>
      <c r="I52" s="24">
        <f t="shared" si="12"/>
        <v>62.096500410000004</v>
      </c>
      <c r="K52" s="175">
        <v>0</v>
      </c>
    </row>
    <row r="53" spans="1:11" ht="13.5" customHeight="1" thickBot="1" x14ac:dyDescent="0.3">
      <c r="A53" s="32" t="s">
        <v>24</v>
      </c>
      <c r="B53" s="104">
        <f t="shared" si="28"/>
        <v>15.578626733803699</v>
      </c>
      <c r="C53" s="104">
        <f t="shared" si="28"/>
        <v>6.5379449759594257</v>
      </c>
      <c r="D53" s="104">
        <f t="shared" si="28"/>
        <v>95.580547354920029</v>
      </c>
      <c r="E53" s="104">
        <f t="shared" si="28"/>
        <v>563.0255992348375</v>
      </c>
      <c r="F53" s="215"/>
      <c r="G53" s="104">
        <f t="shared" ref="G53:H53" si="32">G131+G157+G183+G209+G235+G261+G287+G313+G339+G365+G391+G417+G443</f>
        <v>93.317454632959567</v>
      </c>
      <c r="H53" s="104">
        <f t="shared" si="32"/>
        <v>6.7164967809687619</v>
      </c>
      <c r="I53" s="179">
        <f t="shared" si="12"/>
        <v>780.75666971344901</v>
      </c>
      <c r="K53" s="175">
        <v>0</v>
      </c>
    </row>
    <row r="54" spans="1:11" ht="13.5" customHeight="1" x14ac:dyDescent="0.25">
      <c r="A54" s="128" t="s">
        <v>25</v>
      </c>
      <c r="B54" s="129">
        <f>SUM(B33:B53)</f>
        <v>337.28516476138606</v>
      </c>
      <c r="C54" s="129">
        <f t="shared" ref="C54:I54" si="33">SUM(C33:C53)</f>
        <v>592.13734758619671</v>
      </c>
      <c r="D54" s="129">
        <f t="shared" si="33"/>
        <v>605.36378121058442</v>
      </c>
      <c r="E54" s="129">
        <f t="shared" si="33"/>
        <v>794.31501040978355</v>
      </c>
      <c r="F54" s="129">
        <f t="shared" si="33"/>
        <v>0</v>
      </c>
      <c r="G54" s="129">
        <f t="shared" si="33"/>
        <v>93.317454632959567</v>
      </c>
      <c r="H54" s="129">
        <f t="shared" si="33"/>
        <v>6.7164967809687619</v>
      </c>
      <c r="I54" s="129">
        <f t="shared" si="33"/>
        <v>2429.1352553818788</v>
      </c>
      <c r="J54" s="177">
        <v>3.0999990485724993E-7</v>
      </c>
      <c r="K54" s="175">
        <v>3.0999990485724993E-7</v>
      </c>
    </row>
    <row r="55" spans="1:11" ht="13.5" customHeight="1" thickBot="1" x14ac:dyDescent="0.35">
      <c r="A55" s="61" t="s">
        <v>86</v>
      </c>
      <c r="B55" s="98">
        <f>IF($I54=0,"-",B54/$I54)</f>
        <v>0.13884989072309284</v>
      </c>
      <c r="C55" s="98">
        <f t="shared" ref="C55" si="34">IF($I54=0,"-",C54/$I54)</f>
        <v>0.24376466739523245</v>
      </c>
      <c r="D55" s="98">
        <f t="shared" ref="D55" si="35">IF($I54=0,"-",D54/$I54)</f>
        <v>0.24920958183343997</v>
      </c>
      <c r="E55" s="98">
        <f t="shared" ref="E55" si="36">IF($I54=0,"-",E54/$I54)</f>
        <v>0.32699497018535145</v>
      </c>
      <c r="F55" s="98">
        <f t="shared" ref="F55" si="37">IF($I54=0,"-",F54/$I54)</f>
        <v>0</v>
      </c>
      <c r="G55" s="98">
        <f t="shared" ref="G55" si="38">IF($I54=0,"-",G54/$I54)</f>
        <v>3.8415915468770115E-2</v>
      </c>
      <c r="H55" s="98">
        <f t="shared" ref="H55" si="39">IF($I54=0,"-",H54/$I54)</f>
        <v>2.7649743941132979E-3</v>
      </c>
      <c r="I55" s="100">
        <f>SUM(B55:H55)</f>
        <v>1</v>
      </c>
    </row>
    <row r="56" spans="1:11" ht="14.4" thickBot="1" x14ac:dyDescent="0.3"/>
    <row r="57" spans="1:11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</row>
    <row r="58" spans="1:11" ht="13.5" customHeight="1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</row>
    <row r="59" spans="1:11" ht="13.5" customHeight="1" x14ac:dyDescent="0.25">
      <c r="A59" s="13" t="s">
        <v>6</v>
      </c>
      <c r="B59" s="224"/>
      <c r="C59" s="225"/>
      <c r="D59" s="225"/>
      <c r="E59" s="226"/>
      <c r="F59" s="14">
        <f>F449+F475+F501+F527+F553</f>
        <v>0</v>
      </c>
      <c r="G59" s="224"/>
      <c r="H59" s="226"/>
      <c r="I59" s="16">
        <f>+F59</f>
        <v>0</v>
      </c>
      <c r="K59" s="175">
        <v>0</v>
      </c>
    </row>
    <row r="60" spans="1:11" ht="13.5" customHeight="1" x14ac:dyDescent="0.25">
      <c r="A60" s="21" t="s">
        <v>7</v>
      </c>
      <c r="B60" s="227"/>
      <c r="C60" s="228"/>
      <c r="D60" s="228"/>
      <c r="E60" s="229"/>
      <c r="F60" s="22">
        <f t="shared" ref="F60:F79" si="40">F450+F476+F502+F528+F554</f>
        <v>0</v>
      </c>
      <c r="G60" s="227"/>
      <c r="H60" s="229"/>
      <c r="I60" s="24">
        <f t="shared" ref="I60:I79" si="41">+F60</f>
        <v>0</v>
      </c>
      <c r="K60" s="175">
        <v>0</v>
      </c>
    </row>
    <row r="61" spans="1:11" ht="13.5" customHeight="1" x14ac:dyDescent="0.25">
      <c r="A61" s="29" t="s">
        <v>8</v>
      </c>
      <c r="B61" s="227"/>
      <c r="C61" s="228"/>
      <c r="D61" s="228"/>
      <c r="E61" s="229"/>
      <c r="F61" s="18">
        <f t="shared" si="40"/>
        <v>0</v>
      </c>
      <c r="G61" s="227"/>
      <c r="H61" s="229"/>
      <c r="I61" s="16">
        <f t="shared" si="41"/>
        <v>0</v>
      </c>
      <c r="K61" s="175">
        <v>0</v>
      </c>
    </row>
    <row r="62" spans="1:11" ht="13.5" customHeight="1" x14ac:dyDescent="0.25">
      <c r="A62" s="21" t="s">
        <v>9</v>
      </c>
      <c r="B62" s="227"/>
      <c r="C62" s="228"/>
      <c r="D62" s="228"/>
      <c r="E62" s="229"/>
      <c r="F62" s="22">
        <f t="shared" si="40"/>
        <v>0</v>
      </c>
      <c r="G62" s="227"/>
      <c r="H62" s="229"/>
      <c r="I62" s="24">
        <f t="shared" si="41"/>
        <v>0</v>
      </c>
      <c r="K62" s="175">
        <v>0</v>
      </c>
    </row>
    <row r="63" spans="1:11" ht="13.5" customHeight="1" x14ac:dyDescent="0.25">
      <c r="A63" s="29" t="s">
        <v>10</v>
      </c>
      <c r="B63" s="227"/>
      <c r="C63" s="228"/>
      <c r="D63" s="228"/>
      <c r="E63" s="229"/>
      <c r="F63" s="18">
        <f t="shared" si="40"/>
        <v>0</v>
      </c>
      <c r="G63" s="227"/>
      <c r="H63" s="229"/>
      <c r="I63" s="16">
        <f t="shared" si="41"/>
        <v>0</v>
      </c>
      <c r="K63" s="175">
        <v>0</v>
      </c>
    </row>
    <row r="64" spans="1:11" ht="13.5" customHeight="1" x14ac:dyDescent="0.25">
      <c r="A64" s="21" t="s">
        <v>11</v>
      </c>
      <c r="B64" s="227"/>
      <c r="C64" s="228"/>
      <c r="D64" s="228"/>
      <c r="E64" s="229"/>
      <c r="F64" s="22">
        <f t="shared" si="40"/>
        <v>3426.8208560603152</v>
      </c>
      <c r="G64" s="227"/>
      <c r="H64" s="229"/>
      <c r="I64" s="24">
        <f t="shared" si="41"/>
        <v>3426.8208560603152</v>
      </c>
      <c r="K64" s="175">
        <v>0</v>
      </c>
    </row>
    <row r="65" spans="1:11" ht="13.5" customHeight="1" x14ac:dyDescent="0.25">
      <c r="A65" s="29" t="s">
        <v>12</v>
      </c>
      <c r="B65" s="227"/>
      <c r="C65" s="228"/>
      <c r="D65" s="228"/>
      <c r="E65" s="229"/>
      <c r="F65" s="18">
        <f t="shared" si="40"/>
        <v>0</v>
      </c>
      <c r="G65" s="227"/>
      <c r="H65" s="229"/>
      <c r="I65" s="16">
        <f t="shared" si="41"/>
        <v>0</v>
      </c>
      <c r="K65" s="175">
        <v>0</v>
      </c>
    </row>
    <row r="66" spans="1:11" ht="13.5" customHeight="1" x14ac:dyDescent="0.25">
      <c r="A66" s="21" t="s">
        <v>13</v>
      </c>
      <c r="B66" s="227"/>
      <c r="C66" s="228"/>
      <c r="D66" s="228"/>
      <c r="E66" s="229"/>
      <c r="F66" s="22">
        <f t="shared" si="40"/>
        <v>5955.2967594197125</v>
      </c>
      <c r="G66" s="227"/>
      <c r="H66" s="229"/>
      <c r="I66" s="24">
        <f t="shared" si="41"/>
        <v>5955.2967594197125</v>
      </c>
      <c r="K66" s="175">
        <v>0</v>
      </c>
    </row>
    <row r="67" spans="1:11" ht="13.5" customHeight="1" x14ac:dyDescent="0.25">
      <c r="A67" s="29" t="s">
        <v>14</v>
      </c>
      <c r="B67" s="227"/>
      <c r="C67" s="228"/>
      <c r="D67" s="228"/>
      <c r="E67" s="229"/>
      <c r="F67" s="18">
        <f t="shared" si="40"/>
        <v>0</v>
      </c>
      <c r="G67" s="227"/>
      <c r="H67" s="229"/>
      <c r="I67" s="16">
        <f t="shared" si="41"/>
        <v>0</v>
      </c>
      <c r="K67" s="175">
        <v>0</v>
      </c>
    </row>
    <row r="68" spans="1:11" ht="13.5" customHeight="1" x14ac:dyDescent="0.25">
      <c r="A68" s="21" t="s">
        <v>15</v>
      </c>
      <c r="B68" s="227"/>
      <c r="C68" s="228"/>
      <c r="D68" s="228"/>
      <c r="E68" s="229"/>
      <c r="F68" s="22">
        <f t="shared" si="40"/>
        <v>0</v>
      </c>
      <c r="G68" s="227"/>
      <c r="H68" s="229"/>
      <c r="I68" s="24">
        <f t="shared" si="41"/>
        <v>0</v>
      </c>
      <c r="K68" s="175">
        <v>0</v>
      </c>
    </row>
    <row r="69" spans="1:11" ht="13.5" customHeight="1" x14ac:dyDescent="0.25">
      <c r="A69" s="29" t="s">
        <v>16</v>
      </c>
      <c r="B69" s="227"/>
      <c r="C69" s="228"/>
      <c r="D69" s="228"/>
      <c r="E69" s="229"/>
      <c r="F69" s="18">
        <f t="shared" si="40"/>
        <v>5.2378406939055457</v>
      </c>
      <c r="G69" s="227"/>
      <c r="H69" s="229"/>
      <c r="I69" s="16">
        <f t="shared" si="41"/>
        <v>5.2378406939055457</v>
      </c>
      <c r="K69" s="175">
        <v>0</v>
      </c>
    </row>
    <row r="70" spans="1:11" ht="13.5" customHeight="1" x14ac:dyDescent="0.25">
      <c r="A70" s="21" t="s">
        <v>17</v>
      </c>
      <c r="B70" s="227"/>
      <c r="C70" s="228"/>
      <c r="D70" s="228"/>
      <c r="E70" s="229"/>
      <c r="F70" s="22">
        <f t="shared" si="40"/>
        <v>0</v>
      </c>
      <c r="G70" s="227"/>
      <c r="H70" s="229"/>
      <c r="I70" s="24">
        <f t="shared" si="41"/>
        <v>0</v>
      </c>
      <c r="K70" s="175">
        <v>0</v>
      </c>
    </row>
    <row r="71" spans="1:11" ht="13.5" customHeight="1" x14ac:dyDescent="0.25">
      <c r="A71" s="29" t="s">
        <v>136</v>
      </c>
      <c r="B71" s="227"/>
      <c r="C71" s="228"/>
      <c r="D71" s="228"/>
      <c r="E71" s="229"/>
      <c r="F71" s="18">
        <f t="shared" si="40"/>
        <v>0</v>
      </c>
      <c r="G71" s="227"/>
      <c r="H71" s="229"/>
      <c r="I71" s="16">
        <f t="shared" si="41"/>
        <v>0</v>
      </c>
      <c r="K71" s="175">
        <v>0</v>
      </c>
    </row>
    <row r="72" spans="1:11" ht="13.5" customHeight="1" x14ac:dyDescent="0.25">
      <c r="A72" s="21" t="s">
        <v>18</v>
      </c>
      <c r="B72" s="227"/>
      <c r="C72" s="228"/>
      <c r="D72" s="228"/>
      <c r="E72" s="229"/>
      <c r="F72" s="22">
        <f t="shared" si="40"/>
        <v>0</v>
      </c>
      <c r="G72" s="227"/>
      <c r="H72" s="229"/>
      <c r="I72" s="24">
        <f t="shared" si="41"/>
        <v>0</v>
      </c>
      <c r="K72" s="175">
        <v>0</v>
      </c>
    </row>
    <row r="73" spans="1:11" ht="13.5" customHeight="1" x14ac:dyDescent="0.25">
      <c r="A73" s="29" t="s">
        <v>19</v>
      </c>
      <c r="B73" s="227"/>
      <c r="C73" s="228"/>
      <c r="D73" s="228"/>
      <c r="E73" s="229"/>
      <c r="F73" s="104">
        <f t="shared" si="40"/>
        <v>0</v>
      </c>
      <c r="G73" s="227"/>
      <c r="H73" s="229"/>
      <c r="I73" s="16">
        <f t="shared" si="41"/>
        <v>0</v>
      </c>
      <c r="K73" s="175">
        <v>0</v>
      </c>
    </row>
    <row r="74" spans="1:11" ht="13.5" customHeight="1" x14ac:dyDescent="0.25">
      <c r="A74" s="21" t="s">
        <v>20</v>
      </c>
      <c r="B74" s="227"/>
      <c r="C74" s="228"/>
      <c r="D74" s="228"/>
      <c r="E74" s="229"/>
      <c r="F74" s="22">
        <f t="shared" si="40"/>
        <v>0</v>
      </c>
      <c r="G74" s="227"/>
      <c r="H74" s="229"/>
      <c r="I74" s="24">
        <f t="shared" si="41"/>
        <v>0</v>
      </c>
      <c r="K74" s="175">
        <v>0</v>
      </c>
    </row>
    <row r="75" spans="1:11" ht="13.5" customHeight="1" x14ac:dyDescent="0.25">
      <c r="A75" s="32" t="s">
        <v>58</v>
      </c>
      <c r="B75" s="227"/>
      <c r="C75" s="228"/>
      <c r="D75" s="228"/>
      <c r="E75" s="229"/>
      <c r="F75" s="18">
        <f t="shared" si="40"/>
        <v>0</v>
      </c>
      <c r="G75" s="227"/>
      <c r="H75" s="229"/>
      <c r="I75" s="16">
        <f t="shared" si="41"/>
        <v>0</v>
      </c>
      <c r="K75" s="175">
        <v>0</v>
      </c>
    </row>
    <row r="76" spans="1:11" ht="13.5" customHeight="1" x14ac:dyDescent="0.25">
      <c r="A76" s="21" t="s">
        <v>21</v>
      </c>
      <c r="B76" s="227"/>
      <c r="C76" s="228"/>
      <c r="D76" s="228"/>
      <c r="E76" s="229"/>
      <c r="F76" s="22">
        <f t="shared" si="40"/>
        <v>10</v>
      </c>
      <c r="G76" s="227"/>
      <c r="H76" s="229"/>
      <c r="I76" s="24">
        <f t="shared" si="41"/>
        <v>10</v>
      </c>
      <c r="K76" s="175">
        <v>0</v>
      </c>
    </row>
    <row r="77" spans="1:11" ht="13.5" customHeight="1" x14ac:dyDescent="0.25">
      <c r="A77" s="32" t="s">
        <v>22</v>
      </c>
      <c r="B77" s="227"/>
      <c r="C77" s="228"/>
      <c r="D77" s="228"/>
      <c r="E77" s="229"/>
      <c r="F77" s="18">
        <f t="shared" si="40"/>
        <v>0</v>
      </c>
      <c r="G77" s="227"/>
      <c r="H77" s="229"/>
      <c r="I77" s="16">
        <f t="shared" si="41"/>
        <v>0</v>
      </c>
      <c r="K77" s="175">
        <v>0</v>
      </c>
    </row>
    <row r="78" spans="1:11" ht="13.5" customHeight="1" x14ac:dyDescent="0.25">
      <c r="A78" s="21" t="s">
        <v>23</v>
      </c>
      <c r="B78" s="227"/>
      <c r="C78" s="228"/>
      <c r="D78" s="228"/>
      <c r="E78" s="229"/>
      <c r="F78" s="22">
        <f t="shared" si="40"/>
        <v>0</v>
      </c>
      <c r="G78" s="227"/>
      <c r="H78" s="229"/>
      <c r="I78" s="24">
        <f t="shared" si="41"/>
        <v>0</v>
      </c>
      <c r="K78" s="175">
        <v>0</v>
      </c>
    </row>
    <row r="79" spans="1:11" ht="13.5" customHeight="1" thickBot="1" x14ac:dyDescent="0.3">
      <c r="A79" s="32" t="s">
        <v>24</v>
      </c>
      <c r="B79" s="230"/>
      <c r="C79" s="231"/>
      <c r="D79" s="231"/>
      <c r="E79" s="232"/>
      <c r="F79" s="18">
        <f t="shared" si="40"/>
        <v>63.2196</v>
      </c>
      <c r="G79" s="230"/>
      <c r="H79" s="232"/>
      <c r="I79" s="16">
        <f t="shared" si="41"/>
        <v>63.2196</v>
      </c>
      <c r="K79" s="175">
        <v>0</v>
      </c>
    </row>
    <row r="80" spans="1:11" ht="13.5" customHeight="1" x14ac:dyDescent="0.25">
      <c r="A80" s="128" t="s">
        <v>25</v>
      </c>
      <c r="B80" s="129">
        <v>0</v>
      </c>
      <c r="C80" s="129">
        <v>0</v>
      </c>
      <c r="D80" s="129">
        <v>0</v>
      </c>
      <c r="E80" s="129">
        <v>0</v>
      </c>
      <c r="F80" s="129">
        <f t="shared" ref="F80" si="42">SUM(F59:F79)</f>
        <v>9460.5750561739333</v>
      </c>
      <c r="G80" s="129">
        <v>0</v>
      </c>
      <c r="H80" s="130">
        <v>0</v>
      </c>
      <c r="I80" s="129">
        <f t="shared" ref="I80" si="43">SUM(I59:I79)</f>
        <v>9460.5750561739333</v>
      </c>
      <c r="J80" s="177">
        <v>0</v>
      </c>
      <c r="K80" s="175">
        <v>0</v>
      </c>
    </row>
    <row r="81" spans="1:141" ht="15" thickBot="1" x14ac:dyDescent="0.35">
      <c r="A81" s="61" t="s">
        <v>86</v>
      </c>
      <c r="B81" s="98">
        <f>IF($I80=0,"-",B80/$I80)</f>
        <v>0</v>
      </c>
      <c r="C81" s="98">
        <f t="shared" ref="C81" si="44">IF($I80=0,"-",C80/$I80)</f>
        <v>0</v>
      </c>
      <c r="D81" s="98">
        <f t="shared" ref="D81" si="45">IF($I80=0,"-",D80/$I80)</f>
        <v>0</v>
      </c>
      <c r="E81" s="98">
        <f t="shared" ref="E81:F81" si="46">IF($I80=0,"-",E80/$I80)</f>
        <v>0</v>
      </c>
      <c r="F81" s="98">
        <f t="shared" si="46"/>
        <v>1</v>
      </c>
      <c r="G81" s="98">
        <f t="shared" ref="G81" si="47">IF($I80=0,"-",G80/$I80)</f>
        <v>0</v>
      </c>
      <c r="H81" s="98">
        <f t="shared" ref="H81" si="48">IF($I80=0,"-",H80/$I80)</f>
        <v>0</v>
      </c>
      <c r="I81" s="100">
        <f>SUM(B81:H81)</f>
        <v>1</v>
      </c>
    </row>
    <row r="82" spans="1:141" ht="14.4" thickBot="1" x14ac:dyDescent="0.3">
      <c r="A82" s="105"/>
      <c r="B82" s="105"/>
      <c r="C82" s="105"/>
      <c r="D82" s="105"/>
      <c r="E82" s="105"/>
      <c r="F82" s="173">
        <f>+F80-F470-F496-F522-F548-F574</f>
        <v>-2.3980817331903381E-13</v>
      </c>
      <c r="G82" s="105"/>
      <c r="H82" s="105"/>
      <c r="I82" s="173">
        <f>+I80-I470-I496-I522-I548-I574</f>
        <v>-2.3980817331903381E-13</v>
      </c>
    </row>
    <row r="83" spans="1:141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</row>
    <row r="84" spans="1:141" ht="15" customHeight="1" x14ac:dyDescent="0.25">
      <c r="A84" s="279"/>
      <c r="B84" s="204" t="s">
        <v>66</v>
      </c>
      <c r="C84" s="205"/>
      <c r="D84" s="205"/>
      <c r="E84" s="205"/>
      <c r="F84" s="205"/>
      <c r="G84" s="205"/>
      <c r="H84" s="205"/>
      <c r="I84" s="206"/>
    </row>
    <row r="85" spans="1:141" x14ac:dyDescent="0.25">
      <c r="A85" s="13" t="s">
        <v>6</v>
      </c>
      <c r="B85" s="14">
        <f>B579+B605+B631</f>
        <v>260.33456254824546</v>
      </c>
      <c r="C85" s="14">
        <f t="shared" ref="C85:H85" si="49">C579+C605+C631</f>
        <v>0</v>
      </c>
      <c r="D85" s="14">
        <f t="shared" si="49"/>
        <v>19.665437451754585</v>
      </c>
      <c r="E85" s="14">
        <f t="shared" si="49"/>
        <v>0</v>
      </c>
      <c r="F85" s="14">
        <f t="shared" si="49"/>
        <v>0</v>
      </c>
      <c r="G85" s="14">
        <f t="shared" si="49"/>
        <v>0</v>
      </c>
      <c r="H85" s="14">
        <f t="shared" si="49"/>
        <v>0</v>
      </c>
      <c r="I85" s="16">
        <f>SUM(B85:H85)</f>
        <v>280.00000000000006</v>
      </c>
      <c r="K85" s="175">
        <v>0</v>
      </c>
    </row>
    <row r="86" spans="1:141" x14ac:dyDescent="0.25">
      <c r="A86" s="21" t="s">
        <v>7</v>
      </c>
      <c r="B86" s="22">
        <f t="shared" ref="B86:H105" si="50">B580+B606+B632</f>
        <v>13.868142359013182</v>
      </c>
      <c r="C86" s="22">
        <f t="shared" si="50"/>
        <v>0</v>
      </c>
      <c r="D86" s="22">
        <f t="shared" si="50"/>
        <v>1.1318576409868166</v>
      </c>
      <c r="E86" s="22">
        <f t="shared" si="50"/>
        <v>0</v>
      </c>
      <c r="F86" s="22">
        <f t="shared" si="50"/>
        <v>0</v>
      </c>
      <c r="G86" s="22">
        <f t="shared" si="50"/>
        <v>0</v>
      </c>
      <c r="H86" s="22">
        <f t="shared" si="50"/>
        <v>0</v>
      </c>
      <c r="I86" s="24">
        <f t="shared" ref="I86:I105" si="51">SUM(B86:H86)</f>
        <v>15</v>
      </c>
      <c r="K86" s="175">
        <v>0</v>
      </c>
    </row>
    <row r="87" spans="1:141" x14ac:dyDescent="0.25">
      <c r="A87" s="29" t="s">
        <v>8</v>
      </c>
      <c r="B87" s="18">
        <f t="shared" si="50"/>
        <v>44.398511141129489</v>
      </c>
      <c r="C87" s="18">
        <f t="shared" si="50"/>
        <v>0</v>
      </c>
      <c r="D87" s="18">
        <f t="shared" si="50"/>
        <v>3.6014888588705118</v>
      </c>
      <c r="E87" s="18">
        <f t="shared" si="50"/>
        <v>0</v>
      </c>
      <c r="F87" s="18">
        <f t="shared" si="50"/>
        <v>0</v>
      </c>
      <c r="G87" s="18">
        <f t="shared" si="50"/>
        <v>0</v>
      </c>
      <c r="H87" s="18">
        <f t="shared" si="50"/>
        <v>0</v>
      </c>
      <c r="I87" s="16">
        <f t="shared" si="51"/>
        <v>48</v>
      </c>
      <c r="K87" s="175">
        <v>0</v>
      </c>
    </row>
    <row r="88" spans="1:141" x14ac:dyDescent="0.25">
      <c r="A88" s="21" t="s">
        <v>9</v>
      </c>
      <c r="B88" s="22">
        <f t="shared" si="50"/>
        <v>195.18403391927225</v>
      </c>
      <c r="C88" s="22">
        <f t="shared" si="50"/>
        <v>0</v>
      </c>
      <c r="D88" s="22">
        <f t="shared" si="50"/>
        <v>12.815966080727739</v>
      </c>
      <c r="E88" s="22">
        <f t="shared" si="50"/>
        <v>0</v>
      </c>
      <c r="F88" s="22">
        <f t="shared" si="50"/>
        <v>0</v>
      </c>
      <c r="G88" s="22">
        <f t="shared" si="50"/>
        <v>0</v>
      </c>
      <c r="H88" s="22">
        <f t="shared" si="50"/>
        <v>0</v>
      </c>
      <c r="I88" s="24">
        <f t="shared" si="51"/>
        <v>208</v>
      </c>
      <c r="K88" s="175">
        <v>0</v>
      </c>
    </row>
    <row r="89" spans="1:141" x14ac:dyDescent="0.25">
      <c r="A89" s="29" t="s">
        <v>10</v>
      </c>
      <c r="B89" s="18">
        <f t="shared" si="50"/>
        <v>0</v>
      </c>
      <c r="C89" s="18">
        <f t="shared" si="50"/>
        <v>0</v>
      </c>
      <c r="D89" s="18">
        <f t="shared" si="50"/>
        <v>0</v>
      </c>
      <c r="E89" s="18">
        <f t="shared" si="50"/>
        <v>0</v>
      </c>
      <c r="F89" s="18">
        <f t="shared" si="50"/>
        <v>0</v>
      </c>
      <c r="G89" s="18">
        <f t="shared" si="50"/>
        <v>0</v>
      </c>
      <c r="H89" s="18">
        <f t="shared" si="50"/>
        <v>0</v>
      </c>
      <c r="I89" s="16">
        <f t="shared" si="51"/>
        <v>0</v>
      </c>
      <c r="K89" s="175">
        <v>0</v>
      </c>
    </row>
    <row r="90" spans="1:141" x14ac:dyDescent="0.25">
      <c r="A90" s="21" t="s">
        <v>11</v>
      </c>
      <c r="B90" s="22">
        <f t="shared" si="50"/>
        <v>0</v>
      </c>
      <c r="C90" s="22">
        <f t="shared" si="50"/>
        <v>0</v>
      </c>
      <c r="D90" s="22">
        <f t="shared" si="50"/>
        <v>8.9814004546442724E-3</v>
      </c>
      <c r="E90" s="22">
        <f t="shared" si="50"/>
        <v>8.6695476789770378</v>
      </c>
      <c r="F90" s="22">
        <f t="shared" si="50"/>
        <v>0</v>
      </c>
      <c r="G90" s="22">
        <f t="shared" si="50"/>
        <v>0</v>
      </c>
      <c r="H90" s="22">
        <f t="shared" si="50"/>
        <v>0</v>
      </c>
      <c r="I90" s="24">
        <f t="shared" si="51"/>
        <v>8.6785290794316818</v>
      </c>
      <c r="K90" s="175">
        <v>0</v>
      </c>
    </row>
    <row r="91" spans="1:141" x14ac:dyDescent="0.25">
      <c r="A91" s="29" t="s">
        <v>12</v>
      </c>
      <c r="B91" s="18">
        <f t="shared" si="50"/>
        <v>0</v>
      </c>
      <c r="C91" s="18">
        <f t="shared" si="50"/>
        <v>0</v>
      </c>
      <c r="D91" s="18">
        <f t="shared" si="50"/>
        <v>0</v>
      </c>
      <c r="E91" s="18">
        <f t="shared" si="50"/>
        <v>17</v>
      </c>
      <c r="F91" s="18">
        <f t="shared" si="50"/>
        <v>0</v>
      </c>
      <c r="G91" s="18">
        <f t="shared" si="50"/>
        <v>0</v>
      </c>
      <c r="H91" s="18">
        <f t="shared" si="50"/>
        <v>0</v>
      </c>
      <c r="I91" s="16">
        <f t="shared" si="51"/>
        <v>17</v>
      </c>
      <c r="K91" s="175">
        <v>0</v>
      </c>
    </row>
    <row r="92" spans="1:141" x14ac:dyDescent="0.25">
      <c r="A92" s="21" t="s">
        <v>13</v>
      </c>
      <c r="B92" s="22">
        <f t="shared" si="50"/>
        <v>0</v>
      </c>
      <c r="C92" s="22">
        <f t="shared" si="50"/>
        <v>0.3700809169817405</v>
      </c>
      <c r="D92" s="22">
        <f t="shared" si="50"/>
        <v>3.6027743611988516E-2</v>
      </c>
      <c r="E92" s="22">
        <f t="shared" si="50"/>
        <v>34.768511369141194</v>
      </c>
      <c r="F92" s="22">
        <f t="shared" si="50"/>
        <v>709.37411934039574</v>
      </c>
      <c r="G92" s="22">
        <f t="shared" si="50"/>
        <v>0</v>
      </c>
      <c r="H92" s="22">
        <f t="shared" si="50"/>
        <v>0</v>
      </c>
      <c r="I92" s="24">
        <f t="shared" si="51"/>
        <v>744.54873937013065</v>
      </c>
      <c r="K92" s="175">
        <v>0</v>
      </c>
    </row>
    <row r="93" spans="1:141" x14ac:dyDescent="0.25">
      <c r="A93" s="29" t="s">
        <v>14</v>
      </c>
      <c r="B93" s="18">
        <f t="shared" si="50"/>
        <v>2823.0283078143257</v>
      </c>
      <c r="C93" s="18">
        <f t="shared" si="50"/>
        <v>6.7718563086560621</v>
      </c>
      <c r="D93" s="18">
        <f t="shared" si="50"/>
        <v>195.19983587701807</v>
      </c>
      <c r="E93" s="18">
        <f t="shared" si="50"/>
        <v>0</v>
      </c>
      <c r="F93" s="18">
        <f t="shared" si="50"/>
        <v>0</v>
      </c>
      <c r="G93" s="18">
        <f t="shared" si="50"/>
        <v>0</v>
      </c>
      <c r="H93" s="18">
        <f t="shared" si="50"/>
        <v>0</v>
      </c>
      <c r="I93" s="16">
        <f t="shared" si="51"/>
        <v>3024.9999999999995</v>
      </c>
      <c r="K93" s="175">
        <v>0</v>
      </c>
    </row>
    <row r="94" spans="1:141" x14ac:dyDescent="0.25">
      <c r="A94" s="21" t="s">
        <v>15</v>
      </c>
      <c r="B94" s="22">
        <f t="shared" si="50"/>
        <v>540.23813627588129</v>
      </c>
      <c r="C94" s="22">
        <f t="shared" si="50"/>
        <v>5.7794688942802743</v>
      </c>
      <c r="D94" s="22">
        <f t="shared" si="50"/>
        <v>40.421462153828088</v>
      </c>
      <c r="E94" s="22">
        <f t="shared" si="50"/>
        <v>2.5609326760103404</v>
      </c>
      <c r="F94" s="22">
        <f t="shared" si="50"/>
        <v>0</v>
      </c>
      <c r="G94" s="22">
        <f t="shared" si="50"/>
        <v>0</v>
      </c>
      <c r="H94" s="22">
        <f t="shared" si="50"/>
        <v>0</v>
      </c>
      <c r="I94" s="24">
        <f t="shared" si="51"/>
        <v>589</v>
      </c>
      <c r="K94" s="175">
        <v>0</v>
      </c>
    </row>
    <row r="95" spans="1:141" x14ac:dyDescent="0.25">
      <c r="A95" s="29" t="s">
        <v>16</v>
      </c>
      <c r="B95" s="18">
        <f t="shared" si="50"/>
        <v>90.794368967566356</v>
      </c>
      <c r="C95" s="18">
        <f t="shared" si="50"/>
        <v>0.10368718790120265</v>
      </c>
      <c r="D95" s="18">
        <f t="shared" si="50"/>
        <v>7.5715005067867578</v>
      </c>
      <c r="E95" s="18">
        <f t="shared" si="50"/>
        <v>0.53044333774567676</v>
      </c>
      <c r="F95" s="18">
        <f t="shared" si="50"/>
        <v>0</v>
      </c>
      <c r="G95" s="18">
        <f t="shared" si="50"/>
        <v>0</v>
      </c>
      <c r="H95" s="18">
        <f t="shared" si="50"/>
        <v>0</v>
      </c>
      <c r="I95" s="16">
        <f t="shared" si="51"/>
        <v>99</v>
      </c>
      <c r="K95" s="175">
        <v>0</v>
      </c>
    </row>
    <row r="96" spans="1:141" x14ac:dyDescent="0.25">
      <c r="A96" s="21" t="s">
        <v>17</v>
      </c>
      <c r="B96" s="22">
        <f t="shared" si="50"/>
        <v>0</v>
      </c>
      <c r="C96" s="22">
        <f t="shared" si="50"/>
        <v>0</v>
      </c>
      <c r="D96" s="22">
        <f t="shared" si="50"/>
        <v>0</v>
      </c>
      <c r="E96" s="22">
        <f t="shared" si="50"/>
        <v>0</v>
      </c>
      <c r="F96" s="22">
        <f t="shared" si="50"/>
        <v>0</v>
      </c>
      <c r="G96" s="22">
        <f t="shared" si="50"/>
        <v>0</v>
      </c>
      <c r="H96" s="22">
        <f t="shared" si="50"/>
        <v>0</v>
      </c>
      <c r="I96" s="24">
        <f t="shared" si="51"/>
        <v>0</v>
      </c>
      <c r="K96" s="175">
        <v>0</v>
      </c>
    </row>
    <row r="97" spans="1:11" x14ac:dyDescent="0.25">
      <c r="A97" s="29" t="s">
        <v>136</v>
      </c>
      <c r="B97" s="18">
        <f t="shared" si="50"/>
        <v>2362.5750969277437</v>
      </c>
      <c r="C97" s="18">
        <f t="shared" si="50"/>
        <v>55.07860606834403</v>
      </c>
      <c r="D97" s="18">
        <f t="shared" si="50"/>
        <v>645.12472268341924</v>
      </c>
      <c r="E97" s="18">
        <f t="shared" si="50"/>
        <v>8.4584960919380006</v>
      </c>
      <c r="F97" s="18">
        <f t="shared" si="50"/>
        <v>0</v>
      </c>
      <c r="G97" s="18">
        <f t="shared" si="50"/>
        <v>0</v>
      </c>
      <c r="H97" s="18">
        <f t="shared" si="50"/>
        <v>0</v>
      </c>
      <c r="I97" s="16">
        <f t="shared" si="51"/>
        <v>3071.2369217714449</v>
      </c>
      <c r="K97" s="175">
        <v>0</v>
      </c>
    </row>
    <row r="98" spans="1:11" x14ac:dyDescent="0.25">
      <c r="A98" s="21" t="s">
        <v>18</v>
      </c>
      <c r="B98" s="22">
        <f t="shared" si="50"/>
        <v>0</v>
      </c>
      <c r="C98" s="22">
        <f t="shared" si="50"/>
        <v>0</v>
      </c>
      <c r="D98" s="22">
        <f t="shared" si="50"/>
        <v>0</v>
      </c>
      <c r="E98" s="22">
        <f t="shared" si="50"/>
        <v>0</v>
      </c>
      <c r="F98" s="22">
        <f t="shared" si="50"/>
        <v>0</v>
      </c>
      <c r="G98" s="22">
        <f t="shared" si="50"/>
        <v>0</v>
      </c>
      <c r="H98" s="22">
        <f t="shared" si="50"/>
        <v>0</v>
      </c>
      <c r="I98" s="24">
        <f t="shared" si="51"/>
        <v>0</v>
      </c>
      <c r="K98" s="175">
        <v>0</v>
      </c>
    </row>
    <row r="99" spans="1:11" x14ac:dyDescent="0.25">
      <c r="A99" s="29" t="s">
        <v>19</v>
      </c>
      <c r="B99" s="18">
        <f t="shared" si="50"/>
        <v>0</v>
      </c>
      <c r="C99" s="18">
        <f t="shared" si="50"/>
        <v>0</v>
      </c>
      <c r="D99" s="18">
        <f t="shared" si="50"/>
        <v>0</v>
      </c>
      <c r="E99" s="18">
        <f t="shared" si="50"/>
        <v>0</v>
      </c>
      <c r="F99" s="18">
        <f t="shared" si="50"/>
        <v>0</v>
      </c>
      <c r="G99" s="18">
        <f t="shared" si="50"/>
        <v>0</v>
      </c>
      <c r="H99" s="18">
        <f t="shared" si="50"/>
        <v>0</v>
      </c>
      <c r="I99" s="16">
        <f t="shared" si="51"/>
        <v>0</v>
      </c>
      <c r="K99" s="175">
        <v>0</v>
      </c>
    </row>
    <row r="100" spans="1:11" x14ac:dyDescent="0.25">
      <c r="A100" s="21" t="s">
        <v>20</v>
      </c>
      <c r="B100" s="22">
        <f t="shared" si="50"/>
        <v>14.727883825391912</v>
      </c>
      <c r="C100" s="22">
        <f t="shared" si="50"/>
        <v>0</v>
      </c>
      <c r="D100" s="22">
        <f t="shared" si="50"/>
        <v>0.27211617460808857</v>
      </c>
      <c r="E100" s="22">
        <f t="shared" si="50"/>
        <v>0</v>
      </c>
      <c r="F100" s="22">
        <f t="shared" si="50"/>
        <v>0</v>
      </c>
      <c r="G100" s="22">
        <f t="shared" si="50"/>
        <v>0</v>
      </c>
      <c r="H100" s="22">
        <f t="shared" si="50"/>
        <v>0</v>
      </c>
      <c r="I100" s="24">
        <f t="shared" si="51"/>
        <v>15</v>
      </c>
      <c r="K100" s="175">
        <v>0</v>
      </c>
    </row>
    <row r="101" spans="1:11" x14ac:dyDescent="0.25">
      <c r="A101" s="32" t="s">
        <v>58</v>
      </c>
      <c r="B101" s="18">
        <f t="shared" si="50"/>
        <v>3639.8423312650211</v>
      </c>
      <c r="C101" s="18">
        <f t="shared" si="50"/>
        <v>6.7887224415367324</v>
      </c>
      <c r="D101" s="18">
        <f t="shared" si="50"/>
        <v>452.36894629344215</v>
      </c>
      <c r="E101" s="18">
        <f t="shared" si="50"/>
        <v>0</v>
      </c>
      <c r="F101" s="18">
        <f t="shared" si="50"/>
        <v>0</v>
      </c>
      <c r="G101" s="18">
        <f t="shared" si="50"/>
        <v>0</v>
      </c>
      <c r="H101" s="18">
        <f t="shared" si="50"/>
        <v>0</v>
      </c>
      <c r="I101" s="16">
        <f t="shared" si="51"/>
        <v>4099</v>
      </c>
      <c r="K101" s="175">
        <v>0</v>
      </c>
    </row>
    <row r="102" spans="1:11" x14ac:dyDescent="0.25">
      <c r="A102" s="21" t="s">
        <v>21</v>
      </c>
      <c r="B102" s="22">
        <f t="shared" si="50"/>
        <v>125.95063726378007</v>
      </c>
      <c r="C102" s="22">
        <f t="shared" si="50"/>
        <v>0</v>
      </c>
      <c r="D102" s="22">
        <f t="shared" si="50"/>
        <v>17.347664616920941</v>
      </c>
      <c r="E102" s="22">
        <f t="shared" si="50"/>
        <v>0</v>
      </c>
      <c r="F102" s="22">
        <f t="shared" si="50"/>
        <v>9.2515437192989793</v>
      </c>
      <c r="G102" s="22">
        <f t="shared" si="50"/>
        <v>0</v>
      </c>
      <c r="H102" s="22">
        <f t="shared" si="50"/>
        <v>0</v>
      </c>
      <c r="I102" s="24">
        <f t="shared" si="51"/>
        <v>152.5498456</v>
      </c>
      <c r="K102" s="175">
        <v>0</v>
      </c>
    </row>
    <row r="103" spans="1:11" x14ac:dyDescent="0.25">
      <c r="A103" s="32" t="s">
        <v>22</v>
      </c>
      <c r="B103" s="18">
        <f t="shared" si="50"/>
        <v>149.918443018478</v>
      </c>
      <c r="C103" s="18">
        <f t="shared" si="50"/>
        <v>0</v>
      </c>
      <c r="D103" s="18">
        <f t="shared" si="50"/>
        <v>90.280102562292029</v>
      </c>
      <c r="E103" s="18">
        <f t="shared" si="50"/>
        <v>0</v>
      </c>
      <c r="F103" s="18">
        <f t="shared" si="50"/>
        <v>0</v>
      </c>
      <c r="G103" s="18">
        <f t="shared" si="50"/>
        <v>0</v>
      </c>
      <c r="H103" s="18">
        <f t="shared" si="50"/>
        <v>0</v>
      </c>
      <c r="I103" s="16">
        <f t="shared" si="51"/>
        <v>240.19854558077003</v>
      </c>
      <c r="K103" s="175">
        <v>0</v>
      </c>
    </row>
    <row r="104" spans="1:11" x14ac:dyDescent="0.25">
      <c r="A104" s="21" t="s">
        <v>23</v>
      </c>
      <c r="B104" s="22">
        <f t="shared" si="50"/>
        <v>300.25190895855053</v>
      </c>
      <c r="C104" s="22">
        <f t="shared" si="50"/>
        <v>1.194692614873474</v>
      </c>
      <c r="D104" s="22">
        <f t="shared" si="50"/>
        <v>25.581116160000001</v>
      </c>
      <c r="E104" s="22">
        <f t="shared" si="50"/>
        <v>0</v>
      </c>
      <c r="F104" s="22">
        <f t="shared" si="50"/>
        <v>0</v>
      </c>
      <c r="G104" s="22">
        <f t="shared" si="50"/>
        <v>0</v>
      </c>
      <c r="H104" s="22">
        <f t="shared" si="50"/>
        <v>0</v>
      </c>
      <c r="I104" s="24">
        <f t="shared" si="51"/>
        <v>327.02771773342403</v>
      </c>
      <c r="K104" s="175">
        <v>0</v>
      </c>
    </row>
    <row r="105" spans="1:11" ht="14.4" thickBot="1" x14ac:dyDescent="0.3">
      <c r="A105" s="32" t="s">
        <v>24</v>
      </c>
      <c r="B105" s="18">
        <f t="shared" si="50"/>
        <v>902.18485408671245</v>
      </c>
      <c r="C105" s="18">
        <f t="shared" si="50"/>
        <v>8.0361400584657044E-2</v>
      </c>
      <c r="D105" s="18">
        <f t="shared" si="50"/>
        <v>1203.4652549699738</v>
      </c>
      <c r="E105" s="18">
        <f t="shared" si="50"/>
        <v>606.7493025773523</v>
      </c>
      <c r="F105" s="18">
        <f t="shared" si="50"/>
        <v>0</v>
      </c>
      <c r="G105" s="18">
        <f t="shared" si="50"/>
        <v>487.00811576560056</v>
      </c>
      <c r="H105" s="18">
        <f t="shared" si="50"/>
        <v>0.57731119977643797</v>
      </c>
      <c r="I105" s="16">
        <f t="shared" si="51"/>
        <v>3200.0652</v>
      </c>
      <c r="K105" s="175">
        <v>0</v>
      </c>
    </row>
    <row r="106" spans="1:11" x14ac:dyDescent="0.25">
      <c r="A106" s="128" t="s">
        <v>25</v>
      </c>
      <c r="B106" s="129">
        <f>SUM(B85:B105)</f>
        <v>11463.297218371112</v>
      </c>
      <c r="C106" s="129">
        <f t="shared" ref="C106:H106" si="52">SUM(C85:C105)</f>
        <v>76.167475833158178</v>
      </c>
      <c r="D106" s="129">
        <f t="shared" si="52"/>
        <v>2714.8924811746956</v>
      </c>
      <c r="E106" s="129">
        <f t="shared" si="52"/>
        <v>678.73723373116457</v>
      </c>
      <c r="F106" s="129">
        <f t="shared" si="52"/>
        <v>718.62566305969472</v>
      </c>
      <c r="G106" s="129">
        <f t="shared" si="52"/>
        <v>487.00811576560056</v>
      </c>
      <c r="H106" s="129">
        <f t="shared" si="52"/>
        <v>0.57731119977643797</v>
      </c>
      <c r="I106" s="131">
        <v>16283.740520538993</v>
      </c>
      <c r="J106" s="177">
        <v>-144.43502140379314</v>
      </c>
      <c r="K106" s="175">
        <v>-144.43502140379314</v>
      </c>
    </row>
    <row r="107" spans="1:11" ht="13.5" customHeight="1" thickBot="1" x14ac:dyDescent="0.35">
      <c r="A107" s="61" t="s">
        <v>86</v>
      </c>
      <c r="B107" s="98">
        <f>IF($I106=0,"-",B106/$I106)</f>
        <v>0.70397198996828991</v>
      </c>
      <c r="C107" s="98">
        <f t="shared" ref="C107" si="53">IF($I106=0,"-",C106/$I106)</f>
        <v>4.6775171673293786E-3</v>
      </c>
      <c r="D107" s="98">
        <f t="shared" ref="D107" si="54">IF($I106=0,"-",D106/$I106)</f>
        <v>0.16672413059827071</v>
      </c>
      <c r="E107" s="98">
        <f t="shared" ref="E107" si="55">IF($I106=0,"-",E106/$I106)</f>
        <v>4.1681899369193483E-2</v>
      </c>
      <c r="F107" s="98">
        <f t="shared" ref="F107" si="56">IF($I106=0,"-",F106/$I106)</f>
        <v>4.4131485769702508E-2</v>
      </c>
      <c r="G107" s="98">
        <f t="shared" ref="G107" si="57">IF($I106=0,"-",G106/$I106)</f>
        <v>2.9907631796965071E-2</v>
      </c>
      <c r="H107" s="98">
        <f t="shared" ref="H107" si="58">IF($I106=0,"-",H106/$I106)</f>
        <v>3.5453230113085156E-5</v>
      </c>
      <c r="I107" s="100">
        <f>SUM(B107:H107)</f>
        <v>0.99113010789986422</v>
      </c>
    </row>
    <row r="108" spans="1:11" ht="13.5" customHeight="1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</row>
    <row r="109" spans="1:11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</row>
    <row r="110" spans="1:11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</row>
    <row r="111" spans="1:11" x14ac:dyDescent="0.25">
      <c r="A111" s="13" t="s">
        <v>6</v>
      </c>
      <c r="B111" s="199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</row>
    <row r="112" spans="1:11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59">SUM(B112:H112)</f>
        <v>0</v>
      </c>
    </row>
    <row r="113" spans="1:9" x14ac:dyDescent="0.25">
      <c r="A113" s="29" t="s">
        <v>8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59"/>
        <v>0</v>
      </c>
    </row>
    <row r="114" spans="1:9" x14ac:dyDescent="0.25">
      <c r="A114" s="21" t="s">
        <v>9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59"/>
        <v>0</v>
      </c>
    </row>
    <row r="115" spans="1:9" x14ac:dyDescent="0.25">
      <c r="A115" s="29" t="s">
        <v>10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59"/>
        <v>0</v>
      </c>
    </row>
    <row r="116" spans="1:9" x14ac:dyDescent="0.25">
      <c r="A116" s="21" t="s">
        <v>11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59"/>
        <v>0</v>
      </c>
    </row>
    <row r="117" spans="1:9" x14ac:dyDescent="0.25">
      <c r="A117" s="29" t="s">
        <v>12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59"/>
        <v>0</v>
      </c>
    </row>
    <row r="118" spans="1:9" x14ac:dyDescent="0.25">
      <c r="A118" s="21" t="s">
        <v>13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59"/>
        <v>0</v>
      </c>
    </row>
    <row r="119" spans="1:9" x14ac:dyDescent="0.25">
      <c r="A119" s="29" t="s">
        <v>14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59"/>
        <v>0</v>
      </c>
    </row>
    <row r="120" spans="1:9" x14ac:dyDescent="0.25">
      <c r="A120" s="21" t="s">
        <v>15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59"/>
        <v>0</v>
      </c>
    </row>
    <row r="121" spans="1:9" x14ac:dyDescent="0.25">
      <c r="A121" s="29" t="s">
        <v>16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59"/>
        <v>0</v>
      </c>
    </row>
    <row r="122" spans="1:9" x14ac:dyDescent="0.25">
      <c r="A122" s="21" t="s">
        <v>17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59"/>
        <v>0</v>
      </c>
    </row>
    <row r="123" spans="1:9" x14ac:dyDescent="0.25">
      <c r="A123" s="29" t="s">
        <v>136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59"/>
        <v>0</v>
      </c>
    </row>
    <row r="124" spans="1:9" x14ac:dyDescent="0.25">
      <c r="A124" s="21" t="s">
        <v>18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59"/>
        <v>0</v>
      </c>
    </row>
    <row r="125" spans="1:9" x14ac:dyDescent="0.25">
      <c r="A125" s="29" t="s">
        <v>19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59"/>
        <v>0</v>
      </c>
    </row>
    <row r="126" spans="1:9" x14ac:dyDescent="0.25">
      <c r="A126" s="21" t="s">
        <v>20</v>
      </c>
      <c r="B126" s="22">
        <v>0</v>
      </c>
      <c r="C126" s="22">
        <v>0</v>
      </c>
      <c r="D126" s="22">
        <v>1E-4</v>
      </c>
      <c r="E126" s="22">
        <v>0</v>
      </c>
      <c r="F126" s="214"/>
      <c r="G126" s="22">
        <v>0</v>
      </c>
      <c r="H126" s="23">
        <v>0</v>
      </c>
      <c r="I126" s="24">
        <f t="shared" si="59"/>
        <v>1E-4</v>
      </c>
    </row>
    <row r="127" spans="1:9" x14ac:dyDescent="0.25">
      <c r="A127" s="32" t="s">
        <v>58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59"/>
        <v>0</v>
      </c>
    </row>
    <row r="128" spans="1:9" x14ac:dyDescent="0.25">
      <c r="A128" s="21" t="s">
        <v>21</v>
      </c>
      <c r="B128" s="22">
        <v>0</v>
      </c>
      <c r="C128" s="22">
        <v>0</v>
      </c>
      <c r="D128" s="22">
        <v>1E-4</v>
      </c>
      <c r="E128" s="22">
        <v>0</v>
      </c>
      <c r="F128" s="214"/>
      <c r="G128" s="22">
        <v>0</v>
      </c>
      <c r="H128" s="23">
        <v>0</v>
      </c>
      <c r="I128" s="24">
        <f t="shared" si="59"/>
        <v>1E-4</v>
      </c>
    </row>
    <row r="129" spans="1:10" x14ac:dyDescent="0.25">
      <c r="A129" s="32" t="s">
        <v>22</v>
      </c>
      <c r="B129" s="18">
        <v>0</v>
      </c>
      <c r="C129" s="18">
        <v>0</v>
      </c>
      <c r="D129" s="18">
        <v>0</v>
      </c>
      <c r="E129" s="18">
        <v>0</v>
      </c>
      <c r="F129" s="214"/>
      <c r="G129" s="18">
        <v>0</v>
      </c>
      <c r="H129" s="30">
        <v>0</v>
      </c>
      <c r="I129" s="16">
        <f t="shared" si="59"/>
        <v>0</v>
      </c>
    </row>
    <row r="130" spans="1:10" x14ac:dyDescent="0.25">
      <c r="A130" s="21" t="s">
        <v>23</v>
      </c>
      <c r="B130" s="22">
        <v>0</v>
      </c>
      <c r="C130" s="22">
        <v>0</v>
      </c>
      <c r="D130" s="22">
        <v>0</v>
      </c>
      <c r="E130" s="22">
        <v>0</v>
      </c>
      <c r="F130" s="214"/>
      <c r="G130" s="22">
        <v>0</v>
      </c>
      <c r="H130" s="23">
        <v>0</v>
      </c>
      <c r="I130" s="24">
        <f t="shared" si="59"/>
        <v>0</v>
      </c>
    </row>
    <row r="131" spans="1:10" ht="14.4" thickBot="1" x14ac:dyDescent="0.3">
      <c r="A131" s="32" t="s">
        <v>24</v>
      </c>
      <c r="B131" s="18">
        <v>0</v>
      </c>
      <c r="C131" s="18">
        <v>0</v>
      </c>
      <c r="D131" s="18">
        <v>0</v>
      </c>
      <c r="E131" s="18">
        <v>2.9313524152142385</v>
      </c>
      <c r="F131" s="215"/>
      <c r="G131" s="18">
        <v>0.94891698823475235</v>
      </c>
      <c r="H131" s="18">
        <v>0</v>
      </c>
      <c r="I131" s="16">
        <f t="shared" si="59"/>
        <v>3.8802694034489909</v>
      </c>
    </row>
    <row r="132" spans="1:10" x14ac:dyDescent="0.25">
      <c r="A132" s="128" t="s">
        <v>25</v>
      </c>
      <c r="B132" s="181">
        <f>SUM(B111:B131)</f>
        <v>0</v>
      </c>
      <c r="C132" s="181">
        <f t="shared" ref="C132:H132" si="60">SUM(C111:C131)</f>
        <v>0</v>
      </c>
      <c r="D132" s="181">
        <f t="shared" si="60"/>
        <v>2.0000000000000001E-4</v>
      </c>
      <c r="E132" s="181">
        <f t="shared" si="60"/>
        <v>2.9313524152142385</v>
      </c>
      <c r="F132" s="181">
        <f t="shared" si="60"/>
        <v>0</v>
      </c>
      <c r="G132" s="181">
        <f t="shared" si="60"/>
        <v>0.94891698823475235</v>
      </c>
      <c r="H132" s="181">
        <f t="shared" si="60"/>
        <v>0</v>
      </c>
      <c r="I132" s="131">
        <f>SUM(I111:I131)</f>
        <v>3.8804694034489908</v>
      </c>
      <c r="J132" s="177">
        <v>0</v>
      </c>
    </row>
    <row r="133" spans="1:10" ht="15" thickBot="1" x14ac:dyDescent="0.35">
      <c r="A133" s="61" t="s">
        <v>86</v>
      </c>
      <c r="B133" s="98">
        <f>IF($I132=0,"-",B132/$I132)</f>
        <v>0</v>
      </c>
      <c r="C133" s="98">
        <f t="shared" ref="C133" si="61">IF($I132=0,"-",C132/$I132)</f>
        <v>0</v>
      </c>
      <c r="D133" s="98">
        <f t="shared" ref="D133" si="62">IF($I132=0,"-",D132/$I132)</f>
        <v>5.1540156410520459E-5</v>
      </c>
      <c r="E133" s="98">
        <f t="shared" ref="E133" si="63">IF($I132=0,"-",E132/$I132)</f>
        <v>0.75541180987249379</v>
      </c>
      <c r="F133" s="98">
        <f t="shared" ref="F133" si="64">IF($I132=0,"-",F132/$I132)</f>
        <v>0</v>
      </c>
      <c r="G133" s="98">
        <f t="shared" ref="G133" si="65">IF($I132=0,"-",G132/$I132)</f>
        <v>0.24453664997109567</v>
      </c>
      <c r="H133" s="98">
        <f t="shared" ref="H133" si="66">IF($I132=0,"-",H132/$I132)</f>
        <v>0</v>
      </c>
      <c r="I133" s="100">
        <f>SUM(B133:H133)</f>
        <v>1</v>
      </c>
    </row>
    <row r="134" spans="1:10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</row>
    <row r="135" spans="1:10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</row>
    <row r="136" spans="1:10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</row>
    <row r="137" spans="1:10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+B137+C137+D137+E137+G137+H137</f>
        <v>0</v>
      </c>
    </row>
    <row r="138" spans="1:10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67">+B138+C138+D138+E138+G138+H138</f>
        <v>0</v>
      </c>
    </row>
    <row r="139" spans="1:10" x14ac:dyDescent="0.25">
      <c r="A139" s="29" t="s">
        <v>8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67"/>
        <v>0</v>
      </c>
    </row>
    <row r="140" spans="1:10" x14ac:dyDescent="0.25">
      <c r="A140" s="21" t="s">
        <v>9</v>
      </c>
      <c r="B140" s="22">
        <v>0</v>
      </c>
      <c r="C140" s="22">
        <v>1.0000000000000001E-5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67"/>
        <v>1.0000000000000001E-5</v>
      </c>
    </row>
    <row r="141" spans="1:10" x14ac:dyDescent="0.25">
      <c r="A141" s="29" t="s">
        <v>10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67"/>
        <v>0</v>
      </c>
    </row>
    <row r="142" spans="1:10" x14ac:dyDescent="0.25">
      <c r="A142" s="21" t="s">
        <v>11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67"/>
        <v>0</v>
      </c>
    </row>
    <row r="143" spans="1:10" x14ac:dyDescent="0.25">
      <c r="A143" s="29" t="s">
        <v>12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67"/>
        <v>0</v>
      </c>
    </row>
    <row r="144" spans="1:10" x14ac:dyDescent="0.25">
      <c r="A144" s="21" t="s">
        <v>13</v>
      </c>
      <c r="B144" s="22">
        <v>0</v>
      </c>
      <c r="C144" s="22">
        <v>0</v>
      </c>
      <c r="D144" s="22">
        <v>0</v>
      </c>
      <c r="E144" s="22">
        <v>1E-4</v>
      </c>
      <c r="F144" s="214"/>
      <c r="G144" s="22">
        <v>0</v>
      </c>
      <c r="H144" s="23">
        <v>0</v>
      </c>
      <c r="I144" s="24">
        <f t="shared" si="67"/>
        <v>1E-4</v>
      </c>
    </row>
    <row r="145" spans="1:10" x14ac:dyDescent="0.25">
      <c r="A145" s="29" t="s">
        <v>14</v>
      </c>
      <c r="B145" s="18">
        <v>3.0000000000000001E-5</v>
      </c>
      <c r="C145" s="18">
        <v>2.0000000000000002E-5</v>
      </c>
      <c r="D145" s="18">
        <v>1.0000000000000001E-5</v>
      </c>
      <c r="E145" s="18">
        <v>0</v>
      </c>
      <c r="F145" s="214"/>
      <c r="G145" s="18">
        <v>0</v>
      </c>
      <c r="H145" s="30">
        <v>0</v>
      </c>
      <c r="I145" s="16">
        <f t="shared" si="67"/>
        <v>6.0000000000000002E-5</v>
      </c>
    </row>
    <row r="146" spans="1:10" x14ac:dyDescent="0.25">
      <c r="A146" s="21" t="s">
        <v>15</v>
      </c>
      <c r="B146" s="22">
        <v>0</v>
      </c>
      <c r="C146" s="22">
        <v>2.0000000000000002E-5</v>
      </c>
      <c r="D146" s="22">
        <v>0</v>
      </c>
      <c r="E146" s="22">
        <v>0</v>
      </c>
      <c r="F146" s="214"/>
      <c r="G146" s="22">
        <v>0</v>
      </c>
      <c r="H146" s="23">
        <v>0</v>
      </c>
      <c r="I146" s="24">
        <f t="shared" si="67"/>
        <v>2.0000000000000002E-5</v>
      </c>
    </row>
    <row r="147" spans="1:10" x14ac:dyDescent="0.25">
      <c r="A147" s="29" t="s">
        <v>16</v>
      </c>
      <c r="B147" s="18">
        <v>0</v>
      </c>
      <c r="C147" s="18">
        <v>0</v>
      </c>
      <c r="D147" s="18">
        <v>1.0000000000000001E-5</v>
      </c>
      <c r="E147" s="18">
        <v>0</v>
      </c>
      <c r="F147" s="214"/>
      <c r="G147" s="18">
        <v>0</v>
      </c>
      <c r="H147" s="30">
        <v>0</v>
      </c>
      <c r="I147" s="16">
        <f t="shared" si="67"/>
        <v>1.0000000000000001E-5</v>
      </c>
    </row>
    <row r="148" spans="1:10" x14ac:dyDescent="0.25">
      <c r="A148" s="21" t="s">
        <v>17</v>
      </c>
      <c r="B148" s="22">
        <v>0</v>
      </c>
      <c r="C148" s="22">
        <v>9.9999999999999995E-7</v>
      </c>
      <c r="D148" s="22">
        <v>0</v>
      </c>
      <c r="E148" s="22">
        <v>0</v>
      </c>
      <c r="F148" s="214"/>
      <c r="G148" s="22">
        <v>0</v>
      </c>
      <c r="H148" s="23">
        <v>0</v>
      </c>
      <c r="I148" s="24">
        <f t="shared" si="67"/>
        <v>9.9999999999999995E-7</v>
      </c>
    </row>
    <row r="149" spans="1:10" x14ac:dyDescent="0.25">
      <c r="A149" s="29" t="s">
        <v>136</v>
      </c>
      <c r="B149" s="18">
        <v>3.5497207308620604E-2</v>
      </c>
      <c r="C149" s="18">
        <v>1.6260947534317298</v>
      </c>
      <c r="D149" s="18">
        <v>0.33840803925964957</v>
      </c>
      <c r="E149" s="18">
        <v>0</v>
      </c>
      <c r="F149" s="214"/>
      <c r="G149" s="18">
        <v>0</v>
      </c>
      <c r="H149" s="30">
        <v>0</v>
      </c>
      <c r="I149" s="16">
        <f t="shared" si="67"/>
        <v>2</v>
      </c>
    </row>
    <row r="150" spans="1:10" x14ac:dyDescent="0.25">
      <c r="A150" s="21" t="s">
        <v>18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67"/>
        <v>0</v>
      </c>
    </row>
    <row r="151" spans="1:10" x14ac:dyDescent="0.25">
      <c r="A151" s="29" t="s">
        <v>19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67"/>
        <v>0</v>
      </c>
    </row>
    <row r="152" spans="1:10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67"/>
        <v>0</v>
      </c>
    </row>
    <row r="153" spans="1:10" x14ac:dyDescent="0.25">
      <c r="A153" s="32" t="s">
        <v>58</v>
      </c>
      <c r="B153" s="18">
        <v>1E-8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67"/>
        <v>1E-8</v>
      </c>
    </row>
    <row r="154" spans="1:10" x14ac:dyDescent="0.25">
      <c r="A154" s="21" t="s">
        <v>21</v>
      </c>
      <c r="B154" s="22">
        <v>0</v>
      </c>
      <c r="C154" s="22">
        <v>1E-8</v>
      </c>
      <c r="D154" s="22">
        <v>0</v>
      </c>
      <c r="E154" s="22">
        <v>0</v>
      </c>
      <c r="F154" s="214"/>
      <c r="G154" s="22">
        <v>0</v>
      </c>
      <c r="H154" s="23">
        <v>0</v>
      </c>
      <c r="I154" s="24">
        <f t="shared" si="67"/>
        <v>1E-8</v>
      </c>
    </row>
    <row r="155" spans="1:10" x14ac:dyDescent="0.25">
      <c r="A155" s="32" t="s">
        <v>22</v>
      </c>
      <c r="B155" s="18">
        <v>0</v>
      </c>
      <c r="C155" s="18">
        <v>0</v>
      </c>
      <c r="D155" s="18">
        <v>0</v>
      </c>
      <c r="E155" s="18">
        <v>0</v>
      </c>
      <c r="F155" s="214"/>
      <c r="G155" s="18">
        <v>0</v>
      </c>
      <c r="H155" s="30">
        <v>0</v>
      </c>
      <c r="I155" s="16">
        <f t="shared" si="67"/>
        <v>0</v>
      </c>
    </row>
    <row r="156" spans="1:10" x14ac:dyDescent="0.25">
      <c r="A156" s="21" t="s">
        <v>23</v>
      </c>
      <c r="B156" s="22">
        <v>53.140333499028998</v>
      </c>
      <c r="C156" s="22">
        <v>0</v>
      </c>
      <c r="D156" s="22">
        <v>2.1772665009709979</v>
      </c>
      <c r="E156" s="22">
        <v>0</v>
      </c>
      <c r="F156" s="214"/>
      <c r="G156" s="22">
        <v>0</v>
      </c>
      <c r="H156" s="23">
        <v>0</v>
      </c>
      <c r="I156" s="24">
        <f t="shared" si="67"/>
        <v>55.317599999999999</v>
      </c>
    </row>
    <row r="157" spans="1:10" ht="14.4" thickBot="1" x14ac:dyDescent="0.3">
      <c r="A157" s="32" t="s">
        <v>24</v>
      </c>
      <c r="B157" s="18">
        <v>0.45470735192325773</v>
      </c>
      <c r="C157" s="18">
        <v>2.5026318502403763E-3</v>
      </c>
      <c r="D157" s="18">
        <v>2.0877163447359406</v>
      </c>
      <c r="E157" s="18">
        <v>46.310743572858954</v>
      </c>
      <c r="F157" s="215"/>
      <c r="G157" s="18">
        <v>0.88361674052362071</v>
      </c>
      <c r="H157" s="30">
        <v>5.488313358107983</v>
      </c>
      <c r="I157" s="16">
        <f t="shared" si="67"/>
        <v>55.227599999999995</v>
      </c>
    </row>
    <row r="158" spans="1:10" x14ac:dyDescent="0.25">
      <c r="A158" s="128" t="s">
        <v>25</v>
      </c>
      <c r="B158" s="129">
        <f>SUM(B137:B157)</f>
        <v>53.630568068260878</v>
      </c>
      <c r="C158" s="129">
        <f t="shared" ref="C158" si="68">SUM(C137:C157)</f>
        <v>1.6286483952819701</v>
      </c>
      <c r="D158" s="129">
        <f t="shared" ref="D158" si="69">SUM(D137:D157)</f>
        <v>4.6034108849665882</v>
      </c>
      <c r="E158" s="129">
        <f t="shared" ref="E158" si="70">SUM(E137:E157)</f>
        <v>46.310843572858957</v>
      </c>
      <c r="F158" s="129">
        <f t="shared" ref="F158" si="71">SUM(F137:F157)</f>
        <v>0</v>
      </c>
      <c r="G158" s="129">
        <f t="shared" ref="G158" si="72">SUM(G137:G157)</f>
        <v>0.88361674052362071</v>
      </c>
      <c r="H158" s="129">
        <f t="shared" ref="H158" si="73">SUM(H137:H157)</f>
        <v>5.488313358107983</v>
      </c>
      <c r="I158" s="129">
        <f>SUM(I137:I157)</f>
        <v>112.54540101999999</v>
      </c>
      <c r="J158" s="177">
        <v>0</v>
      </c>
    </row>
    <row r="159" spans="1:10" ht="15" thickBot="1" x14ac:dyDescent="0.35">
      <c r="A159" s="61" t="s">
        <v>86</v>
      </c>
      <c r="B159" s="98">
        <f>IF($I158=0,"-",B158/$I158)</f>
        <v>0.47652385243827428</v>
      </c>
      <c r="C159" s="98">
        <f t="shared" ref="C159" si="74">IF($I158=0,"-",C158/$I158)</f>
        <v>1.4471034627106173E-2</v>
      </c>
      <c r="D159" s="98">
        <f t="shared" ref="D159" si="75">IF($I158=0,"-",D158/$I158)</f>
        <v>4.0902700983299484E-2</v>
      </c>
      <c r="E159" s="98">
        <f t="shared" ref="E159" si="76">IF($I158=0,"-",E158/$I158)</f>
        <v>0.41148588172544914</v>
      </c>
      <c r="F159" s="98">
        <f t="shared" ref="F159" si="77">IF($I158=0,"-",F158/$I158)</f>
        <v>0</v>
      </c>
      <c r="G159" s="98">
        <f t="shared" ref="G159" si="78">IF($I158=0,"-",G158/$I158)</f>
        <v>7.851202559281803E-3</v>
      </c>
      <c r="H159" s="98">
        <f t="shared" ref="H159" si="79">IF($I158=0,"-",H158/$I158)</f>
        <v>4.8765327666589212E-2</v>
      </c>
      <c r="I159" s="100">
        <f>SUM(B159:H159)</f>
        <v>1</v>
      </c>
    </row>
    <row r="160" spans="1:10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</row>
    <row r="161" spans="1:9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</row>
    <row r="162" spans="1:9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</row>
    <row r="163" spans="1:9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+B163+C163+D163+E163+G163+H163</f>
        <v>0</v>
      </c>
    </row>
    <row r="164" spans="1:9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80">+B164+C164+D164+E164+G164+H164</f>
        <v>0</v>
      </c>
    </row>
    <row r="165" spans="1:9" x14ac:dyDescent="0.25">
      <c r="A165" s="29" t="s">
        <v>8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80"/>
        <v>0</v>
      </c>
    </row>
    <row r="166" spans="1:9" x14ac:dyDescent="0.25">
      <c r="A166" s="21" t="s">
        <v>9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80"/>
        <v>0</v>
      </c>
    </row>
    <row r="167" spans="1:9" x14ac:dyDescent="0.25">
      <c r="A167" s="29" t="s">
        <v>10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80"/>
        <v>0</v>
      </c>
    </row>
    <row r="168" spans="1:9" x14ac:dyDescent="0.25">
      <c r="A168" s="21" t="s">
        <v>11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80"/>
        <v>0</v>
      </c>
    </row>
    <row r="169" spans="1:9" x14ac:dyDescent="0.25">
      <c r="A169" s="29" t="s">
        <v>12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80"/>
        <v>0</v>
      </c>
    </row>
    <row r="170" spans="1:9" x14ac:dyDescent="0.25">
      <c r="A170" s="21" t="s">
        <v>13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80"/>
        <v>0</v>
      </c>
    </row>
    <row r="171" spans="1:9" x14ac:dyDescent="0.25">
      <c r="A171" s="29" t="s">
        <v>14</v>
      </c>
      <c r="B171" s="18">
        <v>1.0000000000000001E-9</v>
      </c>
      <c r="C171" s="18">
        <v>9.9999999999999995E-8</v>
      </c>
      <c r="D171" s="18">
        <v>1E-8</v>
      </c>
      <c r="E171" s="18">
        <v>1E-8</v>
      </c>
      <c r="F171" s="214"/>
      <c r="G171" s="18">
        <v>0</v>
      </c>
      <c r="H171" s="30">
        <v>0</v>
      </c>
      <c r="I171" s="16">
        <f t="shared" si="80"/>
        <v>1.2099999999999998E-7</v>
      </c>
    </row>
    <row r="172" spans="1:9" x14ac:dyDescent="0.25">
      <c r="A172" s="21" t="s">
        <v>15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80"/>
        <v>0</v>
      </c>
    </row>
    <row r="173" spans="1:9" x14ac:dyDescent="0.25">
      <c r="A173" s="29" t="s">
        <v>16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80"/>
        <v>0</v>
      </c>
    </row>
    <row r="174" spans="1:9" x14ac:dyDescent="0.25">
      <c r="A174" s="21" t="s">
        <v>17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80"/>
        <v>0</v>
      </c>
    </row>
    <row r="175" spans="1:9" x14ac:dyDescent="0.25">
      <c r="A175" s="29" t="s">
        <v>136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80"/>
        <v>0</v>
      </c>
    </row>
    <row r="176" spans="1:9" x14ac:dyDescent="0.25">
      <c r="A176" s="21" t="s">
        <v>18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80"/>
        <v>0</v>
      </c>
    </row>
    <row r="177" spans="1:11" x14ac:dyDescent="0.25">
      <c r="A177" s="29" t="s">
        <v>19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80"/>
        <v>0</v>
      </c>
    </row>
    <row r="178" spans="1:11" s="133" customFormat="1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80"/>
        <v>0</v>
      </c>
      <c r="K178" s="175"/>
    </row>
    <row r="179" spans="1:11" x14ac:dyDescent="0.25">
      <c r="A179" s="32" t="s">
        <v>58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80"/>
        <v>0</v>
      </c>
    </row>
    <row r="180" spans="1:11" x14ac:dyDescent="0.25">
      <c r="A180" s="21" t="s">
        <v>21</v>
      </c>
      <c r="B180" s="22">
        <v>1E-10</v>
      </c>
      <c r="C180" s="22">
        <v>0</v>
      </c>
      <c r="D180" s="22">
        <v>0</v>
      </c>
      <c r="E180" s="22">
        <v>0</v>
      </c>
      <c r="F180" s="214"/>
      <c r="G180" s="22">
        <v>0</v>
      </c>
      <c r="H180" s="23">
        <v>0</v>
      </c>
      <c r="I180" s="24">
        <f t="shared" si="80"/>
        <v>1E-10</v>
      </c>
    </row>
    <row r="181" spans="1:11" x14ac:dyDescent="0.25">
      <c r="A181" s="32" t="s">
        <v>22</v>
      </c>
      <c r="B181" s="18">
        <v>0</v>
      </c>
      <c r="C181" s="18">
        <v>0</v>
      </c>
      <c r="D181" s="18">
        <v>0</v>
      </c>
      <c r="E181" s="18">
        <v>0</v>
      </c>
      <c r="F181" s="214"/>
      <c r="G181" s="18">
        <v>0</v>
      </c>
      <c r="H181" s="30">
        <v>0</v>
      </c>
      <c r="I181" s="16">
        <f t="shared" si="80"/>
        <v>0</v>
      </c>
    </row>
    <row r="182" spans="1:11" x14ac:dyDescent="0.25">
      <c r="A182" s="21" t="s">
        <v>23</v>
      </c>
      <c r="B182" s="22">
        <v>9.9999999999999995E-8</v>
      </c>
      <c r="C182" s="22">
        <v>0</v>
      </c>
      <c r="D182" s="22">
        <v>0</v>
      </c>
      <c r="E182" s="22">
        <v>0</v>
      </c>
      <c r="F182" s="214"/>
      <c r="G182" s="22">
        <v>0</v>
      </c>
      <c r="H182" s="23">
        <v>0</v>
      </c>
      <c r="I182" s="24">
        <f t="shared" si="80"/>
        <v>9.9999999999999995E-8</v>
      </c>
    </row>
    <row r="183" spans="1:11" ht="14.4" thickBot="1" x14ac:dyDescent="0.3">
      <c r="A183" s="32" t="s">
        <v>24</v>
      </c>
      <c r="B183" s="18">
        <v>0</v>
      </c>
      <c r="C183" s="18">
        <v>0</v>
      </c>
      <c r="D183" s="18">
        <v>0</v>
      </c>
      <c r="E183" s="18">
        <v>0</v>
      </c>
      <c r="F183" s="215"/>
      <c r="G183" s="18">
        <v>0</v>
      </c>
      <c r="H183" s="30">
        <v>0</v>
      </c>
      <c r="I183" s="16">
        <f t="shared" si="80"/>
        <v>0</v>
      </c>
    </row>
    <row r="184" spans="1:11" x14ac:dyDescent="0.25">
      <c r="A184" s="128" t="s">
        <v>25</v>
      </c>
      <c r="B184" s="129">
        <f>SUM(B163:B183)</f>
        <v>1.011E-7</v>
      </c>
      <c r="C184" s="129">
        <f t="shared" ref="C184" si="81">SUM(C163:C183)</f>
        <v>9.9999999999999995E-8</v>
      </c>
      <c r="D184" s="129">
        <f t="shared" ref="D184" si="82">SUM(D163:D183)</f>
        <v>1E-8</v>
      </c>
      <c r="E184" s="129">
        <f t="shared" ref="E184" si="83">SUM(E163:E183)</f>
        <v>1E-8</v>
      </c>
      <c r="F184" s="129">
        <f t="shared" ref="F184" si="84">SUM(F163:F183)</f>
        <v>0</v>
      </c>
      <c r="G184" s="129">
        <f t="shared" ref="G184" si="85">SUM(G163:G183)</f>
        <v>0</v>
      </c>
      <c r="H184" s="130">
        <f t="shared" ref="H184" si="86">SUM(H163:H183)</f>
        <v>0</v>
      </c>
      <c r="I184" s="131">
        <f>SUM(I163:I183)</f>
        <v>2.2109999999999999E-7</v>
      </c>
    </row>
    <row r="185" spans="1:11" ht="15" thickBot="1" x14ac:dyDescent="0.35">
      <c r="A185" s="61" t="s">
        <v>86</v>
      </c>
      <c r="B185" s="98">
        <f>IF($I184=0,"-",B184/$I184)</f>
        <v>0.45725915875169609</v>
      </c>
      <c r="C185" s="98">
        <f t="shared" ref="C185" si="87">IF($I184=0,"-",C184/$I184)</f>
        <v>0.45228403437358661</v>
      </c>
      <c r="D185" s="98">
        <f t="shared" ref="D185" si="88">IF($I184=0,"-",D184/$I184)</f>
        <v>4.5228403437358664E-2</v>
      </c>
      <c r="E185" s="98">
        <f t="shared" ref="E185" si="89">IF($I184=0,"-",E184/$I184)</f>
        <v>4.5228403437358664E-2</v>
      </c>
      <c r="F185" s="98">
        <f t="shared" ref="F185" si="90">IF($I184=0,"-",F184/$I184)</f>
        <v>0</v>
      </c>
      <c r="G185" s="98">
        <f t="shared" ref="G185" si="91">IF($I184=0,"-",G184/$I184)</f>
        <v>0</v>
      </c>
      <c r="H185" s="98">
        <f t="shared" ref="H185" si="92">IF($I184=0,"-",H184/$I184)</f>
        <v>0</v>
      </c>
      <c r="I185" s="100">
        <f>SUM(B185:H185)</f>
        <v>1</v>
      </c>
    </row>
    <row r="186" spans="1:11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</row>
    <row r="187" spans="1:11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</row>
    <row r="188" spans="1:11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</row>
    <row r="189" spans="1:11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+B189+C189+D189+E189+G189+H189</f>
        <v>0</v>
      </c>
    </row>
    <row r="190" spans="1:11" x14ac:dyDescent="0.25">
      <c r="A190" s="21" t="s">
        <v>7</v>
      </c>
      <c r="B190" s="22">
        <v>0</v>
      </c>
      <c r="C190" s="22">
        <v>0</v>
      </c>
      <c r="D190" s="22">
        <v>1E-8</v>
      </c>
      <c r="E190" s="22">
        <v>0</v>
      </c>
      <c r="F190" s="214"/>
      <c r="G190" s="22">
        <v>0</v>
      </c>
      <c r="H190" s="23">
        <v>0</v>
      </c>
      <c r="I190" s="24">
        <f t="shared" ref="I190:I209" si="93">+B190+C190+D190+E190+G190+H190</f>
        <v>1E-8</v>
      </c>
    </row>
    <row r="191" spans="1:11" x14ac:dyDescent="0.25">
      <c r="A191" s="29" t="s">
        <v>8</v>
      </c>
      <c r="B191" s="18">
        <v>0</v>
      </c>
      <c r="C191" s="18">
        <v>0</v>
      </c>
      <c r="D191" s="18">
        <v>1E-8</v>
      </c>
      <c r="E191" s="18">
        <v>0</v>
      </c>
      <c r="F191" s="214"/>
      <c r="G191" s="18">
        <v>0</v>
      </c>
      <c r="H191" s="30">
        <v>0</v>
      </c>
      <c r="I191" s="16">
        <f t="shared" si="93"/>
        <v>1E-8</v>
      </c>
    </row>
    <row r="192" spans="1:11" x14ac:dyDescent="0.25">
      <c r="A192" s="21" t="s">
        <v>9</v>
      </c>
      <c r="B192" s="22">
        <v>0</v>
      </c>
      <c r="C192" s="22">
        <v>0</v>
      </c>
      <c r="D192" s="22">
        <v>1E-8</v>
      </c>
      <c r="E192" s="22">
        <v>0</v>
      </c>
      <c r="F192" s="214"/>
      <c r="G192" s="22">
        <v>0</v>
      </c>
      <c r="H192" s="23">
        <v>0</v>
      </c>
      <c r="I192" s="24">
        <f t="shared" si="93"/>
        <v>1E-8</v>
      </c>
    </row>
    <row r="193" spans="1:9" x14ac:dyDescent="0.25">
      <c r="A193" s="29" t="s">
        <v>10</v>
      </c>
      <c r="B193" s="18">
        <v>0</v>
      </c>
      <c r="C193" s="18">
        <v>0</v>
      </c>
      <c r="D193" s="18">
        <v>1E-8</v>
      </c>
      <c r="E193" s="18">
        <v>0</v>
      </c>
      <c r="F193" s="214"/>
      <c r="G193" s="18">
        <v>0</v>
      </c>
      <c r="H193" s="30">
        <v>0</v>
      </c>
      <c r="I193" s="16">
        <f t="shared" si="93"/>
        <v>1E-8</v>
      </c>
    </row>
    <row r="194" spans="1:9" x14ac:dyDescent="0.25">
      <c r="A194" s="21" t="s">
        <v>11</v>
      </c>
      <c r="B194" s="22">
        <v>0</v>
      </c>
      <c r="C194" s="22">
        <v>0</v>
      </c>
      <c r="D194" s="22">
        <v>1E-8</v>
      </c>
      <c r="E194" s="22">
        <v>0</v>
      </c>
      <c r="F194" s="214"/>
      <c r="G194" s="22">
        <v>0</v>
      </c>
      <c r="H194" s="23">
        <v>0</v>
      </c>
      <c r="I194" s="24">
        <f t="shared" si="93"/>
        <v>1E-8</v>
      </c>
    </row>
    <row r="195" spans="1:9" x14ac:dyDescent="0.25">
      <c r="A195" s="29" t="s">
        <v>12</v>
      </c>
      <c r="B195" s="18">
        <v>0</v>
      </c>
      <c r="C195" s="18">
        <v>0</v>
      </c>
      <c r="D195" s="18">
        <v>1E-8</v>
      </c>
      <c r="E195" s="18">
        <v>0</v>
      </c>
      <c r="F195" s="214"/>
      <c r="G195" s="18">
        <v>0</v>
      </c>
      <c r="H195" s="30">
        <v>0</v>
      </c>
      <c r="I195" s="16">
        <f t="shared" si="93"/>
        <v>1E-8</v>
      </c>
    </row>
    <row r="196" spans="1:9" x14ac:dyDescent="0.25">
      <c r="A196" s="21" t="s">
        <v>13</v>
      </c>
      <c r="B196" s="22">
        <v>1E-8</v>
      </c>
      <c r="C196" s="22">
        <v>1E-8</v>
      </c>
      <c r="D196" s="22">
        <v>1E-8</v>
      </c>
      <c r="E196" s="22">
        <v>0.40388620196605846</v>
      </c>
      <c r="F196" s="214"/>
      <c r="G196" s="22">
        <v>0</v>
      </c>
      <c r="H196" s="23">
        <v>0</v>
      </c>
      <c r="I196" s="24">
        <f t="shared" si="93"/>
        <v>0.40388623196605844</v>
      </c>
    </row>
    <row r="197" spans="1:9" x14ac:dyDescent="0.25">
      <c r="A197" s="29" t="s">
        <v>14</v>
      </c>
      <c r="B197" s="18">
        <v>1E-8</v>
      </c>
      <c r="C197" s="18">
        <v>1E-8</v>
      </c>
      <c r="D197" s="18">
        <v>1E-8</v>
      </c>
      <c r="E197" s="18">
        <v>0</v>
      </c>
      <c r="F197" s="214"/>
      <c r="G197" s="18">
        <v>0</v>
      </c>
      <c r="H197" s="30">
        <v>0</v>
      </c>
      <c r="I197" s="16">
        <f t="shared" si="93"/>
        <v>3.0000000000000004E-8</v>
      </c>
    </row>
    <row r="198" spans="1:9" x14ac:dyDescent="0.25">
      <c r="A198" s="21" t="s">
        <v>15</v>
      </c>
      <c r="B198" s="22">
        <v>7.0249207887451135</v>
      </c>
      <c r="C198" s="22">
        <v>3.1210277007774625</v>
      </c>
      <c r="D198" s="22">
        <v>141.85405154047743</v>
      </c>
      <c r="E198" s="22">
        <v>0</v>
      </c>
      <c r="F198" s="214"/>
      <c r="G198" s="22">
        <v>0</v>
      </c>
      <c r="H198" s="23">
        <v>0</v>
      </c>
      <c r="I198" s="24">
        <f t="shared" si="93"/>
        <v>152.00000003</v>
      </c>
    </row>
    <row r="199" spans="1:9" x14ac:dyDescent="0.25">
      <c r="A199" s="29" t="s">
        <v>16</v>
      </c>
      <c r="B199" s="18">
        <v>1E-8</v>
      </c>
      <c r="C199" s="18">
        <v>1E-8</v>
      </c>
      <c r="D199" s="18">
        <v>1E-8</v>
      </c>
      <c r="E199" s="18">
        <v>0</v>
      </c>
      <c r="F199" s="214"/>
      <c r="G199" s="18">
        <v>0</v>
      </c>
      <c r="H199" s="30">
        <v>0</v>
      </c>
      <c r="I199" s="16">
        <f t="shared" si="93"/>
        <v>3.0000000000000004E-8</v>
      </c>
    </row>
    <row r="200" spans="1:9" x14ac:dyDescent="0.25">
      <c r="A200" s="21" t="s">
        <v>17</v>
      </c>
      <c r="B200" s="22">
        <v>1E-8</v>
      </c>
      <c r="C200" s="22">
        <v>1E-8</v>
      </c>
      <c r="D200" s="22">
        <v>0</v>
      </c>
      <c r="E200" s="22">
        <v>0</v>
      </c>
      <c r="F200" s="214"/>
      <c r="G200" s="22">
        <v>0</v>
      </c>
      <c r="H200" s="23">
        <v>0</v>
      </c>
      <c r="I200" s="24">
        <f t="shared" si="93"/>
        <v>2E-8</v>
      </c>
    </row>
    <row r="201" spans="1:9" x14ac:dyDescent="0.25">
      <c r="A201" s="29" t="s">
        <v>136</v>
      </c>
      <c r="B201" s="18">
        <v>29.117558069561856</v>
      </c>
      <c r="C201" s="18">
        <v>1.5643806297513587</v>
      </c>
      <c r="D201" s="18">
        <v>162.89697833276574</v>
      </c>
      <c r="E201" s="18">
        <v>12.421082997921072</v>
      </c>
      <c r="F201" s="214"/>
      <c r="G201" s="18">
        <v>0</v>
      </c>
      <c r="H201" s="30">
        <v>0</v>
      </c>
      <c r="I201" s="16">
        <f t="shared" si="93"/>
        <v>206.00000003000002</v>
      </c>
    </row>
    <row r="202" spans="1:9" x14ac:dyDescent="0.25">
      <c r="A202" s="21" t="s">
        <v>18</v>
      </c>
      <c r="B202" s="22">
        <v>1E-8</v>
      </c>
      <c r="C202" s="22">
        <v>1E-8</v>
      </c>
      <c r="D202" s="22">
        <v>1E-8</v>
      </c>
      <c r="E202" s="22">
        <v>0</v>
      </c>
      <c r="F202" s="214"/>
      <c r="G202" s="22">
        <v>0</v>
      </c>
      <c r="H202" s="23">
        <v>0</v>
      </c>
      <c r="I202" s="24">
        <f t="shared" si="93"/>
        <v>3.0000000000000004E-8</v>
      </c>
    </row>
    <row r="203" spans="1:9" x14ac:dyDescent="0.25">
      <c r="A203" s="29" t="s">
        <v>19</v>
      </c>
      <c r="B203" s="18">
        <v>1E-8</v>
      </c>
      <c r="C203" s="18">
        <v>1E-8</v>
      </c>
      <c r="D203" s="18">
        <v>1E-8</v>
      </c>
      <c r="E203" s="18">
        <v>0</v>
      </c>
      <c r="F203" s="214"/>
      <c r="G203" s="18">
        <v>0</v>
      </c>
      <c r="H203" s="30">
        <v>0</v>
      </c>
      <c r="I203" s="16">
        <f t="shared" si="93"/>
        <v>3.0000000000000004E-8</v>
      </c>
    </row>
    <row r="204" spans="1:9" x14ac:dyDescent="0.25">
      <c r="A204" s="21" t="s">
        <v>20</v>
      </c>
      <c r="B204" s="22">
        <v>1E-8</v>
      </c>
      <c r="C204" s="22">
        <v>1E-8</v>
      </c>
      <c r="D204" s="22">
        <v>1E-8</v>
      </c>
      <c r="E204" s="22">
        <v>0</v>
      </c>
      <c r="F204" s="214"/>
      <c r="G204" s="22">
        <v>0</v>
      </c>
      <c r="H204" s="23">
        <v>0</v>
      </c>
      <c r="I204" s="24">
        <f t="shared" si="93"/>
        <v>3.0000000000000004E-8</v>
      </c>
    </row>
    <row r="205" spans="1:9" x14ac:dyDescent="0.25">
      <c r="A205" s="32" t="s">
        <v>58</v>
      </c>
      <c r="B205" s="18">
        <v>1E-8</v>
      </c>
      <c r="C205" s="18">
        <v>1E-8</v>
      </c>
      <c r="D205" s="18">
        <v>1E-8</v>
      </c>
      <c r="E205" s="18">
        <v>0</v>
      </c>
      <c r="F205" s="214"/>
      <c r="G205" s="18">
        <v>0</v>
      </c>
      <c r="H205" s="30">
        <v>0</v>
      </c>
      <c r="I205" s="16">
        <f t="shared" si="93"/>
        <v>3.0000000000000004E-8</v>
      </c>
    </row>
    <row r="206" spans="1:9" x14ac:dyDescent="0.25">
      <c r="A206" s="21" t="s">
        <v>21</v>
      </c>
      <c r="B206" s="22">
        <v>1E-8</v>
      </c>
      <c r="C206" s="22">
        <v>1E-8</v>
      </c>
      <c r="D206" s="22">
        <v>1E-8</v>
      </c>
      <c r="E206" s="22">
        <v>0</v>
      </c>
      <c r="F206" s="214"/>
      <c r="G206" s="22">
        <v>0</v>
      </c>
      <c r="H206" s="23">
        <v>0</v>
      </c>
      <c r="I206" s="24">
        <f t="shared" si="93"/>
        <v>3.0000000000000004E-8</v>
      </c>
    </row>
    <row r="207" spans="1:9" x14ac:dyDescent="0.25">
      <c r="A207" s="32" t="s">
        <v>22</v>
      </c>
      <c r="B207" s="18">
        <v>1E-8</v>
      </c>
      <c r="C207" s="18">
        <v>1E-8</v>
      </c>
      <c r="D207" s="18">
        <v>1E-8</v>
      </c>
      <c r="E207" s="18">
        <v>0</v>
      </c>
      <c r="F207" s="214"/>
      <c r="G207" s="18">
        <v>0</v>
      </c>
      <c r="H207" s="30">
        <v>0</v>
      </c>
      <c r="I207" s="16">
        <f t="shared" si="93"/>
        <v>3.0000000000000004E-8</v>
      </c>
    </row>
    <row r="208" spans="1:9" x14ac:dyDescent="0.25">
      <c r="A208" s="21" t="s">
        <v>23</v>
      </c>
      <c r="B208" s="22">
        <v>1E-8</v>
      </c>
      <c r="C208" s="22">
        <v>1E-8</v>
      </c>
      <c r="D208" s="22">
        <v>1E-8</v>
      </c>
      <c r="E208" s="22">
        <v>0</v>
      </c>
      <c r="F208" s="214"/>
      <c r="G208" s="22">
        <v>0</v>
      </c>
      <c r="H208" s="23">
        <v>0</v>
      </c>
      <c r="I208" s="24">
        <f t="shared" si="93"/>
        <v>3.0000000000000004E-8</v>
      </c>
    </row>
    <row r="209" spans="1:10" ht="14.4" thickBot="1" x14ac:dyDescent="0.3">
      <c r="A209" s="32" t="s">
        <v>24</v>
      </c>
      <c r="B209" s="18">
        <v>8.7179640040330686E-2</v>
      </c>
      <c r="C209" s="18">
        <v>3.0786961884125184E-2</v>
      </c>
      <c r="D209" s="18">
        <v>23.344021297555706</v>
      </c>
      <c r="E209" s="18">
        <v>16.028660007957246</v>
      </c>
      <c r="F209" s="215"/>
      <c r="G209" s="18">
        <v>1.2539685670597509</v>
      </c>
      <c r="H209" s="18">
        <v>7.57835555028466E-2</v>
      </c>
      <c r="I209" s="16">
        <f t="shared" si="93"/>
        <v>40.820400030000002</v>
      </c>
    </row>
    <row r="210" spans="1:10" x14ac:dyDescent="0.25">
      <c r="A210" s="128" t="s">
        <v>25</v>
      </c>
      <c r="B210" s="129">
        <f>SUM(B189:B209)</f>
        <v>36.229658608347307</v>
      </c>
      <c r="C210" s="129">
        <f t="shared" ref="C210" si="94">SUM(C189:C209)</f>
        <v>4.7161954024129455</v>
      </c>
      <c r="D210" s="129">
        <f t="shared" ref="D210" si="95">SUM(D189:D209)</f>
        <v>328.09505133079892</v>
      </c>
      <c r="E210" s="129">
        <f t="shared" ref="E210" si="96">SUM(E189:E209)</f>
        <v>28.853629207844378</v>
      </c>
      <c r="F210" s="129">
        <f t="shared" ref="F210" si="97">SUM(F189:F209)</f>
        <v>0</v>
      </c>
      <c r="G210" s="129">
        <f t="shared" ref="G210" si="98">SUM(G189:G209)</f>
        <v>1.2539685670597509</v>
      </c>
      <c r="H210" s="129">
        <f t="shared" ref="H210" si="99">SUM(H189:H209)</f>
        <v>7.57835555028466E-2</v>
      </c>
      <c r="I210" s="129">
        <f>SUM(I189:I209)</f>
        <v>399.22428667196618</v>
      </c>
      <c r="J210" s="177">
        <v>3.0000023798493203E-8</v>
      </c>
    </row>
    <row r="211" spans="1:10" ht="15" thickBot="1" x14ac:dyDescent="0.35">
      <c r="A211" s="61" t="s">
        <v>86</v>
      </c>
      <c r="B211" s="98">
        <f>IF($I210=0,"-",B210/$I210)</f>
        <v>9.075013674735781E-2</v>
      </c>
      <c r="C211" s="98">
        <f t="shared" ref="C211" si="100">IF($I210=0,"-",C210/$I210)</f>
        <v>1.1813398031788932E-2</v>
      </c>
      <c r="D211" s="98">
        <f t="shared" ref="D211" si="101">IF($I210=0,"-",D210/$I210)</f>
        <v>0.82183139223788615</v>
      </c>
      <c r="E211" s="98">
        <f t="shared" ref="E211" si="102">IF($I210=0,"-",E210/$I210)</f>
        <v>7.2274233234594698E-2</v>
      </c>
      <c r="F211" s="98">
        <f t="shared" ref="F211" si="103">IF($I210=0,"-",F210/$I210)</f>
        <v>0</v>
      </c>
      <c r="G211" s="98">
        <f t="shared" ref="G211" si="104">IF($I210=0,"-",G210/$I210)</f>
        <v>3.1410127312472584E-3</v>
      </c>
      <c r="H211" s="98">
        <f t="shared" ref="H211" si="105">IF($I210=0,"-",H210/$I210)</f>
        <v>1.8982701712512868E-4</v>
      </c>
      <c r="I211" s="100">
        <f>SUM(B211:H211)</f>
        <v>0.99999999999999989</v>
      </c>
    </row>
    <row r="212" spans="1:10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</row>
    <row r="213" spans="1:10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</row>
    <row r="214" spans="1:10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</row>
    <row r="215" spans="1:10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+B215+C215+D215+E215+G215+H215</f>
        <v>0</v>
      </c>
    </row>
    <row r="216" spans="1:10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106">+B216+C216+D216+E216+G216+H216</f>
        <v>0</v>
      </c>
    </row>
    <row r="217" spans="1:10" x14ac:dyDescent="0.25">
      <c r="A217" s="29" t="s">
        <v>8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106"/>
        <v>0</v>
      </c>
    </row>
    <row r="218" spans="1:10" x14ac:dyDescent="0.25">
      <c r="A218" s="21" t="s">
        <v>9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106"/>
        <v>0</v>
      </c>
    </row>
    <row r="219" spans="1:10" x14ac:dyDescent="0.25">
      <c r="A219" s="29" t="s">
        <v>10</v>
      </c>
      <c r="B219" s="18">
        <v>0</v>
      </c>
      <c r="C219" s="18">
        <v>0</v>
      </c>
      <c r="D219" s="18">
        <v>0</v>
      </c>
      <c r="E219" s="18">
        <v>0</v>
      </c>
      <c r="F219" s="214"/>
      <c r="G219" s="18">
        <v>0</v>
      </c>
      <c r="H219" s="30">
        <v>0</v>
      </c>
      <c r="I219" s="16">
        <f t="shared" si="106"/>
        <v>0</v>
      </c>
    </row>
    <row r="220" spans="1:10" x14ac:dyDescent="0.25">
      <c r="A220" s="21" t="s">
        <v>11</v>
      </c>
      <c r="B220" s="22">
        <v>0</v>
      </c>
      <c r="C220" s="22">
        <v>0</v>
      </c>
      <c r="D220" s="22">
        <v>0</v>
      </c>
      <c r="E220" s="22">
        <v>1.0000000000000001E-5</v>
      </c>
      <c r="F220" s="214"/>
      <c r="G220" s="22">
        <v>0</v>
      </c>
      <c r="H220" s="23">
        <v>0</v>
      </c>
      <c r="I220" s="24">
        <f t="shared" si="106"/>
        <v>1.0000000000000001E-5</v>
      </c>
    </row>
    <row r="221" spans="1:10" x14ac:dyDescent="0.25">
      <c r="A221" s="29" t="s">
        <v>12</v>
      </c>
      <c r="B221" s="18">
        <v>0</v>
      </c>
      <c r="C221" s="18">
        <v>0</v>
      </c>
      <c r="D221" s="18">
        <v>0</v>
      </c>
      <c r="E221" s="18">
        <v>0</v>
      </c>
      <c r="F221" s="214"/>
      <c r="G221" s="18">
        <v>0</v>
      </c>
      <c r="H221" s="30">
        <v>0</v>
      </c>
      <c r="I221" s="16">
        <f t="shared" si="106"/>
        <v>0</v>
      </c>
    </row>
    <row r="222" spans="1:10" x14ac:dyDescent="0.25">
      <c r="A222" s="21" t="s">
        <v>13</v>
      </c>
      <c r="B222" s="22">
        <v>0</v>
      </c>
      <c r="C222" s="22">
        <v>0</v>
      </c>
      <c r="D222" s="22">
        <v>1E-4</v>
      </c>
      <c r="E222" s="22">
        <v>0</v>
      </c>
      <c r="F222" s="214"/>
      <c r="G222" s="22">
        <v>0</v>
      </c>
      <c r="H222" s="23">
        <v>0</v>
      </c>
      <c r="I222" s="24">
        <f t="shared" si="106"/>
        <v>1E-4</v>
      </c>
    </row>
    <row r="223" spans="1:10" x14ac:dyDescent="0.25">
      <c r="A223" s="29" t="s">
        <v>14</v>
      </c>
      <c r="B223" s="18">
        <v>0</v>
      </c>
      <c r="C223" s="18">
        <v>9.9999999999999995E-7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106"/>
        <v>9.9999999999999995E-7</v>
      </c>
    </row>
    <row r="224" spans="1:10" x14ac:dyDescent="0.25">
      <c r="A224" s="21" t="s">
        <v>15</v>
      </c>
      <c r="B224" s="22">
        <v>0</v>
      </c>
      <c r="C224" s="22">
        <v>0</v>
      </c>
      <c r="D224" s="22">
        <v>1</v>
      </c>
      <c r="E224" s="22">
        <v>0</v>
      </c>
      <c r="F224" s="214"/>
      <c r="G224" s="22">
        <v>0</v>
      </c>
      <c r="H224" s="23">
        <v>0</v>
      </c>
      <c r="I224" s="24">
        <f t="shared" si="106"/>
        <v>1</v>
      </c>
    </row>
    <row r="225" spans="1:10" x14ac:dyDescent="0.25">
      <c r="A225" s="29" t="s">
        <v>16</v>
      </c>
      <c r="B225" s="18">
        <v>0</v>
      </c>
      <c r="C225" s="18">
        <v>0</v>
      </c>
      <c r="D225" s="18">
        <v>1E-4</v>
      </c>
      <c r="E225" s="18">
        <v>0</v>
      </c>
      <c r="F225" s="214"/>
      <c r="G225" s="18">
        <v>0</v>
      </c>
      <c r="H225" s="30">
        <v>0</v>
      </c>
      <c r="I225" s="16">
        <f t="shared" si="106"/>
        <v>1E-4</v>
      </c>
    </row>
    <row r="226" spans="1:10" x14ac:dyDescent="0.25">
      <c r="A226" s="21" t="s">
        <v>17</v>
      </c>
      <c r="B226" s="22">
        <v>0</v>
      </c>
      <c r="C226" s="22">
        <v>0</v>
      </c>
      <c r="D226" s="22">
        <v>0</v>
      </c>
      <c r="E226" s="22">
        <v>0</v>
      </c>
      <c r="F226" s="214"/>
      <c r="G226" s="22">
        <v>0</v>
      </c>
      <c r="H226" s="23">
        <v>0</v>
      </c>
      <c r="I226" s="24">
        <f t="shared" si="106"/>
        <v>0</v>
      </c>
    </row>
    <row r="227" spans="1:10" x14ac:dyDescent="0.25">
      <c r="A227" s="29" t="s">
        <v>136</v>
      </c>
      <c r="B227" s="18">
        <v>0.39888071740380043</v>
      </c>
      <c r="C227" s="18">
        <v>0</v>
      </c>
      <c r="D227" s="18">
        <v>0.18835278480736714</v>
      </c>
      <c r="E227" s="18">
        <v>0.41276649778883245</v>
      </c>
      <c r="F227" s="214"/>
      <c r="G227" s="18">
        <v>0</v>
      </c>
      <c r="H227" s="30">
        <v>0</v>
      </c>
      <c r="I227" s="16">
        <f t="shared" si="106"/>
        <v>1</v>
      </c>
    </row>
    <row r="228" spans="1:10" x14ac:dyDescent="0.25">
      <c r="A228" s="21" t="s">
        <v>18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106"/>
        <v>0</v>
      </c>
    </row>
    <row r="229" spans="1:10" x14ac:dyDescent="0.25">
      <c r="A229" s="29" t="s">
        <v>19</v>
      </c>
      <c r="B229" s="18">
        <v>0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106"/>
        <v>0</v>
      </c>
    </row>
    <row r="230" spans="1:10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106"/>
        <v>0</v>
      </c>
    </row>
    <row r="231" spans="1:10" x14ac:dyDescent="0.25">
      <c r="A231" s="32" t="s">
        <v>58</v>
      </c>
      <c r="B231" s="18">
        <v>9.9999999999999995E-8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106"/>
        <v>9.9999999999999995E-8</v>
      </c>
    </row>
    <row r="232" spans="1:10" x14ac:dyDescent="0.25">
      <c r="A232" s="21" t="s">
        <v>21</v>
      </c>
      <c r="B232" s="22">
        <v>9.9999999999999995E-8</v>
      </c>
      <c r="C232" s="22">
        <v>0</v>
      </c>
      <c r="D232" s="22">
        <v>0</v>
      </c>
      <c r="E232" s="22">
        <v>0</v>
      </c>
      <c r="F232" s="214"/>
      <c r="G232" s="22">
        <v>0</v>
      </c>
      <c r="H232" s="23">
        <v>0</v>
      </c>
      <c r="I232" s="24">
        <f t="shared" si="106"/>
        <v>9.9999999999999995E-8</v>
      </c>
    </row>
    <row r="233" spans="1:10" x14ac:dyDescent="0.25">
      <c r="A233" s="32" t="s">
        <v>22</v>
      </c>
      <c r="B233" s="18">
        <v>9.9999999999999995E-8</v>
      </c>
      <c r="C233" s="18">
        <v>0</v>
      </c>
      <c r="D233" s="18">
        <v>0</v>
      </c>
      <c r="E233" s="18">
        <v>0</v>
      </c>
      <c r="F233" s="214"/>
      <c r="G233" s="18">
        <v>0</v>
      </c>
      <c r="H233" s="30">
        <v>0</v>
      </c>
      <c r="I233" s="16">
        <f t="shared" si="106"/>
        <v>9.9999999999999995E-8</v>
      </c>
    </row>
    <row r="234" spans="1:10" x14ac:dyDescent="0.25">
      <c r="A234" s="21" t="s">
        <v>23</v>
      </c>
      <c r="B234" s="22">
        <v>9.9999999999999995E-8</v>
      </c>
      <c r="C234" s="22">
        <v>0</v>
      </c>
      <c r="D234" s="22">
        <v>0</v>
      </c>
      <c r="E234" s="22">
        <v>0</v>
      </c>
      <c r="F234" s="214"/>
      <c r="G234" s="22">
        <v>0</v>
      </c>
      <c r="H234" s="23">
        <v>0</v>
      </c>
      <c r="I234" s="24">
        <f t="shared" si="106"/>
        <v>9.9999999999999995E-8</v>
      </c>
    </row>
    <row r="235" spans="1:10" ht="14.4" thickBot="1" x14ac:dyDescent="0.3">
      <c r="A235" s="32" t="s">
        <v>24</v>
      </c>
      <c r="B235" s="18">
        <v>0.14340771371469946</v>
      </c>
      <c r="C235" s="18">
        <v>0</v>
      </c>
      <c r="D235" s="18">
        <v>0.52842548071923989</v>
      </c>
      <c r="E235" s="18">
        <v>0.39138826555959066</v>
      </c>
      <c r="F235" s="215"/>
      <c r="G235" s="18">
        <v>0.11816997261835534</v>
      </c>
      <c r="H235" s="30">
        <v>1.3808667388114596E-2</v>
      </c>
      <c r="I235" s="16">
        <f t="shared" si="106"/>
        <v>1.1952000999999999</v>
      </c>
    </row>
    <row r="236" spans="1:10" x14ac:dyDescent="0.25">
      <c r="A236" s="128" t="s">
        <v>25</v>
      </c>
      <c r="B236" s="129">
        <f>SUM(B215:B235)</f>
        <v>0.5422888311184999</v>
      </c>
      <c r="C236" s="129">
        <f t="shared" ref="C236" si="107">SUM(C215:C235)</f>
        <v>9.9999999999999995E-7</v>
      </c>
      <c r="D236" s="129">
        <f t="shared" ref="D236" si="108">SUM(D215:D235)</f>
        <v>1.716978265526607</v>
      </c>
      <c r="E236" s="129">
        <f t="shared" ref="E236" si="109">SUM(E215:E235)</f>
        <v>0.80416476334842313</v>
      </c>
      <c r="F236" s="129">
        <f t="shared" ref="F236" si="110">SUM(F215:F235)</f>
        <v>0</v>
      </c>
      <c r="G236" s="129">
        <f t="shared" ref="G236" si="111">SUM(G215:G235)</f>
        <v>0.11816997261835534</v>
      </c>
      <c r="H236" s="130">
        <f t="shared" ref="H236" si="112">SUM(H215:H235)</f>
        <v>1.3808667388114596E-2</v>
      </c>
      <c r="I236" s="131">
        <f>SUM(I215:I235)</f>
        <v>3.1954114999999996</v>
      </c>
      <c r="J236" s="177">
        <v>9.9999999392252903E-8</v>
      </c>
    </row>
    <row r="237" spans="1:10" ht="15" thickBot="1" x14ac:dyDescent="0.35">
      <c r="A237" s="61" t="s">
        <v>86</v>
      </c>
      <c r="B237" s="98">
        <f>IF($I236=0,"-",B236/$I236)</f>
        <v>0.1697086059552893</v>
      </c>
      <c r="C237" s="98">
        <f t="shared" ref="C237" si="113">IF($I236=0,"-",C236/$I236)</f>
        <v>3.1294873915300113E-7</v>
      </c>
      <c r="D237" s="98">
        <f t="shared" ref="D237" si="114">IF($I236=0,"-",D236/$I236)</f>
        <v>0.53732618334965854</v>
      </c>
      <c r="E237" s="98">
        <f t="shared" ref="E237" si="115">IF($I236=0,"-",E236/$I236)</f>
        <v>0.25166234876116056</v>
      </c>
      <c r="F237" s="98">
        <f t="shared" ref="F237" si="116">IF($I236=0,"-",F236/$I236)</f>
        <v>0</v>
      </c>
      <c r="G237" s="98">
        <f t="shared" ref="G237" si="117">IF($I236=0,"-",G236/$I236)</f>
        <v>3.6981143936658974E-2</v>
      </c>
      <c r="H237" s="98">
        <f t="shared" ref="H237" si="118">IF($I236=0,"-",H236/$I236)</f>
        <v>4.3214050484936288E-3</v>
      </c>
      <c r="I237" s="100">
        <f>SUM(B237:H237)</f>
        <v>1</v>
      </c>
    </row>
    <row r="238" spans="1:10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</row>
    <row r="239" spans="1:10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</row>
    <row r="240" spans="1:10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</row>
    <row r="241" spans="1:53" x14ac:dyDescent="0.25">
      <c r="A241" s="13" t="s">
        <v>6</v>
      </c>
      <c r="B241" s="14">
        <v>1E-8</v>
      </c>
      <c r="C241" s="14">
        <v>1E-8</v>
      </c>
      <c r="D241" s="14">
        <v>1E-8</v>
      </c>
      <c r="E241" s="14">
        <v>0</v>
      </c>
      <c r="F241" s="213"/>
      <c r="G241" s="14">
        <v>0</v>
      </c>
      <c r="H241" s="15">
        <v>0</v>
      </c>
      <c r="I241" s="16">
        <f>+B241+C241+D241+E241+G241+H241</f>
        <v>3.0000000000000004E-8</v>
      </c>
    </row>
    <row r="242" spans="1:53" x14ac:dyDescent="0.25">
      <c r="A242" s="21" t="s">
        <v>7</v>
      </c>
      <c r="B242" s="22">
        <v>1E-8</v>
      </c>
      <c r="C242" s="22">
        <v>1E-8</v>
      </c>
      <c r="D242" s="22">
        <v>1E-8</v>
      </c>
      <c r="E242" s="22">
        <v>0</v>
      </c>
      <c r="F242" s="214"/>
      <c r="G242" s="22">
        <v>0</v>
      </c>
      <c r="H242" s="23">
        <v>0</v>
      </c>
      <c r="I242" s="24">
        <f t="shared" ref="I242:I261" si="119">+B242+C242+D242+E242+G242+H242</f>
        <v>3.0000000000000004E-8</v>
      </c>
    </row>
    <row r="243" spans="1:53" x14ac:dyDescent="0.25">
      <c r="A243" s="29" t="s">
        <v>8</v>
      </c>
      <c r="B243" s="18">
        <v>1E-8</v>
      </c>
      <c r="C243" s="18">
        <v>1E-8</v>
      </c>
      <c r="D243" s="18">
        <v>1E-8</v>
      </c>
      <c r="E243" s="18">
        <v>0</v>
      </c>
      <c r="F243" s="214"/>
      <c r="G243" s="18">
        <v>0</v>
      </c>
      <c r="H243" s="30">
        <v>0</v>
      </c>
      <c r="I243" s="16">
        <f t="shared" si="119"/>
        <v>3.0000000000000004E-8</v>
      </c>
    </row>
    <row r="244" spans="1:53" x14ac:dyDescent="0.25">
      <c r="A244" s="21" t="s">
        <v>9</v>
      </c>
      <c r="B244" s="22">
        <v>1E-8</v>
      </c>
      <c r="C244" s="22">
        <v>1E-8</v>
      </c>
      <c r="D244" s="22">
        <v>1E-8</v>
      </c>
      <c r="E244" s="22">
        <v>0</v>
      </c>
      <c r="F244" s="214"/>
      <c r="G244" s="22">
        <v>0</v>
      </c>
      <c r="H244" s="23">
        <v>0</v>
      </c>
      <c r="I244" s="24">
        <f t="shared" si="119"/>
        <v>3.0000000000000004E-8</v>
      </c>
    </row>
    <row r="245" spans="1:53" x14ac:dyDescent="0.25">
      <c r="A245" s="29" t="s">
        <v>10</v>
      </c>
      <c r="B245" s="18">
        <v>1E-8</v>
      </c>
      <c r="C245" s="18">
        <v>1E-8</v>
      </c>
      <c r="D245" s="18">
        <v>1E-8</v>
      </c>
      <c r="E245" s="18">
        <v>0</v>
      </c>
      <c r="F245" s="214"/>
      <c r="G245" s="18">
        <v>0</v>
      </c>
      <c r="H245" s="30">
        <v>0</v>
      </c>
      <c r="I245" s="16">
        <f t="shared" si="119"/>
        <v>3.0000000000000004E-8</v>
      </c>
    </row>
    <row r="246" spans="1:53" x14ac:dyDescent="0.25">
      <c r="A246" s="21" t="s">
        <v>11</v>
      </c>
      <c r="B246" s="22">
        <v>1E-8</v>
      </c>
      <c r="C246" s="22">
        <v>1E-8</v>
      </c>
      <c r="D246" s="22">
        <v>1E-8</v>
      </c>
      <c r="E246" s="22">
        <v>1.5224481902452319E-3</v>
      </c>
      <c r="F246" s="214"/>
      <c r="G246" s="22">
        <v>0</v>
      </c>
      <c r="H246" s="23">
        <v>0</v>
      </c>
      <c r="I246" s="24">
        <f t="shared" si="119"/>
        <v>1.522478190245232E-3</v>
      </c>
    </row>
    <row r="247" spans="1:53" x14ac:dyDescent="0.25">
      <c r="A247" s="29" t="s">
        <v>12</v>
      </c>
      <c r="B247" s="18">
        <v>1E-8</v>
      </c>
      <c r="C247" s="18">
        <v>1E-8</v>
      </c>
      <c r="D247" s="18">
        <v>1E-8</v>
      </c>
      <c r="E247" s="18">
        <v>0</v>
      </c>
      <c r="F247" s="214"/>
      <c r="G247" s="18">
        <v>0</v>
      </c>
      <c r="H247" s="30">
        <v>0</v>
      </c>
      <c r="I247" s="16">
        <f t="shared" si="119"/>
        <v>3.0000000000000004E-8</v>
      </c>
    </row>
    <row r="248" spans="1:53" x14ac:dyDescent="0.25">
      <c r="A248" s="21" t="s">
        <v>13</v>
      </c>
      <c r="B248" s="22">
        <v>1E-8</v>
      </c>
      <c r="C248" s="22">
        <v>1E-8</v>
      </c>
      <c r="D248" s="22">
        <v>1E-8</v>
      </c>
      <c r="E248" s="22">
        <v>0.2997683857179696</v>
      </c>
      <c r="F248" s="214"/>
      <c r="G248" s="22">
        <v>0</v>
      </c>
      <c r="H248" s="23">
        <v>0</v>
      </c>
      <c r="I248" s="24">
        <f t="shared" si="119"/>
        <v>0.29976841571796958</v>
      </c>
    </row>
    <row r="249" spans="1:53" x14ac:dyDescent="0.25">
      <c r="A249" s="29" t="s">
        <v>14</v>
      </c>
      <c r="B249" s="18">
        <v>2.6066273664690609</v>
      </c>
      <c r="C249" s="18">
        <v>5.707625381090117E-3</v>
      </c>
      <c r="D249" s="18">
        <v>1.3876650381498488</v>
      </c>
      <c r="E249" s="18">
        <v>0</v>
      </c>
      <c r="F249" s="214"/>
      <c r="G249" s="18">
        <v>0</v>
      </c>
      <c r="H249" s="30">
        <v>0</v>
      </c>
      <c r="I249" s="16">
        <f t="shared" si="119"/>
        <v>4.0000000299999998</v>
      </c>
    </row>
    <row r="250" spans="1:53" x14ac:dyDescent="0.25">
      <c r="A250" s="21" t="s">
        <v>15</v>
      </c>
      <c r="B250" s="22">
        <v>7.0256145828850149</v>
      </c>
      <c r="C250" s="22">
        <v>3.5399294206789726E-5</v>
      </c>
      <c r="D250" s="22">
        <v>1.9743500478207787</v>
      </c>
      <c r="E250" s="22">
        <v>0</v>
      </c>
      <c r="F250" s="214"/>
      <c r="G250" s="22">
        <v>0</v>
      </c>
      <c r="H250" s="23">
        <v>0</v>
      </c>
      <c r="I250" s="24">
        <f t="shared" si="119"/>
        <v>9.0000000300000007</v>
      </c>
    </row>
    <row r="251" spans="1:53" x14ac:dyDescent="0.25">
      <c r="A251" s="29" t="s">
        <v>16</v>
      </c>
      <c r="B251" s="18">
        <v>2.2967477511367016</v>
      </c>
      <c r="C251" s="18">
        <v>1E-8</v>
      </c>
      <c r="D251" s="18">
        <v>5.5778511194346718</v>
      </c>
      <c r="E251" s="18">
        <v>0.12540114942862596</v>
      </c>
      <c r="F251" s="214"/>
      <c r="G251" s="18">
        <v>0</v>
      </c>
      <c r="H251" s="30">
        <v>0</v>
      </c>
      <c r="I251" s="16">
        <f t="shared" si="119"/>
        <v>8.0000000299999989</v>
      </c>
    </row>
    <row r="252" spans="1:53" x14ac:dyDescent="0.25">
      <c r="A252" s="21" t="s">
        <v>17</v>
      </c>
      <c r="B252" s="22">
        <v>1E-8</v>
      </c>
      <c r="C252" s="22">
        <v>1E-8</v>
      </c>
      <c r="D252" s="22">
        <v>1E-8</v>
      </c>
      <c r="E252" s="22">
        <v>0</v>
      </c>
      <c r="F252" s="214"/>
      <c r="G252" s="22">
        <v>0</v>
      </c>
      <c r="H252" s="23">
        <v>0</v>
      </c>
      <c r="I252" s="24">
        <f t="shared" si="119"/>
        <v>3.0000000000000004E-8</v>
      </c>
    </row>
    <row r="253" spans="1:53" x14ac:dyDescent="0.25">
      <c r="A253" s="29" t="s">
        <v>136</v>
      </c>
      <c r="B253" s="18">
        <v>31.80327392269443</v>
      </c>
      <c r="C253" s="18">
        <v>2.1635586122863479</v>
      </c>
      <c r="D253" s="18">
        <v>29.033167495019221</v>
      </c>
      <c r="E253" s="18">
        <v>0</v>
      </c>
      <c r="F253" s="214"/>
      <c r="G253" s="18">
        <v>0</v>
      </c>
      <c r="H253" s="30">
        <v>0</v>
      </c>
      <c r="I253" s="16">
        <f t="shared" si="119"/>
        <v>63.000000030000002</v>
      </c>
    </row>
    <row r="254" spans="1:53" x14ac:dyDescent="0.25">
      <c r="A254" s="21" t="s">
        <v>18</v>
      </c>
      <c r="B254" s="22">
        <v>1E-8</v>
      </c>
      <c r="C254" s="22">
        <v>1E-8</v>
      </c>
      <c r="D254" s="22">
        <v>1E-8</v>
      </c>
      <c r="E254" s="22">
        <v>0</v>
      </c>
      <c r="F254" s="214"/>
      <c r="G254" s="22">
        <v>0</v>
      </c>
      <c r="H254" s="23">
        <v>0</v>
      </c>
      <c r="I254" s="24">
        <f t="shared" si="119"/>
        <v>3.0000000000000004E-8</v>
      </c>
    </row>
    <row r="255" spans="1:53" x14ac:dyDescent="0.25">
      <c r="A255" s="29" t="s">
        <v>19</v>
      </c>
      <c r="B255" s="18">
        <v>1E-8</v>
      </c>
      <c r="C255" s="18">
        <v>1E-8</v>
      </c>
      <c r="D255" s="18">
        <v>1E-8</v>
      </c>
      <c r="E255" s="18">
        <v>0</v>
      </c>
      <c r="F255" s="214"/>
      <c r="G255" s="18">
        <v>0</v>
      </c>
      <c r="H255" s="30">
        <v>0</v>
      </c>
      <c r="I255" s="16">
        <f t="shared" si="119"/>
        <v>3.0000000000000004E-8</v>
      </c>
    </row>
    <row r="256" spans="1:53" x14ac:dyDescent="0.25">
      <c r="A256" s="21" t="s">
        <v>20</v>
      </c>
      <c r="B256" s="22">
        <v>1E-8</v>
      </c>
      <c r="C256" s="22">
        <v>1E-8</v>
      </c>
      <c r="D256" s="22">
        <v>1E-8</v>
      </c>
      <c r="E256" s="22">
        <v>0</v>
      </c>
      <c r="F256" s="214"/>
      <c r="G256" s="22">
        <v>0</v>
      </c>
      <c r="H256" s="23">
        <v>0</v>
      </c>
      <c r="I256" s="24">
        <f t="shared" si="119"/>
        <v>3.0000000000000004E-8</v>
      </c>
    </row>
    <row r="257" spans="1:10" x14ac:dyDescent="0.25">
      <c r="A257" s="32" t="s">
        <v>58</v>
      </c>
      <c r="B257" s="18">
        <v>1E-8</v>
      </c>
      <c r="C257" s="18">
        <v>1E-8</v>
      </c>
      <c r="D257" s="18">
        <v>1E-8</v>
      </c>
      <c r="E257" s="18">
        <v>0</v>
      </c>
      <c r="F257" s="214"/>
      <c r="G257" s="18">
        <v>0</v>
      </c>
      <c r="H257" s="30">
        <v>0</v>
      </c>
      <c r="I257" s="16">
        <f t="shared" si="119"/>
        <v>3.0000000000000004E-8</v>
      </c>
    </row>
    <row r="258" spans="1:10" x14ac:dyDescent="0.25">
      <c r="A258" s="21" t="s">
        <v>21</v>
      </c>
      <c r="B258" s="22">
        <v>1E-8</v>
      </c>
      <c r="C258" s="22">
        <v>1E-8</v>
      </c>
      <c r="D258" s="22">
        <v>1E-8</v>
      </c>
      <c r="E258" s="22">
        <v>0</v>
      </c>
      <c r="F258" s="214"/>
      <c r="G258" s="22">
        <v>0</v>
      </c>
      <c r="H258" s="23">
        <v>0</v>
      </c>
      <c r="I258" s="24">
        <f t="shared" si="119"/>
        <v>3.0000000000000004E-8</v>
      </c>
    </row>
    <row r="259" spans="1:10" x14ac:dyDescent="0.25">
      <c r="A259" s="32" t="s">
        <v>22</v>
      </c>
      <c r="B259" s="18">
        <v>1E-8</v>
      </c>
      <c r="C259" s="18">
        <v>1E-8</v>
      </c>
      <c r="D259" s="18">
        <v>1E-8</v>
      </c>
      <c r="E259" s="18">
        <v>0</v>
      </c>
      <c r="F259" s="214"/>
      <c r="G259" s="18">
        <v>0</v>
      </c>
      <c r="H259" s="30">
        <v>0</v>
      </c>
      <c r="I259" s="16">
        <f t="shared" si="119"/>
        <v>3.0000000000000004E-8</v>
      </c>
    </row>
    <row r="260" spans="1:10" x14ac:dyDescent="0.25">
      <c r="A260" s="21" t="s">
        <v>23</v>
      </c>
      <c r="B260" s="22">
        <v>1E-8</v>
      </c>
      <c r="C260" s="22">
        <v>1E-8</v>
      </c>
      <c r="D260" s="22">
        <v>1E-8</v>
      </c>
      <c r="E260" s="22">
        <v>0</v>
      </c>
      <c r="F260" s="214"/>
      <c r="G260" s="22">
        <v>0</v>
      </c>
      <c r="H260" s="23">
        <v>0</v>
      </c>
      <c r="I260" s="24">
        <f t="shared" si="119"/>
        <v>3.0000000000000004E-8</v>
      </c>
    </row>
    <row r="261" spans="1:10" ht="14.4" thickBot="1" x14ac:dyDescent="0.3">
      <c r="A261" s="32" t="s">
        <v>24</v>
      </c>
      <c r="B261" s="18">
        <v>2.1213229367080082</v>
      </c>
      <c r="C261" s="18">
        <v>5.1910123224500459E-3</v>
      </c>
      <c r="D261" s="18">
        <v>33.387587951296219</v>
      </c>
      <c r="E261" s="18">
        <v>21.11834454864103</v>
      </c>
      <c r="F261" s="215"/>
      <c r="G261" s="18">
        <v>40.568875667535686</v>
      </c>
      <c r="H261" s="30">
        <v>1.0498779134965956</v>
      </c>
      <c r="I261" s="16">
        <f t="shared" si="119"/>
        <v>98.251200030000007</v>
      </c>
    </row>
    <row r="262" spans="1:10" x14ac:dyDescent="0.25">
      <c r="A262" s="128" t="s">
        <v>25</v>
      </c>
      <c r="B262" s="129">
        <f>SUM(B241:B261)</f>
        <v>45.853586719893215</v>
      </c>
      <c r="C262" s="129">
        <f t="shared" ref="C262" si="120">SUM(C241:C261)</f>
        <v>2.1744928192840947</v>
      </c>
      <c r="D262" s="129">
        <f t="shared" ref="D262" si="121">SUM(D241:D261)</f>
        <v>71.360621811720748</v>
      </c>
      <c r="E262" s="129">
        <f t="shared" ref="E262" si="122">SUM(E241:E261)</f>
        <v>21.545036531977871</v>
      </c>
      <c r="F262" s="129">
        <f t="shared" ref="F262" si="123">SUM(F241:F261)</f>
        <v>0</v>
      </c>
      <c r="G262" s="129">
        <f t="shared" ref="G262" si="124">SUM(G241:G261)</f>
        <v>40.568875667535686</v>
      </c>
      <c r="H262" s="130">
        <f t="shared" ref="H262" si="125">SUM(H241:H261)</f>
        <v>1.0498779134965956</v>
      </c>
      <c r="I262" s="131">
        <f>SUM(I241:I261)</f>
        <v>182.55249146390818</v>
      </c>
      <c r="J262" s="177">
        <v>2.9999995376783772E-8</v>
      </c>
    </row>
    <row r="263" spans="1:10" ht="15" thickBot="1" x14ac:dyDescent="0.35">
      <c r="A263" s="61" t="s">
        <v>86</v>
      </c>
      <c r="B263" s="98">
        <f>IF($I262=0,"-",B262/$I262)</f>
        <v>0.25118028437841816</v>
      </c>
      <c r="C263" s="98">
        <f t="shared" ref="C263" si="126">IF($I262=0,"-",C262/$I262)</f>
        <v>1.1911603078361744E-2</v>
      </c>
      <c r="D263" s="98">
        <f t="shared" ref="D263" si="127">IF($I262=0,"-",D262/$I262)</f>
        <v>0.39090467207252116</v>
      </c>
      <c r="E263" s="98">
        <f t="shared" ref="E263" si="128">IF($I262=0,"-",E262/$I262)</f>
        <v>0.1180210489553218</v>
      </c>
      <c r="F263" s="98">
        <f t="shared" ref="F263" si="129">IF($I262=0,"-",F262/$I262)</f>
        <v>0</v>
      </c>
      <c r="G263" s="98">
        <f t="shared" ref="G263" si="130">IF($I262=0,"-",G262/$I262)</f>
        <v>0.22223128998245645</v>
      </c>
      <c r="H263" s="98">
        <f t="shared" ref="H263" si="131">IF($I262=0,"-",H262/$I262)</f>
        <v>5.7511015329208114E-3</v>
      </c>
      <c r="I263" s="100">
        <f>SUM(B263:H263)</f>
        <v>1.0000000000000002</v>
      </c>
    </row>
    <row r="264" spans="1:10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</row>
    <row r="265" spans="1:10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</row>
    <row r="266" spans="1:10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</row>
    <row r="267" spans="1:10" x14ac:dyDescent="0.25">
      <c r="A267" s="13" t="s">
        <v>6</v>
      </c>
      <c r="B267" s="14">
        <v>1E-8</v>
      </c>
      <c r="C267" s="14">
        <v>1E-8</v>
      </c>
      <c r="D267" s="14">
        <v>1E-8</v>
      </c>
      <c r="E267" s="14">
        <v>0</v>
      </c>
      <c r="F267" s="213"/>
      <c r="G267" s="14">
        <v>0</v>
      </c>
      <c r="H267" s="15">
        <v>0</v>
      </c>
      <c r="I267" s="16">
        <f>+B267+C267+D267+E267+G267+H267</f>
        <v>3.0000000000000004E-8</v>
      </c>
    </row>
    <row r="268" spans="1:10" x14ac:dyDescent="0.25">
      <c r="A268" s="21" t="s">
        <v>7</v>
      </c>
      <c r="B268" s="22">
        <v>1E-8</v>
      </c>
      <c r="C268" s="22">
        <v>1E-8</v>
      </c>
      <c r="D268" s="22">
        <v>1E-8</v>
      </c>
      <c r="E268" s="22">
        <v>0</v>
      </c>
      <c r="F268" s="214"/>
      <c r="G268" s="22">
        <v>0</v>
      </c>
      <c r="H268" s="23">
        <v>0</v>
      </c>
      <c r="I268" s="24">
        <f t="shared" ref="I268:I287" si="132">+B268+C268+D268+E268+G268+H268</f>
        <v>3.0000000000000004E-8</v>
      </c>
    </row>
    <row r="269" spans="1:10" x14ac:dyDescent="0.25">
      <c r="A269" s="29" t="s">
        <v>8</v>
      </c>
      <c r="B269" s="18">
        <v>1E-8</v>
      </c>
      <c r="C269" s="18">
        <v>1E-8</v>
      </c>
      <c r="D269" s="18">
        <v>1E-8</v>
      </c>
      <c r="E269" s="18">
        <v>0</v>
      </c>
      <c r="F269" s="214"/>
      <c r="G269" s="18">
        <v>0</v>
      </c>
      <c r="H269" s="30">
        <v>0</v>
      </c>
      <c r="I269" s="16">
        <f t="shared" si="132"/>
        <v>3.0000000000000004E-8</v>
      </c>
    </row>
    <row r="270" spans="1:10" x14ac:dyDescent="0.25">
      <c r="A270" s="21" t="s">
        <v>9</v>
      </c>
      <c r="B270" s="22">
        <v>1E-8</v>
      </c>
      <c r="C270" s="22">
        <v>1E-8</v>
      </c>
      <c r="D270" s="22">
        <v>1E-8</v>
      </c>
      <c r="E270" s="22">
        <v>0</v>
      </c>
      <c r="F270" s="214"/>
      <c r="G270" s="22">
        <v>0</v>
      </c>
      <c r="H270" s="23">
        <v>0</v>
      </c>
      <c r="I270" s="24">
        <f t="shared" si="132"/>
        <v>3.0000000000000004E-8</v>
      </c>
    </row>
    <row r="271" spans="1:10" x14ac:dyDescent="0.25">
      <c r="A271" s="29" t="s">
        <v>10</v>
      </c>
      <c r="B271" s="18">
        <v>1E-8</v>
      </c>
      <c r="C271" s="18">
        <v>1E-8</v>
      </c>
      <c r="D271" s="18">
        <v>1E-8</v>
      </c>
      <c r="E271" s="18">
        <v>0</v>
      </c>
      <c r="F271" s="214"/>
      <c r="G271" s="18">
        <v>0</v>
      </c>
      <c r="H271" s="30">
        <v>0</v>
      </c>
      <c r="I271" s="16">
        <f>+B271+C271+D271+E271+G271+H271</f>
        <v>3.0000000000000004E-8</v>
      </c>
    </row>
    <row r="272" spans="1:10" x14ac:dyDescent="0.25">
      <c r="A272" s="21" t="s">
        <v>11</v>
      </c>
      <c r="B272" s="22">
        <v>1E-8</v>
      </c>
      <c r="C272" s="22">
        <v>1E-8</v>
      </c>
      <c r="D272" s="22">
        <v>1E-8</v>
      </c>
      <c r="E272" s="22">
        <v>5.5355860607058077E-4</v>
      </c>
      <c r="F272" s="214"/>
      <c r="G272" s="22">
        <v>0</v>
      </c>
      <c r="H272" s="23">
        <v>0</v>
      </c>
      <c r="I272" s="24">
        <f t="shared" si="132"/>
        <v>5.5358860607058081E-4</v>
      </c>
    </row>
    <row r="273" spans="1:10" x14ac:dyDescent="0.25">
      <c r="A273" s="29" t="s">
        <v>12</v>
      </c>
      <c r="B273" s="18">
        <v>1E-8</v>
      </c>
      <c r="C273" s="18">
        <v>1E-8</v>
      </c>
      <c r="D273" s="18">
        <v>1E-8</v>
      </c>
      <c r="E273" s="18">
        <v>0</v>
      </c>
      <c r="F273" s="214"/>
      <c r="G273" s="18">
        <v>0</v>
      </c>
      <c r="H273" s="30">
        <v>0</v>
      </c>
      <c r="I273" s="16">
        <f t="shared" si="132"/>
        <v>3.0000000000000004E-8</v>
      </c>
    </row>
    <row r="274" spans="1:10" x14ac:dyDescent="0.25">
      <c r="A274" s="21" t="s">
        <v>13</v>
      </c>
      <c r="B274" s="22">
        <v>1E-8</v>
      </c>
      <c r="C274" s="22">
        <v>1E-8</v>
      </c>
      <c r="D274" s="22">
        <v>1E-8</v>
      </c>
      <c r="E274" s="22">
        <v>11.393565727178668</v>
      </c>
      <c r="F274" s="214"/>
      <c r="G274" s="22">
        <v>0</v>
      </c>
      <c r="H274" s="23">
        <v>0</v>
      </c>
      <c r="I274" s="24">
        <f t="shared" si="132"/>
        <v>11.393565757178669</v>
      </c>
    </row>
    <row r="275" spans="1:10" x14ac:dyDescent="0.25">
      <c r="A275" s="29" t="s">
        <v>14</v>
      </c>
      <c r="B275" s="18">
        <v>1E-8</v>
      </c>
      <c r="C275" s="18">
        <v>1E-8</v>
      </c>
      <c r="D275" s="18">
        <v>1E-8</v>
      </c>
      <c r="E275" s="18">
        <v>0</v>
      </c>
      <c r="F275" s="214"/>
      <c r="G275" s="18">
        <v>0</v>
      </c>
      <c r="H275" s="30">
        <v>0</v>
      </c>
      <c r="I275" s="16">
        <f t="shared" si="132"/>
        <v>3.0000000000000004E-8</v>
      </c>
    </row>
    <row r="276" spans="1:10" x14ac:dyDescent="0.25">
      <c r="A276" s="21" t="s">
        <v>15</v>
      </c>
      <c r="B276" s="22">
        <v>4.4380702381246886</v>
      </c>
      <c r="C276" s="22">
        <v>4.9985971799456159</v>
      </c>
      <c r="D276" s="22">
        <v>2.5633326119296953</v>
      </c>
      <c r="E276" s="22">
        <v>0</v>
      </c>
      <c r="F276" s="214"/>
      <c r="G276" s="22">
        <v>0</v>
      </c>
      <c r="H276" s="23">
        <v>0</v>
      </c>
      <c r="I276" s="24">
        <f t="shared" si="132"/>
        <v>12.000000029999999</v>
      </c>
    </row>
    <row r="277" spans="1:10" x14ac:dyDescent="0.25">
      <c r="A277" s="29" t="s">
        <v>16</v>
      </c>
      <c r="B277" s="18">
        <v>1E-8</v>
      </c>
      <c r="C277" s="18">
        <v>1E-8</v>
      </c>
      <c r="D277" s="18">
        <v>1E-8</v>
      </c>
      <c r="E277" s="18">
        <v>0</v>
      </c>
      <c r="F277" s="214"/>
      <c r="G277" s="18">
        <v>0</v>
      </c>
      <c r="H277" s="30">
        <v>0</v>
      </c>
      <c r="I277" s="16">
        <f t="shared" si="132"/>
        <v>3.0000000000000004E-8</v>
      </c>
    </row>
    <row r="278" spans="1:10" x14ac:dyDescent="0.25">
      <c r="A278" s="21" t="s">
        <v>17</v>
      </c>
      <c r="B278" s="22">
        <v>1E-8</v>
      </c>
      <c r="C278" s="22">
        <v>1E-8</v>
      </c>
      <c r="D278" s="22">
        <v>1E-8</v>
      </c>
      <c r="E278" s="22">
        <v>0</v>
      </c>
      <c r="F278" s="214"/>
      <c r="G278" s="22">
        <v>0</v>
      </c>
      <c r="H278" s="23">
        <v>0</v>
      </c>
      <c r="I278" s="24">
        <f t="shared" si="132"/>
        <v>3.0000000000000004E-8</v>
      </c>
    </row>
    <row r="279" spans="1:10" x14ac:dyDescent="0.25">
      <c r="A279" s="29" t="s">
        <v>136</v>
      </c>
      <c r="B279" s="18">
        <v>1E-8</v>
      </c>
      <c r="C279" s="18">
        <v>1E-8</v>
      </c>
      <c r="D279" s="18">
        <v>1E-8</v>
      </c>
      <c r="E279" s="18">
        <v>0</v>
      </c>
      <c r="F279" s="214"/>
      <c r="G279" s="18">
        <v>0</v>
      </c>
      <c r="H279" s="30">
        <v>0</v>
      </c>
      <c r="I279" s="16">
        <f t="shared" si="132"/>
        <v>3.0000000000000004E-8</v>
      </c>
    </row>
    <row r="280" spans="1:10" x14ac:dyDescent="0.25">
      <c r="A280" s="21" t="s">
        <v>18</v>
      </c>
      <c r="B280" s="22">
        <v>1E-8</v>
      </c>
      <c r="C280" s="22">
        <v>1E-8</v>
      </c>
      <c r="D280" s="22">
        <v>1E-8</v>
      </c>
      <c r="E280" s="22">
        <v>0</v>
      </c>
      <c r="F280" s="214"/>
      <c r="G280" s="22">
        <v>0</v>
      </c>
      <c r="H280" s="23">
        <v>0</v>
      </c>
      <c r="I280" s="24">
        <f t="shared" si="132"/>
        <v>3.0000000000000004E-8</v>
      </c>
    </row>
    <row r="281" spans="1:10" x14ac:dyDescent="0.25">
      <c r="A281" s="29" t="s">
        <v>19</v>
      </c>
      <c r="B281" s="18">
        <v>1E-8</v>
      </c>
      <c r="C281" s="18">
        <v>1E-8</v>
      </c>
      <c r="D281" s="18">
        <v>1E-8</v>
      </c>
      <c r="E281" s="18">
        <v>0</v>
      </c>
      <c r="F281" s="214"/>
      <c r="G281" s="18">
        <v>0</v>
      </c>
      <c r="H281" s="30">
        <v>0</v>
      </c>
      <c r="I281" s="16">
        <f t="shared" si="132"/>
        <v>3.0000000000000004E-8</v>
      </c>
    </row>
    <row r="282" spans="1:10" x14ac:dyDescent="0.25">
      <c r="A282" s="21" t="s">
        <v>20</v>
      </c>
      <c r="B282" s="22">
        <v>1E-8</v>
      </c>
      <c r="C282" s="22">
        <v>1E-8</v>
      </c>
      <c r="D282" s="22">
        <v>1E-8</v>
      </c>
      <c r="E282" s="22">
        <v>0</v>
      </c>
      <c r="F282" s="214"/>
      <c r="G282" s="22">
        <v>0</v>
      </c>
      <c r="H282" s="23">
        <v>0</v>
      </c>
      <c r="I282" s="24">
        <f t="shared" si="132"/>
        <v>3.0000000000000004E-8</v>
      </c>
    </row>
    <row r="283" spans="1:10" x14ac:dyDescent="0.25">
      <c r="A283" s="32" t="s">
        <v>58</v>
      </c>
      <c r="B283" s="18">
        <v>1E-8</v>
      </c>
      <c r="C283" s="18">
        <v>1E-8</v>
      </c>
      <c r="D283" s="18">
        <v>1E-8</v>
      </c>
      <c r="E283" s="18">
        <v>0</v>
      </c>
      <c r="F283" s="214"/>
      <c r="G283" s="18">
        <v>0</v>
      </c>
      <c r="H283" s="30">
        <v>0</v>
      </c>
      <c r="I283" s="16">
        <f t="shared" si="132"/>
        <v>3.0000000000000004E-8</v>
      </c>
    </row>
    <row r="284" spans="1:10" x14ac:dyDescent="0.25">
      <c r="A284" s="21" t="s">
        <v>21</v>
      </c>
      <c r="B284" s="22">
        <v>1E-8</v>
      </c>
      <c r="C284" s="22">
        <v>1E-8</v>
      </c>
      <c r="D284" s="22">
        <v>1E-8</v>
      </c>
      <c r="E284" s="22">
        <v>0</v>
      </c>
      <c r="F284" s="214"/>
      <c r="G284" s="22">
        <v>0</v>
      </c>
      <c r="H284" s="23">
        <v>0</v>
      </c>
      <c r="I284" s="24">
        <f t="shared" si="132"/>
        <v>3.0000000000000004E-8</v>
      </c>
    </row>
    <row r="285" spans="1:10" x14ac:dyDescent="0.25">
      <c r="A285" s="32" t="s">
        <v>22</v>
      </c>
      <c r="B285" s="18">
        <v>1E-8</v>
      </c>
      <c r="C285" s="18">
        <v>1E-8</v>
      </c>
      <c r="D285" s="18">
        <v>1E-8</v>
      </c>
      <c r="E285" s="18">
        <v>0</v>
      </c>
      <c r="F285" s="214"/>
      <c r="G285" s="18">
        <v>0</v>
      </c>
      <c r="H285" s="30">
        <v>0</v>
      </c>
      <c r="I285" s="16">
        <f t="shared" si="132"/>
        <v>3.0000000000000004E-8</v>
      </c>
    </row>
    <row r="286" spans="1:10" x14ac:dyDescent="0.25">
      <c r="A286" s="21" t="s">
        <v>23</v>
      </c>
      <c r="B286" s="22">
        <v>1E-8</v>
      </c>
      <c r="C286" s="22">
        <v>1E-8</v>
      </c>
      <c r="D286" s="22">
        <v>1E-8</v>
      </c>
      <c r="E286" s="22">
        <v>0</v>
      </c>
      <c r="F286" s="214"/>
      <c r="G286" s="22">
        <v>0</v>
      </c>
      <c r="H286" s="23">
        <v>0</v>
      </c>
      <c r="I286" s="24">
        <f t="shared" si="132"/>
        <v>3.0000000000000004E-8</v>
      </c>
    </row>
    <row r="287" spans="1:10" ht="14.4" thickBot="1" x14ac:dyDescent="0.3">
      <c r="A287" s="32" t="s">
        <v>24</v>
      </c>
      <c r="B287" s="18">
        <v>2.2064371706840094E-3</v>
      </c>
      <c r="C287" s="18">
        <v>1E-8</v>
      </c>
      <c r="D287" s="18">
        <v>5.9942173448942757</v>
      </c>
      <c r="E287" s="18">
        <v>1.3720516772561677</v>
      </c>
      <c r="F287" s="215"/>
      <c r="G287" s="18">
        <v>0.11232456067887217</v>
      </c>
      <c r="H287" s="18">
        <v>0</v>
      </c>
      <c r="I287" s="16">
        <f t="shared" si="132"/>
        <v>7.4808000299999993</v>
      </c>
    </row>
    <row r="288" spans="1:10" x14ac:dyDescent="0.25">
      <c r="A288" s="128" t="s">
        <v>25</v>
      </c>
      <c r="B288" s="129">
        <f>SUM(B267:B287)</f>
        <v>4.4402768652953721</v>
      </c>
      <c r="C288" s="129">
        <f t="shared" ref="C288" si="133">SUM(C267:C287)</f>
        <v>4.9985973799456156</v>
      </c>
      <c r="D288" s="129">
        <f t="shared" ref="D288" si="134">SUM(D267:D287)</f>
        <v>8.5575501468239707</v>
      </c>
      <c r="E288" s="129">
        <f t="shared" ref="E288" si="135">SUM(E267:E287)</f>
        <v>12.766170963040906</v>
      </c>
      <c r="F288" s="129">
        <f t="shared" ref="F288" si="136">SUM(F267:F287)</f>
        <v>0</v>
      </c>
      <c r="G288" s="129">
        <f t="shared" ref="G288" si="137">SUM(G267:G287)</f>
        <v>0.11232456067887217</v>
      </c>
      <c r="H288" s="130">
        <f t="shared" ref="H288" si="138">SUM(H267:H287)</f>
        <v>0</v>
      </c>
      <c r="I288" s="131">
        <f>SUM(I267:I287)</f>
        <v>30.87491991578473</v>
      </c>
      <c r="J288" s="177">
        <v>2.9999995376783772E-8</v>
      </c>
    </row>
    <row r="289" spans="1:9" ht="15" thickBot="1" x14ac:dyDescent="0.35">
      <c r="A289" s="61" t="s">
        <v>86</v>
      </c>
      <c r="B289" s="98">
        <f>IF($I288=0,"-",B288/$I288)</f>
        <v>0.14381500834356142</v>
      </c>
      <c r="C289" s="98">
        <f t="shared" ref="C289" si="139">IF($I288=0,"-",C288/$I288)</f>
        <v>0.16189831078363687</v>
      </c>
      <c r="D289" s="98">
        <f t="shared" ref="D289" si="140">IF($I288=0,"-",D288/$I288)</f>
        <v>0.27716833501643978</v>
      </c>
      <c r="E289" s="98">
        <f t="shared" ref="E289" si="141">IF($I288=0,"-",E288/$I288)</f>
        <v>0.41348029396877017</v>
      </c>
      <c r="F289" s="98">
        <f t="shared" ref="F289" si="142">IF($I288=0,"-",F288/$I288)</f>
        <v>0</v>
      </c>
      <c r="G289" s="98">
        <f t="shared" ref="G289" si="143">IF($I288=0,"-",G288/$I288)</f>
        <v>3.6380518875919901E-3</v>
      </c>
      <c r="H289" s="98">
        <f t="shared" ref="H289" si="144">IF($I288=0,"-",H288/$I288)</f>
        <v>0</v>
      </c>
      <c r="I289" s="100">
        <f>SUM(B289:H289)</f>
        <v>1.0000000000000002</v>
      </c>
    </row>
    <row r="290" spans="1:9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</row>
    <row r="291" spans="1:9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</row>
    <row r="292" spans="1:9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</row>
    <row r="293" spans="1:9" x14ac:dyDescent="0.25">
      <c r="A293" s="13" t="s">
        <v>6</v>
      </c>
      <c r="B293" s="14">
        <v>0</v>
      </c>
      <c r="C293" s="14">
        <v>0</v>
      </c>
      <c r="D293" s="14">
        <v>1E-3</v>
      </c>
      <c r="E293" s="14">
        <v>0</v>
      </c>
      <c r="F293" s="213"/>
      <c r="G293" s="14">
        <v>0</v>
      </c>
      <c r="H293" s="15">
        <v>0</v>
      </c>
      <c r="I293" s="16">
        <f>+B293+C293+D293+E293+G293+H293</f>
        <v>1E-3</v>
      </c>
    </row>
    <row r="294" spans="1:9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145">+B294+C294+D294+E294+G294+H294</f>
        <v>0</v>
      </c>
    </row>
    <row r="295" spans="1:9" x14ac:dyDescent="0.25">
      <c r="A295" s="29" t="s">
        <v>8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145"/>
        <v>0</v>
      </c>
    </row>
    <row r="296" spans="1:9" x14ac:dyDescent="0.25">
      <c r="A296" s="21" t="s">
        <v>9</v>
      </c>
      <c r="B296" s="22">
        <v>0</v>
      </c>
      <c r="C296" s="22">
        <v>0</v>
      </c>
      <c r="D296" s="22">
        <v>1E-4</v>
      </c>
      <c r="E296" s="22">
        <v>0</v>
      </c>
      <c r="F296" s="214"/>
      <c r="G296" s="22">
        <v>0</v>
      </c>
      <c r="H296" s="23">
        <v>0</v>
      </c>
      <c r="I296" s="24">
        <f t="shared" si="145"/>
        <v>1E-4</v>
      </c>
    </row>
    <row r="297" spans="1:9" x14ac:dyDescent="0.25">
      <c r="A297" s="29" t="s">
        <v>10</v>
      </c>
      <c r="B297" s="18">
        <v>0</v>
      </c>
      <c r="C297" s="18">
        <v>0</v>
      </c>
      <c r="D297" s="18">
        <v>0</v>
      </c>
      <c r="E297" s="18">
        <v>0</v>
      </c>
      <c r="F297" s="214"/>
      <c r="G297" s="18">
        <v>0</v>
      </c>
      <c r="H297" s="30">
        <v>0</v>
      </c>
      <c r="I297" s="16">
        <f t="shared" si="145"/>
        <v>0</v>
      </c>
    </row>
    <row r="298" spans="1:9" x14ac:dyDescent="0.25">
      <c r="A298" s="21" t="s">
        <v>11</v>
      </c>
      <c r="B298" s="22">
        <v>0</v>
      </c>
      <c r="C298" s="22">
        <v>0</v>
      </c>
      <c r="D298" s="22">
        <v>0</v>
      </c>
      <c r="E298" s="22">
        <v>0</v>
      </c>
      <c r="F298" s="214"/>
      <c r="G298" s="22">
        <v>0</v>
      </c>
      <c r="H298" s="23">
        <v>0</v>
      </c>
      <c r="I298" s="24">
        <f t="shared" si="145"/>
        <v>0</v>
      </c>
    </row>
    <row r="299" spans="1:9" x14ac:dyDescent="0.25">
      <c r="A299" s="29" t="s">
        <v>12</v>
      </c>
      <c r="B299" s="18">
        <v>1E-3</v>
      </c>
      <c r="C299" s="18">
        <v>0</v>
      </c>
      <c r="D299" s="18">
        <v>0</v>
      </c>
      <c r="E299" s="18">
        <v>0</v>
      </c>
      <c r="F299" s="214"/>
      <c r="G299" s="18">
        <v>0</v>
      </c>
      <c r="H299" s="30">
        <v>0</v>
      </c>
      <c r="I299" s="16">
        <f t="shared" si="145"/>
        <v>1E-3</v>
      </c>
    </row>
    <row r="300" spans="1:9" x14ac:dyDescent="0.25">
      <c r="A300" s="21" t="s">
        <v>13</v>
      </c>
      <c r="B300" s="22">
        <v>0</v>
      </c>
      <c r="C300" s="22">
        <v>0</v>
      </c>
      <c r="D300" s="22">
        <v>0</v>
      </c>
      <c r="E300" s="22">
        <v>0.26222712440509777</v>
      </c>
      <c r="F300" s="214"/>
      <c r="G300" s="22">
        <v>0</v>
      </c>
      <c r="H300" s="23">
        <v>0</v>
      </c>
      <c r="I300" s="24">
        <f t="shared" si="145"/>
        <v>0.26222712440509777</v>
      </c>
    </row>
    <row r="301" spans="1:9" x14ac:dyDescent="0.25">
      <c r="A301" s="29" t="s">
        <v>14</v>
      </c>
      <c r="B301" s="18">
        <v>1.7257797944338884E-5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145"/>
        <v>1.7257797944338884E-5</v>
      </c>
    </row>
    <row r="302" spans="1:9" x14ac:dyDescent="0.25">
      <c r="A302" s="21" t="s">
        <v>15</v>
      </c>
      <c r="B302" s="22">
        <v>29.338256505376105</v>
      </c>
      <c r="C302" s="22">
        <v>133.88750907367859</v>
      </c>
      <c r="D302" s="22">
        <v>6.7742344209453247</v>
      </c>
      <c r="E302" s="22">
        <v>0</v>
      </c>
      <c r="F302" s="214"/>
      <c r="G302" s="22">
        <v>0</v>
      </c>
      <c r="H302" s="23">
        <v>0</v>
      </c>
      <c r="I302" s="24">
        <f t="shared" si="145"/>
        <v>170.00000000000003</v>
      </c>
    </row>
    <row r="303" spans="1:9" x14ac:dyDescent="0.25">
      <c r="A303" s="29" t="s">
        <v>16</v>
      </c>
      <c r="B303" s="18">
        <v>1.1879247449674061E-2</v>
      </c>
      <c r="C303" s="18">
        <v>6.5980904109724641</v>
      </c>
      <c r="D303" s="18">
        <v>2.3900303415778605</v>
      </c>
      <c r="E303" s="18">
        <v>0</v>
      </c>
      <c r="F303" s="214"/>
      <c r="G303" s="18">
        <v>0</v>
      </c>
      <c r="H303" s="30">
        <v>0</v>
      </c>
      <c r="I303" s="16">
        <f t="shared" si="145"/>
        <v>9</v>
      </c>
    </row>
    <row r="304" spans="1:9" x14ac:dyDescent="0.25">
      <c r="A304" s="21" t="s">
        <v>17</v>
      </c>
      <c r="B304" s="22">
        <v>0</v>
      </c>
      <c r="C304" s="22">
        <v>0</v>
      </c>
      <c r="D304" s="22">
        <v>0</v>
      </c>
      <c r="E304" s="22">
        <v>0</v>
      </c>
      <c r="F304" s="214"/>
      <c r="G304" s="22">
        <v>0</v>
      </c>
      <c r="H304" s="23">
        <v>0</v>
      </c>
      <c r="I304" s="24">
        <f t="shared" si="145"/>
        <v>0</v>
      </c>
    </row>
    <row r="305" spans="1:42" x14ac:dyDescent="0.25">
      <c r="A305" s="29" t="s">
        <v>136</v>
      </c>
      <c r="B305" s="18">
        <v>8.3636606874774397</v>
      </c>
      <c r="C305" s="18">
        <v>192.31072659611482</v>
      </c>
      <c r="D305" s="18">
        <v>16.234038004602962</v>
      </c>
      <c r="E305" s="18">
        <v>1.091574711804763</v>
      </c>
      <c r="F305" s="214"/>
      <c r="G305" s="18">
        <v>0</v>
      </c>
      <c r="H305" s="30">
        <v>0</v>
      </c>
      <c r="I305" s="16">
        <f t="shared" si="145"/>
        <v>217.99999999999997</v>
      </c>
    </row>
    <row r="306" spans="1:42" x14ac:dyDescent="0.25">
      <c r="A306" s="21" t="s">
        <v>18</v>
      </c>
      <c r="B306" s="22">
        <v>0</v>
      </c>
      <c r="C306" s="22">
        <v>0</v>
      </c>
      <c r="D306" s="22">
        <v>0</v>
      </c>
      <c r="E306" s="22">
        <v>0</v>
      </c>
      <c r="F306" s="214"/>
      <c r="G306" s="22">
        <v>0</v>
      </c>
      <c r="H306" s="23">
        <v>0</v>
      </c>
      <c r="I306" s="24">
        <f t="shared" si="145"/>
        <v>0</v>
      </c>
    </row>
    <row r="307" spans="1:42" x14ac:dyDescent="0.25">
      <c r="A307" s="29" t="s">
        <v>19</v>
      </c>
      <c r="B307" s="18">
        <v>0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145"/>
        <v>0</v>
      </c>
    </row>
    <row r="308" spans="1:42" x14ac:dyDescent="0.25">
      <c r="A308" s="21" t="s">
        <v>20</v>
      </c>
      <c r="B308" s="22">
        <v>2</v>
      </c>
      <c r="C308" s="22">
        <v>3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145"/>
        <v>5</v>
      </c>
    </row>
    <row r="309" spans="1:42" x14ac:dyDescent="0.25">
      <c r="A309" s="32" t="s">
        <v>58</v>
      </c>
      <c r="B309" s="18">
        <v>9.9999999999999995E-7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145"/>
        <v>9.9999999999999995E-7</v>
      </c>
    </row>
    <row r="310" spans="1:42" x14ac:dyDescent="0.25">
      <c r="A310" s="21" t="s">
        <v>21</v>
      </c>
      <c r="B310" s="22">
        <v>1E-3</v>
      </c>
      <c r="C310" s="22">
        <v>0</v>
      </c>
      <c r="D310" s="22">
        <v>0</v>
      </c>
      <c r="E310" s="22">
        <v>0</v>
      </c>
      <c r="F310" s="214"/>
      <c r="G310" s="22">
        <v>0</v>
      </c>
      <c r="H310" s="23">
        <v>0</v>
      </c>
      <c r="I310" s="24">
        <f t="shared" si="145"/>
        <v>1E-3</v>
      </c>
    </row>
    <row r="311" spans="1:42" x14ac:dyDescent="0.25">
      <c r="A311" s="32" t="s">
        <v>22</v>
      </c>
      <c r="B311" s="18">
        <v>0</v>
      </c>
      <c r="C311" s="18">
        <v>0</v>
      </c>
      <c r="D311" s="18">
        <v>0</v>
      </c>
      <c r="E311" s="18">
        <v>0</v>
      </c>
      <c r="F311" s="214"/>
      <c r="G311" s="18">
        <v>0</v>
      </c>
      <c r="H311" s="30">
        <v>0</v>
      </c>
      <c r="I311" s="16">
        <f t="shared" si="145"/>
        <v>0</v>
      </c>
    </row>
    <row r="312" spans="1:42" x14ac:dyDescent="0.25">
      <c r="A312" s="21" t="s">
        <v>23</v>
      </c>
      <c r="B312" s="22">
        <v>1.5402148331169648E-2</v>
      </c>
      <c r="C312" s="22">
        <v>0.24955587754931113</v>
      </c>
      <c r="D312" s="22">
        <v>3.7541974119519241E-2</v>
      </c>
      <c r="E312" s="22">
        <v>0</v>
      </c>
      <c r="F312" s="214"/>
      <c r="G312" s="22">
        <v>0</v>
      </c>
      <c r="H312" s="23">
        <v>0</v>
      </c>
      <c r="I312" s="24">
        <f t="shared" si="145"/>
        <v>0.30250000000000005</v>
      </c>
    </row>
    <row r="313" spans="1:42" ht="14.4" thickBot="1" x14ac:dyDescent="0.3">
      <c r="A313" s="32" t="s">
        <v>24</v>
      </c>
      <c r="B313" s="18">
        <v>2.142990571501266</v>
      </c>
      <c r="C313" s="18">
        <v>3.5045582231535608</v>
      </c>
      <c r="D313" s="18">
        <v>10.908370069312484</v>
      </c>
      <c r="E313" s="18">
        <v>121.15370873411162</v>
      </c>
      <c r="F313" s="215"/>
      <c r="G313" s="18">
        <v>11.888462529911045</v>
      </c>
      <c r="H313" s="18">
        <v>3.9509872010004027E-2</v>
      </c>
      <c r="I313" s="16">
        <f t="shared" si="145"/>
        <v>149.63759999999996</v>
      </c>
    </row>
    <row r="314" spans="1:42" x14ac:dyDescent="0.25">
      <c r="A314" s="128" t="s">
        <v>25</v>
      </c>
      <c r="B314" s="129">
        <f>SUM(B293:B313)</f>
        <v>41.87420741793359</v>
      </c>
      <c r="C314" s="129">
        <f t="shared" ref="C314" si="146">SUM(C293:C313)</f>
        <v>339.55044018146873</v>
      </c>
      <c r="D314" s="129">
        <f t="shared" ref="D314" si="147">SUM(D293:D313)</f>
        <v>36.34531481055815</v>
      </c>
      <c r="E314" s="129">
        <f t="shared" ref="E314" si="148">SUM(E293:E313)</f>
        <v>122.50751057032147</v>
      </c>
      <c r="F314" s="129">
        <f t="shared" ref="F314" si="149">SUM(F293:F313)</f>
        <v>0</v>
      </c>
      <c r="G314" s="129">
        <f t="shared" ref="G314" si="150">SUM(G293:G313)</f>
        <v>11.888462529911045</v>
      </c>
      <c r="H314" s="130">
        <f t="shared" ref="H314" si="151">SUM(H293:H313)</f>
        <v>3.9509872010004027E-2</v>
      </c>
      <c r="I314" s="131">
        <f>SUM(I293:I313)</f>
        <v>552.20544538220292</v>
      </c>
      <c r="J314" s="177">
        <v>0</v>
      </c>
    </row>
    <row r="315" spans="1:42" ht="15" thickBot="1" x14ac:dyDescent="0.35">
      <c r="A315" s="61" t="s">
        <v>86</v>
      </c>
      <c r="B315" s="98">
        <f>IF($I314=0,"-",B314/$I314)</f>
        <v>7.5830848406340537E-2</v>
      </c>
      <c r="C315" s="98">
        <f t="shared" ref="C315" si="152">IF($I314=0,"-",C314/$I314)</f>
        <v>0.61489875375360092</v>
      </c>
      <c r="D315" s="98">
        <f t="shared" ref="D315" si="153">IF($I314=0,"-",D314/$I314)</f>
        <v>6.5818465055885386E-2</v>
      </c>
      <c r="E315" s="98">
        <f t="shared" ref="E315" si="154">IF($I314=0,"-",E314/$I314)</f>
        <v>0.22185132652129</v>
      </c>
      <c r="F315" s="98">
        <f t="shared" ref="F315" si="155">IF($I314=0,"-",F314/$I314)</f>
        <v>0</v>
      </c>
      <c r="G315" s="98">
        <f t="shared" ref="G315" si="156">IF($I314=0,"-",G314/$I314)</f>
        <v>2.1529057037245579E-2</v>
      </c>
      <c r="H315" s="98">
        <f t="shared" ref="H315" si="157">IF($I314=0,"-",H314/$I314)</f>
        <v>7.1549225637674942E-5</v>
      </c>
      <c r="I315" s="100">
        <f>SUM(B315:H315)</f>
        <v>1.0000000000000002</v>
      </c>
    </row>
    <row r="316" spans="1:42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</row>
    <row r="317" spans="1:42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</row>
    <row r="318" spans="1:42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</row>
    <row r="319" spans="1:42" x14ac:dyDescent="0.25">
      <c r="A319" s="13" t="s">
        <v>6</v>
      </c>
      <c r="B319" s="14">
        <v>1E-8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v>1E-8</v>
      </c>
    </row>
    <row r="320" spans="1:42" x14ac:dyDescent="0.25">
      <c r="A320" s="21" t="s">
        <v>7</v>
      </c>
      <c r="B320" s="22">
        <v>1E-8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v>1E-8</v>
      </c>
    </row>
    <row r="321" spans="1:9" x14ac:dyDescent="0.25">
      <c r="A321" s="29" t="s">
        <v>8</v>
      </c>
      <c r="B321" s="18">
        <v>1E-8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v>1E-8</v>
      </c>
    </row>
    <row r="322" spans="1:9" x14ac:dyDescent="0.25">
      <c r="A322" s="21" t="s">
        <v>9</v>
      </c>
      <c r="B322" s="22">
        <v>1E-8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v>1E-8</v>
      </c>
    </row>
    <row r="323" spans="1:9" x14ac:dyDescent="0.25">
      <c r="A323" s="29" t="s">
        <v>10</v>
      </c>
      <c r="B323" s="18">
        <v>1E-8</v>
      </c>
      <c r="C323" s="18">
        <v>0</v>
      </c>
      <c r="D323" s="18">
        <v>0</v>
      </c>
      <c r="E323" s="18">
        <v>0</v>
      </c>
      <c r="F323" s="214"/>
      <c r="G323" s="18">
        <v>0</v>
      </c>
      <c r="H323" s="30">
        <v>0</v>
      </c>
      <c r="I323" s="16">
        <v>1E-8</v>
      </c>
    </row>
    <row r="324" spans="1:9" x14ac:dyDescent="0.25">
      <c r="A324" s="21" t="s">
        <v>11</v>
      </c>
      <c r="B324" s="22">
        <v>1E-8</v>
      </c>
      <c r="C324" s="22">
        <v>0</v>
      </c>
      <c r="D324" s="22">
        <v>0</v>
      </c>
      <c r="E324" s="22">
        <v>5.7990981688447341E-3</v>
      </c>
      <c r="F324" s="214"/>
      <c r="G324" s="22">
        <v>0</v>
      </c>
      <c r="H324" s="23">
        <v>0</v>
      </c>
      <c r="I324" s="24">
        <v>5.7991081688447341E-3</v>
      </c>
    </row>
    <row r="325" spans="1:9" x14ac:dyDescent="0.25">
      <c r="A325" s="29" t="s">
        <v>12</v>
      </c>
      <c r="B325" s="18">
        <v>1E-8</v>
      </c>
      <c r="C325" s="18">
        <v>0</v>
      </c>
      <c r="D325" s="18">
        <v>0</v>
      </c>
      <c r="E325" s="18">
        <v>0</v>
      </c>
      <c r="F325" s="214"/>
      <c r="G325" s="18">
        <v>0</v>
      </c>
      <c r="H325" s="30">
        <v>0</v>
      </c>
      <c r="I325" s="16">
        <v>1E-8</v>
      </c>
    </row>
    <row r="326" spans="1:9" x14ac:dyDescent="0.25">
      <c r="A326" s="21" t="s">
        <v>13</v>
      </c>
      <c r="B326" s="22">
        <v>1E-8</v>
      </c>
      <c r="C326" s="22">
        <v>0.20713954357606676</v>
      </c>
      <c r="D326" s="22">
        <v>0</v>
      </c>
      <c r="E326" s="22">
        <v>1.9744876198903222E-2</v>
      </c>
      <c r="F326" s="214"/>
      <c r="G326" s="22">
        <v>0</v>
      </c>
      <c r="H326" s="23">
        <v>0</v>
      </c>
      <c r="I326" s="24">
        <v>0.22688442977496998</v>
      </c>
    </row>
    <row r="327" spans="1:9" x14ac:dyDescent="0.25">
      <c r="A327" s="29" t="s">
        <v>14</v>
      </c>
      <c r="B327" s="18">
        <v>1E-8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v>1E-8</v>
      </c>
    </row>
    <row r="328" spans="1:9" x14ac:dyDescent="0.25">
      <c r="A328" s="21" t="s">
        <v>15</v>
      </c>
      <c r="B328" s="22">
        <v>1E-8</v>
      </c>
      <c r="C328" s="22">
        <v>0</v>
      </c>
      <c r="D328" s="22">
        <v>0</v>
      </c>
      <c r="E328" s="22">
        <v>0</v>
      </c>
      <c r="F328" s="214"/>
      <c r="G328" s="22">
        <v>0</v>
      </c>
      <c r="H328" s="23">
        <v>0</v>
      </c>
      <c r="I328" s="24">
        <v>1E-8</v>
      </c>
    </row>
    <row r="329" spans="1:9" x14ac:dyDescent="0.25">
      <c r="A329" s="29" t="s">
        <v>16</v>
      </c>
      <c r="B329" s="18">
        <v>1E-8</v>
      </c>
      <c r="C329" s="18">
        <v>0</v>
      </c>
      <c r="D329" s="18">
        <v>0</v>
      </c>
      <c r="E329" s="18">
        <v>0</v>
      </c>
      <c r="F329" s="214"/>
      <c r="G329" s="18">
        <v>0</v>
      </c>
      <c r="H329" s="30">
        <v>0</v>
      </c>
      <c r="I329" s="16">
        <v>1E-8</v>
      </c>
    </row>
    <row r="330" spans="1:9" x14ac:dyDescent="0.25">
      <c r="A330" s="21" t="s">
        <v>17</v>
      </c>
      <c r="B330" s="22">
        <v>1E-8</v>
      </c>
      <c r="C330" s="22">
        <v>0</v>
      </c>
      <c r="D330" s="22">
        <v>0</v>
      </c>
      <c r="E330" s="22">
        <v>0</v>
      </c>
      <c r="F330" s="214"/>
      <c r="G330" s="22">
        <v>0</v>
      </c>
      <c r="H330" s="23">
        <v>0</v>
      </c>
      <c r="I330" s="24">
        <v>1E-8</v>
      </c>
    </row>
    <row r="331" spans="1:9" x14ac:dyDescent="0.25">
      <c r="A331" s="29" t="s">
        <v>136</v>
      </c>
      <c r="B331" s="18">
        <v>39.173465360528759</v>
      </c>
      <c r="C331" s="18">
        <v>62.40179379829469</v>
      </c>
      <c r="D331" s="18">
        <v>22.962144296426654</v>
      </c>
      <c r="E331" s="18">
        <v>22.462596554749883</v>
      </c>
      <c r="F331" s="214"/>
      <c r="G331" s="18">
        <v>0</v>
      </c>
      <c r="H331" s="30">
        <v>0</v>
      </c>
      <c r="I331" s="16">
        <v>147.00000001000001</v>
      </c>
    </row>
    <row r="332" spans="1:9" x14ac:dyDescent="0.25">
      <c r="A332" s="21" t="s">
        <v>18</v>
      </c>
      <c r="B332" s="22">
        <v>1E-8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v>1E-8</v>
      </c>
    </row>
    <row r="333" spans="1:9" x14ac:dyDescent="0.25">
      <c r="A333" s="29" t="s">
        <v>19</v>
      </c>
      <c r="B333" s="18">
        <v>1E-8</v>
      </c>
      <c r="C333" s="18">
        <v>0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v>1E-8</v>
      </c>
    </row>
    <row r="334" spans="1:9" x14ac:dyDescent="0.25">
      <c r="A334" s="21" t="s">
        <v>20</v>
      </c>
      <c r="B334" s="22">
        <v>1E-8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v>1E-8</v>
      </c>
    </row>
    <row r="335" spans="1:9" x14ac:dyDescent="0.25">
      <c r="A335" s="32" t="s">
        <v>58</v>
      </c>
      <c r="B335" s="18">
        <v>1E-8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v>1E-8</v>
      </c>
    </row>
    <row r="336" spans="1:9" x14ac:dyDescent="0.25">
      <c r="A336" s="21" t="s">
        <v>21</v>
      </c>
      <c r="B336" s="22">
        <v>1E-8</v>
      </c>
      <c r="C336" s="22">
        <v>0</v>
      </c>
      <c r="D336" s="22">
        <v>0</v>
      </c>
      <c r="E336" s="22">
        <v>0</v>
      </c>
      <c r="F336" s="214"/>
      <c r="G336" s="22">
        <v>0</v>
      </c>
      <c r="H336" s="23">
        <v>0</v>
      </c>
      <c r="I336" s="24">
        <v>1E-8</v>
      </c>
    </row>
    <row r="337" spans="1:9" x14ac:dyDescent="0.25">
      <c r="A337" s="32" t="s">
        <v>22</v>
      </c>
      <c r="B337" s="18">
        <v>1E-8</v>
      </c>
      <c r="C337" s="18">
        <v>0</v>
      </c>
      <c r="D337" s="18">
        <v>0</v>
      </c>
      <c r="E337" s="18">
        <v>0</v>
      </c>
      <c r="F337" s="214"/>
      <c r="G337" s="18">
        <v>0</v>
      </c>
      <c r="H337" s="30">
        <v>0</v>
      </c>
      <c r="I337" s="16">
        <v>1E-8</v>
      </c>
    </row>
    <row r="338" spans="1:9" x14ac:dyDescent="0.25">
      <c r="A338" s="21" t="s">
        <v>23</v>
      </c>
      <c r="B338" s="22">
        <v>0.2192170410859173</v>
      </c>
      <c r="C338" s="22">
        <v>0</v>
      </c>
      <c r="D338" s="22">
        <v>0.5259829689140828</v>
      </c>
      <c r="E338" s="22">
        <v>0</v>
      </c>
      <c r="F338" s="214"/>
      <c r="G338" s="22">
        <v>0</v>
      </c>
      <c r="H338" s="23">
        <v>0</v>
      </c>
      <c r="I338" s="24">
        <v>0.74520001000000013</v>
      </c>
    </row>
    <row r="339" spans="1:9" ht="14.4" thickBot="1" x14ac:dyDescent="0.3">
      <c r="A339" s="32" t="s">
        <v>24</v>
      </c>
      <c r="B339" s="18">
        <v>1.1145081451275278</v>
      </c>
      <c r="C339" s="18">
        <v>0.72550335523825948</v>
      </c>
      <c r="D339" s="18">
        <v>1.7906410111545061</v>
      </c>
      <c r="E339" s="18">
        <v>53.238108251696239</v>
      </c>
      <c r="F339" s="215"/>
      <c r="G339" s="18">
        <v>4.277239246783477</v>
      </c>
      <c r="H339" s="30">
        <v>0</v>
      </c>
      <c r="I339" s="16">
        <f t="shared" ref="I339" si="158">+B339+C339+D339+E339+G339+H339</f>
        <v>61.146000010000009</v>
      </c>
    </row>
    <row r="340" spans="1:9" x14ac:dyDescent="0.25">
      <c r="A340" s="128" t="s">
        <v>25</v>
      </c>
      <c r="B340" s="129">
        <f>SUM(B319:B339)</f>
        <v>40.507190726742216</v>
      </c>
      <c r="C340" s="129">
        <f t="shared" ref="C340" si="159">SUM(C319:C339)</f>
        <v>63.33443669710902</v>
      </c>
      <c r="D340" s="129">
        <f t="shared" ref="D340" si="160">SUM(D319:D339)</f>
        <v>25.278768276495242</v>
      </c>
      <c r="E340" s="129">
        <f t="shared" ref="E340" si="161">SUM(E319:E339)</f>
        <v>75.726248780813876</v>
      </c>
      <c r="F340" s="129">
        <f t="shared" ref="F340" si="162">SUM(F319:F339)</f>
        <v>0</v>
      </c>
      <c r="G340" s="129">
        <f t="shared" ref="G340" si="163">SUM(G319:G339)</f>
        <v>4.277239246783477</v>
      </c>
      <c r="H340" s="130">
        <f t="shared" ref="H340" si="164">SUM(H319:H339)</f>
        <v>0</v>
      </c>
      <c r="I340" s="131">
        <f>SUM(I319:I339)</f>
        <v>209.12388372794385</v>
      </c>
    </row>
    <row r="341" spans="1:9" ht="15" thickBot="1" x14ac:dyDescent="0.35">
      <c r="A341" s="61" t="s">
        <v>86</v>
      </c>
      <c r="B341" s="98">
        <f>IF($I340=0,"-",B340/$I340)</f>
        <v>0.19369949526874394</v>
      </c>
      <c r="C341" s="98">
        <f t="shared" ref="C341" si="165">IF($I340=0,"-",C340/$I340)</f>
        <v>0.30285606583083008</v>
      </c>
      <c r="D341" s="98">
        <f t="shared" ref="D341" si="166">IF($I340=0,"-",D340/$I340)</f>
        <v>0.12087939371564668</v>
      </c>
      <c r="E341" s="98">
        <f t="shared" ref="E341" si="167">IF($I340=0,"-",E340/$I340)</f>
        <v>0.36211190912716906</v>
      </c>
      <c r="F341" s="98">
        <f t="shared" ref="F341" si="168">IF($I340=0,"-",F340/$I340)</f>
        <v>0</v>
      </c>
      <c r="G341" s="98">
        <f t="shared" ref="G341" si="169">IF($I340=0,"-",G340/$I340)</f>
        <v>2.0453136057610132E-2</v>
      </c>
      <c r="H341" s="98">
        <f t="shared" ref="H341" si="170">IF($I340=0,"-",H340/$I340)</f>
        <v>0</v>
      </c>
      <c r="I341" s="100">
        <f>SUM(B341:H341)</f>
        <v>0.99999999999999989</v>
      </c>
    </row>
    <row r="342" spans="1:9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</row>
    <row r="343" spans="1:9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</row>
    <row r="344" spans="1:9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</row>
    <row r="345" spans="1:9" x14ac:dyDescent="0.25">
      <c r="A345" s="13" t="s">
        <v>6</v>
      </c>
      <c r="B345" s="14">
        <v>1E-8</v>
      </c>
      <c r="C345" s="14">
        <v>1E-8</v>
      </c>
      <c r="D345" s="14">
        <v>1E-8</v>
      </c>
      <c r="E345" s="14">
        <v>1E-8</v>
      </c>
      <c r="F345" s="213"/>
      <c r="G345" s="14">
        <v>0</v>
      </c>
      <c r="H345" s="15">
        <v>0</v>
      </c>
      <c r="I345" s="16">
        <f>+B345+C345+D345+E345+G345+H345</f>
        <v>4.0000000000000001E-8</v>
      </c>
    </row>
    <row r="346" spans="1:9" x14ac:dyDescent="0.25">
      <c r="A346" s="21" t="s">
        <v>7</v>
      </c>
      <c r="B346" s="22">
        <v>1E-8</v>
      </c>
      <c r="C346" s="22">
        <v>1E-8</v>
      </c>
      <c r="D346" s="22">
        <v>1E-8</v>
      </c>
      <c r="E346" s="22">
        <v>1E-8</v>
      </c>
      <c r="F346" s="214"/>
      <c r="G346" s="22">
        <v>0</v>
      </c>
      <c r="H346" s="23">
        <v>0</v>
      </c>
      <c r="I346" s="24">
        <f t="shared" ref="I346:I365" si="171">+B346+C346+D346+E346+G346+H346</f>
        <v>4.0000000000000001E-8</v>
      </c>
    </row>
    <row r="347" spans="1:9" x14ac:dyDescent="0.25">
      <c r="A347" s="29" t="s">
        <v>8</v>
      </c>
      <c r="B347" s="18">
        <v>1E-8</v>
      </c>
      <c r="C347" s="18">
        <v>1E-8</v>
      </c>
      <c r="D347" s="18">
        <v>1E-8</v>
      </c>
      <c r="E347" s="18">
        <v>1E-8</v>
      </c>
      <c r="F347" s="214"/>
      <c r="G347" s="18">
        <v>0</v>
      </c>
      <c r="H347" s="30">
        <v>0</v>
      </c>
      <c r="I347" s="16">
        <f t="shared" si="171"/>
        <v>4.0000000000000001E-8</v>
      </c>
    </row>
    <row r="348" spans="1:9" x14ac:dyDescent="0.25">
      <c r="A348" s="21" t="s">
        <v>9</v>
      </c>
      <c r="B348" s="22">
        <v>1E-8</v>
      </c>
      <c r="C348" s="22">
        <v>1E-8</v>
      </c>
      <c r="D348" s="22">
        <v>1E-8</v>
      </c>
      <c r="E348" s="22">
        <v>1E-8</v>
      </c>
      <c r="F348" s="214"/>
      <c r="G348" s="22">
        <v>0</v>
      </c>
      <c r="H348" s="23">
        <v>0</v>
      </c>
      <c r="I348" s="24">
        <f t="shared" si="171"/>
        <v>4.0000000000000001E-8</v>
      </c>
    </row>
    <row r="349" spans="1:9" x14ac:dyDescent="0.25">
      <c r="A349" s="29" t="s">
        <v>10</v>
      </c>
      <c r="B349" s="18">
        <v>1E-8</v>
      </c>
      <c r="C349" s="18">
        <v>1E-8</v>
      </c>
      <c r="D349" s="18">
        <v>1E-8</v>
      </c>
      <c r="E349" s="18">
        <v>1E-8</v>
      </c>
      <c r="F349" s="214"/>
      <c r="G349" s="18">
        <v>0</v>
      </c>
      <c r="H349" s="30">
        <v>0</v>
      </c>
      <c r="I349" s="16">
        <f t="shared" si="171"/>
        <v>4.0000000000000001E-8</v>
      </c>
    </row>
    <row r="350" spans="1:9" x14ac:dyDescent="0.25">
      <c r="A350" s="21" t="s">
        <v>11</v>
      </c>
      <c r="B350" s="22">
        <v>1E-8</v>
      </c>
      <c r="C350" s="22">
        <v>1E-8</v>
      </c>
      <c r="D350" s="22">
        <v>1E-8</v>
      </c>
      <c r="E350" s="22">
        <v>1.6791308289424356E-3</v>
      </c>
      <c r="F350" s="214"/>
      <c r="G350" s="22">
        <v>0</v>
      </c>
      <c r="H350" s="23">
        <v>0</v>
      </c>
      <c r="I350" s="24">
        <f t="shared" si="171"/>
        <v>1.6791608289424356E-3</v>
      </c>
    </row>
    <row r="351" spans="1:9" x14ac:dyDescent="0.25">
      <c r="A351" s="29" t="s">
        <v>12</v>
      </c>
      <c r="B351" s="18">
        <v>1E-8</v>
      </c>
      <c r="C351" s="18">
        <v>1E-8</v>
      </c>
      <c r="D351" s="18">
        <v>1E-8</v>
      </c>
      <c r="E351" s="18">
        <v>1E-8</v>
      </c>
      <c r="F351" s="214"/>
      <c r="G351" s="18">
        <v>0</v>
      </c>
      <c r="H351" s="30">
        <v>0</v>
      </c>
      <c r="I351" s="16">
        <f t="shared" si="171"/>
        <v>4.0000000000000001E-8</v>
      </c>
    </row>
    <row r="352" spans="1:9" x14ac:dyDescent="0.25">
      <c r="A352" s="21" t="s">
        <v>13</v>
      </c>
      <c r="B352" s="22">
        <v>1E-8</v>
      </c>
      <c r="C352" s="22">
        <v>1E-8</v>
      </c>
      <c r="D352" s="22">
        <v>1E-8</v>
      </c>
      <c r="E352" s="22">
        <v>0.57172435833028268</v>
      </c>
      <c r="F352" s="214"/>
      <c r="G352" s="22">
        <v>0</v>
      </c>
      <c r="H352" s="23">
        <v>0</v>
      </c>
      <c r="I352" s="24">
        <f t="shared" si="171"/>
        <v>0.57172438833028272</v>
      </c>
    </row>
    <row r="353" spans="1:9" x14ac:dyDescent="0.25">
      <c r="A353" s="29" t="s">
        <v>14</v>
      </c>
      <c r="B353" s="18">
        <v>1E-8</v>
      </c>
      <c r="C353" s="18">
        <v>1E-8</v>
      </c>
      <c r="D353" s="18">
        <v>1E-8</v>
      </c>
      <c r="E353" s="18">
        <v>1E-8</v>
      </c>
      <c r="F353" s="214"/>
      <c r="G353" s="18">
        <v>0</v>
      </c>
      <c r="H353" s="30">
        <v>0</v>
      </c>
      <c r="I353" s="16">
        <f t="shared" si="171"/>
        <v>4.0000000000000001E-8</v>
      </c>
    </row>
    <row r="354" spans="1:9" x14ac:dyDescent="0.25">
      <c r="A354" s="21" t="s">
        <v>15</v>
      </c>
      <c r="B354" s="22">
        <v>1E-8</v>
      </c>
      <c r="C354" s="22">
        <v>1E-8</v>
      </c>
      <c r="D354" s="22">
        <v>1E-8</v>
      </c>
      <c r="E354" s="22">
        <v>1E-8</v>
      </c>
      <c r="F354" s="214"/>
      <c r="G354" s="22">
        <v>0</v>
      </c>
      <c r="H354" s="23">
        <v>0</v>
      </c>
      <c r="I354" s="24">
        <f t="shared" si="171"/>
        <v>4.0000000000000001E-8</v>
      </c>
    </row>
    <row r="355" spans="1:9" x14ac:dyDescent="0.25">
      <c r="A355" s="29" t="s">
        <v>16</v>
      </c>
      <c r="B355" s="18">
        <v>1E-8</v>
      </c>
      <c r="C355" s="18">
        <v>1E-8</v>
      </c>
      <c r="D355" s="18">
        <v>1E-8</v>
      </c>
      <c r="E355" s="18">
        <v>1E-8</v>
      </c>
      <c r="F355" s="214"/>
      <c r="G355" s="18">
        <v>0</v>
      </c>
      <c r="H355" s="30">
        <v>0</v>
      </c>
      <c r="I355" s="16">
        <f t="shared" si="171"/>
        <v>4.0000000000000001E-8</v>
      </c>
    </row>
    <row r="356" spans="1:9" x14ac:dyDescent="0.25">
      <c r="A356" s="21" t="s">
        <v>17</v>
      </c>
      <c r="B356" s="22">
        <v>1E-8</v>
      </c>
      <c r="C356" s="22">
        <v>1E-8</v>
      </c>
      <c r="D356" s="22">
        <v>1E-8</v>
      </c>
      <c r="E356" s="22">
        <v>1E-8</v>
      </c>
      <c r="F356" s="214"/>
      <c r="G356" s="22">
        <v>0</v>
      </c>
      <c r="H356" s="23">
        <v>0</v>
      </c>
      <c r="I356" s="24">
        <f t="shared" si="171"/>
        <v>4.0000000000000001E-8</v>
      </c>
    </row>
    <row r="357" spans="1:9" x14ac:dyDescent="0.25">
      <c r="A357" s="29" t="s">
        <v>136</v>
      </c>
      <c r="B357" s="18">
        <v>1.4811863201479267</v>
      </c>
      <c r="C357" s="18">
        <v>39.794449265193052</v>
      </c>
      <c r="D357" s="18">
        <v>50.724364444659017</v>
      </c>
      <c r="E357" s="18">
        <v>1E-8</v>
      </c>
      <c r="F357" s="214"/>
      <c r="G357" s="18">
        <v>0</v>
      </c>
      <c r="H357" s="30">
        <v>0</v>
      </c>
      <c r="I357" s="16">
        <f t="shared" si="171"/>
        <v>92.000000039999989</v>
      </c>
    </row>
    <row r="358" spans="1:9" x14ac:dyDescent="0.25">
      <c r="A358" s="21" t="s">
        <v>18</v>
      </c>
      <c r="B358" s="22">
        <v>1E-8</v>
      </c>
      <c r="C358" s="22">
        <v>1E-8</v>
      </c>
      <c r="D358" s="22">
        <v>1E-8</v>
      </c>
      <c r="E358" s="22">
        <v>1E-8</v>
      </c>
      <c r="F358" s="214"/>
      <c r="G358" s="22">
        <v>0</v>
      </c>
      <c r="H358" s="23">
        <v>0</v>
      </c>
      <c r="I358" s="24">
        <f t="shared" si="171"/>
        <v>4.0000000000000001E-8</v>
      </c>
    </row>
    <row r="359" spans="1:9" x14ac:dyDescent="0.25">
      <c r="A359" s="29" t="s">
        <v>19</v>
      </c>
      <c r="B359" s="18">
        <v>1E-8</v>
      </c>
      <c r="C359" s="18">
        <v>1E-8</v>
      </c>
      <c r="D359" s="18">
        <v>1E-8</v>
      </c>
      <c r="E359" s="18">
        <v>1E-8</v>
      </c>
      <c r="F359" s="214"/>
      <c r="G359" s="18">
        <v>0</v>
      </c>
      <c r="H359" s="30">
        <v>0</v>
      </c>
      <c r="I359" s="16">
        <f t="shared" si="171"/>
        <v>4.0000000000000001E-8</v>
      </c>
    </row>
    <row r="360" spans="1:9" x14ac:dyDescent="0.25">
      <c r="A360" s="21" t="s">
        <v>20</v>
      </c>
      <c r="B360" s="22">
        <v>0.1257055845539945</v>
      </c>
      <c r="C360" s="22">
        <v>6.7673355132755146</v>
      </c>
      <c r="D360" s="22">
        <v>2.1069589321704916</v>
      </c>
      <c r="E360" s="22">
        <v>1E-8</v>
      </c>
      <c r="F360" s="214"/>
      <c r="G360" s="22">
        <v>0</v>
      </c>
      <c r="H360" s="23">
        <v>0</v>
      </c>
      <c r="I360" s="24">
        <f t="shared" si="171"/>
        <v>9.0000000400000015</v>
      </c>
    </row>
    <row r="361" spans="1:9" x14ac:dyDescent="0.25">
      <c r="A361" s="32" t="s">
        <v>58</v>
      </c>
      <c r="B361" s="18">
        <v>0.17275156832591274</v>
      </c>
      <c r="C361" s="18">
        <v>0.2929652815939448</v>
      </c>
      <c r="D361" s="18">
        <v>0.53428318008014253</v>
      </c>
      <c r="E361" s="18">
        <v>1E-8</v>
      </c>
      <c r="F361" s="214"/>
      <c r="G361" s="18">
        <v>0</v>
      </c>
      <c r="H361" s="30">
        <v>0</v>
      </c>
      <c r="I361" s="16">
        <f t="shared" si="171"/>
        <v>1.00000004</v>
      </c>
    </row>
    <row r="362" spans="1:9" x14ac:dyDescent="0.25">
      <c r="A362" s="21" t="s">
        <v>21</v>
      </c>
      <c r="B362" s="22">
        <v>1E-8</v>
      </c>
      <c r="C362" s="22">
        <v>1E-8</v>
      </c>
      <c r="D362" s="22">
        <v>1E-8</v>
      </c>
      <c r="E362" s="22">
        <v>1E-8</v>
      </c>
      <c r="F362" s="214"/>
      <c r="G362" s="22">
        <v>0</v>
      </c>
      <c r="H362" s="23">
        <v>0</v>
      </c>
      <c r="I362" s="24">
        <f t="shared" si="171"/>
        <v>4.0000000000000001E-8</v>
      </c>
    </row>
    <row r="363" spans="1:9" x14ac:dyDescent="0.25">
      <c r="A363" s="32" t="s">
        <v>22</v>
      </c>
      <c r="B363" s="18">
        <v>1E-8</v>
      </c>
      <c r="C363" s="18">
        <v>1E-8</v>
      </c>
      <c r="D363" s="18">
        <v>1E-8</v>
      </c>
      <c r="E363" s="18">
        <v>1E-8</v>
      </c>
      <c r="F363" s="214"/>
      <c r="G363" s="18">
        <v>0</v>
      </c>
      <c r="H363" s="30">
        <v>0</v>
      </c>
      <c r="I363" s="16">
        <f t="shared" si="171"/>
        <v>4.0000000000000001E-8</v>
      </c>
    </row>
    <row r="364" spans="1:9" x14ac:dyDescent="0.25">
      <c r="A364" s="21" t="s">
        <v>23</v>
      </c>
      <c r="B364" s="22">
        <v>1E-8</v>
      </c>
      <c r="C364" s="22">
        <v>1E-8</v>
      </c>
      <c r="D364" s="22">
        <v>1E-8</v>
      </c>
      <c r="E364" s="22">
        <v>1E-8</v>
      </c>
      <c r="F364" s="214"/>
      <c r="G364" s="22">
        <v>0</v>
      </c>
      <c r="H364" s="23">
        <v>0</v>
      </c>
      <c r="I364" s="24">
        <f t="shared" si="171"/>
        <v>4.0000000000000001E-8</v>
      </c>
    </row>
    <row r="365" spans="1:9" ht="14.4" thickBot="1" x14ac:dyDescent="0.3">
      <c r="A365" s="32" t="s">
        <v>24</v>
      </c>
      <c r="B365" s="18">
        <v>0.93324885416118608</v>
      </c>
      <c r="C365" s="18">
        <v>1.5415380538178942</v>
      </c>
      <c r="D365" s="18">
        <v>0.90717424702093019</v>
      </c>
      <c r="E365" s="18">
        <v>150.20825102311653</v>
      </c>
      <c r="F365" s="215"/>
      <c r="G365" s="18">
        <v>1.9323874745149858</v>
      </c>
      <c r="H365" s="30">
        <v>8.2003873684637352E-3</v>
      </c>
      <c r="I365" s="16">
        <f t="shared" si="171"/>
        <v>155.53080004</v>
      </c>
    </row>
    <row r="366" spans="1:9" x14ac:dyDescent="0.25">
      <c r="A366" s="128" t="s">
        <v>25</v>
      </c>
      <c r="B366" s="129">
        <f>SUM(B345:B365)</f>
        <v>2.7128924971890198</v>
      </c>
      <c r="C366" s="129">
        <f t="shared" ref="C366" si="172">SUM(C345:C365)</f>
        <v>48.396288283880409</v>
      </c>
      <c r="D366" s="129">
        <f t="shared" ref="D366" si="173">SUM(D345:D365)</f>
        <v>54.272780973930594</v>
      </c>
      <c r="E366" s="129">
        <f t="shared" ref="E366" si="174">SUM(E345:E365)</f>
        <v>150.78165469227577</v>
      </c>
      <c r="F366" s="129">
        <f t="shared" ref="F366" si="175">SUM(F345:F365)</f>
        <v>0</v>
      </c>
      <c r="G366" s="129">
        <f t="shared" ref="G366" si="176">SUM(G345:G365)</f>
        <v>1.9323874745149858</v>
      </c>
      <c r="H366" s="130">
        <f t="shared" ref="H366" si="177">SUM(H345:H365)</f>
        <v>8.2003873684637352E-3</v>
      </c>
      <c r="I366" s="131">
        <f>SUM(I345:I365)</f>
        <v>258.10420430915923</v>
      </c>
    </row>
    <row r="367" spans="1:9" ht="15" thickBot="1" x14ac:dyDescent="0.35">
      <c r="A367" s="61" t="s">
        <v>86</v>
      </c>
      <c r="B367" s="98">
        <f>IF($I366=0,"-",B366/$I366)</f>
        <v>1.0510841946377194E-2</v>
      </c>
      <c r="C367" s="98">
        <f t="shared" ref="C367" si="178">IF($I366=0,"-",C366/$I366)</f>
        <v>0.18750678011393784</v>
      </c>
      <c r="D367" s="98">
        <f t="shared" ref="D367" si="179">IF($I366=0,"-",D366/$I366)</f>
        <v>0.21027468777270375</v>
      </c>
      <c r="E367" s="98">
        <f t="shared" ref="E367" si="180">IF($I366=0,"-",E366/$I366)</f>
        <v>0.58418906850377506</v>
      </c>
      <c r="F367" s="98">
        <f t="shared" ref="F367" si="181">IF($I366=0,"-",F366/$I366)</f>
        <v>0</v>
      </c>
      <c r="G367" s="98">
        <f t="shared" ref="G367" si="182">IF($I366=0,"-",G366/$I366)</f>
        <v>7.4868500483640209E-3</v>
      </c>
      <c r="H367" s="98">
        <f t="shared" ref="H367" si="183">IF($I366=0,"-",H366/$I366)</f>
        <v>3.1771614842202445E-5</v>
      </c>
      <c r="I367" s="100">
        <f>SUM(B367:H367)</f>
        <v>1</v>
      </c>
    </row>
    <row r="368" spans="1:9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</row>
    <row r="369" spans="1:9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</row>
    <row r="370" spans="1:9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</row>
    <row r="371" spans="1:9" x14ac:dyDescent="0.25">
      <c r="A371" s="13" t="s">
        <v>6</v>
      </c>
      <c r="B371" s="14">
        <v>1E-8</v>
      </c>
      <c r="C371" s="14">
        <v>1E-8</v>
      </c>
      <c r="D371" s="14">
        <v>1E-8</v>
      </c>
      <c r="E371" s="14">
        <v>1E-8</v>
      </c>
      <c r="F371" s="213"/>
      <c r="G371" s="14">
        <v>0</v>
      </c>
      <c r="H371" s="15">
        <v>0</v>
      </c>
      <c r="I371" s="16">
        <f>+B371+C371+D371+E371+G371+H371</f>
        <v>4.0000000000000001E-8</v>
      </c>
    </row>
    <row r="372" spans="1:9" x14ac:dyDescent="0.25">
      <c r="A372" s="21" t="s">
        <v>7</v>
      </c>
      <c r="B372" s="22">
        <v>1E-8</v>
      </c>
      <c r="C372" s="22">
        <v>1E-8</v>
      </c>
      <c r="D372" s="22">
        <v>1E-8</v>
      </c>
      <c r="E372" s="22">
        <v>1E-8</v>
      </c>
      <c r="F372" s="214"/>
      <c r="G372" s="22">
        <v>0</v>
      </c>
      <c r="H372" s="23">
        <v>0</v>
      </c>
      <c r="I372" s="24">
        <f t="shared" ref="I372:I391" si="184">+B372+C372+D372+E372+G372+H372</f>
        <v>4.0000000000000001E-8</v>
      </c>
    </row>
    <row r="373" spans="1:9" x14ac:dyDescent="0.25">
      <c r="A373" s="29" t="s">
        <v>8</v>
      </c>
      <c r="B373" s="18">
        <v>1E-8</v>
      </c>
      <c r="C373" s="18">
        <v>1E-8</v>
      </c>
      <c r="D373" s="18">
        <v>1E-8</v>
      </c>
      <c r="E373" s="18">
        <v>1E-8</v>
      </c>
      <c r="F373" s="214"/>
      <c r="G373" s="18">
        <v>0</v>
      </c>
      <c r="H373" s="30">
        <v>0</v>
      </c>
      <c r="I373" s="16">
        <f t="shared" si="184"/>
        <v>4.0000000000000001E-8</v>
      </c>
    </row>
    <row r="374" spans="1:9" x14ac:dyDescent="0.25">
      <c r="A374" s="21" t="s">
        <v>9</v>
      </c>
      <c r="B374" s="22">
        <v>1E-8</v>
      </c>
      <c r="C374" s="22">
        <v>1E-8</v>
      </c>
      <c r="D374" s="22">
        <v>1E-8</v>
      </c>
      <c r="E374" s="22">
        <v>1E-8</v>
      </c>
      <c r="F374" s="214"/>
      <c r="G374" s="22">
        <v>0</v>
      </c>
      <c r="H374" s="23">
        <v>0</v>
      </c>
      <c r="I374" s="24">
        <f t="shared" si="184"/>
        <v>4.0000000000000001E-8</v>
      </c>
    </row>
    <row r="375" spans="1:9" x14ac:dyDescent="0.25">
      <c r="A375" s="29" t="s">
        <v>10</v>
      </c>
      <c r="B375" s="18">
        <v>1E-8</v>
      </c>
      <c r="C375" s="18">
        <v>1E-8</v>
      </c>
      <c r="D375" s="18">
        <v>1E-8</v>
      </c>
      <c r="E375" s="18">
        <v>1E-8</v>
      </c>
      <c r="F375" s="214"/>
      <c r="G375" s="18">
        <v>0</v>
      </c>
      <c r="H375" s="30">
        <v>0</v>
      </c>
      <c r="I375" s="16">
        <f t="shared" si="184"/>
        <v>4.0000000000000001E-8</v>
      </c>
    </row>
    <row r="376" spans="1:9" x14ac:dyDescent="0.25">
      <c r="A376" s="21" t="s">
        <v>11</v>
      </c>
      <c r="B376" s="22">
        <v>1E-8</v>
      </c>
      <c r="C376" s="22">
        <v>1E-8</v>
      </c>
      <c r="D376" s="22">
        <v>1E-8</v>
      </c>
      <c r="E376" s="22">
        <v>0.37345461376504241</v>
      </c>
      <c r="F376" s="214"/>
      <c r="G376" s="22">
        <v>0</v>
      </c>
      <c r="H376" s="23">
        <v>0</v>
      </c>
      <c r="I376" s="24">
        <f t="shared" si="184"/>
        <v>0.37345464376504239</v>
      </c>
    </row>
    <row r="377" spans="1:9" x14ac:dyDescent="0.25">
      <c r="A377" s="29" t="s">
        <v>12</v>
      </c>
      <c r="B377" s="18">
        <v>1E-8</v>
      </c>
      <c r="C377" s="18">
        <v>1E-8</v>
      </c>
      <c r="D377" s="18">
        <v>1E-8</v>
      </c>
      <c r="E377" s="18">
        <v>1.0000000099999999</v>
      </c>
      <c r="F377" s="214"/>
      <c r="G377" s="18">
        <v>0</v>
      </c>
      <c r="H377" s="30">
        <v>0</v>
      </c>
      <c r="I377" s="16">
        <f t="shared" si="184"/>
        <v>1.00000004</v>
      </c>
    </row>
    <row r="378" spans="1:9" x14ac:dyDescent="0.25">
      <c r="A378" s="21" t="s">
        <v>13</v>
      </c>
      <c r="B378" s="22">
        <v>1E-8</v>
      </c>
      <c r="C378" s="22">
        <v>1E-8</v>
      </c>
      <c r="D378" s="22">
        <v>1E-8</v>
      </c>
      <c r="E378" s="22">
        <v>177.46014479231999</v>
      </c>
      <c r="F378" s="214"/>
      <c r="G378" s="22">
        <v>0</v>
      </c>
      <c r="H378" s="23">
        <v>0</v>
      </c>
      <c r="I378" s="24">
        <f t="shared" si="184"/>
        <v>177.46014482231999</v>
      </c>
    </row>
    <row r="379" spans="1:9" x14ac:dyDescent="0.25">
      <c r="A379" s="29" t="s">
        <v>14</v>
      </c>
      <c r="B379" s="18">
        <v>6.0000000099999999</v>
      </c>
      <c r="C379" s="18">
        <v>1E-8</v>
      </c>
      <c r="D379" s="18">
        <v>1E-8</v>
      </c>
      <c r="E379" s="18">
        <v>1E-8</v>
      </c>
      <c r="F379" s="214"/>
      <c r="G379" s="18">
        <v>0</v>
      </c>
      <c r="H379" s="30">
        <v>0</v>
      </c>
      <c r="I379" s="16">
        <f t="shared" si="184"/>
        <v>6.0000000399999998</v>
      </c>
    </row>
    <row r="380" spans="1:9" x14ac:dyDescent="0.25">
      <c r="A380" s="21" t="s">
        <v>15</v>
      </c>
      <c r="B380" s="22">
        <v>4.7787911652352397</v>
      </c>
      <c r="C380" s="22">
        <v>1E-8</v>
      </c>
      <c r="D380" s="22">
        <v>21.221208854764761</v>
      </c>
      <c r="E380" s="22">
        <v>1E-8</v>
      </c>
      <c r="F380" s="214"/>
      <c r="G380" s="22">
        <v>0</v>
      </c>
      <c r="H380" s="23">
        <v>0</v>
      </c>
      <c r="I380" s="24">
        <f t="shared" si="184"/>
        <v>26.000000040000003</v>
      </c>
    </row>
    <row r="381" spans="1:9" x14ac:dyDescent="0.25">
      <c r="A381" s="29" t="s">
        <v>16</v>
      </c>
      <c r="B381" s="18">
        <v>0.38090871257954412</v>
      </c>
      <c r="C381" s="18">
        <v>1E-8</v>
      </c>
      <c r="D381" s="18">
        <v>9.6190913074204563</v>
      </c>
      <c r="E381" s="18">
        <v>1E-8</v>
      </c>
      <c r="F381" s="214"/>
      <c r="G381" s="18">
        <v>0</v>
      </c>
      <c r="H381" s="30">
        <v>0</v>
      </c>
      <c r="I381" s="16">
        <f t="shared" si="184"/>
        <v>10.000000040000002</v>
      </c>
    </row>
    <row r="382" spans="1:9" x14ac:dyDescent="0.25">
      <c r="A382" s="21" t="s">
        <v>17</v>
      </c>
      <c r="B382" s="22">
        <v>1E-8</v>
      </c>
      <c r="C382" s="22">
        <v>1E-8</v>
      </c>
      <c r="D382" s="22">
        <v>1E-8</v>
      </c>
      <c r="E382" s="22">
        <v>1E-8</v>
      </c>
      <c r="F382" s="214"/>
      <c r="G382" s="22">
        <v>0</v>
      </c>
      <c r="H382" s="23">
        <v>0</v>
      </c>
      <c r="I382" s="24">
        <f t="shared" si="184"/>
        <v>4.0000000000000001E-8</v>
      </c>
    </row>
    <row r="383" spans="1:9" x14ac:dyDescent="0.25">
      <c r="A383" s="29" t="s">
        <v>136</v>
      </c>
      <c r="B383" s="18">
        <v>6.1223736481466888</v>
      </c>
      <c r="C383" s="18">
        <v>0.51684524405576138</v>
      </c>
      <c r="D383" s="18">
        <v>14.36078113779755</v>
      </c>
      <c r="E383" s="18">
        <v>1E-8</v>
      </c>
      <c r="F383" s="214"/>
      <c r="G383" s="18">
        <v>0</v>
      </c>
      <c r="H383" s="30">
        <v>0</v>
      </c>
      <c r="I383" s="16">
        <f t="shared" si="184"/>
        <v>21.000000040000003</v>
      </c>
    </row>
    <row r="384" spans="1:9" x14ac:dyDescent="0.25">
      <c r="A384" s="21" t="s">
        <v>18</v>
      </c>
      <c r="B384" s="22">
        <v>1E-8</v>
      </c>
      <c r="C384" s="22">
        <v>1E-8</v>
      </c>
      <c r="D384" s="22">
        <v>1E-8</v>
      </c>
      <c r="E384" s="22">
        <v>1E-8</v>
      </c>
      <c r="F384" s="214"/>
      <c r="G384" s="22">
        <v>0</v>
      </c>
      <c r="H384" s="23">
        <v>0</v>
      </c>
      <c r="I384" s="24">
        <f t="shared" si="184"/>
        <v>4.0000000000000001E-8</v>
      </c>
    </row>
    <row r="385" spans="1:42" x14ac:dyDescent="0.25">
      <c r="A385" s="29" t="s">
        <v>19</v>
      </c>
      <c r="B385" s="18">
        <v>1E-8</v>
      </c>
      <c r="C385" s="18">
        <v>1E-8</v>
      </c>
      <c r="D385" s="18">
        <v>1E-8</v>
      </c>
      <c r="E385" s="18">
        <v>1E-8</v>
      </c>
      <c r="F385" s="214"/>
      <c r="G385" s="18">
        <v>0</v>
      </c>
      <c r="H385" s="30">
        <v>0</v>
      </c>
      <c r="I385" s="16">
        <f t="shared" si="184"/>
        <v>4.0000000000000001E-8</v>
      </c>
    </row>
    <row r="386" spans="1:42" x14ac:dyDescent="0.25">
      <c r="A386" s="21" t="s">
        <v>20</v>
      </c>
      <c r="B386" s="22">
        <v>1E-8</v>
      </c>
      <c r="C386" s="22">
        <v>1E-8</v>
      </c>
      <c r="D386" s="22">
        <v>1E-8</v>
      </c>
      <c r="E386" s="22">
        <v>1E-8</v>
      </c>
      <c r="F386" s="214"/>
      <c r="G386" s="22">
        <v>0</v>
      </c>
      <c r="H386" s="23">
        <v>0</v>
      </c>
      <c r="I386" s="24">
        <f t="shared" si="184"/>
        <v>4.0000000000000001E-8</v>
      </c>
    </row>
    <row r="387" spans="1:42" x14ac:dyDescent="0.25">
      <c r="A387" s="32" t="s">
        <v>58</v>
      </c>
      <c r="B387" s="18">
        <v>1E-8</v>
      </c>
      <c r="C387" s="18">
        <v>1E-8</v>
      </c>
      <c r="D387" s="18">
        <v>1E-8</v>
      </c>
      <c r="E387" s="18">
        <v>1E-8</v>
      </c>
      <c r="F387" s="214"/>
      <c r="G387" s="18">
        <v>0</v>
      </c>
      <c r="H387" s="30">
        <v>0</v>
      </c>
      <c r="I387" s="16">
        <f t="shared" si="184"/>
        <v>4.0000000000000001E-8</v>
      </c>
    </row>
    <row r="388" spans="1:42" x14ac:dyDescent="0.25">
      <c r="A388" s="21" t="s">
        <v>21</v>
      </c>
      <c r="B388" s="22">
        <v>1E-8</v>
      </c>
      <c r="C388" s="22">
        <v>1E-8</v>
      </c>
      <c r="D388" s="22">
        <v>1E-8</v>
      </c>
      <c r="E388" s="22">
        <v>1E-8</v>
      </c>
      <c r="F388" s="214"/>
      <c r="G388" s="22">
        <v>0</v>
      </c>
      <c r="H388" s="23">
        <v>0</v>
      </c>
      <c r="I388" s="24">
        <f t="shared" si="184"/>
        <v>4.0000000000000001E-8</v>
      </c>
    </row>
    <row r="389" spans="1:42" x14ac:dyDescent="0.25">
      <c r="A389" s="32" t="s">
        <v>22</v>
      </c>
      <c r="B389" s="18">
        <v>1E-8</v>
      </c>
      <c r="C389" s="18">
        <v>1E-8</v>
      </c>
      <c r="D389" s="18">
        <v>1E-8</v>
      </c>
      <c r="E389" s="18">
        <v>1E-8</v>
      </c>
      <c r="F389" s="214"/>
      <c r="G389" s="18">
        <v>0</v>
      </c>
      <c r="H389" s="30">
        <v>0</v>
      </c>
      <c r="I389" s="16">
        <f t="shared" si="184"/>
        <v>4.0000000000000001E-8</v>
      </c>
    </row>
    <row r="390" spans="1:42" x14ac:dyDescent="0.25">
      <c r="A390" s="21" t="s">
        <v>23</v>
      </c>
      <c r="B390" s="22">
        <v>0.28080000999999999</v>
      </c>
      <c r="C390" s="22">
        <v>1E-8</v>
      </c>
      <c r="D390" s="22">
        <v>1E-8</v>
      </c>
      <c r="E390" s="22">
        <v>1E-8</v>
      </c>
      <c r="F390" s="214"/>
      <c r="G390" s="22">
        <v>0</v>
      </c>
      <c r="H390" s="23">
        <v>0</v>
      </c>
      <c r="I390" s="24">
        <f t="shared" si="184"/>
        <v>0.28080003999999997</v>
      </c>
    </row>
    <row r="391" spans="1:42" ht="14.4" thickBot="1" x14ac:dyDescent="0.3">
      <c r="A391" s="32" t="s">
        <v>24</v>
      </c>
      <c r="B391" s="18">
        <v>2.7825320902820745</v>
      </c>
      <c r="C391" s="18">
        <v>3.4587297811363091E-3</v>
      </c>
      <c r="D391" s="18">
        <v>0.75206553292395961</v>
      </c>
      <c r="E391" s="18">
        <v>12.016899014064387</v>
      </c>
      <c r="F391" s="215"/>
      <c r="G391" s="18">
        <v>10.145444672948441</v>
      </c>
      <c r="H391" s="30">
        <v>0</v>
      </c>
      <c r="I391" s="16">
        <f t="shared" si="184"/>
        <v>25.700400039999998</v>
      </c>
    </row>
    <row r="392" spans="1:42" x14ac:dyDescent="0.25">
      <c r="A392" s="128" t="s">
        <v>25</v>
      </c>
      <c r="B392" s="129">
        <f>SUM(B371:B391)</f>
        <v>20.345405786243553</v>
      </c>
      <c r="C392" s="129">
        <f t="shared" ref="C392" si="185">SUM(C371:C391)</f>
        <v>0.52030416383689804</v>
      </c>
      <c r="D392" s="129">
        <f t="shared" ref="D392" si="186">SUM(D371:D391)</f>
        <v>45.953147002906732</v>
      </c>
      <c r="E392" s="129">
        <f t="shared" ref="E392" si="187">SUM(E371:E391)</f>
        <v>190.85049860014954</v>
      </c>
      <c r="F392" s="129">
        <f t="shared" ref="F392" si="188">SUM(F371:F391)</f>
        <v>0</v>
      </c>
      <c r="G392" s="129">
        <f t="shared" ref="G392" si="189">SUM(G371:G391)</f>
        <v>10.145444672948441</v>
      </c>
      <c r="H392" s="130">
        <f t="shared" ref="H392" si="190">SUM(H371:H391)</f>
        <v>0</v>
      </c>
      <c r="I392" s="131">
        <f>SUM(I371:I391)</f>
        <v>267.81480022608508</v>
      </c>
    </row>
    <row r="393" spans="1:42" ht="15" thickBot="1" x14ac:dyDescent="0.35">
      <c r="A393" s="61" t="s">
        <v>86</v>
      </c>
      <c r="B393" s="98">
        <f>IF($I392=0,"-",B392/$I392)</f>
        <v>7.5968190589423279E-2</v>
      </c>
      <c r="C393" s="98">
        <f t="shared" ref="C393" si="191">IF($I392=0,"-",C392/$I392)</f>
        <v>1.9427759907132292E-3</v>
      </c>
      <c r="D393" s="98">
        <f t="shared" ref="D393" si="192">IF($I392=0,"-",D392/$I392)</f>
        <v>0.1715855395747875</v>
      </c>
      <c r="E393" s="98">
        <f t="shared" ref="E393" si="193">IF($I392=0,"-",E392/$I392)</f>
        <v>0.71262117866165919</v>
      </c>
      <c r="F393" s="98">
        <f t="shared" ref="F393" si="194">IF($I392=0,"-",F392/$I392)</f>
        <v>0</v>
      </c>
      <c r="G393" s="98">
        <f t="shared" ref="G393" si="195">IF($I392=0,"-",G392/$I392)</f>
        <v>3.7882315183417101E-2</v>
      </c>
      <c r="H393" s="98">
        <f t="shared" ref="H393" si="196">IF($I392=0,"-",H392/$I392)</f>
        <v>0</v>
      </c>
      <c r="I393" s="100">
        <f>SUM(B393:H393)</f>
        <v>1.0000000000000002</v>
      </c>
    </row>
    <row r="394" spans="1:42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</row>
    <row r="395" spans="1:42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</row>
    <row r="396" spans="1:42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</row>
    <row r="397" spans="1:42" x14ac:dyDescent="0.25">
      <c r="A397" s="13" t="s">
        <v>6</v>
      </c>
      <c r="B397" s="14">
        <v>1E-8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+B397+C397+D397+E397+G397+H397</f>
        <v>1E-8</v>
      </c>
    </row>
    <row r="398" spans="1:42" x14ac:dyDescent="0.25">
      <c r="A398" s="21" t="s">
        <v>7</v>
      </c>
      <c r="B398" s="22">
        <v>1E-8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197">+B398+C398+D398+E398+G398+H398</f>
        <v>1E-8</v>
      </c>
    </row>
    <row r="399" spans="1:42" x14ac:dyDescent="0.25">
      <c r="A399" s="29" t="s">
        <v>8</v>
      </c>
      <c r="B399" s="18">
        <v>1E-8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197"/>
        <v>1E-8</v>
      </c>
    </row>
    <row r="400" spans="1:42" x14ac:dyDescent="0.25">
      <c r="A400" s="21" t="s">
        <v>9</v>
      </c>
      <c r="B400" s="22">
        <v>1E-8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197"/>
        <v>1E-8</v>
      </c>
    </row>
    <row r="401" spans="1:9" x14ac:dyDescent="0.25">
      <c r="A401" s="29" t="s">
        <v>10</v>
      </c>
      <c r="B401" s="18">
        <v>1E-8</v>
      </c>
      <c r="C401" s="18">
        <v>0</v>
      </c>
      <c r="D401" s="18">
        <v>0</v>
      </c>
      <c r="E401" s="18">
        <v>0</v>
      </c>
      <c r="F401" s="214"/>
      <c r="G401" s="18">
        <v>0</v>
      </c>
      <c r="H401" s="30">
        <v>0</v>
      </c>
      <c r="I401" s="16">
        <f t="shared" si="197"/>
        <v>1E-8</v>
      </c>
    </row>
    <row r="402" spans="1:9" x14ac:dyDescent="0.25">
      <c r="A402" s="21" t="s">
        <v>11</v>
      </c>
      <c r="B402" s="22">
        <v>1E-8</v>
      </c>
      <c r="C402" s="22">
        <v>0</v>
      </c>
      <c r="D402" s="22">
        <v>0</v>
      </c>
      <c r="E402" s="22">
        <v>1.6630821643055547E-2</v>
      </c>
      <c r="F402" s="214"/>
      <c r="G402" s="22">
        <v>0</v>
      </c>
      <c r="H402" s="23">
        <v>0</v>
      </c>
      <c r="I402" s="24">
        <f t="shared" si="197"/>
        <v>1.6630831643055548E-2</v>
      </c>
    </row>
    <row r="403" spans="1:9" x14ac:dyDescent="0.25">
      <c r="A403" s="29" t="s">
        <v>12</v>
      </c>
      <c r="B403" s="18">
        <v>1E-8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197"/>
        <v>1E-8</v>
      </c>
    </row>
    <row r="404" spans="1:9" x14ac:dyDescent="0.25">
      <c r="A404" s="21" t="s">
        <v>13</v>
      </c>
      <c r="B404" s="22">
        <v>1E-8</v>
      </c>
      <c r="C404" s="22">
        <v>0</v>
      </c>
      <c r="D404" s="22">
        <v>0</v>
      </c>
      <c r="E404" s="22">
        <v>0.12697693714522637</v>
      </c>
      <c r="F404" s="214"/>
      <c r="G404" s="22">
        <v>0</v>
      </c>
      <c r="H404" s="23">
        <v>0</v>
      </c>
      <c r="I404" s="24">
        <f t="shared" si="197"/>
        <v>0.12697694714522637</v>
      </c>
    </row>
    <row r="405" spans="1:9" x14ac:dyDescent="0.25">
      <c r="A405" s="29" t="s">
        <v>14</v>
      </c>
      <c r="B405" s="18">
        <v>0.72535582066406412</v>
      </c>
      <c r="C405" s="18">
        <v>0.15629771998392308</v>
      </c>
      <c r="D405" s="18">
        <v>1.1183464693520127</v>
      </c>
      <c r="E405" s="18">
        <v>0</v>
      </c>
      <c r="F405" s="214"/>
      <c r="G405" s="18">
        <v>0</v>
      </c>
      <c r="H405" s="30">
        <v>0</v>
      </c>
      <c r="I405" s="16">
        <f t="shared" si="197"/>
        <v>2.0000000099999999</v>
      </c>
    </row>
    <row r="406" spans="1:9" x14ac:dyDescent="0.25">
      <c r="A406" s="21" t="s">
        <v>15</v>
      </c>
      <c r="B406" s="22">
        <v>50.424516558397706</v>
      </c>
      <c r="C406" s="22">
        <v>79.53320510087913</v>
      </c>
      <c r="D406" s="22">
        <v>4.2278350723178502E-2</v>
      </c>
      <c r="E406" s="22">
        <v>0</v>
      </c>
      <c r="F406" s="214"/>
      <c r="G406" s="22">
        <v>0</v>
      </c>
      <c r="H406" s="23">
        <v>0</v>
      </c>
      <c r="I406" s="24">
        <f t="shared" si="197"/>
        <v>130.00000001000001</v>
      </c>
    </row>
    <row r="407" spans="1:9" x14ac:dyDescent="0.25">
      <c r="A407" s="29" t="s">
        <v>16</v>
      </c>
      <c r="B407" s="18">
        <v>1E-8</v>
      </c>
      <c r="C407" s="18">
        <v>0</v>
      </c>
      <c r="D407" s="18">
        <v>0</v>
      </c>
      <c r="E407" s="18">
        <v>0</v>
      </c>
      <c r="F407" s="214"/>
      <c r="G407" s="18">
        <v>0</v>
      </c>
      <c r="H407" s="30">
        <v>0</v>
      </c>
      <c r="I407" s="16">
        <f t="shared" si="197"/>
        <v>1E-8</v>
      </c>
    </row>
    <row r="408" spans="1:9" x14ac:dyDescent="0.25">
      <c r="A408" s="21" t="s">
        <v>17</v>
      </c>
      <c r="B408" s="22">
        <v>1E-8</v>
      </c>
      <c r="C408" s="22">
        <v>0</v>
      </c>
      <c r="D408" s="22">
        <v>0</v>
      </c>
      <c r="E408" s="22">
        <v>0</v>
      </c>
      <c r="F408" s="214"/>
      <c r="G408" s="22">
        <v>0</v>
      </c>
      <c r="H408" s="23">
        <v>0</v>
      </c>
      <c r="I408" s="24">
        <f t="shared" si="197"/>
        <v>1E-8</v>
      </c>
    </row>
    <row r="409" spans="1:9" x14ac:dyDescent="0.25">
      <c r="A409" s="29" t="s">
        <v>136</v>
      </c>
      <c r="B409" s="18">
        <v>10.854337824679327</v>
      </c>
      <c r="C409" s="18">
        <v>32.812817846180089</v>
      </c>
      <c r="D409" s="18">
        <v>4.668179689489512</v>
      </c>
      <c r="E409" s="18">
        <v>0.66466464965106564</v>
      </c>
      <c r="F409" s="214"/>
      <c r="G409" s="18">
        <v>0</v>
      </c>
      <c r="H409" s="30">
        <v>0</v>
      </c>
      <c r="I409" s="16">
        <f t="shared" si="197"/>
        <v>49.000000009999994</v>
      </c>
    </row>
    <row r="410" spans="1:9" x14ac:dyDescent="0.25">
      <c r="A410" s="21" t="s">
        <v>18</v>
      </c>
      <c r="B410" s="22">
        <v>1E-8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197"/>
        <v>1E-8</v>
      </c>
    </row>
    <row r="411" spans="1:9" x14ac:dyDescent="0.25">
      <c r="A411" s="29" t="s">
        <v>19</v>
      </c>
      <c r="B411" s="18">
        <v>1E-8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197"/>
        <v>1E-8</v>
      </c>
    </row>
    <row r="412" spans="1:9" x14ac:dyDescent="0.25">
      <c r="A412" s="21" t="s">
        <v>20</v>
      </c>
      <c r="B412" s="22">
        <v>1E-8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197"/>
        <v>1E-8</v>
      </c>
    </row>
    <row r="413" spans="1:9" x14ac:dyDescent="0.25">
      <c r="A413" s="32" t="s">
        <v>58</v>
      </c>
      <c r="B413" s="18">
        <v>1E-8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197"/>
        <v>1E-8</v>
      </c>
    </row>
    <row r="414" spans="1:9" x14ac:dyDescent="0.25">
      <c r="A414" s="21" t="s">
        <v>21</v>
      </c>
      <c r="B414" s="22">
        <v>1E-8</v>
      </c>
      <c r="C414" s="22">
        <v>0</v>
      </c>
      <c r="D414" s="22">
        <v>0</v>
      </c>
      <c r="E414" s="22">
        <v>0</v>
      </c>
      <c r="F414" s="214"/>
      <c r="G414" s="22">
        <v>0</v>
      </c>
      <c r="H414" s="23">
        <v>0</v>
      </c>
      <c r="I414" s="24">
        <f t="shared" si="197"/>
        <v>1E-8</v>
      </c>
    </row>
    <row r="415" spans="1:9" x14ac:dyDescent="0.25">
      <c r="A415" s="32" t="s">
        <v>22</v>
      </c>
      <c r="B415" s="18">
        <v>0</v>
      </c>
      <c r="C415" s="18">
        <v>0</v>
      </c>
      <c r="D415" s="18">
        <v>0</v>
      </c>
      <c r="E415" s="18">
        <v>0</v>
      </c>
      <c r="F415" s="214"/>
      <c r="G415" s="18">
        <v>0</v>
      </c>
      <c r="H415" s="30">
        <v>0</v>
      </c>
      <c r="I415" s="16">
        <f t="shared" si="197"/>
        <v>0</v>
      </c>
    </row>
    <row r="416" spans="1:9" x14ac:dyDescent="0.25">
      <c r="A416" s="21" t="s">
        <v>23</v>
      </c>
      <c r="B416" s="22">
        <v>3.456</v>
      </c>
      <c r="C416" s="22">
        <v>0</v>
      </c>
      <c r="D416" s="22">
        <v>0</v>
      </c>
      <c r="E416" s="22">
        <v>0</v>
      </c>
      <c r="F416" s="214"/>
      <c r="G416" s="22">
        <v>0</v>
      </c>
      <c r="H416" s="23">
        <v>0</v>
      </c>
      <c r="I416" s="24">
        <f t="shared" si="197"/>
        <v>3.456</v>
      </c>
    </row>
    <row r="417" spans="1:53" ht="14.4" thickBot="1" x14ac:dyDescent="0.3">
      <c r="A417" s="32" t="s">
        <v>24</v>
      </c>
      <c r="B417" s="18">
        <v>1.5062500919128807</v>
      </c>
      <c r="C417" s="18">
        <v>0.70976532926261104</v>
      </c>
      <c r="D417" s="18">
        <v>4.3766021049448565E-2</v>
      </c>
      <c r="E417" s="18">
        <v>56.795877264341939</v>
      </c>
      <c r="F417" s="215"/>
      <c r="G417" s="18">
        <v>10.391941293433128</v>
      </c>
      <c r="H417" s="30">
        <v>0</v>
      </c>
      <c r="I417" s="16">
        <f t="shared" si="197"/>
        <v>69.447600000000008</v>
      </c>
    </row>
    <row r="418" spans="1:53" x14ac:dyDescent="0.25">
      <c r="A418" s="128" t="s">
        <v>25</v>
      </c>
      <c r="B418" s="129">
        <f>SUM(B397:B417)</f>
        <v>66.966460445653979</v>
      </c>
      <c r="C418" s="129">
        <f t="shared" ref="C418" si="198">SUM(C397:C417)</f>
        <v>113.21208599630575</v>
      </c>
      <c r="D418" s="129">
        <f t="shared" ref="D418" si="199">SUM(D397:D417)</f>
        <v>5.8725705306141514</v>
      </c>
      <c r="E418" s="129">
        <f t="shared" ref="E418" si="200">SUM(E397:E417)</f>
        <v>57.60414967278129</v>
      </c>
      <c r="F418" s="129">
        <f t="shared" ref="F418" si="201">SUM(F397:F417)</f>
        <v>0</v>
      </c>
      <c r="G418" s="129">
        <f t="shared" ref="G418" si="202">SUM(G397:G417)</f>
        <v>10.391941293433128</v>
      </c>
      <c r="H418" s="130">
        <f t="shared" ref="H418" si="203">SUM(H397:H417)</f>
        <v>0</v>
      </c>
      <c r="I418" s="131">
        <f>SUM(I397:I417)</f>
        <v>254.04720793878835</v>
      </c>
    </row>
    <row r="419" spans="1:53" ht="15" thickBot="1" x14ac:dyDescent="0.35">
      <c r="A419" s="61" t="s">
        <v>86</v>
      </c>
      <c r="B419" s="98">
        <f>IF($I418=0,"-",B418/$I418)</f>
        <v>0.26359849017427217</v>
      </c>
      <c r="C419" s="98">
        <f t="shared" ref="C419" si="204">IF($I418=0,"-",C418/$I418)</f>
        <v>0.4456340493361523</v>
      </c>
      <c r="D419" s="98">
        <f t="shared" ref="D419" si="205">IF($I418=0,"-",D418/$I418)</f>
        <v>2.3116060114422212E-2</v>
      </c>
      <c r="E419" s="98">
        <f t="shared" ref="E419" si="206">IF($I418=0,"-",E418/$I418)</f>
        <v>0.22674584830178798</v>
      </c>
      <c r="F419" s="98">
        <f t="shared" ref="F419" si="207">IF($I418=0,"-",F418/$I418)</f>
        <v>0</v>
      </c>
      <c r="G419" s="98">
        <f t="shared" ref="G419" si="208">IF($I418=0,"-",G418/$I418)</f>
        <v>4.0905552073365138E-2</v>
      </c>
      <c r="H419" s="98">
        <f t="shared" ref="H419" si="209">IF($I418=0,"-",H418/$I418)</f>
        <v>0</v>
      </c>
      <c r="I419" s="100">
        <f>SUM(B419:H419)</f>
        <v>0.99999999999999978</v>
      </c>
    </row>
    <row r="420" spans="1:53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</row>
    <row r="421" spans="1:53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</row>
    <row r="422" spans="1:53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</row>
    <row r="423" spans="1:53" x14ac:dyDescent="0.25">
      <c r="A423" s="13" t="s">
        <v>6</v>
      </c>
      <c r="B423" s="14">
        <v>1E-8</v>
      </c>
      <c r="C423" s="14">
        <v>1E-8</v>
      </c>
      <c r="D423" s="14">
        <v>1E-8</v>
      </c>
      <c r="E423" s="14">
        <v>0</v>
      </c>
      <c r="F423" s="213"/>
      <c r="G423" s="14">
        <v>0</v>
      </c>
      <c r="H423" s="15">
        <v>0</v>
      </c>
      <c r="I423" s="16">
        <f>+B423+C423+D423+E423+G423+H423</f>
        <v>3.0000000000000004E-8</v>
      </c>
    </row>
    <row r="424" spans="1:53" x14ac:dyDescent="0.25">
      <c r="A424" s="21" t="s">
        <v>7</v>
      </c>
      <c r="B424" s="22">
        <v>1E-8</v>
      </c>
      <c r="C424" s="22">
        <v>1E-8</v>
      </c>
      <c r="D424" s="22">
        <v>1E-8</v>
      </c>
      <c r="E424" s="22">
        <v>0</v>
      </c>
      <c r="F424" s="214"/>
      <c r="G424" s="22">
        <v>0</v>
      </c>
      <c r="H424" s="23">
        <v>0</v>
      </c>
      <c r="I424" s="24">
        <f t="shared" ref="I424:I443" si="210">+B424+C424+D424+E424+G424+H424</f>
        <v>3.0000000000000004E-8</v>
      </c>
    </row>
    <row r="425" spans="1:53" x14ac:dyDescent="0.25">
      <c r="A425" s="29" t="s">
        <v>8</v>
      </c>
      <c r="B425" s="18">
        <v>1E-8</v>
      </c>
      <c r="C425" s="18">
        <v>1E-8</v>
      </c>
      <c r="D425" s="18">
        <v>1E-8</v>
      </c>
      <c r="E425" s="18">
        <v>0</v>
      </c>
      <c r="F425" s="214"/>
      <c r="G425" s="18">
        <v>0</v>
      </c>
      <c r="H425" s="30">
        <v>0</v>
      </c>
      <c r="I425" s="16">
        <f t="shared" si="210"/>
        <v>3.0000000000000004E-8</v>
      </c>
    </row>
    <row r="426" spans="1:53" x14ac:dyDescent="0.25">
      <c r="A426" s="21" t="s">
        <v>9</v>
      </c>
      <c r="B426" s="22">
        <v>1E-8</v>
      </c>
      <c r="C426" s="22">
        <v>1E-8</v>
      </c>
      <c r="D426" s="22">
        <v>1E-8</v>
      </c>
      <c r="E426" s="22">
        <v>0</v>
      </c>
      <c r="F426" s="214"/>
      <c r="G426" s="22">
        <v>0</v>
      </c>
      <c r="H426" s="23">
        <v>0</v>
      </c>
      <c r="I426" s="24">
        <f t="shared" si="210"/>
        <v>3.0000000000000004E-8</v>
      </c>
    </row>
    <row r="427" spans="1:53" x14ac:dyDescent="0.25">
      <c r="A427" s="29" t="s">
        <v>10</v>
      </c>
      <c r="B427" s="18">
        <v>1E-8</v>
      </c>
      <c r="C427" s="18">
        <v>1E-8</v>
      </c>
      <c r="D427" s="18">
        <v>1E-8</v>
      </c>
      <c r="E427" s="18">
        <v>0</v>
      </c>
      <c r="F427" s="214"/>
      <c r="G427" s="18">
        <v>0</v>
      </c>
      <c r="H427" s="30">
        <v>0</v>
      </c>
      <c r="I427" s="16">
        <f t="shared" si="210"/>
        <v>3.0000000000000004E-8</v>
      </c>
    </row>
    <row r="428" spans="1:53" x14ac:dyDescent="0.25">
      <c r="A428" s="21" t="s">
        <v>11</v>
      </c>
      <c r="B428" s="22">
        <v>1E-8</v>
      </c>
      <c r="C428" s="22">
        <v>1E-8</v>
      </c>
      <c r="D428" s="22">
        <v>1E-8</v>
      </c>
      <c r="E428" s="22">
        <v>0</v>
      </c>
      <c r="F428" s="214"/>
      <c r="G428" s="22">
        <v>0</v>
      </c>
      <c r="H428" s="23">
        <v>0</v>
      </c>
      <c r="I428" s="24">
        <f t="shared" si="210"/>
        <v>3.0000000000000004E-8</v>
      </c>
    </row>
    <row r="429" spans="1:53" x14ac:dyDescent="0.25">
      <c r="A429" s="29" t="s">
        <v>12</v>
      </c>
      <c r="B429" s="18">
        <v>1E-8</v>
      </c>
      <c r="C429" s="18">
        <v>1E-8</v>
      </c>
      <c r="D429" s="18">
        <v>1E-8</v>
      </c>
      <c r="E429" s="18">
        <v>0</v>
      </c>
      <c r="F429" s="214"/>
      <c r="G429" s="18">
        <v>0</v>
      </c>
      <c r="H429" s="30">
        <v>0</v>
      </c>
      <c r="I429" s="16">
        <f t="shared" si="210"/>
        <v>3.0000000000000004E-8</v>
      </c>
    </row>
    <row r="430" spans="1:53" x14ac:dyDescent="0.25">
      <c r="A430" s="21" t="s">
        <v>13</v>
      </c>
      <c r="B430" s="22">
        <v>1E-8</v>
      </c>
      <c r="C430" s="22">
        <v>1E-8</v>
      </c>
      <c r="D430" s="22">
        <v>1E-8</v>
      </c>
      <c r="E430" s="22">
        <v>0.13353297149130561</v>
      </c>
      <c r="F430" s="214"/>
      <c r="G430" s="22">
        <v>0</v>
      </c>
      <c r="H430" s="23">
        <v>0</v>
      </c>
      <c r="I430" s="24">
        <f t="shared" si="210"/>
        <v>0.13353300149130562</v>
      </c>
    </row>
    <row r="431" spans="1:53" x14ac:dyDescent="0.25">
      <c r="A431" s="29" t="s">
        <v>14</v>
      </c>
      <c r="B431" s="18">
        <v>0.50370727650809921</v>
      </c>
      <c r="C431" s="18">
        <v>0.22342467918726575</v>
      </c>
      <c r="D431" s="18">
        <v>0.272868074304635</v>
      </c>
      <c r="E431" s="18">
        <v>0</v>
      </c>
      <c r="F431" s="214"/>
      <c r="G431" s="18">
        <v>0</v>
      </c>
      <c r="H431" s="30">
        <v>0</v>
      </c>
      <c r="I431" s="16">
        <f t="shared" si="210"/>
        <v>1.0000000299999998</v>
      </c>
    </row>
    <row r="432" spans="1:53" x14ac:dyDescent="0.25">
      <c r="A432" s="21" t="s">
        <v>15</v>
      </c>
      <c r="B432" s="22">
        <v>0.68704449809973989</v>
      </c>
      <c r="C432" s="22">
        <v>7.2324909201640322E-2</v>
      </c>
      <c r="D432" s="22">
        <v>0.24063062269861973</v>
      </c>
      <c r="E432" s="22">
        <v>0</v>
      </c>
      <c r="F432" s="214"/>
      <c r="G432" s="22">
        <v>0</v>
      </c>
      <c r="H432" s="23">
        <v>0</v>
      </c>
      <c r="I432" s="24">
        <f t="shared" si="210"/>
        <v>1.00000003</v>
      </c>
    </row>
    <row r="433" spans="1:9" x14ac:dyDescent="0.25">
      <c r="A433" s="29" t="s">
        <v>16</v>
      </c>
      <c r="B433" s="18">
        <v>1E-8</v>
      </c>
      <c r="C433" s="18">
        <v>1E-8</v>
      </c>
      <c r="D433" s="18">
        <v>1E-8</v>
      </c>
      <c r="E433" s="18">
        <v>0</v>
      </c>
      <c r="F433" s="214"/>
      <c r="G433" s="18">
        <v>0</v>
      </c>
      <c r="H433" s="30">
        <v>0</v>
      </c>
      <c r="I433" s="16">
        <f t="shared" si="210"/>
        <v>3.0000000000000004E-8</v>
      </c>
    </row>
    <row r="434" spans="1:9" x14ac:dyDescent="0.25">
      <c r="A434" s="21" t="s">
        <v>17</v>
      </c>
      <c r="B434" s="22">
        <v>1E-8</v>
      </c>
      <c r="C434" s="22">
        <v>1E-8</v>
      </c>
      <c r="D434" s="22">
        <v>1E-8</v>
      </c>
      <c r="E434" s="22">
        <v>0</v>
      </c>
      <c r="F434" s="214"/>
      <c r="G434" s="22">
        <v>0</v>
      </c>
      <c r="H434" s="23">
        <v>0</v>
      </c>
      <c r="I434" s="24">
        <f t="shared" si="210"/>
        <v>3.0000000000000004E-8</v>
      </c>
    </row>
    <row r="435" spans="1:9" x14ac:dyDescent="0.25">
      <c r="A435" s="29" t="s">
        <v>136</v>
      </c>
      <c r="B435" s="18">
        <v>16.494410778923942</v>
      </c>
      <c r="C435" s="18">
        <v>13.255031574881849</v>
      </c>
      <c r="D435" s="18">
        <v>6.2105544785478823</v>
      </c>
      <c r="E435" s="18">
        <v>2.0400031976463269</v>
      </c>
      <c r="F435" s="214"/>
      <c r="G435" s="18">
        <v>0</v>
      </c>
      <c r="H435" s="30">
        <v>0</v>
      </c>
      <c r="I435" s="16">
        <f t="shared" si="210"/>
        <v>38.000000030000002</v>
      </c>
    </row>
    <row r="436" spans="1:9" x14ac:dyDescent="0.25">
      <c r="A436" s="21" t="s">
        <v>18</v>
      </c>
      <c r="B436" s="22">
        <v>1E-8</v>
      </c>
      <c r="C436" s="22">
        <v>1E-8</v>
      </c>
      <c r="D436" s="22">
        <v>1E-8</v>
      </c>
      <c r="E436" s="22">
        <v>0</v>
      </c>
      <c r="F436" s="214"/>
      <c r="G436" s="22">
        <v>0</v>
      </c>
      <c r="H436" s="23">
        <v>0</v>
      </c>
      <c r="I436" s="24">
        <f t="shared" si="210"/>
        <v>3.0000000000000004E-8</v>
      </c>
    </row>
    <row r="437" spans="1:9" x14ac:dyDescent="0.25">
      <c r="A437" s="29" t="s">
        <v>19</v>
      </c>
      <c r="B437" s="18">
        <v>1E-8</v>
      </c>
      <c r="C437" s="18">
        <v>1E-8</v>
      </c>
      <c r="D437" s="18">
        <v>1E-8</v>
      </c>
      <c r="E437" s="18">
        <v>0</v>
      </c>
      <c r="F437" s="214"/>
      <c r="G437" s="18">
        <v>0</v>
      </c>
      <c r="H437" s="30">
        <v>0</v>
      </c>
      <c r="I437" s="16">
        <f t="shared" si="210"/>
        <v>3.0000000000000004E-8</v>
      </c>
    </row>
    <row r="438" spans="1:9" x14ac:dyDescent="0.25">
      <c r="A438" s="21" t="s">
        <v>20</v>
      </c>
      <c r="B438" s="22">
        <v>1E-8</v>
      </c>
      <c r="C438" s="22">
        <v>1E-8</v>
      </c>
      <c r="D438" s="22">
        <v>1E-8</v>
      </c>
      <c r="E438" s="22">
        <v>0</v>
      </c>
      <c r="F438" s="214"/>
      <c r="G438" s="22">
        <v>0</v>
      </c>
      <c r="H438" s="23">
        <v>0</v>
      </c>
      <c r="I438" s="24">
        <f t="shared" si="210"/>
        <v>3.0000000000000004E-8</v>
      </c>
    </row>
    <row r="439" spans="1:9" x14ac:dyDescent="0.25">
      <c r="A439" s="32" t="s">
        <v>58</v>
      </c>
      <c r="B439" s="18">
        <v>0.54795363516399676</v>
      </c>
      <c r="C439" s="18">
        <v>3.6327449087876329E-2</v>
      </c>
      <c r="D439" s="18">
        <v>0.41571894574812696</v>
      </c>
      <c r="E439" s="18">
        <v>0</v>
      </c>
      <c r="F439" s="214"/>
      <c r="G439" s="18">
        <v>0</v>
      </c>
      <c r="H439" s="30">
        <v>0</v>
      </c>
      <c r="I439" s="16">
        <f t="shared" si="210"/>
        <v>1.00000003</v>
      </c>
    </row>
    <row r="440" spans="1:9" x14ac:dyDescent="0.25">
      <c r="A440" s="21" t="s">
        <v>21</v>
      </c>
      <c r="B440" s="22">
        <v>1E-8</v>
      </c>
      <c r="C440" s="22">
        <v>1E-8</v>
      </c>
      <c r="D440" s="22">
        <v>1E-8</v>
      </c>
      <c r="E440" s="22">
        <v>0</v>
      </c>
      <c r="F440" s="214"/>
      <c r="G440" s="22">
        <v>0</v>
      </c>
      <c r="H440" s="23">
        <v>0</v>
      </c>
      <c r="I440" s="24">
        <f t="shared" si="210"/>
        <v>3.0000000000000004E-8</v>
      </c>
    </row>
    <row r="441" spans="1:9" x14ac:dyDescent="0.25">
      <c r="A441" s="32" t="s">
        <v>22</v>
      </c>
      <c r="B441" s="18">
        <v>1E-8</v>
      </c>
      <c r="C441" s="18">
        <v>1E-8</v>
      </c>
      <c r="D441" s="18">
        <v>1E-8</v>
      </c>
      <c r="E441" s="18">
        <v>0</v>
      </c>
      <c r="F441" s="214"/>
      <c r="G441" s="18">
        <v>0</v>
      </c>
      <c r="H441" s="30">
        <v>0</v>
      </c>
      <c r="I441" s="16">
        <f t="shared" si="210"/>
        <v>3.0000000000000004E-8</v>
      </c>
    </row>
    <row r="442" spans="1:9" x14ac:dyDescent="0.25">
      <c r="A442" s="21" t="s">
        <v>23</v>
      </c>
      <c r="B442" s="22">
        <v>1.6592394536508932</v>
      </c>
      <c r="C442" s="22">
        <v>4.1077356630162595E-3</v>
      </c>
      <c r="D442" s="22">
        <v>0.3310528406860907</v>
      </c>
      <c r="E442" s="22">
        <v>0</v>
      </c>
      <c r="F442" s="214"/>
      <c r="G442" s="22">
        <v>0</v>
      </c>
      <c r="H442" s="23">
        <v>0</v>
      </c>
      <c r="I442" s="24">
        <f t="shared" si="210"/>
        <v>1.9944000300000002</v>
      </c>
    </row>
    <row r="443" spans="1:9" ht="15" thickBot="1" x14ac:dyDescent="0.35">
      <c r="A443" s="32" t="s">
        <v>24</v>
      </c>
      <c r="B443" s="50">
        <v>4.2902729012617842</v>
      </c>
      <c r="C443" s="50">
        <v>1.4640668649148479E-2</v>
      </c>
      <c r="D443" s="50">
        <v>15.836562054257318</v>
      </c>
      <c r="E443" s="50">
        <v>81.460214460019557</v>
      </c>
      <c r="F443" s="215"/>
      <c r="G443" s="18">
        <v>10.796106918717436</v>
      </c>
      <c r="H443" s="30">
        <v>4.1003027094752655E-2</v>
      </c>
      <c r="I443" s="16">
        <f t="shared" si="210"/>
        <v>112.43880003</v>
      </c>
    </row>
    <row r="444" spans="1:9" x14ac:dyDescent="0.25">
      <c r="A444" s="128" t="s">
        <v>25</v>
      </c>
      <c r="B444" s="129">
        <f>SUM(B423:B443)</f>
        <v>24.182628693608457</v>
      </c>
      <c r="C444" s="129">
        <f t="shared" ref="C444" si="211">SUM(C423:C443)</f>
        <v>13.6058571666708</v>
      </c>
      <c r="D444" s="129">
        <f t="shared" ref="D444" si="212">SUM(D423:D443)</f>
        <v>23.307387166242673</v>
      </c>
      <c r="E444" s="129">
        <f t="shared" ref="E444" si="213">SUM(E423:E443)</f>
        <v>83.633750629157191</v>
      </c>
      <c r="F444" s="129">
        <f t="shared" ref="F444" si="214">SUM(F423:F443)</f>
        <v>0</v>
      </c>
      <c r="G444" s="129">
        <f t="shared" ref="G444" si="215">SUM(G423:G443)</f>
        <v>10.796106918717436</v>
      </c>
      <c r="H444" s="130">
        <f t="shared" ref="H444" si="216">SUM(H423:H443)</f>
        <v>4.1003027094752655E-2</v>
      </c>
      <c r="I444" s="131">
        <f>SUM(I423:I443)</f>
        <v>155.56673360149131</v>
      </c>
    </row>
    <row r="445" spans="1:9" ht="15" thickBot="1" x14ac:dyDescent="0.35">
      <c r="A445" s="61" t="s">
        <v>86</v>
      </c>
      <c r="B445" s="98">
        <f>IF($I444=0,"-",B444/$I444)</f>
        <v>0.15544858552829213</v>
      </c>
      <c r="C445" s="98">
        <f t="shared" ref="C445" si="217">IF($I444=0,"-",C444/$I444)</f>
        <v>8.7459939870720343E-2</v>
      </c>
      <c r="D445" s="98">
        <f t="shared" ref="D445" si="218">IF($I444=0,"-",D444/$I444)</f>
        <v>0.1498224371410164</v>
      </c>
      <c r="E445" s="98">
        <f t="shared" ref="E445" si="219">IF($I444=0,"-",E444/$I444)</f>
        <v>0.5376069079357173</v>
      </c>
      <c r="F445" s="98">
        <f t="shared" ref="F445" si="220">IF($I444=0,"-",F444/$I444)</f>
        <v>0</v>
      </c>
      <c r="G445" s="98">
        <f t="shared" ref="G445" si="221">IF($I444=0,"-",G444/$I444)</f>
        <v>6.9398557575769154E-2</v>
      </c>
      <c r="H445" s="98">
        <f t="shared" ref="H445" si="222">IF($I444=0,"-",H444/$I444)</f>
        <v>2.6357194848474717E-4</v>
      </c>
      <c r="I445" s="100">
        <f>SUM(B445:H445)</f>
        <v>1</v>
      </c>
    </row>
    <row r="446" spans="1:9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</row>
    <row r="447" spans="1:9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</row>
    <row r="448" spans="1:9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</row>
    <row r="449" spans="1:9" x14ac:dyDescent="0.25">
      <c r="A449" s="13" t="s">
        <v>6</v>
      </c>
      <c r="B449" s="224"/>
      <c r="C449" s="225"/>
      <c r="D449" s="225"/>
      <c r="E449" s="226"/>
      <c r="F449" s="14">
        <v>0</v>
      </c>
      <c r="G449" s="224"/>
      <c r="H449" s="226"/>
      <c r="I449" s="16">
        <f>+F449</f>
        <v>0</v>
      </c>
    </row>
    <row r="450" spans="1: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223">+F450</f>
        <v>0</v>
      </c>
    </row>
    <row r="451" spans="1:9" x14ac:dyDescent="0.25">
      <c r="A451" s="29" t="s">
        <v>8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223"/>
        <v>0</v>
      </c>
    </row>
    <row r="452" spans="1:9" x14ac:dyDescent="0.25">
      <c r="A452" s="21" t="s">
        <v>9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223"/>
        <v>0</v>
      </c>
    </row>
    <row r="453" spans="1:9" x14ac:dyDescent="0.25">
      <c r="A453" s="29" t="s">
        <v>10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223"/>
        <v>0</v>
      </c>
    </row>
    <row r="454" spans="1:9" x14ac:dyDescent="0.25">
      <c r="A454" s="21" t="s">
        <v>11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223"/>
        <v>0</v>
      </c>
    </row>
    <row r="455" spans="1:9" x14ac:dyDescent="0.25">
      <c r="A455" s="29" t="s">
        <v>12</v>
      </c>
      <c r="B455" s="227"/>
      <c r="C455" s="228"/>
      <c r="D455" s="228"/>
      <c r="E455" s="229"/>
      <c r="F455" s="18">
        <v>0</v>
      </c>
      <c r="G455" s="227"/>
      <c r="H455" s="229"/>
      <c r="I455" s="16">
        <f t="shared" si="223"/>
        <v>0</v>
      </c>
    </row>
    <row r="456" spans="1:9" x14ac:dyDescent="0.25">
      <c r="A456" s="21" t="s">
        <v>13</v>
      </c>
      <c r="B456" s="227"/>
      <c r="C456" s="228"/>
      <c r="D456" s="228"/>
      <c r="E456" s="229"/>
      <c r="F456" s="22">
        <v>11.84533138598808</v>
      </c>
      <c r="G456" s="227"/>
      <c r="H456" s="229"/>
      <c r="I456" s="24">
        <f t="shared" si="223"/>
        <v>11.84533138598808</v>
      </c>
    </row>
    <row r="457" spans="1:9" x14ac:dyDescent="0.25">
      <c r="A457" s="29" t="s">
        <v>14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223"/>
        <v>0</v>
      </c>
    </row>
    <row r="458" spans="1:9" x14ac:dyDescent="0.25">
      <c r="A458" s="21" t="s">
        <v>15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223"/>
        <v>0</v>
      </c>
    </row>
    <row r="459" spans="1:9" x14ac:dyDescent="0.25">
      <c r="A459" s="29" t="s">
        <v>16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223"/>
        <v>0</v>
      </c>
    </row>
    <row r="460" spans="1:9" x14ac:dyDescent="0.25">
      <c r="A460" s="21" t="s">
        <v>17</v>
      </c>
      <c r="B460" s="227"/>
      <c r="C460" s="228"/>
      <c r="D460" s="228"/>
      <c r="E460" s="229"/>
      <c r="F460" s="22">
        <v>0</v>
      </c>
      <c r="G460" s="227"/>
      <c r="H460" s="229"/>
      <c r="I460" s="24">
        <f t="shared" si="223"/>
        <v>0</v>
      </c>
    </row>
    <row r="461" spans="1:9" x14ac:dyDescent="0.25">
      <c r="A461" s="29" t="s">
        <v>136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223"/>
        <v>0</v>
      </c>
    </row>
    <row r="462" spans="1:9" x14ac:dyDescent="0.25">
      <c r="A462" s="21" t="s">
        <v>18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223"/>
        <v>0</v>
      </c>
    </row>
    <row r="463" spans="1:9" x14ac:dyDescent="0.25">
      <c r="A463" s="29" t="s">
        <v>19</v>
      </c>
      <c r="B463" s="227"/>
      <c r="C463" s="228"/>
      <c r="D463" s="228"/>
      <c r="E463" s="229"/>
      <c r="F463" s="18">
        <v>0</v>
      </c>
      <c r="G463" s="227"/>
      <c r="H463" s="229"/>
      <c r="I463" s="16">
        <f t="shared" si="223"/>
        <v>0</v>
      </c>
    </row>
    <row r="464" spans="1: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223"/>
        <v>0</v>
      </c>
    </row>
    <row r="465" spans="1:9" x14ac:dyDescent="0.25">
      <c r="A465" s="32" t="s">
        <v>58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223"/>
        <v>0</v>
      </c>
    </row>
    <row r="466" spans="1:9" x14ac:dyDescent="0.25">
      <c r="A466" s="21" t="s">
        <v>21</v>
      </c>
      <c r="B466" s="227"/>
      <c r="C466" s="228"/>
      <c r="D466" s="228"/>
      <c r="E466" s="229"/>
      <c r="F466" s="22">
        <v>0</v>
      </c>
      <c r="G466" s="227"/>
      <c r="H466" s="229"/>
      <c r="I466" s="24">
        <f t="shared" si="223"/>
        <v>0</v>
      </c>
    </row>
    <row r="467" spans="1:9" x14ac:dyDescent="0.25">
      <c r="A467" s="32" t="s">
        <v>22</v>
      </c>
      <c r="B467" s="227"/>
      <c r="C467" s="228"/>
      <c r="D467" s="228"/>
      <c r="E467" s="229"/>
      <c r="F467" s="18">
        <v>0</v>
      </c>
      <c r="G467" s="227"/>
      <c r="H467" s="229"/>
      <c r="I467" s="16">
        <f t="shared" si="223"/>
        <v>0</v>
      </c>
    </row>
    <row r="468" spans="1:9" x14ac:dyDescent="0.25">
      <c r="A468" s="21" t="s">
        <v>23</v>
      </c>
      <c r="B468" s="227"/>
      <c r="C468" s="228"/>
      <c r="D468" s="228"/>
      <c r="E468" s="229"/>
      <c r="F468" s="22">
        <v>0</v>
      </c>
      <c r="G468" s="227"/>
      <c r="H468" s="229"/>
      <c r="I468" s="24">
        <f t="shared" si="223"/>
        <v>0</v>
      </c>
    </row>
    <row r="469" spans="1:9" ht="14.4" thickBot="1" x14ac:dyDescent="0.3">
      <c r="A469" s="32" t="s">
        <v>24</v>
      </c>
      <c r="B469" s="230"/>
      <c r="C469" s="231"/>
      <c r="D469" s="231"/>
      <c r="E469" s="232"/>
      <c r="F469" s="18">
        <v>55.270800000000001</v>
      </c>
      <c r="G469" s="230"/>
      <c r="H469" s="232"/>
      <c r="I469" s="16">
        <f t="shared" si="223"/>
        <v>55.270800000000001</v>
      </c>
    </row>
    <row r="470" spans="1:9" x14ac:dyDescent="0.25">
      <c r="A470" s="128" t="s">
        <v>25</v>
      </c>
      <c r="B470" s="129">
        <v>0</v>
      </c>
      <c r="C470" s="129">
        <v>0</v>
      </c>
      <c r="D470" s="129">
        <v>0</v>
      </c>
      <c r="E470" s="129">
        <v>0</v>
      </c>
      <c r="F470" s="131">
        <f>SUM(F449:F469)</f>
        <v>67.116131385988083</v>
      </c>
      <c r="G470" s="129">
        <v>0</v>
      </c>
      <c r="H470" s="129">
        <v>0</v>
      </c>
      <c r="I470" s="178">
        <f>SUM(I449:I469)</f>
        <v>67.116131385988083</v>
      </c>
    </row>
    <row r="471" spans="1:9" ht="15" thickBot="1" x14ac:dyDescent="0.35">
      <c r="A471" s="61" t="s">
        <v>86</v>
      </c>
      <c r="B471" s="98">
        <f>IF($I470=0,"-",B470/$I470)</f>
        <v>0</v>
      </c>
      <c r="C471" s="98">
        <f t="shared" ref="C471" si="224">IF($I470=0,"-",C470/$I470)</f>
        <v>0</v>
      </c>
      <c r="D471" s="98">
        <f t="shared" ref="D471" si="225">IF($I470=0,"-",D470/$I470)</f>
        <v>0</v>
      </c>
      <c r="E471" s="98">
        <f t="shared" ref="E471" si="226">IF($I470=0,"-",E470/$I470)</f>
        <v>0</v>
      </c>
      <c r="F471" s="98">
        <f t="shared" ref="F471" si="227">IF($I470=0,"-",F470/$I470)</f>
        <v>1</v>
      </c>
      <c r="G471" s="98">
        <f t="shared" ref="G471" si="228">IF($I470=0,"-",G470/$I470)</f>
        <v>0</v>
      </c>
      <c r="H471" s="98">
        <f t="shared" ref="H471" si="229">IF($I470=0,"-",H470/$I470)</f>
        <v>0</v>
      </c>
      <c r="I471" s="100">
        <f>SUM(B471:H471)</f>
        <v>1</v>
      </c>
    </row>
    <row r="472" spans="1: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</row>
    <row r="473" spans="1: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</row>
    <row r="474" spans="1: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</row>
    <row r="475" spans="1: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+F475</f>
        <v>0</v>
      </c>
    </row>
    <row r="476" spans="1: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230">+F476</f>
        <v>0</v>
      </c>
    </row>
    <row r="477" spans="1:9" x14ac:dyDescent="0.25">
      <c r="A477" s="29" t="s">
        <v>8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230"/>
        <v>0</v>
      </c>
    </row>
    <row r="478" spans="1:9" x14ac:dyDescent="0.25">
      <c r="A478" s="21" t="s">
        <v>9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230"/>
        <v>0</v>
      </c>
    </row>
    <row r="479" spans="1:9" x14ac:dyDescent="0.25">
      <c r="A479" s="29" t="s">
        <v>10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230"/>
        <v>0</v>
      </c>
    </row>
    <row r="480" spans="1:9" x14ac:dyDescent="0.25">
      <c r="A480" s="21" t="s">
        <v>11</v>
      </c>
      <c r="B480" s="227"/>
      <c r="C480" s="228"/>
      <c r="D480" s="228"/>
      <c r="E480" s="229"/>
      <c r="F480" s="22">
        <v>3422.9468441266331</v>
      </c>
      <c r="G480" s="227"/>
      <c r="H480" s="229"/>
      <c r="I480" s="24">
        <f t="shared" si="230"/>
        <v>3422.9468441266331</v>
      </c>
    </row>
    <row r="481" spans="1:9" x14ac:dyDescent="0.25">
      <c r="A481" s="29" t="s">
        <v>12</v>
      </c>
      <c r="B481" s="227"/>
      <c r="C481" s="228"/>
      <c r="D481" s="228"/>
      <c r="E481" s="229"/>
      <c r="F481" s="18">
        <v>0</v>
      </c>
      <c r="G481" s="227"/>
      <c r="H481" s="229"/>
      <c r="I481" s="16">
        <f t="shared" si="230"/>
        <v>0</v>
      </c>
    </row>
    <row r="482" spans="1:9" x14ac:dyDescent="0.25">
      <c r="A482" s="21" t="s">
        <v>13</v>
      </c>
      <c r="B482" s="227"/>
      <c r="C482" s="228"/>
      <c r="D482" s="228"/>
      <c r="E482" s="229"/>
      <c r="F482" s="22">
        <v>5938.7441840315732</v>
      </c>
      <c r="G482" s="227"/>
      <c r="H482" s="229"/>
      <c r="I482" s="24">
        <f t="shared" si="230"/>
        <v>5938.7441840315732</v>
      </c>
    </row>
    <row r="483" spans="1:9" x14ac:dyDescent="0.25">
      <c r="A483" s="29" t="s">
        <v>14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230"/>
        <v>0</v>
      </c>
    </row>
    <row r="484" spans="1:9" x14ac:dyDescent="0.25">
      <c r="A484" s="21" t="s">
        <v>15</v>
      </c>
      <c r="B484" s="227"/>
      <c r="C484" s="228"/>
      <c r="D484" s="228"/>
      <c r="E484" s="229"/>
      <c r="F484" s="22">
        <v>0</v>
      </c>
      <c r="G484" s="227"/>
      <c r="H484" s="229"/>
      <c r="I484" s="24">
        <f t="shared" si="230"/>
        <v>0</v>
      </c>
    </row>
    <row r="485" spans="1:9" x14ac:dyDescent="0.25">
      <c r="A485" s="29" t="s">
        <v>16</v>
      </c>
      <c r="B485" s="227"/>
      <c r="C485" s="228"/>
      <c r="D485" s="228"/>
      <c r="E485" s="229"/>
      <c r="F485" s="18">
        <v>5.2378406939055457</v>
      </c>
      <c r="G485" s="227"/>
      <c r="H485" s="229"/>
      <c r="I485" s="16">
        <f t="shared" si="230"/>
        <v>5.2378406939055457</v>
      </c>
    </row>
    <row r="486" spans="1:9" x14ac:dyDescent="0.25">
      <c r="A486" s="21" t="s">
        <v>17</v>
      </c>
      <c r="B486" s="227"/>
      <c r="C486" s="228"/>
      <c r="D486" s="228"/>
      <c r="E486" s="229"/>
      <c r="F486" s="22">
        <v>0</v>
      </c>
      <c r="G486" s="227"/>
      <c r="H486" s="229"/>
      <c r="I486" s="24">
        <f t="shared" si="230"/>
        <v>0</v>
      </c>
    </row>
    <row r="487" spans="1:9" x14ac:dyDescent="0.25">
      <c r="A487" s="29" t="s">
        <v>136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230"/>
        <v>0</v>
      </c>
    </row>
    <row r="488" spans="1:9" x14ac:dyDescent="0.25">
      <c r="A488" s="21" t="s">
        <v>18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230"/>
        <v>0</v>
      </c>
    </row>
    <row r="489" spans="1:9" x14ac:dyDescent="0.25">
      <c r="A489" s="29" t="s">
        <v>19</v>
      </c>
      <c r="B489" s="227"/>
      <c r="C489" s="228"/>
      <c r="D489" s="228"/>
      <c r="E489" s="229"/>
      <c r="F489" s="18">
        <v>0</v>
      </c>
      <c r="G489" s="227"/>
      <c r="H489" s="229"/>
      <c r="I489" s="16">
        <f t="shared" si="230"/>
        <v>0</v>
      </c>
    </row>
    <row r="490" spans="1: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230"/>
        <v>0</v>
      </c>
    </row>
    <row r="491" spans="1:9" x14ac:dyDescent="0.25">
      <c r="A491" s="32" t="s">
        <v>58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230"/>
        <v>0</v>
      </c>
    </row>
    <row r="492" spans="1:9" x14ac:dyDescent="0.25">
      <c r="A492" s="21" t="s">
        <v>21</v>
      </c>
      <c r="B492" s="227"/>
      <c r="C492" s="228"/>
      <c r="D492" s="228"/>
      <c r="E492" s="229"/>
      <c r="F492" s="22">
        <v>10</v>
      </c>
      <c r="G492" s="227"/>
      <c r="H492" s="229"/>
      <c r="I492" s="24">
        <f t="shared" si="230"/>
        <v>10</v>
      </c>
    </row>
    <row r="493" spans="1:9" x14ac:dyDescent="0.25">
      <c r="A493" s="32" t="s">
        <v>22</v>
      </c>
      <c r="B493" s="227"/>
      <c r="C493" s="228"/>
      <c r="D493" s="228"/>
      <c r="E493" s="229"/>
      <c r="F493" s="18">
        <v>0</v>
      </c>
      <c r="G493" s="227"/>
      <c r="H493" s="229"/>
      <c r="I493" s="16">
        <f t="shared" si="230"/>
        <v>0</v>
      </c>
    </row>
    <row r="494" spans="1:9" x14ac:dyDescent="0.25">
      <c r="A494" s="21" t="s">
        <v>23</v>
      </c>
      <c r="B494" s="227"/>
      <c r="C494" s="228"/>
      <c r="D494" s="228"/>
      <c r="E494" s="229"/>
      <c r="F494" s="22">
        <v>0</v>
      </c>
      <c r="G494" s="227"/>
      <c r="H494" s="229"/>
      <c r="I494" s="24">
        <f t="shared" si="230"/>
        <v>0</v>
      </c>
    </row>
    <row r="495" spans="1:9" ht="14.4" thickBot="1" x14ac:dyDescent="0.3">
      <c r="A495" s="32" t="s">
        <v>24</v>
      </c>
      <c r="B495" s="230"/>
      <c r="C495" s="231"/>
      <c r="D495" s="231"/>
      <c r="E495" s="232"/>
      <c r="F495" s="18">
        <v>7.9488000000000003</v>
      </c>
      <c r="G495" s="230"/>
      <c r="H495" s="232"/>
      <c r="I495" s="16">
        <f t="shared" si="230"/>
        <v>7.9488000000000003</v>
      </c>
    </row>
    <row r="496" spans="1:9" x14ac:dyDescent="0.25">
      <c r="A496" s="128" t="s">
        <v>25</v>
      </c>
      <c r="B496" s="129">
        <v>0</v>
      </c>
      <c r="C496" s="129">
        <v>0</v>
      </c>
      <c r="D496" s="129">
        <v>0</v>
      </c>
      <c r="E496" s="129">
        <v>0</v>
      </c>
      <c r="F496" s="131">
        <f>SUM(F475:F495)</f>
        <v>9384.877668852112</v>
      </c>
      <c r="G496" s="129">
        <v>0</v>
      </c>
      <c r="H496" s="129">
        <v>0</v>
      </c>
      <c r="I496" s="131">
        <f>SUM(I475:I495)</f>
        <v>9384.877668852112</v>
      </c>
    </row>
    <row r="497" spans="1:9" ht="15" thickBot="1" x14ac:dyDescent="0.35">
      <c r="A497" s="61" t="s">
        <v>86</v>
      </c>
      <c r="B497" s="98">
        <f>IF($I496=0,"-",B496/$I496)</f>
        <v>0</v>
      </c>
      <c r="C497" s="98">
        <f t="shared" ref="C497" si="231">IF($I496=0,"-",C496/$I496)</f>
        <v>0</v>
      </c>
      <c r="D497" s="98">
        <f t="shared" ref="D497" si="232">IF($I496=0,"-",D496/$I496)</f>
        <v>0</v>
      </c>
      <c r="E497" s="98">
        <f t="shared" ref="E497" si="233">IF($I496=0,"-",E496/$I496)</f>
        <v>0</v>
      </c>
      <c r="F497" s="98">
        <f t="shared" ref="F497" si="234">IF($I496=0,"-",F496/$I496)</f>
        <v>1</v>
      </c>
      <c r="G497" s="98">
        <f t="shared" ref="G497" si="235">IF($I496=0,"-",G496/$I496)</f>
        <v>0</v>
      </c>
      <c r="H497" s="98">
        <f t="shared" ref="H497" si="236">IF($I496=0,"-",H496/$I496)</f>
        <v>0</v>
      </c>
      <c r="I497" s="100">
        <f>SUM(B497:H497)</f>
        <v>1</v>
      </c>
    </row>
    <row r="498" spans="1: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</row>
    <row r="499" spans="1: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</row>
    <row r="500" spans="1: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</row>
    <row r="501" spans="1: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+F501</f>
        <v>0</v>
      </c>
    </row>
    <row r="502" spans="1: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237">+F502</f>
        <v>0</v>
      </c>
    </row>
    <row r="503" spans="1:9" x14ac:dyDescent="0.25">
      <c r="A503" s="29" t="s">
        <v>8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237"/>
        <v>0</v>
      </c>
    </row>
    <row r="504" spans="1:9" x14ac:dyDescent="0.25">
      <c r="A504" s="21" t="s">
        <v>9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237"/>
        <v>0</v>
      </c>
    </row>
    <row r="505" spans="1:9" x14ac:dyDescent="0.25">
      <c r="A505" s="29" t="s">
        <v>10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237"/>
        <v>0</v>
      </c>
    </row>
    <row r="506" spans="1:9" x14ac:dyDescent="0.25">
      <c r="A506" s="21" t="s">
        <v>11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237"/>
        <v>0</v>
      </c>
    </row>
    <row r="507" spans="1:9" x14ac:dyDescent="0.25">
      <c r="A507" s="29" t="s">
        <v>12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237"/>
        <v>0</v>
      </c>
    </row>
    <row r="508" spans="1:9" x14ac:dyDescent="0.25">
      <c r="A508" s="21" t="s">
        <v>13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237"/>
        <v>0</v>
      </c>
    </row>
    <row r="509" spans="1:9" x14ac:dyDescent="0.25">
      <c r="A509" s="29" t="s">
        <v>14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237"/>
        <v>0</v>
      </c>
    </row>
    <row r="510" spans="1:9" x14ac:dyDescent="0.25">
      <c r="A510" s="21" t="s">
        <v>15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237"/>
        <v>0</v>
      </c>
    </row>
    <row r="511" spans="1:9" x14ac:dyDescent="0.25">
      <c r="A511" s="29" t="s">
        <v>16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237"/>
        <v>0</v>
      </c>
    </row>
    <row r="512" spans="1:9" x14ac:dyDescent="0.25">
      <c r="A512" s="21" t="s">
        <v>17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237"/>
        <v>0</v>
      </c>
    </row>
    <row r="513" spans="1:20" x14ac:dyDescent="0.25">
      <c r="A513" s="29" t="s">
        <v>136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237"/>
        <v>0</v>
      </c>
    </row>
    <row r="514" spans="1:20" x14ac:dyDescent="0.25">
      <c r="A514" s="21" t="s">
        <v>18</v>
      </c>
      <c r="B514" s="227"/>
      <c r="C514" s="228"/>
      <c r="D514" s="228"/>
      <c r="E514" s="229"/>
      <c r="F514" s="22">
        <v>0</v>
      </c>
      <c r="G514" s="227"/>
      <c r="H514" s="229"/>
      <c r="I514" s="24">
        <f>+F514</f>
        <v>0</v>
      </c>
    </row>
    <row r="515" spans="1:20" x14ac:dyDescent="0.25">
      <c r="A515" s="29" t="s">
        <v>19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237"/>
        <v>0</v>
      </c>
    </row>
    <row r="516" spans="1:20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237"/>
        <v>0</v>
      </c>
    </row>
    <row r="517" spans="1:20" x14ac:dyDescent="0.25">
      <c r="A517" s="32" t="s">
        <v>58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237"/>
        <v>0</v>
      </c>
    </row>
    <row r="518" spans="1:20" x14ac:dyDescent="0.25">
      <c r="A518" s="21" t="s">
        <v>21</v>
      </c>
      <c r="B518" s="227"/>
      <c r="C518" s="228"/>
      <c r="D518" s="228"/>
      <c r="E518" s="229"/>
      <c r="F518" s="22">
        <v>0</v>
      </c>
      <c r="G518" s="227"/>
      <c r="H518" s="229"/>
      <c r="I518" s="24">
        <f t="shared" si="237"/>
        <v>0</v>
      </c>
    </row>
    <row r="519" spans="1:20" x14ac:dyDescent="0.25">
      <c r="A519" s="32" t="s">
        <v>22</v>
      </c>
      <c r="B519" s="227"/>
      <c r="C519" s="228"/>
      <c r="D519" s="228"/>
      <c r="E519" s="229"/>
      <c r="F519" s="18">
        <v>0</v>
      </c>
      <c r="G519" s="227"/>
      <c r="H519" s="229"/>
      <c r="I519" s="16">
        <f t="shared" si="237"/>
        <v>0</v>
      </c>
    </row>
    <row r="520" spans="1:20" x14ac:dyDescent="0.25">
      <c r="A520" s="21" t="s">
        <v>23</v>
      </c>
      <c r="B520" s="227"/>
      <c r="C520" s="228"/>
      <c r="D520" s="228"/>
      <c r="E520" s="229"/>
      <c r="F520" s="22">
        <v>0</v>
      </c>
      <c r="G520" s="227"/>
      <c r="H520" s="229"/>
      <c r="I520" s="24">
        <f t="shared" si="237"/>
        <v>0</v>
      </c>
    </row>
    <row r="521" spans="1:20" ht="14.4" thickBot="1" x14ac:dyDescent="0.3">
      <c r="A521" s="32" t="s">
        <v>24</v>
      </c>
      <c r="B521" s="230"/>
      <c r="C521" s="231"/>
      <c r="D521" s="231"/>
      <c r="E521" s="232"/>
      <c r="F521" s="18">
        <v>0</v>
      </c>
      <c r="G521" s="230"/>
      <c r="H521" s="232"/>
      <c r="I521" s="16">
        <f t="shared" si="237"/>
        <v>0</v>
      </c>
    </row>
    <row r="522" spans="1:20" x14ac:dyDescent="0.25">
      <c r="A522" s="128" t="s">
        <v>25</v>
      </c>
      <c r="B522" s="129">
        <v>0</v>
      </c>
      <c r="C522" s="129">
        <v>0</v>
      </c>
      <c r="D522" s="129">
        <v>0</v>
      </c>
      <c r="E522" s="129">
        <v>0</v>
      </c>
      <c r="F522" s="131">
        <f>SUM(F501:F521)</f>
        <v>0</v>
      </c>
      <c r="G522" s="129">
        <v>0</v>
      </c>
      <c r="H522" s="129">
        <v>0</v>
      </c>
      <c r="I522" s="131">
        <v>0</v>
      </c>
    </row>
    <row r="523" spans="1:20" ht="15" thickBot="1" x14ac:dyDescent="0.35">
      <c r="A523" s="61" t="s">
        <v>86</v>
      </c>
      <c r="B523" s="98" t="str">
        <f>IF($I522=0,"-",B522/$I522)</f>
        <v>-</v>
      </c>
      <c r="C523" s="98" t="str">
        <f t="shared" ref="C523" si="238">IF($I522=0,"-",C522/$I522)</f>
        <v>-</v>
      </c>
      <c r="D523" s="98" t="str">
        <f t="shared" ref="D523" si="239">IF($I522=0,"-",D522/$I522)</f>
        <v>-</v>
      </c>
      <c r="E523" s="98" t="str">
        <f t="shared" ref="E523" si="240">IF($I522=0,"-",E522/$I522)</f>
        <v>-</v>
      </c>
      <c r="F523" s="98" t="str">
        <f t="shared" ref="F523" si="241">IF($I522=0,"-",F522/$I522)</f>
        <v>-</v>
      </c>
      <c r="G523" s="98" t="str">
        <f t="shared" ref="G523" si="242">IF($I522=0,"-",G522/$I522)</f>
        <v>-</v>
      </c>
      <c r="H523" s="98" t="str">
        <f t="shared" ref="H523" si="243">IF($I522=0,"-",H522/$I522)</f>
        <v>-</v>
      </c>
      <c r="I523" s="100">
        <f>SUM(B523:H523)</f>
        <v>0</v>
      </c>
    </row>
    <row r="524" spans="1:20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</row>
    <row r="525" spans="1:20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</row>
    <row r="526" spans="1:20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</row>
    <row r="527" spans="1:20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+F527</f>
        <v>0</v>
      </c>
    </row>
    <row r="528" spans="1:20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244">+F528</f>
        <v>0</v>
      </c>
    </row>
    <row r="529" spans="1:9" x14ac:dyDescent="0.25">
      <c r="A529" s="29" t="s">
        <v>8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244"/>
        <v>0</v>
      </c>
    </row>
    <row r="530" spans="1:9" x14ac:dyDescent="0.25">
      <c r="A530" s="21" t="s">
        <v>9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244"/>
        <v>0</v>
      </c>
    </row>
    <row r="531" spans="1:9" x14ac:dyDescent="0.25">
      <c r="A531" s="29" t="s">
        <v>10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244"/>
        <v>0</v>
      </c>
    </row>
    <row r="532" spans="1:9" x14ac:dyDescent="0.25">
      <c r="A532" s="21" t="s">
        <v>11</v>
      </c>
      <c r="B532" s="227"/>
      <c r="C532" s="228"/>
      <c r="D532" s="228"/>
      <c r="E532" s="229"/>
      <c r="F532" s="22">
        <v>0.5811706410278451</v>
      </c>
      <c r="G532" s="227"/>
      <c r="H532" s="229"/>
      <c r="I532" s="24">
        <f t="shared" si="244"/>
        <v>0.5811706410278451</v>
      </c>
    </row>
    <row r="533" spans="1:9" x14ac:dyDescent="0.25">
      <c r="A533" s="29" t="s">
        <v>12</v>
      </c>
      <c r="B533" s="227"/>
      <c r="C533" s="228"/>
      <c r="D533" s="228"/>
      <c r="E533" s="229"/>
      <c r="F533" s="18">
        <v>0</v>
      </c>
      <c r="G533" s="227"/>
      <c r="H533" s="229"/>
      <c r="I533" s="16">
        <f t="shared" si="244"/>
        <v>0</v>
      </c>
    </row>
    <row r="534" spans="1:9" x14ac:dyDescent="0.25">
      <c r="A534" s="21" t="s">
        <v>13</v>
      </c>
      <c r="B534" s="227"/>
      <c r="C534" s="228"/>
      <c r="D534" s="228"/>
      <c r="E534" s="229"/>
      <c r="F534" s="22">
        <v>4.7072440021509641</v>
      </c>
      <c r="G534" s="227"/>
      <c r="H534" s="229"/>
      <c r="I534" s="24">
        <f>+F534</f>
        <v>4.7072440021509641</v>
      </c>
    </row>
    <row r="535" spans="1:9" x14ac:dyDescent="0.25">
      <c r="A535" s="29" t="s">
        <v>14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244"/>
        <v>0</v>
      </c>
    </row>
    <row r="536" spans="1:9" x14ac:dyDescent="0.25">
      <c r="A536" s="21" t="s">
        <v>15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244"/>
        <v>0</v>
      </c>
    </row>
    <row r="537" spans="1:9" x14ac:dyDescent="0.25">
      <c r="A537" s="29" t="s">
        <v>16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244"/>
        <v>0</v>
      </c>
    </row>
    <row r="538" spans="1:9" x14ac:dyDescent="0.25">
      <c r="A538" s="21" t="s">
        <v>17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244"/>
        <v>0</v>
      </c>
    </row>
    <row r="539" spans="1:9" x14ac:dyDescent="0.25">
      <c r="A539" s="29" t="s">
        <v>136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244"/>
        <v>0</v>
      </c>
    </row>
    <row r="540" spans="1:9" x14ac:dyDescent="0.25">
      <c r="A540" s="21" t="s">
        <v>18</v>
      </c>
      <c r="B540" s="227"/>
      <c r="C540" s="228"/>
      <c r="D540" s="228"/>
      <c r="E540" s="229"/>
      <c r="F540" s="22">
        <v>0</v>
      </c>
      <c r="G540" s="227"/>
      <c r="H540" s="229"/>
      <c r="I540" s="24">
        <f>+F540</f>
        <v>0</v>
      </c>
    </row>
    <row r="541" spans="1:9" x14ac:dyDescent="0.25">
      <c r="A541" s="29" t="s">
        <v>19</v>
      </c>
      <c r="B541" s="227"/>
      <c r="C541" s="228"/>
      <c r="D541" s="228"/>
      <c r="E541" s="229"/>
      <c r="F541" s="18">
        <v>0</v>
      </c>
      <c r="G541" s="227"/>
      <c r="H541" s="229"/>
      <c r="I541" s="16">
        <f>+F541</f>
        <v>0</v>
      </c>
    </row>
    <row r="542" spans="1: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244"/>
        <v>0</v>
      </c>
    </row>
    <row r="543" spans="1:9" x14ac:dyDescent="0.25">
      <c r="A543" s="32" t="s">
        <v>58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244"/>
        <v>0</v>
      </c>
    </row>
    <row r="544" spans="1:9" x14ac:dyDescent="0.25">
      <c r="A544" s="21" t="s">
        <v>21</v>
      </c>
      <c r="B544" s="227"/>
      <c r="C544" s="228"/>
      <c r="D544" s="228"/>
      <c r="E544" s="229"/>
      <c r="F544" s="22">
        <v>0</v>
      </c>
      <c r="G544" s="227"/>
      <c r="H544" s="229"/>
      <c r="I544" s="24">
        <f t="shared" si="244"/>
        <v>0</v>
      </c>
    </row>
    <row r="545" spans="1:20" x14ac:dyDescent="0.25">
      <c r="A545" s="32" t="s">
        <v>22</v>
      </c>
      <c r="B545" s="227"/>
      <c r="C545" s="228"/>
      <c r="D545" s="228"/>
      <c r="E545" s="229"/>
      <c r="F545" s="18">
        <v>0</v>
      </c>
      <c r="G545" s="227"/>
      <c r="H545" s="229"/>
      <c r="I545" s="16">
        <f t="shared" si="244"/>
        <v>0</v>
      </c>
    </row>
    <row r="546" spans="1:20" x14ac:dyDescent="0.25">
      <c r="A546" s="21" t="s">
        <v>23</v>
      </c>
      <c r="B546" s="227"/>
      <c r="C546" s="228"/>
      <c r="D546" s="228"/>
      <c r="E546" s="229"/>
      <c r="F546" s="22">
        <v>0</v>
      </c>
      <c r="G546" s="227"/>
      <c r="H546" s="229"/>
      <c r="I546" s="24">
        <f t="shared" si="244"/>
        <v>0</v>
      </c>
    </row>
    <row r="547" spans="1:20" ht="14.4" thickBot="1" x14ac:dyDescent="0.3">
      <c r="A547" s="32" t="s">
        <v>24</v>
      </c>
      <c r="B547" s="230"/>
      <c r="C547" s="231"/>
      <c r="D547" s="231"/>
      <c r="E547" s="232"/>
      <c r="F547" s="18">
        <v>0</v>
      </c>
      <c r="G547" s="230"/>
      <c r="H547" s="232"/>
      <c r="I547" s="16">
        <f t="shared" si="244"/>
        <v>0</v>
      </c>
    </row>
    <row r="548" spans="1:20" x14ac:dyDescent="0.25">
      <c r="A548" s="128" t="s">
        <v>25</v>
      </c>
      <c r="B548" s="129">
        <v>0</v>
      </c>
      <c r="C548" s="129">
        <v>0</v>
      </c>
      <c r="D548" s="129">
        <v>0</v>
      </c>
      <c r="E548" s="129">
        <v>0</v>
      </c>
      <c r="F548" s="131">
        <f>SUM(F527:F547)</f>
        <v>5.2884146431788093</v>
      </c>
      <c r="G548" s="129">
        <v>0</v>
      </c>
      <c r="H548" s="129">
        <v>0</v>
      </c>
      <c r="I548" s="131">
        <f>SUM(I527:I547)</f>
        <v>5.2884146431788093</v>
      </c>
    </row>
    <row r="549" spans="1:20" ht="15" thickBot="1" x14ac:dyDescent="0.35">
      <c r="A549" s="61" t="s">
        <v>86</v>
      </c>
      <c r="B549" s="98">
        <f>IF($I548=0,"-",B548/$I548)</f>
        <v>0</v>
      </c>
      <c r="C549" s="98">
        <f t="shared" ref="C549" si="245">IF($I548=0,"-",C548/$I548)</f>
        <v>0</v>
      </c>
      <c r="D549" s="98">
        <f t="shared" ref="D549" si="246">IF($I548=0,"-",D548/$I548)</f>
        <v>0</v>
      </c>
      <c r="E549" s="98">
        <f t="shared" ref="E549" si="247">IF($I548=0,"-",E548/$I548)</f>
        <v>0</v>
      </c>
      <c r="F549" s="98">
        <f t="shared" ref="F549" si="248">IF($I548=0,"-",F548/$I548)</f>
        <v>1</v>
      </c>
      <c r="G549" s="98">
        <f t="shared" ref="G549" si="249">IF($I548=0,"-",G548/$I548)</f>
        <v>0</v>
      </c>
      <c r="H549" s="98">
        <f t="shared" ref="H549" si="250">IF($I548=0,"-",H548/$I548)</f>
        <v>0</v>
      </c>
      <c r="I549" s="100">
        <f>SUM(B549:H549)</f>
        <v>1</v>
      </c>
    </row>
    <row r="550" spans="1:20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</row>
    <row r="551" spans="1:20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</row>
    <row r="552" spans="1:20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</row>
    <row r="553" spans="1:20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+F553</f>
        <v>0</v>
      </c>
    </row>
    <row r="554" spans="1:20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251">+F554</f>
        <v>0</v>
      </c>
    </row>
    <row r="555" spans="1:20" x14ac:dyDescent="0.25">
      <c r="A555" s="29" t="s">
        <v>8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251"/>
        <v>0</v>
      </c>
    </row>
    <row r="556" spans="1:20" x14ac:dyDescent="0.25">
      <c r="A556" s="21" t="s">
        <v>9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251"/>
        <v>0</v>
      </c>
    </row>
    <row r="557" spans="1:20" x14ac:dyDescent="0.25">
      <c r="A557" s="29" t="s">
        <v>10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251"/>
        <v>0</v>
      </c>
    </row>
    <row r="558" spans="1:20" x14ac:dyDescent="0.25">
      <c r="A558" s="21" t="s">
        <v>11</v>
      </c>
      <c r="B558" s="227"/>
      <c r="C558" s="228"/>
      <c r="D558" s="228"/>
      <c r="E558" s="229"/>
      <c r="F558" s="22">
        <v>3.292841292654245</v>
      </c>
      <c r="G558" s="227"/>
      <c r="H558" s="229"/>
      <c r="I558" s="24">
        <f t="shared" si="251"/>
        <v>3.292841292654245</v>
      </c>
    </row>
    <row r="559" spans="1:20" x14ac:dyDescent="0.25">
      <c r="A559" s="29" t="s">
        <v>12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251"/>
        <v>0</v>
      </c>
    </row>
    <row r="560" spans="1:20" x14ac:dyDescent="0.25">
      <c r="A560" s="21" t="s">
        <v>13</v>
      </c>
      <c r="B560" s="227"/>
      <c r="C560" s="228"/>
      <c r="D560" s="228"/>
      <c r="E560" s="229"/>
      <c r="F560" s="22">
        <v>0</v>
      </c>
      <c r="G560" s="227"/>
      <c r="H560" s="229"/>
      <c r="I560" s="24">
        <f>+F560</f>
        <v>0</v>
      </c>
    </row>
    <row r="561" spans="1:9" x14ac:dyDescent="0.25">
      <c r="A561" s="29" t="s">
        <v>14</v>
      </c>
      <c r="B561" s="227"/>
      <c r="C561" s="228"/>
      <c r="D561" s="228"/>
      <c r="E561" s="229"/>
      <c r="F561" s="18">
        <v>0</v>
      </c>
      <c r="G561" s="227"/>
      <c r="H561" s="229"/>
      <c r="I561" s="16">
        <f t="shared" si="251"/>
        <v>0</v>
      </c>
    </row>
    <row r="562" spans="1:9" x14ac:dyDescent="0.25">
      <c r="A562" s="21" t="s">
        <v>15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251"/>
        <v>0</v>
      </c>
    </row>
    <row r="563" spans="1:9" x14ac:dyDescent="0.25">
      <c r="A563" s="29" t="s">
        <v>16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251"/>
        <v>0</v>
      </c>
    </row>
    <row r="564" spans="1:9" x14ac:dyDescent="0.25">
      <c r="A564" s="21" t="s">
        <v>17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251"/>
        <v>0</v>
      </c>
    </row>
    <row r="565" spans="1:9" x14ac:dyDescent="0.25">
      <c r="A565" s="29" t="s">
        <v>136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251"/>
        <v>0</v>
      </c>
    </row>
    <row r="566" spans="1:9" x14ac:dyDescent="0.25">
      <c r="A566" s="21" t="s">
        <v>18</v>
      </c>
      <c r="B566" s="227"/>
      <c r="C566" s="228"/>
      <c r="D566" s="228"/>
      <c r="E566" s="229"/>
      <c r="F566" s="22">
        <v>0</v>
      </c>
      <c r="G566" s="227"/>
      <c r="H566" s="229"/>
      <c r="I566" s="24">
        <f>+F566</f>
        <v>0</v>
      </c>
    </row>
    <row r="567" spans="1:9" x14ac:dyDescent="0.25">
      <c r="A567" s="29" t="s">
        <v>19</v>
      </c>
      <c r="B567" s="227"/>
      <c r="C567" s="228"/>
      <c r="D567" s="228"/>
      <c r="E567" s="229"/>
      <c r="F567" s="18">
        <v>0</v>
      </c>
      <c r="G567" s="227"/>
      <c r="H567" s="229"/>
      <c r="I567" s="16">
        <f>+F567</f>
        <v>0</v>
      </c>
    </row>
    <row r="568" spans="1: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251"/>
        <v>0</v>
      </c>
    </row>
    <row r="569" spans="1:9" x14ac:dyDescent="0.25">
      <c r="A569" s="32" t="s">
        <v>58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251"/>
        <v>0</v>
      </c>
    </row>
    <row r="570" spans="1:9" x14ac:dyDescent="0.25">
      <c r="A570" s="21" t="s">
        <v>21</v>
      </c>
      <c r="B570" s="227"/>
      <c r="C570" s="228"/>
      <c r="D570" s="228"/>
      <c r="E570" s="229"/>
      <c r="F570" s="22">
        <v>0</v>
      </c>
      <c r="G570" s="227"/>
      <c r="H570" s="229"/>
      <c r="I570" s="24">
        <f t="shared" si="251"/>
        <v>0</v>
      </c>
    </row>
    <row r="571" spans="1:9" x14ac:dyDescent="0.25">
      <c r="A571" s="32" t="s">
        <v>22</v>
      </c>
      <c r="B571" s="227"/>
      <c r="C571" s="228"/>
      <c r="D571" s="228"/>
      <c r="E571" s="229"/>
      <c r="F571" s="18">
        <v>0</v>
      </c>
      <c r="G571" s="227"/>
      <c r="H571" s="229"/>
      <c r="I571" s="16">
        <f t="shared" si="251"/>
        <v>0</v>
      </c>
    </row>
    <row r="572" spans="1:9" x14ac:dyDescent="0.25">
      <c r="A572" s="21" t="s">
        <v>23</v>
      </c>
      <c r="B572" s="227"/>
      <c r="C572" s="228"/>
      <c r="D572" s="228"/>
      <c r="E572" s="229"/>
      <c r="F572" s="22">
        <v>0</v>
      </c>
      <c r="G572" s="227"/>
      <c r="H572" s="229"/>
      <c r="I572" s="24">
        <f t="shared" si="251"/>
        <v>0</v>
      </c>
    </row>
    <row r="573" spans="1:9" ht="14.4" thickBot="1" x14ac:dyDescent="0.3">
      <c r="A573" s="32" t="s">
        <v>24</v>
      </c>
      <c r="B573" s="230"/>
      <c r="C573" s="231"/>
      <c r="D573" s="231"/>
      <c r="E573" s="232"/>
      <c r="F573" s="18">
        <v>0</v>
      </c>
      <c r="G573" s="230"/>
      <c r="H573" s="232"/>
      <c r="I573" s="16">
        <f t="shared" si="251"/>
        <v>0</v>
      </c>
    </row>
    <row r="574" spans="1:9" x14ac:dyDescent="0.25">
      <c r="A574" s="56" t="s">
        <v>25</v>
      </c>
      <c r="B574" s="129">
        <v>0</v>
      </c>
      <c r="C574" s="129">
        <v>0</v>
      </c>
      <c r="D574" s="129">
        <v>0</v>
      </c>
      <c r="E574" s="129">
        <v>0</v>
      </c>
      <c r="F574" s="131">
        <f>SUM(F553:F573)</f>
        <v>3.292841292654245</v>
      </c>
      <c r="G574" s="129">
        <v>0</v>
      </c>
      <c r="H574" s="129">
        <v>0</v>
      </c>
      <c r="I574" s="131">
        <v>3.292841292654245</v>
      </c>
    </row>
    <row r="575" spans="1:9" ht="15" thickBot="1" x14ac:dyDescent="0.35">
      <c r="A575" s="61" t="s">
        <v>86</v>
      </c>
      <c r="B575" s="98">
        <f>IF($I574=0,"-",B574/$I574)</f>
        <v>0</v>
      </c>
      <c r="C575" s="98">
        <f t="shared" ref="C575" si="252">IF($I574=0,"-",C574/$I574)</f>
        <v>0</v>
      </c>
      <c r="D575" s="98">
        <f t="shared" ref="D575" si="253">IF($I574=0,"-",D574/$I574)</f>
        <v>0</v>
      </c>
      <c r="E575" s="98">
        <f t="shared" ref="E575" si="254">IF($I574=0,"-",E574/$I574)</f>
        <v>0</v>
      </c>
      <c r="F575" s="98">
        <f t="shared" ref="F575" si="255">IF($I574=0,"-",F574/$I574)</f>
        <v>1</v>
      </c>
      <c r="G575" s="98">
        <f t="shared" ref="G575" si="256">IF($I574=0,"-",G574/$I574)</f>
        <v>0</v>
      </c>
      <c r="H575" s="98">
        <f t="shared" ref="H575" si="257">IF($I574=0,"-",H574/$I574)</f>
        <v>0</v>
      </c>
      <c r="I575" s="100">
        <f>SUM(B575:H575)</f>
        <v>1</v>
      </c>
    </row>
    <row r="576" spans="1: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</row>
    <row r="577" spans="1:141" ht="27.6" x14ac:dyDescent="0.25">
      <c r="A577" s="244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</row>
    <row r="578" spans="1:141" x14ac:dyDescent="0.25">
      <c r="A578" s="245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</row>
    <row r="579" spans="1:141" x14ac:dyDescent="0.25">
      <c r="A579" s="13" t="s">
        <v>6</v>
      </c>
      <c r="B579" s="14">
        <v>5.8790637344914467</v>
      </c>
      <c r="C579" s="14">
        <v>0</v>
      </c>
      <c r="D579" s="14">
        <v>1.1209362655085529</v>
      </c>
      <c r="E579" s="14">
        <v>0</v>
      </c>
      <c r="F579" s="213"/>
      <c r="G579" s="14">
        <v>0</v>
      </c>
      <c r="H579" s="15">
        <v>0</v>
      </c>
      <c r="I579" s="16">
        <f>SUM(B579:H579)</f>
        <v>7</v>
      </c>
    </row>
    <row r="580" spans="1:141" x14ac:dyDescent="0.25">
      <c r="A580" s="21" t="s">
        <v>7</v>
      </c>
      <c r="B580" s="22">
        <v>0.76414235901318328</v>
      </c>
      <c r="C580" s="22">
        <v>0</v>
      </c>
      <c r="D580" s="22">
        <v>0.23585764098681669</v>
      </c>
      <c r="E580" s="22">
        <v>0</v>
      </c>
      <c r="F580" s="214"/>
      <c r="G580" s="22">
        <v>0</v>
      </c>
      <c r="H580" s="23">
        <v>0</v>
      </c>
      <c r="I580" s="24">
        <f t="shared" ref="I580:I599" si="258">SUM(B580:H580)</f>
        <v>1</v>
      </c>
    </row>
    <row r="581" spans="1:141" x14ac:dyDescent="0.25">
      <c r="A581" s="29" t="s">
        <v>8</v>
      </c>
      <c r="B581" s="18">
        <v>4.0225111411294892</v>
      </c>
      <c r="C581" s="18">
        <v>0</v>
      </c>
      <c r="D581" s="18">
        <v>0.97748885887051162</v>
      </c>
      <c r="E581" s="18">
        <v>0</v>
      </c>
      <c r="F581" s="214"/>
      <c r="G581" s="18">
        <v>0</v>
      </c>
      <c r="H581" s="30">
        <v>0</v>
      </c>
      <c r="I581" s="16">
        <f t="shared" si="258"/>
        <v>5.0000000000000009</v>
      </c>
    </row>
    <row r="582" spans="1:141" x14ac:dyDescent="0.25">
      <c r="A582" s="21" t="s">
        <v>9</v>
      </c>
      <c r="B582" s="22">
        <v>3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258"/>
        <v>3</v>
      </c>
    </row>
    <row r="583" spans="1:141" x14ac:dyDescent="0.25">
      <c r="A583" s="29" t="s">
        <v>10</v>
      </c>
      <c r="B583" s="18">
        <v>0</v>
      </c>
      <c r="C583" s="18">
        <v>0</v>
      </c>
      <c r="D583" s="18">
        <v>0</v>
      </c>
      <c r="E583" s="18">
        <v>0</v>
      </c>
      <c r="F583" s="214"/>
      <c r="G583" s="18">
        <v>0</v>
      </c>
      <c r="H583" s="30">
        <v>0</v>
      </c>
      <c r="I583" s="16">
        <f t="shared" si="258"/>
        <v>0</v>
      </c>
    </row>
    <row r="584" spans="1:141" x14ac:dyDescent="0.25">
      <c r="A584" s="21" t="s">
        <v>11</v>
      </c>
      <c r="B584" s="22">
        <v>0</v>
      </c>
      <c r="C584" s="22">
        <v>0</v>
      </c>
      <c r="D584" s="22">
        <v>8.9814004546442724E-3</v>
      </c>
      <c r="E584" s="22">
        <v>0.26259377696430347</v>
      </c>
      <c r="F584" s="214"/>
      <c r="G584" s="22">
        <v>0</v>
      </c>
      <c r="H584" s="23">
        <v>0</v>
      </c>
      <c r="I584" s="24">
        <f t="shared" si="258"/>
        <v>0.27157517741894777</v>
      </c>
    </row>
    <row r="585" spans="1:141" x14ac:dyDescent="0.25">
      <c r="A585" s="29" t="s">
        <v>12</v>
      </c>
      <c r="B585" s="18">
        <v>0</v>
      </c>
      <c r="C585" s="18">
        <v>0</v>
      </c>
      <c r="D585" s="18">
        <v>0</v>
      </c>
      <c r="E585" s="18">
        <v>17</v>
      </c>
      <c r="F585" s="214"/>
      <c r="G585" s="18">
        <v>0</v>
      </c>
      <c r="H585" s="30">
        <v>0</v>
      </c>
      <c r="I585" s="16">
        <f t="shared" si="258"/>
        <v>17</v>
      </c>
    </row>
    <row r="586" spans="1:141" x14ac:dyDescent="0.25">
      <c r="A586" s="21" t="s">
        <v>13</v>
      </c>
      <c r="B586" s="22">
        <v>0</v>
      </c>
      <c r="C586" s="22">
        <v>0</v>
      </c>
      <c r="D586" s="22">
        <v>3.6027743611988516E-2</v>
      </c>
      <c r="E586" s="22">
        <v>16.806389542621019</v>
      </c>
      <c r="F586" s="214"/>
      <c r="G586" s="22">
        <v>0</v>
      </c>
      <c r="H586" s="23">
        <v>0</v>
      </c>
      <c r="I586" s="24">
        <f t="shared" si="258"/>
        <v>16.842417286233008</v>
      </c>
    </row>
    <row r="587" spans="1:141" x14ac:dyDescent="0.25">
      <c r="A587" s="29" t="s">
        <v>14</v>
      </c>
      <c r="B587" s="18">
        <v>443.31744729581681</v>
      </c>
      <c r="C587" s="18">
        <v>6.7277168271650929</v>
      </c>
      <c r="D587" s="18">
        <v>7.9548358770181054</v>
      </c>
      <c r="E587" s="18">
        <v>0</v>
      </c>
      <c r="F587" s="214"/>
      <c r="G587" s="18">
        <v>0</v>
      </c>
      <c r="H587" s="30">
        <v>0</v>
      </c>
      <c r="I587" s="16">
        <f t="shared" si="258"/>
        <v>458</v>
      </c>
    </row>
    <row r="588" spans="1:141" x14ac:dyDescent="0.25">
      <c r="A588" s="21" t="s">
        <v>15</v>
      </c>
      <c r="B588" s="22">
        <v>43.965500782694939</v>
      </c>
      <c r="C588" s="22">
        <v>5.3253124455837124</v>
      </c>
      <c r="D588" s="22">
        <v>1.1482540957110043</v>
      </c>
      <c r="E588" s="22">
        <v>2.5609326760103404</v>
      </c>
      <c r="F588" s="214"/>
      <c r="G588" s="22">
        <v>0</v>
      </c>
      <c r="H588" s="23">
        <v>0</v>
      </c>
      <c r="I588" s="24">
        <f t="shared" si="258"/>
        <v>52.999999999999993</v>
      </c>
    </row>
    <row r="589" spans="1:141" x14ac:dyDescent="0.25">
      <c r="A589" s="29" t="s">
        <v>16</v>
      </c>
      <c r="B589" s="18">
        <v>19.136498393894147</v>
      </c>
      <c r="C589" s="18">
        <v>0.10368718790120265</v>
      </c>
      <c r="D589" s="18">
        <v>2.4287356765411676</v>
      </c>
      <c r="E589" s="18">
        <v>0.33107874166347756</v>
      </c>
      <c r="F589" s="214"/>
      <c r="G589" s="18">
        <v>0</v>
      </c>
      <c r="H589" s="30">
        <v>0</v>
      </c>
      <c r="I589" s="16">
        <f t="shared" si="258"/>
        <v>21.999999999999996</v>
      </c>
    </row>
    <row r="590" spans="1:141" x14ac:dyDescent="0.25">
      <c r="A590" s="21" t="s">
        <v>17</v>
      </c>
      <c r="B590" s="22">
        <v>0</v>
      </c>
      <c r="C590" s="22">
        <v>0</v>
      </c>
      <c r="D590" s="22">
        <v>0</v>
      </c>
      <c r="E590" s="22">
        <v>0</v>
      </c>
      <c r="F590" s="214"/>
      <c r="G590" s="22">
        <v>0</v>
      </c>
      <c r="H590" s="23">
        <v>0</v>
      </c>
      <c r="I590" s="24">
        <f t="shared" si="258"/>
        <v>0</v>
      </c>
    </row>
    <row r="591" spans="1:141" x14ac:dyDescent="0.25">
      <c r="A591" s="29" t="s">
        <v>136</v>
      </c>
      <c r="B591" s="18">
        <v>349.51285135475405</v>
      </c>
      <c r="C591" s="18">
        <v>55.07860606834403</v>
      </c>
      <c r="D591" s="18">
        <v>10.742046484963957</v>
      </c>
      <c r="E591" s="18">
        <v>8.4584960919380006</v>
      </c>
      <c r="F591" s="214"/>
      <c r="G591" s="18">
        <v>0</v>
      </c>
      <c r="H591" s="30">
        <v>0</v>
      </c>
      <c r="I591" s="16">
        <f t="shared" si="258"/>
        <v>423.79200000000003</v>
      </c>
    </row>
    <row r="592" spans="1:141" x14ac:dyDescent="0.25">
      <c r="A592" s="21" t="s">
        <v>18</v>
      </c>
      <c r="B592" s="22">
        <v>0</v>
      </c>
      <c r="C592" s="22">
        <v>0</v>
      </c>
      <c r="D592" s="22">
        <v>0</v>
      </c>
      <c r="E592" s="22">
        <v>0</v>
      </c>
      <c r="F592" s="214"/>
      <c r="G592" s="22">
        <v>0</v>
      </c>
      <c r="H592" s="23">
        <v>0</v>
      </c>
      <c r="I592" s="24">
        <f t="shared" si="258"/>
        <v>0</v>
      </c>
    </row>
    <row r="593" spans="1:20" x14ac:dyDescent="0.25">
      <c r="A593" s="29" t="s">
        <v>19</v>
      </c>
      <c r="B593" s="18">
        <v>0</v>
      </c>
      <c r="C593" s="18">
        <v>0</v>
      </c>
      <c r="D593" s="18">
        <v>0</v>
      </c>
      <c r="E593" s="18">
        <v>0</v>
      </c>
      <c r="F593" s="214"/>
      <c r="G593" s="18">
        <v>0</v>
      </c>
      <c r="H593" s="30">
        <v>0</v>
      </c>
      <c r="I593" s="16">
        <f t="shared" si="258"/>
        <v>0</v>
      </c>
    </row>
    <row r="594" spans="1:20" x14ac:dyDescent="0.25">
      <c r="A594" s="21" t="s">
        <v>20</v>
      </c>
      <c r="B594" s="22">
        <v>14.727883825391912</v>
      </c>
      <c r="C594" s="22">
        <v>0</v>
      </c>
      <c r="D594" s="22">
        <v>0.27211617460808857</v>
      </c>
      <c r="E594" s="22">
        <v>0</v>
      </c>
      <c r="F594" s="214"/>
      <c r="G594" s="22">
        <v>0</v>
      </c>
      <c r="H594" s="23">
        <v>0</v>
      </c>
      <c r="I594" s="24">
        <f t="shared" si="258"/>
        <v>15</v>
      </c>
    </row>
    <row r="595" spans="1:20" x14ac:dyDescent="0.25">
      <c r="A595" s="32" t="s">
        <v>58</v>
      </c>
      <c r="B595" s="18">
        <v>9.3396799401595523</v>
      </c>
      <c r="C595" s="18">
        <v>0</v>
      </c>
      <c r="D595" s="18">
        <v>1.6603200598404473</v>
      </c>
      <c r="E595" s="18">
        <v>0</v>
      </c>
      <c r="F595" s="214"/>
      <c r="G595" s="18">
        <v>0</v>
      </c>
      <c r="H595" s="30">
        <v>0</v>
      </c>
      <c r="I595" s="16">
        <f t="shared" si="258"/>
        <v>11</v>
      </c>
    </row>
    <row r="596" spans="1:20" x14ac:dyDescent="0.25">
      <c r="A596" s="21" t="s">
        <v>21</v>
      </c>
      <c r="B596" s="22">
        <v>33.173803948528374</v>
      </c>
      <c r="C596" s="22">
        <v>0</v>
      </c>
      <c r="D596" s="22">
        <v>2.0461342914716227</v>
      </c>
      <c r="E596" s="22">
        <v>0</v>
      </c>
      <c r="F596" s="214"/>
      <c r="G596" s="22">
        <v>0</v>
      </c>
      <c r="H596" s="23">
        <v>0</v>
      </c>
      <c r="I596" s="24">
        <f t="shared" si="258"/>
        <v>35.219938239999998</v>
      </c>
    </row>
    <row r="597" spans="1:20" x14ac:dyDescent="0.25">
      <c r="A597" s="32" t="s">
        <v>22</v>
      </c>
      <c r="B597" s="18">
        <v>113.24798931713404</v>
      </c>
      <c r="C597" s="18">
        <v>0</v>
      </c>
      <c r="D597" s="18">
        <v>0</v>
      </c>
      <c r="E597" s="18">
        <v>0</v>
      </c>
      <c r="F597" s="214"/>
      <c r="G597" s="18">
        <v>0</v>
      </c>
      <c r="H597" s="30">
        <v>0</v>
      </c>
      <c r="I597" s="16">
        <f t="shared" si="258"/>
        <v>113.24798931713404</v>
      </c>
    </row>
    <row r="598" spans="1:20" x14ac:dyDescent="0.25">
      <c r="A598" s="21" t="s">
        <v>23</v>
      </c>
      <c r="B598" s="22">
        <v>188.44262511855052</v>
      </c>
      <c r="C598" s="22">
        <v>1.194692614873474</v>
      </c>
      <c r="D598" s="22">
        <v>0</v>
      </c>
      <c r="E598" s="22">
        <v>0</v>
      </c>
      <c r="F598" s="214"/>
      <c r="G598" s="22">
        <v>0</v>
      </c>
      <c r="H598" s="23">
        <v>0</v>
      </c>
      <c r="I598" s="24">
        <f t="shared" si="258"/>
        <v>189.637317733424</v>
      </c>
    </row>
    <row r="599" spans="1:20" ht="14.4" thickBot="1" x14ac:dyDescent="0.3">
      <c r="A599" s="32" t="s">
        <v>24</v>
      </c>
      <c r="B599" s="18">
        <v>231.51423070420307</v>
      </c>
      <c r="C599" s="18">
        <v>0</v>
      </c>
      <c r="D599" s="18">
        <v>510.61148269378339</v>
      </c>
      <c r="E599" s="18">
        <v>112.52008938934647</v>
      </c>
      <c r="F599" s="215"/>
      <c r="G599" s="18">
        <v>349.8267257548718</v>
      </c>
      <c r="H599" s="30">
        <v>9.1071457795351307E-2</v>
      </c>
      <c r="I599" s="16">
        <f t="shared" si="258"/>
        <v>1204.5636000000002</v>
      </c>
    </row>
    <row r="600" spans="1:20" x14ac:dyDescent="0.25">
      <c r="A600" s="128" t="s">
        <v>25</v>
      </c>
      <c r="B600" s="129">
        <f>SUM(B579:B599)</f>
        <v>1460.0442279157614</v>
      </c>
      <c r="C600" s="129">
        <f t="shared" ref="C600:I600" si="259">SUM(C579:C599)</f>
        <v>68.430015143867507</v>
      </c>
      <c r="D600" s="129">
        <f t="shared" si="259"/>
        <v>539.2432172633703</v>
      </c>
      <c r="E600" s="129">
        <f t="shared" si="259"/>
        <v>157.9395802185436</v>
      </c>
      <c r="F600" s="129">
        <f t="shared" si="259"/>
        <v>0</v>
      </c>
      <c r="G600" s="129">
        <f t="shared" si="259"/>
        <v>349.8267257548718</v>
      </c>
      <c r="H600" s="129">
        <f t="shared" si="259"/>
        <v>9.1071457795351307E-2</v>
      </c>
      <c r="I600" s="129">
        <f t="shared" si="259"/>
        <v>2575.57483775421</v>
      </c>
    </row>
    <row r="601" spans="1:20" ht="15" thickBot="1" x14ac:dyDescent="0.35">
      <c r="A601" s="61" t="s">
        <v>86</v>
      </c>
      <c r="B601" s="98">
        <f>IF($I600=0,"-",B600/$I600)</f>
        <v>0.56688091781050987</v>
      </c>
      <c r="C601" s="98">
        <f t="shared" ref="C601" si="260">IF($I600=0,"-",C600/$I600)</f>
        <v>2.6568831990739405E-2</v>
      </c>
      <c r="D601" s="98">
        <f t="shared" ref="D601" si="261">IF($I600=0,"-",D600/$I600)</f>
        <v>0.20936810274694526</v>
      </c>
      <c r="E601" s="98">
        <f t="shared" ref="E601" si="262">IF($I600=0,"-",E600/$I600)</f>
        <v>6.1322069894214411E-2</v>
      </c>
      <c r="F601" s="98">
        <f t="shared" ref="F601" si="263">IF($I600=0,"-",F600/$I600)</f>
        <v>0</v>
      </c>
      <c r="G601" s="98">
        <f t="shared" ref="G601" si="264">IF($I600=0,"-",G600/$I600)</f>
        <v>0.13582471789478484</v>
      </c>
      <c r="H601" s="98">
        <f t="shared" ref="H601" si="265">IF($I600=0,"-",H600/$I600)</f>
        <v>3.5359662806288978E-5</v>
      </c>
      <c r="I601" s="100">
        <f>SUM(B601:H601)</f>
        <v>1</v>
      </c>
    </row>
    <row r="602" spans="1:20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</row>
    <row r="603" spans="1:20" ht="27.6" x14ac:dyDescent="0.25">
      <c r="A603" s="216" t="s">
        <v>48</v>
      </c>
      <c r="B603" s="8" t="s">
        <v>0</v>
      </c>
      <c r="C603" s="8" t="s">
        <v>27</v>
      </c>
      <c r="D603" s="8" t="s">
        <v>28</v>
      </c>
      <c r="E603" s="8" t="s">
        <v>29</v>
      </c>
      <c r="F603" s="8" t="s">
        <v>26</v>
      </c>
      <c r="G603" s="8" t="s">
        <v>4</v>
      </c>
      <c r="H603" s="8" t="s">
        <v>85</v>
      </c>
      <c r="I603" s="9" t="s">
        <v>5</v>
      </c>
    </row>
    <row r="604" spans="1:20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</row>
    <row r="605" spans="1:20" x14ac:dyDescent="0.25">
      <c r="A605" s="13" t="s">
        <v>6</v>
      </c>
      <c r="B605" s="14">
        <v>253.65600000000001</v>
      </c>
      <c r="C605" s="14">
        <v>0</v>
      </c>
      <c r="D605" s="14">
        <v>17.344000000000001</v>
      </c>
      <c r="E605" s="14">
        <v>0</v>
      </c>
      <c r="F605" s="213"/>
      <c r="G605" s="14">
        <v>0</v>
      </c>
      <c r="H605" s="15">
        <v>0</v>
      </c>
      <c r="I605" s="16">
        <f>SUM(B605:H605)</f>
        <v>271</v>
      </c>
    </row>
    <row r="606" spans="1:20" x14ac:dyDescent="0.25">
      <c r="A606" s="21" t="s">
        <v>7</v>
      </c>
      <c r="B606" s="22">
        <v>13.103999999999999</v>
      </c>
      <c r="C606" s="22">
        <v>0</v>
      </c>
      <c r="D606" s="22">
        <v>0.89600000000000002</v>
      </c>
      <c r="E606" s="22">
        <v>0</v>
      </c>
      <c r="F606" s="214"/>
      <c r="G606" s="22">
        <v>0</v>
      </c>
      <c r="H606" s="23">
        <v>0</v>
      </c>
      <c r="I606" s="24">
        <f t="shared" ref="I606:I625" si="266">SUM(B606:H606)</f>
        <v>14</v>
      </c>
    </row>
    <row r="607" spans="1:20" x14ac:dyDescent="0.25">
      <c r="A607" s="29" t="s">
        <v>8</v>
      </c>
      <c r="B607" s="18">
        <v>38.375999999999998</v>
      </c>
      <c r="C607" s="18">
        <v>0</v>
      </c>
      <c r="D607" s="18">
        <v>2.6240000000000001</v>
      </c>
      <c r="E607" s="18">
        <v>0</v>
      </c>
      <c r="F607" s="214"/>
      <c r="G607" s="18">
        <v>0</v>
      </c>
      <c r="H607" s="30">
        <v>0</v>
      </c>
      <c r="I607" s="16">
        <f t="shared" si="266"/>
        <v>41</v>
      </c>
    </row>
    <row r="608" spans="1:20" x14ac:dyDescent="0.25">
      <c r="A608" s="21" t="s">
        <v>9</v>
      </c>
      <c r="B608" s="22">
        <v>187.2</v>
      </c>
      <c r="C608" s="22">
        <v>0</v>
      </c>
      <c r="D608" s="22">
        <v>12.8</v>
      </c>
      <c r="E608" s="22">
        <v>0</v>
      </c>
      <c r="F608" s="214"/>
      <c r="G608" s="22">
        <v>0</v>
      </c>
      <c r="H608" s="23">
        <v>0</v>
      </c>
      <c r="I608" s="24">
        <f t="shared" si="266"/>
        <v>200</v>
      </c>
    </row>
    <row r="609" spans="1:9" x14ac:dyDescent="0.25">
      <c r="A609" s="29" t="s">
        <v>10</v>
      </c>
      <c r="B609" s="18">
        <v>0</v>
      </c>
      <c r="C609" s="18">
        <v>0</v>
      </c>
      <c r="D609" s="18">
        <v>0</v>
      </c>
      <c r="E609" s="18">
        <v>0</v>
      </c>
      <c r="F609" s="214"/>
      <c r="G609" s="18">
        <v>0</v>
      </c>
      <c r="H609" s="30">
        <v>0</v>
      </c>
      <c r="I609" s="16">
        <f t="shared" si="266"/>
        <v>0</v>
      </c>
    </row>
    <row r="610" spans="1:9" x14ac:dyDescent="0.25">
      <c r="A610" s="21" t="s">
        <v>11</v>
      </c>
      <c r="B610" s="22">
        <v>0</v>
      </c>
      <c r="C610" s="22">
        <v>0</v>
      </c>
      <c r="D610" s="22">
        <v>0</v>
      </c>
      <c r="E610" s="22">
        <v>0</v>
      </c>
      <c r="F610" s="214"/>
      <c r="G610" s="22">
        <v>0</v>
      </c>
      <c r="H610" s="23">
        <v>0</v>
      </c>
      <c r="I610" s="24">
        <f t="shared" si="266"/>
        <v>0</v>
      </c>
    </row>
    <row r="611" spans="1:9" x14ac:dyDescent="0.25">
      <c r="A611" s="29" t="s">
        <v>12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266"/>
        <v>0</v>
      </c>
    </row>
    <row r="612" spans="1:9" x14ac:dyDescent="0.25">
      <c r="A612" s="21" t="s">
        <v>13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266"/>
        <v>0</v>
      </c>
    </row>
    <row r="613" spans="1:9" x14ac:dyDescent="0.25">
      <c r="A613" s="29" t="s">
        <v>14</v>
      </c>
      <c r="B613" s="18">
        <v>2377.7550000000001</v>
      </c>
      <c r="C613" s="18">
        <v>0</v>
      </c>
      <c r="D613" s="18">
        <v>187.24499999999998</v>
      </c>
      <c r="E613" s="18">
        <v>0</v>
      </c>
      <c r="F613" s="214"/>
      <c r="G613" s="18">
        <v>0</v>
      </c>
      <c r="H613" s="30">
        <v>0</v>
      </c>
      <c r="I613" s="16">
        <f t="shared" si="266"/>
        <v>2565</v>
      </c>
    </row>
    <row r="614" spans="1:9" x14ac:dyDescent="0.25">
      <c r="A614" s="21" t="s">
        <v>15</v>
      </c>
      <c r="B614" s="22">
        <v>391.19400000000002</v>
      </c>
      <c r="C614" s="22">
        <v>0</v>
      </c>
      <c r="D614" s="22">
        <v>30.805999999999997</v>
      </c>
      <c r="E614" s="22">
        <v>0</v>
      </c>
      <c r="F614" s="214"/>
      <c r="G614" s="22">
        <v>0</v>
      </c>
      <c r="H614" s="23">
        <v>0</v>
      </c>
      <c r="I614" s="24">
        <f t="shared" si="266"/>
        <v>422</v>
      </c>
    </row>
    <row r="615" spans="1:9" x14ac:dyDescent="0.25">
      <c r="A615" s="29" t="s">
        <v>16</v>
      </c>
      <c r="B615" s="18">
        <v>64.89</v>
      </c>
      <c r="C615" s="18">
        <v>0</v>
      </c>
      <c r="D615" s="18">
        <v>5.1099999999999994</v>
      </c>
      <c r="E615" s="18">
        <v>0</v>
      </c>
      <c r="F615" s="214"/>
      <c r="G615" s="18">
        <v>0</v>
      </c>
      <c r="H615" s="30">
        <v>0</v>
      </c>
      <c r="I615" s="16">
        <f t="shared" si="266"/>
        <v>70</v>
      </c>
    </row>
    <row r="616" spans="1:9" x14ac:dyDescent="0.25">
      <c r="A616" s="21" t="s">
        <v>17</v>
      </c>
      <c r="B616" s="22">
        <v>0</v>
      </c>
      <c r="C616" s="22">
        <v>0</v>
      </c>
      <c r="D616" s="22">
        <v>0</v>
      </c>
      <c r="E616" s="22">
        <v>0</v>
      </c>
      <c r="F616" s="214"/>
      <c r="G616" s="22">
        <v>0</v>
      </c>
      <c r="H616" s="23">
        <v>0</v>
      </c>
      <c r="I616" s="24">
        <f t="shared" si="266"/>
        <v>0</v>
      </c>
    </row>
    <row r="617" spans="1:9" x14ac:dyDescent="0.25">
      <c r="A617" s="29" t="s">
        <v>136</v>
      </c>
      <c r="B617" s="18">
        <v>1990.0181405462981</v>
      </c>
      <c r="C617" s="18">
        <v>0</v>
      </c>
      <c r="D617" s="18">
        <v>628.42678122514678</v>
      </c>
      <c r="E617" s="18">
        <v>0</v>
      </c>
      <c r="F617" s="214"/>
      <c r="G617" s="18">
        <v>0</v>
      </c>
      <c r="H617" s="30">
        <v>0</v>
      </c>
      <c r="I617" s="16">
        <f t="shared" si="266"/>
        <v>2618.444921771445</v>
      </c>
    </row>
    <row r="618" spans="1:9" x14ac:dyDescent="0.25">
      <c r="A618" s="21" t="s">
        <v>18</v>
      </c>
      <c r="B618" s="22">
        <v>0</v>
      </c>
      <c r="C618" s="22">
        <v>0</v>
      </c>
      <c r="D618" s="22">
        <v>0</v>
      </c>
      <c r="E618" s="22">
        <v>0</v>
      </c>
      <c r="F618" s="214"/>
      <c r="G618" s="22">
        <v>0</v>
      </c>
      <c r="H618" s="23">
        <v>0</v>
      </c>
      <c r="I618" s="24">
        <f t="shared" si="266"/>
        <v>0</v>
      </c>
    </row>
    <row r="619" spans="1:9" x14ac:dyDescent="0.25">
      <c r="A619" s="29" t="s">
        <v>19</v>
      </c>
      <c r="B619" s="18">
        <v>0</v>
      </c>
      <c r="C619" s="18">
        <v>0</v>
      </c>
      <c r="D619" s="18">
        <v>0</v>
      </c>
      <c r="E619" s="18">
        <v>0</v>
      </c>
      <c r="F619" s="214"/>
      <c r="G619" s="18">
        <v>0</v>
      </c>
      <c r="H619" s="30">
        <v>0</v>
      </c>
      <c r="I619" s="16">
        <f t="shared" si="266"/>
        <v>0</v>
      </c>
    </row>
    <row r="620" spans="1:9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266"/>
        <v>0</v>
      </c>
    </row>
    <row r="621" spans="1:9" x14ac:dyDescent="0.25">
      <c r="A621" s="32" t="s">
        <v>58</v>
      </c>
      <c r="B621" s="18">
        <v>3480.63</v>
      </c>
      <c r="C621" s="18">
        <v>0</v>
      </c>
      <c r="D621" s="18">
        <v>365.37</v>
      </c>
      <c r="E621" s="18">
        <v>0</v>
      </c>
      <c r="F621" s="214"/>
      <c r="G621" s="18">
        <v>0</v>
      </c>
      <c r="H621" s="30">
        <v>0</v>
      </c>
      <c r="I621" s="16">
        <f t="shared" si="266"/>
        <v>3846</v>
      </c>
    </row>
    <row r="622" spans="1:9" x14ac:dyDescent="0.25">
      <c r="A622" s="21" t="s">
        <v>21</v>
      </c>
      <c r="B622" s="22">
        <v>66.363566160799991</v>
      </c>
      <c r="C622" s="22">
        <v>0</v>
      </c>
      <c r="D622" s="22">
        <v>6.9663411991999995</v>
      </c>
      <c r="E622" s="22">
        <v>0</v>
      </c>
      <c r="F622" s="214"/>
      <c r="G622" s="22">
        <v>0</v>
      </c>
      <c r="H622" s="23">
        <v>0</v>
      </c>
      <c r="I622" s="24">
        <f t="shared" si="266"/>
        <v>73.329907359999993</v>
      </c>
    </row>
    <row r="623" spans="1:9" x14ac:dyDescent="0.25">
      <c r="A623" s="32" t="s">
        <v>22</v>
      </c>
      <c r="B623" s="18">
        <v>34.979105173686001</v>
      </c>
      <c r="C623" s="18">
        <v>0</v>
      </c>
      <c r="D623" s="18">
        <v>90.280102562292029</v>
      </c>
      <c r="E623" s="18">
        <v>0</v>
      </c>
      <c r="F623" s="214"/>
      <c r="G623" s="18">
        <v>0</v>
      </c>
      <c r="H623" s="30">
        <v>0</v>
      </c>
      <c r="I623" s="16">
        <f t="shared" si="266"/>
        <v>125.25920773597804</v>
      </c>
    </row>
    <row r="624" spans="1:9" x14ac:dyDescent="0.25">
      <c r="A624" s="21" t="s">
        <v>23</v>
      </c>
      <c r="B624" s="22">
        <v>109.91208384000001</v>
      </c>
      <c r="C624" s="22">
        <v>0</v>
      </c>
      <c r="D624" s="22">
        <v>25.581116160000001</v>
      </c>
      <c r="E624" s="22">
        <v>0</v>
      </c>
      <c r="F624" s="214"/>
      <c r="G624" s="22">
        <v>0</v>
      </c>
      <c r="H624" s="23">
        <v>0</v>
      </c>
      <c r="I624" s="24">
        <f t="shared" si="266"/>
        <v>135.4932</v>
      </c>
    </row>
    <row r="625" spans="1:20" ht="14.4" thickBot="1" x14ac:dyDescent="0.3">
      <c r="A625" s="32" t="s">
        <v>24</v>
      </c>
      <c r="B625" s="18">
        <v>608.82197477302577</v>
      </c>
      <c r="C625" s="18">
        <v>0</v>
      </c>
      <c r="D625" s="18">
        <v>691.57447619848551</v>
      </c>
      <c r="E625" s="18">
        <v>391.45612564521747</v>
      </c>
      <c r="F625" s="215"/>
      <c r="G625" s="18">
        <v>102.52422338327125</v>
      </c>
      <c r="H625" s="30">
        <v>0</v>
      </c>
      <c r="I625" s="16">
        <f t="shared" si="266"/>
        <v>1794.3768</v>
      </c>
    </row>
    <row r="626" spans="1:20" x14ac:dyDescent="0.25">
      <c r="A626" s="128" t="s">
        <v>25</v>
      </c>
      <c r="B626" s="129">
        <f>SUM(B605:B625)</f>
        <v>9616.8998704938094</v>
      </c>
      <c r="C626" s="129">
        <f t="shared" ref="C626" si="267">SUM(C605:C625)</f>
        <v>0</v>
      </c>
      <c r="D626" s="129">
        <f t="shared" ref="D626" si="268">SUM(D605:D625)</f>
        <v>2065.0238173451244</v>
      </c>
      <c r="E626" s="129">
        <f t="shared" ref="E626" si="269">SUM(E605:E625)</f>
        <v>391.45612564521747</v>
      </c>
      <c r="F626" s="129">
        <f t="shared" ref="F626" si="270">SUM(F605:F625)</f>
        <v>0</v>
      </c>
      <c r="G626" s="129">
        <f t="shared" ref="G626" si="271">SUM(G605:G625)</f>
        <v>102.52422338327125</v>
      </c>
      <c r="H626" s="129">
        <f t="shared" ref="H626" si="272">SUM(H605:H625)</f>
        <v>0</v>
      </c>
      <c r="I626" s="129">
        <f t="shared" ref="I626" si="273">SUM(I605:I625)</f>
        <v>12175.904036867423</v>
      </c>
    </row>
    <row r="627" spans="1:20" ht="15" thickBot="1" x14ac:dyDescent="0.35">
      <c r="A627" s="61" t="s">
        <v>86</v>
      </c>
      <c r="B627" s="98">
        <f>IF($I626=0,"-",B626/$I626)</f>
        <v>0.78983045869734159</v>
      </c>
      <c r="C627" s="98">
        <f t="shared" ref="C627" si="274">IF($I626=0,"-",C626/$I626)</f>
        <v>0</v>
      </c>
      <c r="D627" s="98">
        <f t="shared" ref="D627" si="275">IF($I626=0,"-",D626/$I626)</f>
        <v>0.16959921917029225</v>
      </c>
      <c r="E627" s="98">
        <f t="shared" ref="E627" si="276">IF($I626=0,"-",E626/$I626)</f>
        <v>3.2150066595459964E-2</v>
      </c>
      <c r="F627" s="98">
        <f t="shared" ref="F627" si="277">IF($I626=0,"-",F626/$I626)</f>
        <v>0</v>
      </c>
      <c r="G627" s="98">
        <f t="shared" ref="G627" si="278">IF($I626=0,"-",G626/$I626)</f>
        <v>8.4202555369061825E-3</v>
      </c>
      <c r="H627" s="98">
        <f t="shared" ref="H627" si="279">IF($I626=0,"-",H626/$I626)</f>
        <v>0</v>
      </c>
      <c r="I627" s="100">
        <f>SUM(B627:H627)</f>
        <v>1</v>
      </c>
    </row>
    <row r="628" spans="1:20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</row>
    <row r="629" spans="1:20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</row>
    <row r="630" spans="1:20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</row>
    <row r="631" spans="1:20" x14ac:dyDescent="0.25">
      <c r="A631" s="13" t="s">
        <v>6</v>
      </c>
      <c r="B631" s="14">
        <v>0.79949881375397214</v>
      </c>
      <c r="C631" s="14">
        <v>0</v>
      </c>
      <c r="D631" s="14">
        <v>1.200501186246028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2</v>
      </c>
    </row>
    <row r="632" spans="1:20" x14ac:dyDescent="0.25">
      <c r="A632" s="21" t="s">
        <v>7</v>
      </c>
      <c r="B632" s="22">
        <v>0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280">SUM(B632:H632)</f>
        <v>0</v>
      </c>
    </row>
    <row r="633" spans="1:20" x14ac:dyDescent="0.25">
      <c r="A633" s="29" t="s">
        <v>8</v>
      </c>
      <c r="B633" s="18">
        <v>2</v>
      </c>
      <c r="C633" s="18">
        <v>0</v>
      </c>
      <c r="D633" s="18">
        <v>0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280"/>
        <v>2</v>
      </c>
    </row>
    <row r="634" spans="1:20" x14ac:dyDescent="0.25">
      <c r="A634" s="21" t="s">
        <v>9</v>
      </c>
      <c r="B634" s="22">
        <v>4.9840339192722629</v>
      </c>
      <c r="C634" s="22">
        <v>0</v>
      </c>
      <c r="D634" s="22">
        <v>1.5966080727737097E-2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280"/>
        <v>5</v>
      </c>
    </row>
    <row r="635" spans="1:20" x14ac:dyDescent="0.25">
      <c r="A635" s="29" t="s">
        <v>10</v>
      </c>
      <c r="B635" s="18">
        <v>0</v>
      </c>
      <c r="C635" s="18">
        <v>0</v>
      </c>
      <c r="D635" s="18">
        <v>0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280"/>
        <v>0</v>
      </c>
    </row>
    <row r="636" spans="1:20" x14ac:dyDescent="0.25">
      <c r="A636" s="21" t="s">
        <v>11</v>
      </c>
      <c r="B636" s="22">
        <v>0</v>
      </c>
      <c r="C636" s="22">
        <v>0</v>
      </c>
      <c r="D636" s="22">
        <v>0</v>
      </c>
      <c r="E636" s="22">
        <v>8.4069539020127344</v>
      </c>
      <c r="F636" s="22">
        <v>0</v>
      </c>
      <c r="G636" s="22">
        <v>0</v>
      </c>
      <c r="H636" s="23">
        <v>0</v>
      </c>
      <c r="I636" s="24">
        <f t="shared" si="280"/>
        <v>8.4069539020127344</v>
      </c>
    </row>
    <row r="637" spans="1:20" x14ac:dyDescent="0.25">
      <c r="A637" s="29" t="s">
        <v>12</v>
      </c>
      <c r="B637" s="18">
        <v>0</v>
      </c>
      <c r="C637" s="18">
        <v>0</v>
      </c>
      <c r="D637" s="18">
        <v>0</v>
      </c>
      <c r="E637" s="18">
        <v>0</v>
      </c>
      <c r="F637" s="18">
        <v>0</v>
      </c>
      <c r="G637" s="18">
        <v>0</v>
      </c>
      <c r="H637" s="30">
        <v>0</v>
      </c>
      <c r="I637" s="16">
        <f t="shared" si="280"/>
        <v>0</v>
      </c>
    </row>
    <row r="638" spans="1:20" x14ac:dyDescent="0.25">
      <c r="A638" s="21" t="s">
        <v>13</v>
      </c>
      <c r="B638" s="22">
        <v>0</v>
      </c>
      <c r="C638" s="22">
        <v>0.3700809169817405</v>
      </c>
      <c r="D638" s="22">
        <v>0</v>
      </c>
      <c r="E638" s="22">
        <v>17.962121826520171</v>
      </c>
      <c r="F638" s="22">
        <v>709.37411934039574</v>
      </c>
      <c r="G638" s="22">
        <v>0</v>
      </c>
      <c r="H638" s="23">
        <v>0</v>
      </c>
      <c r="I638" s="24">
        <f t="shared" si="280"/>
        <v>727.7063220838977</v>
      </c>
    </row>
    <row r="639" spans="1:20" x14ac:dyDescent="0.25">
      <c r="A639" s="29" t="s">
        <v>14</v>
      </c>
      <c r="B639" s="18">
        <v>1.9558605185090303</v>
      </c>
      <c r="C639" s="18">
        <v>4.4139481490969676E-2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280"/>
        <v>2</v>
      </c>
    </row>
    <row r="640" spans="1:20" x14ac:dyDescent="0.25">
      <c r="A640" s="21" t="s">
        <v>15</v>
      </c>
      <c r="B640" s="22">
        <v>105.07863549318635</v>
      </c>
      <c r="C640" s="22">
        <v>0.45415644869656147</v>
      </c>
      <c r="D640" s="22">
        <v>8.4672080581170874</v>
      </c>
      <c r="E640" s="22">
        <v>0</v>
      </c>
      <c r="F640" s="22">
        <v>0</v>
      </c>
      <c r="G640" s="22">
        <v>0</v>
      </c>
      <c r="H640" s="23">
        <v>0</v>
      </c>
      <c r="I640" s="24">
        <f t="shared" si="280"/>
        <v>114</v>
      </c>
    </row>
    <row r="641" spans="1:9" x14ac:dyDescent="0.25">
      <c r="A641" s="29" t="s">
        <v>16</v>
      </c>
      <c r="B641" s="18">
        <v>6.7678705736722105</v>
      </c>
      <c r="C641" s="18">
        <v>0</v>
      </c>
      <c r="D641" s="18">
        <v>3.2764830245590508E-2</v>
      </c>
      <c r="E641" s="18">
        <v>0.1993645960821992</v>
      </c>
      <c r="F641" s="18">
        <v>0</v>
      </c>
      <c r="G641" s="18">
        <v>0</v>
      </c>
      <c r="H641" s="30">
        <v>0</v>
      </c>
      <c r="I641" s="16">
        <f t="shared" si="280"/>
        <v>7</v>
      </c>
    </row>
    <row r="642" spans="1:9" x14ac:dyDescent="0.25">
      <c r="A642" s="21" t="s">
        <v>17</v>
      </c>
      <c r="B642" s="22">
        <v>0</v>
      </c>
      <c r="C642" s="22">
        <v>0</v>
      </c>
      <c r="D642" s="22">
        <v>0</v>
      </c>
      <c r="E642" s="22">
        <v>0</v>
      </c>
      <c r="F642" s="22">
        <v>0</v>
      </c>
      <c r="G642" s="22">
        <v>0</v>
      </c>
      <c r="H642" s="23">
        <v>0</v>
      </c>
      <c r="I642" s="24">
        <f t="shared" si="280"/>
        <v>0</v>
      </c>
    </row>
    <row r="643" spans="1:9" x14ac:dyDescent="0.25">
      <c r="A643" s="29" t="s">
        <v>136</v>
      </c>
      <c r="B643" s="18">
        <v>23.044105026691454</v>
      </c>
      <c r="C643" s="18">
        <v>0</v>
      </c>
      <c r="D643" s="18">
        <v>5.9558949733085429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280"/>
        <v>28.999999999999996</v>
      </c>
    </row>
    <row r="644" spans="1:9" x14ac:dyDescent="0.25">
      <c r="A644" s="21" t="s">
        <v>18</v>
      </c>
      <c r="B644" s="22">
        <v>0</v>
      </c>
      <c r="C644" s="22">
        <v>0</v>
      </c>
      <c r="D644" s="22">
        <v>0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280"/>
        <v>0</v>
      </c>
    </row>
    <row r="645" spans="1:9" x14ac:dyDescent="0.25">
      <c r="A645" s="29" t="s">
        <v>19</v>
      </c>
      <c r="B645" s="18">
        <v>0</v>
      </c>
      <c r="C645" s="18">
        <v>0</v>
      </c>
      <c r="D645" s="18">
        <v>0</v>
      </c>
      <c r="E645" s="18">
        <v>0</v>
      </c>
      <c r="F645" s="18">
        <v>0</v>
      </c>
      <c r="G645" s="18">
        <v>0</v>
      </c>
      <c r="H645" s="30">
        <v>0</v>
      </c>
      <c r="I645" s="16">
        <f t="shared" si="280"/>
        <v>0</v>
      </c>
    </row>
    <row r="646" spans="1:9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280"/>
        <v>0</v>
      </c>
    </row>
    <row r="647" spans="1:9" x14ac:dyDescent="0.25">
      <c r="A647" s="32" t="s">
        <v>58</v>
      </c>
      <c r="B647" s="18">
        <v>149.87265132486158</v>
      </c>
      <c r="C647" s="18">
        <v>6.7887224415367324</v>
      </c>
      <c r="D647" s="18">
        <v>85.338626233601701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280"/>
        <v>242</v>
      </c>
    </row>
    <row r="648" spans="1:9" x14ac:dyDescent="0.25">
      <c r="A648" s="21" t="s">
        <v>21</v>
      </c>
      <c r="B648" s="22">
        <v>26.413267154451702</v>
      </c>
      <c r="C648" s="22">
        <v>0</v>
      </c>
      <c r="D648" s="22">
        <v>8.3351891262493183</v>
      </c>
      <c r="E648" s="22">
        <v>0</v>
      </c>
      <c r="F648" s="22">
        <v>9.2515437192989793</v>
      </c>
      <c r="G648" s="22">
        <v>0</v>
      </c>
      <c r="H648" s="23">
        <v>0</v>
      </c>
      <c r="I648" s="24">
        <f t="shared" si="280"/>
        <v>44</v>
      </c>
    </row>
    <row r="649" spans="1:9" x14ac:dyDescent="0.25">
      <c r="A649" s="32" t="s">
        <v>22</v>
      </c>
      <c r="B649" s="18">
        <v>1.6913485276579736</v>
      </c>
      <c r="C649" s="18">
        <v>0</v>
      </c>
      <c r="D649" s="18">
        <v>0</v>
      </c>
      <c r="E649" s="18">
        <v>0</v>
      </c>
      <c r="F649" s="18">
        <v>0</v>
      </c>
      <c r="G649" s="18">
        <v>0</v>
      </c>
      <c r="H649" s="30">
        <v>0</v>
      </c>
      <c r="I649" s="16">
        <f t="shared" si="280"/>
        <v>1.6913485276579736</v>
      </c>
    </row>
    <row r="650" spans="1:9" x14ac:dyDescent="0.25">
      <c r="A650" s="21" t="s">
        <v>23</v>
      </c>
      <c r="B650" s="22">
        <v>1.8972</v>
      </c>
      <c r="C650" s="22">
        <v>0</v>
      </c>
      <c r="D650" s="22">
        <v>0</v>
      </c>
      <c r="E650" s="22">
        <v>0</v>
      </c>
      <c r="F650" s="22">
        <v>0</v>
      </c>
      <c r="G650" s="22">
        <v>0</v>
      </c>
      <c r="H650" s="23">
        <v>0</v>
      </c>
      <c r="I650" s="24">
        <f t="shared" si="280"/>
        <v>1.8972</v>
      </c>
    </row>
    <row r="651" spans="1:9" ht="14.4" thickBot="1" x14ac:dyDescent="0.3">
      <c r="A651" s="32" t="s">
        <v>24</v>
      </c>
      <c r="B651" s="18">
        <v>61.848648609483533</v>
      </c>
      <c r="C651" s="18">
        <v>8.0361400584657044E-2</v>
      </c>
      <c r="D651" s="18">
        <v>1.2792960777048925</v>
      </c>
      <c r="E651" s="18">
        <v>102.77308754278832</v>
      </c>
      <c r="F651" s="18">
        <v>0</v>
      </c>
      <c r="G651" s="18">
        <v>34.657166627457535</v>
      </c>
      <c r="H651" s="30">
        <v>0.48623974198108671</v>
      </c>
      <c r="I651" s="16">
        <f t="shared" si="280"/>
        <v>201.12480000000002</v>
      </c>
    </row>
    <row r="652" spans="1:9" x14ac:dyDescent="0.25">
      <c r="A652" s="128" t="s">
        <v>25</v>
      </c>
      <c r="B652" s="129">
        <f>SUM(B631:B651)</f>
        <v>386.35311996154007</v>
      </c>
      <c r="C652" s="129">
        <f t="shared" ref="C652" si="281">SUM(C631:C651)</f>
        <v>7.7374606892906606</v>
      </c>
      <c r="D652" s="129">
        <f t="shared" ref="D652" si="282">SUM(D631:D651)</f>
        <v>110.62544656620091</v>
      </c>
      <c r="E652" s="129">
        <f t="shared" ref="E652" si="283">SUM(E631:E651)</f>
        <v>129.34152786740341</v>
      </c>
      <c r="F652" s="129">
        <f t="shared" ref="F652" si="284">SUM(F631:F651)</f>
        <v>718.62566305969472</v>
      </c>
      <c r="G652" s="129">
        <f t="shared" ref="G652" si="285">SUM(G631:G651)</f>
        <v>34.657166627457535</v>
      </c>
      <c r="H652" s="129">
        <f t="shared" ref="H652" si="286">SUM(H631:H651)</f>
        <v>0.48623974198108671</v>
      </c>
      <c r="I652" s="129">
        <f t="shared" ref="I652" si="287">SUM(I631:I651)</f>
        <v>1387.8266245135687</v>
      </c>
    </row>
    <row r="653" spans="1:9" ht="15" thickBot="1" x14ac:dyDescent="0.35">
      <c r="A653" s="61" t="s">
        <v>86</v>
      </c>
      <c r="B653" s="98">
        <f>IF($I652=0,"-",B652/$I652)</f>
        <v>0.27838716532546443</v>
      </c>
      <c r="C653" s="98">
        <f t="shared" ref="C653" si="288">IF($I652=0,"-",C652/$I652)</f>
        <v>5.5752358058432762E-3</v>
      </c>
      <c r="D653" s="98">
        <f t="shared" ref="D653" si="289">IF($I652=0,"-",D652/$I652)</f>
        <v>7.9711287139324752E-2</v>
      </c>
      <c r="E653" s="98">
        <f t="shared" ref="E653" si="290">IF($I652=0,"-",E652/$I652)</f>
        <v>9.3197180096424109E-2</v>
      </c>
      <c r="F653" s="98">
        <f t="shared" ref="F653" si="291">IF($I652=0,"-",F652/$I652)</f>
        <v>0.51780651153855184</v>
      </c>
      <c r="G653" s="98">
        <f t="shared" ref="G653" si="292">IF($I652=0,"-",G652/$I652)</f>
        <v>2.4972259513759382E-2</v>
      </c>
      <c r="H653" s="98">
        <f t="shared" ref="H653" si="293">IF($I652=0,"-",H652/$I652)</f>
        <v>3.5036058063197417E-4</v>
      </c>
      <c r="I653" s="100">
        <f>SUM(B653:H653)</f>
        <v>0.99999999999999978</v>
      </c>
    </row>
    <row r="654" spans="1:9" x14ac:dyDescent="0.25">
      <c r="A654" s="105"/>
      <c r="B654" s="105">
        <v>0.78973764274320501</v>
      </c>
      <c r="C654" s="105"/>
      <c r="D654" s="105"/>
      <c r="E654" s="105"/>
      <c r="F654" s="105"/>
      <c r="G654" s="105"/>
      <c r="H654" s="105"/>
      <c r="I654" s="105"/>
    </row>
  </sheetData>
  <mergeCells count="79">
    <mergeCell ref="B6:I6"/>
    <mergeCell ref="A1:I3"/>
    <mergeCell ref="A5:A6"/>
    <mergeCell ref="A31:A32"/>
    <mergeCell ref="B32:I32"/>
    <mergeCell ref="F33:F53"/>
    <mergeCell ref="A57:A58"/>
    <mergeCell ref="B58:I58"/>
    <mergeCell ref="B59:E79"/>
    <mergeCell ref="G59:H79"/>
    <mergeCell ref="A83:A84"/>
    <mergeCell ref="B84:I84"/>
    <mergeCell ref="A109:A110"/>
    <mergeCell ref="B110:I110"/>
    <mergeCell ref="F111:F131"/>
    <mergeCell ref="A135:A136"/>
    <mergeCell ref="B136:I136"/>
    <mergeCell ref="F137:F157"/>
    <mergeCell ref="A161:A162"/>
    <mergeCell ref="B162:I162"/>
    <mergeCell ref="F163:F183"/>
    <mergeCell ref="A187:A188"/>
    <mergeCell ref="B188:I188"/>
    <mergeCell ref="F189:F209"/>
    <mergeCell ref="A213:A214"/>
    <mergeCell ref="B214:I214"/>
    <mergeCell ref="F215:F235"/>
    <mergeCell ref="A239:A240"/>
    <mergeCell ref="B240:I240"/>
    <mergeCell ref="F241:F261"/>
    <mergeCell ref="A265:A266"/>
    <mergeCell ref="B266:I266"/>
    <mergeCell ref="F267:F287"/>
    <mergeCell ref="A291:A292"/>
    <mergeCell ref="B292:I292"/>
    <mergeCell ref="F293:F313"/>
    <mergeCell ref="A317:A318"/>
    <mergeCell ref="B318:I318"/>
    <mergeCell ref="F319:F339"/>
    <mergeCell ref="A343:A344"/>
    <mergeCell ref="B344:I344"/>
    <mergeCell ref="F345:F365"/>
    <mergeCell ref="A369:A370"/>
    <mergeCell ref="B370:I370"/>
    <mergeCell ref="F371:F391"/>
    <mergeCell ref="A395:A396"/>
    <mergeCell ref="B396:I396"/>
    <mergeCell ref="F397:F417"/>
    <mergeCell ref="A421:A422"/>
    <mergeCell ref="B422:I422"/>
    <mergeCell ref="F423:F443"/>
    <mergeCell ref="A447:A448"/>
    <mergeCell ref="B448:I448"/>
    <mergeCell ref="B449:E469"/>
    <mergeCell ref="G449:H469"/>
    <mergeCell ref="A473:A474"/>
    <mergeCell ref="B474:I474"/>
    <mergeCell ref="B475:E495"/>
    <mergeCell ref="G475:H495"/>
    <mergeCell ref="A499:A500"/>
    <mergeCell ref="B500:I500"/>
    <mergeCell ref="B501:E521"/>
    <mergeCell ref="G501:H521"/>
    <mergeCell ref="A525:A526"/>
    <mergeCell ref="B526:I526"/>
    <mergeCell ref="B527:E547"/>
    <mergeCell ref="G527:H547"/>
    <mergeCell ref="A551:A552"/>
    <mergeCell ref="B552:I552"/>
    <mergeCell ref="B553:E573"/>
    <mergeCell ref="G553:H573"/>
    <mergeCell ref="A577:A578"/>
    <mergeCell ref="B578:I578"/>
    <mergeCell ref="F579:F599"/>
    <mergeCell ref="A603:A604"/>
    <mergeCell ref="B604:I604"/>
    <mergeCell ref="F605:F625"/>
    <mergeCell ref="A629:A630"/>
    <mergeCell ref="B630:I630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Tabelle4"/>
  <dimension ref="A1:J654"/>
  <sheetViews>
    <sheetView zoomScale="60" zoomScaleNormal="60" workbookViewId="0">
      <selection activeCell="U33" sqref="U33"/>
    </sheetView>
  </sheetViews>
  <sheetFormatPr defaultColWidth="11" defaultRowHeight="13.8" x14ac:dyDescent="0.25"/>
  <cols>
    <col min="1" max="1" width="42.59765625" customWidth="1"/>
    <col min="2" max="9" width="16.59765625" style="6" customWidth="1"/>
    <col min="10" max="10" width="13" customWidth="1"/>
    <col min="11" max="16384" width="11" style="6"/>
  </cols>
  <sheetData>
    <row r="1" spans="1:10" ht="15" customHeight="1" thickTop="1" x14ac:dyDescent="0.25">
      <c r="A1" s="248" t="s">
        <v>91</v>
      </c>
      <c r="B1" s="249"/>
      <c r="C1" s="249"/>
      <c r="D1" s="249"/>
      <c r="E1" s="249"/>
      <c r="F1" s="249"/>
      <c r="G1" s="249"/>
      <c r="H1" s="249"/>
      <c r="I1" s="250"/>
    </row>
    <row r="2" spans="1:10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</row>
    <row r="3" spans="1:10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</row>
    <row r="4" spans="1:10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</row>
    <row r="5" spans="1:10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</row>
    <row r="6" spans="1:10" ht="13.5" customHeight="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</row>
    <row r="7" spans="1:10" ht="13.5" customHeight="1" x14ac:dyDescent="0.25">
      <c r="A7" s="13" t="s">
        <v>6</v>
      </c>
      <c r="B7" s="14">
        <f>B33+B85</f>
        <v>314.52642879602996</v>
      </c>
      <c r="C7" s="14">
        <f>C33+C85</f>
        <v>0</v>
      </c>
      <c r="D7" s="14">
        <f>D33+D85</f>
        <v>23.473571203970092</v>
      </c>
      <c r="E7" s="14">
        <f>E33+E85</f>
        <v>0</v>
      </c>
      <c r="F7" s="14">
        <f>F59+F85</f>
        <v>0</v>
      </c>
      <c r="G7" s="14">
        <f>G33+G85</f>
        <v>0</v>
      </c>
      <c r="H7" s="15">
        <f>H33+H85</f>
        <v>0</v>
      </c>
      <c r="I7" s="16">
        <f>SUM(B7:H7)</f>
        <v>338.00000000000006</v>
      </c>
      <c r="J7" s="174">
        <v>0</v>
      </c>
    </row>
    <row r="8" spans="1:10" ht="13.5" customHeight="1" x14ac:dyDescent="0.25">
      <c r="A8" s="21" t="s">
        <v>7</v>
      </c>
      <c r="B8" s="22">
        <f t="shared" ref="B8:E23" si="0">B34+B86</f>
        <v>18.548142359013184</v>
      </c>
      <c r="C8" s="22">
        <f t="shared" si="0"/>
        <v>0</v>
      </c>
      <c r="D8" s="22">
        <f t="shared" si="0"/>
        <v>1.4518576409868167</v>
      </c>
      <c r="E8" s="22">
        <f t="shared" si="0"/>
        <v>0</v>
      </c>
      <c r="F8" s="22">
        <f t="shared" ref="F8:F27" si="1">F60+F86</f>
        <v>0</v>
      </c>
      <c r="G8" s="22">
        <f t="shared" ref="G8:H23" si="2">G34+G86</f>
        <v>0</v>
      </c>
      <c r="H8" s="23">
        <f t="shared" si="2"/>
        <v>0</v>
      </c>
      <c r="I8" s="24">
        <f t="shared" ref="I8:I27" si="3">SUM(B8:H8)</f>
        <v>20</v>
      </c>
      <c r="J8" s="174">
        <v>0</v>
      </c>
    </row>
    <row r="9" spans="1:10" ht="13.5" customHeight="1" x14ac:dyDescent="0.25">
      <c r="A9" s="29" t="s">
        <v>8</v>
      </c>
      <c r="B9" s="18">
        <f t="shared" si="0"/>
        <v>48.552520054033074</v>
      </c>
      <c r="C9" s="18">
        <f t="shared" si="0"/>
        <v>0</v>
      </c>
      <c r="D9" s="18">
        <f t="shared" si="0"/>
        <v>4.4474799459669203</v>
      </c>
      <c r="E9" s="18">
        <f t="shared" si="0"/>
        <v>0</v>
      </c>
      <c r="F9" s="18">
        <f t="shared" si="1"/>
        <v>0</v>
      </c>
      <c r="G9" s="18">
        <f t="shared" si="2"/>
        <v>0</v>
      </c>
      <c r="H9" s="30">
        <f t="shared" si="2"/>
        <v>0</v>
      </c>
      <c r="I9" s="16">
        <f t="shared" si="3"/>
        <v>52.999999999999993</v>
      </c>
      <c r="J9" s="174">
        <v>0</v>
      </c>
    </row>
    <row r="10" spans="1:10" ht="13.5" customHeight="1" x14ac:dyDescent="0.25">
      <c r="A10" s="21" t="s">
        <v>9</v>
      </c>
      <c r="B10" s="22">
        <f t="shared" si="0"/>
        <v>224.26403391927224</v>
      </c>
      <c r="C10" s="22">
        <f t="shared" si="0"/>
        <v>0</v>
      </c>
      <c r="D10" s="22">
        <f t="shared" si="0"/>
        <v>14.735966080727739</v>
      </c>
      <c r="E10" s="22">
        <f t="shared" si="0"/>
        <v>0</v>
      </c>
      <c r="F10" s="22">
        <f t="shared" si="1"/>
        <v>0</v>
      </c>
      <c r="G10" s="22">
        <f t="shared" si="2"/>
        <v>0</v>
      </c>
      <c r="H10" s="23">
        <f t="shared" si="2"/>
        <v>0</v>
      </c>
      <c r="I10" s="24">
        <f t="shared" si="3"/>
        <v>238.99999999999997</v>
      </c>
      <c r="J10" s="174">
        <v>0</v>
      </c>
    </row>
    <row r="11" spans="1:10" ht="13.5" customHeight="1" x14ac:dyDescent="0.25">
      <c r="A11" s="29" t="s">
        <v>10</v>
      </c>
      <c r="B11" s="18">
        <f t="shared" si="0"/>
        <v>0</v>
      </c>
      <c r="C11" s="18">
        <f t="shared" si="0"/>
        <v>0</v>
      </c>
      <c r="D11" s="18">
        <f t="shared" si="0"/>
        <v>0</v>
      </c>
      <c r="E11" s="18">
        <f t="shared" si="0"/>
        <v>0</v>
      </c>
      <c r="F11" s="18">
        <f t="shared" si="1"/>
        <v>0</v>
      </c>
      <c r="G11" s="18">
        <f t="shared" si="2"/>
        <v>0</v>
      </c>
      <c r="H11" s="30">
        <f t="shared" si="2"/>
        <v>0</v>
      </c>
      <c r="I11" s="16">
        <f t="shared" si="3"/>
        <v>0</v>
      </c>
      <c r="J11" s="174">
        <v>0</v>
      </c>
    </row>
    <row r="12" spans="1:10" ht="13.5" customHeight="1" x14ac:dyDescent="0.25">
      <c r="A12" s="21" t="s">
        <v>11</v>
      </c>
      <c r="B12" s="22">
        <f t="shared" si="0"/>
        <v>5.7315333517044036E-8</v>
      </c>
      <c r="C12" s="22">
        <f t="shared" si="0"/>
        <v>3.8209925657359171E-8</v>
      </c>
      <c r="D12" s="22">
        <f t="shared" si="0"/>
        <v>8.8417364815183992E-3</v>
      </c>
      <c r="E12" s="22">
        <f t="shared" si="0"/>
        <v>9.1711208198161227</v>
      </c>
      <c r="F12" s="22">
        <f t="shared" si="1"/>
        <v>3272.7701170026171</v>
      </c>
      <c r="G12" s="22">
        <f t="shared" si="2"/>
        <v>0</v>
      </c>
      <c r="H12" s="23">
        <f t="shared" si="2"/>
        <v>0</v>
      </c>
      <c r="I12" s="24">
        <f t="shared" si="3"/>
        <v>3281.9500796544398</v>
      </c>
      <c r="J12" s="174">
        <v>0</v>
      </c>
    </row>
    <row r="13" spans="1:10" ht="13.5" customHeight="1" x14ac:dyDescent="0.25">
      <c r="A13" s="29" t="s">
        <v>12</v>
      </c>
      <c r="B13" s="18">
        <f t="shared" si="0"/>
        <v>0</v>
      </c>
      <c r="C13" s="18">
        <f t="shared" si="0"/>
        <v>0</v>
      </c>
      <c r="D13" s="18">
        <f t="shared" si="0"/>
        <v>0</v>
      </c>
      <c r="E13" s="18">
        <f t="shared" si="0"/>
        <v>11</v>
      </c>
      <c r="F13" s="18">
        <f t="shared" si="1"/>
        <v>0</v>
      </c>
      <c r="G13" s="18">
        <f t="shared" si="2"/>
        <v>0</v>
      </c>
      <c r="H13" s="30">
        <f t="shared" si="2"/>
        <v>0</v>
      </c>
      <c r="I13" s="16">
        <f t="shared" si="3"/>
        <v>11</v>
      </c>
      <c r="J13" s="174">
        <v>0</v>
      </c>
    </row>
    <row r="14" spans="1:10" ht="13.5" customHeight="1" x14ac:dyDescent="0.25">
      <c r="A14" s="21" t="s">
        <v>13</v>
      </c>
      <c r="B14" s="22">
        <f t="shared" si="0"/>
        <v>6.8851758574149751E-8</v>
      </c>
      <c r="C14" s="22">
        <f t="shared" si="0"/>
        <v>0.55014890971796315</v>
      </c>
      <c r="D14" s="22">
        <f t="shared" si="0"/>
        <v>3.1954178331812147E-2</v>
      </c>
      <c r="E14" s="22">
        <f t="shared" si="0"/>
        <v>197.05622482922382</v>
      </c>
      <c r="F14" s="22">
        <f t="shared" si="1"/>
        <v>5767.6714810131671</v>
      </c>
      <c r="G14" s="22">
        <f t="shared" si="2"/>
        <v>0</v>
      </c>
      <c r="H14" s="23">
        <f t="shared" si="2"/>
        <v>0</v>
      </c>
      <c r="I14" s="24">
        <f t="shared" si="3"/>
        <v>5965.3098089992927</v>
      </c>
      <c r="J14" s="174">
        <v>0</v>
      </c>
    </row>
    <row r="15" spans="1:10" ht="13.5" customHeight="1" x14ac:dyDescent="0.25">
      <c r="A15" s="29" t="s">
        <v>14</v>
      </c>
      <c r="B15" s="18">
        <f t="shared" si="0"/>
        <v>3080.9592324666655</v>
      </c>
      <c r="C15" s="18">
        <f t="shared" si="0"/>
        <v>8.3691924585236741</v>
      </c>
      <c r="D15" s="18">
        <f t="shared" si="0"/>
        <v>212.67157506481064</v>
      </c>
      <c r="E15" s="18">
        <f t="shared" si="0"/>
        <v>9.9999999333333341E-9</v>
      </c>
      <c r="F15" s="18">
        <f t="shared" si="1"/>
        <v>0</v>
      </c>
      <c r="G15" s="18">
        <f t="shared" si="2"/>
        <v>0</v>
      </c>
      <c r="H15" s="30">
        <f t="shared" si="2"/>
        <v>0</v>
      </c>
      <c r="I15" s="16">
        <f t="shared" si="3"/>
        <v>3301.9999999999995</v>
      </c>
      <c r="J15" s="174">
        <v>0</v>
      </c>
    </row>
    <row r="16" spans="1:10" ht="13.5" customHeight="1" x14ac:dyDescent="0.25">
      <c r="A16" s="21" t="s">
        <v>15</v>
      </c>
      <c r="B16" s="22">
        <f t="shared" si="0"/>
        <v>703.9119117874219</v>
      </c>
      <c r="C16" s="22">
        <f t="shared" si="0"/>
        <v>279.14500999205956</v>
      </c>
      <c r="D16" s="22">
        <f t="shared" si="0"/>
        <v>258.70567274985814</v>
      </c>
      <c r="E16" s="22">
        <f t="shared" si="0"/>
        <v>3.237405470660387</v>
      </c>
      <c r="F16" s="22">
        <f t="shared" si="1"/>
        <v>0</v>
      </c>
      <c r="G16" s="22">
        <f t="shared" si="2"/>
        <v>0</v>
      </c>
      <c r="H16" s="23">
        <f t="shared" si="2"/>
        <v>0</v>
      </c>
      <c r="I16" s="24">
        <f t="shared" si="3"/>
        <v>1245</v>
      </c>
      <c r="J16" s="174">
        <v>0</v>
      </c>
    </row>
    <row r="17" spans="1:10" ht="13.5" customHeight="1" x14ac:dyDescent="0.25">
      <c r="A17" s="29" t="s">
        <v>16</v>
      </c>
      <c r="B17" s="18">
        <f t="shared" si="0"/>
        <v>82.050720923823633</v>
      </c>
      <c r="C17" s="18">
        <f t="shared" si="0"/>
        <v>5.9639434058534393</v>
      </c>
      <c r="D17" s="18">
        <f t="shared" si="0"/>
        <v>22.388696008533827</v>
      </c>
      <c r="E17" s="18">
        <f t="shared" si="0"/>
        <v>0.59663966178910444</v>
      </c>
      <c r="F17" s="18">
        <f t="shared" si="1"/>
        <v>4.704804224977531</v>
      </c>
      <c r="G17" s="18">
        <f t="shared" si="2"/>
        <v>0</v>
      </c>
      <c r="H17" s="30">
        <f t="shared" si="2"/>
        <v>0</v>
      </c>
      <c r="I17" s="16">
        <f t="shared" si="3"/>
        <v>115.70480422497754</v>
      </c>
      <c r="J17" s="174">
        <v>0</v>
      </c>
    </row>
    <row r="18" spans="1:10" ht="13.5" customHeight="1" x14ac:dyDescent="0.25">
      <c r="A18" s="21" t="s">
        <v>17</v>
      </c>
      <c r="B18" s="22">
        <f t="shared" si="0"/>
        <v>0</v>
      </c>
      <c r="C18" s="22">
        <f t="shared" si="0"/>
        <v>0</v>
      </c>
      <c r="D18" s="22">
        <f t="shared" si="0"/>
        <v>0</v>
      </c>
      <c r="E18" s="22">
        <f t="shared" si="0"/>
        <v>0</v>
      </c>
      <c r="F18" s="22">
        <f t="shared" si="1"/>
        <v>0</v>
      </c>
      <c r="G18" s="22">
        <f t="shared" si="2"/>
        <v>0</v>
      </c>
      <c r="H18" s="23">
        <f t="shared" si="2"/>
        <v>0</v>
      </c>
      <c r="I18" s="24">
        <f t="shared" si="3"/>
        <v>0</v>
      </c>
      <c r="J18" s="174">
        <v>0</v>
      </c>
    </row>
    <row r="19" spans="1:10" ht="13.5" customHeight="1" x14ac:dyDescent="0.25">
      <c r="A19" s="29" t="s">
        <v>136</v>
      </c>
      <c r="B19" s="18">
        <f t="shared" si="0"/>
        <v>2408.8682363120406</v>
      </c>
      <c r="C19" s="18">
        <f t="shared" si="0"/>
        <v>415.60869012206706</v>
      </c>
      <c r="D19" s="18">
        <f t="shared" si="0"/>
        <v>922.96646950605077</v>
      </c>
      <c r="E19" s="18">
        <f t="shared" si="0"/>
        <v>49.143088614091852</v>
      </c>
      <c r="F19" s="18">
        <f t="shared" si="1"/>
        <v>0</v>
      </c>
      <c r="G19" s="18">
        <f t="shared" si="2"/>
        <v>0</v>
      </c>
      <c r="H19" s="30">
        <f t="shared" si="2"/>
        <v>0</v>
      </c>
      <c r="I19" s="16">
        <f t="shared" si="3"/>
        <v>3796.5864845542505</v>
      </c>
      <c r="J19" s="174">
        <v>0</v>
      </c>
    </row>
    <row r="20" spans="1:10" ht="13.5" customHeight="1" x14ac:dyDescent="0.25">
      <c r="A20" s="21" t="s">
        <v>18</v>
      </c>
      <c r="B20" s="22">
        <f t="shared" si="0"/>
        <v>0</v>
      </c>
      <c r="C20" s="22">
        <f t="shared" si="0"/>
        <v>0</v>
      </c>
      <c r="D20" s="22">
        <f t="shared" si="0"/>
        <v>0</v>
      </c>
      <c r="E20" s="22">
        <f t="shared" si="0"/>
        <v>0</v>
      </c>
      <c r="F20" s="22">
        <f t="shared" si="1"/>
        <v>0</v>
      </c>
      <c r="G20" s="22">
        <f t="shared" si="2"/>
        <v>0</v>
      </c>
      <c r="H20" s="23">
        <f t="shared" si="2"/>
        <v>0</v>
      </c>
      <c r="I20" s="24">
        <f t="shared" si="3"/>
        <v>0</v>
      </c>
      <c r="J20" s="174">
        <v>0</v>
      </c>
    </row>
    <row r="21" spans="1:10" ht="13.5" customHeight="1" x14ac:dyDescent="0.25">
      <c r="A21" s="29" t="s">
        <v>19</v>
      </c>
      <c r="B21" s="18">
        <f t="shared" si="0"/>
        <v>0</v>
      </c>
      <c r="C21" s="18">
        <f t="shared" si="0"/>
        <v>0</v>
      </c>
      <c r="D21" s="18">
        <f t="shared" si="0"/>
        <v>0</v>
      </c>
      <c r="E21" s="18">
        <f t="shared" si="0"/>
        <v>0</v>
      </c>
      <c r="F21" s="18">
        <f t="shared" si="1"/>
        <v>0</v>
      </c>
      <c r="G21" s="18">
        <f t="shared" si="2"/>
        <v>0</v>
      </c>
      <c r="H21" s="30">
        <f t="shared" si="2"/>
        <v>0</v>
      </c>
      <c r="I21" s="16">
        <f t="shared" si="3"/>
        <v>0</v>
      </c>
      <c r="J21" s="174">
        <v>0</v>
      </c>
    </row>
    <row r="22" spans="1:10" ht="13.5" customHeight="1" x14ac:dyDescent="0.25">
      <c r="A22" s="21" t="s">
        <v>20</v>
      </c>
      <c r="B22" s="22">
        <f t="shared" si="0"/>
        <v>15.843795913473242</v>
      </c>
      <c r="C22" s="22">
        <f t="shared" si="0"/>
        <v>8.2634831535988074</v>
      </c>
      <c r="D22" s="22">
        <f t="shared" si="0"/>
        <v>1.892720925150172</v>
      </c>
      <c r="E22" s="22">
        <f t="shared" si="0"/>
        <v>7.7777777432098759E-9</v>
      </c>
      <c r="F22" s="22">
        <f t="shared" si="1"/>
        <v>0</v>
      </c>
      <c r="G22" s="22">
        <f t="shared" si="2"/>
        <v>0</v>
      </c>
      <c r="H22" s="23">
        <f t="shared" si="2"/>
        <v>0</v>
      </c>
      <c r="I22" s="24">
        <f t="shared" si="3"/>
        <v>26</v>
      </c>
      <c r="J22" s="174">
        <v>0</v>
      </c>
    </row>
    <row r="23" spans="1:10" ht="13.5" customHeight="1" x14ac:dyDescent="0.25">
      <c r="A23" s="32" t="s">
        <v>58</v>
      </c>
      <c r="B23" s="18">
        <f t="shared" si="0"/>
        <v>3937.163715909544</v>
      </c>
      <c r="C23" s="18">
        <f t="shared" si="0"/>
        <v>7.7153940488574895</v>
      </c>
      <c r="D23" s="18">
        <f t="shared" si="0"/>
        <v>491.12089003159855</v>
      </c>
      <c r="E23" s="18">
        <f t="shared" si="0"/>
        <v>9.9999996000000166E-9</v>
      </c>
      <c r="F23" s="18">
        <f t="shared" si="1"/>
        <v>0</v>
      </c>
      <c r="G23" s="18">
        <f t="shared" si="2"/>
        <v>0</v>
      </c>
      <c r="H23" s="30">
        <f t="shared" si="2"/>
        <v>0</v>
      </c>
      <c r="I23" s="16">
        <f t="shared" si="3"/>
        <v>4436</v>
      </c>
      <c r="J23" s="174">
        <v>0</v>
      </c>
    </row>
    <row r="24" spans="1:10" ht="13.5" customHeight="1" x14ac:dyDescent="0.25">
      <c r="A24" s="21" t="s">
        <v>21</v>
      </c>
      <c r="B24" s="22">
        <f t="shared" ref="B24:E27" si="4">B50+B102</f>
        <v>103.86341169153226</v>
      </c>
      <c r="C24" s="22">
        <f t="shared" si="4"/>
        <v>0.25</v>
      </c>
      <c r="D24" s="22">
        <f t="shared" si="4"/>
        <v>14.306002489168751</v>
      </c>
      <c r="E24" s="22">
        <f t="shared" si="4"/>
        <v>0.25</v>
      </c>
      <c r="F24" s="22">
        <f t="shared" si="1"/>
        <v>19.251543719298979</v>
      </c>
      <c r="G24" s="22">
        <f t="shared" ref="G24:H27" si="5">G50+G102</f>
        <v>0</v>
      </c>
      <c r="H24" s="23">
        <f t="shared" si="5"/>
        <v>0</v>
      </c>
      <c r="I24" s="24">
        <f t="shared" si="3"/>
        <v>137.92095789999999</v>
      </c>
      <c r="J24" s="174">
        <v>0</v>
      </c>
    </row>
    <row r="25" spans="1:10" ht="13.5" customHeight="1" x14ac:dyDescent="0.25">
      <c r="A25" s="32" t="s">
        <v>22</v>
      </c>
      <c r="B25" s="18">
        <f t="shared" si="4"/>
        <v>138.18995126116877</v>
      </c>
      <c r="C25" s="18">
        <f t="shared" si="4"/>
        <v>0</v>
      </c>
      <c r="D25" s="18">
        <f t="shared" si="4"/>
        <v>81.694794477533264</v>
      </c>
      <c r="E25" s="18">
        <f t="shared" si="4"/>
        <v>0</v>
      </c>
      <c r="F25" s="18">
        <f t="shared" si="1"/>
        <v>0</v>
      </c>
      <c r="G25" s="18">
        <f t="shared" si="5"/>
        <v>0</v>
      </c>
      <c r="H25" s="30">
        <f t="shared" si="5"/>
        <v>0</v>
      </c>
      <c r="I25" s="16">
        <f t="shared" si="3"/>
        <v>219.88474573870204</v>
      </c>
      <c r="J25" s="174">
        <v>0</v>
      </c>
    </row>
    <row r="26" spans="1:10" ht="13.5" customHeight="1" x14ac:dyDescent="0.25">
      <c r="A26" s="21" t="s">
        <v>23</v>
      </c>
      <c r="B26" s="22">
        <f t="shared" si="4"/>
        <v>254.90836840831628</v>
      </c>
      <c r="C26" s="22">
        <f t="shared" si="4"/>
        <v>0.67172965099260873</v>
      </c>
      <c r="D26" s="22">
        <f t="shared" si="4"/>
        <v>30.395966512217107</v>
      </c>
      <c r="E26" s="22">
        <f t="shared" si="4"/>
        <v>9.487178135729613E-9</v>
      </c>
      <c r="F26" s="22">
        <f t="shared" si="1"/>
        <v>0</v>
      </c>
      <c r="G26" s="22">
        <f t="shared" si="5"/>
        <v>0</v>
      </c>
      <c r="H26" s="23">
        <f t="shared" si="5"/>
        <v>0</v>
      </c>
      <c r="I26" s="24">
        <f t="shared" si="3"/>
        <v>285.97606458101313</v>
      </c>
      <c r="J26" s="174">
        <v>0</v>
      </c>
    </row>
    <row r="27" spans="1:10" ht="13.5" customHeight="1" thickBot="1" x14ac:dyDescent="0.3">
      <c r="A27" s="32" t="s">
        <v>24</v>
      </c>
      <c r="B27" s="18">
        <f t="shared" si="4"/>
        <v>901.0075622129649</v>
      </c>
      <c r="C27" s="18">
        <f t="shared" si="4"/>
        <v>6.463447824290812</v>
      </c>
      <c r="D27" s="18">
        <f t="shared" si="4"/>
        <v>1259.8954654199501</v>
      </c>
      <c r="E27" s="18">
        <f t="shared" si="4"/>
        <v>1140.7405743272557</v>
      </c>
      <c r="F27" s="18">
        <f t="shared" si="1"/>
        <v>62.207999999999998</v>
      </c>
      <c r="G27" s="18">
        <f t="shared" si="5"/>
        <v>549.64883016711838</v>
      </c>
      <c r="H27" s="30">
        <f t="shared" si="5"/>
        <v>7.1249200484202753</v>
      </c>
      <c r="I27" s="16">
        <f t="shared" si="3"/>
        <v>3927.0888000000004</v>
      </c>
      <c r="J27" s="174">
        <v>0</v>
      </c>
    </row>
    <row r="28" spans="1:10" ht="13.5" customHeight="1" x14ac:dyDescent="0.25">
      <c r="A28" s="128" t="s">
        <v>25</v>
      </c>
      <c r="B28" s="129">
        <f>SUM(B7:B27)</f>
        <v>12232.658032141468</v>
      </c>
      <c r="C28" s="129">
        <f t="shared" ref="C28:I28" si="6">SUM(C7:C27)</f>
        <v>733.0010396041713</v>
      </c>
      <c r="D28" s="129">
        <f t="shared" si="6"/>
        <v>3340.1879239713362</v>
      </c>
      <c r="E28" s="129">
        <f t="shared" si="6"/>
        <v>1411.1950537601019</v>
      </c>
      <c r="F28" s="129">
        <f t="shared" si="6"/>
        <v>9126.6059459600619</v>
      </c>
      <c r="G28" s="129">
        <f t="shared" si="6"/>
        <v>549.64883016711838</v>
      </c>
      <c r="H28" s="130">
        <f t="shared" si="6"/>
        <v>7.1249200484202753</v>
      </c>
      <c r="I28" s="131">
        <f t="shared" si="6"/>
        <v>27400.421745652679</v>
      </c>
      <c r="J28" s="174">
        <v>0</v>
      </c>
    </row>
    <row r="29" spans="1:10" ht="13.5" customHeight="1" thickBot="1" x14ac:dyDescent="0.35">
      <c r="A29" s="61" t="s">
        <v>86</v>
      </c>
      <c r="B29" s="98">
        <f>IF($I28=0,"-",B28/$I28)</f>
        <v>0.44644050174455024</v>
      </c>
      <c r="C29" s="98">
        <f t="shared" ref="C29:H29" si="7">IF($I28=0,"-",C28/$I28)</f>
        <v>2.6751450996204774E-2</v>
      </c>
      <c r="D29" s="98">
        <f t="shared" si="7"/>
        <v>0.12190279240870761</v>
      </c>
      <c r="E29" s="98">
        <f t="shared" si="7"/>
        <v>5.1502676377016006E-2</v>
      </c>
      <c r="F29" s="98">
        <f t="shared" si="7"/>
        <v>0.33308268137909519</v>
      </c>
      <c r="G29" s="98">
        <f t="shared" si="7"/>
        <v>2.0059867518437927E-2</v>
      </c>
      <c r="H29" s="98">
        <f t="shared" si="7"/>
        <v>2.6002957598821291E-4</v>
      </c>
      <c r="I29" s="100">
        <f>SUM(B29:H29)</f>
        <v>0.99999999999999989</v>
      </c>
      <c r="J29" s="174"/>
    </row>
    <row r="30" spans="1:10" ht="13.5" customHeight="1" thickBot="1" x14ac:dyDescent="0.3"/>
    <row r="31" spans="1:10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</row>
    <row r="32" spans="1:10" ht="13.5" customHeight="1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</row>
    <row r="33" spans="1:10" ht="13.5" customHeight="1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8">C111+C137+C163+C189+C215+C241+C267+C293+C319+C345+C371+C397+C423</f>
        <v>0</v>
      </c>
      <c r="D33" s="14">
        <f t="shared" si="8"/>
        <v>0</v>
      </c>
      <c r="E33" s="14">
        <f t="shared" si="8"/>
        <v>0</v>
      </c>
      <c r="F33" s="213"/>
      <c r="G33" s="14">
        <f t="shared" ref="G33:H48" si="9">G111+G137+G163+G189+G215+G241+G267+G293+G319+G345+G371+G397+G423</f>
        <v>0</v>
      </c>
      <c r="H33" s="15">
        <f t="shared" si="9"/>
        <v>0</v>
      </c>
      <c r="I33" s="16">
        <f>SUM(B33:E33,G33:H33)</f>
        <v>0</v>
      </c>
      <c r="J33" s="174">
        <v>0</v>
      </c>
    </row>
    <row r="34" spans="1:10" ht="13.5" customHeight="1" x14ac:dyDescent="0.25">
      <c r="A34" s="21" t="s">
        <v>7</v>
      </c>
      <c r="B34" s="22">
        <f t="shared" ref="B34:E49" si="10">B112+B138+B164+B190+B216+B242+B268+B294+B320+B346+B372+B398+B424</f>
        <v>0</v>
      </c>
      <c r="C34" s="22">
        <f t="shared" si="10"/>
        <v>0</v>
      </c>
      <c r="D34" s="22">
        <f t="shared" si="10"/>
        <v>0</v>
      </c>
      <c r="E34" s="22">
        <f t="shared" si="10"/>
        <v>0</v>
      </c>
      <c r="F34" s="214"/>
      <c r="G34" s="22">
        <f t="shared" si="9"/>
        <v>0</v>
      </c>
      <c r="H34" s="23">
        <f t="shared" si="9"/>
        <v>0</v>
      </c>
      <c r="I34" s="24">
        <f t="shared" ref="I34:I53" si="11">SUM(B34:E34,G34:H34)</f>
        <v>0</v>
      </c>
      <c r="J34" s="174">
        <v>0</v>
      </c>
    </row>
    <row r="35" spans="1:10" ht="13.5" customHeight="1" x14ac:dyDescent="0.25">
      <c r="A35" s="29" t="s">
        <v>8</v>
      </c>
      <c r="B35" s="18">
        <f t="shared" si="10"/>
        <v>0</v>
      </c>
      <c r="C35" s="18">
        <f t="shared" si="10"/>
        <v>0</v>
      </c>
      <c r="D35" s="18">
        <f t="shared" si="10"/>
        <v>0</v>
      </c>
      <c r="E35" s="18">
        <f t="shared" si="10"/>
        <v>0</v>
      </c>
      <c r="F35" s="214"/>
      <c r="G35" s="18">
        <f t="shared" si="9"/>
        <v>0</v>
      </c>
      <c r="H35" s="30">
        <f t="shared" si="9"/>
        <v>0</v>
      </c>
      <c r="I35" s="16">
        <f t="shared" si="11"/>
        <v>0</v>
      </c>
      <c r="J35" s="174">
        <v>0</v>
      </c>
    </row>
    <row r="36" spans="1:10" ht="13.5" customHeight="1" x14ac:dyDescent="0.25">
      <c r="A36" s="21" t="s">
        <v>9</v>
      </c>
      <c r="B36" s="22">
        <f t="shared" si="10"/>
        <v>0</v>
      </c>
      <c r="C36" s="22">
        <f t="shared" si="10"/>
        <v>0</v>
      </c>
      <c r="D36" s="22">
        <f t="shared" si="10"/>
        <v>0</v>
      </c>
      <c r="E36" s="22">
        <f t="shared" si="10"/>
        <v>0</v>
      </c>
      <c r="F36" s="214"/>
      <c r="G36" s="22">
        <f t="shared" si="9"/>
        <v>0</v>
      </c>
      <c r="H36" s="23">
        <f t="shared" si="9"/>
        <v>0</v>
      </c>
      <c r="I36" s="24">
        <f t="shared" si="11"/>
        <v>0</v>
      </c>
      <c r="J36" s="174">
        <v>0</v>
      </c>
    </row>
    <row r="37" spans="1:10" ht="13.5" customHeight="1" x14ac:dyDescent="0.25">
      <c r="A37" s="29" t="s">
        <v>10</v>
      </c>
      <c r="B37" s="18">
        <f t="shared" si="10"/>
        <v>0</v>
      </c>
      <c r="C37" s="18">
        <f t="shared" si="10"/>
        <v>0</v>
      </c>
      <c r="D37" s="18">
        <f t="shared" si="10"/>
        <v>0</v>
      </c>
      <c r="E37" s="18">
        <f t="shared" si="10"/>
        <v>0</v>
      </c>
      <c r="F37" s="214"/>
      <c r="G37" s="18">
        <f t="shared" si="9"/>
        <v>0</v>
      </c>
      <c r="H37" s="30">
        <f t="shared" si="9"/>
        <v>0</v>
      </c>
      <c r="I37" s="16">
        <f t="shared" si="11"/>
        <v>0</v>
      </c>
      <c r="J37" s="174">
        <v>0</v>
      </c>
    </row>
    <row r="38" spans="1:10" ht="13.5" customHeight="1" x14ac:dyDescent="0.25">
      <c r="A38" s="21" t="s">
        <v>11</v>
      </c>
      <c r="B38" s="22">
        <f t="shared" si="10"/>
        <v>5.7315333517044036E-8</v>
      </c>
      <c r="C38" s="22">
        <f t="shared" si="10"/>
        <v>3.8209925657359171E-8</v>
      </c>
      <c r="D38" s="22">
        <f t="shared" si="10"/>
        <v>3.8209925657359171E-8</v>
      </c>
      <c r="E38" s="22">
        <f t="shared" si="10"/>
        <v>0.38176423685474775</v>
      </c>
      <c r="F38" s="214"/>
      <c r="G38" s="22">
        <f t="shared" si="9"/>
        <v>0</v>
      </c>
      <c r="H38" s="23">
        <f t="shared" si="9"/>
        <v>0</v>
      </c>
      <c r="I38" s="24">
        <f t="shared" si="11"/>
        <v>0.38176437058993257</v>
      </c>
      <c r="J38" s="174">
        <v>0</v>
      </c>
    </row>
    <row r="39" spans="1:10" ht="13.5" customHeight="1" x14ac:dyDescent="0.25">
      <c r="A39" s="29" t="s">
        <v>12</v>
      </c>
      <c r="B39" s="18">
        <f t="shared" si="10"/>
        <v>0</v>
      </c>
      <c r="C39" s="18">
        <f t="shared" si="10"/>
        <v>0</v>
      </c>
      <c r="D39" s="18">
        <f t="shared" si="10"/>
        <v>0</v>
      </c>
      <c r="E39" s="18">
        <f t="shared" si="10"/>
        <v>0</v>
      </c>
      <c r="F39" s="214"/>
      <c r="G39" s="18">
        <f t="shared" si="9"/>
        <v>0</v>
      </c>
      <c r="H39" s="30">
        <f t="shared" si="9"/>
        <v>0</v>
      </c>
      <c r="I39" s="16">
        <f t="shared" si="11"/>
        <v>0</v>
      </c>
      <c r="J39" s="174">
        <v>0</v>
      </c>
    </row>
    <row r="40" spans="1:10" ht="13.5" customHeight="1" x14ac:dyDescent="0.25">
      <c r="A40" s="21" t="s">
        <v>13</v>
      </c>
      <c r="B40" s="22">
        <f t="shared" si="10"/>
        <v>6.8851758574149751E-8</v>
      </c>
      <c r="C40" s="22">
        <f t="shared" si="10"/>
        <v>0.17827408010137694</v>
      </c>
      <c r="D40" s="22">
        <f t="shared" si="10"/>
        <v>5.1638818708237981E-8</v>
      </c>
      <c r="E40" s="22">
        <f t="shared" si="10"/>
        <v>164.10092450738</v>
      </c>
      <c r="F40" s="214"/>
      <c r="G40" s="22">
        <f t="shared" si="9"/>
        <v>0</v>
      </c>
      <c r="H40" s="23">
        <f t="shared" si="9"/>
        <v>0</v>
      </c>
      <c r="I40" s="24">
        <f t="shared" si="11"/>
        <v>164.27919870797194</v>
      </c>
      <c r="J40" s="174">
        <v>0</v>
      </c>
    </row>
    <row r="41" spans="1:10" ht="13.5" customHeight="1" x14ac:dyDescent="0.25">
      <c r="A41" s="29" t="s">
        <v>14</v>
      </c>
      <c r="B41" s="18">
        <f t="shared" si="10"/>
        <v>9.835690395353522</v>
      </c>
      <c r="C41" s="18">
        <f t="shared" si="10"/>
        <v>0.38543002702524298</v>
      </c>
      <c r="D41" s="18">
        <f t="shared" si="10"/>
        <v>2.7788795676212348</v>
      </c>
      <c r="E41" s="18">
        <f t="shared" si="10"/>
        <v>9.9999999333333341E-9</v>
      </c>
      <c r="F41" s="214"/>
      <c r="G41" s="18">
        <f t="shared" si="9"/>
        <v>0</v>
      </c>
      <c r="H41" s="30">
        <f t="shared" si="9"/>
        <v>0</v>
      </c>
      <c r="I41" s="16">
        <f t="shared" si="11"/>
        <v>13</v>
      </c>
      <c r="J41" s="174">
        <v>0</v>
      </c>
    </row>
    <row r="42" spans="1:10" ht="13.5" customHeight="1" x14ac:dyDescent="0.25">
      <c r="A42" s="21" t="s">
        <v>15</v>
      </c>
      <c r="B42" s="22">
        <f t="shared" si="10"/>
        <v>127.98979250326282</v>
      </c>
      <c r="C42" s="22">
        <f t="shared" si="10"/>
        <v>271.93495182041465</v>
      </c>
      <c r="D42" s="22">
        <f t="shared" si="10"/>
        <v>216.0752556640148</v>
      </c>
      <c r="E42" s="22">
        <f t="shared" si="10"/>
        <v>1.2307692288757396E-8</v>
      </c>
      <c r="F42" s="214"/>
      <c r="G42" s="22">
        <f t="shared" si="9"/>
        <v>0</v>
      </c>
      <c r="H42" s="23">
        <f t="shared" si="9"/>
        <v>0</v>
      </c>
      <c r="I42" s="24">
        <f t="shared" si="11"/>
        <v>616</v>
      </c>
      <c r="J42" s="174">
        <v>0</v>
      </c>
    </row>
    <row r="43" spans="1:10" ht="13.5" customHeight="1" x14ac:dyDescent="0.25">
      <c r="A43" s="29" t="s">
        <v>16</v>
      </c>
      <c r="B43" s="18">
        <f t="shared" si="10"/>
        <v>2.3630314457251056</v>
      </c>
      <c r="C43" s="18">
        <f t="shared" si="10"/>
        <v>5.8649692719477455</v>
      </c>
      <c r="D43" s="18">
        <f t="shared" si="10"/>
        <v>15.662273267988571</v>
      </c>
      <c r="E43" s="18">
        <f t="shared" si="10"/>
        <v>0.10972601433857518</v>
      </c>
      <c r="F43" s="214"/>
      <c r="G43" s="18">
        <f t="shared" si="9"/>
        <v>0</v>
      </c>
      <c r="H43" s="30">
        <f t="shared" si="9"/>
        <v>0</v>
      </c>
      <c r="I43" s="16">
        <f t="shared" si="11"/>
        <v>24</v>
      </c>
      <c r="J43" s="174">
        <v>0</v>
      </c>
    </row>
    <row r="44" spans="1:10" ht="13.5" customHeight="1" x14ac:dyDescent="0.25">
      <c r="A44" s="21" t="s">
        <v>17</v>
      </c>
      <c r="B44" s="22">
        <f t="shared" si="10"/>
        <v>0</v>
      </c>
      <c r="C44" s="22">
        <f t="shared" si="10"/>
        <v>0</v>
      </c>
      <c r="D44" s="22">
        <f t="shared" si="10"/>
        <v>0</v>
      </c>
      <c r="E44" s="22">
        <f t="shared" si="10"/>
        <v>0</v>
      </c>
      <c r="F44" s="214"/>
      <c r="G44" s="22">
        <f t="shared" si="9"/>
        <v>0</v>
      </c>
      <c r="H44" s="23">
        <f t="shared" si="9"/>
        <v>0</v>
      </c>
      <c r="I44" s="24">
        <f t="shared" si="11"/>
        <v>0</v>
      </c>
      <c r="J44" s="174">
        <v>0</v>
      </c>
    </row>
    <row r="45" spans="1:10" ht="13.5" customHeight="1" x14ac:dyDescent="0.25">
      <c r="A45" s="29" t="s">
        <v>136</v>
      </c>
      <c r="B45" s="18">
        <f t="shared" si="10"/>
        <v>147.76300465166443</v>
      </c>
      <c r="C45" s="18">
        <f t="shared" si="10"/>
        <v>357.19879221540663</v>
      </c>
      <c r="D45" s="18">
        <f t="shared" si="10"/>
        <v>315.86520160784102</v>
      </c>
      <c r="E45" s="18">
        <f t="shared" si="10"/>
        <v>40.173001525087948</v>
      </c>
      <c r="F45" s="214"/>
      <c r="G45" s="18">
        <f t="shared" si="9"/>
        <v>0</v>
      </c>
      <c r="H45" s="30">
        <f t="shared" si="9"/>
        <v>0</v>
      </c>
      <c r="I45" s="16">
        <f t="shared" si="11"/>
        <v>860.99999999999989</v>
      </c>
      <c r="J45" s="174">
        <v>0</v>
      </c>
    </row>
    <row r="46" spans="1:10" ht="13.5" customHeight="1" x14ac:dyDescent="0.25">
      <c r="A46" s="21" t="s">
        <v>18</v>
      </c>
      <c r="B46" s="22">
        <f t="shared" si="10"/>
        <v>0</v>
      </c>
      <c r="C46" s="22">
        <f t="shared" si="10"/>
        <v>0</v>
      </c>
      <c r="D46" s="22">
        <f t="shared" si="10"/>
        <v>0</v>
      </c>
      <c r="E46" s="22">
        <f t="shared" si="10"/>
        <v>0</v>
      </c>
      <c r="F46" s="214"/>
      <c r="G46" s="22">
        <f t="shared" si="9"/>
        <v>0</v>
      </c>
      <c r="H46" s="23">
        <f t="shared" si="9"/>
        <v>0</v>
      </c>
      <c r="I46" s="24">
        <f t="shared" si="11"/>
        <v>0</v>
      </c>
      <c r="J46" s="174">
        <v>0</v>
      </c>
    </row>
    <row r="47" spans="1:10" ht="13.5" customHeight="1" x14ac:dyDescent="0.25">
      <c r="A47" s="29" t="s">
        <v>19</v>
      </c>
      <c r="B47" s="18">
        <f t="shared" si="10"/>
        <v>0</v>
      </c>
      <c r="C47" s="18">
        <f t="shared" si="10"/>
        <v>0</v>
      </c>
      <c r="D47" s="18">
        <f t="shared" si="10"/>
        <v>0</v>
      </c>
      <c r="E47" s="18">
        <f t="shared" si="10"/>
        <v>0</v>
      </c>
      <c r="F47" s="214"/>
      <c r="G47" s="18">
        <f t="shared" si="9"/>
        <v>0</v>
      </c>
      <c r="H47" s="30">
        <f t="shared" si="9"/>
        <v>0</v>
      </c>
      <c r="I47" s="16">
        <f t="shared" si="11"/>
        <v>0</v>
      </c>
      <c r="J47" s="174">
        <v>0</v>
      </c>
    </row>
    <row r="48" spans="1:10" ht="13.5" customHeight="1" x14ac:dyDescent="0.25">
      <c r="A48" s="21" t="s">
        <v>20</v>
      </c>
      <c r="B48" s="22">
        <f t="shared" si="10"/>
        <v>2.0977710097741245</v>
      </c>
      <c r="C48" s="22">
        <f t="shared" si="10"/>
        <v>8.2634831535988074</v>
      </c>
      <c r="D48" s="22">
        <f t="shared" si="10"/>
        <v>1.6387458288492893</v>
      </c>
      <c r="E48" s="22">
        <f t="shared" si="10"/>
        <v>7.7777777432098759E-9</v>
      </c>
      <c r="F48" s="214"/>
      <c r="G48" s="22">
        <f t="shared" si="9"/>
        <v>0</v>
      </c>
      <c r="H48" s="23">
        <f t="shared" si="9"/>
        <v>0</v>
      </c>
      <c r="I48" s="24">
        <f t="shared" si="11"/>
        <v>12</v>
      </c>
      <c r="J48" s="174">
        <v>0</v>
      </c>
    </row>
    <row r="49" spans="1:10" ht="13.5" customHeight="1" x14ac:dyDescent="0.25">
      <c r="A49" s="32" t="s">
        <v>58</v>
      </c>
      <c r="B49" s="18">
        <f t="shared" si="10"/>
        <v>1.2686587988666267</v>
      </c>
      <c r="C49" s="18">
        <f t="shared" si="10"/>
        <v>0.36562016587143975</v>
      </c>
      <c r="D49" s="18">
        <f t="shared" si="10"/>
        <v>1.3657210252619341</v>
      </c>
      <c r="E49" s="18">
        <f t="shared" si="10"/>
        <v>9.9999996000000166E-9</v>
      </c>
      <c r="F49" s="214"/>
      <c r="G49" s="18">
        <f t="shared" ref="G49:H53" si="12">G127+G153+G179+G205+G231+G257+G283+G309+G335+G361+G387+G413+G439</f>
        <v>0</v>
      </c>
      <c r="H49" s="30">
        <f t="shared" si="12"/>
        <v>0</v>
      </c>
      <c r="I49" s="16">
        <f t="shared" si="11"/>
        <v>3</v>
      </c>
      <c r="J49" s="174">
        <v>0</v>
      </c>
    </row>
    <row r="50" spans="1:10" ht="13.5" customHeight="1" x14ac:dyDescent="0.25">
      <c r="A50" s="21" t="s">
        <v>21</v>
      </c>
      <c r="B50" s="22">
        <f t="shared" ref="B50:E53" si="13">B128+B154+B180+B206+B232+B258+B284+B310+B336+B362+B388+B414+B440</f>
        <v>0.25</v>
      </c>
      <c r="C50" s="22">
        <f t="shared" si="13"/>
        <v>0.25</v>
      </c>
      <c r="D50" s="22">
        <f t="shared" si="13"/>
        <v>0.25</v>
      </c>
      <c r="E50" s="22">
        <f t="shared" si="13"/>
        <v>0.25</v>
      </c>
      <c r="F50" s="214"/>
      <c r="G50" s="22">
        <f t="shared" si="12"/>
        <v>0</v>
      </c>
      <c r="H50" s="23">
        <f t="shared" si="12"/>
        <v>0</v>
      </c>
      <c r="I50" s="24">
        <f t="shared" si="11"/>
        <v>1</v>
      </c>
      <c r="J50" s="174">
        <v>0</v>
      </c>
    </row>
    <row r="51" spans="1:10" ht="13.5" customHeight="1" x14ac:dyDescent="0.25">
      <c r="A51" s="32" t="s">
        <v>22</v>
      </c>
      <c r="B51" s="18">
        <f t="shared" si="13"/>
        <v>0</v>
      </c>
      <c r="C51" s="18">
        <f t="shared" si="13"/>
        <v>0</v>
      </c>
      <c r="D51" s="18">
        <f t="shared" si="13"/>
        <v>0</v>
      </c>
      <c r="E51" s="18">
        <f t="shared" si="13"/>
        <v>0</v>
      </c>
      <c r="F51" s="214"/>
      <c r="G51" s="18">
        <f t="shared" si="12"/>
        <v>0</v>
      </c>
      <c r="H51" s="30">
        <f t="shared" si="12"/>
        <v>0</v>
      </c>
      <c r="I51" s="16">
        <f t="shared" si="11"/>
        <v>0</v>
      </c>
      <c r="J51" s="174">
        <v>0</v>
      </c>
    </row>
    <row r="52" spans="1:10" ht="13.5" customHeight="1" x14ac:dyDescent="0.25">
      <c r="A52" s="21" t="s">
        <v>23</v>
      </c>
      <c r="B52" s="22">
        <f t="shared" si="13"/>
        <v>68.747314479961588</v>
      </c>
      <c r="C52" s="22">
        <f t="shared" si="13"/>
        <v>0.23850907833411472</v>
      </c>
      <c r="D52" s="22">
        <f t="shared" si="13"/>
        <v>3.4425764322171064</v>
      </c>
      <c r="E52" s="22">
        <f t="shared" si="13"/>
        <v>9.487178135729613E-9</v>
      </c>
      <c r="F52" s="214"/>
      <c r="G52" s="22">
        <f t="shared" si="12"/>
        <v>0</v>
      </c>
      <c r="H52" s="23">
        <f t="shared" si="12"/>
        <v>0</v>
      </c>
      <c r="I52" s="24">
        <f t="shared" si="11"/>
        <v>72.428399999999996</v>
      </c>
      <c r="J52" s="174">
        <v>0</v>
      </c>
    </row>
    <row r="53" spans="1:10" ht="13.5" customHeight="1" thickBot="1" x14ac:dyDescent="0.3">
      <c r="A53" s="32" t="s">
        <v>24</v>
      </c>
      <c r="B53" s="18">
        <f t="shared" si="13"/>
        <v>15.211169775755232</v>
      </c>
      <c r="C53" s="18">
        <f t="shared" si="13"/>
        <v>6.3836689820085244</v>
      </c>
      <c r="D53" s="18">
        <f t="shared" si="13"/>
        <v>93.325569754357886</v>
      </c>
      <c r="E53" s="18">
        <f t="shared" si="13"/>
        <v>549.76382177911137</v>
      </c>
      <c r="F53" s="215"/>
      <c r="G53" s="18">
        <f t="shared" si="12"/>
        <v>91.122529447120129</v>
      </c>
      <c r="H53" s="30">
        <f t="shared" si="12"/>
        <v>6.5580402616467666</v>
      </c>
      <c r="I53" s="16">
        <f t="shared" si="11"/>
        <v>762.36479999999983</v>
      </c>
      <c r="J53" s="174">
        <v>0</v>
      </c>
    </row>
    <row r="54" spans="1:10" ht="13.5" customHeight="1" x14ac:dyDescent="0.25">
      <c r="A54" s="128" t="s">
        <v>25</v>
      </c>
      <c r="B54" s="129">
        <f>SUM(B33:B53)</f>
        <v>375.52643318653054</v>
      </c>
      <c r="C54" s="129">
        <f t="shared" ref="C54:I54" si="14">SUM(C33:C53)</f>
        <v>651.06369883291848</v>
      </c>
      <c r="D54" s="129">
        <f t="shared" si="14"/>
        <v>650.40422323800055</v>
      </c>
      <c r="E54" s="129">
        <f t="shared" si="14"/>
        <v>754.7792381123453</v>
      </c>
      <c r="F54" s="129">
        <f t="shared" si="14"/>
        <v>0</v>
      </c>
      <c r="G54" s="129">
        <f t="shared" si="14"/>
        <v>91.122529447120129</v>
      </c>
      <c r="H54" s="130">
        <f t="shared" si="14"/>
        <v>6.5580402616467666</v>
      </c>
      <c r="I54" s="131">
        <f t="shared" si="14"/>
        <v>2529.4541630785616</v>
      </c>
      <c r="J54" s="174">
        <v>0</v>
      </c>
    </row>
    <row r="55" spans="1:10" ht="13.5" customHeight="1" thickBot="1" x14ac:dyDescent="0.35">
      <c r="A55" s="61" t="s">
        <v>86</v>
      </c>
      <c r="B55" s="98">
        <f>IF($I54=0,"-",B54/$I54)</f>
        <v>0.14846145016894982</v>
      </c>
      <c r="C55" s="98">
        <f t="shared" ref="C55:H55" si="15">IF($I54=0,"-",C54/$I54)</f>
        <v>0.25739296182403176</v>
      </c>
      <c r="D55" s="98">
        <f t="shared" si="15"/>
        <v>0.25713224328461565</v>
      </c>
      <c r="E55" s="98">
        <f t="shared" si="15"/>
        <v>0.29839609237817322</v>
      </c>
      <c r="F55" s="98">
        <f t="shared" si="15"/>
        <v>0</v>
      </c>
      <c r="G55" s="98">
        <f t="shared" si="15"/>
        <v>3.6024582211134533E-2</v>
      </c>
      <c r="H55" s="98">
        <f t="shared" si="15"/>
        <v>2.5926701330950676E-3</v>
      </c>
      <c r="I55" s="100">
        <f>SUM(B55:H55)</f>
        <v>1</v>
      </c>
    </row>
    <row r="56" spans="1:10" ht="14.4" thickBot="1" x14ac:dyDescent="0.3"/>
    <row r="57" spans="1:10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</row>
    <row r="58" spans="1:10" ht="13.5" customHeight="1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</row>
    <row r="59" spans="1:10" ht="13.5" customHeight="1" x14ac:dyDescent="0.25">
      <c r="A59" s="13" t="s">
        <v>6</v>
      </c>
      <c r="B59" s="224"/>
      <c r="C59" s="225"/>
      <c r="D59" s="225"/>
      <c r="E59" s="226"/>
      <c r="F59" s="14">
        <f>F449+F475+F501+F527+F553</f>
        <v>0</v>
      </c>
      <c r="G59" s="224"/>
      <c r="H59" s="226"/>
      <c r="I59" s="16">
        <f>+F59</f>
        <v>0</v>
      </c>
      <c r="J59" s="174">
        <v>0</v>
      </c>
    </row>
    <row r="60" spans="1:10" ht="13.5" customHeight="1" x14ac:dyDescent="0.25">
      <c r="A60" s="21" t="s">
        <v>7</v>
      </c>
      <c r="B60" s="227"/>
      <c r="C60" s="228"/>
      <c r="D60" s="228"/>
      <c r="E60" s="229"/>
      <c r="F60" s="22">
        <f t="shared" ref="F60:F79" si="16">F450+F476+F502+F528+F554</f>
        <v>0</v>
      </c>
      <c r="G60" s="227"/>
      <c r="H60" s="229"/>
      <c r="I60" s="24">
        <f t="shared" ref="I60:I79" si="17">+F60</f>
        <v>0</v>
      </c>
      <c r="J60" s="174">
        <v>0</v>
      </c>
    </row>
    <row r="61" spans="1:10" ht="13.5" customHeight="1" x14ac:dyDescent="0.25">
      <c r="A61" s="29" t="s">
        <v>8</v>
      </c>
      <c r="B61" s="227"/>
      <c r="C61" s="228"/>
      <c r="D61" s="228"/>
      <c r="E61" s="229"/>
      <c r="F61" s="18">
        <f t="shared" si="16"/>
        <v>0</v>
      </c>
      <c r="G61" s="227"/>
      <c r="H61" s="229"/>
      <c r="I61" s="16">
        <f t="shared" si="17"/>
        <v>0</v>
      </c>
      <c r="J61" s="174">
        <v>0</v>
      </c>
    </row>
    <row r="62" spans="1:10" ht="13.5" customHeight="1" x14ac:dyDescent="0.25">
      <c r="A62" s="21" t="s">
        <v>9</v>
      </c>
      <c r="B62" s="227"/>
      <c r="C62" s="228"/>
      <c r="D62" s="228"/>
      <c r="E62" s="229"/>
      <c r="F62" s="22">
        <f t="shared" si="16"/>
        <v>0</v>
      </c>
      <c r="G62" s="227"/>
      <c r="H62" s="229"/>
      <c r="I62" s="24">
        <f t="shared" si="17"/>
        <v>0</v>
      </c>
      <c r="J62" s="174">
        <v>0</v>
      </c>
    </row>
    <row r="63" spans="1:10" ht="13.5" customHeight="1" x14ac:dyDescent="0.25">
      <c r="A63" s="29" t="s">
        <v>10</v>
      </c>
      <c r="B63" s="227"/>
      <c r="C63" s="228"/>
      <c r="D63" s="228"/>
      <c r="E63" s="229"/>
      <c r="F63" s="18">
        <f t="shared" si="16"/>
        <v>0</v>
      </c>
      <c r="G63" s="227"/>
      <c r="H63" s="229"/>
      <c r="I63" s="16">
        <f t="shared" si="17"/>
        <v>0</v>
      </c>
      <c r="J63" s="174">
        <v>0</v>
      </c>
    </row>
    <row r="64" spans="1:10" ht="13.5" customHeight="1" x14ac:dyDescent="0.25">
      <c r="A64" s="21" t="s">
        <v>11</v>
      </c>
      <c r="B64" s="227"/>
      <c r="C64" s="228"/>
      <c r="D64" s="228"/>
      <c r="E64" s="229"/>
      <c r="F64" s="22">
        <f t="shared" si="16"/>
        <v>3272.7701170026171</v>
      </c>
      <c r="G64" s="227"/>
      <c r="H64" s="229"/>
      <c r="I64" s="24">
        <f t="shared" si="17"/>
        <v>3272.7701170026171</v>
      </c>
      <c r="J64" s="174">
        <v>0</v>
      </c>
    </row>
    <row r="65" spans="1:10" ht="13.5" customHeight="1" x14ac:dyDescent="0.25">
      <c r="A65" s="29" t="s">
        <v>12</v>
      </c>
      <c r="B65" s="227"/>
      <c r="C65" s="228"/>
      <c r="D65" s="228"/>
      <c r="E65" s="229"/>
      <c r="F65" s="18">
        <f t="shared" si="16"/>
        <v>0</v>
      </c>
      <c r="G65" s="227"/>
      <c r="H65" s="229"/>
      <c r="I65" s="16">
        <f t="shared" si="17"/>
        <v>0</v>
      </c>
      <c r="J65" s="174">
        <v>0</v>
      </c>
    </row>
    <row r="66" spans="1:10" ht="13.5" customHeight="1" x14ac:dyDescent="0.25">
      <c r="A66" s="21" t="s">
        <v>13</v>
      </c>
      <c r="B66" s="227"/>
      <c r="C66" s="228"/>
      <c r="D66" s="228"/>
      <c r="E66" s="229"/>
      <c r="F66" s="22">
        <f t="shared" si="16"/>
        <v>5054.8587753065904</v>
      </c>
      <c r="G66" s="227"/>
      <c r="H66" s="229"/>
      <c r="I66" s="24">
        <f t="shared" si="17"/>
        <v>5054.8587753065904</v>
      </c>
      <c r="J66" s="174">
        <v>0</v>
      </c>
    </row>
    <row r="67" spans="1:10" ht="13.5" customHeight="1" x14ac:dyDescent="0.25">
      <c r="A67" s="29" t="s">
        <v>14</v>
      </c>
      <c r="B67" s="227"/>
      <c r="C67" s="228"/>
      <c r="D67" s="228"/>
      <c r="E67" s="229"/>
      <c r="F67" s="18">
        <f t="shared" si="16"/>
        <v>0</v>
      </c>
      <c r="G67" s="227"/>
      <c r="H67" s="229"/>
      <c r="I67" s="16">
        <f t="shared" si="17"/>
        <v>0</v>
      </c>
      <c r="J67" s="174">
        <v>0</v>
      </c>
    </row>
    <row r="68" spans="1:10" ht="13.5" customHeight="1" x14ac:dyDescent="0.25">
      <c r="A68" s="21" t="s">
        <v>15</v>
      </c>
      <c r="B68" s="227"/>
      <c r="C68" s="228"/>
      <c r="D68" s="228"/>
      <c r="E68" s="229"/>
      <c r="F68" s="22">
        <f t="shared" si="16"/>
        <v>0</v>
      </c>
      <c r="G68" s="227"/>
      <c r="H68" s="229"/>
      <c r="I68" s="24">
        <f t="shared" si="17"/>
        <v>0</v>
      </c>
      <c r="J68" s="174">
        <v>0</v>
      </c>
    </row>
    <row r="69" spans="1:10" ht="13.5" customHeight="1" x14ac:dyDescent="0.25">
      <c r="A69" s="29" t="s">
        <v>16</v>
      </c>
      <c r="B69" s="227"/>
      <c r="C69" s="228"/>
      <c r="D69" s="228"/>
      <c r="E69" s="229"/>
      <c r="F69" s="18">
        <f t="shared" si="16"/>
        <v>4.704804224977531</v>
      </c>
      <c r="G69" s="227"/>
      <c r="H69" s="229"/>
      <c r="I69" s="16">
        <f t="shared" si="17"/>
        <v>4.704804224977531</v>
      </c>
      <c r="J69" s="174">
        <v>0</v>
      </c>
    </row>
    <row r="70" spans="1:10" ht="13.5" customHeight="1" x14ac:dyDescent="0.25">
      <c r="A70" s="21" t="s">
        <v>17</v>
      </c>
      <c r="B70" s="227"/>
      <c r="C70" s="228"/>
      <c r="D70" s="228"/>
      <c r="E70" s="229"/>
      <c r="F70" s="22">
        <f t="shared" si="16"/>
        <v>0</v>
      </c>
      <c r="G70" s="227"/>
      <c r="H70" s="229"/>
      <c r="I70" s="24">
        <f t="shared" si="17"/>
        <v>0</v>
      </c>
      <c r="J70" s="174">
        <v>0</v>
      </c>
    </row>
    <row r="71" spans="1:10" ht="13.5" customHeight="1" x14ac:dyDescent="0.25">
      <c r="A71" s="29" t="s">
        <v>136</v>
      </c>
      <c r="B71" s="227"/>
      <c r="C71" s="228"/>
      <c r="D71" s="228"/>
      <c r="E71" s="229"/>
      <c r="F71" s="18">
        <f t="shared" si="16"/>
        <v>0</v>
      </c>
      <c r="G71" s="227"/>
      <c r="H71" s="229"/>
      <c r="I71" s="16">
        <f t="shared" si="17"/>
        <v>0</v>
      </c>
      <c r="J71" s="174">
        <v>0</v>
      </c>
    </row>
    <row r="72" spans="1:10" ht="13.5" customHeight="1" x14ac:dyDescent="0.25">
      <c r="A72" s="21" t="s">
        <v>18</v>
      </c>
      <c r="B72" s="227"/>
      <c r="C72" s="228"/>
      <c r="D72" s="228"/>
      <c r="E72" s="229"/>
      <c r="F72" s="22">
        <f t="shared" si="16"/>
        <v>0</v>
      </c>
      <c r="G72" s="227"/>
      <c r="H72" s="229"/>
      <c r="I72" s="24">
        <f t="shared" si="17"/>
        <v>0</v>
      </c>
      <c r="J72" s="174">
        <v>0</v>
      </c>
    </row>
    <row r="73" spans="1:10" ht="13.5" customHeight="1" x14ac:dyDescent="0.25">
      <c r="A73" s="29" t="s">
        <v>19</v>
      </c>
      <c r="B73" s="227"/>
      <c r="C73" s="228"/>
      <c r="D73" s="228"/>
      <c r="E73" s="229"/>
      <c r="F73" s="104">
        <f t="shared" si="16"/>
        <v>0</v>
      </c>
      <c r="G73" s="227"/>
      <c r="H73" s="229"/>
      <c r="I73" s="16">
        <f t="shared" si="17"/>
        <v>0</v>
      </c>
      <c r="J73" s="174">
        <v>0</v>
      </c>
    </row>
    <row r="74" spans="1:10" ht="13.5" customHeight="1" x14ac:dyDescent="0.25">
      <c r="A74" s="21" t="s">
        <v>20</v>
      </c>
      <c r="B74" s="227"/>
      <c r="C74" s="228"/>
      <c r="D74" s="228"/>
      <c r="E74" s="229"/>
      <c r="F74" s="22">
        <f t="shared" si="16"/>
        <v>0</v>
      </c>
      <c r="G74" s="227"/>
      <c r="H74" s="229"/>
      <c r="I74" s="24">
        <f t="shared" si="17"/>
        <v>0</v>
      </c>
      <c r="J74" s="174">
        <v>0</v>
      </c>
    </row>
    <row r="75" spans="1:10" ht="13.5" customHeight="1" x14ac:dyDescent="0.25">
      <c r="A75" s="32" t="s">
        <v>58</v>
      </c>
      <c r="B75" s="227"/>
      <c r="C75" s="228"/>
      <c r="D75" s="228"/>
      <c r="E75" s="229"/>
      <c r="F75" s="18">
        <f t="shared" si="16"/>
        <v>0</v>
      </c>
      <c r="G75" s="227"/>
      <c r="H75" s="229"/>
      <c r="I75" s="16">
        <f t="shared" si="17"/>
        <v>0</v>
      </c>
      <c r="J75" s="174">
        <v>0</v>
      </c>
    </row>
    <row r="76" spans="1:10" ht="13.5" customHeight="1" x14ac:dyDescent="0.25">
      <c r="A76" s="21" t="s">
        <v>21</v>
      </c>
      <c r="B76" s="227"/>
      <c r="C76" s="228"/>
      <c r="D76" s="228"/>
      <c r="E76" s="229"/>
      <c r="F76" s="22">
        <f t="shared" si="16"/>
        <v>10</v>
      </c>
      <c r="G76" s="227"/>
      <c r="H76" s="229"/>
      <c r="I76" s="24">
        <f t="shared" si="17"/>
        <v>10</v>
      </c>
      <c r="J76" s="174">
        <v>0</v>
      </c>
    </row>
    <row r="77" spans="1:10" ht="13.5" customHeight="1" x14ac:dyDescent="0.25">
      <c r="A77" s="32" t="s">
        <v>22</v>
      </c>
      <c r="B77" s="227"/>
      <c r="C77" s="228"/>
      <c r="D77" s="228"/>
      <c r="E77" s="229"/>
      <c r="F77" s="18">
        <f t="shared" si="16"/>
        <v>0</v>
      </c>
      <c r="G77" s="227"/>
      <c r="H77" s="229"/>
      <c r="I77" s="16">
        <f t="shared" si="17"/>
        <v>0</v>
      </c>
      <c r="J77" s="174">
        <v>0</v>
      </c>
    </row>
    <row r="78" spans="1:10" ht="13.5" customHeight="1" x14ac:dyDescent="0.25">
      <c r="A78" s="21" t="s">
        <v>23</v>
      </c>
      <c r="B78" s="227"/>
      <c r="C78" s="228"/>
      <c r="D78" s="228"/>
      <c r="E78" s="229"/>
      <c r="F78" s="22">
        <f t="shared" si="16"/>
        <v>0</v>
      </c>
      <c r="G78" s="227"/>
      <c r="H78" s="229"/>
      <c r="I78" s="24">
        <f t="shared" si="17"/>
        <v>0</v>
      </c>
      <c r="J78" s="174">
        <v>0</v>
      </c>
    </row>
    <row r="79" spans="1:10" ht="13.5" customHeight="1" thickBot="1" x14ac:dyDescent="0.3">
      <c r="A79" s="32" t="s">
        <v>24</v>
      </c>
      <c r="B79" s="230"/>
      <c r="C79" s="231"/>
      <c r="D79" s="231"/>
      <c r="E79" s="232"/>
      <c r="F79" s="18">
        <f t="shared" si="16"/>
        <v>62.207999999999998</v>
      </c>
      <c r="G79" s="230"/>
      <c r="H79" s="232"/>
      <c r="I79" s="16">
        <f t="shared" si="17"/>
        <v>62.207999999999998</v>
      </c>
      <c r="J79" s="174">
        <v>0</v>
      </c>
    </row>
    <row r="80" spans="1:10" ht="13.5" customHeight="1" x14ac:dyDescent="0.25">
      <c r="A80" s="128" t="s">
        <v>25</v>
      </c>
      <c r="B80" s="129">
        <v>0</v>
      </c>
      <c r="C80" s="129">
        <v>0</v>
      </c>
      <c r="D80" s="129">
        <v>0</v>
      </c>
      <c r="E80" s="129">
        <v>0</v>
      </c>
      <c r="F80" s="129">
        <f t="shared" ref="F80" si="18">SUM(F59:F79)</f>
        <v>8404.5416965341847</v>
      </c>
      <c r="G80" s="129">
        <v>0</v>
      </c>
      <c r="H80" s="130">
        <v>0</v>
      </c>
      <c r="I80" s="131">
        <f t="shared" ref="I80" si="19">SUM(I59:I79)</f>
        <v>8404.5416965341847</v>
      </c>
      <c r="J80" s="174">
        <v>0</v>
      </c>
    </row>
    <row r="81" spans="1:10" ht="15" thickBot="1" x14ac:dyDescent="0.35">
      <c r="A81" s="61" t="s">
        <v>86</v>
      </c>
      <c r="B81" s="98">
        <f>IF($I80=0,"-",B80/$I80)</f>
        <v>0</v>
      </c>
      <c r="C81" s="98">
        <f t="shared" ref="C81:H81" si="20">IF($I80=0,"-",C80/$I80)</f>
        <v>0</v>
      </c>
      <c r="D81" s="98">
        <f t="shared" si="20"/>
        <v>0</v>
      </c>
      <c r="E81" s="98">
        <f t="shared" si="20"/>
        <v>0</v>
      </c>
      <c r="F81" s="98">
        <f t="shared" si="20"/>
        <v>1</v>
      </c>
      <c r="G81" s="98">
        <f t="shared" si="20"/>
        <v>0</v>
      </c>
      <c r="H81" s="98">
        <f t="shared" si="20"/>
        <v>0</v>
      </c>
      <c r="I81" s="100">
        <f>SUM(B81:H81)</f>
        <v>1</v>
      </c>
    </row>
    <row r="82" spans="1:10" ht="14.4" thickBot="1" x14ac:dyDescent="0.3">
      <c r="A82" s="105"/>
      <c r="B82" s="105"/>
      <c r="C82" s="105"/>
      <c r="D82" s="105"/>
      <c r="E82" s="105"/>
      <c r="F82" s="173">
        <f>+F80-F470-F496-F522-F548-F574</f>
        <v>4.1655567883935873E-13</v>
      </c>
      <c r="G82" s="105"/>
      <c r="H82" s="105"/>
      <c r="I82" s="173">
        <f>+I80-I470-I496-I522-I548-I574</f>
        <v>4.1655567883935873E-13</v>
      </c>
    </row>
    <row r="83" spans="1:10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</row>
    <row r="84" spans="1:10" ht="15" customHeight="1" x14ac:dyDescent="0.25">
      <c r="A84" s="279"/>
      <c r="B84" s="204" t="s">
        <v>66</v>
      </c>
      <c r="C84" s="205"/>
      <c r="D84" s="205"/>
      <c r="E84" s="205"/>
      <c r="F84" s="205"/>
      <c r="G84" s="205"/>
      <c r="H84" s="205"/>
      <c r="I84" s="206"/>
    </row>
    <row r="85" spans="1:10" x14ac:dyDescent="0.25">
      <c r="A85" s="13" t="s">
        <v>6</v>
      </c>
      <c r="B85" s="14">
        <f>B579+B605+B631</f>
        <v>314.52642879602996</v>
      </c>
      <c r="C85" s="14">
        <f t="shared" ref="C85:H85" si="21">C579+C605+C631</f>
        <v>0</v>
      </c>
      <c r="D85" s="14">
        <f t="shared" si="21"/>
        <v>23.473571203970092</v>
      </c>
      <c r="E85" s="14">
        <f t="shared" si="21"/>
        <v>0</v>
      </c>
      <c r="F85" s="14">
        <f t="shared" si="21"/>
        <v>0</v>
      </c>
      <c r="G85" s="14">
        <f t="shared" si="21"/>
        <v>0</v>
      </c>
      <c r="H85" s="15">
        <f t="shared" si="21"/>
        <v>0</v>
      </c>
      <c r="I85" s="16">
        <f>SUM(B85:H85)</f>
        <v>338.00000000000006</v>
      </c>
      <c r="J85" s="174">
        <v>0</v>
      </c>
    </row>
    <row r="86" spans="1:10" x14ac:dyDescent="0.25">
      <c r="A86" s="21" t="s">
        <v>7</v>
      </c>
      <c r="B86" s="22">
        <f t="shared" ref="B86:H101" si="22">B580+B606+B632</f>
        <v>18.548142359013184</v>
      </c>
      <c r="C86" s="22">
        <f t="shared" si="22"/>
        <v>0</v>
      </c>
      <c r="D86" s="22">
        <f t="shared" si="22"/>
        <v>1.4518576409868167</v>
      </c>
      <c r="E86" s="22">
        <f t="shared" si="22"/>
        <v>0</v>
      </c>
      <c r="F86" s="22">
        <f t="shared" si="22"/>
        <v>0</v>
      </c>
      <c r="G86" s="22">
        <f t="shared" si="22"/>
        <v>0</v>
      </c>
      <c r="H86" s="23">
        <f t="shared" si="22"/>
        <v>0</v>
      </c>
      <c r="I86" s="24">
        <f t="shared" ref="I86:I105" si="23">SUM(B86:H86)</f>
        <v>20</v>
      </c>
      <c r="J86" s="174">
        <v>0</v>
      </c>
    </row>
    <row r="87" spans="1:10" x14ac:dyDescent="0.25">
      <c r="A87" s="29" t="s">
        <v>8</v>
      </c>
      <c r="B87" s="18">
        <f t="shared" si="22"/>
        <v>48.552520054033074</v>
      </c>
      <c r="C87" s="18">
        <f t="shared" si="22"/>
        <v>0</v>
      </c>
      <c r="D87" s="18">
        <f t="shared" si="22"/>
        <v>4.4474799459669203</v>
      </c>
      <c r="E87" s="18">
        <f t="shared" si="22"/>
        <v>0</v>
      </c>
      <c r="F87" s="18">
        <f t="shared" si="22"/>
        <v>0</v>
      </c>
      <c r="G87" s="18">
        <f t="shared" si="22"/>
        <v>0</v>
      </c>
      <c r="H87" s="30">
        <f t="shared" si="22"/>
        <v>0</v>
      </c>
      <c r="I87" s="16">
        <f t="shared" si="23"/>
        <v>52.999999999999993</v>
      </c>
      <c r="J87" s="174">
        <v>0</v>
      </c>
    </row>
    <row r="88" spans="1:10" x14ac:dyDescent="0.25">
      <c r="A88" s="21" t="s">
        <v>9</v>
      </c>
      <c r="B88" s="22">
        <f t="shared" si="22"/>
        <v>224.26403391927224</v>
      </c>
      <c r="C88" s="22">
        <f t="shared" si="22"/>
        <v>0</v>
      </c>
      <c r="D88" s="22">
        <f t="shared" si="22"/>
        <v>14.735966080727739</v>
      </c>
      <c r="E88" s="22">
        <f t="shared" si="22"/>
        <v>0</v>
      </c>
      <c r="F88" s="22">
        <f t="shared" si="22"/>
        <v>0</v>
      </c>
      <c r="G88" s="22">
        <f t="shared" si="22"/>
        <v>0</v>
      </c>
      <c r="H88" s="23">
        <f t="shared" si="22"/>
        <v>0</v>
      </c>
      <c r="I88" s="24">
        <f t="shared" si="23"/>
        <v>238.99999999999997</v>
      </c>
      <c r="J88" s="174">
        <v>0</v>
      </c>
    </row>
    <row r="89" spans="1:10" x14ac:dyDescent="0.25">
      <c r="A89" s="29" t="s">
        <v>10</v>
      </c>
      <c r="B89" s="18">
        <f t="shared" si="22"/>
        <v>0</v>
      </c>
      <c r="C89" s="18">
        <f t="shared" si="22"/>
        <v>0</v>
      </c>
      <c r="D89" s="18">
        <f t="shared" si="22"/>
        <v>0</v>
      </c>
      <c r="E89" s="18">
        <f t="shared" si="22"/>
        <v>0</v>
      </c>
      <c r="F89" s="18">
        <f t="shared" si="22"/>
        <v>0</v>
      </c>
      <c r="G89" s="18">
        <f t="shared" si="22"/>
        <v>0</v>
      </c>
      <c r="H89" s="30">
        <f t="shared" si="22"/>
        <v>0</v>
      </c>
      <c r="I89" s="16">
        <f t="shared" si="23"/>
        <v>0</v>
      </c>
      <c r="J89" s="174">
        <v>0</v>
      </c>
    </row>
    <row r="90" spans="1:10" x14ac:dyDescent="0.25">
      <c r="A90" s="21" t="s">
        <v>11</v>
      </c>
      <c r="B90" s="22">
        <f t="shared" si="22"/>
        <v>0</v>
      </c>
      <c r="C90" s="22">
        <f t="shared" si="22"/>
        <v>0</v>
      </c>
      <c r="D90" s="22">
        <f t="shared" si="22"/>
        <v>8.8416982715927416E-3</v>
      </c>
      <c r="E90" s="22">
        <f t="shared" si="22"/>
        <v>8.7893565829613749</v>
      </c>
      <c r="F90" s="22">
        <f t="shared" si="22"/>
        <v>0</v>
      </c>
      <c r="G90" s="22">
        <f t="shared" si="22"/>
        <v>0</v>
      </c>
      <c r="H90" s="23">
        <f t="shared" si="22"/>
        <v>0</v>
      </c>
      <c r="I90" s="24">
        <f t="shared" si="23"/>
        <v>8.7981982812329669</v>
      </c>
      <c r="J90" s="174">
        <v>0</v>
      </c>
    </row>
    <row r="91" spans="1:10" x14ac:dyDescent="0.25">
      <c r="A91" s="29" t="s">
        <v>12</v>
      </c>
      <c r="B91" s="18">
        <f t="shared" si="22"/>
        <v>0</v>
      </c>
      <c r="C91" s="18">
        <f t="shared" si="22"/>
        <v>0</v>
      </c>
      <c r="D91" s="18">
        <f t="shared" si="22"/>
        <v>0</v>
      </c>
      <c r="E91" s="18">
        <f t="shared" si="22"/>
        <v>11</v>
      </c>
      <c r="F91" s="18">
        <f t="shared" si="22"/>
        <v>0</v>
      </c>
      <c r="G91" s="18">
        <f t="shared" si="22"/>
        <v>0</v>
      </c>
      <c r="H91" s="30">
        <f t="shared" si="22"/>
        <v>0</v>
      </c>
      <c r="I91" s="16">
        <f t="shared" si="23"/>
        <v>11</v>
      </c>
      <c r="J91" s="174">
        <v>0</v>
      </c>
    </row>
    <row r="92" spans="1:10" x14ac:dyDescent="0.25">
      <c r="A92" s="21" t="s">
        <v>13</v>
      </c>
      <c r="B92" s="22">
        <f t="shared" si="22"/>
        <v>0</v>
      </c>
      <c r="C92" s="22">
        <f t="shared" si="22"/>
        <v>0.37187482961658619</v>
      </c>
      <c r="D92" s="22">
        <f t="shared" si="22"/>
        <v>3.195412669299344E-2</v>
      </c>
      <c r="E92" s="22">
        <f t="shared" si="22"/>
        <v>32.955300321843836</v>
      </c>
      <c r="F92" s="22">
        <f t="shared" si="22"/>
        <v>712.81270570657693</v>
      </c>
      <c r="G92" s="22">
        <f t="shared" si="22"/>
        <v>0</v>
      </c>
      <c r="H92" s="23">
        <f t="shared" si="22"/>
        <v>0</v>
      </c>
      <c r="I92" s="24">
        <f t="shared" si="23"/>
        <v>746.17183498473037</v>
      </c>
      <c r="J92" s="174">
        <v>0</v>
      </c>
    </row>
    <row r="93" spans="1:10" x14ac:dyDescent="0.25">
      <c r="A93" s="29" t="s">
        <v>14</v>
      </c>
      <c r="B93" s="18">
        <f t="shared" si="22"/>
        <v>3071.1235420713119</v>
      </c>
      <c r="C93" s="18">
        <f t="shared" si="22"/>
        <v>7.9837624314984303</v>
      </c>
      <c r="D93" s="18">
        <f t="shared" si="22"/>
        <v>209.89269549718941</v>
      </c>
      <c r="E93" s="18">
        <f t="shared" si="22"/>
        <v>0</v>
      </c>
      <c r="F93" s="18">
        <f t="shared" si="22"/>
        <v>0</v>
      </c>
      <c r="G93" s="18">
        <f t="shared" si="22"/>
        <v>0</v>
      </c>
      <c r="H93" s="30">
        <f t="shared" si="22"/>
        <v>0</v>
      </c>
      <c r="I93" s="16">
        <f t="shared" si="23"/>
        <v>3288.9999999999995</v>
      </c>
      <c r="J93" s="174">
        <v>0</v>
      </c>
    </row>
    <row r="94" spans="1:10" x14ac:dyDescent="0.25">
      <c r="A94" s="21" t="s">
        <v>15</v>
      </c>
      <c r="B94" s="22">
        <f t="shared" si="22"/>
        <v>575.92211928415907</v>
      </c>
      <c r="C94" s="22">
        <f t="shared" si="22"/>
        <v>7.2100581716449073</v>
      </c>
      <c r="D94" s="22">
        <f t="shared" si="22"/>
        <v>42.630417085843312</v>
      </c>
      <c r="E94" s="22">
        <f t="shared" si="22"/>
        <v>3.2374054583526948</v>
      </c>
      <c r="F94" s="22">
        <f t="shared" si="22"/>
        <v>0</v>
      </c>
      <c r="G94" s="22">
        <f t="shared" si="22"/>
        <v>0</v>
      </c>
      <c r="H94" s="23">
        <f t="shared" si="22"/>
        <v>0</v>
      </c>
      <c r="I94" s="24">
        <f t="shared" si="23"/>
        <v>629</v>
      </c>
      <c r="J94" s="174">
        <v>0</v>
      </c>
    </row>
    <row r="95" spans="1:10" x14ac:dyDescent="0.25">
      <c r="A95" s="29" t="s">
        <v>16</v>
      </c>
      <c r="B95" s="18">
        <f t="shared" si="22"/>
        <v>79.687689478098534</v>
      </c>
      <c r="C95" s="18">
        <f t="shared" si="22"/>
        <v>9.8974133905693457E-2</v>
      </c>
      <c r="D95" s="18">
        <f t="shared" si="22"/>
        <v>6.7264227405452575</v>
      </c>
      <c r="E95" s="18">
        <f t="shared" si="22"/>
        <v>0.48691364745052923</v>
      </c>
      <c r="F95" s="18">
        <f t="shared" si="22"/>
        <v>0</v>
      </c>
      <c r="G95" s="18">
        <f t="shared" si="22"/>
        <v>0</v>
      </c>
      <c r="H95" s="30">
        <f t="shared" si="22"/>
        <v>0</v>
      </c>
      <c r="I95" s="16">
        <f t="shared" si="23"/>
        <v>87.000000000000028</v>
      </c>
      <c r="J95" s="174">
        <v>0</v>
      </c>
    </row>
    <row r="96" spans="1:10" x14ac:dyDescent="0.25">
      <c r="A96" s="21" t="s">
        <v>17</v>
      </c>
      <c r="B96" s="22">
        <f t="shared" si="22"/>
        <v>0</v>
      </c>
      <c r="C96" s="22">
        <f t="shared" si="22"/>
        <v>0</v>
      </c>
      <c r="D96" s="22">
        <f t="shared" si="22"/>
        <v>0</v>
      </c>
      <c r="E96" s="22">
        <f t="shared" si="22"/>
        <v>0</v>
      </c>
      <c r="F96" s="22">
        <f t="shared" si="22"/>
        <v>0</v>
      </c>
      <c r="G96" s="22">
        <f t="shared" si="22"/>
        <v>0</v>
      </c>
      <c r="H96" s="23">
        <f t="shared" si="22"/>
        <v>0</v>
      </c>
      <c r="I96" s="24">
        <f t="shared" si="23"/>
        <v>0</v>
      </c>
      <c r="J96" s="174">
        <v>0</v>
      </c>
    </row>
    <row r="97" spans="1:10" x14ac:dyDescent="0.25">
      <c r="A97" s="29" t="s">
        <v>136</v>
      </c>
      <c r="B97" s="18">
        <f t="shared" si="22"/>
        <v>2261.1052316603764</v>
      </c>
      <c r="C97" s="18">
        <f t="shared" si="22"/>
        <v>58.409897906660447</v>
      </c>
      <c r="D97" s="18">
        <f t="shared" si="22"/>
        <v>607.10126789820981</v>
      </c>
      <c r="E97" s="18">
        <f t="shared" si="22"/>
        <v>8.9700870890039077</v>
      </c>
      <c r="F97" s="18">
        <f t="shared" si="22"/>
        <v>0</v>
      </c>
      <c r="G97" s="18">
        <f t="shared" si="22"/>
        <v>0</v>
      </c>
      <c r="H97" s="30">
        <f t="shared" si="22"/>
        <v>0</v>
      </c>
      <c r="I97" s="16">
        <f t="shared" si="23"/>
        <v>2935.5864845542501</v>
      </c>
      <c r="J97" s="174">
        <v>0</v>
      </c>
    </row>
    <row r="98" spans="1:10" x14ac:dyDescent="0.25">
      <c r="A98" s="21" t="s">
        <v>18</v>
      </c>
      <c r="B98" s="22">
        <f t="shared" si="22"/>
        <v>0</v>
      </c>
      <c r="C98" s="22">
        <f t="shared" si="22"/>
        <v>0</v>
      </c>
      <c r="D98" s="22">
        <f t="shared" si="22"/>
        <v>0</v>
      </c>
      <c r="E98" s="22">
        <f t="shared" si="22"/>
        <v>0</v>
      </c>
      <c r="F98" s="22">
        <f t="shared" si="22"/>
        <v>0</v>
      </c>
      <c r="G98" s="22">
        <f t="shared" si="22"/>
        <v>0</v>
      </c>
      <c r="H98" s="23">
        <f t="shared" si="22"/>
        <v>0</v>
      </c>
      <c r="I98" s="24">
        <f t="shared" si="23"/>
        <v>0</v>
      </c>
      <c r="J98" s="174">
        <v>0</v>
      </c>
    </row>
    <row r="99" spans="1:10" x14ac:dyDescent="0.25">
      <c r="A99" s="29" t="s">
        <v>19</v>
      </c>
      <c r="B99" s="18">
        <f t="shared" si="22"/>
        <v>0</v>
      </c>
      <c r="C99" s="18">
        <f t="shared" si="22"/>
        <v>0</v>
      </c>
      <c r="D99" s="18">
        <f t="shared" si="22"/>
        <v>0</v>
      </c>
      <c r="E99" s="18">
        <f t="shared" si="22"/>
        <v>0</v>
      </c>
      <c r="F99" s="18">
        <f t="shared" si="22"/>
        <v>0</v>
      </c>
      <c r="G99" s="18">
        <f t="shared" si="22"/>
        <v>0</v>
      </c>
      <c r="H99" s="30">
        <f t="shared" si="22"/>
        <v>0</v>
      </c>
      <c r="I99" s="16">
        <f t="shared" si="23"/>
        <v>0</v>
      </c>
      <c r="J99" s="174">
        <v>0</v>
      </c>
    </row>
    <row r="100" spans="1:10" x14ac:dyDescent="0.25">
      <c r="A100" s="21" t="s">
        <v>20</v>
      </c>
      <c r="B100" s="22">
        <f t="shared" si="22"/>
        <v>13.746024903699118</v>
      </c>
      <c r="C100" s="22">
        <f t="shared" si="22"/>
        <v>0</v>
      </c>
      <c r="D100" s="22">
        <f t="shared" si="22"/>
        <v>0.25397509630088266</v>
      </c>
      <c r="E100" s="22">
        <f t="shared" si="22"/>
        <v>0</v>
      </c>
      <c r="F100" s="22">
        <f t="shared" si="22"/>
        <v>0</v>
      </c>
      <c r="G100" s="22">
        <f t="shared" si="22"/>
        <v>0</v>
      </c>
      <c r="H100" s="23">
        <f t="shared" si="22"/>
        <v>0</v>
      </c>
      <c r="I100" s="24">
        <f t="shared" si="23"/>
        <v>14</v>
      </c>
      <c r="J100" s="174">
        <v>0</v>
      </c>
    </row>
    <row r="101" spans="1:10" x14ac:dyDescent="0.25">
      <c r="A101" s="32" t="s">
        <v>58</v>
      </c>
      <c r="B101" s="18">
        <f t="shared" si="22"/>
        <v>3935.8950571106775</v>
      </c>
      <c r="C101" s="18">
        <f t="shared" si="22"/>
        <v>7.3497738829860495</v>
      </c>
      <c r="D101" s="18">
        <f t="shared" si="22"/>
        <v>489.75516900633659</v>
      </c>
      <c r="E101" s="18">
        <f t="shared" si="22"/>
        <v>0</v>
      </c>
      <c r="F101" s="18">
        <f t="shared" si="22"/>
        <v>0</v>
      </c>
      <c r="G101" s="18">
        <f t="shared" si="22"/>
        <v>0</v>
      </c>
      <c r="H101" s="30">
        <f t="shared" si="22"/>
        <v>0</v>
      </c>
      <c r="I101" s="16">
        <f t="shared" si="23"/>
        <v>4433</v>
      </c>
      <c r="J101" s="174">
        <v>0</v>
      </c>
    </row>
    <row r="102" spans="1:10" x14ac:dyDescent="0.25">
      <c r="A102" s="21" t="s">
        <v>21</v>
      </c>
      <c r="B102" s="22">
        <f t="shared" ref="B102:H105" si="24">B596+B622+B648</f>
        <v>103.61341169153226</v>
      </c>
      <c r="C102" s="22">
        <f t="shared" si="24"/>
        <v>0</v>
      </c>
      <c r="D102" s="22">
        <f t="shared" si="24"/>
        <v>14.056002489168751</v>
      </c>
      <c r="E102" s="22">
        <f t="shared" si="24"/>
        <v>0</v>
      </c>
      <c r="F102" s="22">
        <f t="shared" si="24"/>
        <v>9.2515437192989793</v>
      </c>
      <c r="G102" s="22">
        <f t="shared" si="24"/>
        <v>0</v>
      </c>
      <c r="H102" s="23">
        <f t="shared" si="24"/>
        <v>0</v>
      </c>
      <c r="I102" s="24">
        <f t="shared" si="23"/>
        <v>126.92095789999999</v>
      </c>
      <c r="J102" s="174">
        <v>0</v>
      </c>
    </row>
    <row r="103" spans="1:10" x14ac:dyDescent="0.25">
      <c r="A103" s="32" t="s">
        <v>22</v>
      </c>
      <c r="B103" s="18">
        <f t="shared" si="24"/>
        <v>138.18995126116877</v>
      </c>
      <c r="C103" s="18">
        <f t="shared" si="24"/>
        <v>0</v>
      </c>
      <c r="D103" s="18">
        <f t="shared" si="24"/>
        <v>81.694794477533264</v>
      </c>
      <c r="E103" s="18">
        <f t="shared" si="24"/>
        <v>0</v>
      </c>
      <c r="F103" s="18">
        <f t="shared" si="24"/>
        <v>0</v>
      </c>
      <c r="G103" s="18">
        <f t="shared" si="24"/>
        <v>0</v>
      </c>
      <c r="H103" s="30">
        <f t="shared" si="24"/>
        <v>0</v>
      </c>
      <c r="I103" s="16">
        <f t="shared" si="23"/>
        <v>219.88474573870204</v>
      </c>
      <c r="J103" s="174">
        <v>0</v>
      </c>
    </row>
    <row r="104" spans="1:10" x14ac:dyDescent="0.25">
      <c r="A104" s="21" t="s">
        <v>23</v>
      </c>
      <c r="B104" s="22">
        <f t="shared" si="24"/>
        <v>186.16105392835468</v>
      </c>
      <c r="C104" s="22">
        <f t="shared" si="24"/>
        <v>0.43322057265849406</v>
      </c>
      <c r="D104" s="22">
        <f t="shared" si="24"/>
        <v>26.953390080000002</v>
      </c>
      <c r="E104" s="22">
        <f t="shared" si="24"/>
        <v>0</v>
      </c>
      <c r="F104" s="22">
        <f t="shared" si="24"/>
        <v>0</v>
      </c>
      <c r="G104" s="22">
        <f t="shared" si="24"/>
        <v>0</v>
      </c>
      <c r="H104" s="23">
        <f t="shared" si="24"/>
        <v>0</v>
      </c>
      <c r="I104" s="24">
        <f t="shared" si="23"/>
        <v>213.54766458101315</v>
      </c>
      <c r="J104" s="174">
        <v>0</v>
      </c>
    </row>
    <row r="105" spans="1:10" ht="14.4" thickBot="1" x14ac:dyDescent="0.3">
      <c r="A105" s="32" t="s">
        <v>24</v>
      </c>
      <c r="B105" s="18">
        <f t="shared" si="24"/>
        <v>885.79639243720965</v>
      </c>
      <c r="C105" s="18">
        <f t="shared" si="24"/>
        <v>7.9778842282287432E-2</v>
      </c>
      <c r="D105" s="18">
        <f t="shared" si="24"/>
        <v>1166.5698956655922</v>
      </c>
      <c r="E105" s="18">
        <f t="shared" si="24"/>
        <v>590.9767525481443</v>
      </c>
      <c r="F105" s="18">
        <f t="shared" si="24"/>
        <v>0</v>
      </c>
      <c r="G105" s="18">
        <f t="shared" si="24"/>
        <v>458.52630071999823</v>
      </c>
      <c r="H105" s="30">
        <f t="shared" si="24"/>
        <v>0.5668797867735087</v>
      </c>
      <c r="I105" s="16">
        <f t="shared" si="23"/>
        <v>3102.5160000000001</v>
      </c>
      <c r="J105" s="174">
        <v>0</v>
      </c>
    </row>
    <row r="106" spans="1:10" x14ac:dyDescent="0.25">
      <c r="A106" s="128" t="s">
        <v>25</v>
      </c>
      <c r="B106" s="129">
        <f>SUM(B85:B105)</f>
        <v>11857.131598954937</v>
      </c>
      <c r="C106" s="129">
        <f t="shared" ref="C106:H106" si="25">SUM(C85:C105)</f>
        <v>81.937340771252892</v>
      </c>
      <c r="D106" s="129">
        <f t="shared" si="25"/>
        <v>2689.7837007333355</v>
      </c>
      <c r="E106" s="129">
        <f t="shared" si="25"/>
        <v>656.41581564775663</v>
      </c>
      <c r="F106" s="129">
        <f t="shared" si="25"/>
        <v>722.06424942587591</v>
      </c>
      <c r="G106" s="129">
        <f t="shared" si="25"/>
        <v>458.52630071999823</v>
      </c>
      <c r="H106" s="130">
        <f t="shared" si="25"/>
        <v>0.5668797867735087</v>
      </c>
      <c r="I106" s="131">
        <v>16283.740520538993</v>
      </c>
      <c r="J106" s="174">
        <v>182.68536550093449</v>
      </c>
    </row>
    <row r="107" spans="1:10" ht="13.5" customHeight="1" thickBot="1" x14ac:dyDescent="0.35">
      <c r="A107" s="61" t="s">
        <v>86</v>
      </c>
      <c r="B107" s="98">
        <f>IF($I106=0,"-",B106/$I106)</f>
        <v>0.7281577340291876</v>
      </c>
      <c r="C107" s="98">
        <f t="shared" ref="C107:H107" si="26">IF($I106=0,"-",C106/$I106)</f>
        <v>5.0318500634362086E-3</v>
      </c>
      <c r="D107" s="98">
        <f t="shared" si="26"/>
        <v>0.16518217649935282</v>
      </c>
      <c r="E107" s="98">
        <f t="shared" si="26"/>
        <v>4.0311119844964785E-2</v>
      </c>
      <c r="F107" s="98">
        <f t="shared" si="26"/>
        <v>4.4342652630402851E-2</v>
      </c>
      <c r="G107" s="98">
        <f t="shared" si="26"/>
        <v>2.8158536433422667E-2</v>
      </c>
      <c r="H107" s="98">
        <f t="shared" si="26"/>
        <v>3.4812627114666462E-5</v>
      </c>
      <c r="I107" s="100">
        <f>SUM(B107:H107)</f>
        <v>1.0112188821278816</v>
      </c>
    </row>
    <row r="108" spans="1:10" ht="13.5" customHeight="1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</row>
    <row r="109" spans="1:10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</row>
    <row r="110" spans="1:10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</row>
    <row r="111" spans="1:10" x14ac:dyDescent="0.25">
      <c r="A111" s="13" t="s">
        <v>6</v>
      </c>
      <c r="B111" s="199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</row>
    <row r="112" spans="1:10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27">SUM(B112:H112)</f>
        <v>0</v>
      </c>
    </row>
    <row r="113" spans="1:9" x14ac:dyDescent="0.25">
      <c r="A113" s="29" t="s">
        <v>8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27"/>
        <v>0</v>
      </c>
    </row>
    <row r="114" spans="1:9" x14ac:dyDescent="0.25">
      <c r="A114" s="21" t="s">
        <v>9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7"/>
        <v>0</v>
      </c>
    </row>
    <row r="115" spans="1:9" x14ac:dyDescent="0.25">
      <c r="A115" s="29" t="s">
        <v>10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7"/>
        <v>0</v>
      </c>
    </row>
    <row r="116" spans="1:9" x14ac:dyDescent="0.25">
      <c r="A116" s="21" t="s">
        <v>11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7"/>
        <v>0</v>
      </c>
    </row>
    <row r="117" spans="1:9" x14ac:dyDescent="0.25">
      <c r="A117" s="29" t="s">
        <v>12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7"/>
        <v>0</v>
      </c>
    </row>
    <row r="118" spans="1:9" x14ac:dyDescent="0.25">
      <c r="A118" s="21" t="s">
        <v>13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7"/>
        <v>0</v>
      </c>
    </row>
    <row r="119" spans="1:9" x14ac:dyDescent="0.25">
      <c r="A119" s="29" t="s">
        <v>14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7"/>
        <v>0</v>
      </c>
    </row>
    <row r="120" spans="1:9" x14ac:dyDescent="0.25">
      <c r="A120" s="21" t="s">
        <v>15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7"/>
        <v>0</v>
      </c>
    </row>
    <row r="121" spans="1:9" x14ac:dyDescent="0.25">
      <c r="A121" s="29" t="s">
        <v>16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7"/>
        <v>0</v>
      </c>
    </row>
    <row r="122" spans="1:9" x14ac:dyDescent="0.25">
      <c r="A122" s="21" t="s">
        <v>17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7"/>
        <v>0</v>
      </c>
    </row>
    <row r="123" spans="1:9" x14ac:dyDescent="0.25">
      <c r="A123" s="29" t="s">
        <v>136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7"/>
        <v>0</v>
      </c>
    </row>
    <row r="124" spans="1:9" x14ac:dyDescent="0.25">
      <c r="A124" s="21" t="s">
        <v>18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7"/>
        <v>0</v>
      </c>
    </row>
    <row r="125" spans="1:9" x14ac:dyDescent="0.25">
      <c r="A125" s="29" t="s">
        <v>19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7"/>
        <v>0</v>
      </c>
    </row>
    <row r="126" spans="1:9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7"/>
        <v>0</v>
      </c>
    </row>
    <row r="127" spans="1:9" x14ac:dyDescent="0.25">
      <c r="A127" s="32" t="s">
        <v>58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7"/>
        <v>0</v>
      </c>
    </row>
    <row r="128" spans="1:9" x14ac:dyDescent="0.25">
      <c r="A128" s="21" t="s">
        <v>21</v>
      </c>
      <c r="B128" s="22">
        <v>0</v>
      </c>
      <c r="C128" s="22">
        <v>0</v>
      </c>
      <c r="D128" s="22">
        <v>0</v>
      </c>
      <c r="E128" s="22">
        <v>0</v>
      </c>
      <c r="F128" s="214"/>
      <c r="G128" s="22">
        <v>0</v>
      </c>
      <c r="H128" s="23">
        <v>0</v>
      </c>
      <c r="I128" s="24">
        <f t="shared" si="27"/>
        <v>0</v>
      </c>
    </row>
    <row r="129" spans="1:9" x14ac:dyDescent="0.25">
      <c r="A129" s="32" t="s">
        <v>22</v>
      </c>
      <c r="B129" s="18">
        <v>0</v>
      </c>
      <c r="C129" s="18">
        <v>0</v>
      </c>
      <c r="D129" s="18">
        <v>0</v>
      </c>
      <c r="E129" s="18">
        <v>0</v>
      </c>
      <c r="F129" s="214"/>
      <c r="G129" s="18">
        <v>0</v>
      </c>
      <c r="H129" s="30">
        <v>0</v>
      </c>
      <c r="I129" s="16">
        <f t="shared" si="27"/>
        <v>0</v>
      </c>
    </row>
    <row r="130" spans="1:9" x14ac:dyDescent="0.25">
      <c r="A130" s="21" t="s">
        <v>23</v>
      </c>
      <c r="B130" s="22">
        <v>0</v>
      </c>
      <c r="C130" s="22">
        <v>0</v>
      </c>
      <c r="D130" s="22">
        <v>0</v>
      </c>
      <c r="E130" s="22">
        <v>0</v>
      </c>
      <c r="F130" s="214"/>
      <c r="G130" s="22">
        <v>0</v>
      </c>
      <c r="H130" s="23">
        <v>0</v>
      </c>
      <c r="I130" s="24">
        <f t="shared" si="27"/>
        <v>0</v>
      </c>
    </row>
    <row r="131" spans="1:9" ht="14.4" thickBot="1" x14ac:dyDescent="0.3">
      <c r="A131" s="32" t="s">
        <v>24</v>
      </c>
      <c r="B131" s="18">
        <v>0</v>
      </c>
      <c r="C131" s="18">
        <v>0</v>
      </c>
      <c r="D131" s="18">
        <v>0</v>
      </c>
      <c r="E131" s="18">
        <v>2.8855196691240494</v>
      </c>
      <c r="F131" s="215"/>
      <c r="G131" s="18">
        <v>0.93408033087595033</v>
      </c>
      <c r="H131" s="30">
        <v>0</v>
      </c>
      <c r="I131" s="16">
        <f t="shared" si="27"/>
        <v>3.8195999999999999</v>
      </c>
    </row>
    <row r="132" spans="1:9" x14ac:dyDescent="0.25">
      <c r="A132" s="128" t="s">
        <v>25</v>
      </c>
      <c r="B132" s="129">
        <f>SUM(B111:B131)</f>
        <v>0</v>
      </c>
      <c r="C132" s="129">
        <f t="shared" ref="C132:H132" si="28">SUM(C111:C131)</f>
        <v>0</v>
      </c>
      <c r="D132" s="129">
        <f t="shared" si="28"/>
        <v>0</v>
      </c>
      <c r="E132" s="129">
        <f t="shared" si="28"/>
        <v>2.8855196691240494</v>
      </c>
      <c r="F132" s="129">
        <f t="shared" si="28"/>
        <v>0</v>
      </c>
      <c r="G132" s="129">
        <f t="shared" si="28"/>
        <v>0.93408033087595033</v>
      </c>
      <c r="H132" s="130">
        <f t="shared" si="28"/>
        <v>0</v>
      </c>
      <c r="I132" s="131">
        <f>SUM(I111:I131)</f>
        <v>3.8195999999999999</v>
      </c>
    </row>
    <row r="133" spans="1:9" ht="15" thickBot="1" x14ac:dyDescent="0.35">
      <c r="A133" s="61" t="s">
        <v>86</v>
      </c>
      <c r="B133" s="98">
        <f>IF($I132=0,"-",B132/$I132)</f>
        <v>0</v>
      </c>
      <c r="C133" s="98">
        <f t="shared" ref="C133:H133" si="29">IF($I132=0,"-",C132/$I132)</f>
        <v>0</v>
      </c>
      <c r="D133" s="98">
        <f t="shared" si="29"/>
        <v>0</v>
      </c>
      <c r="E133" s="98">
        <f t="shared" si="29"/>
        <v>0.75545074592209904</v>
      </c>
      <c r="F133" s="98">
        <f t="shared" si="29"/>
        <v>0</v>
      </c>
      <c r="G133" s="98">
        <f t="shared" si="29"/>
        <v>0.24454925407790093</v>
      </c>
      <c r="H133" s="98">
        <f t="shared" si="29"/>
        <v>0</v>
      </c>
      <c r="I133" s="100">
        <f>SUM(B133:H133)</f>
        <v>1</v>
      </c>
    </row>
    <row r="134" spans="1:9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</row>
    <row r="135" spans="1:9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</row>
    <row r="136" spans="1:9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</row>
    <row r="137" spans="1:9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+B137+C137+D137+E137+G137+H137</f>
        <v>0</v>
      </c>
    </row>
    <row r="138" spans="1:9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30">+B138+C138+D138+E138+G138+H138</f>
        <v>0</v>
      </c>
    </row>
    <row r="139" spans="1:9" x14ac:dyDescent="0.25">
      <c r="A139" s="29" t="s">
        <v>8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30"/>
        <v>0</v>
      </c>
    </row>
    <row r="140" spans="1:9" x14ac:dyDescent="0.25">
      <c r="A140" s="21" t="s">
        <v>9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30"/>
        <v>0</v>
      </c>
    </row>
    <row r="141" spans="1:9" x14ac:dyDescent="0.25">
      <c r="A141" s="29" t="s">
        <v>10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30"/>
        <v>0</v>
      </c>
    </row>
    <row r="142" spans="1:9" x14ac:dyDescent="0.25">
      <c r="A142" s="21" t="s">
        <v>11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30"/>
        <v>0</v>
      </c>
    </row>
    <row r="143" spans="1:9" x14ac:dyDescent="0.25">
      <c r="A143" s="29" t="s">
        <v>12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30"/>
        <v>0</v>
      </c>
    </row>
    <row r="144" spans="1:9" x14ac:dyDescent="0.25">
      <c r="A144" s="21" t="s">
        <v>13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30"/>
        <v>0</v>
      </c>
    </row>
    <row r="145" spans="1:9" x14ac:dyDescent="0.25">
      <c r="A145" s="29" t="s">
        <v>14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30"/>
        <v>0</v>
      </c>
    </row>
    <row r="146" spans="1:9" x14ac:dyDescent="0.25">
      <c r="A146" s="21" t="s">
        <v>15</v>
      </c>
      <c r="B146" s="22">
        <v>0</v>
      </c>
      <c r="C146" s="22">
        <v>0</v>
      </c>
      <c r="D146" s="22">
        <v>0</v>
      </c>
      <c r="E146" s="22">
        <v>0</v>
      </c>
      <c r="F146" s="214"/>
      <c r="G146" s="22">
        <v>0</v>
      </c>
      <c r="H146" s="23">
        <v>0</v>
      </c>
      <c r="I146" s="24">
        <f t="shared" si="30"/>
        <v>0</v>
      </c>
    </row>
    <row r="147" spans="1:9" x14ac:dyDescent="0.25">
      <c r="A147" s="29" t="s">
        <v>16</v>
      </c>
      <c r="B147" s="18">
        <v>0</v>
      </c>
      <c r="C147" s="18">
        <v>0</v>
      </c>
      <c r="D147" s="18">
        <v>0</v>
      </c>
      <c r="E147" s="18">
        <v>0</v>
      </c>
      <c r="F147" s="214"/>
      <c r="G147" s="18">
        <v>0</v>
      </c>
      <c r="H147" s="30">
        <v>0</v>
      </c>
      <c r="I147" s="16">
        <f t="shared" si="30"/>
        <v>0</v>
      </c>
    </row>
    <row r="148" spans="1:9" x14ac:dyDescent="0.25">
      <c r="A148" s="21" t="s">
        <v>17</v>
      </c>
      <c r="B148" s="22">
        <v>0</v>
      </c>
      <c r="C148" s="22">
        <v>0</v>
      </c>
      <c r="D148" s="22">
        <v>0</v>
      </c>
      <c r="E148" s="22">
        <v>0</v>
      </c>
      <c r="F148" s="214"/>
      <c r="G148" s="22">
        <v>0</v>
      </c>
      <c r="H148" s="23">
        <v>0</v>
      </c>
      <c r="I148" s="24">
        <f t="shared" si="30"/>
        <v>0</v>
      </c>
    </row>
    <row r="149" spans="1:9" x14ac:dyDescent="0.25">
      <c r="A149" s="29" t="s">
        <v>136</v>
      </c>
      <c r="B149" s="18">
        <v>3.5497207308620604E-2</v>
      </c>
      <c r="C149" s="18">
        <v>1.6260947534317298</v>
      </c>
      <c r="D149" s="18">
        <v>0.33840803925964957</v>
      </c>
      <c r="E149" s="18">
        <v>0</v>
      </c>
      <c r="F149" s="214"/>
      <c r="G149" s="18">
        <v>0</v>
      </c>
      <c r="H149" s="30">
        <v>0</v>
      </c>
      <c r="I149" s="16">
        <f t="shared" si="30"/>
        <v>2</v>
      </c>
    </row>
    <row r="150" spans="1:9" x14ac:dyDescent="0.25">
      <c r="A150" s="21" t="s">
        <v>18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30"/>
        <v>0</v>
      </c>
    </row>
    <row r="151" spans="1:9" x14ac:dyDescent="0.25">
      <c r="A151" s="29" t="s">
        <v>19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30"/>
        <v>0</v>
      </c>
    </row>
    <row r="152" spans="1:9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30"/>
        <v>0</v>
      </c>
    </row>
    <row r="153" spans="1:9" x14ac:dyDescent="0.25">
      <c r="A153" s="32" t="s">
        <v>58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30"/>
        <v>0</v>
      </c>
    </row>
    <row r="154" spans="1:9" x14ac:dyDescent="0.25">
      <c r="A154" s="21" t="s">
        <v>21</v>
      </c>
      <c r="B154" s="22">
        <v>0</v>
      </c>
      <c r="C154" s="22">
        <v>0</v>
      </c>
      <c r="D154" s="22">
        <v>0</v>
      </c>
      <c r="E154" s="22">
        <v>0</v>
      </c>
      <c r="F154" s="214"/>
      <c r="G154" s="22">
        <v>0</v>
      </c>
      <c r="H154" s="23">
        <v>0</v>
      </c>
      <c r="I154" s="24">
        <f t="shared" si="30"/>
        <v>0</v>
      </c>
    </row>
    <row r="155" spans="1:9" x14ac:dyDescent="0.25">
      <c r="A155" s="32" t="s">
        <v>22</v>
      </c>
      <c r="B155" s="18">
        <v>0</v>
      </c>
      <c r="C155" s="18">
        <v>0</v>
      </c>
      <c r="D155" s="18">
        <v>0</v>
      </c>
      <c r="E155" s="18">
        <v>0</v>
      </c>
      <c r="F155" s="214"/>
      <c r="G155" s="18">
        <v>0</v>
      </c>
      <c r="H155" s="30">
        <v>0</v>
      </c>
      <c r="I155" s="16">
        <f t="shared" si="30"/>
        <v>0</v>
      </c>
    </row>
    <row r="156" spans="1:9" x14ac:dyDescent="0.25">
      <c r="A156" s="21" t="s">
        <v>23</v>
      </c>
      <c r="B156" s="22">
        <v>63.425336221019904</v>
      </c>
      <c r="C156" s="22">
        <v>0</v>
      </c>
      <c r="D156" s="22">
        <v>2.5986637789800926</v>
      </c>
      <c r="E156" s="22">
        <v>0</v>
      </c>
      <c r="F156" s="214"/>
      <c r="G156" s="22">
        <v>0</v>
      </c>
      <c r="H156" s="23">
        <v>0</v>
      </c>
      <c r="I156" s="24">
        <f t="shared" si="30"/>
        <v>66.024000000000001</v>
      </c>
    </row>
    <row r="157" spans="1:9" ht="14.4" thickBot="1" x14ac:dyDescent="0.3">
      <c r="A157" s="32" t="s">
        <v>24</v>
      </c>
      <c r="B157" s="18">
        <v>0.44397766928221616</v>
      </c>
      <c r="C157" s="18">
        <v>2.4435775037318689E-3</v>
      </c>
      <c r="D157" s="18">
        <v>2.0384527167589894</v>
      </c>
      <c r="E157" s="18">
        <v>45.217953717349211</v>
      </c>
      <c r="F157" s="215"/>
      <c r="G157" s="18">
        <v>0.86276612713012946</v>
      </c>
      <c r="H157" s="30">
        <v>5.3588061919757175</v>
      </c>
      <c r="I157" s="16">
        <f t="shared" si="30"/>
        <v>53.924399999999991</v>
      </c>
    </row>
    <row r="158" spans="1:9" x14ac:dyDescent="0.25">
      <c r="A158" s="128" t="s">
        <v>25</v>
      </c>
      <c r="B158" s="129">
        <f>SUM(B137:B157)</f>
        <v>63.904811097610747</v>
      </c>
      <c r="C158" s="129">
        <f t="shared" ref="C158:H158" si="31">SUM(C137:C157)</f>
        <v>1.6285383309354617</v>
      </c>
      <c r="D158" s="129">
        <f t="shared" si="31"/>
        <v>4.9755245349987316</v>
      </c>
      <c r="E158" s="129">
        <f t="shared" si="31"/>
        <v>45.217953717349211</v>
      </c>
      <c r="F158" s="129">
        <f t="shared" si="31"/>
        <v>0</v>
      </c>
      <c r="G158" s="129">
        <f t="shared" si="31"/>
        <v>0.86276612713012946</v>
      </c>
      <c r="H158" s="130">
        <f t="shared" si="31"/>
        <v>5.3588061919757175</v>
      </c>
      <c r="I158" s="131">
        <f>SUM(I137:I157)</f>
        <v>121.94839999999999</v>
      </c>
    </row>
    <row r="159" spans="1:9" ht="15" thickBot="1" x14ac:dyDescent="0.35">
      <c r="A159" s="61" t="s">
        <v>86</v>
      </c>
      <c r="B159" s="98">
        <f>IF($I158=0,"-",B158/$I158)</f>
        <v>0.52403156661022821</v>
      </c>
      <c r="C159" s="98">
        <f t="shared" ref="C159:H159" si="32">IF($I158=0,"-",C158/$I158)</f>
        <v>1.3354323065620064E-2</v>
      </c>
      <c r="D159" s="98">
        <f t="shared" si="32"/>
        <v>4.0800244488642182E-2</v>
      </c>
      <c r="E159" s="98">
        <f t="shared" si="32"/>
        <v>0.3707957932810042</v>
      </c>
      <c r="F159" s="98">
        <f t="shared" si="32"/>
        <v>0</v>
      </c>
      <c r="G159" s="98">
        <f t="shared" si="32"/>
        <v>7.0748458129022565E-3</v>
      </c>
      <c r="H159" s="98">
        <f t="shared" si="32"/>
        <v>4.3943226741603149E-2</v>
      </c>
      <c r="I159" s="100">
        <f>SUM(B159:H159)</f>
        <v>1</v>
      </c>
    </row>
    <row r="160" spans="1:9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</row>
    <row r="161" spans="1:9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</row>
    <row r="162" spans="1:9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</row>
    <row r="163" spans="1:9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+B163+C163+D163+E163+G163+H163</f>
        <v>0</v>
      </c>
    </row>
    <row r="164" spans="1:9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33">+B164+C164+D164+E164+G164+H164</f>
        <v>0</v>
      </c>
    </row>
    <row r="165" spans="1:9" x14ac:dyDescent="0.25">
      <c r="A165" s="29" t="s">
        <v>8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33"/>
        <v>0</v>
      </c>
    </row>
    <row r="166" spans="1:9" x14ac:dyDescent="0.25">
      <c r="A166" s="21" t="s">
        <v>9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33"/>
        <v>0</v>
      </c>
    </row>
    <row r="167" spans="1:9" x14ac:dyDescent="0.25">
      <c r="A167" s="29" t="s">
        <v>10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33"/>
        <v>0</v>
      </c>
    </row>
    <row r="168" spans="1:9" x14ac:dyDescent="0.25">
      <c r="A168" s="21" t="s">
        <v>11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33"/>
        <v>0</v>
      </c>
    </row>
    <row r="169" spans="1:9" x14ac:dyDescent="0.25">
      <c r="A169" s="29" t="s">
        <v>12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33"/>
        <v>0</v>
      </c>
    </row>
    <row r="170" spans="1:9" x14ac:dyDescent="0.25">
      <c r="A170" s="21" t="s">
        <v>13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33"/>
        <v>0</v>
      </c>
    </row>
    <row r="171" spans="1:9" x14ac:dyDescent="0.25">
      <c r="A171" s="29" t="s">
        <v>14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33"/>
        <v>0</v>
      </c>
    </row>
    <row r="172" spans="1:9" x14ac:dyDescent="0.25">
      <c r="A172" s="21" t="s">
        <v>15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33"/>
        <v>0</v>
      </c>
    </row>
    <row r="173" spans="1:9" x14ac:dyDescent="0.25">
      <c r="A173" s="29" t="s">
        <v>16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33"/>
        <v>0</v>
      </c>
    </row>
    <row r="174" spans="1:9" x14ac:dyDescent="0.25">
      <c r="A174" s="21" t="s">
        <v>17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33"/>
        <v>0</v>
      </c>
    </row>
    <row r="175" spans="1:9" x14ac:dyDescent="0.25">
      <c r="A175" s="29" t="s">
        <v>136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33"/>
        <v>0</v>
      </c>
    </row>
    <row r="176" spans="1:9" x14ac:dyDescent="0.25">
      <c r="A176" s="21" t="s">
        <v>18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33"/>
        <v>0</v>
      </c>
    </row>
    <row r="177" spans="1:9" x14ac:dyDescent="0.25">
      <c r="A177" s="29" t="s">
        <v>19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33"/>
        <v>0</v>
      </c>
    </row>
    <row r="178" spans="1:9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33"/>
        <v>0</v>
      </c>
    </row>
    <row r="179" spans="1:9" x14ac:dyDescent="0.25">
      <c r="A179" s="32" t="s">
        <v>58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33"/>
        <v>0</v>
      </c>
    </row>
    <row r="180" spans="1:9" x14ac:dyDescent="0.25">
      <c r="A180" s="21" t="s">
        <v>21</v>
      </c>
      <c r="B180" s="22">
        <v>0</v>
      </c>
      <c r="C180" s="22">
        <v>0</v>
      </c>
      <c r="D180" s="22">
        <v>0</v>
      </c>
      <c r="E180" s="22">
        <v>0</v>
      </c>
      <c r="F180" s="214"/>
      <c r="G180" s="22">
        <v>0</v>
      </c>
      <c r="H180" s="23">
        <v>0</v>
      </c>
      <c r="I180" s="24">
        <f t="shared" si="33"/>
        <v>0</v>
      </c>
    </row>
    <row r="181" spans="1:9" x14ac:dyDescent="0.25">
      <c r="A181" s="32" t="s">
        <v>22</v>
      </c>
      <c r="B181" s="18">
        <v>0</v>
      </c>
      <c r="C181" s="18">
        <v>0</v>
      </c>
      <c r="D181" s="18">
        <v>0</v>
      </c>
      <c r="E181" s="18">
        <v>0</v>
      </c>
      <c r="F181" s="214"/>
      <c r="G181" s="18">
        <v>0</v>
      </c>
      <c r="H181" s="30">
        <v>0</v>
      </c>
      <c r="I181" s="16">
        <f t="shared" si="33"/>
        <v>0</v>
      </c>
    </row>
    <row r="182" spans="1:9" x14ac:dyDescent="0.25">
      <c r="A182" s="21" t="s">
        <v>23</v>
      </c>
      <c r="B182" s="22">
        <v>0</v>
      </c>
      <c r="C182" s="22">
        <v>0</v>
      </c>
      <c r="D182" s="22">
        <v>0</v>
      </c>
      <c r="E182" s="22">
        <v>0</v>
      </c>
      <c r="F182" s="214"/>
      <c r="G182" s="22">
        <v>0</v>
      </c>
      <c r="H182" s="23">
        <v>0</v>
      </c>
      <c r="I182" s="24">
        <f t="shared" si="33"/>
        <v>0</v>
      </c>
    </row>
    <row r="183" spans="1:9" ht="14.4" thickBot="1" x14ac:dyDescent="0.3">
      <c r="A183" s="32" t="s">
        <v>24</v>
      </c>
      <c r="B183" s="18">
        <v>0</v>
      </c>
      <c r="C183" s="18">
        <v>0</v>
      </c>
      <c r="D183" s="18">
        <v>0</v>
      </c>
      <c r="E183" s="18">
        <v>0</v>
      </c>
      <c r="F183" s="215"/>
      <c r="G183" s="18">
        <v>0</v>
      </c>
      <c r="H183" s="30">
        <v>0</v>
      </c>
      <c r="I183" s="16">
        <f t="shared" si="33"/>
        <v>0</v>
      </c>
    </row>
    <row r="184" spans="1:9" x14ac:dyDescent="0.25">
      <c r="A184" s="128" t="s">
        <v>25</v>
      </c>
      <c r="B184" s="129">
        <f>SUM(B163:B183)</f>
        <v>0</v>
      </c>
      <c r="C184" s="129">
        <f t="shared" ref="C184:H184" si="34">SUM(C163:C183)</f>
        <v>0</v>
      </c>
      <c r="D184" s="129">
        <f t="shared" si="34"/>
        <v>0</v>
      </c>
      <c r="E184" s="129">
        <f t="shared" si="34"/>
        <v>0</v>
      </c>
      <c r="F184" s="129">
        <f t="shared" si="34"/>
        <v>0</v>
      </c>
      <c r="G184" s="129">
        <f t="shared" si="34"/>
        <v>0</v>
      </c>
      <c r="H184" s="130">
        <f t="shared" si="34"/>
        <v>0</v>
      </c>
      <c r="I184" s="131">
        <f>SUM(I163:I183)</f>
        <v>0</v>
      </c>
    </row>
    <row r="185" spans="1:9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35">IF($I184=0,"-",C184/$I184)</f>
        <v>-</v>
      </c>
      <c r="D185" s="98" t="str">
        <f t="shared" si="35"/>
        <v>-</v>
      </c>
      <c r="E185" s="98" t="str">
        <f t="shared" si="35"/>
        <v>-</v>
      </c>
      <c r="F185" s="98" t="str">
        <f t="shared" si="35"/>
        <v>-</v>
      </c>
      <c r="G185" s="98" t="str">
        <f t="shared" si="35"/>
        <v>-</v>
      </c>
      <c r="H185" s="98" t="str">
        <f t="shared" si="35"/>
        <v>-</v>
      </c>
      <c r="I185" s="100">
        <f>SUM(B185:H185)</f>
        <v>0</v>
      </c>
    </row>
    <row r="186" spans="1:9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</row>
    <row r="187" spans="1:9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</row>
    <row r="188" spans="1:9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</row>
    <row r="189" spans="1:9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+B189+C189+D189+E189+G189+H189</f>
        <v>0</v>
      </c>
    </row>
    <row r="190" spans="1:9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36">+B190+C190+D190+E190+G190+H190</f>
        <v>0</v>
      </c>
    </row>
    <row r="191" spans="1:9" x14ac:dyDescent="0.25">
      <c r="A191" s="29" t="s">
        <v>8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si="36"/>
        <v>0</v>
      </c>
    </row>
    <row r="192" spans="1:9" x14ac:dyDescent="0.25">
      <c r="A192" s="21" t="s">
        <v>9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36"/>
        <v>0</v>
      </c>
    </row>
    <row r="193" spans="1:9" x14ac:dyDescent="0.25">
      <c r="A193" s="29" t="s">
        <v>10</v>
      </c>
      <c r="B193" s="18">
        <v>0</v>
      </c>
      <c r="C193" s="18">
        <v>0</v>
      </c>
      <c r="D193" s="18">
        <v>0</v>
      </c>
      <c r="E193" s="18">
        <v>0</v>
      </c>
      <c r="F193" s="214"/>
      <c r="G193" s="18">
        <v>0</v>
      </c>
      <c r="H193" s="30">
        <v>0</v>
      </c>
      <c r="I193" s="16">
        <f t="shared" si="36"/>
        <v>0</v>
      </c>
    </row>
    <row r="194" spans="1:9" x14ac:dyDescent="0.25">
      <c r="A194" s="21" t="s">
        <v>11</v>
      </c>
      <c r="B194" s="22">
        <v>0</v>
      </c>
      <c r="C194" s="22">
        <v>0</v>
      </c>
      <c r="D194" s="22">
        <v>0</v>
      </c>
      <c r="E194" s="22">
        <v>0</v>
      </c>
      <c r="F194" s="214"/>
      <c r="G194" s="22">
        <v>0</v>
      </c>
      <c r="H194" s="23">
        <v>0</v>
      </c>
      <c r="I194" s="24">
        <f t="shared" si="36"/>
        <v>0</v>
      </c>
    </row>
    <row r="195" spans="1:9" x14ac:dyDescent="0.25">
      <c r="A195" s="29" t="s">
        <v>12</v>
      </c>
      <c r="B195" s="18">
        <v>0</v>
      </c>
      <c r="C195" s="18">
        <v>0</v>
      </c>
      <c r="D195" s="18">
        <v>0</v>
      </c>
      <c r="E195" s="18">
        <v>0</v>
      </c>
      <c r="F195" s="214"/>
      <c r="G195" s="18">
        <v>0</v>
      </c>
      <c r="H195" s="30">
        <v>0</v>
      </c>
      <c r="I195" s="16">
        <f t="shared" si="36"/>
        <v>0</v>
      </c>
    </row>
    <row r="196" spans="1:9" x14ac:dyDescent="0.25">
      <c r="A196" s="21" t="s">
        <v>13</v>
      </c>
      <c r="B196" s="22">
        <v>8.6064698222467995E-9</v>
      </c>
      <c r="C196" s="22">
        <v>8.6064698222467995E-9</v>
      </c>
      <c r="D196" s="22">
        <v>8.6064698222467995E-9</v>
      </c>
      <c r="E196" s="22">
        <v>0.34760344088427586</v>
      </c>
      <c r="F196" s="214"/>
      <c r="G196" s="22">
        <v>0</v>
      </c>
      <c r="H196" s="23">
        <v>0</v>
      </c>
      <c r="I196" s="24">
        <f t="shared" si="36"/>
        <v>0.3476034667036853</v>
      </c>
    </row>
    <row r="197" spans="1:9" x14ac:dyDescent="0.25">
      <c r="A197" s="29" t="s">
        <v>14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36"/>
        <v>0</v>
      </c>
    </row>
    <row r="198" spans="1:9" x14ac:dyDescent="0.25">
      <c r="A198" s="21" t="s">
        <v>15</v>
      </c>
      <c r="B198" s="22">
        <v>8.6425012318161922</v>
      </c>
      <c r="C198" s="22">
        <v>3.8396853942775979</v>
      </c>
      <c r="D198" s="22">
        <v>174.51781337390622</v>
      </c>
      <c r="E198" s="22">
        <v>0</v>
      </c>
      <c r="F198" s="214"/>
      <c r="G198" s="22">
        <v>0</v>
      </c>
      <c r="H198" s="23">
        <v>0</v>
      </c>
      <c r="I198" s="24">
        <f t="shared" si="36"/>
        <v>187</v>
      </c>
    </row>
    <row r="199" spans="1:9" x14ac:dyDescent="0.25">
      <c r="A199" s="29" t="s">
        <v>16</v>
      </c>
      <c r="B199" s="18">
        <v>0</v>
      </c>
      <c r="C199" s="18">
        <v>0</v>
      </c>
      <c r="D199" s="18">
        <v>0</v>
      </c>
      <c r="E199" s="18">
        <v>0</v>
      </c>
      <c r="F199" s="214"/>
      <c r="G199" s="18">
        <v>0</v>
      </c>
      <c r="H199" s="30">
        <v>0</v>
      </c>
      <c r="I199" s="16">
        <f t="shared" si="36"/>
        <v>0</v>
      </c>
    </row>
    <row r="200" spans="1:9" x14ac:dyDescent="0.25">
      <c r="A200" s="21" t="s">
        <v>17</v>
      </c>
      <c r="B200" s="22">
        <v>0</v>
      </c>
      <c r="C200" s="22">
        <v>0</v>
      </c>
      <c r="D200" s="22">
        <v>0</v>
      </c>
      <c r="E200" s="22">
        <v>0</v>
      </c>
      <c r="F200" s="214"/>
      <c r="G200" s="22">
        <v>0</v>
      </c>
      <c r="H200" s="23">
        <v>0</v>
      </c>
      <c r="I200" s="24">
        <f t="shared" si="36"/>
        <v>0</v>
      </c>
    </row>
    <row r="201" spans="1:9" x14ac:dyDescent="0.25">
      <c r="A201" s="29" t="s">
        <v>136</v>
      </c>
      <c r="B201" s="18">
        <v>29.96564228081623</v>
      </c>
      <c r="C201" s="18">
        <v>1.6099451138785905</v>
      </c>
      <c r="D201" s="18">
        <v>167.6415504928014</v>
      </c>
      <c r="E201" s="18">
        <v>12.782862112503791</v>
      </c>
      <c r="F201" s="214"/>
      <c r="G201" s="18">
        <v>0</v>
      </c>
      <c r="H201" s="30">
        <v>0</v>
      </c>
      <c r="I201" s="16">
        <f t="shared" si="36"/>
        <v>212</v>
      </c>
    </row>
    <row r="202" spans="1:9" x14ac:dyDescent="0.25">
      <c r="A202" s="21" t="s">
        <v>18</v>
      </c>
      <c r="B202" s="22">
        <v>0</v>
      </c>
      <c r="C202" s="22">
        <v>0</v>
      </c>
      <c r="D202" s="22">
        <v>0</v>
      </c>
      <c r="E202" s="22">
        <v>0</v>
      </c>
      <c r="F202" s="214"/>
      <c r="G202" s="22">
        <v>0</v>
      </c>
      <c r="H202" s="23">
        <v>0</v>
      </c>
      <c r="I202" s="24">
        <f t="shared" si="36"/>
        <v>0</v>
      </c>
    </row>
    <row r="203" spans="1:9" x14ac:dyDescent="0.25">
      <c r="A203" s="29" t="s">
        <v>19</v>
      </c>
      <c r="B203" s="18">
        <v>0</v>
      </c>
      <c r="C203" s="18">
        <v>0</v>
      </c>
      <c r="D203" s="18">
        <v>0</v>
      </c>
      <c r="E203" s="18">
        <v>0</v>
      </c>
      <c r="F203" s="214"/>
      <c r="G203" s="18">
        <v>0</v>
      </c>
      <c r="H203" s="30">
        <v>0</v>
      </c>
      <c r="I203" s="16">
        <f t="shared" si="36"/>
        <v>0</v>
      </c>
    </row>
    <row r="204" spans="1:9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36"/>
        <v>0</v>
      </c>
    </row>
    <row r="205" spans="1:9" x14ac:dyDescent="0.25">
      <c r="A205" s="32" t="s">
        <v>58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36"/>
        <v>0</v>
      </c>
    </row>
    <row r="206" spans="1:9" x14ac:dyDescent="0.25">
      <c r="A206" s="21" t="s">
        <v>21</v>
      </c>
      <c r="B206" s="22">
        <v>0</v>
      </c>
      <c r="C206" s="22">
        <v>0</v>
      </c>
      <c r="D206" s="22">
        <v>0</v>
      </c>
      <c r="E206" s="22">
        <v>0</v>
      </c>
      <c r="F206" s="214"/>
      <c r="G206" s="22">
        <v>0</v>
      </c>
      <c r="H206" s="23">
        <v>0</v>
      </c>
      <c r="I206" s="24">
        <f t="shared" si="36"/>
        <v>0</v>
      </c>
    </row>
    <row r="207" spans="1:9" x14ac:dyDescent="0.25">
      <c r="A207" s="32" t="s">
        <v>22</v>
      </c>
      <c r="B207" s="18">
        <v>0</v>
      </c>
      <c r="C207" s="18">
        <v>0</v>
      </c>
      <c r="D207" s="18">
        <v>0</v>
      </c>
      <c r="E207" s="18">
        <v>0</v>
      </c>
      <c r="F207" s="214"/>
      <c r="G207" s="18">
        <v>0</v>
      </c>
      <c r="H207" s="30">
        <v>0</v>
      </c>
      <c r="I207" s="16">
        <f t="shared" si="36"/>
        <v>0</v>
      </c>
    </row>
    <row r="208" spans="1:9" x14ac:dyDescent="0.25">
      <c r="A208" s="21" t="s">
        <v>23</v>
      </c>
      <c r="B208" s="22">
        <v>0</v>
      </c>
      <c r="C208" s="22">
        <v>0</v>
      </c>
      <c r="D208" s="22">
        <v>0</v>
      </c>
      <c r="E208" s="22">
        <v>0</v>
      </c>
      <c r="F208" s="214"/>
      <c r="G208" s="22">
        <v>0</v>
      </c>
      <c r="H208" s="23">
        <v>0</v>
      </c>
      <c r="I208" s="24">
        <f t="shared" si="36"/>
        <v>0</v>
      </c>
    </row>
    <row r="209" spans="1:9" ht="14.4" thickBot="1" x14ac:dyDescent="0.3">
      <c r="A209" s="32" t="s">
        <v>24</v>
      </c>
      <c r="B209" s="18">
        <v>8.5119128157436705E-2</v>
      </c>
      <c r="C209" s="18">
        <v>3.0059304591997148E-2</v>
      </c>
      <c r="D209" s="18">
        <v>22.792279706791032</v>
      </c>
      <c r="E209" s="18">
        <v>15.649818751007981</v>
      </c>
      <c r="F209" s="215"/>
      <c r="G209" s="18">
        <v>1.2243307166166102</v>
      </c>
      <c r="H209" s="30">
        <v>7.3992392834942355E-2</v>
      </c>
      <c r="I209" s="16">
        <f t="shared" si="36"/>
        <v>39.85560000000001</v>
      </c>
    </row>
    <row r="210" spans="1:9" x14ac:dyDescent="0.25">
      <c r="A210" s="128" t="s">
        <v>25</v>
      </c>
      <c r="B210" s="129">
        <f>SUM(B189:B209)</f>
        <v>38.693262649396331</v>
      </c>
      <c r="C210" s="129">
        <f t="shared" ref="C210:H210" si="37">SUM(C189:C209)</f>
        <v>5.4796898213546559</v>
      </c>
      <c r="D210" s="129">
        <f t="shared" si="37"/>
        <v>364.95164358210508</v>
      </c>
      <c r="E210" s="129">
        <f t="shared" si="37"/>
        <v>28.780284304396048</v>
      </c>
      <c r="F210" s="129">
        <f t="shared" si="37"/>
        <v>0</v>
      </c>
      <c r="G210" s="129">
        <f t="shared" si="37"/>
        <v>1.2243307166166102</v>
      </c>
      <c r="H210" s="130">
        <f t="shared" si="37"/>
        <v>7.3992392834942355E-2</v>
      </c>
      <c r="I210" s="131">
        <f>SUM(I189:I209)</f>
        <v>439.20320346670371</v>
      </c>
    </row>
    <row r="211" spans="1:9" ht="15" thickBot="1" x14ac:dyDescent="0.35">
      <c r="A211" s="61" t="s">
        <v>86</v>
      </c>
      <c r="B211" s="98">
        <f>IF($I210=0,"-",B210/$I210)</f>
        <v>8.8098771466109518E-2</v>
      </c>
      <c r="C211" s="98">
        <f t="shared" ref="C211:H211" si="38">IF($I210=0,"-",C210/$I210)</f>
        <v>1.2476434092699133E-2</v>
      </c>
      <c r="D211" s="98">
        <f t="shared" si="38"/>
        <v>0.83094030440006184</v>
      </c>
      <c r="E211" s="98">
        <f t="shared" si="38"/>
        <v>6.5528402518990059E-2</v>
      </c>
      <c r="F211" s="98">
        <f t="shared" si="38"/>
        <v>0</v>
      </c>
      <c r="G211" s="98">
        <f t="shared" si="38"/>
        <v>2.7876179111462869E-3</v>
      </c>
      <c r="H211" s="98">
        <f t="shared" si="38"/>
        <v>1.6846961099306227E-4</v>
      </c>
      <c r="I211" s="100">
        <f>SUM(B211:H211)</f>
        <v>0.99999999999999978</v>
      </c>
    </row>
    <row r="212" spans="1:9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</row>
    <row r="213" spans="1:9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</row>
    <row r="214" spans="1:9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</row>
    <row r="215" spans="1:9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+B215+C215+D215+E215+G215+H215</f>
        <v>0</v>
      </c>
    </row>
    <row r="216" spans="1:9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39">+B216+C216+D216+E216+G216+H216</f>
        <v>0</v>
      </c>
    </row>
    <row r="217" spans="1:9" x14ac:dyDescent="0.25">
      <c r="A217" s="29" t="s">
        <v>8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39"/>
        <v>0</v>
      </c>
    </row>
    <row r="218" spans="1:9" x14ac:dyDescent="0.25">
      <c r="A218" s="21" t="s">
        <v>9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39"/>
        <v>0</v>
      </c>
    </row>
    <row r="219" spans="1:9" x14ac:dyDescent="0.25">
      <c r="A219" s="29" t="s">
        <v>10</v>
      </c>
      <c r="B219" s="18">
        <v>0</v>
      </c>
      <c r="C219" s="18">
        <v>0</v>
      </c>
      <c r="D219" s="18">
        <v>0</v>
      </c>
      <c r="E219" s="18">
        <v>0</v>
      </c>
      <c r="F219" s="214"/>
      <c r="G219" s="18">
        <v>0</v>
      </c>
      <c r="H219" s="30">
        <v>0</v>
      </c>
      <c r="I219" s="16">
        <f t="shared" si="39"/>
        <v>0</v>
      </c>
    </row>
    <row r="220" spans="1:9" x14ac:dyDescent="0.25">
      <c r="A220" s="21" t="s">
        <v>11</v>
      </c>
      <c r="B220" s="22">
        <v>0</v>
      </c>
      <c r="C220" s="22">
        <v>0</v>
      </c>
      <c r="D220" s="22">
        <v>0</v>
      </c>
      <c r="E220" s="22">
        <v>0</v>
      </c>
      <c r="F220" s="214"/>
      <c r="G220" s="22">
        <v>0</v>
      </c>
      <c r="H220" s="23">
        <v>0</v>
      </c>
      <c r="I220" s="24">
        <f t="shared" si="39"/>
        <v>0</v>
      </c>
    </row>
    <row r="221" spans="1:9" x14ac:dyDescent="0.25">
      <c r="A221" s="29" t="s">
        <v>12</v>
      </c>
      <c r="B221" s="18">
        <v>0</v>
      </c>
      <c r="C221" s="18">
        <v>0</v>
      </c>
      <c r="D221" s="18">
        <v>0</v>
      </c>
      <c r="E221" s="18">
        <v>0</v>
      </c>
      <c r="F221" s="214"/>
      <c r="G221" s="18">
        <v>0</v>
      </c>
      <c r="H221" s="30">
        <v>0</v>
      </c>
      <c r="I221" s="16">
        <f t="shared" si="39"/>
        <v>0</v>
      </c>
    </row>
    <row r="222" spans="1:9" x14ac:dyDescent="0.25">
      <c r="A222" s="21" t="s">
        <v>13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39"/>
        <v>0</v>
      </c>
    </row>
    <row r="223" spans="1:9" x14ac:dyDescent="0.25">
      <c r="A223" s="29" t="s">
        <v>14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39"/>
        <v>0</v>
      </c>
    </row>
    <row r="224" spans="1:9" x14ac:dyDescent="0.25">
      <c r="A224" s="21" t="s">
        <v>15</v>
      </c>
      <c r="B224" s="22">
        <v>0</v>
      </c>
      <c r="C224" s="22">
        <v>0</v>
      </c>
      <c r="D224" s="22">
        <v>1</v>
      </c>
      <c r="E224" s="22">
        <v>0</v>
      </c>
      <c r="F224" s="214"/>
      <c r="G224" s="22">
        <v>0</v>
      </c>
      <c r="H224" s="23">
        <v>0</v>
      </c>
      <c r="I224" s="24">
        <f t="shared" si="39"/>
        <v>1</v>
      </c>
    </row>
    <row r="225" spans="1:9" x14ac:dyDescent="0.25">
      <c r="A225" s="29" t="s">
        <v>16</v>
      </c>
      <c r="B225" s="18">
        <v>0</v>
      </c>
      <c r="C225" s="18">
        <v>0</v>
      </c>
      <c r="D225" s="18">
        <v>0</v>
      </c>
      <c r="E225" s="18">
        <v>0</v>
      </c>
      <c r="F225" s="214"/>
      <c r="G225" s="18">
        <v>0</v>
      </c>
      <c r="H225" s="30">
        <v>0</v>
      </c>
      <c r="I225" s="16">
        <f t="shared" si="39"/>
        <v>0</v>
      </c>
    </row>
    <row r="226" spans="1:9" x14ac:dyDescent="0.25">
      <c r="A226" s="21" t="s">
        <v>17</v>
      </c>
      <c r="B226" s="22">
        <v>0</v>
      </c>
      <c r="C226" s="22">
        <v>0</v>
      </c>
      <c r="D226" s="22">
        <v>0</v>
      </c>
      <c r="E226" s="22">
        <v>0</v>
      </c>
      <c r="F226" s="214"/>
      <c r="G226" s="22">
        <v>0</v>
      </c>
      <c r="H226" s="23">
        <v>0</v>
      </c>
      <c r="I226" s="24">
        <f t="shared" si="39"/>
        <v>0</v>
      </c>
    </row>
    <row r="227" spans="1:9" x14ac:dyDescent="0.25">
      <c r="A227" s="29" t="s">
        <v>136</v>
      </c>
      <c r="B227" s="18">
        <v>0.39888071740380043</v>
      </c>
      <c r="C227" s="18">
        <v>0</v>
      </c>
      <c r="D227" s="18">
        <v>0.18835278480736714</v>
      </c>
      <c r="E227" s="18">
        <v>0.41276649778883245</v>
      </c>
      <c r="F227" s="214"/>
      <c r="G227" s="18">
        <v>0</v>
      </c>
      <c r="H227" s="30">
        <v>0</v>
      </c>
      <c r="I227" s="16">
        <f t="shared" si="39"/>
        <v>1</v>
      </c>
    </row>
    <row r="228" spans="1:9" x14ac:dyDescent="0.25">
      <c r="A228" s="21" t="s">
        <v>18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39"/>
        <v>0</v>
      </c>
    </row>
    <row r="229" spans="1:9" x14ac:dyDescent="0.25">
      <c r="A229" s="29" t="s">
        <v>19</v>
      </c>
      <c r="B229" s="18">
        <v>0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39"/>
        <v>0</v>
      </c>
    </row>
    <row r="230" spans="1:9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39"/>
        <v>0</v>
      </c>
    </row>
    <row r="231" spans="1:9" x14ac:dyDescent="0.25">
      <c r="A231" s="32" t="s">
        <v>58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39"/>
        <v>0</v>
      </c>
    </row>
    <row r="232" spans="1:9" x14ac:dyDescent="0.25">
      <c r="A232" s="21" t="s">
        <v>21</v>
      </c>
      <c r="B232" s="22">
        <v>0</v>
      </c>
      <c r="C232" s="22">
        <v>0</v>
      </c>
      <c r="D232" s="22">
        <v>0</v>
      </c>
      <c r="E232" s="22">
        <v>0</v>
      </c>
      <c r="F232" s="214"/>
      <c r="G232" s="22">
        <v>0</v>
      </c>
      <c r="H232" s="23">
        <v>0</v>
      </c>
      <c r="I232" s="24">
        <f t="shared" si="39"/>
        <v>0</v>
      </c>
    </row>
    <row r="233" spans="1:9" x14ac:dyDescent="0.25">
      <c r="A233" s="32" t="s">
        <v>22</v>
      </c>
      <c r="B233" s="18">
        <v>0</v>
      </c>
      <c r="C233" s="18">
        <v>0</v>
      </c>
      <c r="D233" s="18">
        <v>0</v>
      </c>
      <c r="E233" s="18">
        <v>0</v>
      </c>
      <c r="F233" s="214"/>
      <c r="G233" s="18">
        <v>0</v>
      </c>
      <c r="H233" s="30">
        <v>0</v>
      </c>
      <c r="I233" s="16">
        <f t="shared" si="39"/>
        <v>0</v>
      </c>
    </row>
    <row r="234" spans="1:9" x14ac:dyDescent="0.25">
      <c r="A234" s="21" t="s">
        <v>23</v>
      </c>
      <c r="B234" s="22">
        <v>0</v>
      </c>
      <c r="C234" s="22">
        <v>0</v>
      </c>
      <c r="D234" s="22">
        <v>0</v>
      </c>
      <c r="E234" s="22">
        <v>0</v>
      </c>
      <c r="F234" s="214"/>
      <c r="G234" s="22">
        <v>0</v>
      </c>
      <c r="H234" s="23">
        <v>0</v>
      </c>
      <c r="I234" s="24">
        <f t="shared" si="39"/>
        <v>0</v>
      </c>
    </row>
    <row r="235" spans="1:9" ht="14.4" thickBot="1" x14ac:dyDescent="0.3">
      <c r="A235" s="32" t="s">
        <v>24</v>
      </c>
      <c r="B235" s="18">
        <v>0.14038404535457985</v>
      </c>
      <c r="C235" s="18">
        <v>0</v>
      </c>
      <c r="D235" s="18">
        <v>0.51728393633962266</v>
      </c>
      <c r="E235" s="18">
        <v>0.38313607127770583</v>
      </c>
      <c r="F235" s="215"/>
      <c r="G235" s="18">
        <v>0.11567842737251757</v>
      </c>
      <c r="H235" s="30">
        <v>1.3517519655574056E-2</v>
      </c>
      <c r="I235" s="16">
        <f t="shared" si="39"/>
        <v>1.17</v>
      </c>
    </row>
    <row r="236" spans="1:9" x14ac:dyDescent="0.25">
      <c r="A236" s="128" t="s">
        <v>25</v>
      </c>
      <c r="B236" s="129">
        <f>SUM(B215:B235)</f>
        <v>0.53926476275838031</v>
      </c>
      <c r="C236" s="129">
        <f t="shared" ref="C236:H236" si="40">SUM(C215:C235)</f>
        <v>0</v>
      </c>
      <c r="D236" s="129">
        <f t="shared" si="40"/>
        <v>1.7056367211469898</v>
      </c>
      <c r="E236" s="129">
        <f t="shared" si="40"/>
        <v>0.79590256906653822</v>
      </c>
      <c r="F236" s="129">
        <f t="shared" si="40"/>
        <v>0</v>
      </c>
      <c r="G236" s="129">
        <f t="shared" si="40"/>
        <v>0.11567842737251757</v>
      </c>
      <c r="H236" s="130">
        <f t="shared" si="40"/>
        <v>1.3517519655574056E-2</v>
      </c>
      <c r="I236" s="131">
        <f>SUM(I215:I235)</f>
        <v>3.17</v>
      </c>
    </row>
    <row r="237" spans="1:9" ht="15" thickBot="1" x14ac:dyDescent="0.35">
      <c r="A237" s="61" t="s">
        <v>86</v>
      </c>
      <c r="B237" s="98">
        <f>IF($I236=0,"-",B236/$I236)</f>
        <v>0.1701150671162083</v>
      </c>
      <c r="C237" s="98">
        <f t="shared" ref="C237:H237" si="41">IF($I236=0,"-",C236/$I236)</f>
        <v>0</v>
      </c>
      <c r="D237" s="98">
        <f t="shared" si="41"/>
        <v>0.53805574799589584</v>
      </c>
      <c r="E237" s="98">
        <f t="shared" si="41"/>
        <v>0.25107336563613192</v>
      </c>
      <c r="F237" s="98">
        <f t="shared" si="41"/>
        <v>0</v>
      </c>
      <c r="G237" s="98">
        <f t="shared" si="41"/>
        <v>3.6491617467671163E-2</v>
      </c>
      <c r="H237" s="98">
        <f t="shared" si="41"/>
        <v>4.2642017840927625E-3</v>
      </c>
      <c r="I237" s="100">
        <f>SUM(B237:H237)</f>
        <v>1</v>
      </c>
    </row>
    <row r="238" spans="1:9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</row>
    <row r="239" spans="1:9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</row>
    <row r="240" spans="1:9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</row>
    <row r="241" spans="1:9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+B241+C241+D241+E241+G241+H241</f>
        <v>0</v>
      </c>
    </row>
    <row r="242" spans="1:9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42">+B242+C242+D242+E242+G242+H242</f>
        <v>0</v>
      </c>
    </row>
    <row r="243" spans="1:9" x14ac:dyDescent="0.25">
      <c r="A243" s="29" t="s">
        <v>8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42"/>
        <v>0</v>
      </c>
    </row>
    <row r="244" spans="1:9" x14ac:dyDescent="0.25">
      <c r="A244" s="21" t="s">
        <v>9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42"/>
        <v>0</v>
      </c>
    </row>
    <row r="245" spans="1:9" x14ac:dyDescent="0.25">
      <c r="A245" s="29" t="s">
        <v>10</v>
      </c>
      <c r="B245" s="18">
        <v>0</v>
      </c>
      <c r="C245" s="18">
        <v>0</v>
      </c>
      <c r="D245" s="18">
        <v>0</v>
      </c>
      <c r="E245" s="18">
        <v>0</v>
      </c>
      <c r="F245" s="214"/>
      <c r="G245" s="18">
        <v>0</v>
      </c>
      <c r="H245" s="30">
        <v>0</v>
      </c>
      <c r="I245" s="16">
        <f t="shared" si="42"/>
        <v>0</v>
      </c>
    </row>
    <row r="246" spans="1:9" x14ac:dyDescent="0.25">
      <c r="A246" s="21" t="s">
        <v>11</v>
      </c>
      <c r="B246" s="22">
        <v>9.5525268046629405E-9</v>
      </c>
      <c r="C246" s="22">
        <v>9.5525268046629405E-9</v>
      </c>
      <c r="D246" s="22">
        <v>9.5525268046629405E-9</v>
      </c>
      <c r="E246" s="22">
        <v>1.4543227146028162E-3</v>
      </c>
      <c r="F246" s="214"/>
      <c r="G246" s="22">
        <v>0</v>
      </c>
      <c r="H246" s="23">
        <v>0</v>
      </c>
      <c r="I246" s="24">
        <f t="shared" si="42"/>
        <v>1.4543513721832302E-3</v>
      </c>
    </row>
    <row r="247" spans="1:9" x14ac:dyDescent="0.25">
      <c r="A247" s="29" t="s">
        <v>12</v>
      </c>
      <c r="B247" s="18">
        <v>0</v>
      </c>
      <c r="C247" s="18">
        <v>0</v>
      </c>
      <c r="D247" s="18">
        <v>0</v>
      </c>
      <c r="E247" s="18">
        <v>0</v>
      </c>
      <c r="F247" s="214"/>
      <c r="G247" s="18">
        <v>0</v>
      </c>
      <c r="H247" s="30">
        <v>0</v>
      </c>
      <c r="I247" s="16">
        <f t="shared" si="42"/>
        <v>0</v>
      </c>
    </row>
    <row r="248" spans="1:9" x14ac:dyDescent="0.25">
      <c r="A248" s="21" t="s">
        <v>13</v>
      </c>
      <c r="B248" s="22">
        <v>8.6064696002092306E-9</v>
      </c>
      <c r="C248" s="22">
        <v>8.6064696002092306E-9</v>
      </c>
      <c r="D248" s="22">
        <v>8.6064696002092306E-9</v>
      </c>
      <c r="E248" s="22">
        <v>0.25799474987855003</v>
      </c>
      <c r="F248" s="214"/>
      <c r="G248" s="22">
        <v>0</v>
      </c>
      <c r="H248" s="23">
        <v>0</v>
      </c>
      <c r="I248" s="24">
        <f t="shared" si="42"/>
        <v>0.25799477569795881</v>
      </c>
    </row>
    <row r="249" spans="1:9" x14ac:dyDescent="0.25">
      <c r="A249" s="29" t="s">
        <v>14</v>
      </c>
      <c r="B249" s="18">
        <v>2.6066273469193559</v>
      </c>
      <c r="C249" s="18">
        <v>5.7076253382829269E-3</v>
      </c>
      <c r="D249" s="18">
        <v>1.3876650277423612</v>
      </c>
      <c r="E249" s="18">
        <v>0</v>
      </c>
      <c r="F249" s="214"/>
      <c r="G249" s="18">
        <v>0</v>
      </c>
      <c r="H249" s="30">
        <v>0</v>
      </c>
      <c r="I249" s="16">
        <f t="shared" si="42"/>
        <v>4</v>
      </c>
    </row>
    <row r="250" spans="1:9" x14ac:dyDescent="0.25">
      <c r="A250" s="21" t="s">
        <v>15</v>
      </c>
      <c r="B250" s="22">
        <v>8.586862239347699</v>
      </c>
      <c r="C250" s="22">
        <v>4.3265803886301425E-5</v>
      </c>
      <c r="D250" s="22">
        <v>2.4130944948484143</v>
      </c>
      <c r="E250" s="22">
        <v>0</v>
      </c>
      <c r="F250" s="214"/>
      <c r="G250" s="22">
        <v>0</v>
      </c>
      <c r="H250" s="23">
        <v>0</v>
      </c>
      <c r="I250" s="24">
        <f t="shared" si="42"/>
        <v>11</v>
      </c>
    </row>
    <row r="251" spans="1:9" x14ac:dyDescent="0.25">
      <c r="A251" s="29" t="s">
        <v>16</v>
      </c>
      <c r="B251" s="18">
        <v>2.0096542747084105</v>
      </c>
      <c r="C251" s="18">
        <v>8.749999967187501E-9</v>
      </c>
      <c r="D251" s="18">
        <v>4.8806197112030141</v>
      </c>
      <c r="E251" s="18">
        <v>0.10972600533857521</v>
      </c>
      <c r="F251" s="214"/>
      <c r="G251" s="18">
        <v>0</v>
      </c>
      <c r="H251" s="30">
        <v>0</v>
      </c>
      <c r="I251" s="16">
        <f t="shared" si="42"/>
        <v>6.9999999999999991</v>
      </c>
    </row>
    <row r="252" spans="1:9" x14ac:dyDescent="0.25">
      <c r="A252" s="21" t="s">
        <v>17</v>
      </c>
      <c r="B252" s="22">
        <v>0</v>
      </c>
      <c r="C252" s="22">
        <v>0</v>
      </c>
      <c r="D252" s="22">
        <v>0</v>
      </c>
      <c r="E252" s="22">
        <v>0</v>
      </c>
      <c r="F252" s="214"/>
      <c r="G252" s="22">
        <v>0</v>
      </c>
      <c r="H252" s="23">
        <v>0</v>
      </c>
      <c r="I252" s="24">
        <f t="shared" si="42"/>
        <v>0</v>
      </c>
    </row>
    <row r="253" spans="1:9" x14ac:dyDescent="0.25">
      <c r="A253" s="29" t="s">
        <v>136</v>
      </c>
      <c r="B253" s="18">
        <v>32.812901650646843</v>
      </c>
      <c r="C253" s="18">
        <v>2.2322430116134178</v>
      </c>
      <c r="D253" s="18">
        <v>29.95485533773974</v>
      </c>
      <c r="E253" s="18">
        <v>0</v>
      </c>
      <c r="F253" s="214"/>
      <c r="G253" s="18">
        <v>0</v>
      </c>
      <c r="H253" s="30">
        <v>0</v>
      </c>
      <c r="I253" s="16">
        <f t="shared" si="42"/>
        <v>65</v>
      </c>
    </row>
    <row r="254" spans="1:9" x14ac:dyDescent="0.25">
      <c r="A254" s="21" t="s">
        <v>18</v>
      </c>
      <c r="B254" s="22">
        <v>0</v>
      </c>
      <c r="C254" s="22">
        <v>0</v>
      </c>
      <c r="D254" s="22">
        <v>0</v>
      </c>
      <c r="E254" s="22">
        <v>0</v>
      </c>
      <c r="F254" s="214"/>
      <c r="G254" s="22">
        <v>0</v>
      </c>
      <c r="H254" s="23">
        <v>0</v>
      </c>
      <c r="I254" s="24">
        <f t="shared" si="42"/>
        <v>0</v>
      </c>
    </row>
    <row r="255" spans="1:9" x14ac:dyDescent="0.25">
      <c r="A255" s="29" t="s">
        <v>19</v>
      </c>
      <c r="B255" s="18">
        <v>0</v>
      </c>
      <c r="C255" s="18">
        <v>0</v>
      </c>
      <c r="D255" s="18">
        <v>0</v>
      </c>
      <c r="E255" s="18">
        <v>0</v>
      </c>
      <c r="F255" s="214"/>
      <c r="G255" s="18">
        <v>0</v>
      </c>
      <c r="H255" s="30">
        <v>0</v>
      </c>
      <c r="I255" s="16">
        <f t="shared" si="42"/>
        <v>0</v>
      </c>
    </row>
    <row r="256" spans="1:9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42"/>
        <v>0</v>
      </c>
    </row>
    <row r="257" spans="1:9" x14ac:dyDescent="0.25">
      <c r="A257" s="32" t="s">
        <v>58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42"/>
        <v>0</v>
      </c>
    </row>
    <row r="258" spans="1:9" x14ac:dyDescent="0.25">
      <c r="A258" s="21" t="s">
        <v>21</v>
      </c>
      <c r="B258" s="22">
        <v>0</v>
      </c>
      <c r="C258" s="22">
        <v>0</v>
      </c>
      <c r="D258" s="22">
        <v>0</v>
      </c>
      <c r="E258" s="22">
        <v>0</v>
      </c>
      <c r="F258" s="214"/>
      <c r="G258" s="22">
        <v>0</v>
      </c>
      <c r="H258" s="23">
        <v>0</v>
      </c>
      <c r="I258" s="24">
        <f t="shared" si="42"/>
        <v>0</v>
      </c>
    </row>
    <row r="259" spans="1:9" x14ac:dyDescent="0.25">
      <c r="A259" s="32" t="s">
        <v>22</v>
      </c>
      <c r="B259" s="18">
        <v>0</v>
      </c>
      <c r="C259" s="18">
        <v>0</v>
      </c>
      <c r="D259" s="18">
        <v>0</v>
      </c>
      <c r="E259" s="18">
        <v>0</v>
      </c>
      <c r="F259" s="214"/>
      <c r="G259" s="18">
        <v>0</v>
      </c>
      <c r="H259" s="30">
        <v>0</v>
      </c>
      <c r="I259" s="16">
        <f t="shared" si="42"/>
        <v>0</v>
      </c>
    </row>
    <row r="260" spans="1:9" x14ac:dyDescent="0.25">
      <c r="A260" s="21" t="s">
        <v>23</v>
      </c>
      <c r="B260" s="22">
        <v>0</v>
      </c>
      <c r="C260" s="22">
        <v>0</v>
      </c>
      <c r="D260" s="22">
        <v>0</v>
      </c>
      <c r="E260" s="22">
        <v>0</v>
      </c>
      <c r="F260" s="214"/>
      <c r="G260" s="22">
        <v>0</v>
      </c>
      <c r="H260" s="23">
        <v>0</v>
      </c>
      <c r="I260" s="24">
        <f t="shared" si="42"/>
        <v>0</v>
      </c>
    </row>
    <row r="261" spans="1:9" ht="14.4" thickBot="1" x14ac:dyDescent="0.3">
      <c r="A261" s="32" t="s">
        <v>24</v>
      </c>
      <c r="B261" s="18">
        <v>2.0712668034638151</v>
      </c>
      <c r="C261" s="18">
        <v>5.0685217765796256E-3</v>
      </c>
      <c r="D261" s="18">
        <v>32.599752434943468</v>
      </c>
      <c r="E261" s="18">
        <v>20.620022180871779</v>
      </c>
      <c r="F261" s="215"/>
      <c r="G261" s="18">
        <v>39.611585756206743</v>
      </c>
      <c r="H261" s="30">
        <v>1.0251043027376059</v>
      </c>
      <c r="I261" s="16">
        <f t="shared" si="42"/>
        <v>95.932799999999986</v>
      </c>
    </row>
    <row r="262" spans="1:9" x14ac:dyDescent="0.25">
      <c r="A262" s="128" t="s">
        <v>25</v>
      </c>
      <c r="B262" s="129">
        <f>SUM(B241:B261)</f>
        <v>48.087312333245123</v>
      </c>
      <c r="C262" s="129">
        <f t="shared" ref="C262:H262" si="43">SUM(C241:C261)</f>
        <v>2.2430624514411632</v>
      </c>
      <c r="D262" s="129">
        <f t="shared" si="43"/>
        <v>71.235987024635989</v>
      </c>
      <c r="E262" s="129">
        <f t="shared" si="43"/>
        <v>20.989197258803507</v>
      </c>
      <c r="F262" s="129">
        <f t="shared" si="43"/>
        <v>0</v>
      </c>
      <c r="G262" s="129">
        <f t="shared" si="43"/>
        <v>39.611585756206743</v>
      </c>
      <c r="H262" s="130">
        <f t="shared" si="43"/>
        <v>1.0251043027376059</v>
      </c>
      <c r="I262" s="131">
        <f>SUM(I241:I261)</f>
        <v>183.19224912707011</v>
      </c>
    </row>
    <row r="263" spans="1:9" ht="15" thickBot="1" x14ac:dyDescent="0.35">
      <c r="A263" s="61" t="s">
        <v>86</v>
      </c>
      <c r="B263" s="98">
        <f>IF($I262=0,"-",B262/$I262)</f>
        <v>0.26249643509693288</v>
      </c>
      <c r="C263" s="98">
        <f t="shared" ref="C263:H263" si="44">IF($I262=0,"-",C262/$I262)</f>
        <v>1.2244308709181672E-2</v>
      </c>
      <c r="D263" s="98">
        <f t="shared" si="44"/>
        <v>0.38885917588807817</v>
      </c>
      <c r="E263" s="98">
        <f t="shared" si="44"/>
        <v>0.1145747014888413</v>
      </c>
      <c r="F263" s="98">
        <f t="shared" si="44"/>
        <v>0</v>
      </c>
      <c r="G263" s="98">
        <f t="shared" si="44"/>
        <v>0.21622959456505403</v>
      </c>
      <c r="H263" s="98">
        <f t="shared" si="44"/>
        <v>5.5957842519120385E-3</v>
      </c>
      <c r="I263" s="100">
        <f>SUM(B263:H263)</f>
        <v>1.0000000000000002</v>
      </c>
    </row>
    <row r="264" spans="1:9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</row>
    <row r="265" spans="1:9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</row>
    <row r="266" spans="1:9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</row>
    <row r="267" spans="1:9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+B267+C267+D267+E267+G267+H267</f>
        <v>0</v>
      </c>
    </row>
    <row r="268" spans="1:9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45">+B268+C268+D268+E268+G268+H268</f>
        <v>0</v>
      </c>
    </row>
    <row r="269" spans="1:9" x14ac:dyDescent="0.25">
      <c r="A269" s="29" t="s">
        <v>8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45"/>
        <v>0</v>
      </c>
    </row>
    <row r="270" spans="1:9" x14ac:dyDescent="0.25">
      <c r="A270" s="21" t="s">
        <v>9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45"/>
        <v>0</v>
      </c>
    </row>
    <row r="271" spans="1:9" x14ac:dyDescent="0.25">
      <c r="A271" s="29" t="s">
        <v>10</v>
      </c>
      <c r="B271" s="18">
        <v>0</v>
      </c>
      <c r="C271" s="18">
        <v>0</v>
      </c>
      <c r="D271" s="18">
        <v>0</v>
      </c>
      <c r="E271" s="18">
        <v>0</v>
      </c>
      <c r="F271" s="214"/>
      <c r="G271" s="18">
        <v>0</v>
      </c>
      <c r="H271" s="30">
        <v>0</v>
      </c>
      <c r="I271" s="16">
        <f>+B271+C271+D271+E271+G271+H271</f>
        <v>0</v>
      </c>
    </row>
    <row r="272" spans="1:9" x14ac:dyDescent="0.25">
      <c r="A272" s="21" t="s">
        <v>11</v>
      </c>
      <c r="B272" s="22">
        <v>9.5521973587367604E-9</v>
      </c>
      <c r="C272" s="22">
        <v>9.5521973587367604E-9</v>
      </c>
      <c r="D272" s="22">
        <v>9.5521973587367604E-9</v>
      </c>
      <c r="E272" s="22">
        <v>5.2877010548134048E-4</v>
      </c>
      <c r="F272" s="214"/>
      <c r="G272" s="22">
        <v>0</v>
      </c>
      <c r="H272" s="23">
        <v>0</v>
      </c>
      <c r="I272" s="24">
        <f t="shared" si="45"/>
        <v>5.2879876207341666E-4</v>
      </c>
    </row>
    <row r="273" spans="1:9" x14ac:dyDescent="0.25">
      <c r="A273" s="29" t="s">
        <v>12</v>
      </c>
      <c r="B273" s="18">
        <v>0</v>
      </c>
      <c r="C273" s="18">
        <v>0</v>
      </c>
      <c r="D273" s="18">
        <v>0</v>
      </c>
      <c r="E273" s="18">
        <v>0</v>
      </c>
      <c r="F273" s="214"/>
      <c r="G273" s="18">
        <v>0</v>
      </c>
      <c r="H273" s="30">
        <v>0</v>
      </c>
      <c r="I273" s="16">
        <f t="shared" si="45"/>
        <v>0</v>
      </c>
    </row>
    <row r="274" spans="1:9" x14ac:dyDescent="0.25">
      <c r="A274" s="21" t="s">
        <v>13</v>
      </c>
      <c r="B274" s="22">
        <v>8.606470438859824E-9</v>
      </c>
      <c r="C274" s="22">
        <v>8.606470438859824E-9</v>
      </c>
      <c r="D274" s="22">
        <v>8.606470438859824E-9</v>
      </c>
      <c r="E274" s="22">
        <v>9.8058386624169636</v>
      </c>
      <c r="F274" s="214"/>
      <c r="G274" s="22">
        <v>0</v>
      </c>
      <c r="H274" s="23">
        <v>0</v>
      </c>
      <c r="I274" s="24">
        <f t="shared" si="45"/>
        <v>9.8058386882363742</v>
      </c>
    </row>
    <row r="275" spans="1:9" x14ac:dyDescent="0.25">
      <c r="A275" s="29" t="s">
        <v>14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45"/>
        <v>0</v>
      </c>
    </row>
    <row r="276" spans="1:9" x14ac:dyDescent="0.25">
      <c r="A276" s="21" t="s">
        <v>15</v>
      </c>
      <c r="B276" s="22">
        <v>5.5475877837868914</v>
      </c>
      <c r="C276" s="22">
        <v>6.248246459311404</v>
      </c>
      <c r="D276" s="22">
        <v>3.204165756901705</v>
      </c>
      <c r="E276" s="22">
        <v>0</v>
      </c>
      <c r="F276" s="214"/>
      <c r="G276" s="22">
        <v>0</v>
      </c>
      <c r="H276" s="23">
        <v>0</v>
      </c>
      <c r="I276" s="24">
        <f t="shared" si="45"/>
        <v>15</v>
      </c>
    </row>
    <row r="277" spans="1:9" x14ac:dyDescent="0.25">
      <c r="A277" s="29" t="s">
        <v>16</v>
      </c>
      <c r="B277" s="18">
        <v>0</v>
      </c>
      <c r="C277" s="18">
        <v>0</v>
      </c>
      <c r="D277" s="18">
        <v>0</v>
      </c>
      <c r="E277" s="18">
        <v>0</v>
      </c>
      <c r="F277" s="214"/>
      <c r="G277" s="18">
        <v>0</v>
      </c>
      <c r="H277" s="30">
        <v>0</v>
      </c>
      <c r="I277" s="16">
        <f t="shared" si="45"/>
        <v>0</v>
      </c>
    </row>
    <row r="278" spans="1:9" x14ac:dyDescent="0.25">
      <c r="A278" s="21" t="s">
        <v>17</v>
      </c>
      <c r="B278" s="22">
        <v>0</v>
      </c>
      <c r="C278" s="22">
        <v>0</v>
      </c>
      <c r="D278" s="22">
        <v>0</v>
      </c>
      <c r="E278" s="22">
        <v>0</v>
      </c>
      <c r="F278" s="214"/>
      <c r="G278" s="22">
        <v>0</v>
      </c>
      <c r="H278" s="23">
        <v>0</v>
      </c>
      <c r="I278" s="24">
        <f t="shared" si="45"/>
        <v>0</v>
      </c>
    </row>
    <row r="279" spans="1:9" x14ac:dyDescent="0.25">
      <c r="A279" s="29" t="s">
        <v>136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45"/>
        <v>0</v>
      </c>
    </row>
    <row r="280" spans="1:9" x14ac:dyDescent="0.25">
      <c r="A280" s="21" t="s">
        <v>18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45"/>
        <v>0</v>
      </c>
    </row>
    <row r="281" spans="1:9" x14ac:dyDescent="0.25">
      <c r="A281" s="29" t="s">
        <v>19</v>
      </c>
      <c r="B281" s="18">
        <v>0</v>
      </c>
      <c r="C281" s="18">
        <v>0</v>
      </c>
      <c r="D281" s="18">
        <v>0</v>
      </c>
      <c r="E281" s="18">
        <v>0</v>
      </c>
      <c r="F281" s="214"/>
      <c r="G281" s="18">
        <v>0</v>
      </c>
      <c r="H281" s="30">
        <v>0</v>
      </c>
      <c r="I281" s="16">
        <f t="shared" si="45"/>
        <v>0</v>
      </c>
    </row>
    <row r="282" spans="1:9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45"/>
        <v>0</v>
      </c>
    </row>
    <row r="283" spans="1:9" x14ac:dyDescent="0.25">
      <c r="A283" s="32" t="s">
        <v>58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45"/>
        <v>0</v>
      </c>
    </row>
    <row r="284" spans="1:9" x14ac:dyDescent="0.25">
      <c r="A284" s="21" t="s">
        <v>21</v>
      </c>
      <c r="B284" s="22">
        <v>0</v>
      </c>
      <c r="C284" s="22">
        <v>0</v>
      </c>
      <c r="D284" s="22">
        <v>0</v>
      </c>
      <c r="E284" s="22">
        <v>0</v>
      </c>
      <c r="F284" s="214"/>
      <c r="G284" s="22">
        <v>0</v>
      </c>
      <c r="H284" s="23">
        <v>0</v>
      </c>
      <c r="I284" s="24">
        <f t="shared" si="45"/>
        <v>0</v>
      </c>
    </row>
    <row r="285" spans="1:9" x14ac:dyDescent="0.25">
      <c r="A285" s="32" t="s">
        <v>22</v>
      </c>
      <c r="B285" s="18">
        <v>0</v>
      </c>
      <c r="C285" s="18">
        <v>0</v>
      </c>
      <c r="D285" s="18">
        <v>0</v>
      </c>
      <c r="E285" s="18">
        <v>0</v>
      </c>
      <c r="F285" s="214"/>
      <c r="G285" s="18">
        <v>0</v>
      </c>
      <c r="H285" s="30">
        <v>0</v>
      </c>
      <c r="I285" s="16">
        <f t="shared" si="45"/>
        <v>0</v>
      </c>
    </row>
    <row r="286" spans="1:9" x14ac:dyDescent="0.25">
      <c r="A286" s="21" t="s">
        <v>23</v>
      </c>
      <c r="B286" s="22">
        <v>0</v>
      </c>
      <c r="C286" s="22">
        <v>0</v>
      </c>
      <c r="D286" s="22">
        <v>0</v>
      </c>
      <c r="E286" s="22">
        <v>0</v>
      </c>
      <c r="F286" s="214"/>
      <c r="G286" s="22">
        <v>0</v>
      </c>
      <c r="H286" s="23">
        <v>0</v>
      </c>
      <c r="I286" s="24">
        <f t="shared" si="45"/>
        <v>0</v>
      </c>
    </row>
    <row r="287" spans="1:9" ht="14.4" thickBot="1" x14ac:dyDescent="0.3">
      <c r="A287" s="32" t="s">
        <v>24</v>
      </c>
      <c r="B287" s="18">
        <v>2.1544085665853949E-3</v>
      </c>
      <c r="C287" s="18">
        <v>9.7641963034801262E-9</v>
      </c>
      <c r="D287" s="18">
        <v>5.8528714841273137</v>
      </c>
      <c r="E287" s="18">
        <v>1.3396981915248378</v>
      </c>
      <c r="F287" s="215"/>
      <c r="G287" s="18">
        <v>0.10967590601706727</v>
      </c>
      <c r="H287" s="30">
        <v>0</v>
      </c>
      <c r="I287" s="16">
        <f t="shared" si="45"/>
        <v>7.3044000000000002</v>
      </c>
    </row>
    <row r="288" spans="1:9" x14ac:dyDescent="0.25">
      <c r="A288" s="128" t="s">
        <v>25</v>
      </c>
      <c r="B288" s="129">
        <f>SUM(B267:B287)</f>
        <v>5.5497422105121439</v>
      </c>
      <c r="C288" s="129">
        <f t="shared" ref="C288:H288" si="46">SUM(C267:C287)</f>
        <v>6.248246487234268</v>
      </c>
      <c r="D288" s="129">
        <f t="shared" si="46"/>
        <v>9.0570372591876875</v>
      </c>
      <c r="E288" s="129">
        <f t="shared" si="46"/>
        <v>11.146065624047282</v>
      </c>
      <c r="F288" s="129">
        <f t="shared" si="46"/>
        <v>0</v>
      </c>
      <c r="G288" s="129">
        <f t="shared" si="46"/>
        <v>0.10967590601706727</v>
      </c>
      <c r="H288" s="130">
        <f t="shared" si="46"/>
        <v>0</v>
      </c>
      <c r="I288" s="131">
        <f>SUM(I267:I287)</f>
        <v>32.110767486998448</v>
      </c>
    </row>
    <row r="289" spans="1:9" ht="15" thickBot="1" x14ac:dyDescent="0.35">
      <c r="A289" s="61" t="s">
        <v>86</v>
      </c>
      <c r="B289" s="98">
        <f>IF($I288=0,"-",B288/$I288)</f>
        <v>0.17283119167921532</v>
      </c>
      <c r="C289" s="98">
        <f t="shared" ref="C289:H289" si="47">IF($I288=0,"-",C288/$I288)</f>
        <v>0.19458415280058827</v>
      </c>
      <c r="D289" s="98">
        <f t="shared" si="47"/>
        <v>0.28205608174438229</v>
      </c>
      <c r="E289" s="98">
        <f t="shared" si="47"/>
        <v>0.34711302458156096</v>
      </c>
      <c r="F289" s="98">
        <f t="shared" si="47"/>
        <v>0</v>
      </c>
      <c r="G289" s="98">
        <f t="shared" si="47"/>
        <v>3.4155491942531335E-3</v>
      </c>
      <c r="H289" s="98">
        <f t="shared" si="47"/>
        <v>0</v>
      </c>
      <c r="I289" s="100">
        <f>SUM(B289:H289)</f>
        <v>1</v>
      </c>
    </row>
    <row r="290" spans="1:9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</row>
    <row r="291" spans="1:9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</row>
    <row r="292" spans="1:9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</row>
    <row r="293" spans="1:9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+B293+C293+D293+E293+G293+H293</f>
        <v>0</v>
      </c>
    </row>
    <row r="294" spans="1:9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48">+B294+C294+D294+E294+G294+H294</f>
        <v>0</v>
      </c>
    </row>
    <row r="295" spans="1:9" x14ac:dyDescent="0.25">
      <c r="A295" s="29" t="s">
        <v>8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48"/>
        <v>0</v>
      </c>
    </row>
    <row r="296" spans="1:9" x14ac:dyDescent="0.25">
      <c r="A296" s="21" t="s">
        <v>9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48"/>
        <v>0</v>
      </c>
    </row>
    <row r="297" spans="1:9" x14ac:dyDescent="0.25">
      <c r="A297" s="29" t="s">
        <v>10</v>
      </c>
      <c r="B297" s="18">
        <v>0</v>
      </c>
      <c r="C297" s="18">
        <v>0</v>
      </c>
      <c r="D297" s="18">
        <v>0</v>
      </c>
      <c r="E297" s="18">
        <v>0</v>
      </c>
      <c r="F297" s="214"/>
      <c r="G297" s="18">
        <v>0</v>
      </c>
      <c r="H297" s="30">
        <v>0</v>
      </c>
      <c r="I297" s="16">
        <f t="shared" si="48"/>
        <v>0</v>
      </c>
    </row>
    <row r="298" spans="1:9" x14ac:dyDescent="0.25">
      <c r="A298" s="21" t="s">
        <v>11</v>
      </c>
      <c r="B298" s="22">
        <v>0</v>
      </c>
      <c r="C298" s="22">
        <v>0</v>
      </c>
      <c r="D298" s="22">
        <v>0</v>
      </c>
      <c r="E298" s="22">
        <v>0</v>
      </c>
      <c r="F298" s="214"/>
      <c r="G298" s="22">
        <v>0</v>
      </c>
      <c r="H298" s="23">
        <v>0</v>
      </c>
      <c r="I298" s="24">
        <f t="shared" si="48"/>
        <v>0</v>
      </c>
    </row>
    <row r="299" spans="1:9" x14ac:dyDescent="0.25">
      <c r="A299" s="29" t="s">
        <v>12</v>
      </c>
      <c r="B299" s="18">
        <v>0</v>
      </c>
      <c r="C299" s="18">
        <v>0</v>
      </c>
      <c r="D299" s="18">
        <v>0</v>
      </c>
      <c r="E299" s="18">
        <v>0</v>
      </c>
      <c r="F299" s="214"/>
      <c r="G299" s="18">
        <v>0</v>
      </c>
      <c r="H299" s="30">
        <v>0</v>
      </c>
      <c r="I299" s="16">
        <f t="shared" si="48"/>
        <v>0</v>
      </c>
    </row>
    <row r="300" spans="1:9" x14ac:dyDescent="0.25">
      <c r="A300" s="21" t="s">
        <v>13</v>
      </c>
      <c r="B300" s="22">
        <v>0</v>
      </c>
      <c r="C300" s="22">
        <v>0</v>
      </c>
      <c r="D300" s="22">
        <v>0</v>
      </c>
      <c r="E300" s="22">
        <v>0.22568500004020867</v>
      </c>
      <c r="F300" s="214"/>
      <c r="G300" s="22">
        <v>0</v>
      </c>
      <c r="H300" s="23">
        <v>0</v>
      </c>
      <c r="I300" s="24">
        <f t="shared" si="48"/>
        <v>0.22568500004020867</v>
      </c>
    </row>
    <row r="301" spans="1:9" x14ac:dyDescent="0.25">
      <c r="A301" s="29" t="s">
        <v>14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48"/>
        <v>0</v>
      </c>
    </row>
    <row r="302" spans="1:9" x14ac:dyDescent="0.25">
      <c r="A302" s="21" t="s">
        <v>15</v>
      </c>
      <c r="B302" s="22">
        <v>35.896219724224878</v>
      </c>
      <c r="C302" s="22">
        <v>163.81530521955966</v>
      </c>
      <c r="D302" s="22">
        <v>8.2884750562154537</v>
      </c>
      <c r="E302" s="22">
        <v>0</v>
      </c>
      <c r="F302" s="214"/>
      <c r="G302" s="22">
        <v>0</v>
      </c>
      <c r="H302" s="23">
        <v>0</v>
      </c>
      <c r="I302" s="24">
        <f t="shared" si="48"/>
        <v>207.99999999999997</v>
      </c>
    </row>
    <row r="303" spans="1:9" x14ac:dyDescent="0.25">
      <c r="A303" s="29" t="s">
        <v>16</v>
      </c>
      <c r="B303" s="18">
        <v>1.0559331066376944E-2</v>
      </c>
      <c r="C303" s="18">
        <v>5.8649692541977458</v>
      </c>
      <c r="D303" s="18">
        <v>2.1244714147358761</v>
      </c>
      <c r="E303" s="18">
        <v>0</v>
      </c>
      <c r="F303" s="214"/>
      <c r="G303" s="18">
        <v>0</v>
      </c>
      <c r="H303" s="30">
        <v>0</v>
      </c>
      <c r="I303" s="16">
        <f t="shared" si="48"/>
        <v>7.9999999999999982</v>
      </c>
    </row>
    <row r="304" spans="1:9" x14ac:dyDescent="0.25">
      <c r="A304" s="21" t="s">
        <v>17</v>
      </c>
      <c r="B304" s="22">
        <v>0</v>
      </c>
      <c r="C304" s="22">
        <v>0</v>
      </c>
      <c r="D304" s="22">
        <v>0</v>
      </c>
      <c r="E304" s="22">
        <v>0</v>
      </c>
      <c r="F304" s="214"/>
      <c r="G304" s="22">
        <v>0</v>
      </c>
      <c r="H304" s="23">
        <v>0</v>
      </c>
      <c r="I304" s="24">
        <f t="shared" si="48"/>
        <v>0</v>
      </c>
    </row>
    <row r="305" spans="1:9" x14ac:dyDescent="0.25">
      <c r="A305" s="29" t="s">
        <v>136</v>
      </c>
      <c r="B305" s="18">
        <v>8.6705840154582638</v>
      </c>
      <c r="C305" s="18">
        <v>199.36800096661446</v>
      </c>
      <c r="D305" s="18">
        <v>16.829782518533346</v>
      </c>
      <c r="E305" s="18">
        <v>1.1316324993939286</v>
      </c>
      <c r="F305" s="214"/>
      <c r="G305" s="18">
        <v>0</v>
      </c>
      <c r="H305" s="30">
        <v>0</v>
      </c>
      <c r="I305" s="16">
        <f t="shared" si="48"/>
        <v>226</v>
      </c>
    </row>
    <row r="306" spans="1:9" x14ac:dyDescent="0.25">
      <c r="A306" s="21" t="s">
        <v>18</v>
      </c>
      <c r="B306" s="22">
        <v>0</v>
      </c>
      <c r="C306" s="22">
        <v>0</v>
      </c>
      <c r="D306" s="22">
        <v>0</v>
      </c>
      <c r="E306" s="22">
        <v>0</v>
      </c>
      <c r="F306" s="214"/>
      <c r="G306" s="22">
        <v>0</v>
      </c>
      <c r="H306" s="23">
        <v>0</v>
      </c>
      <c r="I306" s="24">
        <f t="shared" si="48"/>
        <v>0</v>
      </c>
    </row>
    <row r="307" spans="1:9" x14ac:dyDescent="0.25">
      <c r="A307" s="29" t="s">
        <v>19</v>
      </c>
      <c r="B307" s="18">
        <v>0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48"/>
        <v>0</v>
      </c>
    </row>
    <row r="308" spans="1:9" x14ac:dyDescent="0.25">
      <c r="A308" s="21" t="s">
        <v>20</v>
      </c>
      <c r="B308" s="22">
        <v>2</v>
      </c>
      <c r="C308" s="22">
        <v>3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48"/>
        <v>5</v>
      </c>
    </row>
    <row r="309" spans="1:9" x14ac:dyDescent="0.25">
      <c r="A309" s="32" t="s">
        <v>58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48"/>
        <v>0</v>
      </c>
    </row>
    <row r="310" spans="1:9" x14ac:dyDescent="0.25">
      <c r="A310" s="21" t="s">
        <v>21</v>
      </c>
      <c r="B310" s="22">
        <v>0</v>
      </c>
      <c r="C310" s="22">
        <v>0</v>
      </c>
      <c r="D310" s="22">
        <v>0</v>
      </c>
      <c r="E310" s="22">
        <v>0</v>
      </c>
      <c r="F310" s="214"/>
      <c r="G310" s="22">
        <v>0</v>
      </c>
      <c r="H310" s="23">
        <v>0</v>
      </c>
      <c r="I310" s="24">
        <f t="shared" si="48"/>
        <v>0</v>
      </c>
    </row>
    <row r="311" spans="1:9" x14ac:dyDescent="0.25">
      <c r="A311" s="32" t="s">
        <v>22</v>
      </c>
      <c r="B311" s="18">
        <v>0</v>
      </c>
      <c r="C311" s="18">
        <v>0</v>
      </c>
      <c r="D311" s="18">
        <v>0</v>
      </c>
      <c r="E311" s="18">
        <v>0</v>
      </c>
      <c r="F311" s="214"/>
      <c r="G311" s="18">
        <v>0</v>
      </c>
      <c r="H311" s="30">
        <v>0</v>
      </c>
      <c r="I311" s="16">
        <f t="shared" si="48"/>
        <v>0</v>
      </c>
    </row>
    <row r="312" spans="1:9" x14ac:dyDescent="0.25">
      <c r="A312" s="21" t="s">
        <v>23</v>
      </c>
      <c r="B312" s="22">
        <v>1.4480565240940985E-2</v>
      </c>
      <c r="C312" s="22">
        <v>0.23462377380173252</v>
      </c>
      <c r="D312" s="22">
        <v>3.5295660957326523E-2</v>
      </c>
      <c r="E312" s="22">
        <v>0</v>
      </c>
      <c r="F312" s="214"/>
      <c r="G312" s="22">
        <v>0</v>
      </c>
      <c r="H312" s="23">
        <v>0</v>
      </c>
      <c r="I312" s="24">
        <f t="shared" si="48"/>
        <v>0.28440000000000004</v>
      </c>
    </row>
    <row r="313" spans="1:9" ht="14.4" thickBot="1" x14ac:dyDescent="0.3">
      <c r="A313" s="32" t="s">
        <v>24</v>
      </c>
      <c r="B313" s="18">
        <v>2.0924138080252828</v>
      </c>
      <c r="C313" s="18">
        <v>3.4218470742117906</v>
      </c>
      <c r="D313" s="18">
        <v>10.650921408435917</v>
      </c>
      <c r="E313" s="18">
        <v>118.29435762339223</v>
      </c>
      <c r="F313" s="215"/>
      <c r="G313" s="18">
        <v>11.607882687206848</v>
      </c>
      <c r="H313" s="30">
        <v>3.8577398727951059E-2</v>
      </c>
      <c r="I313" s="16">
        <f t="shared" si="48"/>
        <v>146.10599999999999</v>
      </c>
    </row>
    <row r="314" spans="1:9" x14ac:dyDescent="0.25">
      <c r="A314" s="128" t="s">
        <v>25</v>
      </c>
      <c r="B314" s="129">
        <f>SUM(B293:B313)</f>
        <v>48.684257444015735</v>
      </c>
      <c r="C314" s="129">
        <f t="shared" ref="C314:H314" si="49">SUM(C293:C313)</f>
        <v>375.70474628838537</v>
      </c>
      <c r="D314" s="129">
        <f t="shared" si="49"/>
        <v>37.928946058877919</v>
      </c>
      <c r="E314" s="129">
        <f t="shared" si="49"/>
        <v>119.65167512282636</v>
      </c>
      <c r="F314" s="129">
        <f t="shared" si="49"/>
        <v>0</v>
      </c>
      <c r="G314" s="129">
        <f t="shared" si="49"/>
        <v>11.607882687206848</v>
      </c>
      <c r="H314" s="130">
        <f t="shared" si="49"/>
        <v>3.8577398727951059E-2</v>
      </c>
      <c r="I314" s="131">
        <f>SUM(I293:I313)</f>
        <v>593.61608500004013</v>
      </c>
    </row>
    <row r="315" spans="1:9" ht="15" thickBot="1" x14ac:dyDescent="0.35">
      <c r="A315" s="61" t="s">
        <v>86</v>
      </c>
      <c r="B315" s="98">
        <f>IF($I314=0,"-",B314/$I314)</f>
        <v>8.2013036159578528E-2</v>
      </c>
      <c r="C315" s="98">
        <f t="shared" ref="C315:H315" si="50">IF($I314=0,"-",C314/$I314)</f>
        <v>0.6329086353654988</v>
      </c>
      <c r="D315" s="98">
        <f t="shared" si="50"/>
        <v>6.3894741091585064E-2</v>
      </c>
      <c r="E315" s="98">
        <f t="shared" si="50"/>
        <v>0.20156407170607291</v>
      </c>
      <c r="F315" s="98">
        <f t="shared" si="50"/>
        <v>0</v>
      </c>
      <c r="G315" s="98">
        <f t="shared" si="50"/>
        <v>1.9554528558986171E-2</v>
      </c>
      <c r="H315" s="98">
        <f t="shared" si="50"/>
        <v>6.4987118278556172E-5</v>
      </c>
      <c r="I315" s="100">
        <f>SUM(B315:H315)</f>
        <v>1.0000000000000002</v>
      </c>
    </row>
    <row r="316" spans="1:9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</row>
    <row r="317" spans="1:9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</row>
    <row r="318" spans="1:9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</row>
    <row r="319" spans="1:9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v>0</v>
      </c>
    </row>
    <row r="320" spans="1:9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v>0</v>
      </c>
    </row>
    <row r="321" spans="1:9" x14ac:dyDescent="0.25">
      <c r="A321" s="29" t="s">
        <v>8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v>0</v>
      </c>
    </row>
    <row r="322" spans="1:9" x14ac:dyDescent="0.25">
      <c r="A322" s="21" t="s">
        <v>9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v>0</v>
      </c>
    </row>
    <row r="323" spans="1:9" x14ac:dyDescent="0.25">
      <c r="A323" s="29" t="s">
        <v>10</v>
      </c>
      <c r="B323" s="18">
        <v>0</v>
      </c>
      <c r="C323" s="18">
        <v>0</v>
      </c>
      <c r="D323" s="18">
        <v>0</v>
      </c>
      <c r="E323" s="18">
        <v>0</v>
      </c>
      <c r="F323" s="214"/>
      <c r="G323" s="18">
        <v>0</v>
      </c>
      <c r="H323" s="30">
        <v>0</v>
      </c>
      <c r="I323" s="16">
        <v>0</v>
      </c>
    </row>
    <row r="324" spans="1:9" x14ac:dyDescent="0.25">
      <c r="A324" s="21" t="s">
        <v>11</v>
      </c>
      <c r="B324" s="22">
        <v>9.5526985654663951E-9</v>
      </c>
      <c r="C324" s="22">
        <v>0</v>
      </c>
      <c r="D324" s="22">
        <v>0</v>
      </c>
      <c r="E324" s="22">
        <v>5.5397036758521893E-3</v>
      </c>
      <c r="F324" s="214"/>
      <c r="G324" s="22">
        <v>0</v>
      </c>
      <c r="H324" s="23">
        <v>0</v>
      </c>
      <c r="I324" s="24">
        <v>5.5397132285507546E-3</v>
      </c>
    </row>
    <row r="325" spans="1:9" x14ac:dyDescent="0.25">
      <c r="A325" s="29" t="s">
        <v>12</v>
      </c>
      <c r="B325" s="18">
        <v>0</v>
      </c>
      <c r="C325" s="18">
        <v>0</v>
      </c>
      <c r="D325" s="18">
        <v>0</v>
      </c>
      <c r="E325" s="18">
        <v>0</v>
      </c>
      <c r="F325" s="214"/>
      <c r="G325" s="18">
        <v>0</v>
      </c>
      <c r="H325" s="30">
        <v>0</v>
      </c>
      <c r="I325" s="16">
        <v>0</v>
      </c>
    </row>
    <row r="326" spans="1:9" x14ac:dyDescent="0.25">
      <c r="A326" s="21" t="s">
        <v>13</v>
      </c>
      <c r="B326" s="22">
        <v>8.6064700821884146E-9</v>
      </c>
      <c r="C326" s="22">
        <v>0.17827402846255822</v>
      </c>
      <c r="D326" s="22">
        <v>0</v>
      </c>
      <c r="E326" s="22">
        <v>1.6993368628237471E-2</v>
      </c>
      <c r="F326" s="214"/>
      <c r="G326" s="22">
        <v>0</v>
      </c>
      <c r="H326" s="23">
        <v>0</v>
      </c>
      <c r="I326" s="24">
        <v>0.19526740569726578</v>
      </c>
    </row>
    <row r="327" spans="1:9" x14ac:dyDescent="0.25">
      <c r="A327" s="29" t="s">
        <v>14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v>0</v>
      </c>
    </row>
    <row r="328" spans="1:9" x14ac:dyDescent="0.25">
      <c r="A328" s="21" t="s">
        <v>15</v>
      </c>
      <c r="B328" s="22">
        <v>0</v>
      </c>
      <c r="C328" s="22">
        <v>0</v>
      </c>
      <c r="D328" s="22">
        <v>0</v>
      </c>
      <c r="E328" s="22">
        <v>0</v>
      </c>
      <c r="F328" s="214"/>
      <c r="G328" s="22">
        <v>0</v>
      </c>
      <c r="H328" s="23">
        <v>0</v>
      </c>
      <c r="I328" s="24">
        <v>0</v>
      </c>
    </row>
    <row r="329" spans="1:9" x14ac:dyDescent="0.25">
      <c r="A329" s="29" t="s">
        <v>16</v>
      </c>
      <c r="B329" s="18">
        <v>0</v>
      </c>
      <c r="C329" s="18">
        <v>0</v>
      </c>
      <c r="D329" s="18">
        <v>0</v>
      </c>
      <c r="E329" s="18">
        <v>0</v>
      </c>
      <c r="F329" s="214"/>
      <c r="G329" s="18">
        <v>0</v>
      </c>
      <c r="H329" s="30">
        <v>0</v>
      </c>
      <c r="I329" s="16">
        <v>0</v>
      </c>
    </row>
    <row r="330" spans="1:9" x14ac:dyDescent="0.25">
      <c r="A330" s="21" t="s">
        <v>17</v>
      </c>
      <c r="B330" s="22">
        <v>0</v>
      </c>
      <c r="C330" s="22">
        <v>0</v>
      </c>
      <c r="D330" s="22">
        <v>0</v>
      </c>
      <c r="E330" s="22">
        <v>0</v>
      </c>
      <c r="F330" s="214"/>
      <c r="G330" s="22">
        <v>0</v>
      </c>
      <c r="H330" s="23">
        <v>0</v>
      </c>
      <c r="I330" s="24">
        <v>0</v>
      </c>
    </row>
    <row r="331" spans="1:9" x14ac:dyDescent="0.25">
      <c r="A331" s="29" t="s">
        <v>136</v>
      </c>
      <c r="B331" s="18">
        <v>40.239409993452028</v>
      </c>
      <c r="C331" s="18">
        <v>64.099801788445575</v>
      </c>
      <c r="D331" s="18">
        <v>23.586964547786089</v>
      </c>
      <c r="E331" s="18">
        <v>23.073823670316283</v>
      </c>
      <c r="F331" s="214"/>
      <c r="G331" s="18">
        <v>0</v>
      </c>
      <c r="H331" s="30">
        <v>0</v>
      </c>
      <c r="I331" s="16">
        <v>150.99999999999997</v>
      </c>
    </row>
    <row r="332" spans="1:9" x14ac:dyDescent="0.25">
      <c r="A332" s="21" t="s">
        <v>18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v>0</v>
      </c>
    </row>
    <row r="333" spans="1:9" x14ac:dyDescent="0.25">
      <c r="A333" s="29" t="s">
        <v>19</v>
      </c>
      <c r="B333" s="18">
        <v>0</v>
      </c>
      <c r="C333" s="18">
        <v>0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v>0</v>
      </c>
    </row>
    <row r="334" spans="1:9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v>0</v>
      </c>
    </row>
    <row r="335" spans="1:9" x14ac:dyDescent="0.25">
      <c r="A335" s="32" t="s">
        <v>58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v>0</v>
      </c>
    </row>
    <row r="336" spans="1:9" x14ac:dyDescent="0.25">
      <c r="A336" s="21" t="s">
        <v>21</v>
      </c>
      <c r="B336" s="22">
        <v>0</v>
      </c>
      <c r="C336" s="22">
        <v>0</v>
      </c>
      <c r="D336" s="22">
        <v>0</v>
      </c>
      <c r="E336" s="22">
        <v>0</v>
      </c>
      <c r="F336" s="214"/>
      <c r="G336" s="22">
        <v>0</v>
      </c>
      <c r="H336" s="23">
        <v>0</v>
      </c>
      <c r="I336" s="24">
        <v>0</v>
      </c>
    </row>
    <row r="337" spans="1:9" x14ac:dyDescent="0.25">
      <c r="A337" s="32" t="s">
        <v>22</v>
      </c>
      <c r="B337" s="18">
        <v>0</v>
      </c>
      <c r="C337" s="18">
        <v>0</v>
      </c>
      <c r="D337" s="18">
        <v>0</v>
      </c>
      <c r="E337" s="18">
        <v>0</v>
      </c>
      <c r="F337" s="214"/>
      <c r="G337" s="18">
        <v>0</v>
      </c>
      <c r="H337" s="30">
        <v>0</v>
      </c>
      <c r="I337" s="16">
        <v>0</v>
      </c>
    </row>
    <row r="338" spans="1:9" x14ac:dyDescent="0.25">
      <c r="A338" s="21" t="s">
        <v>23</v>
      </c>
      <c r="B338" s="22">
        <v>0.20650880404888067</v>
      </c>
      <c r="C338" s="22">
        <v>0</v>
      </c>
      <c r="D338" s="22">
        <v>0.49549119595111929</v>
      </c>
      <c r="E338" s="22">
        <v>0</v>
      </c>
      <c r="F338" s="214"/>
      <c r="G338" s="22">
        <v>0</v>
      </c>
      <c r="H338" s="23">
        <v>0</v>
      </c>
      <c r="I338" s="24">
        <v>0.70199999999999996</v>
      </c>
    </row>
    <row r="339" spans="1:9" ht="14.4" thickBot="1" x14ac:dyDescent="0.3">
      <c r="A339" s="32" t="s">
        <v>24</v>
      </c>
      <c r="B339" s="18">
        <v>1.0881956476757231</v>
      </c>
      <c r="C339" s="18">
        <v>0.70837489792779429</v>
      </c>
      <c r="D339" s="18">
        <v>1.7483656475790259</v>
      </c>
      <c r="E339" s="18">
        <v>51.981206187915113</v>
      </c>
      <c r="F339" s="215"/>
      <c r="G339" s="18">
        <v>4.176257618902353</v>
      </c>
      <c r="H339" s="30">
        <v>0</v>
      </c>
      <c r="I339" s="16">
        <f t="shared" ref="I339" si="51">+B339+C339+D339+E339+G339+H339</f>
        <v>59.702400000000011</v>
      </c>
    </row>
    <row r="340" spans="1:9" x14ac:dyDescent="0.25">
      <c r="A340" s="128" t="s">
        <v>25</v>
      </c>
      <c r="B340" s="129">
        <f>SUM(B319:B339)</f>
        <v>41.534114463335804</v>
      </c>
      <c r="C340" s="129">
        <f t="shared" ref="C340:H340" si="52">SUM(C319:C339)</f>
        <v>64.986450714835925</v>
      </c>
      <c r="D340" s="129">
        <f t="shared" si="52"/>
        <v>25.830821391316231</v>
      </c>
      <c r="E340" s="129">
        <f t="shared" si="52"/>
        <v>75.077562930535493</v>
      </c>
      <c r="F340" s="129">
        <f t="shared" si="52"/>
        <v>0</v>
      </c>
      <c r="G340" s="129">
        <f t="shared" si="52"/>
        <v>4.176257618902353</v>
      </c>
      <c r="H340" s="130">
        <f t="shared" si="52"/>
        <v>0</v>
      </c>
      <c r="I340" s="131">
        <f>SUM(I319:I339)</f>
        <v>211.60520711892579</v>
      </c>
    </row>
    <row r="341" spans="1:9" ht="15" thickBot="1" x14ac:dyDescent="0.35">
      <c r="A341" s="61" t="s">
        <v>86</v>
      </c>
      <c r="B341" s="98">
        <f>IF($I340=0,"-",B340/$I340)</f>
        <v>0.19628115502844368</v>
      </c>
      <c r="C341" s="98">
        <f t="shared" ref="C341:H341" si="53">IF($I340=0,"-",C340/$I340)</f>
        <v>0.30711177479820906</v>
      </c>
      <c r="D341" s="98">
        <f t="shared" si="53"/>
        <v>0.12207082114382403</v>
      </c>
      <c r="E341" s="98">
        <f t="shared" si="53"/>
        <v>0.35480016750410404</v>
      </c>
      <c r="F341" s="98">
        <f t="shared" si="53"/>
        <v>0</v>
      </c>
      <c r="G341" s="98">
        <f t="shared" si="53"/>
        <v>1.9736081525419287E-2</v>
      </c>
      <c r="H341" s="98">
        <f t="shared" si="53"/>
        <v>0</v>
      </c>
      <c r="I341" s="100">
        <f>SUM(B341:H341)</f>
        <v>1.0000000000000002</v>
      </c>
    </row>
    <row r="342" spans="1:9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</row>
    <row r="343" spans="1:9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</row>
    <row r="344" spans="1:9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</row>
    <row r="345" spans="1:9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+B345+C345+D345+E345+G345+H345</f>
        <v>0</v>
      </c>
    </row>
    <row r="346" spans="1:9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54">+B346+C346+D346+E346+G346+H346</f>
        <v>0</v>
      </c>
    </row>
    <row r="347" spans="1:9" x14ac:dyDescent="0.25">
      <c r="A347" s="29" t="s">
        <v>8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54"/>
        <v>0</v>
      </c>
    </row>
    <row r="348" spans="1:9" x14ac:dyDescent="0.25">
      <c r="A348" s="21" t="s">
        <v>9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54"/>
        <v>0</v>
      </c>
    </row>
    <row r="349" spans="1:9" x14ac:dyDescent="0.25">
      <c r="A349" s="29" t="s">
        <v>10</v>
      </c>
      <c r="B349" s="18">
        <v>0</v>
      </c>
      <c r="C349" s="18">
        <v>0</v>
      </c>
      <c r="D349" s="18">
        <v>0</v>
      </c>
      <c r="E349" s="18">
        <v>0</v>
      </c>
      <c r="F349" s="214"/>
      <c r="G349" s="18">
        <v>0</v>
      </c>
      <c r="H349" s="30">
        <v>0</v>
      </c>
      <c r="I349" s="16">
        <f t="shared" si="54"/>
        <v>0</v>
      </c>
    </row>
    <row r="350" spans="1:9" x14ac:dyDescent="0.25">
      <c r="A350" s="21" t="s">
        <v>11</v>
      </c>
      <c r="B350" s="22">
        <v>9.5524874789345437E-9</v>
      </c>
      <c r="C350" s="22">
        <v>9.5524874789345437E-9</v>
      </c>
      <c r="D350" s="22">
        <v>9.5524874789345437E-9</v>
      </c>
      <c r="E350" s="22">
        <v>1.6039876218965597E-3</v>
      </c>
      <c r="F350" s="214"/>
      <c r="G350" s="22">
        <v>0</v>
      </c>
      <c r="H350" s="23">
        <v>0</v>
      </c>
      <c r="I350" s="24">
        <f t="shared" si="54"/>
        <v>1.6040162793589964E-3</v>
      </c>
    </row>
    <row r="351" spans="1:9" x14ac:dyDescent="0.25">
      <c r="A351" s="29" t="s">
        <v>12</v>
      </c>
      <c r="B351" s="18">
        <v>0</v>
      </c>
      <c r="C351" s="18">
        <v>0</v>
      </c>
      <c r="D351" s="18">
        <v>0</v>
      </c>
      <c r="E351" s="18">
        <v>0</v>
      </c>
      <c r="F351" s="214"/>
      <c r="G351" s="18">
        <v>0</v>
      </c>
      <c r="H351" s="30">
        <v>0</v>
      </c>
      <c r="I351" s="16">
        <f t="shared" si="54"/>
        <v>0</v>
      </c>
    </row>
    <row r="352" spans="1:9" x14ac:dyDescent="0.25">
      <c r="A352" s="21" t="s">
        <v>13</v>
      </c>
      <c r="B352" s="22">
        <v>8.6064698593799927E-9</v>
      </c>
      <c r="C352" s="22">
        <v>8.6064698593799927E-9</v>
      </c>
      <c r="D352" s="22">
        <v>8.6064698593799927E-9</v>
      </c>
      <c r="E352" s="22">
        <v>0.49205284578429448</v>
      </c>
      <c r="F352" s="214"/>
      <c r="G352" s="22">
        <v>0</v>
      </c>
      <c r="H352" s="23">
        <v>0</v>
      </c>
      <c r="I352" s="24">
        <f t="shared" si="54"/>
        <v>0.49205287160370403</v>
      </c>
    </row>
    <row r="353" spans="1:9" x14ac:dyDescent="0.25">
      <c r="A353" s="29" t="s">
        <v>14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54"/>
        <v>0</v>
      </c>
    </row>
    <row r="354" spans="1:9" x14ac:dyDescent="0.25">
      <c r="A354" s="21" t="s">
        <v>15</v>
      </c>
      <c r="B354" s="22">
        <v>0</v>
      </c>
      <c r="C354" s="22">
        <v>0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54"/>
        <v>0</v>
      </c>
    </row>
    <row r="355" spans="1:9" x14ac:dyDescent="0.25">
      <c r="A355" s="29" t="s">
        <v>16</v>
      </c>
      <c r="B355" s="18">
        <v>0</v>
      </c>
      <c r="C355" s="18">
        <v>0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16">
        <f t="shared" si="54"/>
        <v>0</v>
      </c>
    </row>
    <row r="356" spans="1:9" x14ac:dyDescent="0.25">
      <c r="A356" s="21" t="s">
        <v>17</v>
      </c>
      <c r="B356" s="22">
        <v>0</v>
      </c>
      <c r="C356" s="22">
        <v>0</v>
      </c>
      <c r="D356" s="22">
        <v>0</v>
      </c>
      <c r="E356" s="22">
        <v>0</v>
      </c>
      <c r="F356" s="214"/>
      <c r="G356" s="22">
        <v>0</v>
      </c>
      <c r="H356" s="23">
        <v>0</v>
      </c>
      <c r="I356" s="24">
        <f t="shared" si="54"/>
        <v>0</v>
      </c>
    </row>
    <row r="357" spans="1:9" x14ac:dyDescent="0.25">
      <c r="A357" s="29" t="s">
        <v>136</v>
      </c>
      <c r="B357" s="18">
        <v>1.5133860221018445</v>
      </c>
      <c r="C357" s="18">
        <v>40.65954597067136</v>
      </c>
      <c r="D357" s="18">
        <v>51.827067997009408</v>
      </c>
      <c r="E357" s="18">
        <v>1.0217391299905483E-8</v>
      </c>
      <c r="F357" s="214"/>
      <c r="G357" s="18">
        <v>0</v>
      </c>
      <c r="H357" s="30">
        <v>0</v>
      </c>
      <c r="I357" s="16">
        <f t="shared" si="54"/>
        <v>94</v>
      </c>
    </row>
    <row r="358" spans="1:9" x14ac:dyDescent="0.25">
      <c r="A358" s="21" t="s">
        <v>18</v>
      </c>
      <c r="B358" s="22">
        <v>0</v>
      </c>
      <c r="C358" s="22">
        <v>0</v>
      </c>
      <c r="D358" s="22">
        <v>0</v>
      </c>
      <c r="E358" s="22">
        <v>0</v>
      </c>
      <c r="F358" s="214"/>
      <c r="G358" s="22">
        <v>0</v>
      </c>
      <c r="H358" s="23">
        <v>0</v>
      </c>
      <c r="I358" s="24">
        <f t="shared" si="54"/>
        <v>0</v>
      </c>
    </row>
    <row r="359" spans="1:9" x14ac:dyDescent="0.25">
      <c r="A359" s="29" t="s">
        <v>19</v>
      </c>
      <c r="B359" s="18">
        <v>0</v>
      </c>
      <c r="C359" s="18">
        <v>0</v>
      </c>
      <c r="D359" s="18">
        <v>0</v>
      </c>
      <c r="E359" s="18">
        <v>0</v>
      </c>
      <c r="F359" s="214"/>
      <c r="G359" s="18">
        <v>0</v>
      </c>
      <c r="H359" s="30">
        <v>0</v>
      </c>
      <c r="I359" s="16">
        <f t="shared" si="54"/>
        <v>0</v>
      </c>
    </row>
    <row r="360" spans="1:9" x14ac:dyDescent="0.25">
      <c r="A360" s="21" t="s">
        <v>20</v>
      </c>
      <c r="B360" s="22">
        <v>9.7771009774124548E-2</v>
      </c>
      <c r="C360" s="22">
        <v>5.2634831535988074</v>
      </c>
      <c r="D360" s="22">
        <v>1.6387458288492893</v>
      </c>
      <c r="E360" s="22">
        <v>7.7777777432098759E-9</v>
      </c>
      <c r="F360" s="214"/>
      <c r="G360" s="22">
        <v>0</v>
      </c>
      <c r="H360" s="23">
        <v>0</v>
      </c>
      <c r="I360" s="24">
        <f t="shared" si="54"/>
        <v>6.9999999999999991</v>
      </c>
    </row>
    <row r="361" spans="1:9" x14ac:dyDescent="0.25">
      <c r="A361" s="32" t="s">
        <v>58</v>
      </c>
      <c r="B361" s="18">
        <v>0.17275156141585027</v>
      </c>
      <c r="C361" s="18">
        <v>0.292965269875334</v>
      </c>
      <c r="D361" s="18">
        <v>0.53428315870881615</v>
      </c>
      <c r="E361" s="18">
        <v>9.9999996000000166E-9</v>
      </c>
      <c r="F361" s="214"/>
      <c r="G361" s="18">
        <v>0</v>
      </c>
      <c r="H361" s="30">
        <v>0</v>
      </c>
      <c r="I361" s="16">
        <f t="shared" si="54"/>
        <v>1</v>
      </c>
    </row>
    <row r="362" spans="1:9" x14ac:dyDescent="0.25">
      <c r="A362" s="21" t="s">
        <v>21</v>
      </c>
      <c r="B362" s="22">
        <v>0.25</v>
      </c>
      <c r="C362" s="22">
        <v>0.25</v>
      </c>
      <c r="D362" s="22">
        <v>0.25</v>
      </c>
      <c r="E362" s="22">
        <v>0.25</v>
      </c>
      <c r="F362" s="214"/>
      <c r="G362" s="22">
        <v>0</v>
      </c>
      <c r="H362" s="23">
        <v>0</v>
      </c>
      <c r="I362" s="24">
        <f t="shared" si="54"/>
        <v>1</v>
      </c>
    </row>
    <row r="363" spans="1:9" x14ac:dyDescent="0.25">
      <c r="A363" s="32" t="s">
        <v>22</v>
      </c>
      <c r="B363" s="18">
        <v>0</v>
      </c>
      <c r="C363" s="18">
        <v>0</v>
      </c>
      <c r="D363" s="18">
        <v>0</v>
      </c>
      <c r="E363" s="18">
        <v>0</v>
      </c>
      <c r="F363" s="214"/>
      <c r="G363" s="18">
        <v>0</v>
      </c>
      <c r="H363" s="30">
        <v>0</v>
      </c>
      <c r="I363" s="16">
        <f t="shared" si="54"/>
        <v>0</v>
      </c>
    </row>
    <row r="364" spans="1:9" x14ac:dyDescent="0.25">
      <c r="A364" s="21" t="s">
        <v>23</v>
      </c>
      <c r="B364" s="22">
        <v>0</v>
      </c>
      <c r="C364" s="22">
        <v>0</v>
      </c>
      <c r="D364" s="22">
        <v>0</v>
      </c>
      <c r="E364" s="22">
        <v>0</v>
      </c>
      <c r="F364" s="214"/>
      <c r="G364" s="22">
        <v>0</v>
      </c>
      <c r="H364" s="23">
        <v>0</v>
      </c>
      <c r="I364" s="24">
        <f t="shared" si="54"/>
        <v>0</v>
      </c>
    </row>
    <row r="365" spans="1:9" ht="14.4" thickBot="1" x14ac:dyDescent="0.3">
      <c r="A365" s="32" t="s">
        <v>24</v>
      </c>
      <c r="B365" s="18">
        <v>0.91123694312456593</v>
      </c>
      <c r="C365" s="18">
        <v>1.5051788358569969</v>
      </c>
      <c r="D365" s="18">
        <v>0.88577734014973386</v>
      </c>
      <c r="E365" s="18">
        <v>146.66539035552006</v>
      </c>
      <c r="F365" s="215"/>
      <c r="G365" s="18">
        <v>1.8868095549840433</v>
      </c>
      <c r="H365" s="30">
        <v>8.0069703646114352E-3</v>
      </c>
      <c r="I365" s="16">
        <f t="shared" si="54"/>
        <v>151.86240000000001</v>
      </c>
    </row>
    <row r="366" spans="1:9" x14ac:dyDescent="0.25">
      <c r="A366" s="128" t="s">
        <v>25</v>
      </c>
      <c r="B366" s="129">
        <f>SUM(B345:B365)</f>
        <v>2.9451455545753422</v>
      </c>
      <c r="C366" s="129">
        <f t="shared" ref="C366:H366" si="55">SUM(C345:C365)</f>
        <v>47.971173248161449</v>
      </c>
      <c r="D366" s="129">
        <f t="shared" si="55"/>
        <v>55.135874342876207</v>
      </c>
      <c r="E366" s="129">
        <f t="shared" si="55"/>
        <v>147.40904721692141</v>
      </c>
      <c r="F366" s="129">
        <f t="shared" si="55"/>
        <v>0</v>
      </c>
      <c r="G366" s="129">
        <f t="shared" si="55"/>
        <v>1.8868095549840433</v>
      </c>
      <c r="H366" s="130">
        <f t="shared" si="55"/>
        <v>8.0069703646114352E-3</v>
      </c>
      <c r="I366" s="131">
        <f>SUM(I345:I365)</f>
        <v>255.35605688788308</v>
      </c>
    </row>
    <row r="367" spans="1:9" ht="15" thickBot="1" x14ac:dyDescent="0.35">
      <c r="A367" s="61" t="s">
        <v>86</v>
      </c>
      <c r="B367" s="98">
        <f>IF($I366=0,"-",B366/$I366)</f>
        <v>1.1533486185794454E-2</v>
      </c>
      <c r="C367" s="98">
        <f t="shared" ref="C367:H367" si="56">IF($I366=0,"-",C366/$I366)</f>
        <v>0.18785993891354505</v>
      </c>
      <c r="D367" s="98">
        <f t="shared" si="56"/>
        <v>0.21591762895635652</v>
      </c>
      <c r="E367" s="98">
        <f t="shared" si="56"/>
        <v>0.57726865386883297</v>
      </c>
      <c r="F367" s="98">
        <f t="shared" si="56"/>
        <v>0</v>
      </c>
      <c r="G367" s="98">
        <f t="shared" si="56"/>
        <v>7.3889359742599255E-3</v>
      </c>
      <c r="H367" s="98">
        <f t="shared" si="56"/>
        <v>3.1356101210972975E-5</v>
      </c>
      <c r="I367" s="100">
        <f>SUM(B367:H367)</f>
        <v>0.99999999999999989</v>
      </c>
    </row>
    <row r="368" spans="1:9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</row>
    <row r="369" spans="1:9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</row>
    <row r="370" spans="1:9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</row>
    <row r="371" spans="1:9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+B371+C371+D371+E371+G371+H371</f>
        <v>0</v>
      </c>
    </row>
    <row r="372" spans="1:9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57">+B372+C372+D372+E372+G372+H372</f>
        <v>0</v>
      </c>
    </row>
    <row r="373" spans="1:9" x14ac:dyDescent="0.25">
      <c r="A373" s="29" t="s">
        <v>8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57"/>
        <v>0</v>
      </c>
    </row>
    <row r="374" spans="1:9" x14ac:dyDescent="0.25">
      <c r="A374" s="21" t="s">
        <v>9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57"/>
        <v>0</v>
      </c>
    </row>
    <row r="375" spans="1:9" x14ac:dyDescent="0.25">
      <c r="A375" s="29" t="s">
        <v>10</v>
      </c>
      <c r="B375" s="18">
        <v>0</v>
      </c>
      <c r="C375" s="18">
        <v>0</v>
      </c>
      <c r="D375" s="18">
        <v>0</v>
      </c>
      <c r="E375" s="18">
        <v>0</v>
      </c>
      <c r="F375" s="214"/>
      <c r="G375" s="18">
        <v>0</v>
      </c>
      <c r="H375" s="30">
        <v>0</v>
      </c>
      <c r="I375" s="16">
        <f t="shared" si="57"/>
        <v>0</v>
      </c>
    </row>
    <row r="376" spans="1:9" x14ac:dyDescent="0.25">
      <c r="A376" s="21" t="s">
        <v>11</v>
      </c>
      <c r="B376" s="22">
        <v>9.5527140150249279E-9</v>
      </c>
      <c r="C376" s="22">
        <v>9.5527140150249279E-9</v>
      </c>
      <c r="D376" s="22">
        <v>9.5527140150249279E-9</v>
      </c>
      <c r="E376" s="22">
        <v>0.3567505122889042</v>
      </c>
      <c r="F376" s="214"/>
      <c r="G376" s="22">
        <v>0</v>
      </c>
      <c r="H376" s="23">
        <v>0</v>
      </c>
      <c r="I376" s="24">
        <f t="shared" si="57"/>
        <v>0.35675054094704622</v>
      </c>
    </row>
    <row r="377" spans="1:9" x14ac:dyDescent="0.25">
      <c r="A377" s="29" t="s">
        <v>12</v>
      </c>
      <c r="B377" s="18">
        <v>0</v>
      </c>
      <c r="C377" s="18">
        <v>0</v>
      </c>
      <c r="D377" s="18">
        <v>0</v>
      </c>
      <c r="E377" s="18">
        <v>0</v>
      </c>
      <c r="F377" s="214"/>
      <c r="G377" s="18">
        <v>0</v>
      </c>
      <c r="H377" s="30">
        <v>0</v>
      </c>
      <c r="I377" s="16">
        <f t="shared" si="57"/>
        <v>0</v>
      </c>
    </row>
    <row r="378" spans="1:9" x14ac:dyDescent="0.25">
      <c r="A378" s="21" t="s">
        <v>13</v>
      </c>
      <c r="B378" s="22">
        <v>8.6064704595812857E-9</v>
      </c>
      <c r="C378" s="22">
        <v>8.6064704595812857E-9</v>
      </c>
      <c r="D378" s="22">
        <v>8.6064704595812857E-9</v>
      </c>
      <c r="E378" s="22">
        <v>152.73054939081197</v>
      </c>
      <c r="F378" s="214"/>
      <c r="G378" s="22">
        <v>0</v>
      </c>
      <c r="H378" s="23">
        <v>0</v>
      </c>
      <c r="I378" s="24">
        <f t="shared" si="57"/>
        <v>152.73054941663139</v>
      </c>
    </row>
    <row r="379" spans="1:9" x14ac:dyDescent="0.25">
      <c r="A379" s="29" t="s">
        <v>14</v>
      </c>
      <c r="B379" s="18">
        <v>5.9999999700000002</v>
      </c>
      <c r="C379" s="18">
        <v>9.9999999333333341E-9</v>
      </c>
      <c r="D379" s="18">
        <v>9.9999999333333341E-9</v>
      </c>
      <c r="E379" s="18">
        <v>9.9999999333333341E-9</v>
      </c>
      <c r="F379" s="214"/>
      <c r="G379" s="18">
        <v>0</v>
      </c>
      <c r="H379" s="30">
        <v>0</v>
      </c>
      <c r="I379" s="16">
        <f t="shared" si="57"/>
        <v>6</v>
      </c>
    </row>
    <row r="380" spans="1:9" x14ac:dyDescent="0.25">
      <c r="A380" s="21" t="s">
        <v>15</v>
      </c>
      <c r="B380" s="22">
        <v>5.881589117394773</v>
      </c>
      <c r="C380" s="22">
        <v>1.2307692288757396E-8</v>
      </c>
      <c r="D380" s="22">
        <v>26.11841085798984</v>
      </c>
      <c r="E380" s="22">
        <v>1.2307692288757396E-8</v>
      </c>
      <c r="F380" s="214"/>
      <c r="G380" s="22">
        <v>0</v>
      </c>
      <c r="H380" s="23">
        <v>0</v>
      </c>
      <c r="I380" s="24">
        <f t="shared" si="57"/>
        <v>31.999999999999996</v>
      </c>
    </row>
    <row r="381" spans="1:9" x14ac:dyDescent="0.25">
      <c r="A381" s="29" t="s">
        <v>16</v>
      </c>
      <c r="B381" s="18">
        <v>0.34281783995031834</v>
      </c>
      <c r="C381" s="18">
        <v>8.9999999639999991E-9</v>
      </c>
      <c r="D381" s="18">
        <v>8.6571821420496811</v>
      </c>
      <c r="E381" s="18">
        <v>8.9999999639999991E-9</v>
      </c>
      <c r="F381" s="214"/>
      <c r="G381" s="18">
        <v>0</v>
      </c>
      <c r="H381" s="30">
        <v>0</v>
      </c>
      <c r="I381" s="16">
        <f t="shared" si="57"/>
        <v>9</v>
      </c>
    </row>
    <row r="382" spans="1:9" x14ac:dyDescent="0.25">
      <c r="A382" s="21" t="s">
        <v>17</v>
      </c>
      <c r="B382" s="22">
        <v>0</v>
      </c>
      <c r="C382" s="22">
        <v>0</v>
      </c>
      <c r="D382" s="22">
        <v>0</v>
      </c>
      <c r="E382" s="22">
        <v>0</v>
      </c>
      <c r="F382" s="214"/>
      <c r="G382" s="22">
        <v>0</v>
      </c>
      <c r="H382" s="23">
        <v>0</v>
      </c>
      <c r="I382" s="24">
        <f t="shared" si="57"/>
        <v>0</v>
      </c>
    </row>
    <row r="383" spans="1:9" x14ac:dyDescent="0.25">
      <c r="A383" s="29" t="s">
        <v>136</v>
      </c>
      <c r="B383" s="18">
        <v>6.1223736364850234</v>
      </c>
      <c r="C383" s="18">
        <v>0.51684524307129409</v>
      </c>
      <c r="D383" s="18">
        <v>14.36078111044368</v>
      </c>
      <c r="E383" s="18">
        <v>9.9999999809523782E-9</v>
      </c>
      <c r="F383" s="214"/>
      <c r="G383" s="18">
        <v>0</v>
      </c>
      <c r="H383" s="30">
        <v>0</v>
      </c>
      <c r="I383" s="16">
        <f t="shared" si="57"/>
        <v>21</v>
      </c>
    </row>
    <row r="384" spans="1:9" x14ac:dyDescent="0.25">
      <c r="A384" s="21" t="s">
        <v>18</v>
      </c>
      <c r="B384" s="22">
        <v>0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57"/>
        <v>0</v>
      </c>
    </row>
    <row r="385" spans="1:9" x14ac:dyDescent="0.25">
      <c r="A385" s="29" t="s">
        <v>19</v>
      </c>
      <c r="B385" s="18">
        <v>0</v>
      </c>
      <c r="C385" s="18">
        <v>0</v>
      </c>
      <c r="D385" s="18">
        <v>0</v>
      </c>
      <c r="E385" s="18">
        <v>0</v>
      </c>
      <c r="F385" s="214"/>
      <c r="G385" s="18">
        <v>0</v>
      </c>
      <c r="H385" s="30">
        <v>0</v>
      </c>
      <c r="I385" s="16">
        <f t="shared" si="57"/>
        <v>0</v>
      </c>
    </row>
    <row r="386" spans="1:9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57"/>
        <v>0</v>
      </c>
    </row>
    <row r="387" spans="1:9" x14ac:dyDescent="0.25">
      <c r="A387" s="32" t="s">
        <v>58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57"/>
        <v>0</v>
      </c>
    </row>
    <row r="388" spans="1:9" x14ac:dyDescent="0.25">
      <c r="A388" s="21" t="s">
        <v>21</v>
      </c>
      <c r="B388" s="22">
        <v>0</v>
      </c>
      <c r="C388" s="22">
        <v>0</v>
      </c>
      <c r="D388" s="22">
        <v>0</v>
      </c>
      <c r="E388" s="22">
        <v>0</v>
      </c>
      <c r="F388" s="214"/>
      <c r="G388" s="22">
        <v>0</v>
      </c>
      <c r="H388" s="23">
        <v>0</v>
      </c>
      <c r="I388" s="24">
        <f t="shared" si="57"/>
        <v>0</v>
      </c>
    </row>
    <row r="389" spans="1:9" x14ac:dyDescent="0.25">
      <c r="A389" s="32" t="s">
        <v>22</v>
      </c>
      <c r="B389" s="18">
        <v>0</v>
      </c>
      <c r="C389" s="18">
        <v>0</v>
      </c>
      <c r="D389" s="18">
        <v>0</v>
      </c>
      <c r="E389" s="18">
        <v>0</v>
      </c>
      <c r="F389" s="214"/>
      <c r="G389" s="18">
        <v>0</v>
      </c>
      <c r="H389" s="30">
        <v>0</v>
      </c>
      <c r="I389" s="16">
        <f t="shared" si="57"/>
        <v>0</v>
      </c>
    </row>
    <row r="390" spans="1:9" x14ac:dyDescent="0.25">
      <c r="A390" s="21" t="s">
        <v>23</v>
      </c>
      <c r="B390" s="22">
        <v>0.26639997153846562</v>
      </c>
      <c r="C390" s="22">
        <v>9.487178135729613E-9</v>
      </c>
      <c r="D390" s="22">
        <v>9.487178135729613E-9</v>
      </c>
      <c r="E390" s="22">
        <v>9.487178135729613E-9</v>
      </c>
      <c r="F390" s="214"/>
      <c r="G390" s="22">
        <v>0</v>
      </c>
      <c r="H390" s="23">
        <v>0</v>
      </c>
      <c r="I390" s="24">
        <f t="shared" si="57"/>
        <v>0.26640000000000008</v>
      </c>
    </row>
    <row r="391" spans="1:9" ht="14.4" thickBot="1" x14ac:dyDescent="0.3">
      <c r="A391" s="32" t="s">
        <v>24</v>
      </c>
      <c r="B391" s="18">
        <v>2.7166618068470272</v>
      </c>
      <c r="C391" s="18">
        <v>3.3768520152681744E-3</v>
      </c>
      <c r="D391" s="18">
        <v>0.7342620473906053</v>
      </c>
      <c r="E391" s="18">
        <v>11.732425549470303</v>
      </c>
      <c r="F391" s="215"/>
      <c r="G391" s="18">
        <v>9.9052737442767942</v>
      </c>
      <c r="H391" s="30">
        <v>0</v>
      </c>
      <c r="I391" s="16">
        <f t="shared" si="57"/>
        <v>25.091999999999999</v>
      </c>
    </row>
    <row r="392" spans="1:9" x14ac:dyDescent="0.25">
      <c r="A392" s="128" t="s">
        <v>25</v>
      </c>
      <c r="B392" s="129">
        <f>SUM(B371:B391)</f>
        <v>21.329842360374791</v>
      </c>
      <c r="C392" s="129">
        <f t="shared" ref="C392:H392" si="58">SUM(C371:C391)</f>
        <v>0.52022215404061711</v>
      </c>
      <c r="D392" s="129">
        <f t="shared" si="58"/>
        <v>49.870636195520177</v>
      </c>
      <c r="E392" s="129">
        <f t="shared" si="58"/>
        <v>164.81972550336602</v>
      </c>
      <c r="F392" s="129">
        <f t="shared" si="58"/>
        <v>0</v>
      </c>
      <c r="G392" s="129">
        <f t="shared" si="58"/>
        <v>9.9052737442767942</v>
      </c>
      <c r="H392" s="130">
        <f t="shared" si="58"/>
        <v>0</v>
      </c>
      <c r="I392" s="131">
        <f>SUM(I371:I391)</f>
        <v>246.44569995757843</v>
      </c>
    </row>
    <row r="393" spans="1:9" ht="15" thickBot="1" x14ac:dyDescent="0.35">
      <c r="A393" s="61" t="s">
        <v>86</v>
      </c>
      <c r="B393" s="98">
        <f>IF($I392=0,"-",B392/$I392)</f>
        <v>8.6549866214124943E-2</v>
      </c>
      <c r="C393" s="98">
        <f t="shared" ref="C393:H393" si="59">IF($I392=0,"-",C392/$I392)</f>
        <v>2.1108996997316843E-3</v>
      </c>
      <c r="D393" s="98">
        <f t="shared" si="59"/>
        <v>0.20235953073680971</v>
      </c>
      <c r="E393" s="98">
        <f t="shared" si="59"/>
        <v>0.66878718326891895</v>
      </c>
      <c r="F393" s="98">
        <f t="shared" si="59"/>
        <v>0</v>
      </c>
      <c r="G393" s="98">
        <f t="shared" si="59"/>
        <v>4.0192520080414566E-2</v>
      </c>
      <c r="H393" s="98">
        <f t="shared" si="59"/>
        <v>0</v>
      </c>
      <c r="I393" s="100">
        <f>SUM(B393:H393)</f>
        <v>0.99999999999999978</v>
      </c>
    </row>
    <row r="394" spans="1:9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</row>
    <row r="395" spans="1:9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</row>
    <row r="396" spans="1:9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</row>
    <row r="397" spans="1:9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+B397+C397+D397+E397+G397+H397</f>
        <v>0</v>
      </c>
    </row>
    <row r="398" spans="1:9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60">+B398+C398+D398+E398+G398+H398</f>
        <v>0</v>
      </c>
    </row>
    <row r="399" spans="1:9" x14ac:dyDescent="0.25">
      <c r="A399" s="29" t="s">
        <v>8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60"/>
        <v>0</v>
      </c>
    </row>
    <row r="400" spans="1:9" x14ac:dyDescent="0.25">
      <c r="A400" s="21" t="s">
        <v>9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60"/>
        <v>0</v>
      </c>
    </row>
    <row r="401" spans="1:9" x14ac:dyDescent="0.25">
      <c r="A401" s="29" t="s">
        <v>10</v>
      </c>
      <c r="B401" s="18">
        <v>0</v>
      </c>
      <c r="C401" s="18">
        <v>0</v>
      </c>
      <c r="D401" s="18">
        <v>0</v>
      </c>
      <c r="E401" s="18">
        <v>0</v>
      </c>
      <c r="F401" s="214"/>
      <c r="G401" s="18">
        <v>0</v>
      </c>
      <c r="H401" s="30">
        <v>0</v>
      </c>
      <c r="I401" s="16">
        <f t="shared" si="60"/>
        <v>0</v>
      </c>
    </row>
    <row r="402" spans="1:9" x14ac:dyDescent="0.25">
      <c r="A402" s="21" t="s">
        <v>11</v>
      </c>
      <c r="B402" s="22">
        <v>9.5527092942184736E-9</v>
      </c>
      <c r="C402" s="22">
        <v>0</v>
      </c>
      <c r="D402" s="22">
        <v>0</v>
      </c>
      <c r="E402" s="22">
        <v>1.5886940448010645E-2</v>
      </c>
      <c r="F402" s="214"/>
      <c r="G402" s="22">
        <v>0</v>
      </c>
      <c r="H402" s="23">
        <v>0</v>
      </c>
      <c r="I402" s="24">
        <f t="shared" si="60"/>
        <v>1.5886950000719938E-2</v>
      </c>
    </row>
    <row r="403" spans="1:9" x14ac:dyDescent="0.25">
      <c r="A403" s="29" t="s">
        <v>12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60"/>
        <v>0</v>
      </c>
    </row>
    <row r="404" spans="1:9" x14ac:dyDescent="0.25">
      <c r="A404" s="21" t="s">
        <v>13</v>
      </c>
      <c r="B404" s="22">
        <v>8.6064697837233457E-9</v>
      </c>
      <c r="C404" s="22">
        <v>0</v>
      </c>
      <c r="D404" s="22">
        <v>0</v>
      </c>
      <c r="E404" s="22">
        <v>0.10928231727701292</v>
      </c>
      <c r="F404" s="214"/>
      <c r="G404" s="22">
        <v>0</v>
      </c>
      <c r="H404" s="23">
        <v>0</v>
      </c>
      <c r="I404" s="24">
        <f t="shared" si="60"/>
        <v>0.1092823258834827</v>
      </c>
    </row>
    <row r="405" spans="1:9" x14ac:dyDescent="0.25">
      <c r="A405" s="29" t="s">
        <v>14</v>
      </c>
      <c r="B405" s="18">
        <v>0.72535581703728502</v>
      </c>
      <c r="C405" s="18">
        <v>0.15629771920243449</v>
      </c>
      <c r="D405" s="18">
        <v>1.1183464637602805</v>
      </c>
      <c r="E405" s="18">
        <v>0</v>
      </c>
      <c r="F405" s="214"/>
      <c r="G405" s="18">
        <v>0</v>
      </c>
      <c r="H405" s="30">
        <v>0</v>
      </c>
      <c r="I405" s="16">
        <f t="shared" si="60"/>
        <v>2</v>
      </c>
    </row>
    <row r="406" spans="1:9" x14ac:dyDescent="0.25">
      <c r="A406" s="21" t="s">
        <v>15</v>
      </c>
      <c r="B406" s="22">
        <v>62.060943451715566</v>
      </c>
      <c r="C406" s="22">
        <v>97.887021655090678</v>
      </c>
      <c r="D406" s="22">
        <v>5.2034893193755469E-2</v>
      </c>
      <c r="E406" s="22">
        <v>0</v>
      </c>
      <c r="F406" s="214"/>
      <c r="G406" s="22">
        <v>0</v>
      </c>
      <c r="H406" s="23">
        <v>0</v>
      </c>
      <c r="I406" s="24">
        <f t="shared" si="60"/>
        <v>160</v>
      </c>
    </row>
    <row r="407" spans="1:9" x14ac:dyDescent="0.25">
      <c r="A407" s="29" t="s">
        <v>16</v>
      </c>
      <c r="B407" s="18">
        <v>0</v>
      </c>
      <c r="C407" s="18">
        <v>0</v>
      </c>
      <c r="D407" s="18">
        <v>0</v>
      </c>
      <c r="E407" s="18">
        <v>0</v>
      </c>
      <c r="F407" s="214"/>
      <c r="G407" s="18">
        <v>0</v>
      </c>
      <c r="H407" s="30">
        <v>0</v>
      </c>
      <c r="I407" s="16">
        <f t="shared" si="60"/>
        <v>0</v>
      </c>
    </row>
    <row r="408" spans="1:9" x14ac:dyDescent="0.25">
      <c r="A408" s="21" t="s">
        <v>17</v>
      </c>
      <c r="B408" s="22">
        <v>0</v>
      </c>
      <c r="C408" s="22">
        <v>0</v>
      </c>
      <c r="D408" s="22">
        <v>0</v>
      </c>
      <c r="E408" s="22">
        <v>0</v>
      </c>
      <c r="F408" s="214"/>
      <c r="G408" s="22">
        <v>0</v>
      </c>
      <c r="H408" s="23">
        <v>0</v>
      </c>
      <c r="I408" s="24">
        <f t="shared" si="60"/>
        <v>0</v>
      </c>
    </row>
    <row r="409" spans="1:9" x14ac:dyDescent="0.25">
      <c r="A409" s="29" t="s">
        <v>136</v>
      </c>
      <c r="B409" s="18">
        <v>11.075854920881794</v>
      </c>
      <c r="C409" s="18">
        <v>33.482467183146532</v>
      </c>
      <c r="D409" s="18">
        <v>4.7634486617722684</v>
      </c>
      <c r="E409" s="18">
        <v>0.67822923419940806</v>
      </c>
      <c r="F409" s="214"/>
      <c r="G409" s="18">
        <v>0</v>
      </c>
      <c r="H409" s="30">
        <v>0</v>
      </c>
      <c r="I409" s="16">
        <f t="shared" si="60"/>
        <v>50</v>
      </c>
    </row>
    <row r="410" spans="1:9" x14ac:dyDescent="0.25">
      <c r="A410" s="21" t="s">
        <v>18</v>
      </c>
      <c r="B410" s="22">
        <v>0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60"/>
        <v>0</v>
      </c>
    </row>
    <row r="411" spans="1:9" x14ac:dyDescent="0.25">
      <c r="A411" s="29" t="s">
        <v>19</v>
      </c>
      <c r="B411" s="18">
        <v>0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60"/>
        <v>0</v>
      </c>
    </row>
    <row r="412" spans="1:9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60"/>
        <v>0</v>
      </c>
    </row>
    <row r="413" spans="1:9" x14ac:dyDescent="0.25">
      <c r="A413" s="32" t="s">
        <v>58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60"/>
        <v>0</v>
      </c>
    </row>
    <row r="414" spans="1:9" x14ac:dyDescent="0.25">
      <c r="A414" s="21" t="s">
        <v>21</v>
      </c>
      <c r="B414" s="22">
        <v>0</v>
      </c>
      <c r="C414" s="22">
        <v>0</v>
      </c>
      <c r="D414" s="22">
        <v>0</v>
      </c>
      <c r="E414" s="22">
        <v>0</v>
      </c>
      <c r="F414" s="214"/>
      <c r="G414" s="22">
        <v>0</v>
      </c>
      <c r="H414" s="23">
        <v>0</v>
      </c>
      <c r="I414" s="24">
        <f t="shared" si="60"/>
        <v>0</v>
      </c>
    </row>
    <row r="415" spans="1:9" x14ac:dyDescent="0.25">
      <c r="A415" s="32" t="s">
        <v>22</v>
      </c>
      <c r="B415" s="18">
        <v>0</v>
      </c>
      <c r="C415" s="18">
        <v>0</v>
      </c>
      <c r="D415" s="18">
        <v>0</v>
      </c>
      <c r="E415" s="18">
        <v>0</v>
      </c>
      <c r="F415" s="214"/>
      <c r="G415" s="18">
        <v>0</v>
      </c>
      <c r="H415" s="30">
        <v>0</v>
      </c>
      <c r="I415" s="16">
        <f t="shared" si="60"/>
        <v>0</v>
      </c>
    </row>
    <row r="416" spans="1:9" x14ac:dyDescent="0.25">
      <c r="A416" s="21" t="s">
        <v>23</v>
      </c>
      <c r="B416" s="22">
        <v>3.2652000000000001</v>
      </c>
      <c r="C416" s="22">
        <v>0</v>
      </c>
      <c r="D416" s="22">
        <v>0</v>
      </c>
      <c r="E416" s="22">
        <v>0</v>
      </c>
      <c r="F416" s="214"/>
      <c r="G416" s="22">
        <v>0</v>
      </c>
      <c r="H416" s="23">
        <v>0</v>
      </c>
      <c r="I416" s="24">
        <f t="shared" si="60"/>
        <v>3.2652000000000001</v>
      </c>
    </row>
    <row r="417" spans="1:9" ht="14.4" thickBot="1" x14ac:dyDescent="0.3">
      <c r="A417" s="32" t="s">
        <v>24</v>
      </c>
      <c r="B417" s="18">
        <v>1.4707234840739734</v>
      </c>
      <c r="C417" s="18">
        <v>0.69302471318182268</v>
      </c>
      <c r="D417" s="18">
        <v>4.2733750064144586E-2</v>
      </c>
      <c r="E417" s="18">
        <v>55.456282419322207</v>
      </c>
      <c r="F417" s="215"/>
      <c r="G417" s="18">
        <v>10.146835633357854</v>
      </c>
      <c r="H417" s="30">
        <v>0</v>
      </c>
      <c r="I417" s="16">
        <f t="shared" si="60"/>
        <v>67.809600000000003</v>
      </c>
    </row>
    <row r="418" spans="1:9" x14ac:dyDescent="0.25">
      <c r="A418" s="128" t="s">
        <v>25</v>
      </c>
      <c r="B418" s="129">
        <f>SUM(B397:B417)</f>
        <v>78.598077691867786</v>
      </c>
      <c r="C418" s="129">
        <f t="shared" ref="C418:H418" si="61">SUM(C397:C417)</f>
        <v>132.21881127062144</v>
      </c>
      <c r="D418" s="129">
        <f t="shared" si="61"/>
        <v>5.9765637687904487</v>
      </c>
      <c r="E418" s="129">
        <f t="shared" si="61"/>
        <v>56.25968091124664</v>
      </c>
      <c r="F418" s="129">
        <f t="shared" si="61"/>
        <v>0</v>
      </c>
      <c r="G418" s="129">
        <f t="shared" si="61"/>
        <v>10.146835633357854</v>
      </c>
      <c r="H418" s="130">
        <f t="shared" si="61"/>
        <v>0</v>
      </c>
      <c r="I418" s="131">
        <f>SUM(I397:I417)</f>
        <v>283.1999692758842</v>
      </c>
    </row>
    <row r="419" spans="1:9" ht="15" thickBot="1" x14ac:dyDescent="0.35">
      <c r="A419" s="61" t="s">
        <v>86</v>
      </c>
      <c r="B419" s="98">
        <f>IF($I418=0,"-",B418/$I418)</f>
        <v>0.27753561517974634</v>
      </c>
      <c r="C419" s="98">
        <f t="shared" ref="C419:H419" si="62">IF($I418=0,"-",C418/$I418)</f>
        <v>0.46687438423348904</v>
      </c>
      <c r="D419" s="98">
        <f t="shared" si="62"/>
        <v>2.1103687913780367E-2</v>
      </c>
      <c r="E419" s="98">
        <f t="shared" si="62"/>
        <v>0.19865708691670192</v>
      </c>
      <c r="F419" s="98">
        <f t="shared" si="62"/>
        <v>0</v>
      </c>
      <c r="G419" s="98">
        <f t="shared" si="62"/>
        <v>3.5829225756282258E-2</v>
      </c>
      <c r="H419" s="98">
        <f t="shared" si="62"/>
        <v>0</v>
      </c>
      <c r="I419" s="100">
        <f>SUM(B419:H419)</f>
        <v>0.99999999999999989</v>
      </c>
    </row>
    <row r="420" spans="1:9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</row>
    <row r="421" spans="1:9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</row>
    <row r="422" spans="1:9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</row>
    <row r="423" spans="1:9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+B423+C423+D423+E423+G423+H423</f>
        <v>0</v>
      </c>
    </row>
    <row r="424" spans="1:9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63">+B424+C424+D424+E424+G424+H424</f>
        <v>0</v>
      </c>
    </row>
    <row r="425" spans="1:9" x14ac:dyDescent="0.25">
      <c r="A425" s="29" t="s">
        <v>8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63"/>
        <v>0</v>
      </c>
    </row>
    <row r="426" spans="1:9" x14ac:dyDescent="0.25">
      <c r="A426" s="21" t="s">
        <v>9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63"/>
        <v>0</v>
      </c>
    </row>
    <row r="427" spans="1:9" x14ac:dyDescent="0.25">
      <c r="A427" s="29" t="s">
        <v>10</v>
      </c>
      <c r="B427" s="18">
        <v>0</v>
      </c>
      <c r="C427" s="18">
        <v>0</v>
      </c>
      <c r="D427" s="18">
        <v>0</v>
      </c>
      <c r="E427" s="18">
        <v>0</v>
      </c>
      <c r="F427" s="214"/>
      <c r="G427" s="18">
        <v>0</v>
      </c>
      <c r="H427" s="30">
        <v>0</v>
      </c>
      <c r="I427" s="16">
        <f t="shared" si="63"/>
        <v>0</v>
      </c>
    </row>
    <row r="428" spans="1:9" x14ac:dyDescent="0.25">
      <c r="A428" s="21" t="s">
        <v>11</v>
      </c>
      <c r="B428" s="22">
        <v>0</v>
      </c>
      <c r="C428" s="22">
        <v>0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24">
        <f t="shared" si="63"/>
        <v>0</v>
      </c>
    </row>
    <row r="429" spans="1:9" x14ac:dyDescent="0.25">
      <c r="A429" s="29" t="s">
        <v>12</v>
      </c>
      <c r="B429" s="18">
        <v>0</v>
      </c>
      <c r="C429" s="18">
        <v>0</v>
      </c>
      <c r="D429" s="18">
        <v>0</v>
      </c>
      <c r="E429" s="18">
        <v>0</v>
      </c>
      <c r="F429" s="214"/>
      <c r="G429" s="18">
        <v>0</v>
      </c>
      <c r="H429" s="30">
        <v>0</v>
      </c>
      <c r="I429" s="16">
        <f t="shared" si="63"/>
        <v>0</v>
      </c>
    </row>
    <row r="430" spans="1:9" x14ac:dyDescent="0.25">
      <c r="A430" s="21" t="s">
        <v>13</v>
      </c>
      <c r="B430" s="22">
        <v>8.6064685279608536E-9</v>
      </c>
      <c r="C430" s="22">
        <v>8.6064685279608536E-9</v>
      </c>
      <c r="D430" s="22">
        <v>8.6064685279608536E-9</v>
      </c>
      <c r="E430" s="22">
        <v>0.11492473165850155</v>
      </c>
      <c r="F430" s="214"/>
      <c r="G430" s="22">
        <v>0</v>
      </c>
      <c r="H430" s="23">
        <v>0</v>
      </c>
      <c r="I430" s="24">
        <f t="shared" si="63"/>
        <v>0.11492475747790713</v>
      </c>
    </row>
    <row r="431" spans="1:9" x14ac:dyDescent="0.25">
      <c r="A431" s="29" t="s">
        <v>14</v>
      </c>
      <c r="B431" s="18">
        <v>0.50370726139688149</v>
      </c>
      <c r="C431" s="18">
        <v>0.2234246724845256</v>
      </c>
      <c r="D431" s="18">
        <v>0.27286806611859304</v>
      </c>
      <c r="E431" s="18">
        <v>0</v>
      </c>
      <c r="F431" s="214"/>
      <c r="G431" s="18">
        <v>0</v>
      </c>
      <c r="H431" s="30">
        <v>0</v>
      </c>
      <c r="I431" s="16">
        <f t="shared" si="63"/>
        <v>1</v>
      </c>
    </row>
    <row r="432" spans="1:9" x14ac:dyDescent="0.25">
      <c r="A432" s="21" t="s">
        <v>15</v>
      </c>
      <c r="B432" s="22">
        <v>1.3740889549768112</v>
      </c>
      <c r="C432" s="22">
        <v>0.14464981406378621</v>
      </c>
      <c r="D432" s="22">
        <v>0.48126123095940254</v>
      </c>
      <c r="E432" s="22">
        <v>0</v>
      </c>
      <c r="F432" s="214"/>
      <c r="G432" s="22">
        <v>0</v>
      </c>
      <c r="H432" s="23">
        <v>0</v>
      </c>
      <c r="I432" s="24">
        <f t="shared" si="63"/>
        <v>2</v>
      </c>
    </row>
    <row r="433" spans="1:9" x14ac:dyDescent="0.25">
      <c r="A433" s="29" t="s">
        <v>16</v>
      </c>
      <c r="B433" s="18">
        <v>0</v>
      </c>
      <c r="C433" s="18">
        <v>0</v>
      </c>
      <c r="D433" s="18">
        <v>0</v>
      </c>
      <c r="E433" s="18">
        <v>0</v>
      </c>
      <c r="F433" s="214"/>
      <c r="G433" s="18">
        <v>0</v>
      </c>
      <c r="H433" s="30">
        <v>0</v>
      </c>
      <c r="I433" s="16">
        <f t="shared" si="63"/>
        <v>0</v>
      </c>
    </row>
    <row r="434" spans="1:9" x14ac:dyDescent="0.25">
      <c r="A434" s="21" t="s">
        <v>17</v>
      </c>
      <c r="B434" s="22">
        <v>0</v>
      </c>
      <c r="C434" s="22">
        <v>0</v>
      </c>
      <c r="D434" s="22">
        <v>0</v>
      </c>
      <c r="E434" s="22">
        <v>0</v>
      </c>
      <c r="F434" s="214"/>
      <c r="G434" s="22">
        <v>0</v>
      </c>
      <c r="H434" s="23">
        <v>0</v>
      </c>
      <c r="I434" s="24">
        <f t="shared" si="63"/>
        <v>0</v>
      </c>
    </row>
    <row r="435" spans="1:9" x14ac:dyDescent="0.25">
      <c r="A435" s="29" t="s">
        <v>136</v>
      </c>
      <c r="B435" s="18">
        <v>16.928474207109986</v>
      </c>
      <c r="C435" s="18">
        <v>13.603848184533595</v>
      </c>
      <c r="D435" s="18">
        <v>6.3739901176880966</v>
      </c>
      <c r="E435" s="18">
        <v>2.0936874906683189</v>
      </c>
      <c r="F435" s="214"/>
      <c r="G435" s="18">
        <v>0</v>
      </c>
      <c r="H435" s="30">
        <v>0</v>
      </c>
      <c r="I435" s="16">
        <f t="shared" si="63"/>
        <v>38.999999999999993</v>
      </c>
    </row>
    <row r="436" spans="1:9" x14ac:dyDescent="0.25">
      <c r="A436" s="21" t="s">
        <v>18</v>
      </c>
      <c r="B436" s="22">
        <v>0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24">
        <f t="shared" si="63"/>
        <v>0</v>
      </c>
    </row>
    <row r="437" spans="1:9" x14ac:dyDescent="0.25">
      <c r="A437" s="29" t="s">
        <v>19</v>
      </c>
      <c r="B437" s="18">
        <v>0</v>
      </c>
      <c r="C437" s="18">
        <v>0</v>
      </c>
      <c r="D437" s="18">
        <v>0</v>
      </c>
      <c r="E437" s="18">
        <v>0</v>
      </c>
      <c r="F437" s="214"/>
      <c r="G437" s="18">
        <v>0</v>
      </c>
      <c r="H437" s="30">
        <v>0</v>
      </c>
      <c r="I437" s="16">
        <f t="shared" si="63"/>
        <v>0</v>
      </c>
    </row>
    <row r="438" spans="1:9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63"/>
        <v>0</v>
      </c>
    </row>
    <row r="439" spans="1:9" x14ac:dyDescent="0.25">
      <c r="A439" s="32" t="s">
        <v>58</v>
      </c>
      <c r="B439" s="18">
        <v>1.0959072374507763</v>
      </c>
      <c r="C439" s="18">
        <v>7.2654895996105778E-2</v>
      </c>
      <c r="D439" s="18">
        <v>0.83143786655311791</v>
      </c>
      <c r="E439" s="18">
        <v>0</v>
      </c>
      <c r="F439" s="214"/>
      <c r="G439" s="18">
        <v>0</v>
      </c>
      <c r="H439" s="30">
        <v>0</v>
      </c>
      <c r="I439" s="16">
        <f t="shared" si="63"/>
        <v>2</v>
      </c>
    </row>
    <row r="440" spans="1:9" x14ac:dyDescent="0.25">
      <c r="A440" s="21" t="s">
        <v>21</v>
      </c>
      <c r="B440" s="22">
        <v>0</v>
      </c>
      <c r="C440" s="22">
        <v>0</v>
      </c>
      <c r="D440" s="22">
        <v>0</v>
      </c>
      <c r="E440" s="22">
        <v>0</v>
      </c>
      <c r="F440" s="214"/>
      <c r="G440" s="22">
        <v>0</v>
      </c>
      <c r="H440" s="23">
        <v>0</v>
      </c>
      <c r="I440" s="24">
        <f t="shared" si="63"/>
        <v>0</v>
      </c>
    </row>
    <row r="441" spans="1:9" x14ac:dyDescent="0.25">
      <c r="A441" s="32" t="s">
        <v>22</v>
      </c>
      <c r="B441" s="18">
        <v>0</v>
      </c>
      <c r="C441" s="18">
        <v>0</v>
      </c>
      <c r="D441" s="18">
        <v>0</v>
      </c>
      <c r="E441" s="18">
        <v>0</v>
      </c>
      <c r="F441" s="214"/>
      <c r="G441" s="18">
        <v>0</v>
      </c>
      <c r="H441" s="30">
        <v>0</v>
      </c>
      <c r="I441" s="16">
        <f t="shared" si="63"/>
        <v>0</v>
      </c>
    </row>
    <row r="442" spans="1:9" x14ac:dyDescent="0.25">
      <c r="A442" s="21" t="s">
        <v>23</v>
      </c>
      <c r="B442" s="22">
        <v>1.569388918113406</v>
      </c>
      <c r="C442" s="22">
        <v>3.8852950452040813E-3</v>
      </c>
      <c r="D442" s="22">
        <v>0.31312578684138981</v>
      </c>
      <c r="E442" s="22">
        <v>0</v>
      </c>
      <c r="F442" s="214"/>
      <c r="G442" s="22">
        <v>0</v>
      </c>
      <c r="H442" s="23">
        <v>0</v>
      </c>
      <c r="I442" s="24">
        <f t="shared" si="63"/>
        <v>1.8864000000000001</v>
      </c>
    </row>
    <row r="443" spans="1:9" ht="15" thickBot="1" x14ac:dyDescent="0.35">
      <c r="A443" s="32" t="s">
        <v>24</v>
      </c>
      <c r="B443" s="50">
        <v>4.1890360311840276</v>
      </c>
      <c r="C443" s="50">
        <v>1.4295195178346796E-2</v>
      </c>
      <c r="D443" s="50">
        <v>15.462869281778053</v>
      </c>
      <c r="E443" s="50">
        <v>79.538011062335997</v>
      </c>
      <c r="F443" s="215"/>
      <c r="G443" s="18">
        <v>10.541352944173227</v>
      </c>
      <c r="H443" s="30">
        <v>4.0035485350364934E-2</v>
      </c>
      <c r="I443" s="16">
        <f t="shared" si="63"/>
        <v>109.7856</v>
      </c>
    </row>
    <row r="444" spans="1:9" x14ac:dyDescent="0.25">
      <c r="A444" s="128" t="s">
        <v>25</v>
      </c>
      <c r="B444" s="129">
        <f>SUM(B423:B443)</f>
        <v>25.660602618838361</v>
      </c>
      <c r="C444" s="129">
        <f t="shared" ref="C444:H444" si="64">SUM(C423:C443)</f>
        <v>14.062758065908033</v>
      </c>
      <c r="D444" s="129">
        <f t="shared" si="64"/>
        <v>23.735552358545121</v>
      </c>
      <c r="E444" s="129">
        <f t="shared" si="64"/>
        <v>81.746623284662817</v>
      </c>
      <c r="F444" s="129">
        <f t="shared" si="64"/>
        <v>0</v>
      </c>
      <c r="G444" s="129">
        <f t="shared" si="64"/>
        <v>10.541352944173227</v>
      </c>
      <c r="H444" s="130">
        <f t="shared" si="64"/>
        <v>4.0035485350364934E-2</v>
      </c>
      <c r="I444" s="131">
        <f>SUM(I423:I443)</f>
        <v>155.78692475747789</v>
      </c>
    </row>
    <row r="445" spans="1:9" ht="15" thickBot="1" x14ac:dyDescent="0.35">
      <c r="A445" s="61" t="s">
        <v>86</v>
      </c>
      <c r="B445" s="98">
        <f>IF($I444=0,"-",B444/$I444)</f>
        <v>0.16471602259808157</v>
      </c>
      <c r="C445" s="98">
        <f t="shared" ref="C445:H445" si="65">IF($I444=0,"-",C444/$I444)</f>
        <v>9.0269180727460319E-2</v>
      </c>
      <c r="D445" s="98">
        <f t="shared" si="65"/>
        <v>0.15235907888608474</v>
      </c>
      <c r="E445" s="98">
        <f t="shared" si="65"/>
        <v>0.52473353211074869</v>
      </c>
      <c r="F445" s="98">
        <f t="shared" si="65"/>
        <v>0</v>
      </c>
      <c r="G445" s="98">
        <f t="shared" si="65"/>
        <v>6.7665196938597599E-2</v>
      </c>
      <c r="H445" s="98">
        <f t="shared" si="65"/>
        <v>2.5698873902729887E-4</v>
      </c>
      <c r="I445" s="100">
        <f>SUM(B445:H445)</f>
        <v>1.0000000000000002</v>
      </c>
    </row>
    <row r="446" spans="1:9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</row>
    <row r="447" spans="1:9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</row>
    <row r="448" spans="1:9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</row>
    <row r="449" spans="1:9" x14ac:dyDescent="0.25">
      <c r="A449" s="13" t="s">
        <v>6</v>
      </c>
      <c r="B449" s="224"/>
      <c r="C449" s="225"/>
      <c r="D449" s="225"/>
      <c r="E449" s="226"/>
      <c r="F449" s="14">
        <v>0</v>
      </c>
      <c r="G449" s="224"/>
      <c r="H449" s="226"/>
      <c r="I449" s="16">
        <f>+F449</f>
        <v>0</v>
      </c>
    </row>
    <row r="450" spans="1: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66">+F450</f>
        <v>0</v>
      </c>
    </row>
    <row r="451" spans="1:9" x14ac:dyDescent="0.25">
      <c r="A451" s="29" t="s">
        <v>8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66"/>
        <v>0</v>
      </c>
    </row>
    <row r="452" spans="1:9" x14ac:dyDescent="0.25">
      <c r="A452" s="21" t="s">
        <v>9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66"/>
        <v>0</v>
      </c>
    </row>
    <row r="453" spans="1:9" x14ac:dyDescent="0.25">
      <c r="A453" s="29" t="s">
        <v>10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66"/>
        <v>0</v>
      </c>
    </row>
    <row r="454" spans="1:9" x14ac:dyDescent="0.25">
      <c r="A454" s="21" t="s">
        <v>11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66"/>
        <v>0</v>
      </c>
    </row>
    <row r="455" spans="1:9" x14ac:dyDescent="0.25">
      <c r="A455" s="29" t="s">
        <v>12</v>
      </c>
      <c r="B455" s="227"/>
      <c r="C455" s="228"/>
      <c r="D455" s="228"/>
      <c r="E455" s="229"/>
      <c r="F455" s="18">
        <v>0</v>
      </c>
      <c r="G455" s="227"/>
      <c r="H455" s="229"/>
      <c r="I455" s="16">
        <f t="shared" si="66"/>
        <v>0</v>
      </c>
    </row>
    <row r="456" spans="1:9" x14ac:dyDescent="0.25">
      <c r="A456" s="21" t="s">
        <v>13</v>
      </c>
      <c r="B456" s="227"/>
      <c r="C456" s="228"/>
      <c r="D456" s="228"/>
      <c r="E456" s="229"/>
      <c r="F456" s="22">
        <v>12.002812227758364</v>
      </c>
      <c r="G456" s="227"/>
      <c r="H456" s="229"/>
      <c r="I456" s="24">
        <f t="shared" si="66"/>
        <v>12.002812227758364</v>
      </c>
    </row>
    <row r="457" spans="1:9" x14ac:dyDescent="0.25">
      <c r="A457" s="29" t="s">
        <v>14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66"/>
        <v>0</v>
      </c>
    </row>
    <row r="458" spans="1:9" x14ac:dyDescent="0.25">
      <c r="A458" s="21" t="s">
        <v>15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66"/>
        <v>0</v>
      </c>
    </row>
    <row r="459" spans="1:9" x14ac:dyDescent="0.25">
      <c r="A459" s="29" t="s">
        <v>16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66"/>
        <v>0</v>
      </c>
    </row>
    <row r="460" spans="1:9" x14ac:dyDescent="0.25">
      <c r="A460" s="21" t="s">
        <v>17</v>
      </c>
      <c r="B460" s="227"/>
      <c r="C460" s="228"/>
      <c r="D460" s="228"/>
      <c r="E460" s="229"/>
      <c r="F460" s="22">
        <v>0</v>
      </c>
      <c r="G460" s="227"/>
      <c r="H460" s="229"/>
      <c r="I460" s="24">
        <f t="shared" si="66"/>
        <v>0</v>
      </c>
    </row>
    <row r="461" spans="1:9" x14ac:dyDescent="0.25">
      <c r="A461" s="29" t="s">
        <v>136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66"/>
        <v>0</v>
      </c>
    </row>
    <row r="462" spans="1:9" x14ac:dyDescent="0.25">
      <c r="A462" s="21" t="s">
        <v>18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66"/>
        <v>0</v>
      </c>
    </row>
    <row r="463" spans="1:9" x14ac:dyDescent="0.25">
      <c r="A463" s="29" t="s">
        <v>19</v>
      </c>
      <c r="B463" s="227"/>
      <c r="C463" s="228"/>
      <c r="D463" s="228"/>
      <c r="E463" s="229"/>
      <c r="F463" s="18">
        <v>0</v>
      </c>
      <c r="G463" s="227"/>
      <c r="H463" s="229"/>
      <c r="I463" s="16">
        <f t="shared" si="66"/>
        <v>0</v>
      </c>
    </row>
    <row r="464" spans="1: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66"/>
        <v>0</v>
      </c>
    </row>
    <row r="465" spans="1:9" x14ac:dyDescent="0.25">
      <c r="A465" s="32" t="s">
        <v>58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66"/>
        <v>0</v>
      </c>
    </row>
    <row r="466" spans="1:9" x14ac:dyDescent="0.25">
      <c r="A466" s="21" t="s">
        <v>21</v>
      </c>
      <c r="B466" s="227"/>
      <c r="C466" s="228"/>
      <c r="D466" s="228"/>
      <c r="E466" s="229"/>
      <c r="F466" s="22">
        <v>0</v>
      </c>
      <c r="G466" s="227"/>
      <c r="H466" s="229"/>
      <c r="I466" s="24">
        <f t="shared" si="66"/>
        <v>0</v>
      </c>
    </row>
    <row r="467" spans="1:9" x14ac:dyDescent="0.25">
      <c r="A467" s="32" t="s">
        <v>22</v>
      </c>
      <c r="B467" s="227"/>
      <c r="C467" s="228"/>
      <c r="D467" s="228"/>
      <c r="E467" s="229"/>
      <c r="F467" s="18">
        <v>0</v>
      </c>
      <c r="G467" s="227"/>
      <c r="H467" s="229"/>
      <c r="I467" s="16">
        <f t="shared" si="66"/>
        <v>0</v>
      </c>
    </row>
    <row r="468" spans="1:9" x14ac:dyDescent="0.25">
      <c r="A468" s="21" t="s">
        <v>23</v>
      </c>
      <c r="B468" s="227"/>
      <c r="C468" s="228"/>
      <c r="D468" s="228"/>
      <c r="E468" s="229"/>
      <c r="F468" s="22">
        <v>0</v>
      </c>
      <c r="G468" s="227"/>
      <c r="H468" s="229"/>
      <c r="I468" s="24">
        <f t="shared" si="66"/>
        <v>0</v>
      </c>
    </row>
    <row r="469" spans="1:9" ht="14.4" thickBot="1" x14ac:dyDescent="0.3">
      <c r="A469" s="32" t="s">
        <v>24</v>
      </c>
      <c r="B469" s="230"/>
      <c r="C469" s="231"/>
      <c r="D469" s="231"/>
      <c r="E469" s="232"/>
      <c r="F469" s="18">
        <v>54.334800000000001</v>
      </c>
      <c r="G469" s="230"/>
      <c r="H469" s="232"/>
      <c r="I469" s="16">
        <f t="shared" si="66"/>
        <v>54.334800000000001</v>
      </c>
    </row>
    <row r="470" spans="1:9" x14ac:dyDescent="0.25">
      <c r="A470" s="128" t="s">
        <v>25</v>
      </c>
      <c r="B470" s="129">
        <v>0</v>
      </c>
      <c r="C470" s="129">
        <v>0</v>
      </c>
      <c r="D470" s="129">
        <v>0</v>
      </c>
      <c r="E470" s="129">
        <v>0</v>
      </c>
      <c r="F470" s="129">
        <f>SUM(F449:F469)</f>
        <v>66.33761222775837</v>
      </c>
      <c r="G470" s="129">
        <v>0</v>
      </c>
      <c r="H470" s="129">
        <v>0</v>
      </c>
      <c r="I470" s="131">
        <f>SUM(I449:I469)</f>
        <v>66.33761222775837</v>
      </c>
    </row>
    <row r="471" spans="1:9" ht="15" thickBot="1" x14ac:dyDescent="0.35">
      <c r="A471" s="61" t="s">
        <v>86</v>
      </c>
      <c r="B471" s="98">
        <f>IF($I470=0,"-",B470/$I470)</f>
        <v>0</v>
      </c>
      <c r="C471" s="98">
        <f t="shared" ref="C471:H471" si="67">IF($I470=0,"-",C470/$I470)</f>
        <v>0</v>
      </c>
      <c r="D471" s="98">
        <f t="shared" si="67"/>
        <v>0</v>
      </c>
      <c r="E471" s="98">
        <f t="shared" si="67"/>
        <v>0</v>
      </c>
      <c r="F471" s="98">
        <f t="shared" si="67"/>
        <v>1</v>
      </c>
      <c r="G471" s="98">
        <f t="shared" si="67"/>
        <v>0</v>
      </c>
      <c r="H471" s="98">
        <f t="shared" si="67"/>
        <v>0</v>
      </c>
      <c r="I471" s="100">
        <f>SUM(B471:H471)</f>
        <v>1</v>
      </c>
    </row>
    <row r="472" spans="1: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</row>
    <row r="473" spans="1: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</row>
    <row r="474" spans="1: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</row>
    <row r="475" spans="1: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+F475</f>
        <v>0</v>
      </c>
    </row>
    <row r="476" spans="1: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68">+F476</f>
        <v>0</v>
      </c>
    </row>
    <row r="477" spans="1:9" x14ac:dyDescent="0.25">
      <c r="A477" s="29" t="s">
        <v>8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68"/>
        <v>0</v>
      </c>
    </row>
    <row r="478" spans="1:9" x14ac:dyDescent="0.25">
      <c r="A478" s="21" t="s">
        <v>9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68"/>
        <v>0</v>
      </c>
    </row>
    <row r="479" spans="1:9" x14ac:dyDescent="0.25">
      <c r="A479" s="29" t="s">
        <v>10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68"/>
        <v>0</v>
      </c>
    </row>
    <row r="480" spans="1:9" x14ac:dyDescent="0.25">
      <c r="A480" s="21" t="s">
        <v>11</v>
      </c>
      <c r="B480" s="227"/>
      <c r="C480" s="228"/>
      <c r="D480" s="228"/>
      <c r="E480" s="229"/>
      <c r="F480" s="22">
        <v>3268.8928924829461</v>
      </c>
      <c r="G480" s="227"/>
      <c r="H480" s="229"/>
      <c r="I480" s="24">
        <f t="shared" si="68"/>
        <v>3268.8928924829461</v>
      </c>
    </row>
    <row r="481" spans="1:9" x14ac:dyDescent="0.25">
      <c r="A481" s="29" t="s">
        <v>12</v>
      </c>
      <c r="B481" s="227"/>
      <c r="C481" s="228"/>
      <c r="D481" s="228"/>
      <c r="E481" s="229"/>
      <c r="F481" s="18">
        <v>0</v>
      </c>
      <c r="G481" s="227"/>
      <c r="H481" s="229"/>
      <c r="I481" s="16">
        <f t="shared" si="68"/>
        <v>0</v>
      </c>
    </row>
    <row r="482" spans="1:9" x14ac:dyDescent="0.25">
      <c r="A482" s="21" t="s">
        <v>13</v>
      </c>
      <c r="B482" s="227"/>
      <c r="C482" s="228"/>
      <c r="D482" s="228"/>
      <c r="E482" s="229"/>
      <c r="F482" s="22">
        <v>5038.5275473224974</v>
      </c>
      <c r="G482" s="227"/>
      <c r="H482" s="229"/>
      <c r="I482" s="24">
        <f t="shared" si="68"/>
        <v>5038.5275473224974</v>
      </c>
    </row>
    <row r="483" spans="1:9" x14ac:dyDescent="0.25">
      <c r="A483" s="29" t="s">
        <v>14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68"/>
        <v>0</v>
      </c>
    </row>
    <row r="484" spans="1:9" x14ac:dyDescent="0.25">
      <c r="A484" s="21" t="s">
        <v>15</v>
      </c>
      <c r="B484" s="227"/>
      <c r="C484" s="228"/>
      <c r="D484" s="228"/>
      <c r="E484" s="229"/>
      <c r="F484" s="22">
        <v>0</v>
      </c>
      <c r="G484" s="227"/>
      <c r="H484" s="229"/>
      <c r="I484" s="24">
        <f t="shared" si="68"/>
        <v>0</v>
      </c>
    </row>
    <row r="485" spans="1:9" x14ac:dyDescent="0.25">
      <c r="A485" s="29" t="s">
        <v>16</v>
      </c>
      <c r="B485" s="227"/>
      <c r="C485" s="228"/>
      <c r="D485" s="228"/>
      <c r="E485" s="229"/>
      <c r="F485" s="18">
        <v>4.704804224977531</v>
      </c>
      <c r="G485" s="227"/>
      <c r="H485" s="229"/>
      <c r="I485" s="16">
        <f t="shared" si="68"/>
        <v>4.704804224977531</v>
      </c>
    </row>
    <row r="486" spans="1:9" x14ac:dyDescent="0.25">
      <c r="A486" s="21" t="s">
        <v>17</v>
      </c>
      <c r="B486" s="227"/>
      <c r="C486" s="228"/>
      <c r="D486" s="228"/>
      <c r="E486" s="229"/>
      <c r="F486" s="22">
        <v>0</v>
      </c>
      <c r="G486" s="227"/>
      <c r="H486" s="229"/>
      <c r="I486" s="24">
        <f t="shared" si="68"/>
        <v>0</v>
      </c>
    </row>
    <row r="487" spans="1:9" x14ac:dyDescent="0.25">
      <c r="A487" s="29" t="s">
        <v>136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68"/>
        <v>0</v>
      </c>
    </row>
    <row r="488" spans="1:9" x14ac:dyDescent="0.25">
      <c r="A488" s="21" t="s">
        <v>18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68"/>
        <v>0</v>
      </c>
    </row>
    <row r="489" spans="1:9" x14ac:dyDescent="0.25">
      <c r="A489" s="29" t="s">
        <v>19</v>
      </c>
      <c r="B489" s="227"/>
      <c r="C489" s="228"/>
      <c r="D489" s="228"/>
      <c r="E489" s="229"/>
      <c r="F489" s="18">
        <v>0</v>
      </c>
      <c r="G489" s="227"/>
      <c r="H489" s="229"/>
      <c r="I489" s="16">
        <f t="shared" si="68"/>
        <v>0</v>
      </c>
    </row>
    <row r="490" spans="1: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68"/>
        <v>0</v>
      </c>
    </row>
    <row r="491" spans="1:9" x14ac:dyDescent="0.25">
      <c r="A491" s="32" t="s">
        <v>58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68"/>
        <v>0</v>
      </c>
    </row>
    <row r="492" spans="1:9" x14ac:dyDescent="0.25">
      <c r="A492" s="21" t="s">
        <v>21</v>
      </c>
      <c r="B492" s="227"/>
      <c r="C492" s="228"/>
      <c r="D492" s="228"/>
      <c r="E492" s="229"/>
      <c r="F492" s="22">
        <v>10</v>
      </c>
      <c r="G492" s="227"/>
      <c r="H492" s="229"/>
      <c r="I492" s="24">
        <f t="shared" si="68"/>
        <v>10</v>
      </c>
    </row>
    <row r="493" spans="1:9" x14ac:dyDescent="0.25">
      <c r="A493" s="32" t="s">
        <v>22</v>
      </c>
      <c r="B493" s="227"/>
      <c r="C493" s="228"/>
      <c r="D493" s="228"/>
      <c r="E493" s="229"/>
      <c r="F493" s="18">
        <v>0</v>
      </c>
      <c r="G493" s="227"/>
      <c r="H493" s="229"/>
      <c r="I493" s="16">
        <f t="shared" si="68"/>
        <v>0</v>
      </c>
    </row>
    <row r="494" spans="1:9" x14ac:dyDescent="0.25">
      <c r="A494" s="21" t="s">
        <v>23</v>
      </c>
      <c r="B494" s="227"/>
      <c r="C494" s="228"/>
      <c r="D494" s="228"/>
      <c r="E494" s="229"/>
      <c r="F494" s="22">
        <v>0</v>
      </c>
      <c r="G494" s="227"/>
      <c r="H494" s="229"/>
      <c r="I494" s="24">
        <f t="shared" si="68"/>
        <v>0</v>
      </c>
    </row>
    <row r="495" spans="1:9" ht="14.4" thickBot="1" x14ac:dyDescent="0.3">
      <c r="A495" s="32" t="s">
        <v>24</v>
      </c>
      <c r="B495" s="230"/>
      <c r="C495" s="231"/>
      <c r="D495" s="231"/>
      <c r="E495" s="232"/>
      <c r="F495" s="18">
        <v>7.8731999999999998</v>
      </c>
      <c r="G495" s="230"/>
      <c r="H495" s="232"/>
      <c r="I495" s="16">
        <f t="shared" si="68"/>
        <v>7.8731999999999998</v>
      </c>
    </row>
    <row r="496" spans="1:9" x14ac:dyDescent="0.25">
      <c r="A496" s="128" t="s">
        <v>25</v>
      </c>
      <c r="B496" s="129">
        <v>0</v>
      </c>
      <c r="C496" s="129">
        <v>0</v>
      </c>
      <c r="D496" s="129">
        <v>0</v>
      </c>
      <c r="E496" s="129">
        <v>0</v>
      </c>
      <c r="F496" s="131">
        <f>SUM(F475:F495)</f>
        <v>8329.9984440304197</v>
      </c>
      <c r="G496" s="129">
        <v>0</v>
      </c>
      <c r="H496" s="129">
        <v>0</v>
      </c>
      <c r="I496" s="131">
        <f>SUM(I475:I495)</f>
        <v>8329.9984440304197</v>
      </c>
    </row>
    <row r="497" spans="1:9" ht="15" thickBot="1" x14ac:dyDescent="0.35">
      <c r="A497" s="61" t="s">
        <v>86</v>
      </c>
      <c r="B497" s="98">
        <f>IF($I496=0,"-",B496/$I496)</f>
        <v>0</v>
      </c>
      <c r="C497" s="98">
        <f t="shared" ref="C497:H497" si="69">IF($I496=0,"-",C496/$I496)</f>
        <v>0</v>
      </c>
      <c r="D497" s="98">
        <f t="shared" si="69"/>
        <v>0</v>
      </c>
      <c r="E497" s="98">
        <f t="shared" si="69"/>
        <v>0</v>
      </c>
      <c r="F497" s="98">
        <f t="shared" si="69"/>
        <v>1</v>
      </c>
      <c r="G497" s="98">
        <f t="shared" si="69"/>
        <v>0</v>
      </c>
      <c r="H497" s="98">
        <f t="shared" si="69"/>
        <v>0</v>
      </c>
      <c r="I497" s="100">
        <f>SUM(B497:H497)</f>
        <v>1</v>
      </c>
    </row>
    <row r="498" spans="1: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</row>
    <row r="499" spans="1: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</row>
    <row r="500" spans="1: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</row>
    <row r="501" spans="1: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+F501</f>
        <v>0</v>
      </c>
    </row>
    <row r="502" spans="1: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70">+F502</f>
        <v>0</v>
      </c>
    </row>
    <row r="503" spans="1:9" x14ac:dyDescent="0.25">
      <c r="A503" s="29" t="s">
        <v>8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70"/>
        <v>0</v>
      </c>
    </row>
    <row r="504" spans="1:9" x14ac:dyDescent="0.25">
      <c r="A504" s="21" t="s">
        <v>9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70"/>
        <v>0</v>
      </c>
    </row>
    <row r="505" spans="1:9" x14ac:dyDescent="0.25">
      <c r="A505" s="29" t="s">
        <v>10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70"/>
        <v>0</v>
      </c>
    </row>
    <row r="506" spans="1:9" x14ac:dyDescent="0.25">
      <c r="A506" s="21" t="s">
        <v>11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70"/>
        <v>0</v>
      </c>
    </row>
    <row r="507" spans="1:9" x14ac:dyDescent="0.25">
      <c r="A507" s="29" t="s">
        <v>12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70"/>
        <v>0</v>
      </c>
    </row>
    <row r="508" spans="1:9" x14ac:dyDescent="0.25">
      <c r="A508" s="21" t="s">
        <v>13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70"/>
        <v>0</v>
      </c>
    </row>
    <row r="509" spans="1:9" x14ac:dyDescent="0.25">
      <c r="A509" s="29" t="s">
        <v>14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70"/>
        <v>0</v>
      </c>
    </row>
    <row r="510" spans="1:9" x14ac:dyDescent="0.25">
      <c r="A510" s="21" t="s">
        <v>15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70"/>
        <v>0</v>
      </c>
    </row>
    <row r="511" spans="1:9" x14ac:dyDescent="0.25">
      <c r="A511" s="29" t="s">
        <v>16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70"/>
        <v>0</v>
      </c>
    </row>
    <row r="512" spans="1:9" x14ac:dyDescent="0.25">
      <c r="A512" s="21" t="s">
        <v>17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70"/>
        <v>0</v>
      </c>
    </row>
    <row r="513" spans="1:9" x14ac:dyDescent="0.25">
      <c r="A513" s="29" t="s">
        <v>136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70"/>
        <v>0</v>
      </c>
    </row>
    <row r="514" spans="1:9" x14ac:dyDescent="0.25">
      <c r="A514" s="21" t="s">
        <v>18</v>
      </c>
      <c r="B514" s="227"/>
      <c r="C514" s="228"/>
      <c r="D514" s="228"/>
      <c r="E514" s="229"/>
      <c r="F514" s="22">
        <v>0</v>
      </c>
      <c r="G514" s="227"/>
      <c r="H514" s="229"/>
      <c r="I514" s="24">
        <f>+F514</f>
        <v>0</v>
      </c>
    </row>
    <row r="515" spans="1:9" x14ac:dyDescent="0.25">
      <c r="A515" s="29" t="s">
        <v>19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70"/>
        <v>0</v>
      </c>
    </row>
    <row r="516" spans="1: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70"/>
        <v>0</v>
      </c>
    </row>
    <row r="517" spans="1:9" x14ac:dyDescent="0.25">
      <c r="A517" s="32" t="s">
        <v>58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70"/>
        <v>0</v>
      </c>
    </row>
    <row r="518" spans="1:9" x14ac:dyDescent="0.25">
      <c r="A518" s="21" t="s">
        <v>21</v>
      </c>
      <c r="B518" s="227"/>
      <c r="C518" s="228"/>
      <c r="D518" s="228"/>
      <c r="E518" s="229"/>
      <c r="F518" s="22">
        <v>0</v>
      </c>
      <c r="G518" s="227"/>
      <c r="H518" s="229"/>
      <c r="I518" s="24">
        <f t="shared" si="70"/>
        <v>0</v>
      </c>
    </row>
    <row r="519" spans="1:9" x14ac:dyDescent="0.25">
      <c r="A519" s="32" t="s">
        <v>22</v>
      </c>
      <c r="B519" s="227"/>
      <c r="C519" s="228"/>
      <c r="D519" s="228"/>
      <c r="E519" s="229"/>
      <c r="F519" s="18">
        <v>0</v>
      </c>
      <c r="G519" s="227"/>
      <c r="H519" s="229"/>
      <c r="I519" s="16">
        <f t="shared" si="70"/>
        <v>0</v>
      </c>
    </row>
    <row r="520" spans="1:9" x14ac:dyDescent="0.25">
      <c r="A520" s="21" t="s">
        <v>23</v>
      </c>
      <c r="B520" s="227"/>
      <c r="C520" s="228"/>
      <c r="D520" s="228"/>
      <c r="E520" s="229"/>
      <c r="F520" s="22">
        <v>0</v>
      </c>
      <c r="G520" s="227"/>
      <c r="H520" s="229"/>
      <c r="I520" s="24">
        <f t="shared" si="70"/>
        <v>0</v>
      </c>
    </row>
    <row r="521" spans="1:9" ht="14.4" thickBot="1" x14ac:dyDescent="0.3">
      <c r="A521" s="32" t="s">
        <v>24</v>
      </c>
      <c r="B521" s="230"/>
      <c r="C521" s="231"/>
      <c r="D521" s="231"/>
      <c r="E521" s="232"/>
      <c r="F521" s="18">
        <v>0</v>
      </c>
      <c r="G521" s="230"/>
      <c r="H521" s="232"/>
      <c r="I521" s="16">
        <f t="shared" si="70"/>
        <v>0</v>
      </c>
    </row>
    <row r="522" spans="1:9" x14ac:dyDescent="0.25">
      <c r="A522" s="128" t="s">
        <v>25</v>
      </c>
      <c r="B522" s="129">
        <v>0</v>
      </c>
      <c r="C522" s="129">
        <v>0</v>
      </c>
      <c r="D522" s="129">
        <v>0</v>
      </c>
      <c r="E522" s="129">
        <v>0</v>
      </c>
      <c r="F522" s="129">
        <f>SUM(F501:F521)</f>
        <v>0</v>
      </c>
      <c r="G522" s="129">
        <v>0</v>
      </c>
      <c r="H522" s="129">
        <v>0</v>
      </c>
      <c r="I522" s="131">
        <v>0</v>
      </c>
    </row>
    <row r="523" spans="1: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71">IF($I522=0,"-",C522/$I522)</f>
        <v>-</v>
      </c>
      <c r="D523" s="98" t="str">
        <f t="shared" si="71"/>
        <v>-</v>
      </c>
      <c r="E523" s="98" t="str">
        <f t="shared" si="71"/>
        <v>-</v>
      </c>
      <c r="F523" s="98" t="str">
        <f t="shared" si="71"/>
        <v>-</v>
      </c>
      <c r="G523" s="98" t="str">
        <f t="shared" si="71"/>
        <v>-</v>
      </c>
      <c r="H523" s="98" t="str">
        <f t="shared" si="71"/>
        <v>-</v>
      </c>
      <c r="I523" s="100">
        <f>SUM(B523:H523)</f>
        <v>0</v>
      </c>
    </row>
    <row r="524" spans="1: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</row>
    <row r="525" spans="1: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</row>
    <row r="526" spans="1: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</row>
    <row r="527" spans="1: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+F527</f>
        <v>0</v>
      </c>
    </row>
    <row r="528" spans="1: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72">+F528</f>
        <v>0</v>
      </c>
    </row>
    <row r="529" spans="1:9" x14ac:dyDescent="0.25">
      <c r="A529" s="29" t="s">
        <v>8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72"/>
        <v>0</v>
      </c>
    </row>
    <row r="530" spans="1:9" x14ac:dyDescent="0.25">
      <c r="A530" s="21" t="s">
        <v>9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72"/>
        <v>0</v>
      </c>
    </row>
    <row r="531" spans="1:9" x14ac:dyDescent="0.25">
      <c r="A531" s="29" t="s">
        <v>10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72"/>
        <v>0</v>
      </c>
    </row>
    <row r="532" spans="1:9" x14ac:dyDescent="0.25">
      <c r="A532" s="21" t="s">
        <v>11</v>
      </c>
      <c r="B532" s="227"/>
      <c r="C532" s="228"/>
      <c r="D532" s="228"/>
      <c r="E532" s="229"/>
      <c r="F532" s="22">
        <v>0.58438322701663381</v>
      </c>
      <c r="G532" s="227"/>
      <c r="H532" s="229"/>
      <c r="I532" s="24">
        <f t="shared" si="72"/>
        <v>0.58438322701663381</v>
      </c>
    </row>
    <row r="533" spans="1:9" x14ac:dyDescent="0.25">
      <c r="A533" s="29" t="s">
        <v>12</v>
      </c>
      <c r="B533" s="227"/>
      <c r="C533" s="228"/>
      <c r="D533" s="228"/>
      <c r="E533" s="229"/>
      <c r="F533" s="18">
        <v>0</v>
      </c>
      <c r="G533" s="227"/>
      <c r="H533" s="229"/>
      <c r="I533" s="16">
        <f t="shared" si="72"/>
        <v>0</v>
      </c>
    </row>
    <row r="534" spans="1:9" x14ac:dyDescent="0.25">
      <c r="A534" s="21" t="s">
        <v>13</v>
      </c>
      <c r="B534" s="227"/>
      <c r="C534" s="228"/>
      <c r="D534" s="228"/>
      <c r="E534" s="229"/>
      <c r="F534" s="22">
        <v>4.3284157563350112</v>
      </c>
      <c r="G534" s="227"/>
      <c r="H534" s="229"/>
      <c r="I534" s="24">
        <f>+F534</f>
        <v>4.3284157563350112</v>
      </c>
    </row>
    <row r="535" spans="1:9" x14ac:dyDescent="0.25">
      <c r="A535" s="29" t="s">
        <v>14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72"/>
        <v>0</v>
      </c>
    </row>
    <row r="536" spans="1:9" x14ac:dyDescent="0.25">
      <c r="A536" s="21" t="s">
        <v>15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72"/>
        <v>0</v>
      </c>
    </row>
    <row r="537" spans="1:9" x14ac:dyDescent="0.25">
      <c r="A537" s="29" t="s">
        <v>16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72"/>
        <v>0</v>
      </c>
    </row>
    <row r="538" spans="1:9" x14ac:dyDescent="0.25">
      <c r="A538" s="21" t="s">
        <v>17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72"/>
        <v>0</v>
      </c>
    </row>
    <row r="539" spans="1:9" x14ac:dyDescent="0.25">
      <c r="A539" s="29" t="s">
        <v>136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72"/>
        <v>0</v>
      </c>
    </row>
    <row r="540" spans="1:9" x14ac:dyDescent="0.25">
      <c r="A540" s="21" t="s">
        <v>18</v>
      </c>
      <c r="B540" s="227"/>
      <c r="C540" s="228"/>
      <c r="D540" s="228"/>
      <c r="E540" s="229"/>
      <c r="F540" s="22">
        <v>0</v>
      </c>
      <c r="G540" s="227"/>
      <c r="H540" s="229"/>
      <c r="I540" s="24">
        <f>+F540</f>
        <v>0</v>
      </c>
    </row>
    <row r="541" spans="1:9" x14ac:dyDescent="0.25">
      <c r="A541" s="29" t="s">
        <v>19</v>
      </c>
      <c r="B541" s="227"/>
      <c r="C541" s="228"/>
      <c r="D541" s="228"/>
      <c r="E541" s="229"/>
      <c r="F541" s="18">
        <v>0</v>
      </c>
      <c r="G541" s="227"/>
      <c r="H541" s="229"/>
      <c r="I541" s="16">
        <f>+F541</f>
        <v>0</v>
      </c>
    </row>
    <row r="542" spans="1: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72"/>
        <v>0</v>
      </c>
    </row>
    <row r="543" spans="1:9" x14ac:dyDescent="0.25">
      <c r="A543" s="32" t="s">
        <v>58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72"/>
        <v>0</v>
      </c>
    </row>
    <row r="544" spans="1:9" x14ac:dyDescent="0.25">
      <c r="A544" s="21" t="s">
        <v>21</v>
      </c>
      <c r="B544" s="227"/>
      <c r="C544" s="228"/>
      <c r="D544" s="228"/>
      <c r="E544" s="229"/>
      <c r="F544" s="22">
        <v>0</v>
      </c>
      <c r="G544" s="227"/>
      <c r="H544" s="229"/>
      <c r="I544" s="24">
        <f t="shared" si="72"/>
        <v>0</v>
      </c>
    </row>
    <row r="545" spans="1:9" x14ac:dyDescent="0.25">
      <c r="A545" s="32" t="s">
        <v>22</v>
      </c>
      <c r="B545" s="227"/>
      <c r="C545" s="228"/>
      <c r="D545" s="228"/>
      <c r="E545" s="229"/>
      <c r="F545" s="18">
        <v>0</v>
      </c>
      <c r="G545" s="227"/>
      <c r="H545" s="229"/>
      <c r="I545" s="16">
        <f t="shared" si="72"/>
        <v>0</v>
      </c>
    </row>
    <row r="546" spans="1:9" x14ac:dyDescent="0.25">
      <c r="A546" s="21" t="s">
        <v>23</v>
      </c>
      <c r="B546" s="227"/>
      <c r="C546" s="228"/>
      <c r="D546" s="228"/>
      <c r="E546" s="229"/>
      <c r="F546" s="22">
        <v>0</v>
      </c>
      <c r="G546" s="227"/>
      <c r="H546" s="229"/>
      <c r="I546" s="24">
        <f t="shared" si="72"/>
        <v>0</v>
      </c>
    </row>
    <row r="547" spans="1:9" ht="14.4" thickBot="1" x14ac:dyDescent="0.3">
      <c r="A547" s="32" t="s">
        <v>24</v>
      </c>
      <c r="B547" s="230"/>
      <c r="C547" s="231"/>
      <c r="D547" s="231"/>
      <c r="E547" s="232"/>
      <c r="F547" s="18">
        <v>0</v>
      </c>
      <c r="G547" s="230"/>
      <c r="H547" s="232"/>
      <c r="I547" s="16">
        <f t="shared" si="72"/>
        <v>0</v>
      </c>
    </row>
    <row r="548" spans="1:9" x14ac:dyDescent="0.25">
      <c r="A548" s="128" t="s">
        <v>25</v>
      </c>
      <c r="B548" s="129">
        <v>0</v>
      </c>
      <c r="C548" s="129">
        <v>0</v>
      </c>
      <c r="D548" s="129">
        <v>0</v>
      </c>
      <c r="E548" s="129">
        <v>0</v>
      </c>
      <c r="F548" s="131">
        <f>SUM(F527:F547)</f>
        <v>4.912798983351645</v>
      </c>
      <c r="G548" s="129">
        <v>0</v>
      </c>
      <c r="H548" s="129">
        <v>0</v>
      </c>
      <c r="I548" s="131">
        <f>SUM(I527:I547)</f>
        <v>4.912798983351645</v>
      </c>
    </row>
    <row r="549" spans="1:9" ht="15" thickBot="1" x14ac:dyDescent="0.35">
      <c r="A549" s="61" t="s">
        <v>86</v>
      </c>
      <c r="B549" s="98">
        <f>IF($I548=0,"-",B548/$I548)</f>
        <v>0</v>
      </c>
      <c r="C549" s="98">
        <f t="shared" ref="C549:H549" si="73">IF($I548=0,"-",C548/$I548)</f>
        <v>0</v>
      </c>
      <c r="D549" s="98">
        <f t="shared" si="73"/>
        <v>0</v>
      </c>
      <c r="E549" s="98">
        <f t="shared" si="73"/>
        <v>0</v>
      </c>
      <c r="F549" s="98">
        <f t="shared" si="73"/>
        <v>1</v>
      </c>
      <c r="G549" s="98">
        <f t="shared" si="73"/>
        <v>0</v>
      </c>
      <c r="H549" s="98">
        <f t="shared" si="73"/>
        <v>0</v>
      </c>
      <c r="I549" s="100">
        <f>SUM(B549:H549)</f>
        <v>1</v>
      </c>
    </row>
    <row r="550" spans="1: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</row>
    <row r="551" spans="1: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</row>
    <row r="552" spans="1: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</row>
    <row r="553" spans="1: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+F553</f>
        <v>0</v>
      </c>
    </row>
    <row r="554" spans="1: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74">+F554</f>
        <v>0</v>
      </c>
    </row>
    <row r="555" spans="1:9" x14ac:dyDescent="0.25">
      <c r="A555" s="29" t="s">
        <v>8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74"/>
        <v>0</v>
      </c>
    </row>
    <row r="556" spans="1:9" x14ac:dyDescent="0.25">
      <c r="A556" s="21" t="s">
        <v>9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74"/>
        <v>0</v>
      </c>
    </row>
    <row r="557" spans="1:9" x14ac:dyDescent="0.25">
      <c r="A557" s="29" t="s">
        <v>10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74"/>
        <v>0</v>
      </c>
    </row>
    <row r="558" spans="1:9" x14ac:dyDescent="0.25">
      <c r="A558" s="21" t="s">
        <v>11</v>
      </c>
      <c r="B558" s="227"/>
      <c r="C558" s="228"/>
      <c r="D558" s="228"/>
      <c r="E558" s="229"/>
      <c r="F558" s="22">
        <v>3.292841292654245</v>
      </c>
      <c r="G558" s="227"/>
      <c r="H558" s="229"/>
      <c r="I558" s="24">
        <f t="shared" si="74"/>
        <v>3.292841292654245</v>
      </c>
    </row>
    <row r="559" spans="1:9" x14ac:dyDescent="0.25">
      <c r="A559" s="29" t="s">
        <v>12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74"/>
        <v>0</v>
      </c>
    </row>
    <row r="560" spans="1:9" x14ac:dyDescent="0.25">
      <c r="A560" s="21" t="s">
        <v>13</v>
      </c>
      <c r="B560" s="227"/>
      <c r="C560" s="228"/>
      <c r="D560" s="228"/>
      <c r="E560" s="229"/>
      <c r="F560" s="22">
        <v>0</v>
      </c>
      <c r="G560" s="227"/>
      <c r="H560" s="229"/>
      <c r="I560" s="24">
        <f>+F560</f>
        <v>0</v>
      </c>
    </row>
    <row r="561" spans="1:9" x14ac:dyDescent="0.25">
      <c r="A561" s="29" t="s">
        <v>14</v>
      </c>
      <c r="B561" s="227"/>
      <c r="C561" s="228"/>
      <c r="D561" s="228"/>
      <c r="E561" s="229"/>
      <c r="F561" s="18">
        <v>0</v>
      </c>
      <c r="G561" s="227"/>
      <c r="H561" s="229"/>
      <c r="I561" s="16">
        <f t="shared" si="74"/>
        <v>0</v>
      </c>
    </row>
    <row r="562" spans="1:9" x14ac:dyDescent="0.25">
      <c r="A562" s="21" t="s">
        <v>15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74"/>
        <v>0</v>
      </c>
    </row>
    <row r="563" spans="1:9" x14ac:dyDescent="0.25">
      <c r="A563" s="29" t="s">
        <v>16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74"/>
        <v>0</v>
      </c>
    </row>
    <row r="564" spans="1:9" x14ac:dyDescent="0.25">
      <c r="A564" s="21" t="s">
        <v>17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74"/>
        <v>0</v>
      </c>
    </row>
    <row r="565" spans="1:9" x14ac:dyDescent="0.25">
      <c r="A565" s="29" t="s">
        <v>136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74"/>
        <v>0</v>
      </c>
    </row>
    <row r="566" spans="1:9" x14ac:dyDescent="0.25">
      <c r="A566" s="21" t="s">
        <v>18</v>
      </c>
      <c r="B566" s="227"/>
      <c r="C566" s="228"/>
      <c r="D566" s="228"/>
      <c r="E566" s="229"/>
      <c r="F566" s="22">
        <v>0</v>
      </c>
      <c r="G566" s="227"/>
      <c r="H566" s="229"/>
      <c r="I566" s="24">
        <f>+F566</f>
        <v>0</v>
      </c>
    </row>
    <row r="567" spans="1:9" x14ac:dyDescent="0.25">
      <c r="A567" s="29" t="s">
        <v>19</v>
      </c>
      <c r="B567" s="227"/>
      <c r="C567" s="228"/>
      <c r="D567" s="228"/>
      <c r="E567" s="229"/>
      <c r="F567" s="18">
        <v>0</v>
      </c>
      <c r="G567" s="227"/>
      <c r="H567" s="229"/>
      <c r="I567" s="16">
        <f>+F567</f>
        <v>0</v>
      </c>
    </row>
    <row r="568" spans="1: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74"/>
        <v>0</v>
      </c>
    </row>
    <row r="569" spans="1:9" x14ac:dyDescent="0.25">
      <c r="A569" s="32" t="s">
        <v>58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74"/>
        <v>0</v>
      </c>
    </row>
    <row r="570" spans="1:9" x14ac:dyDescent="0.25">
      <c r="A570" s="21" t="s">
        <v>21</v>
      </c>
      <c r="B570" s="227"/>
      <c r="C570" s="228"/>
      <c r="D570" s="228"/>
      <c r="E570" s="229"/>
      <c r="F570" s="22">
        <v>0</v>
      </c>
      <c r="G570" s="227"/>
      <c r="H570" s="229"/>
      <c r="I570" s="24">
        <f t="shared" si="74"/>
        <v>0</v>
      </c>
    </row>
    <row r="571" spans="1:9" x14ac:dyDescent="0.25">
      <c r="A571" s="32" t="s">
        <v>22</v>
      </c>
      <c r="B571" s="227"/>
      <c r="C571" s="228"/>
      <c r="D571" s="228"/>
      <c r="E571" s="229"/>
      <c r="F571" s="18">
        <v>0</v>
      </c>
      <c r="G571" s="227"/>
      <c r="H571" s="229"/>
      <c r="I571" s="16">
        <f t="shared" si="74"/>
        <v>0</v>
      </c>
    </row>
    <row r="572" spans="1:9" x14ac:dyDescent="0.25">
      <c r="A572" s="21" t="s">
        <v>23</v>
      </c>
      <c r="B572" s="227"/>
      <c r="C572" s="228"/>
      <c r="D572" s="228"/>
      <c r="E572" s="229"/>
      <c r="F572" s="22">
        <v>0</v>
      </c>
      <c r="G572" s="227"/>
      <c r="H572" s="229"/>
      <c r="I572" s="24">
        <f t="shared" si="74"/>
        <v>0</v>
      </c>
    </row>
    <row r="573" spans="1:9" ht="14.4" thickBot="1" x14ac:dyDescent="0.3">
      <c r="A573" s="32" t="s">
        <v>24</v>
      </c>
      <c r="B573" s="230"/>
      <c r="C573" s="231"/>
      <c r="D573" s="231"/>
      <c r="E573" s="232"/>
      <c r="F573" s="18">
        <v>0</v>
      </c>
      <c r="G573" s="230"/>
      <c r="H573" s="232"/>
      <c r="I573" s="16">
        <f t="shared" si="74"/>
        <v>0</v>
      </c>
    </row>
    <row r="574" spans="1:9" x14ac:dyDescent="0.25">
      <c r="A574" s="56" t="s">
        <v>25</v>
      </c>
      <c r="B574" s="129">
        <v>0</v>
      </c>
      <c r="C574" s="129">
        <v>0</v>
      </c>
      <c r="D574" s="129">
        <v>0</v>
      </c>
      <c r="E574" s="129">
        <v>0</v>
      </c>
      <c r="F574" s="129">
        <f>SUM(F553:F573)</f>
        <v>3.292841292654245</v>
      </c>
      <c r="G574" s="129">
        <v>0</v>
      </c>
      <c r="H574" s="129">
        <v>0</v>
      </c>
      <c r="I574" s="131">
        <v>3.292841292654245</v>
      </c>
    </row>
    <row r="575" spans="1:9" ht="15" thickBot="1" x14ac:dyDescent="0.35">
      <c r="A575" s="61" t="s">
        <v>86</v>
      </c>
      <c r="B575" s="98">
        <f>IF($I574=0,"-",B574/$I574)</f>
        <v>0</v>
      </c>
      <c r="C575" s="98">
        <f t="shared" ref="C575:H575" si="75">IF($I574=0,"-",C574/$I574)</f>
        <v>0</v>
      </c>
      <c r="D575" s="98">
        <f t="shared" si="75"/>
        <v>0</v>
      </c>
      <c r="E575" s="98">
        <f t="shared" si="75"/>
        <v>0</v>
      </c>
      <c r="F575" s="98">
        <f t="shared" si="75"/>
        <v>1</v>
      </c>
      <c r="G575" s="98">
        <f t="shared" si="75"/>
        <v>0</v>
      </c>
      <c r="H575" s="98">
        <f t="shared" si="75"/>
        <v>0</v>
      </c>
      <c r="I575" s="100">
        <f>SUM(B575:H575)</f>
        <v>1</v>
      </c>
    </row>
    <row r="576" spans="1: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</row>
    <row r="577" spans="1:9" ht="27.6" x14ac:dyDescent="0.25">
      <c r="A577" s="244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</row>
    <row r="578" spans="1:9" x14ac:dyDescent="0.25">
      <c r="A578" s="245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</row>
    <row r="579" spans="1:9" x14ac:dyDescent="0.25">
      <c r="A579" s="13" t="s">
        <v>6</v>
      </c>
      <c r="B579" s="14">
        <v>6.718929982275939</v>
      </c>
      <c r="C579" s="14">
        <v>0</v>
      </c>
      <c r="D579" s="14">
        <v>1.2810700177240604</v>
      </c>
      <c r="E579" s="14">
        <v>0</v>
      </c>
      <c r="F579" s="213"/>
      <c r="G579" s="14">
        <v>0</v>
      </c>
      <c r="H579" s="15">
        <v>0</v>
      </c>
      <c r="I579" s="16">
        <f>SUM(B579:H579)</f>
        <v>7.9999999999999991</v>
      </c>
    </row>
    <row r="580" spans="1:9" x14ac:dyDescent="0.25">
      <c r="A580" s="21" t="s">
        <v>7</v>
      </c>
      <c r="B580" s="22">
        <v>0.76414235901318328</v>
      </c>
      <c r="C580" s="22">
        <v>0</v>
      </c>
      <c r="D580" s="22">
        <v>0.23585764098681669</v>
      </c>
      <c r="E580" s="22">
        <v>0</v>
      </c>
      <c r="F580" s="214"/>
      <c r="G580" s="22">
        <v>0</v>
      </c>
      <c r="H580" s="23">
        <v>0</v>
      </c>
      <c r="I580" s="24">
        <f t="shared" ref="I580:I599" si="76">SUM(B580:H580)</f>
        <v>1</v>
      </c>
    </row>
    <row r="581" spans="1:9" x14ac:dyDescent="0.25">
      <c r="A581" s="29" t="s">
        <v>8</v>
      </c>
      <c r="B581" s="18">
        <v>7.2405200540330794</v>
      </c>
      <c r="C581" s="18">
        <v>0</v>
      </c>
      <c r="D581" s="18">
        <v>1.7594799459669206</v>
      </c>
      <c r="E581" s="18">
        <v>0</v>
      </c>
      <c r="F581" s="214"/>
      <c r="G581" s="18">
        <v>0</v>
      </c>
      <c r="H581" s="30">
        <v>0</v>
      </c>
      <c r="I581" s="16">
        <f t="shared" si="76"/>
        <v>9</v>
      </c>
    </row>
    <row r="582" spans="1:9" x14ac:dyDescent="0.25">
      <c r="A582" s="21" t="s">
        <v>9</v>
      </c>
      <c r="B582" s="22">
        <v>4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76"/>
        <v>4</v>
      </c>
    </row>
    <row r="583" spans="1:9" x14ac:dyDescent="0.25">
      <c r="A583" s="29" t="s">
        <v>10</v>
      </c>
      <c r="B583" s="18">
        <v>0</v>
      </c>
      <c r="C583" s="18">
        <v>0</v>
      </c>
      <c r="D583" s="18">
        <v>0</v>
      </c>
      <c r="E583" s="18">
        <v>0</v>
      </c>
      <c r="F583" s="214"/>
      <c r="G583" s="18">
        <v>0</v>
      </c>
      <c r="H583" s="30">
        <v>0</v>
      </c>
      <c r="I583" s="16">
        <f t="shared" si="76"/>
        <v>0</v>
      </c>
    </row>
    <row r="584" spans="1:9" x14ac:dyDescent="0.25">
      <c r="A584" s="21" t="s">
        <v>11</v>
      </c>
      <c r="B584" s="22">
        <v>0</v>
      </c>
      <c r="C584" s="22">
        <v>0</v>
      </c>
      <c r="D584" s="22">
        <v>8.8416982715927416E-3</v>
      </c>
      <c r="E584" s="22">
        <v>0.25850923312474111</v>
      </c>
      <c r="F584" s="214"/>
      <c r="G584" s="22">
        <v>0</v>
      </c>
      <c r="H584" s="23">
        <v>0</v>
      </c>
      <c r="I584" s="24">
        <f t="shared" si="76"/>
        <v>0.26735093139633387</v>
      </c>
    </row>
    <row r="585" spans="1:9" x14ac:dyDescent="0.25">
      <c r="A585" s="29" t="s">
        <v>12</v>
      </c>
      <c r="B585" s="18">
        <v>0</v>
      </c>
      <c r="C585" s="18">
        <v>0</v>
      </c>
      <c r="D585" s="18">
        <v>0</v>
      </c>
      <c r="E585" s="18">
        <v>11</v>
      </c>
      <c r="F585" s="214"/>
      <c r="G585" s="18">
        <v>0</v>
      </c>
      <c r="H585" s="30">
        <v>0</v>
      </c>
      <c r="I585" s="16">
        <f t="shared" si="76"/>
        <v>11</v>
      </c>
    </row>
    <row r="586" spans="1:9" x14ac:dyDescent="0.25">
      <c r="A586" s="21" t="s">
        <v>13</v>
      </c>
      <c r="B586" s="22">
        <v>0</v>
      </c>
      <c r="C586" s="22">
        <v>0</v>
      </c>
      <c r="D586" s="22">
        <v>3.195412669299344E-2</v>
      </c>
      <c r="E586" s="22">
        <v>14.906109760312882</v>
      </c>
      <c r="F586" s="214"/>
      <c r="G586" s="22">
        <v>0</v>
      </c>
      <c r="H586" s="23">
        <v>0</v>
      </c>
      <c r="I586" s="24">
        <f t="shared" si="76"/>
        <v>14.938063887005875</v>
      </c>
    </row>
    <row r="587" spans="1:9" x14ac:dyDescent="0.25">
      <c r="A587" s="29" t="s">
        <v>14</v>
      </c>
      <c r="B587" s="18">
        <v>521.72075129354857</v>
      </c>
      <c r="C587" s="18">
        <v>7.9175532092619756</v>
      </c>
      <c r="D587" s="18">
        <v>9.3616954971894302</v>
      </c>
      <c r="E587" s="18">
        <v>0</v>
      </c>
      <c r="F587" s="214"/>
      <c r="G587" s="18">
        <v>0</v>
      </c>
      <c r="H587" s="30">
        <v>0</v>
      </c>
      <c r="I587" s="16">
        <f t="shared" si="76"/>
        <v>539</v>
      </c>
    </row>
    <row r="588" spans="1:9" x14ac:dyDescent="0.25">
      <c r="A588" s="21" t="s">
        <v>15</v>
      </c>
      <c r="B588" s="22">
        <v>55.579029291331345</v>
      </c>
      <c r="C588" s="22">
        <v>6.7319987519643165</v>
      </c>
      <c r="D588" s="22">
        <v>1.451566498351647</v>
      </c>
      <c r="E588" s="22">
        <v>3.2374054583526948</v>
      </c>
      <c r="F588" s="214"/>
      <c r="G588" s="22">
        <v>0</v>
      </c>
      <c r="H588" s="23">
        <v>0</v>
      </c>
      <c r="I588" s="24">
        <f t="shared" si="76"/>
        <v>67</v>
      </c>
    </row>
    <row r="589" spans="1:9" x14ac:dyDescent="0.25">
      <c r="A589" s="29" t="s">
        <v>16</v>
      </c>
      <c r="B589" s="18">
        <v>18.266657557808053</v>
      </c>
      <c r="C589" s="18">
        <v>9.8974133905693457E-2</v>
      </c>
      <c r="D589" s="18">
        <v>2.3183386003347515</v>
      </c>
      <c r="E589" s="18">
        <v>0.31602970795150137</v>
      </c>
      <c r="F589" s="214"/>
      <c r="G589" s="18">
        <v>0</v>
      </c>
      <c r="H589" s="30">
        <v>0</v>
      </c>
      <c r="I589" s="16">
        <f t="shared" si="76"/>
        <v>20.999999999999996</v>
      </c>
    </row>
    <row r="590" spans="1:9" x14ac:dyDescent="0.25">
      <c r="A590" s="21" t="s">
        <v>17</v>
      </c>
      <c r="B590" s="22">
        <v>0</v>
      </c>
      <c r="C590" s="22">
        <v>0</v>
      </c>
      <c r="D590" s="22">
        <v>0</v>
      </c>
      <c r="E590" s="22">
        <v>0</v>
      </c>
      <c r="F590" s="214"/>
      <c r="G590" s="22">
        <v>0</v>
      </c>
      <c r="H590" s="23">
        <v>0</v>
      </c>
      <c r="I590" s="24">
        <f t="shared" si="76"/>
        <v>0</v>
      </c>
    </row>
    <row r="591" spans="1:9" x14ac:dyDescent="0.25">
      <c r="A591" s="29" t="s">
        <v>136</v>
      </c>
      <c r="B591" s="18">
        <v>370.65226268371975</v>
      </c>
      <c r="C591" s="18">
        <v>58.409897906660447</v>
      </c>
      <c r="D591" s="18">
        <v>11.39175232061587</v>
      </c>
      <c r="E591" s="18">
        <v>8.9700870890039077</v>
      </c>
      <c r="F591" s="214"/>
      <c r="G591" s="18">
        <v>0</v>
      </c>
      <c r="H591" s="30">
        <v>0</v>
      </c>
      <c r="I591" s="16">
        <f t="shared" si="76"/>
        <v>449.42399999999998</v>
      </c>
    </row>
    <row r="592" spans="1:9" x14ac:dyDescent="0.25">
      <c r="A592" s="21" t="s">
        <v>18</v>
      </c>
      <c r="B592" s="22">
        <v>0</v>
      </c>
      <c r="C592" s="22">
        <v>0</v>
      </c>
      <c r="D592" s="22">
        <v>0</v>
      </c>
      <c r="E592" s="22">
        <v>0</v>
      </c>
      <c r="F592" s="214"/>
      <c r="G592" s="22">
        <v>0</v>
      </c>
      <c r="H592" s="23">
        <v>0</v>
      </c>
      <c r="I592" s="24">
        <f t="shared" si="76"/>
        <v>0</v>
      </c>
    </row>
    <row r="593" spans="1:9" x14ac:dyDescent="0.25">
      <c r="A593" s="29" t="s">
        <v>19</v>
      </c>
      <c r="B593" s="18">
        <v>0</v>
      </c>
      <c r="C593" s="18">
        <v>0</v>
      </c>
      <c r="D593" s="18">
        <v>0</v>
      </c>
      <c r="E593" s="18">
        <v>0</v>
      </c>
      <c r="F593" s="214"/>
      <c r="G593" s="18">
        <v>0</v>
      </c>
      <c r="H593" s="30">
        <v>0</v>
      </c>
      <c r="I593" s="16">
        <f t="shared" si="76"/>
        <v>0</v>
      </c>
    </row>
    <row r="594" spans="1:9" x14ac:dyDescent="0.25">
      <c r="A594" s="21" t="s">
        <v>20</v>
      </c>
      <c r="B594" s="22">
        <v>13.746024903699118</v>
      </c>
      <c r="C594" s="22">
        <v>0</v>
      </c>
      <c r="D594" s="22">
        <v>0.25397509630088266</v>
      </c>
      <c r="E594" s="22">
        <v>0</v>
      </c>
      <c r="F594" s="214"/>
      <c r="G594" s="22">
        <v>0</v>
      </c>
      <c r="H594" s="23">
        <v>0</v>
      </c>
      <c r="I594" s="24">
        <f t="shared" si="76"/>
        <v>14</v>
      </c>
    </row>
    <row r="595" spans="1:9" x14ac:dyDescent="0.25">
      <c r="A595" s="32" t="s">
        <v>58</v>
      </c>
      <c r="B595" s="18">
        <v>16.981236254835551</v>
      </c>
      <c r="C595" s="18">
        <v>0</v>
      </c>
      <c r="D595" s="18">
        <v>3.0187637451644496</v>
      </c>
      <c r="E595" s="18">
        <v>0</v>
      </c>
      <c r="F595" s="214"/>
      <c r="G595" s="18">
        <v>0</v>
      </c>
      <c r="H595" s="30">
        <v>0</v>
      </c>
      <c r="I595" s="16">
        <f t="shared" si="76"/>
        <v>20</v>
      </c>
    </row>
    <row r="596" spans="1:9" x14ac:dyDescent="0.25">
      <c r="A596" s="21" t="s">
        <v>21</v>
      </c>
      <c r="B596" s="22">
        <v>35.762575465335239</v>
      </c>
      <c r="C596" s="22">
        <v>0</v>
      </c>
      <c r="D596" s="22">
        <v>2.2058076946647622</v>
      </c>
      <c r="E596" s="22">
        <v>0</v>
      </c>
      <c r="F596" s="214"/>
      <c r="G596" s="22">
        <v>0</v>
      </c>
      <c r="H596" s="23">
        <v>0</v>
      </c>
      <c r="I596" s="24">
        <f t="shared" si="76"/>
        <v>37.968383160000002</v>
      </c>
    </row>
    <row r="597" spans="1:9" x14ac:dyDescent="0.25">
      <c r="A597" s="32" t="s">
        <v>22</v>
      </c>
      <c r="B597" s="18">
        <v>103.67050839632911</v>
      </c>
      <c r="C597" s="18">
        <v>0</v>
      </c>
      <c r="D597" s="18">
        <v>0</v>
      </c>
      <c r="E597" s="18">
        <v>0</v>
      </c>
      <c r="F597" s="214"/>
      <c r="G597" s="18">
        <v>0</v>
      </c>
      <c r="H597" s="30">
        <v>0</v>
      </c>
      <c r="I597" s="16">
        <f t="shared" si="76"/>
        <v>103.67050839632911</v>
      </c>
    </row>
    <row r="598" spans="1:9" x14ac:dyDescent="0.25">
      <c r="A598" s="21" t="s">
        <v>23</v>
      </c>
      <c r="B598" s="22">
        <v>68.333244008354669</v>
      </c>
      <c r="C598" s="22">
        <v>0.43322057265849406</v>
      </c>
      <c r="D598" s="22">
        <v>0</v>
      </c>
      <c r="E598" s="22">
        <v>0</v>
      </c>
      <c r="F598" s="214"/>
      <c r="G598" s="22">
        <v>0</v>
      </c>
      <c r="H598" s="23">
        <v>0</v>
      </c>
      <c r="I598" s="24">
        <f t="shared" si="76"/>
        <v>68.766464581013167</v>
      </c>
    </row>
    <row r="599" spans="1:9" ht="14.4" thickBot="1" x14ac:dyDescent="0.3">
      <c r="A599" s="32" t="s">
        <v>24</v>
      </c>
      <c r="B599" s="18">
        <v>213.95698011583315</v>
      </c>
      <c r="C599" s="18">
        <v>0</v>
      </c>
      <c r="D599" s="18">
        <v>471.88844727740758</v>
      </c>
      <c r="E599" s="18">
        <v>103.98694911703805</v>
      </c>
      <c r="F599" s="215"/>
      <c r="G599" s="18">
        <v>323.29705858104421</v>
      </c>
      <c r="H599" s="30">
        <v>8.416490867697736E-2</v>
      </c>
      <c r="I599" s="16">
        <f t="shared" si="76"/>
        <v>1113.2136</v>
      </c>
    </row>
    <row r="600" spans="1:9" x14ac:dyDescent="0.25">
      <c r="A600" s="128" t="s">
        <v>25</v>
      </c>
      <c r="B600" s="129">
        <f>SUM(B579:B599)</f>
        <v>1437.3928623661168</v>
      </c>
      <c r="C600" s="129">
        <f t="shared" ref="C600:I600" si="77">SUM(C579:C599)</f>
        <v>73.591644574450939</v>
      </c>
      <c r="D600" s="129">
        <f t="shared" si="77"/>
        <v>505.20755015967177</v>
      </c>
      <c r="E600" s="129">
        <f t="shared" si="77"/>
        <v>142.67509036578377</v>
      </c>
      <c r="F600" s="129">
        <f t="shared" si="77"/>
        <v>0</v>
      </c>
      <c r="G600" s="129">
        <f t="shared" si="77"/>
        <v>323.29705858104421</v>
      </c>
      <c r="H600" s="130">
        <f t="shared" si="77"/>
        <v>8.416490867697736E-2</v>
      </c>
      <c r="I600" s="131">
        <f t="shared" si="77"/>
        <v>2482.2483709557446</v>
      </c>
    </row>
    <row r="601" spans="1:9" ht="15" thickBot="1" x14ac:dyDescent="0.35">
      <c r="A601" s="61" t="s">
        <v>86</v>
      </c>
      <c r="B601" s="98">
        <f>IF($I600=0,"-",B600/$I600)</f>
        <v>0.57906891155000528</v>
      </c>
      <c r="C601" s="98">
        <f t="shared" ref="C601:H601" si="78">IF($I600=0,"-",C600/$I600)</f>
        <v>2.9647172070100227E-2</v>
      </c>
      <c r="D601" s="98">
        <f t="shared" si="78"/>
        <v>0.20352820292723198</v>
      </c>
      <c r="E601" s="98">
        <f t="shared" si="78"/>
        <v>5.7478168597145385E-2</v>
      </c>
      <c r="F601" s="98">
        <f t="shared" si="78"/>
        <v>0</v>
      </c>
      <c r="G601" s="98">
        <f t="shared" si="78"/>
        <v>0.13024363813221662</v>
      </c>
      <c r="H601" s="98">
        <f t="shared" si="78"/>
        <v>3.3906723300445231E-5</v>
      </c>
      <c r="I601" s="100">
        <f>SUM(B601:H601)</f>
        <v>0.99999999999999989</v>
      </c>
    </row>
    <row r="602" spans="1:9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</row>
    <row r="603" spans="1:9" ht="27.6" x14ac:dyDescent="0.25">
      <c r="A603" s="216" t="s">
        <v>48</v>
      </c>
      <c r="B603" s="8" t="s">
        <v>0</v>
      </c>
      <c r="C603" s="8" t="s">
        <v>27</v>
      </c>
      <c r="D603" s="8" t="s">
        <v>28</v>
      </c>
      <c r="E603" s="8" t="s">
        <v>29</v>
      </c>
      <c r="F603" s="8" t="s">
        <v>26</v>
      </c>
      <c r="G603" s="8" t="s">
        <v>4</v>
      </c>
      <c r="H603" s="8" t="s">
        <v>85</v>
      </c>
      <c r="I603" s="9" t="s">
        <v>5</v>
      </c>
    </row>
    <row r="604" spans="1:9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</row>
    <row r="605" spans="1:9" x14ac:dyDescent="0.25">
      <c r="A605" s="13" t="s">
        <v>6</v>
      </c>
      <c r="B605" s="14">
        <v>307.00800000000004</v>
      </c>
      <c r="C605" s="14">
        <v>0</v>
      </c>
      <c r="D605" s="14">
        <v>20.992000000000001</v>
      </c>
      <c r="E605" s="14">
        <v>0</v>
      </c>
      <c r="F605" s="213"/>
      <c r="G605" s="14">
        <v>0</v>
      </c>
      <c r="H605" s="15">
        <v>0</v>
      </c>
      <c r="I605" s="16">
        <f>SUM(B605:H605)</f>
        <v>328.00000000000006</v>
      </c>
    </row>
    <row r="606" spans="1:9" x14ac:dyDescent="0.25">
      <c r="A606" s="21" t="s">
        <v>7</v>
      </c>
      <c r="B606" s="22">
        <v>17.783999999999999</v>
      </c>
      <c r="C606" s="22">
        <v>0</v>
      </c>
      <c r="D606" s="22">
        <v>1.216</v>
      </c>
      <c r="E606" s="22">
        <v>0</v>
      </c>
      <c r="F606" s="214"/>
      <c r="G606" s="22">
        <v>0</v>
      </c>
      <c r="H606" s="23">
        <v>0</v>
      </c>
      <c r="I606" s="24">
        <f t="shared" ref="I606:I625" si="79">SUM(B606:H606)</f>
        <v>19</v>
      </c>
    </row>
    <row r="607" spans="1:9" x14ac:dyDescent="0.25">
      <c r="A607" s="29" t="s">
        <v>8</v>
      </c>
      <c r="B607" s="18">
        <v>39.311999999999998</v>
      </c>
      <c r="C607" s="18">
        <v>0</v>
      </c>
      <c r="D607" s="18">
        <v>2.6880000000000002</v>
      </c>
      <c r="E607" s="18">
        <v>0</v>
      </c>
      <c r="F607" s="214"/>
      <c r="G607" s="18">
        <v>0</v>
      </c>
      <c r="H607" s="30">
        <v>0</v>
      </c>
      <c r="I607" s="16">
        <f t="shared" si="79"/>
        <v>42</v>
      </c>
    </row>
    <row r="608" spans="1:9" x14ac:dyDescent="0.25">
      <c r="A608" s="21" t="s">
        <v>9</v>
      </c>
      <c r="B608" s="22">
        <v>215.27999999999997</v>
      </c>
      <c r="C608" s="22">
        <v>0</v>
      </c>
      <c r="D608" s="22">
        <v>14.72</v>
      </c>
      <c r="E608" s="22">
        <v>0</v>
      </c>
      <c r="F608" s="214"/>
      <c r="G608" s="22">
        <v>0</v>
      </c>
      <c r="H608" s="23">
        <v>0</v>
      </c>
      <c r="I608" s="24">
        <f t="shared" si="79"/>
        <v>229.99999999999997</v>
      </c>
    </row>
    <row r="609" spans="1:9" x14ac:dyDescent="0.25">
      <c r="A609" s="29" t="s">
        <v>10</v>
      </c>
      <c r="B609" s="18">
        <v>0</v>
      </c>
      <c r="C609" s="18">
        <v>0</v>
      </c>
      <c r="D609" s="18">
        <v>0</v>
      </c>
      <c r="E609" s="18">
        <v>0</v>
      </c>
      <c r="F609" s="214"/>
      <c r="G609" s="18">
        <v>0</v>
      </c>
      <c r="H609" s="30">
        <v>0</v>
      </c>
      <c r="I609" s="16">
        <f t="shared" si="79"/>
        <v>0</v>
      </c>
    </row>
    <row r="610" spans="1:9" x14ac:dyDescent="0.25">
      <c r="A610" s="21" t="s">
        <v>11</v>
      </c>
      <c r="B610" s="22">
        <v>0</v>
      </c>
      <c r="C610" s="22">
        <v>0</v>
      </c>
      <c r="D610" s="22">
        <v>0</v>
      </c>
      <c r="E610" s="22">
        <v>0</v>
      </c>
      <c r="F610" s="214"/>
      <c r="G610" s="22">
        <v>0</v>
      </c>
      <c r="H610" s="23">
        <v>0</v>
      </c>
      <c r="I610" s="24">
        <f t="shared" si="79"/>
        <v>0</v>
      </c>
    </row>
    <row r="611" spans="1:9" x14ac:dyDescent="0.25">
      <c r="A611" s="29" t="s">
        <v>12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79"/>
        <v>0</v>
      </c>
    </row>
    <row r="612" spans="1:9" x14ac:dyDescent="0.25">
      <c r="A612" s="21" t="s">
        <v>13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79"/>
        <v>0</v>
      </c>
    </row>
    <row r="613" spans="1:9" x14ac:dyDescent="0.25">
      <c r="A613" s="29" t="s">
        <v>14</v>
      </c>
      <c r="B613" s="18">
        <v>2546.4690000000001</v>
      </c>
      <c r="C613" s="18">
        <v>0</v>
      </c>
      <c r="D613" s="18">
        <v>200.53099999999998</v>
      </c>
      <c r="E613" s="18">
        <v>0</v>
      </c>
      <c r="F613" s="214"/>
      <c r="G613" s="18">
        <v>0</v>
      </c>
      <c r="H613" s="30">
        <v>0</v>
      </c>
      <c r="I613" s="16">
        <f t="shared" si="79"/>
        <v>2747</v>
      </c>
    </row>
    <row r="614" spans="1:9" x14ac:dyDescent="0.25">
      <c r="A614" s="21" t="s">
        <v>15</v>
      </c>
      <c r="B614" s="22">
        <v>409.73400000000004</v>
      </c>
      <c r="C614" s="22">
        <v>0</v>
      </c>
      <c r="D614" s="22">
        <v>32.265999999999998</v>
      </c>
      <c r="E614" s="22">
        <v>0</v>
      </c>
      <c r="F614" s="214"/>
      <c r="G614" s="22">
        <v>0</v>
      </c>
      <c r="H614" s="23">
        <v>0</v>
      </c>
      <c r="I614" s="24">
        <f t="shared" si="79"/>
        <v>442.00000000000006</v>
      </c>
    </row>
    <row r="615" spans="1:9" x14ac:dyDescent="0.25">
      <c r="A615" s="29" t="s">
        <v>16</v>
      </c>
      <c r="B615" s="18">
        <v>55.620000000000005</v>
      </c>
      <c r="C615" s="18">
        <v>0</v>
      </c>
      <c r="D615" s="18">
        <v>4.38</v>
      </c>
      <c r="E615" s="18">
        <v>0</v>
      </c>
      <c r="F615" s="214"/>
      <c r="G615" s="18">
        <v>0</v>
      </c>
      <c r="H615" s="30">
        <v>0</v>
      </c>
      <c r="I615" s="16">
        <f t="shared" si="79"/>
        <v>60.000000000000007</v>
      </c>
    </row>
    <row r="616" spans="1:9" x14ac:dyDescent="0.25">
      <c r="A616" s="21" t="s">
        <v>17</v>
      </c>
      <c r="B616" s="22">
        <v>0</v>
      </c>
      <c r="C616" s="22">
        <v>0</v>
      </c>
      <c r="D616" s="22">
        <v>0</v>
      </c>
      <c r="E616" s="22">
        <v>0</v>
      </c>
      <c r="F616" s="214"/>
      <c r="G616" s="22">
        <v>0</v>
      </c>
      <c r="H616" s="23">
        <v>0</v>
      </c>
      <c r="I616" s="24">
        <f t="shared" si="79"/>
        <v>0</v>
      </c>
    </row>
    <row r="617" spans="1:9" x14ac:dyDescent="0.25">
      <c r="A617" s="29" t="s">
        <v>136</v>
      </c>
      <c r="B617" s="18">
        <v>1868.2034882612304</v>
      </c>
      <c r="C617" s="18">
        <v>0</v>
      </c>
      <c r="D617" s="18">
        <v>589.95899629302016</v>
      </c>
      <c r="E617" s="18">
        <v>0</v>
      </c>
      <c r="F617" s="214"/>
      <c r="G617" s="18">
        <v>0</v>
      </c>
      <c r="H617" s="30">
        <v>0</v>
      </c>
      <c r="I617" s="16">
        <f t="shared" si="79"/>
        <v>2458.1624845542506</v>
      </c>
    </row>
    <row r="618" spans="1:9" x14ac:dyDescent="0.25">
      <c r="A618" s="21" t="s">
        <v>18</v>
      </c>
      <c r="B618" s="22">
        <v>0</v>
      </c>
      <c r="C618" s="22">
        <v>0</v>
      </c>
      <c r="D618" s="22">
        <v>0</v>
      </c>
      <c r="E618" s="22">
        <v>0</v>
      </c>
      <c r="F618" s="214"/>
      <c r="G618" s="22">
        <v>0</v>
      </c>
      <c r="H618" s="23">
        <v>0</v>
      </c>
      <c r="I618" s="24">
        <f t="shared" si="79"/>
        <v>0</v>
      </c>
    </row>
    <row r="619" spans="1:9" x14ac:dyDescent="0.25">
      <c r="A619" s="29" t="s">
        <v>19</v>
      </c>
      <c r="B619" s="18">
        <v>0</v>
      </c>
      <c r="C619" s="18">
        <v>0</v>
      </c>
      <c r="D619" s="18">
        <v>0</v>
      </c>
      <c r="E619" s="18">
        <v>0</v>
      </c>
      <c r="F619" s="214"/>
      <c r="G619" s="18">
        <v>0</v>
      </c>
      <c r="H619" s="30">
        <v>0</v>
      </c>
      <c r="I619" s="16">
        <f t="shared" si="79"/>
        <v>0</v>
      </c>
    </row>
    <row r="620" spans="1:9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79"/>
        <v>0</v>
      </c>
    </row>
    <row r="621" spans="1:9" x14ac:dyDescent="0.25">
      <c r="A621" s="32" t="s">
        <v>58</v>
      </c>
      <c r="B621" s="18">
        <v>3756.6550000000002</v>
      </c>
      <c r="C621" s="18">
        <v>0</v>
      </c>
      <c r="D621" s="18">
        <v>394.34500000000003</v>
      </c>
      <c r="E621" s="18">
        <v>0</v>
      </c>
      <c r="F621" s="214"/>
      <c r="G621" s="18">
        <v>0</v>
      </c>
      <c r="H621" s="30">
        <v>0</v>
      </c>
      <c r="I621" s="16">
        <f t="shared" si="79"/>
        <v>4151</v>
      </c>
    </row>
    <row r="622" spans="1:9" x14ac:dyDescent="0.25">
      <c r="A622" s="21" t="s">
        <v>21</v>
      </c>
      <c r="B622" s="22">
        <v>47.9220801397</v>
      </c>
      <c r="C622" s="22">
        <v>0</v>
      </c>
      <c r="D622" s="22">
        <v>5.0304946003</v>
      </c>
      <c r="E622" s="22">
        <v>0</v>
      </c>
      <c r="F622" s="214"/>
      <c r="G622" s="22">
        <v>0</v>
      </c>
      <c r="H622" s="23">
        <v>0</v>
      </c>
      <c r="I622" s="24">
        <f t="shared" si="79"/>
        <v>52.952574740000003</v>
      </c>
    </row>
    <row r="623" spans="1:9" x14ac:dyDescent="0.25">
      <c r="A623" s="32" t="s">
        <v>22</v>
      </c>
      <c r="B623" s="18">
        <v>32.971133152720505</v>
      </c>
      <c r="C623" s="18">
        <v>0</v>
      </c>
      <c r="D623" s="18">
        <v>81.694794477533264</v>
      </c>
      <c r="E623" s="18">
        <v>0</v>
      </c>
      <c r="F623" s="214"/>
      <c r="G623" s="18">
        <v>0</v>
      </c>
      <c r="H623" s="30">
        <v>0</v>
      </c>
      <c r="I623" s="16">
        <f t="shared" si="79"/>
        <v>114.66592763025378</v>
      </c>
    </row>
    <row r="624" spans="1:9" x14ac:dyDescent="0.25">
      <c r="A624" s="21" t="s">
        <v>23</v>
      </c>
      <c r="B624" s="22">
        <v>115.80820992000002</v>
      </c>
      <c r="C624" s="22">
        <v>0</v>
      </c>
      <c r="D624" s="22">
        <v>26.953390080000002</v>
      </c>
      <c r="E624" s="22">
        <v>0</v>
      </c>
      <c r="F624" s="214"/>
      <c r="G624" s="22">
        <v>0</v>
      </c>
      <c r="H624" s="23">
        <v>0</v>
      </c>
      <c r="I624" s="24">
        <f t="shared" si="79"/>
        <v>142.76160000000002</v>
      </c>
    </row>
    <row r="625" spans="1:9" ht="14.4" thickBot="1" x14ac:dyDescent="0.3">
      <c r="A625" s="32" t="s">
        <v>24</v>
      </c>
      <c r="B625" s="18">
        <v>610.43911881117765</v>
      </c>
      <c r="C625" s="18">
        <v>0</v>
      </c>
      <c r="D625" s="18">
        <v>693.41142622240557</v>
      </c>
      <c r="E625" s="18">
        <v>384.96174167150025</v>
      </c>
      <c r="F625" s="215"/>
      <c r="G625" s="18">
        <v>100.82331329491673</v>
      </c>
      <c r="H625" s="30">
        <v>0</v>
      </c>
      <c r="I625" s="16">
        <f t="shared" si="79"/>
        <v>1789.6356000000003</v>
      </c>
    </row>
    <row r="626" spans="1:9" x14ac:dyDescent="0.25">
      <c r="A626" s="128" t="s">
        <v>25</v>
      </c>
      <c r="B626" s="129">
        <f>SUM(B605:B625)</f>
        <v>10023.206030284829</v>
      </c>
      <c r="C626" s="129">
        <f t="shared" ref="C626:I626" si="80">SUM(C605:C625)</f>
        <v>0</v>
      </c>
      <c r="D626" s="129">
        <f t="shared" si="80"/>
        <v>2068.1871016732589</v>
      </c>
      <c r="E626" s="129">
        <f t="shared" si="80"/>
        <v>384.96174167150025</v>
      </c>
      <c r="F626" s="129">
        <f t="shared" si="80"/>
        <v>0</v>
      </c>
      <c r="G626" s="129">
        <f t="shared" si="80"/>
        <v>100.82331329491673</v>
      </c>
      <c r="H626" s="130">
        <f t="shared" si="80"/>
        <v>0</v>
      </c>
      <c r="I626" s="131">
        <f t="shared" si="80"/>
        <v>12577.178186924504</v>
      </c>
    </row>
    <row r="627" spans="1:9" ht="15" thickBot="1" x14ac:dyDescent="0.35">
      <c r="A627" s="61" t="s">
        <v>86</v>
      </c>
      <c r="B627" s="98">
        <f>IF($I626=0,"-",B626/$I626)</f>
        <v>0.79693599639903034</v>
      </c>
      <c r="C627" s="98">
        <f t="shared" ref="C627:H627" si="81">IF($I626=0,"-",C626/$I626)</f>
        <v>0</v>
      </c>
      <c r="D627" s="98">
        <f t="shared" si="81"/>
        <v>0.1644396756518397</v>
      </c>
      <c r="E627" s="98">
        <f t="shared" si="81"/>
        <v>3.0607957997423815E-2</v>
      </c>
      <c r="F627" s="98">
        <f t="shared" si="81"/>
        <v>0</v>
      </c>
      <c r="G627" s="98">
        <f t="shared" si="81"/>
        <v>8.016369951706237E-3</v>
      </c>
      <c r="H627" s="98">
        <f t="shared" si="81"/>
        <v>0</v>
      </c>
      <c r="I627" s="100">
        <f>SUM(B627:H627)</f>
        <v>1</v>
      </c>
    </row>
    <row r="628" spans="1:9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</row>
    <row r="629" spans="1:9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</row>
    <row r="630" spans="1:9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</row>
    <row r="631" spans="1:9" x14ac:dyDescent="0.25">
      <c r="A631" s="13" t="s">
        <v>6</v>
      </c>
      <c r="B631" s="14">
        <v>0.79949881375397214</v>
      </c>
      <c r="C631" s="14">
        <v>0</v>
      </c>
      <c r="D631" s="14">
        <v>1.200501186246028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2</v>
      </c>
    </row>
    <row r="632" spans="1:9" x14ac:dyDescent="0.25">
      <c r="A632" s="21" t="s">
        <v>7</v>
      </c>
      <c r="B632" s="22">
        <v>0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82">SUM(B632:H632)</f>
        <v>0</v>
      </c>
    </row>
    <row r="633" spans="1:9" x14ac:dyDescent="0.25">
      <c r="A633" s="29" t="s">
        <v>8</v>
      </c>
      <c r="B633" s="18">
        <v>2</v>
      </c>
      <c r="C633" s="18">
        <v>0</v>
      </c>
      <c r="D633" s="18">
        <v>0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82"/>
        <v>2</v>
      </c>
    </row>
    <row r="634" spans="1:9" x14ac:dyDescent="0.25">
      <c r="A634" s="21" t="s">
        <v>9</v>
      </c>
      <c r="B634" s="22">
        <v>4.9840339192722629</v>
      </c>
      <c r="C634" s="22">
        <v>0</v>
      </c>
      <c r="D634" s="22">
        <v>1.5966080727737097E-2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82"/>
        <v>5</v>
      </c>
    </row>
    <row r="635" spans="1:9" x14ac:dyDescent="0.25">
      <c r="A635" s="29" t="s">
        <v>10</v>
      </c>
      <c r="B635" s="18">
        <v>0</v>
      </c>
      <c r="C635" s="18">
        <v>0</v>
      </c>
      <c r="D635" s="18">
        <v>0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82"/>
        <v>0</v>
      </c>
    </row>
    <row r="636" spans="1:9" x14ac:dyDescent="0.25">
      <c r="A636" s="21" t="s">
        <v>11</v>
      </c>
      <c r="B636" s="22">
        <v>0</v>
      </c>
      <c r="C636" s="22">
        <v>0</v>
      </c>
      <c r="D636" s="22">
        <v>0</v>
      </c>
      <c r="E636" s="22">
        <v>8.530847349836634</v>
      </c>
      <c r="F636" s="22">
        <v>0</v>
      </c>
      <c r="G636" s="22">
        <v>0</v>
      </c>
      <c r="H636" s="23">
        <v>0</v>
      </c>
      <c r="I636" s="24">
        <f t="shared" si="82"/>
        <v>8.530847349836634</v>
      </c>
    </row>
    <row r="637" spans="1:9" x14ac:dyDescent="0.25">
      <c r="A637" s="29" t="s">
        <v>12</v>
      </c>
      <c r="B637" s="18">
        <v>0</v>
      </c>
      <c r="C637" s="18">
        <v>0</v>
      </c>
      <c r="D637" s="18">
        <v>0</v>
      </c>
      <c r="E637" s="18">
        <v>0</v>
      </c>
      <c r="F637" s="18">
        <v>0</v>
      </c>
      <c r="G637" s="18">
        <v>0</v>
      </c>
      <c r="H637" s="30">
        <v>0</v>
      </c>
      <c r="I637" s="16">
        <f t="shared" si="82"/>
        <v>0</v>
      </c>
    </row>
    <row r="638" spans="1:9" x14ac:dyDescent="0.25">
      <c r="A638" s="21" t="s">
        <v>13</v>
      </c>
      <c r="B638" s="22">
        <v>0</v>
      </c>
      <c r="C638" s="22">
        <v>0.37187482961658619</v>
      </c>
      <c r="D638" s="22">
        <v>0</v>
      </c>
      <c r="E638" s="22">
        <v>18.049190561530956</v>
      </c>
      <c r="F638" s="22">
        <v>712.81270570657693</v>
      </c>
      <c r="G638" s="22">
        <v>0</v>
      </c>
      <c r="H638" s="23">
        <v>0</v>
      </c>
      <c r="I638" s="24">
        <f t="shared" si="82"/>
        <v>731.23377109772446</v>
      </c>
    </row>
    <row r="639" spans="1:9" x14ac:dyDescent="0.25">
      <c r="A639" s="29" t="s">
        <v>14</v>
      </c>
      <c r="B639" s="18">
        <v>2.9337907777635452</v>
      </c>
      <c r="C639" s="18">
        <v>6.6209222236454507E-2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82"/>
        <v>2.9999999999999996</v>
      </c>
    </row>
    <row r="640" spans="1:9" x14ac:dyDescent="0.25">
      <c r="A640" s="21" t="s">
        <v>15</v>
      </c>
      <c r="B640" s="22">
        <v>110.60908999282773</v>
      </c>
      <c r="C640" s="22">
        <v>0.47805941968059101</v>
      </c>
      <c r="D640" s="22">
        <v>8.9128505874916701</v>
      </c>
      <c r="E640" s="22">
        <v>0</v>
      </c>
      <c r="F640" s="22">
        <v>0</v>
      </c>
      <c r="G640" s="22">
        <v>0</v>
      </c>
      <c r="H640" s="23">
        <v>0</v>
      </c>
      <c r="I640" s="24">
        <f t="shared" si="82"/>
        <v>120</v>
      </c>
    </row>
    <row r="641" spans="1:9" x14ac:dyDescent="0.25">
      <c r="A641" s="29" t="s">
        <v>16</v>
      </c>
      <c r="B641" s="18">
        <v>5.8010319202904661</v>
      </c>
      <c r="C641" s="18">
        <v>0</v>
      </c>
      <c r="D641" s="18">
        <v>2.8084140210506151E-2</v>
      </c>
      <c r="E641" s="18">
        <v>0.17088393949902789</v>
      </c>
      <c r="F641" s="18">
        <v>0</v>
      </c>
      <c r="G641" s="18">
        <v>0</v>
      </c>
      <c r="H641" s="30">
        <v>0</v>
      </c>
      <c r="I641" s="16">
        <f t="shared" si="82"/>
        <v>6</v>
      </c>
    </row>
    <row r="642" spans="1:9" x14ac:dyDescent="0.25">
      <c r="A642" s="21" t="s">
        <v>17</v>
      </c>
      <c r="B642" s="22">
        <v>0</v>
      </c>
      <c r="C642" s="22">
        <v>0</v>
      </c>
      <c r="D642" s="22">
        <v>0</v>
      </c>
      <c r="E642" s="22">
        <v>0</v>
      </c>
      <c r="F642" s="22">
        <v>0</v>
      </c>
      <c r="G642" s="22">
        <v>0</v>
      </c>
      <c r="H642" s="23">
        <v>0</v>
      </c>
      <c r="I642" s="24">
        <f t="shared" si="82"/>
        <v>0</v>
      </c>
    </row>
    <row r="643" spans="1:9" x14ac:dyDescent="0.25">
      <c r="A643" s="29" t="s">
        <v>136</v>
      </c>
      <c r="B643" s="18">
        <v>22.249480715426238</v>
      </c>
      <c r="C643" s="18">
        <v>0</v>
      </c>
      <c r="D643" s="18">
        <v>5.7505192845737669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82"/>
        <v>28.000000000000004</v>
      </c>
    </row>
    <row r="644" spans="1:9" x14ac:dyDescent="0.25">
      <c r="A644" s="21" t="s">
        <v>18</v>
      </c>
      <c r="B644" s="22">
        <v>0</v>
      </c>
      <c r="C644" s="22">
        <v>0</v>
      </c>
      <c r="D644" s="22">
        <v>0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82"/>
        <v>0</v>
      </c>
    </row>
    <row r="645" spans="1:9" x14ac:dyDescent="0.25">
      <c r="A645" s="29" t="s">
        <v>19</v>
      </c>
      <c r="B645" s="18">
        <v>0</v>
      </c>
      <c r="C645" s="18">
        <v>0</v>
      </c>
      <c r="D645" s="18">
        <v>0</v>
      </c>
      <c r="E645" s="18">
        <v>0</v>
      </c>
      <c r="F645" s="18">
        <v>0</v>
      </c>
      <c r="G645" s="18">
        <v>0</v>
      </c>
      <c r="H645" s="30">
        <v>0</v>
      </c>
      <c r="I645" s="16">
        <f t="shared" si="82"/>
        <v>0</v>
      </c>
    </row>
    <row r="646" spans="1:9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82"/>
        <v>0</v>
      </c>
    </row>
    <row r="647" spans="1:9" x14ac:dyDescent="0.25">
      <c r="A647" s="32" t="s">
        <v>58</v>
      </c>
      <c r="B647" s="18">
        <v>162.25882085584186</v>
      </c>
      <c r="C647" s="18">
        <v>7.3497738829860495</v>
      </c>
      <c r="D647" s="18">
        <v>92.391405261172082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82"/>
        <v>262</v>
      </c>
    </row>
    <row r="648" spans="1:9" x14ac:dyDescent="0.25">
      <c r="A648" s="21" t="s">
        <v>21</v>
      </c>
      <c r="B648" s="22">
        <v>19.928756086497032</v>
      </c>
      <c r="C648" s="22">
        <v>0</v>
      </c>
      <c r="D648" s="22">
        <v>6.8197001942039881</v>
      </c>
      <c r="E648" s="22">
        <v>0</v>
      </c>
      <c r="F648" s="22">
        <v>9.2515437192989793</v>
      </c>
      <c r="G648" s="22">
        <v>0</v>
      </c>
      <c r="H648" s="23">
        <v>0</v>
      </c>
      <c r="I648" s="24">
        <f t="shared" si="82"/>
        <v>36</v>
      </c>
    </row>
    <row r="649" spans="1:9" x14ac:dyDescent="0.25">
      <c r="A649" s="32" t="s">
        <v>22</v>
      </c>
      <c r="B649" s="18">
        <v>1.548309712119154</v>
      </c>
      <c r="C649" s="18">
        <v>0</v>
      </c>
      <c r="D649" s="18">
        <v>0</v>
      </c>
      <c r="E649" s="18">
        <v>0</v>
      </c>
      <c r="F649" s="18">
        <v>0</v>
      </c>
      <c r="G649" s="18">
        <v>0</v>
      </c>
      <c r="H649" s="30">
        <v>0</v>
      </c>
      <c r="I649" s="16">
        <f t="shared" si="82"/>
        <v>1.548309712119154</v>
      </c>
    </row>
    <row r="650" spans="1:9" x14ac:dyDescent="0.25">
      <c r="A650" s="21" t="s">
        <v>23</v>
      </c>
      <c r="B650" s="22">
        <v>2.0196000000000001</v>
      </c>
      <c r="C650" s="22">
        <v>0</v>
      </c>
      <c r="D650" s="22">
        <v>0</v>
      </c>
      <c r="E650" s="22">
        <v>0</v>
      </c>
      <c r="F650" s="22">
        <v>0</v>
      </c>
      <c r="G650" s="22">
        <v>0</v>
      </c>
      <c r="H650" s="23">
        <v>0</v>
      </c>
      <c r="I650" s="24">
        <f t="shared" si="82"/>
        <v>2.0196000000000001</v>
      </c>
    </row>
    <row r="651" spans="1:9" ht="14.4" thickBot="1" x14ac:dyDescent="0.3">
      <c r="A651" s="32" t="s">
        <v>24</v>
      </c>
      <c r="B651" s="18">
        <v>61.400293510198779</v>
      </c>
      <c r="C651" s="18">
        <v>7.9778842282287432E-2</v>
      </c>
      <c r="D651" s="18">
        <v>1.2700221657790944</v>
      </c>
      <c r="E651" s="18">
        <v>102.02806175960602</v>
      </c>
      <c r="F651" s="18">
        <v>0</v>
      </c>
      <c r="G651" s="18">
        <v>34.405928844037327</v>
      </c>
      <c r="H651" s="30">
        <v>0.48271487809653135</v>
      </c>
      <c r="I651" s="16">
        <f t="shared" si="82"/>
        <v>199.66680000000005</v>
      </c>
    </row>
    <row r="652" spans="1:9" x14ac:dyDescent="0.25">
      <c r="A652" s="128" t="s">
        <v>25</v>
      </c>
      <c r="B652" s="129">
        <f>SUM(B631:B651)</f>
        <v>396.53270630399106</v>
      </c>
      <c r="C652" s="129">
        <f t="shared" ref="C652:I652" si="83">SUM(C631:C651)</f>
        <v>8.3456961968019687</v>
      </c>
      <c r="D652" s="129">
        <f t="shared" si="83"/>
        <v>116.38904890040487</v>
      </c>
      <c r="E652" s="129">
        <f t="shared" si="83"/>
        <v>128.77898361047264</v>
      </c>
      <c r="F652" s="129">
        <f t="shared" si="83"/>
        <v>722.06424942587591</v>
      </c>
      <c r="G652" s="129">
        <f t="shared" si="83"/>
        <v>34.405928844037327</v>
      </c>
      <c r="H652" s="130">
        <f t="shared" si="83"/>
        <v>0.48271487809653135</v>
      </c>
      <c r="I652" s="131">
        <f t="shared" si="83"/>
        <v>1406.9993281596803</v>
      </c>
    </row>
    <row r="653" spans="1:9" ht="15" thickBot="1" x14ac:dyDescent="0.35">
      <c r="A653" s="61" t="s">
        <v>86</v>
      </c>
      <c r="B653" s="98">
        <f>IF($I652=0,"-",B652/$I652)</f>
        <v>0.28182863940855313</v>
      </c>
      <c r="C653" s="98">
        <f t="shared" ref="C653" si="84">IF($I652=0,"-",C652/$I652)</f>
        <v>5.931556632452646E-3</v>
      </c>
      <c r="D653" s="98">
        <f t="shared" ref="D653" si="85">IF($I652=0,"-",D652/$I652)</f>
        <v>8.2721467289283507E-2</v>
      </c>
      <c r="E653" s="98">
        <f t="shared" ref="E653" si="86">IF($I652=0,"-",E652/$I652)</f>
        <v>9.1527395239706544E-2</v>
      </c>
      <c r="F653" s="98">
        <f t="shared" ref="F653" si="87">IF($I652=0,"-",F652/$I652)</f>
        <v>0.51319445217526705</v>
      </c>
      <c r="G653" s="98">
        <f t="shared" ref="G653" si="88">IF($I652=0,"-",G652/$I652)</f>
        <v>2.4453408154102969E-2</v>
      </c>
      <c r="H653" s="98">
        <f t="shared" ref="H653" si="89">IF($I652=0,"-",H652/$I652)</f>
        <v>3.4308110063414903E-4</v>
      </c>
      <c r="I653" s="100">
        <f>SUM(B653:H653)</f>
        <v>1</v>
      </c>
    </row>
    <row r="654" spans="1:9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</row>
  </sheetData>
  <mergeCells count="79">
    <mergeCell ref="B59:E79"/>
    <mergeCell ref="G59:H79"/>
    <mergeCell ref="F423:F443"/>
    <mergeCell ref="B266:I266"/>
    <mergeCell ref="B292:I292"/>
    <mergeCell ref="B110:I110"/>
    <mergeCell ref="B136:I136"/>
    <mergeCell ref="B162:I162"/>
    <mergeCell ref="B188:I188"/>
    <mergeCell ref="B240:I240"/>
    <mergeCell ref="F215:F235"/>
    <mergeCell ref="B214:I214"/>
    <mergeCell ref="F293:F313"/>
    <mergeCell ref="A1:I3"/>
    <mergeCell ref="A5:A6"/>
    <mergeCell ref="A31:A32"/>
    <mergeCell ref="F33:F53"/>
    <mergeCell ref="A57:A58"/>
    <mergeCell ref="B6:I6"/>
    <mergeCell ref="B32:I32"/>
    <mergeCell ref="B58:I58"/>
    <mergeCell ref="A83:A84"/>
    <mergeCell ref="A109:A110"/>
    <mergeCell ref="F111:F131"/>
    <mergeCell ref="A135:A136"/>
    <mergeCell ref="F137:F157"/>
    <mergeCell ref="B84:I84"/>
    <mergeCell ref="A161:A162"/>
    <mergeCell ref="F163:F183"/>
    <mergeCell ref="A187:A188"/>
    <mergeCell ref="F189:F209"/>
    <mergeCell ref="A213:A214"/>
    <mergeCell ref="A239:A240"/>
    <mergeCell ref="F241:F261"/>
    <mergeCell ref="A265:A266"/>
    <mergeCell ref="F267:F287"/>
    <mergeCell ref="A291:A292"/>
    <mergeCell ref="A317:A318"/>
    <mergeCell ref="F319:F339"/>
    <mergeCell ref="A343:A344"/>
    <mergeCell ref="F345:F365"/>
    <mergeCell ref="B318:I318"/>
    <mergeCell ref="B344:I344"/>
    <mergeCell ref="A369:A370"/>
    <mergeCell ref="F371:F391"/>
    <mergeCell ref="A395:A396"/>
    <mergeCell ref="F397:F417"/>
    <mergeCell ref="A421:A422"/>
    <mergeCell ref="B422:I422"/>
    <mergeCell ref="B370:I370"/>
    <mergeCell ref="B396:I396"/>
    <mergeCell ref="A447:A448"/>
    <mergeCell ref="B449:E469"/>
    <mergeCell ref="G449:H469"/>
    <mergeCell ref="A473:A474"/>
    <mergeCell ref="B475:E495"/>
    <mergeCell ref="G475:H495"/>
    <mergeCell ref="B448:I448"/>
    <mergeCell ref="B474:I474"/>
    <mergeCell ref="A499:A500"/>
    <mergeCell ref="B501:E521"/>
    <mergeCell ref="G501:H521"/>
    <mergeCell ref="A525:A526"/>
    <mergeCell ref="B527:E547"/>
    <mergeCell ref="G527:H547"/>
    <mergeCell ref="B526:I526"/>
    <mergeCell ref="B500:I500"/>
    <mergeCell ref="A603:A604"/>
    <mergeCell ref="F605:F625"/>
    <mergeCell ref="A629:A630"/>
    <mergeCell ref="A551:A552"/>
    <mergeCell ref="B553:E573"/>
    <mergeCell ref="B604:I604"/>
    <mergeCell ref="B630:I630"/>
    <mergeCell ref="G553:H573"/>
    <mergeCell ref="A577:A578"/>
    <mergeCell ref="F579:F599"/>
    <mergeCell ref="B552:I552"/>
    <mergeCell ref="B578:I578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Tabelle5"/>
  <dimension ref="A1:J654"/>
  <sheetViews>
    <sheetView zoomScale="60" zoomScaleNormal="60" workbookViewId="0">
      <selection activeCell="U33" sqref="U33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3" customWidth="1"/>
  </cols>
  <sheetData>
    <row r="1" spans="1:10" ht="15" customHeight="1" thickTop="1" x14ac:dyDescent="0.25">
      <c r="A1" s="248" t="s">
        <v>90</v>
      </c>
      <c r="B1" s="249"/>
      <c r="C1" s="249"/>
      <c r="D1" s="249"/>
      <c r="E1" s="249"/>
      <c r="F1" s="249"/>
      <c r="G1" s="249"/>
      <c r="H1" s="249"/>
      <c r="I1" s="250"/>
    </row>
    <row r="2" spans="1:10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</row>
    <row r="3" spans="1:10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</row>
    <row r="4" spans="1:10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</row>
    <row r="5" spans="1:10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</row>
    <row r="6" spans="1:10" ht="13.5" customHeight="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</row>
    <row r="7" spans="1:10" ht="13.5" customHeight="1" x14ac:dyDescent="0.25">
      <c r="A7" s="13" t="s">
        <v>6</v>
      </c>
      <c r="B7" s="14">
        <f>B33+B85</f>
        <v>397.35817820290691</v>
      </c>
      <c r="C7" s="14">
        <f>C33+C85</f>
        <v>1</v>
      </c>
      <c r="D7" s="14">
        <f>D33+D85</f>
        <v>30.641821797093105</v>
      </c>
      <c r="E7" s="14">
        <f>E33+E85</f>
        <v>1</v>
      </c>
      <c r="F7" s="14">
        <f>F59+F85</f>
        <v>0</v>
      </c>
      <c r="G7" s="14">
        <f>G33+G85</f>
        <v>0</v>
      </c>
      <c r="H7" s="15">
        <f>H33+H85</f>
        <v>0</v>
      </c>
      <c r="I7" s="16">
        <f>SUM(B7:H7)</f>
        <v>430</v>
      </c>
      <c r="J7" s="174">
        <v>0</v>
      </c>
    </row>
    <row r="8" spans="1:10" ht="13.5" customHeight="1" x14ac:dyDescent="0.25">
      <c r="A8" s="21" t="s">
        <v>7</v>
      </c>
      <c r="B8" s="22">
        <f t="shared" ref="B8:E23" si="0">B34+B86</f>
        <v>26.036142359013184</v>
      </c>
      <c r="C8" s="22">
        <f t="shared" si="0"/>
        <v>0</v>
      </c>
      <c r="D8" s="22">
        <f t="shared" si="0"/>
        <v>1.9638576409868167</v>
      </c>
      <c r="E8" s="22">
        <f t="shared" si="0"/>
        <v>0</v>
      </c>
      <c r="F8" s="22">
        <f t="shared" ref="F8:F27" si="1">F60+F86</f>
        <v>0</v>
      </c>
      <c r="G8" s="22">
        <f t="shared" ref="G8:H23" si="2">G34+G86</f>
        <v>0</v>
      </c>
      <c r="H8" s="23">
        <f t="shared" si="2"/>
        <v>0</v>
      </c>
      <c r="I8" s="24">
        <f t="shared" ref="I8:I27" si="3">SUM(B8:H8)</f>
        <v>28</v>
      </c>
      <c r="J8" s="174">
        <v>0</v>
      </c>
    </row>
    <row r="9" spans="1:10" ht="13.5" customHeight="1" x14ac:dyDescent="0.25">
      <c r="A9" s="29" t="s">
        <v>8</v>
      </c>
      <c r="B9" s="18">
        <f t="shared" si="0"/>
        <v>41.85350668467769</v>
      </c>
      <c r="C9" s="18">
        <f t="shared" si="0"/>
        <v>0</v>
      </c>
      <c r="D9" s="18">
        <f t="shared" si="0"/>
        <v>3.1464933153223069</v>
      </c>
      <c r="E9" s="18">
        <f t="shared" si="0"/>
        <v>0</v>
      </c>
      <c r="F9" s="18">
        <f t="shared" si="1"/>
        <v>0</v>
      </c>
      <c r="G9" s="18">
        <f t="shared" si="2"/>
        <v>0</v>
      </c>
      <c r="H9" s="30">
        <f t="shared" si="2"/>
        <v>0</v>
      </c>
      <c r="I9" s="16">
        <f t="shared" si="3"/>
        <v>45</v>
      </c>
      <c r="J9" s="174">
        <v>0</v>
      </c>
    </row>
    <row r="10" spans="1:10" ht="13.5" customHeight="1" x14ac:dyDescent="0.25">
      <c r="A10" s="21" t="s">
        <v>9</v>
      </c>
      <c r="B10" s="22">
        <f t="shared" si="0"/>
        <v>278.73764748698113</v>
      </c>
      <c r="C10" s="22">
        <f t="shared" si="0"/>
        <v>0</v>
      </c>
      <c r="D10" s="22">
        <f t="shared" si="0"/>
        <v>18.262352513018833</v>
      </c>
      <c r="E10" s="22">
        <f t="shared" si="0"/>
        <v>0</v>
      </c>
      <c r="F10" s="22">
        <f t="shared" si="1"/>
        <v>0</v>
      </c>
      <c r="G10" s="22">
        <f t="shared" si="2"/>
        <v>0</v>
      </c>
      <c r="H10" s="23">
        <f t="shared" si="2"/>
        <v>0</v>
      </c>
      <c r="I10" s="24">
        <f t="shared" si="3"/>
        <v>296.99999999999994</v>
      </c>
      <c r="J10" s="174">
        <v>0</v>
      </c>
    </row>
    <row r="11" spans="1:10" ht="13.5" customHeight="1" x14ac:dyDescent="0.25">
      <c r="A11" s="29" t="s">
        <v>10</v>
      </c>
      <c r="B11" s="18">
        <f t="shared" si="0"/>
        <v>0</v>
      </c>
      <c r="C11" s="18">
        <f t="shared" si="0"/>
        <v>0</v>
      </c>
      <c r="D11" s="18">
        <f t="shared" si="0"/>
        <v>0</v>
      </c>
      <c r="E11" s="18">
        <f t="shared" si="0"/>
        <v>0</v>
      </c>
      <c r="F11" s="18">
        <f t="shared" si="1"/>
        <v>0</v>
      </c>
      <c r="G11" s="18">
        <f t="shared" si="2"/>
        <v>0</v>
      </c>
      <c r="H11" s="30">
        <f t="shared" si="2"/>
        <v>0</v>
      </c>
      <c r="I11" s="16">
        <f t="shared" si="3"/>
        <v>0</v>
      </c>
      <c r="J11" s="174">
        <v>0</v>
      </c>
    </row>
    <row r="12" spans="1:10" ht="13.5" customHeight="1" x14ac:dyDescent="0.25">
      <c r="A12" s="21" t="s">
        <v>11</v>
      </c>
      <c r="B12" s="22">
        <f t="shared" si="0"/>
        <v>6.041275863275698E-8</v>
      </c>
      <c r="C12" s="22">
        <f t="shared" si="0"/>
        <v>4.0274859700976554E-8</v>
      </c>
      <c r="D12" s="22">
        <f t="shared" si="0"/>
        <v>9.7336703041628093E-3</v>
      </c>
      <c r="E12" s="22">
        <f t="shared" si="0"/>
        <v>9.3417156783164614</v>
      </c>
      <c r="F12" s="22">
        <f t="shared" si="1"/>
        <v>3450.2487884757948</v>
      </c>
      <c r="G12" s="22">
        <f t="shared" si="2"/>
        <v>0</v>
      </c>
      <c r="H12" s="23">
        <f t="shared" si="2"/>
        <v>0</v>
      </c>
      <c r="I12" s="24">
        <f t="shared" si="3"/>
        <v>3459.6002379251031</v>
      </c>
      <c r="J12" s="174">
        <v>0</v>
      </c>
    </row>
    <row r="13" spans="1:10" ht="13.5" customHeight="1" x14ac:dyDescent="0.25">
      <c r="A13" s="29" t="s">
        <v>12</v>
      </c>
      <c r="B13" s="18">
        <f t="shared" si="0"/>
        <v>9.9999996000000166E-9</v>
      </c>
      <c r="C13" s="18">
        <f t="shared" si="0"/>
        <v>9.9999996000000166E-9</v>
      </c>
      <c r="D13" s="18">
        <f t="shared" si="0"/>
        <v>9.9999996000000166E-9</v>
      </c>
      <c r="E13" s="18">
        <f t="shared" si="0"/>
        <v>12.999999970000001</v>
      </c>
      <c r="F13" s="18">
        <f t="shared" si="1"/>
        <v>0</v>
      </c>
      <c r="G13" s="18">
        <f t="shared" si="2"/>
        <v>0</v>
      </c>
      <c r="H13" s="30">
        <f t="shared" si="2"/>
        <v>0</v>
      </c>
      <c r="I13" s="16">
        <f t="shared" si="3"/>
        <v>13</v>
      </c>
      <c r="J13" s="174">
        <v>0</v>
      </c>
    </row>
    <row r="14" spans="1:10" ht="13.5" customHeight="1" x14ac:dyDescent="0.25">
      <c r="A14" s="21" t="s">
        <v>13</v>
      </c>
      <c r="B14" s="22">
        <f t="shared" si="0"/>
        <v>7.271707986505316E-8</v>
      </c>
      <c r="C14" s="22">
        <f t="shared" si="0"/>
        <v>0.56195108665429316</v>
      </c>
      <c r="D14" s="22">
        <f t="shared" si="0"/>
        <v>3.5247662305750813E-2</v>
      </c>
      <c r="E14" s="22">
        <f t="shared" si="0"/>
        <v>207.89223867630267</v>
      </c>
      <c r="F14" s="22">
        <f t="shared" si="1"/>
        <v>6082.7624446747777</v>
      </c>
      <c r="G14" s="22">
        <f t="shared" si="2"/>
        <v>0</v>
      </c>
      <c r="H14" s="23">
        <f t="shared" si="2"/>
        <v>0</v>
      </c>
      <c r="I14" s="24">
        <f t="shared" si="3"/>
        <v>6291.2518821727572</v>
      </c>
      <c r="J14" s="174">
        <v>0</v>
      </c>
    </row>
    <row r="15" spans="1:10" ht="13.5" customHeight="1" x14ac:dyDescent="0.25">
      <c r="A15" s="29" t="s">
        <v>14</v>
      </c>
      <c r="B15" s="18">
        <f t="shared" si="0"/>
        <v>3006.6633438320491</v>
      </c>
      <c r="C15" s="18">
        <f t="shared" si="0"/>
        <v>3.5477579245461901</v>
      </c>
      <c r="D15" s="18">
        <f t="shared" si="0"/>
        <v>223.78889823840461</v>
      </c>
      <c r="E15" s="18">
        <f t="shared" si="0"/>
        <v>4.999999966666667E-9</v>
      </c>
      <c r="F15" s="18">
        <f t="shared" si="1"/>
        <v>0</v>
      </c>
      <c r="G15" s="18">
        <f t="shared" si="2"/>
        <v>0</v>
      </c>
      <c r="H15" s="30">
        <f t="shared" si="2"/>
        <v>0</v>
      </c>
      <c r="I15" s="16">
        <f t="shared" si="3"/>
        <v>3234</v>
      </c>
      <c r="J15" s="174">
        <v>0</v>
      </c>
    </row>
    <row r="16" spans="1:10" ht="13.5" customHeight="1" x14ac:dyDescent="0.25">
      <c r="A16" s="21" t="s">
        <v>15</v>
      </c>
      <c r="B16" s="22">
        <f t="shared" si="0"/>
        <v>880.01549543293015</v>
      </c>
      <c r="C16" s="22">
        <f t="shared" si="0"/>
        <v>238.88770852912614</v>
      </c>
      <c r="D16" s="22">
        <f t="shared" si="0"/>
        <v>195.32574295921626</v>
      </c>
      <c r="E16" s="22">
        <f t="shared" si="0"/>
        <v>13.771053078727594</v>
      </c>
      <c r="F16" s="22">
        <f t="shared" si="1"/>
        <v>0</v>
      </c>
      <c r="G16" s="22">
        <f t="shared" si="2"/>
        <v>0</v>
      </c>
      <c r="H16" s="23">
        <f t="shared" si="2"/>
        <v>0</v>
      </c>
      <c r="I16" s="24">
        <f t="shared" si="3"/>
        <v>1328.0000000000002</v>
      </c>
      <c r="J16" s="174">
        <v>0</v>
      </c>
    </row>
    <row r="17" spans="1:10" ht="13.5" customHeight="1" x14ac:dyDescent="0.25">
      <c r="A17" s="29" t="s">
        <v>16</v>
      </c>
      <c r="B17" s="18">
        <f t="shared" si="0"/>
        <v>83.875558578697749</v>
      </c>
      <c r="C17" s="18">
        <f t="shared" si="0"/>
        <v>5.6442775048357108</v>
      </c>
      <c r="D17" s="18">
        <f t="shared" si="0"/>
        <v>26.624821048917429</v>
      </c>
      <c r="E17" s="18">
        <f t="shared" si="0"/>
        <v>0.85534286754912248</v>
      </c>
      <c r="F17" s="18">
        <f t="shared" si="1"/>
        <v>5.943233809084477</v>
      </c>
      <c r="G17" s="18">
        <f t="shared" si="2"/>
        <v>0</v>
      </c>
      <c r="H17" s="30">
        <f t="shared" si="2"/>
        <v>0</v>
      </c>
      <c r="I17" s="16">
        <f t="shared" si="3"/>
        <v>122.94323380908449</v>
      </c>
      <c r="J17" s="174">
        <v>0</v>
      </c>
    </row>
    <row r="18" spans="1:10" ht="13.5" customHeight="1" x14ac:dyDescent="0.25">
      <c r="A18" s="21" t="s">
        <v>17</v>
      </c>
      <c r="B18" s="22">
        <f t="shared" si="0"/>
        <v>0</v>
      </c>
      <c r="C18" s="22">
        <f t="shared" si="0"/>
        <v>0</v>
      </c>
      <c r="D18" s="22">
        <f t="shared" si="0"/>
        <v>0</v>
      </c>
      <c r="E18" s="22">
        <f t="shared" si="0"/>
        <v>0</v>
      </c>
      <c r="F18" s="22">
        <f t="shared" si="1"/>
        <v>0</v>
      </c>
      <c r="G18" s="22">
        <f t="shared" si="2"/>
        <v>0</v>
      </c>
      <c r="H18" s="23">
        <f t="shared" si="2"/>
        <v>0</v>
      </c>
      <c r="I18" s="24">
        <f t="shared" si="3"/>
        <v>0</v>
      </c>
      <c r="J18" s="174">
        <v>0</v>
      </c>
    </row>
    <row r="19" spans="1:10" ht="13.5" customHeight="1" x14ac:dyDescent="0.25">
      <c r="A19" s="29" t="s">
        <v>136</v>
      </c>
      <c r="B19" s="18">
        <f t="shared" si="0"/>
        <v>2557.8621669391091</v>
      </c>
      <c r="C19" s="18">
        <f t="shared" si="0"/>
        <v>453.71366182629117</v>
      </c>
      <c r="D19" s="18">
        <f t="shared" si="0"/>
        <v>958.44479262982622</v>
      </c>
      <c r="E19" s="18">
        <f t="shared" si="0"/>
        <v>45.822908721536407</v>
      </c>
      <c r="F19" s="18">
        <f t="shared" si="1"/>
        <v>0</v>
      </c>
      <c r="G19" s="18">
        <f t="shared" si="2"/>
        <v>0</v>
      </c>
      <c r="H19" s="30">
        <f t="shared" si="2"/>
        <v>0</v>
      </c>
      <c r="I19" s="16">
        <f t="shared" si="3"/>
        <v>4015.8435301167628</v>
      </c>
      <c r="J19" s="174">
        <v>0</v>
      </c>
    </row>
    <row r="20" spans="1:10" ht="13.5" customHeight="1" x14ac:dyDescent="0.25">
      <c r="A20" s="21" t="s">
        <v>18</v>
      </c>
      <c r="B20" s="22">
        <f t="shared" si="0"/>
        <v>0</v>
      </c>
      <c r="C20" s="22">
        <f t="shared" si="0"/>
        <v>0</v>
      </c>
      <c r="D20" s="22">
        <f t="shared" si="0"/>
        <v>0</v>
      </c>
      <c r="E20" s="22">
        <f t="shared" si="0"/>
        <v>0</v>
      </c>
      <c r="F20" s="22">
        <f t="shared" si="1"/>
        <v>0</v>
      </c>
      <c r="G20" s="22">
        <f t="shared" si="2"/>
        <v>0</v>
      </c>
      <c r="H20" s="23">
        <f t="shared" si="2"/>
        <v>0</v>
      </c>
      <c r="I20" s="24">
        <f t="shared" si="3"/>
        <v>0</v>
      </c>
      <c r="J20" s="174">
        <v>0</v>
      </c>
    </row>
    <row r="21" spans="1:10" ht="13.5" customHeight="1" x14ac:dyDescent="0.25">
      <c r="A21" s="29" t="s">
        <v>19</v>
      </c>
      <c r="B21" s="18">
        <f t="shared" si="0"/>
        <v>0</v>
      </c>
      <c r="C21" s="18">
        <f t="shared" si="0"/>
        <v>0</v>
      </c>
      <c r="D21" s="18">
        <f t="shared" si="0"/>
        <v>0</v>
      </c>
      <c r="E21" s="18">
        <f t="shared" si="0"/>
        <v>0</v>
      </c>
      <c r="F21" s="18">
        <f t="shared" si="1"/>
        <v>0</v>
      </c>
      <c r="G21" s="18">
        <f t="shared" si="2"/>
        <v>0</v>
      </c>
      <c r="H21" s="30">
        <f t="shared" si="2"/>
        <v>0</v>
      </c>
      <c r="I21" s="16">
        <f t="shared" si="3"/>
        <v>0</v>
      </c>
      <c r="J21" s="174">
        <v>0</v>
      </c>
    </row>
    <row r="22" spans="1:10" ht="13.5" customHeight="1" x14ac:dyDescent="0.25">
      <c r="A22" s="21" t="s">
        <v>20</v>
      </c>
      <c r="B22" s="22">
        <f t="shared" si="0"/>
        <v>15.843795913473242</v>
      </c>
      <c r="C22" s="22">
        <f t="shared" si="0"/>
        <v>8.2634831535988074</v>
      </c>
      <c r="D22" s="22">
        <f t="shared" si="0"/>
        <v>1.892720925150172</v>
      </c>
      <c r="E22" s="22">
        <f t="shared" si="0"/>
        <v>7.7777777432098759E-9</v>
      </c>
      <c r="F22" s="22">
        <f t="shared" si="1"/>
        <v>0</v>
      </c>
      <c r="G22" s="22">
        <f t="shared" si="2"/>
        <v>0</v>
      </c>
      <c r="H22" s="23">
        <f t="shared" si="2"/>
        <v>0</v>
      </c>
      <c r="I22" s="24">
        <f t="shared" si="3"/>
        <v>26</v>
      </c>
      <c r="J22" s="174">
        <v>0</v>
      </c>
    </row>
    <row r="23" spans="1:10" ht="13.5" customHeight="1" x14ac:dyDescent="0.25">
      <c r="A23" s="32" t="s">
        <v>58</v>
      </c>
      <c r="B23" s="18">
        <f t="shared" si="0"/>
        <v>4212.0282580271323</v>
      </c>
      <c r="C23" s="18">
        <f t="shared" si="0"/>
        <v>9.7941490395327033</v>
      </c>
      <c r="D23" s="18">
        <f t="shared" si="0"/>
        <v>529.1775928733349</v>
      </c>
      <c r="E23" s="18">
        <f t="shared" si="0"/>
        <v>5.99999976000001E-8</v>
      </c>
      <c r="F23" s="18">
        <f t="shared" si="1"/>
        <v>0</v>
      </c>
      <c r="G23" s="18">
        <f t="shared" si="2"/>
        <v>0</v>
      </c>
      <c r="H23" s="30">
        <f t="shared" si="2"/>
        <v>0</v>
      </c>
      <c r="I23" s="16">
        <f t="shared" si="3"/>
        <v>4751</v>
      </c>
      <c r="J23" s="174">
        <v>0</v>
      </c>
    </row>
    <row r="24" spans="1:10" ht="13.5" customHeight="1" x14ac:dyDescent="0.25">
      <c r="A24" s="21" t="s">
        <v>21</v>
      </c>
      <c r="B24" s="22">
        <f t="shared" ref="B24:E27" si="4">B50+B102</f>
        <v>64.624710814839361</v>
      </c>
      <c r="C24" s="22">
        <f t="shared" si="4"/>
        <v>0.25</v>
      </c>
      <c r="D24" s="22">
        <f t="shared" si="4"/>
        <v>9.8950401158616561</v>
      </c>
      <c r="E24" s="22">
        <f t="shared" si="4"/>
        <v>0.25</v>
      </c>
      <c r="F24" s="22">
        <f t="shared" si="1"/>
        <v>18.251543719298979</v>
      </c>
      <c r="G24" s="22">
        <f t="shared" ref="G24:H27" si="5">G50+G102</f>
        <v>0</v>
      </c>
      <c r="H24" s="23">
        <f t="shared" si="5"/>
        <v>0</v>
      </c>
      <c r="I24" s="24">
        <f t="shared" si="3"/>
        <v>93.271294650000002</v>
      </c>
      <c r="J24" s="174">
        <v>0</v>
      </c>
    </row>
    <row r="25" spans="1:10" ht="13.5" customHeight="1" x14ac:dyDescent="0.25">
      <c r="A25" s="32" t="s">
        <v>22</v>
      </c>
      <c r="B25" s="18">
        <f t="shared" si="4"/>
        <v>127.58295116139347</v>
      </c>
      <c r="C25" s="18">
        <f t="shared" si="4"/>
        <v>0</v>
      </c>
      <c r="D25" s="18">
        <f t="shared" si="4"/>
        <v>73.79387484724711</v>
      </c>
      <c r="E25" s="18">
        <f t="shared" si="4"/>
        <v>0</v>
      </c>
      <c r="F25" s="18">
        <f t="shared" si="1"/>
        <v>0</v>
      </c>
      <c r="G25" s="18">
        <f t="shared" si="5"/>
        <v>0</v>
      </c>
      <c r="H25" s="30">
        <f t="shared" si="5"/>
        <v>0</v>
      </c>
      <c r="I25" s="16">
        <f t="shared" si="3"/>
        <v>201.37682600864059</v>
      </c>
      <c r="J25" s="174">
        <v>0</v>
      </c>
    </row>
    <row r="26" spans="1:10" ht="13.5" customHeight="1" x14ac:dyDescent="0.25">
      <c r="A26" s="21" t="s">
        <v>23</v>
      </c>
      <c r="B26" s="22">
        <f t="shared" si="4"/>
        <v>161.19828972786283</v>
      </c>
      <c r="C26" s="22">
        <f t="shared" si="4"/>
        <v>0.51739980940012065</v>
      </c>
      <c r="D26" s="22">
        <f t="shared" si="4"/>
        <v>24.033330451583208</v>
      </c>
      <c r="E26" s="22">
        <f t="shared" si="4"/>
        <v>1.1153844564979406E-8</v>
      </c>
      <c r="F26" s="22">
        <f t="shared" si="1"/>
        <v>0</v>
      </c>
      <c r="G26" s="22">
        <f t="shared" si="5"/>
        <v>0</v>
      </c>
      <c r="H26" s="23">
        <f t="shared" si="5"/>
        <v>0</v>
      </c>
      <c r="I26" s="24">
        <f t="shared" si="3"/>
        <v>185.74902</v>
      </c>
      <c r="J26" s="174">
        <v>0</v>
      </c>
    </row>
    <row r="27" spans="1:10" ht="13.5" customHeight="1" thickBot="1" x14ac:dyDescent="0.3">
      <c r="A27" s="32" t="s">
        <v>24</v>
      </c>
      <c r="B27" s="18">
        <f t="shared" si="4"/>
        <v>902.24744407139519</v>
      </c>
      <c r="C27" s="18">
        <f t="shared" si="4"/>
        <v>6.4073158468873208</v>
      </c>
      <c r="D27" s="18">
        <f t="shared" si="4"/>
        <v>1248.8808897505</v>
      </c>
      <c r="E27" s="18">
        <f t="shared" si="4"/>
        <v>1106.5394390888825</v>
      </c>
      <c r="F27" s="18">
        <f t="shared" si="1"/>
        <v>61.657200000000003</v>
      </c>
      <c r="G27" s="18">
        <f t="shared" si="5"/>
        <v>514.04127781621219</v>
      </c>
      <c r="H27" s="18">
        <f t="shared" si="5"/>
        <v>6.6860334261229522</v>
      </c>
      <c r="I27" s="16">
        <f t="shared" si="3"/>
        <v>3846.4596000000001</v>
      </c>
      <c r="J27" s="174">
        <v>0</v>
      </c>
    </row>
    <row r="28" spans="1:10" ht="13.5" customHeight="1" x14ac:dyDescent="0.25">
      <c r="A28" s="128" t="s">
        <v>25</v>
      </c>
      <c r="B28" s="129">
        <f>SUM(B7:B27)</f>
        <v>12755.927489375594</v>
      </c>
      <c r="C28" s="129">
        <f t="shared" ref="C28:I28" si="6">SUM(C7:C27)</f>
        <v>728.58770477114729</v>
      </c>
      <c r="D28" s="129">
        <f t="shared" si="6"/>
        <v>3345.9172104490726</v>
      </c>
      <c r="E28" s="129">
        <f t="shared" si="6"/>
        <v>1398.4726981652466</v>
      </c>
      <c r="F28" s="129">
        <f t="shared" si="6"/>
        <v>9618.8632106789573</v>
      </c>
      <c r="G28" s="129">
        <f t="shared" si="6"/>
        <v>514.04127781621219</v>
      </c>
      <c r="H28" s="129">
        <f t="shared" si="6"/>
        <v>6.6860334261229522</v>
      </c>
      <c r="I28" s="129">
        <f t="shared" si="6"/>
        <v>28368.495624682349</v>
      </c>
      <c r="J28" s="174">
        <v>0</v>
      </c>
    </row>
    <row r="29" spans="1:10" ht="13.5" customHeight="1" thickBot="1" x14ac:dyDescent="0.35">
      <c r="A29" s="61" t="s">
        <v>86</v>
      </c>
      <c r="B29" s="98">
        <f>IF($I28=0,"-",B28/$I28)</f>
        <v>0.44965117848114394</v>
      </c>
      <c r="C29" s="98">
        <f t="shared" ref="C29:H29" si="7">IF($I28=0,"-",C28/$I28)</f>
        <v>2.5682987015258955E-2</v>
      </c>
      <c r="D29" s="98">
        <f t="shared" si="7"/>
        <v>0.11794482353649791</v>
      </c>
      <c r="E29" s="98">
        <f t="shared" si="7"/>
        <v>4.9296681666421843E-2</v>
      </c>
      <c r="F29" s="98">
        <f t="shared" si="7"/>
        <v>0.33906849830661978</v>
      </c>
      <c r="G29" s="98">
        <f t="shared" si="7"/>
        <v>1.8120145834203644E-2</v>
      </c>
      <c r="H29" s="98">
        <f t="shared" si="7"/>
        <v>2.3568515985407731E-4</v>
      </c>
      <c r="I29" s="100">
        <f>SUM(B29:H29)</f>
        <v>1.0000000000000002</v>
      </c>
      <c r="J29" s="174"/>
    </row>
    <row r="30" spans="1:10" ht="13.5" customHeight="1" thickBot="1" x14ac:dyDescent="0.3"/>
    <row r="31" spans="1:10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</row>
    <row r="32" spans="1:10" ht="13.5" customHeight="1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</row>
    <row r="33" spans="1:10" ht="13.5" customHeight="1" x14ac:dyDescent="0.25">
      <c r="A33" s="13" t="s">
        <v>6</v>
      </c>
      <c r="B33" s="14">
        <f>B111+B137+B163+B189+B215+B241+B267+B293+B319+B345+B371+B397+B423</f>
        <v>1</v>
      </c>
      <c r="C33" s="14">
        <f t="shared" ref="C33:E33" si="8">C111+C137+C163+C189+C215+C241+C267+C293+C319+C345+C371+C397+C423</f>
        <v>1</v>
      </c>
      <c r="D33" s="14">
        <f t="shared" si="8"/>
        <v>1</v>
      </c>
      <c r="E33" s="14">
        <f t="shared" si="8"/>
        <v>1</v>
      </c>
      <c r="F33" s="213"/>
      <c r="G33" s="14">
        <f t="shared" ref="G33:H48" si="9">G111+G137+G163+G189+G215+G241+G267+G293+G319+G345+G371+G397+G423</f>
        <v>0</v>
      </c>
      <c r="H33" s="15">
        <f t="shared" si="9"/>
        <v>0</v>
      </c>
      <c r="I33" s="16">
        <f>SUM(B33:E33,G33:H33)</f>
        <v>4</v>
      </c>
      <c r="J33" s="174">
        <v>0</v>
      </c>
    </row>
    <row r="34" spans="1:10" ht="13.5" customHeight="1" x14ac:dyDescent="0.25">
      <c r="A34" s="21" t="s">
        <v>7</v>
      </c>
      <c r="B34" s="22">
        <f t="shared" ref="B34:E49" si="10">B112+B138+B164+B190+B216+B242+B268+B294+B320+B346+B372+B398+B424</f>
        <v>0</v>
      </c>
      <c r="C34" s="22">
        <f t="shared" si="10"/>
        <v>0</v>
      </c>
      <c r="D34" s="22">
        <f t="shared" si="10"/>
        <v>0</v>
      </c>
      <c r="E34" s="22">
        <f t="shared" si="10"/>
        <v>0</v>
      </c>
      <c r="F34" s="214"/>
      <c r="G34" s="22">
        <f t="shared" si="9"/>
        <v>0</v>
      </c>
      <c r="H34" s="23">
        <f t="shared" si="9"/>
        <v>0</v>
      </c>
      <c r="I34" s="24">
        <f t="shared" ref="I34:I53" si="11">SUM(B34:E34,G34:H34)</f>
        <v>0</v>
      </c>
      <c r="J34" s="174">
        <v>0</v>
      </c>
    </row>
    <row r="35" spans="1:10" ht="13.5" customHeight="1" x14ac:dyDescent="0.25">
      <c r="A35" s="29" t="s">
        <v>8</v>
      </c>
      <c r="B35" s="18">
        <f t="shared" si="10"/>
        <v>0</v>
      </c>
      <c r="C35" s="18">
        <f t="shared" si="10"/>
        <v>0</v>
      </c>
      <c r="D35" s="18">
        <f t="shared" si="10"/>
        <v>0</v>
      </c>
      <c r="E35" s="18">
        <f t="shared" si="10"/>
        <v>0</v>
      </c>
      <c r="F35" s="214"/>
      <c r="G35" s="18">
        <f t="shared" si="9"/>
        <v>0</v>
      </c>
      <c r="H35" s="30">
        <f t="shared" si="9"/>
        <v>0</v>
      </c>
      <c r="I35" s="16">
        <f t="shared" si="11"/>
        <v>0</v>
      </c>
      <c r="J35" s="174">
        <v>0</v>
      </c>
    </row>
    <row r="36" spans="1:10" ht="13.5" customHeight="1" x14ac:dyDescent="0.25">
      <c r="A36" s="21" t="s">
        <v>9</v>
      </c>
      <c r="B36" s="22">
        <f t="shared" si="10"/>
        <v>0</v>
      </c>
      <c r="C36" s="22">
        <f t="shared" si="10"/>
        <v>0</v>
      </c>
      <c r="D36" s="22">
        <f t="shared" si="10"/>
        <v>0</v>
      </c>
      <c r="E36" s="22">
        <f t="shared" si="10"/>
        <v>0</v>
      </c>
      <c r="F36" s="214"/>
      <c r="G36" s="22">
        <f t="shared" si="9"/>
        <v>0</v>
      </c>
      <c r="H36" s="23">
        <f t="shared" si="9"/>
        <v>0</v>
      </c>
      <c r="I36" s="24">
        <f t="shared" si="11"/>
        <v>0</v>
      </c>
      <c r="J36" s="174">
        <v>0</v>
      </c>
    </row>
    <row r="37" spans="1:10" ht="13.5" customHeight="1" x14ac:dyDescent="0.25">
      <c r="A37" s="29" t="s">
        <v>10</v>
      </c>
      <c r="B37" s="18">
        <f t="shared" si="10"/>
        <v>0</v>
      </c>
      <c r="C37" s="18">
        <f t="shared" si="10"/>
        <v>0</v>
      </c>
      <c r="D37" s="18">
        <f t="shared" si="10"/>
        <v>0</v>
      </c>
      <c r="E37" s="18">
        <f t="shared" si="10"/>
        <v>0</v>
      </c>
      <c r="F37" s="214"/>
      <c r="G37" s="18">
        <f t="shared" si="9"/>
        <v>0</v>
      </c>
      <c r="H37" s="30">
        <f t="shared" si="9"/>
        <v>0</v>
      </c>
      <c r="I37" s="16">
        <f t="shared" si="11"/>
        <v>0</v>
      </c>
      <c r="J37" s="174">
        <v>0</v>
      </c>
    </row>
    <row r="38" spans="1:10" ht="13.5" customHeight="1" x14ac:dyDescent="0.25">
      <c r="A38" s="21" t="s">
        <v>11</v>
      </c>
      <c r="B38" s="22">
        <f t="shared" si="10"/>
        <v>6.041275863275698E-8</v>
      </c>
      <c r="C38" s="22">
        <f t="shared" si="10"/>
        <v>4.0274859700976554E-8</v>
      </c>
      <c r="D38" s="22">
        <f t="shared" si="10"/>
        <v>4.0274859700976554E-8</v>
      </c>
      <c r="E38" s="22">
        <f t="shared" si="10"/>
        <v>0.40239547221453575</v>
      </c>
      <c r="F38" s="214"/>
      <c r="G38" s="22">
        <f t="shared" si="9"/>
        <v>0</v>
      </c>
      <c r="H38" s="23">
        <f t="shared" si="9"/>
        <v>0</v>
      </c>
      <c r="I38" s="24">
        <f t="shared" si="11"/>
        <v>0.40239561317701378</v>
      </c>
      <c r="J38" s="174">
        <v>0</v>
      </c>
    </row>
    <row r="39" spans="1:10" ht="13.5" customHeight="1" x14ac:dyDescent="0.25">
      <c r="A39" s="29" t="s">
        <v>12</v>
      </c>
      <c r="B39" s="18">
        <f t="shared" si="10"/>
        <v>9.9999996000000166E-9</v>
      </c>
      <c r="C39" s="18">
        <f t="shared" si="10"/>
        <v>9.9999996000000166E-9</v>
      </c>
      <c r="D39" s="18">
        <f t="shared" si="10"/>
        <v>9.9999996000000166E-9</v>
      </c>
      <c r="E39" s="18">
        <f t="shared" si="10"/>
        <v>0.99999997000000118</v>
      </c>
      <c r="F39" s="214"/>
      <c r="G39" s="18">
        <f t="shared" si="9"/>
        <v>0</v>
      </c>
      <c r="H39" s="30">
        <f t="shared" si="9"/>
        <v>0</v>
      </c>
      <c r="I39" s="16">
        <f t="shared" si="11"/>
        <v>1</v>
      </c>
      <c r="J39" s="174">
        <v>0</v>
      </c>
    </row>
    <row r="40" spans="1:10" ht="13.5" customHeight="1" x14ac:dyDescent="0.25">
      <c r="A40" s="21" t="s">
        <v>13</v>
      </c>
      <c r="B40" s="22">
        <f t="shared" si="10"/>
        <v>7.271707986505316E-8</v>
      </c>
      <c r="C40" s="22">
        <f t="shared" si="10"/>
        <v>0.18828234440286112</v>
      </c>
      <c r="D40" s="22">
        <f t="shared" si="10"/>
        <v>5.4537809663931506E-8</v>
      </c>
      <c r="E40" s="22">
        <f t="shared" si="10"/>
        <v>173.31351123705957</v>
      </c>
      <c r="F40" s="214"/>
      <c r="G40" s="22">
        <f t="shared" si="9"/>
        <v>0</v>
      </c>
      <c r="H40" s="23">
        <f t="shared" si="9"/>
        <v>0</v>
      </c>
      <c r="I40" s="24">
        <f t="shared" si="11"/>
        <v>173.50179370871732</v>
      </c>
      <c r="J40" s="174">
        <v>0</v>
      </c>
    </row>
    <row r="41" spans="1:10" ht="13.5" customHeight="1" x14ac:dyDescent="0.25">
      <c r="A41" s="29" t="s">
        <v>14</v>
      </c>
      <c r="B41" s="18">
        <f t="shared" si="10"/>
        <v>4.6659915669783203</v>
      </c>
      <c r="C41" s="18">
        <f t="shared" si="10"/>
        <v>8.1002677270358675E-2</v>
      </c>
      <c r="D41" s="18">
        <f t="shared" si="10"/>
        <v>1.2530057507513208</v>
      </c>
      <c r="E41" s="18">
        <f t="shared" si="10"/>
        <v>4.999999966666667E-9</v>
      </c>
      <c r="F41" s="214"/>
      <c r="G41" s="18">
        <f t="shared" si="9"/>
        <v>0</v>
      </c>
      <c r="H41" s="30">
        <f t="shared" si="9"/>
        <v>0</v>
      </c>
      <c r="I41" s="16">
        <f t="shared" si="11"/>
        <v>5.9999999999999991</v>
      </c>
      <c r="J41" s="174">
        <v>0</v>
      </c>
    </row>
    <row r="42" spans="1:10" ht="13.5" customHeight="1" x14ac:dyDescent="0.25">
      <c r="A42" s="21" t="s">
        <v>15</v>
      </c>
      <c r="B42" s="22">
        <f t="shared" si="10"/>
        <v>95.475692014648487</v>
      </c>
      <c r="C42" s="22">
        <f t="shared" si="10"/>
        <v>209.74963204428494</v>
      </c>
      <c r="D42" s="22">
        <f t="shared" si="10"/>
        <v>145.77467593145118</v>
      </c>
      <c r="E42" s="22">
        <f t="shared" si="10"/>
        <v>9.615384600591716E-9</v>
      </c>
      <c r="F42" s="214"/>
      <c r="G42" s="22">
        <f t="shared" si="9"/>
        <v>0</v>
      </c>
      <c r="H42" s="23">
        <f t="shared" si="9"/>
        <v>0</v>
      </c>
      <c r="I42" s="24">
        <f t="shared" si="11"/>
        <v>451</v>
      </c>
      <c r="J42" s="174">
        <v>0</v>
      </c>
    </row>
    <row r="43" spans="1:10" ht="13.5" customHeight="1" x14ac:dyDescent="0.25">
      <c r="A43" s="29" t="s">
        <v>16</v>
      </c>
      <c r="B43" s="18">
        <f t="shared" si="10"/>
        <v>3.3454135405172987</v>
      </c>
      <c r="C43" s="18">
        <f t="shared" si="10"/>
        <v>5.4651814530063607</v>
      </c>
      <c r="D43" s="18">
        <f t="shared" si="10"/>
        <v>19.048328702898171</v>
      </c>
      <c r="E43" s="18">
        <f t="shared" si="10"/>
        <v>0.14107630357816811</v>
      </c>
      <c r="F43" s="214"/>
      <c r="G43" s="18">
        <f t="shared" si="9"/>
        <v>0</v>
      </c>
      <c r="H43" s="30">
        <f t="shared" si="9"/>
        <v>0</v>
      </c>
      <c r="I43" s="16">
        <f t="shared" si="11"/>
        <v>28</v>
      </c>
      <c r="J43" s="174">
        <v>0</v>
      </c>
    </row>
    <row r="44" spans="1:10" ht="13.5" customHeight="1" x14ac:dyDescent="0.25">
      <c r="A44" s="21" t="s">
        <v>17</v>
      </c>
      <c r="B44" s="22">
        <f t="shared" si="10"/>
        <v>0</v>
      </c>
      <c r="C44" s="22">
        <f t="shared" si="10"/>
        <v>0</v>
      </c>
      <c r="D44" s="22">
        <f t="shared" si="10"/>
        <v>0</v>
      </c>
      <c r="E44" s="22">
        <f t="shared" si="10"/>
        <v>0</v>
      </c>
      <c r="F44" s="214"/>
      <c r="G44" s="22">
        <f t="shared" si="9"/>
        <v>0</v>
      </c>
      <c r="H44" s="23">
        <f t="shared" si="9"/>
        <v>0</v>
      </c>
      <c r="I44" s="24">
        <f t="shared" si="11"/>
        <v>0</v>
      </c>
      <c r="J44" s="174">
        <v>0</v>
      </c>
    </row>
    <row r="45" spans="1:10" ht="13.5" customHeight="1" x14ac:dyDescent="0.25">
      <c r="A45" s="29" t="s">
        <v>136</v>
      </c>
      <c r="B45" s="18">
        <f t="shared" si="10"/>
        <v>173.50152646458145</v>
      </c>
      <c r="C45" s="18">
        <f t="shared" si="10"/>
        <v>375.44701874854235</v>
      </c>
      <c r="D45" s="18">
        <f t="shared" si="10"/>
        <v>348.24806038966341</v>
      </c>
      <c r="E45" s="18">
        <f t="shared" si="10"/>
        <v>33.803394397212685</v>
      </c>
      <c r="F45" s="214"/>
      <c r="G45" s="18">
        <f t="shared" si="9"/>
        <v>0</v>
      </c>
      <c r="H45" s="30">
        <f t="shared" si="9"/>
        <v>0</v>
      </c>
      <c r="I45" s="16">
        <f t="shared" si="11"/>
        <v>931</v>
      </c>
      <c r="J45" s="174">
        <v>0</v>
      </c>
    </row>
    <row r="46" spans="1:10" ht="13.5" customHeight="1" x14ac:dyDescent="0.25">
      <c r="A46" s="21" t="s">
        <v>18</v>
      </c>
      <c r="B46" s="22">
        <f t="shared" si="10"/>
        <v>0</v>
      </c>
      <c r="C46" s="22">
        <f t="shared" si="10"/>
        <v>0</v>
      </c>
      <c r="D46" s="22">
        <f t="shared" si="10"/>
        <v>0</v>
      </c>
      <c r="E46" s="22">
        <f t="shared" si="10"/>
        <v>0</v>
      </c>
      <c r="F46" s="214"/>
      <c r="G46" s="22">
        <f t="shared" si="9"/>
        <v>0</v>
      </c>
      <c r="H46" s="23">
        <f t="shared" si="9"/>
        <v>0</v>
      </c>
      <c r="I46" s="24">
        <f t="shared" si="11"/>
        <v>0</v>
      </c>
      <c r="J46" s="174">
        <v>0</v>
      </c>
    </row>
    <row r="47" spans="1:10" ht="13.5" customHeight="1" x14ac:dyDescent="0.25">
      <c r="A47" s="29" t="s">
        <v>19</v>
      </c>
      <c r="B47" s="18">
        <f t="shared" si="10"/>
        <v>0</v>
      </c>
      <c r="C47" s="18">
        <f t="shared" si="10"/>
        <v>0</v>
      </c>
      <c r="D47" s="18">
        <f t="shared" si="10"/>
        <v>0</v>
      </c>
      <c r="E47" s="18">
        <f t="shared" si="10"/>
        <v>0</v>
      </c>
      <c r="F47" s="214"/>
      <c r="G47" s="18">
        <f t="shared" si="9"/>
        <v>0</v>
      </c>
      <c r="H47" s="30">
        <f t="shared" si="9"/>
        <v>0</v>
      </c>
      <c r="I47" s="16">
        <f t="shared" si="11"/>
        <v>0</v>
      </c>
      <c r="J47" s="174">
        <v>0</v>
      </c>
    </row>
    <row r="48" spans="1:10" ht="13.5" customHeight="1" x14ac:dyDescent="0.25">
      <c r="A48" s="21" t="s">
        <v>20</v>
      </c>
      <c r="B48" s="22">
        <f t="shared" si="10"/>
        <v>2.0977710097741245</v>
      </c>
      <c r="C48" s="22">
        <f t="shared" si="10"/>
        <v>8.2634831535988074</v>
      </c>
      <c r="D48" s="22">
        <f t="shared" si="10"/>
        <v>1.6387458288492893</v>
      </c>
      <c r="E48" s="22">
        <f t="shared" si="10"/>
        <v>7.7777777432098759E-9</v>
      </c>
      <c r="F48" s="214"/>
      <c r="G48" s="22">
        <f t="shared" si="9"/>
        <v>0</v>
      </c>
      <c r="H48" s="23">
        <f t="shared" si="9"/>
        <v>0</v>
      </c>
      <c r="I48" s="24">
        <f t="shared" si="11"/>
        <v>12</v>
      </c>
      <c r="J48" s="174">
        <v>0</v>
      </c>
    </row>
    <row r="49" spans="1:10" ht="13.5" customHeight="1" x14ac:dyDescent="0.25">
      <c r="A49" s="32" t="s">
        <v>58</v>
      </c>
      <c r="B49" s="18">
        <f t="shared" si="10"/>
        <v>3.7762774621220423</v>
      </c>
      <c r="C49" s="18">
        <f t="shared" si="10"/>
        <v>1.9394288592422684</v>
      </c>
      <c r="D49" s="18">
        <f t="shared" si="10"/>
        <v>5.2842936186356919</v>
      </c>
      <c r="E49" s="18">
        <f t="shared" si="10"/>
        <v>5.99999976000001E-8</v>
      </c>
      <c r="F49" s="214"/>
      <c r="G49" s="18">
        <f t="shared" ref="G49:H53" si="12">G127+G153+G179+G205+G231+G257+G283+G309+G335+G361+G387+G413+G439</f>
        <v>0</v>
      </c>
      <c r="H49" s="30">
        <f t="shared" si="12"/>
        <v>0</v>
      </c>
      <c r="I49" s="16">
        <f t="shared" si="11"/>
        <v>11</v>
      </c>
      <c r="J49" s="174">
        <v>0</v>
      </c>
    </row>
    <row r="50" spans="1:10" ht="13.5" customHeight="1" x14ac:dyDescent="0.25">
      <c r="A50" s="21" t="s">
        <v>21</v>
      </c>
      <c r="B50" s="22">
        <f t="shared" ref="B50:E53" si="13">B128+B154+B180+B206+B232+B258+B284+B310+B336+B362+B388+B414+B440</f>
        <v>2.25</v>
      </c>
      <c r="C50" s="22">
        <f t="shared" si="13"/>
        <v>0.25</v>
      </c>
      <c r="D50" s="22">
        <f t="shared" si="13"/>
        <v>0.25</v>
      </c>
      <c r="E50" s="22">
        <f t="shared" si="13"/>
        <v>0.25</v>
      </c>
      <c r="F50" s="214"/>
      <c r="G50" s="22">
        <f t="shared" si="12"/>
        <v>0</v>
      </c>
      <c r="H50" s="23">
        <f t="shared" si="12"/>
        <v>0</v>
      </c>
      <c r="I50" s="24">
        <f t="shared" si="11"/>
        <v>3</v>
      </c>
      <c r="J50" s="174">
        <v>0</v>
      </c>
    </row>
    <row r="51" spans="1:10" ht="13.5" customHeight="1" x14ac:dyDescent="0.25">
      <c r="A51" s="32" t="s">
        <v>22</v>
      </c>
      <c r="B51" s="18">
        <f t="shared" si="13"/>
        <v>0</v>
      </c>
      <c r="C51" s="18">
        <f t="shared" si="13"/>
        <v>0</v>
      </c>
      <c r="D51" s="18">
        <f t="shared" si="13"/>
        <v>0</v>
      </c>
      <c r="E51" s="18">
        <f t="shared" si="13"/>
        <v>0</v>
      </c>
      <c r="F51" s="214"/>
      <c r="G51" s="18">
        <f t="shared" si="12"/>
        <v>0</v>
      </c>
      <c r="H51" s="30">
        <f t="shared" si="12"/>
        <v>0</v>
      </c>
      <c r="I51" s="16">
        <f t="shared" si="11"/>
        <v>0</v>
      </c>
      <c r="J51" s="174">
        <v>0</v>
      </c>
    </row>
    <row r="52" spans="1:10" ht="13.5" customHeight="1" x14ac:dyDescent="0.25">
      <c r="A52" s="21" t="s">
        <v>23</v>
      </c>
      <c r="B52" s="22">
        <f t="shared" si="13"/>
        <v>26.8709553002302</v>
      </c>
      <c r="C52" s="22">
        <f t="shared" si="13"/>
        <v>0.28078495703274547</v>
      </c>
      <c r="D52" s="22">
        <f t="shared" si="13"/>
        <v>1.8390597315832067</v>
      </c>
      <c r="E52" s="22">
        <f t="shared" si="13"/>
        <v>1.1153844564979406E-8</v>
      </c>
      <c r="F52" s="214"/>
      <c r="G52" s="22">
        <f t="shared" si="12"/>
        <v>0</v>
      </c>
      <c r="H52" s="23">
        <f t="shared" si="12"/>
        <v>0</v>
      </c>
      <c r="I52" s="24">
        <f t="shared" si="11"/>
        <v>28.990799999999997</v>
      </c>
      <c r="J52" s="174">
        <v>0</v>
      </c>
    </row>
    <row r="53" spans="1:10" ht="13.5" customHeight="1" thickBot="1" x14ac:dyDescent="0.3">
      <c r="A53" s="32" t="s">
        <v>24</v>
      </c>
      <c r="B53" s="104">
        <f t="shared" si="13"/>
        <v>17.794917806481358</v>
      </c>
      <c r="C53" s="104">
        <f t="shared" si="13"/>
        <v>6.3275916643963672</v>
      </c>
      <c r="D53" s="104">
        <f t="shared" si="13"/>
        <v>96.772233407966269</v>
      </c>
      <c r="E53" s="104">
        <f t="shared" si="13"/>
        <v>587.7213672978362</v>
      </c>
      <c r="F53" s="215"/>
      <c r="G53" s="104">
        <f t="shared" si="12"/>
        <v>91.213231159327719</v>
      </c>
      <c r="H53" s="104">
        <f t="shared" si="12"/>
        <v>6.1242586639921752</v>
      </c>
      <c r="I53" s="16">
        <f t="shared" si="11"/>
        <v>805.95360000000005</v>
      </c>
      <c r="J53" s="174">
        <v>0</v>
      </c>
    </row>
    <row r="54" spans="1:10" ht="13.5" customHeight="1" x14ac:dyDescent="0.25">
      <c r="A54" s="128" t="s">
        <v>25</v>
      </c>
      <c r="B54" s="129">
        <f>SUM(B33:B53)</f>
        <v>330.77854530846309</v>
      </c>
      <c r="C54" s="129">
        <f t="shared" ref="C54:I54" si="14">SUM(C33:C53)</f>
        <v>608.99240595205197</v>
      </c>
      <c r="D54" s="129">
        <f t="shared" si="14"/>
        <v>621.10840346661132</v>
      </c>
      <c r="E54" s="129">
        <f t="shared" si="14"/>
        <v>797.6317447714481</v>
      </c>
      <c r="F54" s="129">
        <f t="shared" si="14"/>
        <v>0</v>
      </c>
      <c r="G54" s="129">
        <f t="shared" si="14"/>
        <v>91.213231159327719</v>
      </c>
      <c r="H54" s="129">
        <f t="shared" si="14"/>
        <v>6.1242586639921752</v>
      </c>
      <c r="I54" s="131">
        <f t="shared" si="14"/>
        <v>2455.8485893218945</v>
      </c>
      <c r="J54" s="174">
        <v>0</v>
      </c>
    </row>
    <row r="55" spans="1:10" ht="13.5" customHeight="1" thickBot="1" x14ac:dyDescent="0.35">
      <c r="A55" s="61" t="s">
        <v>86</v>
      </c>
      <c r="B55" s="98">
        <f>IF($I54=0,"-",B54/$I54)</f>
        <v>0.13469012167390873</v>
      </c>
      <c r="C55" s="98">
        <f t="shared" ref="C55:H55" si="15">IF($I54=0,"-",C54/$I54)</f>
        <v>0.24797636491108196</v>
      </c>
      <c r="D55" s="98">
        <f t="shared" si="15"/>
        <v>0.2529098928033307</v>
      </c>
      <c r="E55" s="98">
        <f t="shared" si="15"/>
        <v>0.32478864871375851</v>
      </c>
      <c r="F55" s="98">
        <f t="shared" si="15"/>
        <v>0</v>
      </c>
      <c r="G55" s="98">
        <f t="shared" si="15"/>
        <v>3.7141227499091621E-2</v>
      </c>
      <c r="H55" s="98">
        <f t="shared" si="15"/>
        <v>2.4937443988284299E-3</v>
      </c>
      <c r="I55" s="100">
        <f>SUM(B55:H55)</f>
        <v>1</v>
      </c>
    </row>
    <row r="56" spans="1:10" ht="14.4" thickBot="1" x14ac:dyDescent="0.3"/>
    <row r="57" spans="1:10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</row>
    <row r="58" spans="1:10" ht="13.5" customHeight="1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</row>
    <row r="59" spans="1:10" ht="13.5" customHeight="1" x14ac:dyDescent="0.25">
      <c r="A59" s="13" t="s">
        <v>6</v>
      </c>
      <c r="B59" s="224"/>
      <c r="C59" s="225"/>
      <c r="D59" s="225"/>
      <c r="E59" s="226"/>
      <c r="F59" s="14">
        <f>F449+F475+F501+F527+F553</f>
        <v>0</v>
      </c>
      <c r="G59" s="224"/>
      <c r="H59" s="226"/>
      <c r="I59" s="16">
        <f>+F59</f>
        <v>0</v>
      </c>
      <c r="J59" s="174">
        <v>0</v>
      </c>
    </row>
    <row r="60" spans="1:10" ht="13.5" customHeight="1" x14ac:dyDescent="0.25">
      <c r="A60" s="21" t="s">
        <v>7</v>
      </c>
      <c r="B60" s="227"/>
      <c r="C60" s="228"/>
      <c r="D60" s="228"/>
      <c r="E60" s="229"/>
      <c r="F60" s="22">
        <f t="shared" ref="F60:F79" si="16">F450+F476+F502+F528+F554</f>
        <v>0</v>
      </c>
      <c r="G60" s="227"/>
      <c r="H60" s="229"/>
      <c r="I60" s="24">
        <f t="shared" ref="I60:I79" si="17">+F60</f>
        <v>0</v>
      </c>
      <c r="J60" s="174">
        <v>0</v>
      </c>
    </row>
    <row r="61" spans="1:10" ht="13.5" customHeight="1" x14ac:dyDescent="0.25">
      <c r="A61" s="29" t="s">
        <v>8</v>
      </c>
      <c r="B61" s="227"/>
      <c r="C61" s="228"/>
      <c r="D61" s="228"/>
      <c r="E61" s="229"/>
      <c r="F61" s="18">
        <f t="shared" si="16"/>
        <v>0</v>
      </c>
      <c r="G61" s="227"/>
      <c r="H61" s="229"/>
      <c r="I61" s="16">
        <f t="shared" si="17"/>
        <v>0</v>
      </c>
      <c r="J61" s="174">
        <v>0</v>
      </c>
    </row>
    <row r="62" spans="1:10" ht="13.5" customHeight="1" x14ac:dyDescent="0.25">
      <c r="A62" s="21" t="s">
        <v>9</v>
      </c>
      <c r="B62" s="227"/>
      <c r="C62" s="228"/>
      <c r="D62" s="228"/>
      <c r="E62" s="229"/>
      <c r="F62" s="22">
        <f t="shared" si="16"/>
        <v>0</v>
      </c>
      <c r="G62" s="227"/>
      <c r="H62" s="229"/>
      <c r="I62" s="24">
        <f t="shared" si="17"/>
        <v>0</v>
      </c>
      <c r="J62" s="174">
        <v>0</v>
      </c>
    </row>
    <row r="63" spans="1:10" ht="13.5" customHeight="1" x14ac:dyDescent="0.25">
      <c r="A63" s="29" t="s">
        <v>10</v>
      </c>
      <c r="B63" s="227"/>
      <c r="C63" s="228"/>
      <c r="D63" s="228"/>
      <c r="E63" s="229"/>
      <c r="F63" s="18">
        <f t="shared" si="16"/>
        <v>0</v>
      </c>
      <c r="G63" s="227"/>
      <c r="H63" s="229"/>
      <c r="I63" s="16">
        <f t="shared" si="17"/>
        <v>0</v>
      </c>
      <c r="J63" s="174">
        <v>0</v>
      </c>
    </row>
    <row r="64" spans="1:10" ht="13.5" customHeight="1" x14ac:dyDescent="0.25">
      <c r="A64" s="21" t="s">
        <v>11</v>
      </c>
      <c r="B64" s="227"/>
      <c r="C64" s="228"/>
      <c r="D64" s="228"/>
      <c r="E64" s="229"/>
      <c r="F64" s="22">
        <f t="shared" si="16"/>
        <v>3450.2487884757948</v>
      </c>
      <c r="G64" s="227"/>
      <c r="H64" s="229"/>
      <c r="I64" s="24">
        <f t="shared" si="17"/>
        <v>3450.2487884757948</v>
      </c>
      <c r="J64" s="174">
        <v>0</v>
      </c>
    </row>
    <row r="65" spans="1:10" ht="13.5" customHeight="1" x14ac:dyDescent="0.25">
      <c r="A65" s="29" t="s">
        <v>12</v>
      </c>
      <c r="B65" s="227"/>
      <c r="C65" s="228"/>
      <c r="D65" s="228"/>
      <c r="E65" s="229"/>
      <c r="F65" s="18">
        <f t="shared" si="16"/>
        <v>0</v>
      </c>
      <c r="G65" s="227"/>
      <c r="H65" s="229"/>
      <c r="I65" s="16">
        <f t="shared" si="17"/>
        <v>0</v>
      </c>
      <c r="J65" s="174">
        <v>0</v>
      </c>
    </row>
    <row r="66" spans="1:10" ht="13.5" customHeight="1" x14ac:dyDescent="0.25">
      <c r="A66" s="21" t="s">
        <v>13</v>
      </c>
      <c r="B66" s="227"/>
      <c r="C66" s="228"/>
      <c r="D66" s="228"/>
      <c r="E66" s="229"/>
      <c r="F66" s="22">
        <f t="shared" si="16"/>
        <v>5366.5111526020191</v>
      </c>
      <c r="G66" s="227"/>
      <c r="H66" s="229"/>
      <c r="I66" s="24">
        <f t="shared" si="17"/>
        <v>5366.5111526020191</v>
      </c>
      <c r="J66" s="174">
        <v>0</v>
      </c>
    </row>
    <row r="67" spans="1:10" ht="13.5" customHeight="1" x14ac:dyDescent="0.25">
      <c r="A67" s="29" t="s">
        <v>14</v>
      </c>
      <c r="B67" s="227"/>
      <c r="C67" s="228"/>
      <c r="D67" s="228"/>
      <c r="E67" s="229"/>
      <c r="F67" s="18">
        <f t="shared" si="16"/>
        <v>0</v>
      </c>
      <c r="G67" s="227"/>
      <c r="H67" s="229"/>
      <c r="I67" s="16">
        <f t="shared" si="17"/>
        <v>0</v>
      </c>
      <c r="J67" s="174">
        <v>0</v>
      </c>
    </row>
    <row r="68" spans="1:10" ht="13.5" customHeight="1" x14ac:dyDescent="0.25">
      <c r="A68" s="21" t="s">
        <v>15</v>
      </c>
      <c r="B68" s="227"/>
      <c r="C68" s="228"/>
      <c r="D68" s="228"/>
      <c r="E68" s="229"/>
      <c r="F68" s="22">
        <f t="shared" si="16"/>
        <v>0</v>
      </c>
      <c r="G68" s="227"/>
      <c r="H68" s="229"/>
      <c r="I68" s="24">
        <f t="shared" si="17"/>
        <v>0</v>
      </c>
      <c r="J68" s="174">
        <v>0</v>
      </c>
    </row>
    <row r="69" spans="1:10" ht="13.5" customHeight="1" x14ac:dyDescent="0.25">
      <c r="A69" s="29" t="s">
        <v>16</v>
      </c>
      <c r="B69" s="227"/>
      <c r="C69" s="228"/>
      <c r="D69" s="228"/>
      <c r="E69" s="229"/>
      <c r="F69" s="18">
        <f t="shared" si="16"/>
        <v>5.943233809084477</v>
      </c>
      <c r="G69" s="227"/>
      <c r="H69" s="229"/>
      <c r="I69" s="16">
        <f t="shared" si="17"/>
        <v>5.943233809084477</v>
      </c>
      <c r="J69" s="174">
        <v>0</v>
      </c>
    </row>
    <row r="70" spans="1:10" ht="13.5" customHeight="1" x14ac:dyDescent="0.25">
      <c r="A70" s="21" t="s">
        <v>17</v>
      </c>
      <c r="B70" s="227"/>
      <c r="C70" s="228"/>
      <c r="D70" s="228"/>
      <c r="E70" s="229"/>
      <c r="F70" s="22">
        <f t="shared" si="16"/>
        <v>0</v>
      </c>
      <c r="G70" s="227"/>
      <c r="H70" s="229"/>
      <c r="I70" s="24">
        <f t="shared" si="17"/>
        <v>0</v>
      </c>
      <c r="J70" s="174">
        <v>0</v>
      </c>
    </row>
    <row r="71" spans="1:10" ht="13.5" customHeight="1" x14ac:dyDescent="0.25">
      <c r="A71" s="29" t="s">
        <v>136</v>
      </c>
      <c r="B71" s="227"/>
      <c r="C71" s="228"/>
      <c r="D71" s="228"/>
      <c r="E71" s="229"/>
      <c r="F71" s="18">
        <f t="shared" si="16"/>
        <v>0</v>
      </c>
      <c r="G71" s="227"/>
      <c r="H71" s="229"/>
      <c r="I71" s="16">
        <f t="shared" si="17"/>
        <v>0</v>
      </c>
      <c r="J71" s="174">
        <v>0</v>
      </c>
    </row>
    <row r="72" spans="1:10" ht="13.5" customHeight="1" x14ac:dyDescent="0.25">
      <c r="A72" s="21" t="s">
        <v>18</v>
      </c>
      <c r="B72" s="227"/>
      <c r="C72" s="228"/>
      <c r="D72" s="228"/>
      <c r="E72" s="229"/>
      <c r="F72" s="22">
        <f t="shared" si="16"/>
        <v>0</v>
      </c>
      <c r="G72" s="227"/>
      <c r="H72" s="229"/>
      <c r="I72" s="24">
        <f t="shared" si="17"/>
        <v>0</v>
      </c>
      <c r="J72" s="174">
        <v>0</v>
      </c>
    </row>
    <row r="73" spans="1:10" ht="13.5" customHeight="1" x14ac:dyDescent="0.25">
      <c r="A73" s="29" t="s">
        <v>19</v>
      </c>
      <c r="B73" s="227"/>
      <c r="C73" s="228"/>
      <c r="D73" s="228"/>
      <c r="E73" s="229"/>
      <c r="F73" s="104">
        <f t="shared" si="16"/>
        <v>0</v>
      </c>
      <c r="G73" s="227"/>
      <c r="H73" s="229"/>
      <c r="I73" s="16">
        <f t="shared" si="17"/>
        <v>0</v>
      </c>
      <c r="J73" s="174">
        <v>0</v>
      </c>
    </row>
    <row r="74" spans="1:10" ht="13.5" customHeight="1" x14ac:dyDescent="0.25">
      <c r="A74" s="21" t="s">
        <v>20</v>
      </c>
      <c r="B74" s="227"/>
      <c r="C74" s="228"/>
      <c r="D74" s="228"/>
      <c r="E74" s="229"/>
      <c r="F74" s="22">
        <f t="shared" si="16"/>
        <v>0</v>
      </c>
      <c r="G74" s="227"/>
      <c r="H74" s="229"/>
      <c r="I74" s="24">
        <f t="shared" si="17"/>
        <v>0</v>
      </c>
      <c r="J74" s="174">
        <v>0</v>
      </c>
    </row>
    <row r="75" spans="1:10" ht="13.5" customHeight="1" x14ac:dyDescent="0.25">
      <c r="A75" s="32" t="s">
        <v>58</v>
      </c>
      <c r="B75" s="227"/>
      <c r="C75" s="228"/>
      <c r="D75" s="228"/>
      <c r="E75" s="229"/>
      <c r="F75" s="18">
        <f t="shared" si="16"/>
        <v>0</v>
      </c>
      <c r="G75" s="227"/>
      <c r="H75" s="229"/>
      <c r="I75" s="16">
        <f t="shared" si="17"/>
        <v>0</v>
      </c>
      <c r="J75" s="174">
        <v>0</v>
      </c>
    </row>
    <row r="76" spans="1:10" ht="13.5" customHeight="1" x14ac:dyDescent="0.25">
      <c r="A76" s="21" t="s">
        <v>21</v>
      </c>
      <c r="B76" s="227"/>
      <c r="C76" s="228"/>
      <c r="D76" s="228"/>
      <c r="E76" s="229"/>
      <c r="F76" s="22">
        <f t="shared" si="16"/>
        <v>9</v>
      </c>
      <c r="G76" s="227"/>
      <c r="H76" s="229"/>
      <c r="I76" s="24">
        <f t="shared" si="17"/>
        <v>9</v>
      </c>
      <c r="J76" s="174">
        <v>0</v>
      </c>
    </row>
    <row r="77" spans="1:10" ht="13.5" customHeight="1" x14ac:dyDescent="0.25">
      <c r="A77" s="32" t="s">
        <v>22</v>
      </c>
      <c r="B77" s="227"/>
      <c r="C77" s="228"/>
      <c r="D77" s="228"/>
      <c r="E77" s="229"/>
      <c r="F77" s="18">
        <f t="shared" si="16"/>
        <v>0</v>
      </c>
      <c r="G77" s="227"/>
      <c r="H77" s="229"/>
      <c r="I77" s="16">
        <f t="shared" si="17"/>
        <v>0</v>
      </c>
      <c r="J77" s="174">
        <v>0</v>
      </c>
    </row>
    <row r="78" spans="1:10" ht="13.5" customHeight="1" x14ac:dyDescent="0.25">
      <c r="A78" s="21" t="s">
        <v>23</v>
      </c>
      <c r="B78" s="227"/>
      <c r="C78" s="228"/>
      <c r="D78" s="228"/>
      <c r="E78" s="229"/>
      <c r="F78" s="22">
        <f t="shared" si="16"/>
        <v>0</v>
      </c>
      <c r="G78" s="227"/>
      <c r="H78" s="229"/>
      <c r="I78" s="24">
        <f t="shared" si="17"/>
        <v>0</v>
      </c>
      <c r="J78" s="174">
        <v>0</v>
      </c>
    </row>
    <row r="79" spans="1:10" ht="13.5" customHeight="1" thickBot="1" x14ac:dyDescent="0.3">
      <c r="A79" s="32" t="s">
        <v>24</v>
      </c>
      <c r="B79" s="230"/>
      <c r="C79" s="231"/>
      <c r="D79" s="231"/>
      <c r="E79" s="232"/>
      <c r="F79" s="18">
        <f t="shared" si="16"/>
        <v>61.657200000000003</v>
      </c>
      <c r="G79" s="230"/>
      <c r="H79" s="232"/>
      <c r="I79" s="16">
        <f t="shared" si="17"/>
        <v>61.657200000000003</v>
      </c>
      <c r="J79" s="174">
        <v>0</v>
      </c>
    </row>
    <row r="80" spans="1:10" ht="13.5" customHeight="1" x14ac:dyDescent="0.25">
      <c r="A80" s="128" t="s">
        <v>25</v>
      </c>
      <c r="B80" s="129">
        <v>0</v>
      </c>
      <c r="C80" s="129">
        <v>0</v>
      </c>
      <c r="D80" s="129">
        <v>0</v>
      </c>
      <c r="E80" s="129">
        <v>0</v>
      </c>
      <c r="F80" s="129">
        <f t="shared" ref="F80" si="18">SUM(F59:F79)</f>
        <v>8893.3603748868973</v>
      </c>
      <c r="G80" s="129">
        <v>0</v>
      </c>
      <c r="H80" s="130">
        <v>0</v>
      </c>
      <c r="I80" s="131">
        <f t="shared" ref="I80" si="19">SUM(I59:I79)</f>
        <v>8893.3603748868973</v>
      </c>
      <c r="J80" s="174">
        <v>0</v>
      </c>
    </row>
    <row r="81" spans="1:10" ht="15" thickBot="1" x14ac:dyDescent="0.35">
      <c r="A81" s="61" t="s">
        <v>86</v>
      </c>
      <c r="B81" s="98">
        <f>IF($I80=0,"-",B80/$I80)</f>
        <v>0</v>
      </c>
      <c r="C81" s="98">
        <f t="shared" ref="C81:H81" si="20">IF($I80=0,"-",C80/$I80)</f>
        <v>0</v>
      </c>
      <c r="D81" s="98">
        <f t="shared" si="20"/>
        <v>0</v>
      </c>
      <c r="E81" s="98">
        <f t="shared" si="20"/>
        <v>0</v>
      </c>
      <c r="F81" s="98">
        <f t="shared" si="20"/>
        <v>1</v>
      </c>
      <c r="G81" s="98">
        <f t="shared" si="20"/>
        <v>0</v>
      </c>
      <c r="H81" s="98">
        <f t="shared" si="20"/>
        <v>0</v>
      </c>
      <c r="I81" s="100">
        <f>SUM(B81:H81)</f>
        <v>1</v>
      </c>
    </row>
    <row r="82" spans="1:10" ht="14.4" thickBot="1" x14ac:dyDescent="0.3">
      <c r="A82" s="105"/>
      <c r="B82" s="105"/>
      <c r="C82" s="105"/>
      <c r="D82" s="105"/>
      <c r="E82" s="105"/>
      <c r="F82" s="173">
        <f>+F80-F470-F496-F522-F548-F574</f>
        <v>-1.0764722446765518E-12</v>
      </c>
      <c r="G82" s="105"/>
      <c r="H82" s="105"/>
      <c r="I82" s="173">
        <f>+I80-I470-I496-I522-I548-I574</f>
        <v>-1.0764722446765518E-12</v>
      </c>
    </row>
    <row r="83" spans="1:10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</row>
    <row r="84" spans="1:10" ht="15" customHeight="1" x14ac:dyDescent="0.25">
      <c r="A84" s="279"/>
      <c r="B84" s="204" t="s">
        <v>66</v>
      </c>
      <c r="C84" s="205"/>
      <c r="D84" s="205"/>
      <c r="E84" s="205"/>
      <c r="F84" s="205"/>
      <c r="G84" s="205"/>
      <c r="H84" s="205"/>
      <c r="I84" s="206"/>
    </row>
    <row r="85" spans="1:10" x14ac:dyDescent="0.25">
      <c r="A85" s="13" t="s">
        <v>6</v>
      </c>
      <c r="B85" s="14">
        <f>B579+B605+B631</f>
        <v>396.35817820290691</v>
      </c>
      <c r="C85" s="14">
        <f t="shared" ref="C85:H85" si="21">C579+C605+C631</f>
        <v>0</v>
      </c>
      <c r="D85" s="14">
        <f t="shared" si="21"/>
        <v>29.641821797093105</v>
      </c>
      <c r="E85" s="14">
        <f t="shared" si="21"/>
        <v>0</v>
      </c>
      <c r="F85" s="14">
        <f t="shared" si="21"/>
        <v>0</v>
      </c>
      <c r="G85" s="14">
        <f t="shared" si="21"/>
        <v>0</v>
      </c>
      <c r="H85" s="15">
        <f t="shared" si="21"/>
        <v>0</v>
      </c>
      <c r="I85" s="16">
        <f>SUM(B85:H85)</f>
        <v>426</v>
      </c>
      <c r="J85" s="174">
        <v>0</v>
      </c>
    </row>
    <row r="86" spans="1:10" x14ac:dyDescent="0.25">
      <c r="A86" s="21" t="s">
        <v>7</v>
      </c>
      <c r="B86" s="22">
        <f t="shared" ref="B86:H101" si="22">B580+B606+B632</f>
        <v>26.036142359013184</v>
      </c>
      <c r="C86" s="22">
        <f t="shared" si="22"/>
        <v>0</v>
      </c>
      <c r="D86" s="22">
        <f t="shared" si="22"/>
        <v>1.9638576409868167</v>
      </c>
      <c r="E86" s="22">
        <f t="shared" si="22"/>
        <v>0</v>
      </c>
      <c r="F86" s="22">
        <f t="shared" si="22"/>
        <v>0</v>
      </c>
      <c r="G86" s="22">
        <f t="shared" si="22"/>
        <v>0</v>
      </c>
      <c r="H86" s="23">
        <f t="shared" si="22"/>
        <v>0</v>
      </c>
      <c r="I86" s="24">
        <f t="shared" ref="I86:I105" si="23">SUM(B86:H86)</f>
        <v>28</v>
      </c>
      <c r="J86" s="174">
        <v>0</v>
      </c>
    </row>
    <row r="87" spans="1:10" x14ac:dyDescent="0.25">
      <c r="A87" s="29" t="s">
        <v>8</v>
      </c>
      <c r="B87" s="18">
        <f t="shared" si="22"/>
        <v>41.85350668467769</v>
      </c>
      <c r="C87" s="18">
        <f t="shared" si="22"/>
        <v>0</v>
      </c>
      <c r="D87" s="18">
        <f t="shared" si="22"/>
        <v>3.1464933153223069</v>
      </c>
      <c r="E87" s="18">
        <f t="shared" si="22"/>
        <v>0</v>
      </c>
      <c r="F87" s="18">
        <f t="shared" si="22"/>
        <v>0</v>
      </c>
      <c r="G87" s="18">
        <f t="shared" si="22"/>
        <v>0</v>
      </c>
      <c r="H87" s="30">
        <f t="shared" si="22"/>
        <v>0</v>
      </c>
      <c r="I87" s="16">
        <f t="shared" si="23"/>
        <v>45</v>
      </c>
      <c r="J87" s="174">
        <v>0</v>
      </c>
    </row>
    <row r="88" spans="1:10" x14ac:dyDescent="0.25">
      <c r="A88" s="21" t="s">
        <v>9</v>
      </c>
      <c r="B88" s="22">
        <f t="shared" si="22"/>
        <v>278.73764748698113</v>
      </c>
      <c r="C88" s="22">
        <f t="shared" si="22"/>
        <v>0</v>
      </c>
      <c r="D88" s="22">
        <f t="shared" si="22"/>
        <v>18.262352513018833</v>
      </c>
      <c r="E88" s="22">
        <f t="shared" si="22"/>
        <v>0</v>
      </c>
      <c r="F88" s="22">
        <f t="shared" si="22"/>
        <v>0</v>
      </c>
      <c r="G88" s="22">
        <f t="shared" si="22"/>
        <v>0</v>
      </c>
      <c r="H88" s="23">
        <f t="shared" si="22"/>
        <v>0</v>
      </c>
      <c r="I88" s="24">
        <f t="shared" si="23"/>
        <v>296.99999999999994</v>
      </c>
      <c r="J88" s="174">
        <v>0</v>
      </c>
    </row>
    <row r="89" spans="1:10" x14ac:dyDescent="0.25">
      <c r="A89" s="29" t="s">
        <v>10</v>
      </c>
      <c r="B89" s="18">
        <f t="shared" si="22"/>
        <v>0</v>
      </c>
      <c r="C89" s="18">
        <f t="shared" si="22"/>
        <v>0</v>
      </c>
      <c r="D89" s="18">
        <f t="shared" si="22"/>
        <v>0</v>
      </c>
      <c r="E89" s="18">
        <f t="shared" si="22"/>
        <v>0</v>
      </c>
      <c r="F89" s="18">
        <f t="shared" si="22"/>
        <v>0</v>
      </c>
      <c r="G89" s="18">
        <f t="shared" si="22"/>
        <v>0</v>
      </c>
      <c r="H89" s="30">
        <f t="shared" si="22"/>
        <v>0</v>
      </c>
      <c r="I89" s="16">
        <f t="shared" si="23"/>
        <v>0</v>
      </c>
      <c r="J89" s="174">
        <v>0</v>
      </c>
    </row>
    <row r="90" spans="1:10" x14ac:dyDescent="0.25">
      <c r="A90" s="21" t="s">
        <v>11</v>
      </c>
      <c r="B90" s="22">
        <f t="shared" si="22"/>
        <v>0</v>
      </c>
      <c r="C90" s="22">
        <f t="shared" si="22"/>
        <v>0</v>
      </c>
      <c r="D90" s="22">
        <f t="shared" si="22"/>
        <v>9.7336300293031086E-3</v>
      </c>
      <c r="E90" s="22">
        <f t="shared" si="22"/>
        <v>8.9393202061019252</v>
      </c>
      <c r="F90" s="22">
        <f t="shared" si="22"/>
        <v>0</v>
      </c>
      <c r="G90" s="22">
        <f t="shared" si="22"/>
        <v>0</v>
      </c>
      <c r="H90" s="23">
        <f t="shared" si="22"/>
        <v>0</v>
      </c>
      <c r="I90" s="24">
        <f t="shared" si="23"/>
        <v>8.9490538361312275</v>
      </c>
      <c r="J90" s="174">
        <v>0</v>
      </c>
    </row>
    <row r="91" spans="1:10" x14ac:dyDescent="0.25">
      <c r="A91" s="29" t="s">
        <v>12</v>
      </c>
      <c r="B91" s="18">
        <f t="shared" si="22"/>
        <v>0</v>
      </c>
      <c r="C91" s="18">
        <f t="shared" si="22"/>
        <v>0</v>
      </c>
      <c r="D91" s="18">
        <f t="shared" si="22"/>
        <v>0</v>
      </c>
      <c r="E91" s="18">
        <f t="shared" si="22"/>
        <v>12</v>
      </c>
      <c r="F91" s="18">
        <f t="shared" si="22"/>
        <v>0</v>
      </c>
      <c r="G91" s="18">
        <f t="shared" si="22"/>
        <v>0</v>
      </c>
      <c r="H91" s="30">
        <f t="shared" si="22"/>
        <v>0</v>
      </c>
      <c r="I91" s="16">
        <f t="shared" si="23"/>
        <v>12</v>
      </c>
      <c r="J91" s="174">
        <v>0</v>
      </c>
    </row>
    <row r="92" spans="1:10" x14ac:dyDescent="0.25">
      <c r="A92" s="21" t="s">
        <v>13</v>
      </c>
      <c r="B92" s="22">
        <f t="shared" si="22"/>
        <v>0</v>
      </c>
      <c r="C92" s="22">
        <f t="shared" si="22"/>
        <v>0.37366874225143198</v>
      </c>
      <c r="D92" s="22">
        <f t="shared" si="22"/>
        <v>3.5247607767941148E-2</v>
      </c>
      <c r="E92" s="22">
        <f t="shared" si="22"/>
        <v>34.578727439243103</v>
      </c>
      <c r="F92" s="22">
        <f t="shared" si="22"/>
        <v>716.25129207275836</v>
      </c>
      <c r="G92" s="22">
        <f t="shared" si="22"/>
        <v>0</v>
      </c>
      <c r="H92" s="23">
        <f t="shared" si="22"/>
        <v>0</v>
      </c>
      <c r="I92" s="24">
        <f t="shared" si="23"/>
        <v>751.23893586202087</v>
      </c>
      <c r="J92" s="174">
        <v>0</v>
      </c>
    </row>
    <row r="93" spans="1:10" x14ac:dyDescent="0.25">
      <c r="A93" s="29" t="s">
        <v>14</v>
      </c>
      <c r="B93" s="18">
        <f t="shared" si="22"/>
        <v>3001.9973522650707</v>
      </c>
      <c r="C93" s="18">
        <f t="shared" si="22"/>
        <v>3.4667552472758314</v>
      </c>
      <c r="D93" s="18">
        <f t="shared" si="22"/>
        <v>222.53589248765329</v>
      </c>
      <c r="E93" s="18">
        <f t="shared" si="22"/>
        <v>0</v>
      </c>
      <c r="F93" s="18">
        <f t="shared" si="22"/>
        <v>0</v>
      </c>
      <c r="G93" s="18">
        <f t="shared" si="22"/>
        <v>0</v>
      </c>
      <c r="H93" s="30">
        <f t="shared" si="22"/>
        <v>0</v>
      </c>
      <c r="I93" s="16">
        <f t="shared" si="23"/>
        <v>3227.9999999999995</v>
      </c>
      <c r="J93" s="174">
        <v>0</v>
      </c>
    </row>
    <row r="94" spans="1:10" x14ac:dyDescent="0.25">
      <c r="A94" s="21" t="s">
        <v>15</v>
      </c>
      <c r="B94" s="22">
        <f t="shared" si="22"/>
        <v>784.53980341828162</v>
      </c>
      <c r="C94" s="22">
        <f t="shared" si="22"/>
        <v>29.138076484841193</v>
      </c>
      <c r="D94" s="22">
        <f t="shared" si="22"/>
        <v>49.551067027765058</v>
      </c>
      <c r="E94" s="22">
        <f t="shared" si="22"/>
        <v>13.771053069112209</v>
      </c>
      <c r="F94" s="22">
        <f t="shared" si="22"/>
        <v>0</v>
      </c>
      <c r="G94" s="22">
        <f t="shared" si="22"/>
        <v>0</v>
      </c>
      <c r="H94" s="23">
        <f t="shared" si="22"/>
        <v>0</v>
      </c>
      <c r="I94" s="24">
        <f t="shared" si="23"/>
        <v>877.00000000000011</v>
      </c>
      <c r="J94" s="174">
        <v>0</v>
      </c>
    </row>
    <row r="95" spans="1:10" x14ac:dyDescent="0.25">
      <c r="A95" s="29" t="s">
        <v>16</v>
      </c>
      <c r="B95" s="18">
        <f t="shared" si="22"/>
        <v>80.53014503818045</v>
      </c>
      <c r="C95" s="18">
        <f t="shared" si="22"/>
        <v>0.17909605182935007</v>
      </c>
      <c r="D95" s="18">
        <f t="shared" si="22"/>
        <v>7.5764923460192568</v>
      </c>
      <c r="E95" s="18">
        <f t="shared" si="22"/>
        <v>0.71426656397095434</v>
      </c>
      <c r="F95" s="18">
        <f t="shared" si="22"/>
        <v>0</v>
      </c>
      <c r="G95" s="18">
        <f t="shared" si="22"/>
        <v>0</v>
      </c>
      <c r="H95" s="30">
        <f t="shared" si="22"/>
        <v>0</v>
      </c>
      <c r="I95" s="16">
        <f t="shared" si="23"/>
        <v>89</v>
      </c>
      <c r="J95" s="174">
        <v>0</v>
      </c>
    </row>
    <row r="96" spans="1:10" x14ac:dyDescent="0.25">
      <c r="A96" s="21" t="s">
        <v>17</v>
      </c>
      <c r="B96" s="22">
        <f t="shared" si="22"/>
        <v>0</v>
      </c>
      <c r="C96" s="22">
        <f t="shared" si="22"/>
        <v>0</v>
      </c>
      <c r="D96" s="22">
        <f t="shared" si="22"/>
        <v>0</v>
      </c>
      <c r="E96" s="22">
        <f t="shared" si="22"/>
        <v>0</v>
      </c>
      <c r="F96" s="22">
        <f t="shared" si="22"/>
        <v>0</v>
      </c>
      <c r="G96" s="22">
        <f t="shared" si="22"/>
        <v>0</v>
      </c>
      <c r="H96" s="23">
        <f t="shared" si="22"/>
        <v>0</v>
      </c>
      <c r="I96" s="24">
        <f t="shared" si="23"/>
        <v>0</v>
      </c>
      <c r="J96" s="174">
        <v>0</v>
      </c>
    </row>
    <row r="97" spans="1:10" x14ac:dyDescent="0.25">
      <c r="A97" s="29" t="s">
        <v>136</v>
      </c>
      <c r="B97" s="18">
        <f t="shared" si="22"/>
        <v>2384.3606404745278</v>
      </c>
      <c r="C97" s="18">
        <f t="shared" si="22"/>
        <v>78.266643077748796</v>
      </c>
      <c r="D97" s="18">
        <f t="shared" si="22"/>
        <v>610.19673224016276</v>
      </c>
      <c r="E97" s="18">
        <f t="shared" si="22"/>
        <v>12.019514324323723</v>
      </c>
      <c r="F97" s="18">
        <f t="shared" si="22"/>
        <v>0</v>
      </c>
      <c r="G97" s="18">
        <f t="shared" si="22"/>
        <v>0</v>
      </c>
      <c r="H97" s="30">
        <f t="shared" si="22"/>
        <v>0</v>
      </c>
      <c r="I97" s="16">
        <f t="shared" si="23"/>
        <v>3084.8435301167633</v>
      </c>
      <c r="J97" s="174">
        <v>0</v>
      </c>
    </row>
    <row r="98" spans="1:10" x14ac:dyDescent="0.25">
      <c r="A98" s="21" t="s">
        <v>18</v>
      </c>
      <c r="B98" s="22">
        <f t="shared" si="22"/>
        <v>0</v>
      </c>
      <c r="C98" s="22">
        <f t="shared" si="22"/>
        <v>0</v>
      </c>
      <c r="D98" s="22">
        <f t="shared" si="22"/>
        <v>0</v>
      </c>
      <c r="E98" s="22">
        <f t="shared" si="22"/>
        <v>0</v>
      </c>
      <c r="F98" s="22">
        <f t="shared" si="22"/>
        <v>0</v>
      </c>
      <c r="G98" s="22">
        <f t="shared" si="22"/>
        <v>0</v>
      </c>
      <c r="H98" s="23">
        <f t="shared" si="22"/>
        <v>0</v>
      </c>
      <c r="I98" s="24">
        <f t="shared" si="23"/>
        <v>0</v>
      </c>
      <c r="J98" s="174">
        <v>0</v>
      </c>
    </row>
    <row r="99" spans="1:10" x14ac:dyDescent="0.25">
      <c r="A99" s="29" t="s">
        <v>19</v>
      </c>
      <c r="B99" s="18">
        <f t="shared" si="22"/>
        <v>0</v>
      </c>
      <c r="C99" s="18">
        <f t="shared" si="22"/>
        <v>0</v>
      </c>
      <c r="D99" s="18">
        <f t="shared" si="22"/>
        <v>0</v>
      </c>
      <c r="E99" s="18">
        <f t="shared" si="22"/>
        <v>0</v>
      </c>
      <c r="F99" s="18">
        <f t="shared" si="22"/>
        <v>0</v>
      </c>
      <c r="G99" s="18">
        <f t="shared" si="22"/>
        <v>0</v>
      </c>
      <c r="H99" s="30">
        <f t="shared" si="22"/>
        <v>0</v>
      </c>
      <c r="I99" s="16">
        <f t="shared" si="23"/>
        <v>0</v>
      </c>
      <c r="J99" s="174">
        <v>0</v>
      </c>
    </row>
    <row r="100" spans="1:10" x14ac:dyDescent="0.25">
      <c r="A100" s="21" t="s">
        <v>20</v>
      </c>
      <c r="B100" s="22">
        <f t="shared" si="22"/>
        <v>13.746024903699118</v>
      </c>
      <c r="C100" s="22">
        <f t="shared" si="22"/>
        <v>0</v>
      </c>
      <c r="D100" s="22">
        <f t="shared" si="22"/>
        <v>0.25397509630088266</v>
      </c>
      <c r="E100" s="22">
        <f t="shared" si="22"/>
        <v>0</v>
      </c>
      <c r="F100" s="22">
        <f t="shared" si="22"/>
        <v>0</v>
      </c>
      <c r="G100" s="22">
        <f t="shared" si="22"/>
        <v>0</v>
      </c>
      <c r="H100" s="23">
        <f t="shared" si="22"/>
        <v>0</v>
      </c>
      <c r="I100" s="24">
        <f t="shared" si="23"/>
        <v>14</v>
      </c>
      <c r="J100" s="174">
        <v>0</v>
      </c>
    </row>
    <row r="101" spans="1:10" x14ac:dyDescent="0.25">
      <c r="A101" s="32" t="s">
        <v>58</v>
      </c>
      <c r="B101" s="18">
        <f t="shared" si="22"/>
        <v>4208.2519805650099</v>
      </c>
      <c r="C101" s="18">
        <f t="shared" si="22"/>
        <v>7.8547201802904345</v>
      </c>
      <c r="D101" s="18">
        <f t="shared" si="22"/>
        <v>523.89329925469917</v>
      </c>
      <c r="E101" s="18">
        <f t="shared" si="22"/>
        <v>0</v>
      </c>
      <c r="F101" s="18">
        <f t="shared" si="22"/>
        <v>0</v>
      </c>
      <c r="G101" s="18">
        <f t="shared" si="22"/>
        <v>0</v>
      </c>
      <c r="H101" s="30">
        <f t="shared" si="22"/>
        <v>0</v>
      </c>
      <c r="I101" s="16">
        <f t="shared" si="23"/>
        <v>4739.9999999999991</v>
      </c>
      <c r="J101" s="174">
        <v>0</v>
      </c>
    </row>
    <row r="102" spans="1:10" x14ac:dyDescent="0.25">
      <c r="A102" s="21" t="s">
        <v>21</v>
      </c>
      <c r="B102" s="22">
        <f t="shared" ref="B102:H105" si="24">B596+B622+B648</f>
        <v>62.374710814839361</v>
      </c>
      <c r="C102" s="22">
        <f t="shared" si="24"/>
        <v>0</v>
      </c>
      <c r="D102" s="22">
        <f t="shared" si="24"/>
        <v>9.6450401158616561</v>
      </c>
      <c r="E102" s="22">
        <f t="shared" si="24"/>
        <v>0</v>
      </c>
      <c r="F102" s="22">
        <f t="shared" si="24"/>
        <v>9.2515437192989793</v>
      </c>
      <c r="G102" s="22">
        <f t="shared" si="24"/>
        <v>0</v>
      </c>
      <c r="H102" s="23">
        <f t="shared" si="24"/>
        <v>0</v>
      </c>
      <c r="I102" s="24">
        <f t="shared" si="23"/>
        <v>81.271294650000002</v>
      </c>
      <c r="J102" s="174">
        <v>0</v>
      </c>
    </row>
    <row r="103" spans="1:10" x14ac:dyDescent="0.25">
      <c r="A103" s="32" t="s">
        <v>22</v>
      </c>
      <c r="B103" s="18">
        <f t="shared" si="24"/>
        <v>127.58295116139347</v>
      </c>
      <c r="C103" s="18">
        <f t="shared" si="24"/>
        <v>0</v>
      </c>
      <c r="D103" s="18">
        <f t="shared" si="24"/>
        <v>73.79387484724711</v>
      </c>
      <c r="E103" s="18">
        <f t="shared" si="24"/>
        <v>0</v>
      </c>
      <c r="F103" s="18">
        <f t="shared" si="24"/>
        <v>0</v>
      </c>
      <c r="G103" s="18">
        <f t="shared" si="24"/>
        <v>0</v>
      </c>
      <c r="H103" s="30">
        <f t="shared" si="24"/>
        <v>0</v>
      </c>
      <c r="I103" s="16">
        <f t="shared" si="23"/>
        <v>201.37682600864059</v>
      </c>
      <c r="J103" s="174">
        <v>0</v>
      </c>
    </row>
    <row r="104" spans="1:10" x14ac:dyDescent="0.25">
      <c r="A104" s="21" t="s">
        <v>23</v>
      </c>
      <c r="B104" s="22">
        <f t="shared" si="24"/>
        <v>134.32733442763262</v>
      </c>
      <c r="C104" s="22">
        <f t="shared" si="24"/>
        <v>0.23661485236737523</v>
      </c>
      <c r="D104" s="22">
        <f t="shared" si="24"/>
        <v>22.194270720000002</v>
      </c>
      <c r="E104" s="22">
        <f t="shared" si="24"/>
        <v>0</v>
      </c>
      <c r="F104" s="22">
        <f t="shared" si="24"/>
        <v>0</v>
      </c>
      <c r="G104" s="22">
        <f t="shared" si="24"/>
        <v>0</v>
      </c>
      <c r="H104" s="23">
        <f t="shared" si="24"/>
        <v>0</v>
      </c>
      <c r="I104" s="24">
        <f t="shared" si="23"/>
        <v>156.75821999999999</v>
      </c>
      <c r="J104" s="174">
        <v>0</v>
      </c>
    </row>
    <row r="105" spans="1:10" ht="14.4" thickBot="1" x14ac:dyDescent="0.3">
      <c r="A105" s="32" t="s">
        <v>24</v>
      </c>
      <c r="B105" s="18">
        <f t="shared" si="24"/>
        <v>884.45252626491379</v>
      </c>
      <c r="C105" s="18">
        <f t="shared" si="24"/>
        <v>7.9724182490953976E-2</v>
      </c>
      <c r="D105" s="18">
        <f t="shared" si="24"/>
        <v>1152.1086563425338</v>
      </c>
      <c r="E105" s="18">
        <f t="shared" si="24"/>
        <v>518.81807179104635</v>
      </c>
      <c r="F105" s="18">
        <f t="shared" si="24"/>
        <v>0</v>
      </c>
      <c r="G105" s="18">
        <f t="shared" si="24"/>
        <v>422.82804665688451</v>
      </c>
      <c r="H105" s="30">
        <f t="shared" si="24"/>
        <v>0.56177476213077737</v>
      </c>
      <c r="I105" s="16">
        <f t="shared" si="23"/>
        <v>2978.8488000000002</v>
      </c>
      <c r="J105" s="174">
        <v>0</v>
      </c>
    </row>
    <row r="106" spans="1:10" x14ac:dyDescent="0.25">
      <c r="A106" s="128" t="s">
        <v>25</v>
      </c>
      <c r="B106" s="129">
        <f>SUM(B85:B105)</f>
        <v>12425.148944067128</v>
      </c>
      <c r="C106" s="129">
        <f t="shared" ref="C106:H106" si="25">SUM(C85:C105)</f>
        <v>119.59529881909536</v>
      </c>
      <c r="D106" s="129">
        <f t="shared" si="25"/>
        <v>2724.8088069824612</v>
      </c>
      <c r="E106" s="129">
        <f t="shared" si="25"/>
        <v>600.84095339379826</v>
      </c>
      <c r="F106" s="129">
        <f t="shared" si="25"/>
        <v>725.50283579205734</v>
      </c>
      <c r="G106" s="129">
        <f t="shared" si="25"/>
        <v>422.82804665688451</v>
      </c>
      <c r="H106" s="130">
        <f t="shared" si="25"/>
        <v>0.56177476213077737</v>
      </c>
      <c r="I106" s="131">
        <v>16283.740520538993</v>
      </c>
      <c r="J106" s="174">
        <v>735.54613993456041</v>
      </c>
    </row>
    <row r="107" spans="1:10" ht="13.5" customHeight="1" thickBot="1" x14ac:dyDescent="0.35">
      <c r="A107" s="61" t="s">
        <v>86</v>
      </c>
      <c r="B107" s="98">
        <f>IF($I106=0,"-",B106/$I106)</f>
        <v>0.76304021968386504</v>
      </c>
      <c r="C107" s="98">
        <f t="shared" ref="C107:H107" si="26">IF($I106=0,"-",C106/$I106)</f>
        <v>7.344461100215121E-3</v>
      </c>
      <c r="D107" s="98">
        <f t="shared" si="26"/>
        <v>0.16733310160190823</v>
      </c>
      <c r="E107" s="98">
        <f t="shared" si="26"/>
        <v>3.6898214672233698E-2</v>
      </c>
      <c r="F107" s="98">
        <f t="shared" si="26"/>
        <v>4.4553819491103208E-2</v>
      </c>
      <c r="G107" s="98">
        <f t="shared" si="26"/>
        <v>2.5966272683083068E-2</v>
      </c>
      <c r="H107" s="98">
        <f t="shared" si="26"/>
        <v>3.4499122693720163E-5</v>
      </c>
      <c r="I107" s="100">
        <f>SUM(B107:H107)</f>
        <v>1.0451705883551021</v>
      </c>
    </row>
    <row r="108" spans="1:10" ht="13.5" customHeight="1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</row>
    <row r="109" spans="1:10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</row>
    <row r="110" spans="1:10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</row>
    <row r="111" spans="1:10" x14ac:dyDescent="0.25">
      <c r="A111" s="13" t="s">
        <v>6</v>
      </c>
      <c r="B111" s="199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</row>
    <row r="112" spans="1:10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27">SUM(B112:H112)</f>
        <v>0</v>
      </c>
    </row>
    <row r="113" spans="1:9" x14ac:dyDescent="0.25">
      <c r="A113" s="29" t="s">
        <v>8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27"/>
        <v>0</v>
      </c>
    </row>
    <row r="114" spans="1:9" x14ac:dyDescent="0.25">
      <c r="A114" s="21" t="s">
        <v>9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7"/>
        <v>0</v>
      </c>
    </row>
    <row r="115" spans="1:9" x14ac:dyDescent="0.25">
      <c r="A115" s="29" t="s">
        <v>10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7"/>
        <v>0</v>
      </c>
    </row>
    <row r="116" spans="1:9" x14ac:dyDescent="0.25">
      <c r="A116" s="21" t="s">
        <v>11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7"/>
        <v>0</v>
      </c>
    </row>
    <row r="117" spans="1:9" x14ac:dyDescent="0.25">
      <c r="A117" s="29" t="s">
        <v>12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7"/>
        <v>0</v>
      </c>
    </row>
    <row r="118" spans="1:9" x14ac:dyDescent="0.25">
      <c r="A118" s="21" t="s">
        <v>13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7"/>
        <v>0</v>
      </c>
    </row>
    <row r="119" spans="1:9" x14ac:dyDescent="0.25">
      <c r="A119" s="29" t="s">
        <v>14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7"/>
        <v>0</v>
      </c>
    </row>
    <row r="120" spans="1:9" x14ac:dyDescent="0.25">
      <c r="A120" s="21" t="s">
        <v>15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7"/>
        <v>0</v>
      </c>
    </row>
    <row r="121" spans="1:9" x14ac:dyDescent="0.25">
      <c r="A121" s="29" t="s">
        <v>16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7"/>
        <v>0</v>
      </c>
    </row>
    <row r="122" spans="1:9" x14ac:dyDescent="0.25">
      <c r="A122" s="21" t="s">
        <v>17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7"/>
        <v>0</v>
      </c>
    </row>
    <row r="123" spans="1:9" x14ac:dyDescent="0.25">
      <c r="A123" s="29" t="s">
        <v>136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7"/>
        <v>0</v>
      </c>
    </row>
    <row r="124" spans="1:9" x14ac:dyDescent="0.25">
      <c r="A124" s="21" t="s">
        <v>18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7"/>
        <v>0</v>
      </c>
    </row>
    <row r="125" spans="1:9" x14ac:dyDescent="0.25">
      <c r="A125" s="29" t="s">
        <v>19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7"/>
        <v>0</v>
      </c>
    </row>
    <row r="126" spans="1:9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7"/>
        <v>0</v>
      </c>
    </row>
    <row r="127" spans="1:9" x14ac:dyDescent="0.25">
      <c r="A127" s="32" t="s">
        <v>58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7"/>
        <v>0</v>
      </c>
    </row>
    <row r="128" spans="1:9" x14ac:dyDescent="0.25">
      <c r="A128" s="21" t="s">
        <v>21</v>
      </c>
      <c r="B128" s="22">
        <v>0</v>
      </c>
      <c r="C128" s="22">
        <v>0</v>
      </c>
      <c r="D128" s="22">
        <v>0</v>
      </c>
      <c r="E128" s="22">
        <v>0</v>
      </c>
      <c r="F128" s="214"/>
      <c r="G128" s="22">
        <v>0</v>
      </c>
      <c r="H128" s="23">
        <v>0</v>
      </c>
      <c r="I128" s="24">
        <f t="shared" si="27"/>
        <v>0</v>
      </c>
    </row>
    <row r="129" spans="1:9" x14ac:dyDescent="0.25">
      <c r="A129" s="32" t="s">
        <v>22</v>
      </c>
      <c r="B129" s="18">
        <v>0</v>
      </c>
      <c r="C129" s="18">
        <v>0</v>
      </c>
      <c r="D129" s="18">
        <v>0</v>
      </c>
      <c r="E129" s="18">
        <v>0</v>
      </c>
      <c r="F129" s="214"/>
      <c r="G129" s="18">
        <v>0</v>
      </c>
      <c r="H129" s="30">
        <v>0</v>
      </c>
      <c r="I129" s="16">
        <f t="shared" si="27"/>
        <v>0</v>
      </c>
    </row>
    <row r="130" spans="1:9" x14ac:dyDescent="0.25">
      <c r="A130" s="21" t="s">
        <v>23</v>
      </c>
      <c r="B130" s="22">
        <v>0</v>
      </c>
      <c r="C130" s="22">
        <v>0</v>
      </c>
      <c r="D130" s="22">
        <v>0</v>
      </c>
      <c r="E130" s="22">
        <v>0</v>
      </c>
      <c r="F130" s="214"/>
      <c r="G130" s="22">
        <v>0</v>
      </c>
      <c r="H130" s="23">
        <v>0</v>
      </c>
      <c r="I130" s="24">
        <f t="shared" si="27"/>
        <v>0</v>
      </c>
    </row>
    <row r="131" spans="1:9" ht="14.4" thickBot="1" x14ac:dyDescent="0.3">
      <c r="A131" s="32" t="s">
        <v>24</v>
      </c>
      <c r="B131" s="18">
        <v>0</v>
      </c>
      <c r="C131" s="18">
        <v>0</v>
      </c>
      <c r="D131" s="18">
        <v>0</v>
      </c>
      <c r="E131" s="18">
        <v>2.458538907528879</v>
      </c>
      <c r="F131" s="215"/>
      <c r="G131" s="18">
        <v>0.7958610924711208</v>
      </c>
      <c r="H131" s="18">
        <v>0</v>
      </c>
      <c r="I131" s="180">
        <f t="shared" si="27"/>
        <v>3.2544</v>
      </c>
    </row>
    <row r="132" spans="1:9" x14ac:dyDescent="0.25">
      <c r="A132" s="128" t="s">
        <v>25</v>
      </c>
      <c r="B132" s="129">
        <f>SUM(B111:B131)</f>
        <v>0</v>
      </c>
      <c r="C132" s="129">
        <f t="shared" ref="C132:H132" si="28">SUM(C111:C131)</f>
        <v>0</v>
      </c>
      <c r="D132" s="129">
        <f t="shared" si="28"/>
        <v>0</v>
      </c>
      <c r="E132" s="129">
        <f t="shared" si="28"/>
        <v>2.458538907528879</v>
      </c>
      <c r="F132" s="129">
        <f t="shared" si="28"/>
        <v>0</v>
      </c>
      <c r="G132" s="129">
        <f t="shared" si="28"/>
        <v>0.7958610924711208</v>
      </c>
      <c r="H132" s="129">
        <f t="shared" si="28"/>
        <v>0</v>
      </c>
      <c r="I132" s="182">
        <f>SUM(I111:I131)</f>
        <v>3.2544</v>
      </c>
    </row>
    <row r="133" spans="1:9" ht="15" thickBot="1" x14ac:dyDescent="0.35">
      <c r="A133" s="61" t="s">
        <v>86</v>
      </c>
      <c r="B133" s="98">
        <f>IF($I132=0,"-",B132/$I132)</f>
        <v>0</v>
      </c>
      <c r="C133" s="98">
        <f t="shared" ref="C133:H133" si="29">IF($I132=0,"-",C132/$I132)</f>
        <v>0</v>
      </c>
      <c r="D133" s="98">
        <f t="shared" si="29"/>
        <v>0</v>
      </c>
      <c r="E133" s="98">
        <f t="shared" si="29"/>
        <v>0.75545074592209904</v>
      </c>
      <c r="F133" s="98">
        <f t="shared" si="29"/>
        <v>0</v>
      </c>
      <c r="G133" s="98">
        <f t="shared" si="29"/>
        <v>0.24454925407790093</v>
      </c>
      <c r="H133" s="98">
        <f t="shared" si="29"/>
        <v>0</v>
      </c>
      <c r="I133" s="100">
        <f>SUM(B133:H133)</f>
        <v>1</v>
      </c>
    </row>
    <row r="134" spans="1:9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</row>
    <row r="135" spans="1:9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</row>
    <row r="136" spans="1:9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</row>
    <row r="137" spans="1:9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+B137+C137+D137+E137+G137+H137</f>
        <v>0</v>
      </c>
    </row>
    <row r="138" spans="1:9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30">+B138+C138+D138+E138+G138+H138</f>
        <v>0</v>
      </c>
    </row>
    <row r="139" spans="1:9" x14ac:dyDescent="0.25">
      <c r="A139" s="29" t="s">
        <v>8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30"/>
        <v>0</v>
      </c>
    </row>
    <row r="140" spans="1:9" x14ac:dyDescent="0.25">
      <c r="A140" s="21" t="s">
        <v>9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30"/>
        <v>0</v>
      </c>
    </row>
    <row r="141" spans="1:9" x14ac:dyDescent="0.25">
      <c r="A141" s="29" t="s">
        <v>10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30"/>
        <v>0</v>
      </c>
    </row>
    <row r="142" spans="1:9" x14ac:dyDescent="0.25">
      <c r="A142" s="21" t="s">
        <v>11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30"/>
        <v>0</v>
      </c>
    </row>
    <row r="143" spans="1:9" x14ac:dyDescent="0.25">
      <c r="A143" s="29" t="s">
        <v>12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30"/>
        <v>0</v>
      </c>
    </row>
    <row r="144" spans="1:9" x14ac:dyDescent="0.25">
      <c r="A144" s="21" t="s">
        <v>13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30"/>
        <v>0</v>
      </c>
    </row>
    <row r="145" spans="1:9" x14ac:dyDescent="0.25">
      <c r="A145" s="29" t="s">
        <v>14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30"/>
        <v>0</v>
      </c>
    </row>
    <row r="146" spans="1:9" x14ac:dyDescent="0.25">
      <c r="A146" s="21" t="s">
        <v>15</v>
      </c>
      <c r="B146" s="22">
        <v>0</v>
      </c>
      <c r="C146" s="22">
        <v>0</v>
      </c>
      <c r="D146" s="22">
        <v>0</v>
      </c>
      <c r="E146" s="22">
        <v>0</v>
      </c>
      <c r="F146" s="214"/>
      <c r="G146" s="22">
        <v>0</v>
      </c>
      <c r="H146" s="23">
        <v>0</v>
      </c>
      <c r="I146" s="24">
        <f t="shared" si="30"/>
        <v>0</v>
      </c>
    </row>
    <row r="147" spans="1:9" x14ac:dyDescent="0.25">
      <c r="A147" s="29" t="s">
        <v>16</v>
      </c>
      <c r="B147" s="18">
        <v>0</v>
      </c>
      <c r="C147" s="18">
        <v>0</v>
      </c>
      <c r="D147" s="18">
        <v>0</v>
      </c>
      <c r="E147" s="18">
        <v>0</v>
      </c>
      <c r="F147" s="214"/>
      <c r="G147" s="18">
        <v>0</v>
      </c>
      <c r="H147" s="30">
        <v>0</v>
      </c>
      <c r="I147" s="16">
        <f t="shared" si="30"/>
        <v>0</v>
      </c>
    </row>
    <row r="148" spans="1:9" x14ac:dyDescent="0.25">
      <c r="A148" s="21" t="s">
        <v>17</v>
      </c>
      <c r="B148" s="22">
        <v>0</v>
      </c>
      <c r="C148" s="22">
        <v>0</v>
      </c>
      <c r="D148" s="22">
        <v>0</v>
      </c>
      <c r="E148" s="22">
        <v>0</v>
      </c>
      <c r="F148" s="214"/>
      <c r="G148" s="22">
        <v>0</v>
      </c>
      <c r="H148" s="23">
        <v>0</v>
      </c>
      <c r="I148" s="24">
        <f t="shared" si="30"/>
        <v>0</v>
      </c>
    </row>
    <row r="149" spans="1:9" x14ac:dyDescent="0.25">
      <c r="A149" s="29" t="s">
        <v>136</v>
      </c>
      <c r="B149" s="18">
        <v>1.7748603654310302E-2</v>
      </c>
      <c r="C149" s="18">
        <v>0.81304737671586491</v>
      </c>
      <c r="D149" s="18">
        <v>0.16920401962982479</v>
      </c>
      <c r="E149" s="18">
        <v>0</v>
      </c>
      <c r="F149" s="214"/>
      <c r="G149" s="18">
        <v>0</v>
      </c>
      <c r="H149" s="30">
        <v>0</v>
      </c>
      <c r="I149" s="16">
        <f t="shared" si="30"/>
        <v>1</v>
      </c>
    </row>
    <row r="150" spans="1:9" x14ac:dyDescent="0.25">
      <c r="A150" s="21" t="s">
        <v>18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30"/>
        <v>0</v>
      </c>
    </row>
    <row r="151" spans="1:9" x14ac:dyDescent="0.25">
      <c r="A151" s="29" t="s">
        <v>19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30"/>
        <v>0</v>
      </c>
    </row>
    <row r="152" spans="1:9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30"/>
        <v>0</v>
      </c>
    </row>
    <row r="153" spans="1:9" x14ac:dyDescent="0.25">
      <c r="A153" s="32" t="s">
        <v>58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30"/>
        <v>0</v>
      </c>
    </row>
    <row r="154" spans="1:9" x14ac:dyDescent="0.25">
      <c r="A154" s="21" t="s">
        <v>21</v>
      </c>
      <c r="B154" s="22">
        <v>0</v>
      </c>
      <c r="C154" s="22">
        <v>0</v>
      </c>
      <c r="D154" s="22">
        <v>0</v>
      </c>
      <c r="E154" s="22">
        <v>0</v>
      </c>
      <c r="F154" s="214"/>
      <c r="G154" s="22">
        <v>0</v>
      </c>
      <c r="H154" s="23">
        <v>0</v>
      </c>
      <c r="I154" s="24">
        <f t="shared" si="30"/>
        <v>0</v>
      </c>
    </row>
    <row r="155" spans="1:9" x14ac:dyDescent="0.25">
      <c r="A155" s="32" t="s">
        <v>22</v>
      </c>
      <c r="B155" s="18">
        <v>0</v>
      </c>
      <c r="C155" s="18">
        <v>0</v>
      </c>
      <c r="D155" s="18">
        <v>0</v>
      </c>
      <c r="E155" s="18">
        <v>0</v>
      </c>
      <c r="F155" s="214"/>
      <c r="G155" s="18">
        <v>0</v>
      </c>
      <c r="H155" s="30">
        <v>0</v>
      </c>
      <c r="I155" s="16">
        <f t="shared" si="30"/>
        <v>0</v>
      </c>
    </row>
    <row r="156" spans="1:9" x14ac:dyDescent="0.25">
      <c r="A156" s="21" t="s">
        <v>23</v>
      </c>
      <c r="B156" s="22">
        <v>20.594213587577617</v>
      </c>
      <c r="C156" s="22">
        <v>0</v>
      </c>
      <c r="D156" s="22">
        <v>0.84378641242238006</v>
      </c>
      <c r="E156" s="22">
        <v>0</v>
      </c>
      <c r="F156" s="214"/>
      <c r="G156" s="22">
        <v>0</v>
      </c>
      <c r="H156" s="23">
        <v>0</v>
      </c>
      <c r="I156" s="24">
        <f t="shared" si="30"/>
        <v>21.437999999999995</v>
      </c>
    </row>
    <row r="157" spans="1:9" ht="14.4" thickBot="1" x14ac:dyDescent="0.3">
      <c r="A157" s="32" t="s">
        <v>24</v>
      </c>
      <c r="B157" s="18">
        <v>0.42219226391988035</v>
      </c>
      <c r="C157" s="18">
        <v>2.323674341622054E-3</v>
      </c>
      <c r="D157" s="18">
        <v>1.938428499733964</v>
      </c>
      <c r="E157" s="18">
        <v>42.999167684753473</v>
      </c>
      <c r="F157" s="215"/>
      <c r="G157" s="18">
        <v>0.82043131816820647</v>
      </c>
      <c r="H157" s="30">
        <v>5.0958565590828577</v>
      </c>
      <c r="I157" s="16">
        <f t="shared" si="30"/>
        <v>51.278400000000005</v>
      </c>
    </row>
    <row r="158" spans="1:9" x14ac:dyDescent="0.25">
      <c r="A158" s="128" t="s">
        <v>25</v>
      </c>
      <c r="B158" s="129">
        <f>SUM(B137:B157)</f>
        <v>21.034154455151807</v>
      </c>
      <c r="C158" s="129">
        <f t="shared" ref="C158:H158" si="31">SUM(C137:C157)</f>
        <v>0.81537105105748697</v>
      </c>
      <c r="D158" s="129">
        <f t="shared" si="31"/>
        <v>2.951418931786169</v>
      </c>
      <c r="E158" s="129">
        <f t="shared" si="31"/>
        <v>42.999167684753473</v>
      </c>
      <c r="F158" s="129">
        <f t="shared" si="31"/>
        <v>0</v>
      </c>
      <c r="G158" s="129">
        <f t="shared" si="31"/>
        <v>0.82043131816820647</v>
      </c>
      <c r="H158" s="130">
        <f t="shared" si="31"/>
        <v>5.0958565590828577</v>
      </c>
      <c r="I158" s="131">
        <f>SUM(I137:I157)</f>
        <v>73.716399999999993</v>
      </c>
    </row>
    <row r="159" spans="1:9" ht="15" thickBot="1" x14ac:dyDescent="0.35">
      <c r="A159" s="61" t="s">
        <v>86</v>
      </c>
      <c r="B159" s="98">
        <f>IF($I158=0,"-",B158/$I158)</f>
        <v>0.28533887242393563</v>
      </c>
      <c r="C159" s="98">
        <f t="shared" ref="C159:H159" si="32">IF($I158=0,"-",C158/$I158)</f>
        <v>1.1060917937629713E-2</v>
      </c>
      <c r="D159" s="98">
        <f t="shared" si="32"/>
        <v>4.0037480557734359E-2</v>
      </c>
      <c r="E159" s="98">
        <f t="shared" si="32"/>
        <v>0.58330531177259715</v>
      </c>
      <c r="F159" s="98">
        <f t="shared" si="32"/>
        <v>0</v>
      </c>
      <c r="G159" s="98">
        <f t="shared" si="32"/>
        <v>1.1129563003187981E-2</v>
      </c>
      <c r="H159" s="98">
        <f t="shared" si="32"/>
        <v>6.9127854304915304E-2</v>
      </c>
      <c r="I159" s="100">
        <f>SUM(B159:H159)</f>
        <v>1</v>
      </c>
    </row>
    <row r="160" spans="1:9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</row>
    <row r="161" spans="1:9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</row>
    <row r="162" spans="1:9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</row>
    <row r="163" spans="1:9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+B163+C163+D163+E163+G163+H163</f>
        <v>0</v>
      </c>
    </row>
    <row r="164" spans="1:9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33">+B164+C164+D164+E164+G164+H164</f>
        <v>0</v>
      </c>
    </row>
    <row r="165" spans="1:9" x14ac:dyDescent="0.25">
      <c r="A165" s="29" t="s">
        <v>8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33"/>
        <v>0</v>
      </c>
    </row>
    <row r="166" spans="1:9" x14ac:dyDescent="0.25">
      <c r="A166" s="21" t="s">
        <v>9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33"/>
        <v>0</v>
      </c>
    </row>
    <row r="167" spans="1:9" x14ac:dyDescent="0.25">
      <c r="A167" s="29" t="s">
        <v>10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33"/>
        <v>0</v>
      </c>
    </row>
    <row r="168" spans="1:9" x14ac:dyDescent="0.25">
      <c r="A168" s="21" t="s">
        <v>11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33"/>
        <v>0</v>
      </c>
    </row>
    <row r="169" spans="1:9" x14ac:dyDescent="0.25">
      <c r="A169" s="29" t="s">
        <v>12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33"/>
        <v>0</v>
      </c>
    </row>
    <row r="170" spans="1:9" x14ac:dyDescent="0.25">
      <c r="A170" s="21" t="s">
        <v>13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33"/>
        <v>0</v>
      </c>
    </row>
    <row r="171" spans="1:9" x14ac:dyDescent="0.25">
      <c r="A171" s="29" t="s">
        <v>14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33"/>
        <v>0</v>
      </c>
    </row>
    <row r="172" spans="1:9" x14ac:dyDescent="0.25">
      <c r="A172" s="21" t="s">
        <v>15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33"/>
        <v>0</v>
      </c>
    </row>
    <row r="173" spans="1:9" x14ac:dyDescent="0.25">
      <c r="A173" s="29" t="s">
        <v>16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33"/>
        <v>0</v>
      </c>
    </row>
    <row r="174" spans="1:9" x14ac:dyDescent="0.25">
      <c r="A174" s="21" t="s">
        <v>17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33"/>
        <v>0</v>
      </c>
    </row>
    <row r="175" spans="1:9" x14ac:dyDescent="0.25">
      <c r="A175" s="29" t="s">
        <v>136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33"/>
        <v>0</v>
      </c>
    </row>
    <row r="176" spans="1:9" x14ac:dyDescent="0.25">
      <c r="A176" s="21" t="s">
        <v>18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33"/>
        <v>0</v>
      </c>
    </row>
    <row r="177" spans="1:9" x14ac:dyDescent="0.25">
      <c r="A177" s="29" t="s">
        <v>19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33"/>
        <v>0</v>
      </c>
    </row>
    <row r="178" spans="1:9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33"/>
        <v>0</v>
      </c>
    </row>
    <row r="179" spans="1:9" x14ac:dyDescent="0.25">
      <c r="A179" s="32" t="s">
        <v>58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33"/>
        <v>0</v>
      </c>
    </row>
    <row r="180" spans="1:9" x14ac:dyDescent="0.25">
      <c r="A180" s="21" t="s">
        <v>21</v>
      </c>
      <c r="B180" s="22">
        <v>0</v>
      </c>
      <c r="C180" s="22">
        <v>0</v>
      </c>
      <c r="D180" s="22">
        <v>0</v>
      </c>
      <c r="E180" s="22">
        <v>0</v>
      </c>
      <c r="F180" s="214"/>
      <c r="G180" s="22">
        <v>0</v>
      </c>
      <c r="H180" s="23">
        <v>0</v>
      </c>
      <c r="I180" s="24">
        <f t="shared" si="33"/>
        <v>0</v>
      </c>
    </row>
    <row r="181" spans="1:9" x14ac:dyDescent="0.25">
      <c r="A181" s="32" t="s">
        <v>22</v>
      </c>
      <c r="B181" s="18">
        <v>0</v>
      </c>
      <c r="C181" s="18">
        <v>0</v>
      </c>
      <c r="D181" s="18">
        <v>0</v>
      </c>
      <c r="E181" s="18">
        <v>0</v>
      </c>
      <c r="F181" s="214"/>
      <c r="G181" s="18">
        <v>0</v>
      </c>
      <c r="H181" s="30">
        <v>0</v>
      </c>
      <c r="I181" s="16">
        <f t="shared" si="33"/>
        <v>0</v>
      </c>
    </row>
    <row r="182" spans="1:9" x14ac:dyDescent="0.25">
      <c r="A182" s="21" t="s">
        <v>23</v>
      </c>
      <c r="B182" s="22">
        <v>0</v>
      </c>
      <c r="C182" s="22">
        <v>0</v>
      </c>
      <c r="D182" s="22">
        <v>0</v>
      </c>
      <c r="E182" s="22">
        <v>0</v>
      </c>
      <c r="F182" s="214"/>
      <c r="G182" s="22">
        <v>0</v>
      </c>
      <c r="H182" s="23">
        <v>0</v>
      </c>
      <c r="I182" s="24">
        <f t="shared" si="33"/>
        <v>0</v>
      </c>
    </row>
    <row r="183" spans="1:9" ht="14.4" thickBot="1" x14ac:dyDescent="0.3">
      <c r="A183" s="32" t="s">
        <v>24</v>
      </c>
      <c r="B183" s="18">
        <v>0</v>
      </c>
      <c r="C183" s="18">
        <v>0</v>
      </c>
      <c r="D183" s="18">
        <v>0</v>
      </c>
      <c r="E183" s="18">
        <v>0</v>
      </c>
      <c r="F183" s="215"/>
      <c r="G183" s="18">
        <v>0</v>
      </c>
      <c r="H183" s="30">
        <v>0</v>
      </c>
      <c r="I183" s="16">
        <f t="shared" si="33"/>
        <v>0</v>
      </c>
    </row>
    <row r="184" spans="1:9" x14ac:dyDescent="0.25">
      <c r="A184" s="128" t="s">
        <v>25</v>
      </c>
      <c r="B184" s="129">
        <f>SUM(B163:B183)</f>
        <v>0</v>
      </c>
      <c r="C184" s="129">
        <f t="shared" ref="C184:H184" si="34">SUM(C163:C183)</f>
        <v>0</v>
      </c>
      <c r="D184" s="129">
        <f t="shared" si="34"/>
        <v>0</v>
      </c>
      <c r="E184" s="129">
        <f t="shared" si="34"/>
        <v>0</v>
      </c>
      <c r="F184" s="129">
        <f t="shared" si="34"/>
        <v>0</v>
      </c>
      <c r="G184" s="129">
        <f t="shared" si="34"/>
        <v>0</v>
      </c>
      <c r="H184" s="130">
        <f t="shared" si="34"/>
        <v>0</v>
      </c>
      <c r="I184" s="131">
        <f>SUM(I163:I183)</f>
        <v>0</v>
      </c>
    </row>
    <row r="185" spans="1:9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35">IF($I184=0,"-",C184/$I184)</f>
        <v>-</v>
      </c>
      <c r="D185" s="98" t="str">
        <f t="shared" si="35"/>
        <v>-</v>
      </c>
      <c r="E185" s="98" t="str">
        <f t="shared" si="35"/>
        <v>-</v>
      </c>
      <c r="F185" s="98" t="str">
        <f t="shared" si="35"/>
        <v>-</v>
      </c>
      <c r="G185" s="98" t="str">
        <f t="shared" si="35"/>
        <v>-</v>
      </c>
      <c r="H185" s="98" t="str">
        <f t="shared" si="35"/>
        <v>-</v>
      </c>
      <c r="I185" s="100">
        <f>SUM(B185:H185)</f>
        <v>0</v>
      </c>
    </row>
    <row r="186" spans="1:9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</row>
    <row r="187" spans="1:9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</row>
    <row r="188" spans="1:9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</row>
    <row r="189" spans="1:9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+B189+C189+D189+E189+G189+H189</f>
        <v>0</v>
      </c>
    </row>
    <row r="190" spans="1:9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36">+B190+C190+D190+E190+G190+H190</f>
        <v>0</v>
      </c>
    </row>
    <row r="191" spans="1:9" x14ac:dyDescent="0.25">
      <c r="A191" s="29" t="s">
        <v>8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si="36"/>
        <v>0</v>
      </c>
    </row>
    <row r="192" spans="1:9" x14ac:dyDescent="0.25">
      <c r="A192" s="21" t="s">
        <v>9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36"/>
        <v>0</v>
      </c>
    </row>
    <row r="193" spans="1:9" x14ac:dyDescent="0.25">
      <c r="A193" s="29" t="s">
        <v>10</v>
      </c>
      <c r="B193" s="18">
        <v>0</v>
      </c>
      <c r="C193" s="18">
        <v>0</v>
      </c>
      <c r="D193" s="18">
        <v>0</v>
      </c>
      <c r="E193" s="18">
        <v>0</v>
      </c>
      <c r="F193" s="214"/>
      <c r="G193" s="18">
        <v>0</v>
      </c>
      <c r="H193" s="30">
        <v>0</v>
      </c>
      <c r="I193" s="16">
        <f t="shared" si="36"/>
        <v>0</v>
      </c>
    </row>
    <row r="194" spans="1:9" x14ac:dyDescent="0.25">
      <c r="A194" s="21" t="s">
        <v>11</v>
      </c>
      <c r="B194" s="22">
        <v>0</v>
      </c>
      <c r="C194" s="22">
        <v>0</v>
      </c>
      <c r="D194" s="22">
        <v>0</v>
      </c>
      <c r="E194" s="22">
        <v>0</v>
      </c>
      <c r="F194" s="214"/>
      <c r="G194" s="22">
        <v>0</v>
      </c>
      <c r="H194" s="23">
        <v>0</v>
      </c>
      <c r="I194" s="24">
        <f t="shared" si="36"/>
        <v>0</v>
      </c>
    </row>
    <row r="195" spans="1:9" x14ac:dyDescent="0.25">
      <c r="A195" s="29" t="s">
        <v>12</v>
      </c>
      <c r="B195" s="18">
        <v>0</v>
      </c>
      <c r="C195" s="18">
        <v>0</v>
      </c>
      <c r="D195" s="18">
        <v>0</v>
      </c>
      <c r="E195" s="18">
        <v>0</v>
      </c>
      <c r="F195" s="214"/>
      <c r="G195" s="18">
        <v>0</v>
      </c>
      <c r="H195" s="30">
        <v>0</v>
      </c>
      <c r="I195" s="16">
        <f t="shared" si="36"/>
        <v>0</v>
      </c>
    </row>
    <row r="196" spans="1:9" x14ac:dyDescent="0.25">
      <c r="A196" s="21" t="s">
        <v>13</v>
      </c>
      <c r="B196" s="22">
        <v>9.0896349836365677E-9</v>
      </c>
      <c r="C196" s="22">
        <v>9.0896349836365677E-9</v>
      </c>
      <c r="D196" s="22">
        <v>9.0896349836365677E-9</v>
      </c>
      <c r="E196" s="22">
        <v>0.3671178150798789</v>
      </c>
      <c r="F196" s="214"/>
      <c r="G196" s="22">
        <v>0</v>
      </c>
      <c r="H196" s="23">
        <v>0</v>
      </c>
      <c r="I196" s="24">
        <f t="shared" si="36"/>
        <v>0.36711784234878386</v>
      </c>
    </row>
    <row r="197" spans="1:9" x14ac:dyDescent="0.25">
      <c r="A197" s="29" t="s">
        <v>14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36"/>
        <v>0</v>
      </c>
    </row>
    <row r="198" spans="1:9" x14ac:dyDescent="0.25">
      <c r="A198" s="21" t="s">
        <v>15</v>
      </c>
      <c r="B198" s="22">
        <v>5.5922066794104772</v>
      </c>
      <c r="C198" s="22">
        <v>2.4845023139443283</v>
      </c>
      <c r="D198" s="22">
        <v>112.9232910066452</v>
      </c>
      <c r="E198" s="22">
        <v>0</v>
      </c>
      <c r="F198" s="214"/>
      <c r="G198" s="22">
        <v>0</v>
      </c>
      <c r="H198" s="23">
        <v>0</v>
      </c>
      <c r="I198" s="24">
        <f t="shared" si="36"/>
        <v>121</v>
      </c>
    </row>
    <row r="199" spans="1:9" x14ac:dyDescent="0.25">
      <c r="A199" s="29" t="s">
        <v>16</v>
      </c>
      <c r="B199" s="18">
        <v>0</v>
      </c>
      <c r="C199" s="18">
        <v>0</v>
      </c>
      <c r="D199" s="18">
        <v>0</v>
      </c>
      <c r="E199" s="18">
        <v>0</v>
      </c>
      <c r="F199" s="214"/>
      <c r="G199" s="18">
        <v>0</v>
      </c>
      <c r="H199" s="30">
        <v>0</v>
      </c>
      <c r="I199" s="16">
        <f t="shared" si="36"/>
        <v>0</v>
      </c>
    </row>
    <row r="200" spans="1:9" x14ac:dyDescent="0.25">
      <c r="A200" s="21" t="s">
        <v>17</v>
      </c>
      <c r="B200" s="22">
        <v>0</v>
      </c>
      <c r="C200" s="22">
        <v>0</v>
      </c>
      <c r="D200" s="22">
        <v>0</v>
      </c>
      <c r="E200" s="22">
        <v>0</v>
      </c>
      <c r="F200" s="214"/>
      <c r="G200" s="22">
        <v>0</v>
      </c>
      <c r="H200" s="23">
        <v>0</v>
      </c>
      <c r="I200" s="24">
        <f t="shared" si="36"/>
        <v>0</v>
      </c>
    </row>
    <row r="201" spans="1:9" x14ac:dyDescent="0.25">
      <c r="A201" s="29" t="s">
        <v>136</v>
      </c>
      <c r="B201" s="18">
        <v>26.997347526584434</v>
      </c>
      <c r="C201" s="18">
        <v>1.4504694186359</v>
      </c>
      <c r="D201" s="18">
        <v>151.03554784964655</v>
      </c>
      <c r="E201" s="18">
        <v>11.516635205133133</v>
      </c>
      <c r="F201" s="214"/>
      <c r="G201" s="18">
        <v>0</v>
      </c>
      <c r="H201" s="30">
        <v>0</v>
      </c>
      <c r="I201" s="16">
        <f t="shared" si="36"/>
        <v>191</v>
      </c>
    </row>
    <row r="202" spans="1:9" x14ac:dyDescent="0.25">
      <c r="A202" s="21" t="s">
        <v>18</v>
      </c>
      <c r="B202" s="22">
        <v>0</v>
      </c>
      <c r="C202" s="22">
        <v>0</v>
      </c>
      <c r="D202" s="22">
        <v>0</v>
      </c>
      <c r="E202" s="22">
        <v>0</v>
      </c>
      <c r="F202" s="214"/>
      <c r="G202" s="22">
        <v>0</v>
      </c>
      <c r="H202" s="23">
        <v>0</v>
      </c>
      <c r="I202" s="24">
        <f t="shared" si="36"/>
        <v>0</v>
      </c>
    </row>
    <row r="203" spans="1:9" x14ac:dyDescent="0.25">
      <c r="A203" s="29" t="s">
        <v>19</v>
      </c>
      <c r="B203" s="18">
        <v>0</v>
      </c>
      <c r="C203" s="18">
        <v>0</v>
      </c>
      <c r="D203" s="18">
        <v>0</v>
      </c>
      <c r="E203" s="18">
        <v>0</v>
      </c>
      <c r="F203" s="214"/>
      <c r="G203" s="18">
        <v>0</v>
      </c>
      <c r="H203" s="30">
        <v>0</v>
      </c>
      <c r="I203" s="16">
        <f t="shared" si="36"/>
        <v>0</v>
      </c>
    </row>
    <row r="204" spans="1:9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36"/>
        <v>0</v>
      </c>
    </row>
    <row r="205" spans="1:9" x14ac:dyDescent="0.25">
      <c r="A205" s="32" t="s">
        <v>58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36"/>
        <v>0</v>
      </c>
    </row>
    <row r="206" spans="1:9" x14ac:dyDescent="0.25">
      <c r="A206" s="21" t="s">
        <v>21</v>
      </c>
      <c r="B206" s="22">
        <v>0</v>
      </c>
      <c r="C206" s="22">
        <v>0</v>
      </c>
      <c r="D206" s="22">
        <v>0</v>
      </c>
      <c r="E206" s="22">
        <v>0</v>
      </c>
      <c r="F206" s="214"/>
      <c r="G206" s="22">
        <v>0</v>
      </c>
      <c r="H206" s="23">
        <v>0</v>
      </c>
      <c r="I206" s="24">
        <f t="shared" si="36"/>
        <v>0</v>
      </c>
    </row>
    <row r="207" spans="1:9" x14ac:dyDescent="0.25">
      <c r="A207" s="32" t="s">
        <v>22</v>
      </c>
      <c r="B207" s="18">
        <v>0</v>
      </c>
      <c r="C207" s="18">
        <v>0</v>
      </c>
      <c r="D207" s="18">
        <v>0</v>
      </c>
      <c r="E207" s="18">
        <v>0</v>
      </c>
      <c r="F207" s="214"/>
      <c r="G207" s="18">
        <v>0</v>
      </c>
      <c r="H207" s="30">
        <v>0</v>
      </c>
      <c r="I207" s="16">
        <f t="shared" si="36"/>
        <v>0</v>
      </c>
    </row>
    <row r="208" spans="1:9" x14ac:dyDescent="0.25">
      <c r="A208" s="21" t="s">
        <v>23</v>
      </c>
      <c r="B208" s="22">
        <v>0</v>
      </c>
      <c r="C208" s="22">
        <v>0</v>
      </c>
      <c r="D208" s="22">
        <v>0</v>
      </c>
      <c r="E208" s="22">
        <v>0</v>
      </c>
      <c r="F208" s="214"/>
      <c r="G208" s="22">
        <v>0</v>
      </c>
      <c r="H208" s="23">
        <v>0</v>
      </c>
      <c r="I208" s="24">
        <f t="shared" si="36"/>
        <v>0</v>
      </c>
    </row>
    <row r="209" spans="1:9" ht="14.4" thickBot="1" x14ac:dyDescent="0.3">
      <c r="A209" s="32" t="s">
        <v>24</v>
      </c>
      <c r="B209" s="18">
        <v>8.6756773744785104E-2</v>
      </c>
      <c r="C209" s="18">
        <v>3.0637629212907223E-2</v>
      </c>
      <c r="D209" s="18">
        <v>23.230790733576914</v>
      </c>
      <c r="E209" s="18">
        <v>15.950912725713492</v>
      </c>
      <c r="F209" s="215"/>
      <c r="G209" s="18">
        <v>1.2478861716468099</v>
      </c>
      <c r="H209" s="30">
        <v>7.5415966105093449E-2</v>
      </c>
      <c r="I209" s="16">
        <f t="shared" si="36"/>
        <v>40.622399999999999</v>
      </c>
    </row>
    <row r="210" spans="1:9" x14ac:dyDescent="0.25">
      <c r="A210" s="128" t="s">
        <v>25</v>
      </c>
      <c r="B210" s="129">
        <f>SUM(B189:B209)</f>
        <v>32.676310988829336</v>
      </c>
      <c r="C210" s="129">
        <f t="shared" ref="C210:H210" si="37">SUM(C189:C209)</f>
        <v>3.9656093708827704</v>
      </c>
      <c r="D210" s="129">
        <f t="shared" si="37"/>
        <v>287.18962959895828</v>
      </c>
      <c r="E210" s="129">
        <f t="shared" si="37"/>
        <v>27.834665745926504</v>
      </c>
      <c r="F210" s="129">
        <f t="shared" si="37"/>
        <v>0</v>
      </c>
      <c r="G210" s="129">
        <f t="shared" si="37"/>
        <v>1.2478861716468099</v>
      </c>
      <c r="H210" s="130">
        <f t="shared" si="37"/>
        <v>7.5415966105093449E-2</v>
      </c>
      <c r="I210" s="131">
        <f>SUM(I189:I209)</f>
        <v>352.98951784234873</v>
      </c>
    </row>
    <row r="211" spans="1:9" ht="15" thickBot="1" x14ac:dyDescent="0.35">
      <c r="A211" s="61" t="s">
        <v>86</v>
      </c>
      <c r="B211" s="98">
        <f>IF($I210=0,"-",B210/$I210)</f>
        <v>9.2570202051787689E-2</v>
      </c>
      <c r="C211" s="98">
        <f t="shared" ref="C211:H211" si="38">IF($I210=0,"-",C210/$I210)</f>
        <v>1.1234354479199807E-2</v>
      </c>
      <c r="D211" s="98">
        <f t="shared" si="38"/>
        <v>0.81359251502539565</v>
      </c>
      <c r="E211" s="98">
        <f t="shared" si="38"/>
        <v>7.8854085855200803E-2</v>
      </c>
      <c r="F211" s="98">
        <f t="shared" si="38"/>
        <v>0</v>
      </c>
      <c r="G211" s="98">
        <f t="shared" si="38"/>
        <v>3.5351932807368451E-3</v>
      </c>
      <c r="H211" s="98">
        <f t="shared" si="38"/>
        <v>2.1364930767937289E-4</v>
      </c>
      <c r="I211" s="100">
        <f>SUM(B211:H211)</f>
        <v>1.0000000000000002</v>
      </c>
    </row>
    <row r="212" spans="1:9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</row>
    <row r="213" spans="1:9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</row>
    <row r="214" spans="1:9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</row>
    <row r="215" spans="1:9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+B215+C215+D215+E215+G215+H215</f>
        <v>0</v>
      </c>
    </row>
    <row r="216" spans="1:9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39">+B216+C216+D216+E216+G216+H216</f>
        <v>0</v>
      </c>
    </row>
    <row r="217" spans="1:9" x14ac:dyDescent="0.25">
      <c r="A217" s="29" t="s">
        <v>8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39"/>
        <v>0</v>
      </c>
    </row>
    <row r="218" spans="1:9" x14ac:dyDescent="0.25">
      <c r="A218" s="21" t="s">
        <v>9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39"/>
        <v>0</v>
      </c>
    </row>
    <row r="219" spans="1:9" x14ac:dyDescent="0.25">
      <c r="A219" s="29" t="s">
        <v>10</v>
      </c>
      <c r="B219" s="18">
        <v>0</v>
      </c>
      <c r="C219" s="18">
        <v>0</v>
      </c>
      <c r="D219" s="18">
        <v>0</v>
      </c>
      <c r="E219" s="18">
        <v>0</v>
      </c>
      <c r="F219" s="214"/>
      <c r="G219" s="18">
        <v>0</v>
      </c>
      <c r="H219" s="30">
        <v>0</v>
      </c>
      <c r="I219" s="16">
        <f t="shared" si="39"/>
        <v>0</v>
      </c>
    </row>
    <row r="220" spans="1:9" x14ac:dyDescent="0.25">
      <c r="A220" s="21" t="s">
        <v>11</v>
      </c>
      <c r="B220" s="22">
        <v>0</v>
      </c>
      <c r="C220" s="22">
        <v>0</v>
      </c>
      <c r="D220" s="22">
        <v>0</v>
      </c>
      <c r="E220" s="22">
        <v>0</v>
      </c>
      <c r="F220" s="214"/>
      <c r="G220" s="22">
        <v>0</v>
      </c>
      <c r="H220" s="23">
        <v>0</v>
      </c>
      <c r="I220" s="24">
        <f t="shared" si="39"/>
        <v>0</v>
      </c>
    </row>
    <row r="221" spans="1:9" x14ac:dyDescent="0.25">
      <c r="A221" s="29" t="s">
        <v>12</v>
      </c>
      <c r="B221" s="18">
        <v>0</v>
      </c>
      <c r="C221" s="18">
        <v>0</v>
      </c>
      <c r="D221" s="18">
        <v>0</v>
      </c>
      <c r="E221" s="18">
        <v>0</v>
      </c>
      <c r="F221" s="214"/>
      <c r="G221" s="18">
        <v>0</v>
      </c>
      <c r="H221" s="30">
        <v>0</v>
      </c>
      <c r="I221" s="16">
        <f t="shared" si="39"/>
        <v>0</v>
      </c>
    </row>
    <row r="222" spans="1:9" x14ac:dyDescent="0.25">
      <c r="A222" s="21" t="s">
        <v>13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39"/>
        <v>0</v>
      </c>
    </row>
    <row r="223" spans="1:9" x14ac:dyDescent="0.25">
      <c r="A223" s="29" t="s">
        <v>14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39"/>
        <v>0</v>
      </c>
    </row>
    <row r="224" spans="1:9" x14ac:dyDescent="0.25">
      <c r="A224" s="21" t="s">
        <v>15</v>
      </c>
      <c r="B224" s="22">
        <v>0</v>
      </c>
      <c r="C224" s="22">
        <v>0</v>
      </c>
      <c r="D224" s="22">
        <v>1</v>
      </c>
      <c r="E224" s="22">
        <v>0</v>
      </c>
      <c r="F224" s="214"/>
      <c r="G224" s="22">
        <v>0</v>
      </c>
      <c r="H224" s="23">
        <v>0</v>
      </c>
      <c r="I224" s="24">
        <f t="shared" si="39"/>
        <v>1</v>
      </c>
    </row>
    <row r="225" spans="1:9" x14ac:dyDescent="0.25">
      <c r="A225" s="29" t="s">
        <v>16</v>
      </c>
      <c r="B225" s="18">
        <v>0</v>
      </c>
      <c r="C225" s="18">
        <v>0</v>
      </c>
      <c r="D225" s="18">
        <v>0</v>
      </c>
      <c r="E225" s="18">
        <v>0</v>
      </c>
      <c r="F225" s="214"/>
      <c r="G225" s="18">
        <v>0</v>
      </c>
      <c r="H225" s="30">
        <v>0</v>
      </c>
      <c r="I225" s="16">
        <f t="shared" si="39"/>
        <v>0</v>
      </c>
    </row>
    <row r="226" spans="1:9" x14ac:dyDescent="0.25">
      <c r="A226" s="21" t="s">
        <v>17</v>
      </c>
      <c r="B226" s="22">
        <v>0</v>
      </c>
      <c r="C226" s="22">
        <v>0</v>
      </c>
      <c r="D226" s="22">
        <v>0</v>
      </c>
      <c r="E226" s="22">
        <v>0</v>
      </c>
      <c r="F226" s="214"/>
      <c r="G226" s="22">
        <v>0</v>
      </c>
      <c r="H226" s="23">
        <v>0</v>
      </c>
      <c r="I226" s="24">
        <f t="shared" si="39"/>
        <v>0</v>
      </c>
    </row>
    <row r="227" spans="1:9" x14ac:dyDescent="0.25">
      <c r="A227" s="29" t="s">
        <v>136</v>
      </c>
      <c r="B227" s="18">
        <v>0.39888071740380043</v>
      </c>
      <c r="C227" s="18">
        <v>0</v>
      </c>
      <c r="D227" s="18">
        <v>0.18835278480736714</v>
      </c>
      <c r="E227" s="18">
        <v>0.41276649778883245</v>
      </c>
      <c r="F227" s="214"/>
      <c r="G227" s="18">
        <v>0</v>
      </c>
      <c r="H227" s="30">
        <v>0</v>
      </c>
      <c r="I227" s="16">
        <f t="shared" si="39"/>
        <v>1</v>
      </c>
    </row>
    <row r="228" spans="1:9" x14ac:dyDescent="0.25">
      <c r="A228" s="21" t="s">
        <v>18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39"/>
        <v>0</v>
      </c>
    </row>
    <row r="229" spans="1:9" x14ac:dyDescent="0.25">
      <c r="A229" s="29" t="s">
        <v>19</v>
      </c>
      <c r="B229" s="18">
        <v>0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39"/>
        <v>0</v>
      </c>
    </row>
    <row r="230" spans="1:9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39"/>
        <v>0</v>
      </c>
    </row>
    <row r="231" spans="1:9" x14ac:dyDescent="0.25">
      <c r="A231" s="32" t="s">
        <v>58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39"/>
        <v>0</v>
      </c>
    </row>
    <row r="232" spans="1:9" x14ac:dyDescent="0.25">
      <c r="A232" s="21" t="s">
        <v>21</v>
      </c>
      <c r="B232" s="22">
        <v>0</v>
      </c>
      <c r="C232" s="22">
        <v>0</v>
      </c>
      <c r="D232" s="22">
        <v>0</v>
      </c>
      <c r="E232" s="22">
        <v>0</v>
      </c>
      <c r="F232" s="214"/>
      <c r="G232" s="22">
        <v>0</v>
      </c>
      <c r="H232" s="23">
        <v>0</v>
      </c>
      <c r="I232" s="24">
        <f t="shared" si="39"/>
        <v>0</v>
      </c>
    </row>
    <row r="233" spans="1:9" x14ac:dyDescent="0.25">
      <c r="A233" s="32" t="s">
        <v>22</v>
      </c>
      <c r="B233" s="18">
        <v>0</v>
      </c>
      <c r="C233" s="18">
        <v>0</v>
      </c>
      <c r="D233" s="18">
        <v>0</v>
      </c>
      <c r="E233" s="18">
        <v>0</v>
      </c>
      <c r="F233" s="214"/>
      <c r="G233" s="18">
        <v>0</v>
      </c>
      <c r="H233" s="30">
        <v>0</v>
      </c>
      <c r="I233" s="16">
        <f t="shared" si="39"/>
        <v>0</v>
      </c>
    </row>
    <row r="234" spans="1:9" x14ac:dyDescent="0.25">
      <c r="A234" s="21" t="s">
        <v>23</v>
      </c>
      <c r="B234" s="22">
        <v>0</v>
      </c>
      <c r="C234" s="22">
        <v>0</v>
      </c>
      <c r="D234" s="22">
        <v>0</v>
      </c>
      <c r="E234" s="22">
        <v>0</v>
      </c>
      <c r="F234" s="214"/>
      <c r="G234" s="22">
        <v>0</v>
      </c>
      <c r="H234" s="23">
        <v>0</v>
      </c>
      <c r="I234" s="24">
        <f t="shared" si="39"/>
        <v>0</v>
      </c>
    </row>
    <row r="235" spans="1:9" ht="14.4" thickBot="1" x14ac:dyDescent="0.3">
      <c r="A235" s="32" t="s">
        <v>24</v>
      </c>
      <c r="B235" s="18">
        <v>0.12051430355054701</v>
      </c>
      <c r="C235" s="18">
        <v>0</v>
      </c>
      <c r="D235" s="18">
        <v>0.44406836381155307</v>
      </c>
      <c r="E235" s="18">
        <v>0.32890758118916902</v>
      </c>
      <c r="F235" s="215"/>
      <c r="G235" s="18">
        <v>9.9305480729022788E-2</v>
      </c>
      <c r="H235" s="30">
        <v>1.160427071970819E-2</v>
      </c>
      <c r="I235" s="16">
        <f t="shared" si="39"/>
        <v>1.0044</v>
      </c>
    </row>
    <row r="236" spans="1:9" x14ac:dyDescent="0.25">
      <c r="A236" s="128" t="s">
        <v>25</v>
      </c>
      <c r="B236" s="129">
        <f>SUM(B215:B235)</f>
        <v>0.51939502095434742</v>
      </c>
      <c r="C236" s="129">
        <f t="shared" ref="C236:H236" si="40">SUM(C215:C235)</f>
        <v>0</v>
      </c>
      <c r="D236" s="129">
        <f t="shared" si="40"/>
        <v>1.6324211486189202</v>
      </c>
      <c r="E236" s="129">
        <f t="shared" si="40"/>
        <v>0.74167407897800142</v>
      </c>
      <c r="F236" s="129">
        <f t="shared" si="40"/>
        <v>0</v>
      </c>
      <c r="G236" s="129">
        <f t="shared" si="40"/>
        <v>9.9305480729022788E-2</v>
      </c>
      <c r="H236" s="130">
        <f t="shared" si="40"/>
        <v>1.160427071970819E-2</v>
      </c>
      <c r="I236" s="131">
        <f>SUM(I215:I235)</f>
        <v>3.0044</v>
      </c>
    </row>
    <row r="237" spans="1:9" ht="15" thickBot="1" x14ac:dyDescent="0.35">
      <c r="A237" s="61" t="s">
        <v>86</v>
      </c>
      <c r="B237" s="98">
        <f>IF($I236=0,"-",B236/$I236)</f>
        <v>0.17287811907680317</v>
      </c>
      <c r="C237" s="98">
        <f t="shared" ref="C237:H237" si="41">IF($I236=0,"-",C236/$I236)</f>
        <v>0</v>
      </c>
      <c r="D237" s="98">
        <f t="shared" si="41"/>
        <v>0.54334347910362146</v>
      </c>
      <c r="E237" s="98">
        <f t="shared" si="41"/>
        <v>0.24686262780521948</v>
      </c>
      <c r="F237" s="98">
        <f t="shared" si="41"/>
        <v>0</v>
      </c>
      <c r="G237" s="98">
        <f t="shared" si="41"/>
        <v>3.3053348664965648E-2</v>
      </c>
      <c r="H237" s="98">
        <f t="shared" si="41"/>
        <v>3.8624253493902911E-3</v>
      </c>
      <c r="I237" s="100">
        <f>SUM(B237:H237)</f>
        <v>1</v>
      </c>
    </row>
    <row r="238" spans="1:9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</row>
    <row r="239" spans="1:9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</row>
    <row r="240" spans="1:9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</row>
    <row r="241" spans="1:9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+B241+C241+D241+E241+G241+H241</f>
        <v>0</v>
      </c>
    </row>
    <row r="242" spans="1:9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42">+B242+C242+D242+E242+G242+H242</f>
        <v>0</v>
      </c>
    </row>
    <row r="243" spans="1:9" x14ac:dyDescent="0.25">
      <c r="A243" s="29" t="s">
        <v>8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42"/>
        <v>0</v>
      </c>
    </row>
    <row r="244" spans="1:9" x14ac:dyDescent="0.25">
      <c r="A244" s="21" t="s">
        <v>9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42"/>
        <v>0</v>
      </c>
    </row>
    <row r="245" spans="1:9" x14ac:dyDescent="0.25">
      <c r="A245" s="29" t="s">
        <v>10</v>
      </c>
      <c r="B245" s="18">
        <v>0</v>
      </c>
      <c r="C245" s="18">
        <v>0</v>
      </c>
      <c r="D245" s="18">
        <v>0</v>
      </c>
      <c r="E245" s="18">
        <v>0</v>
      </c>
      <c r="F245" s="214"/>
      <c r="G245" s="18">
        <v>0</v>
      </c>
      <c r="H245" s="30">
        <v>0</v>
      </c>
      <c r="I245" s="16">
        <f t="shared" si="42"/>
        <v>0</v>
      </c>
    </row>
    <row r="246" spans="1:9" x14ac:dyDescent="0.25">
      <c r="A246" s="21" t="s">
        <v>11</v>
      </c>
      <c r="B246" s="22">
        <v>1.0068762768543097E-8</v>
      </c>
      <c r="C246" s="22">
        <v>1.0068762768543097E-8</v>
      </c>
      <c r="D246" s="22">
        <v>1.0068762768543097E-8</v>
      </c>
      <c r="E246" s="22">
        <v>1.5329169654977009E-3</v>
      </c>
      <c r="F246" s="214"/>
      <c r="G246" s="22">
        <v>0</v>
      </c>
      <c r="H246" s="23">
        <v>0</v>
      </c>
      <c r="I246" s="24">
        <f t="shared" si="42"/>
        <v>1.5329471717860066E-3</v>
      </c>
    </row>
    <row r="247" spans="1:9" x14ac:dyDescent="0.25">
      <c r="A247" s="29" t="s">
        <v>12</v>
      </c>
      <c r="B247" s="18">
        <v>0</v>
      </c>
      <c r="C247" s="18">
        <v>0</v>
      </c>
      <c r="D247" s="18">
        <v>0</v>
      </c>
      <c r="E247" s="18">
        <v>0</v>
      </c>
      <c r="F247" s="214"/>
      <c r="G247" s="18">
        <v>0</v>
      </c>
      <c r="H247" s="30">
        <v>0</v>
      </c>
      <c r="I247" s="16">
        <f t="shared" si="42"/>
        <v>0</v>
      </c>
    </row>
    <row r="248" spans="1:9" x14ac:dyDescent="0.25">
      <c r="A248" s="21" t="s">
        <v>13</v>
      </c>
      <c r="B248" s="22">
        <v>9.08963474913386E-9</v>
      </c>
      <c r="C248" s="22">
        <v>9.08963474913386E-9</v>
      </c>
      <c r="D248" s="22">
        <v>9.08963474913386E-9</v>
      </c>
      <c r="E248" s="22">
        <v>0.27247851355138186</v>
      </c>
      <c r="F248" s="214"/>
      <c r="G248" s="22">
        <v>0</v>
      </c>
      <c r="H248" s="23">
        <v>0</v>
      </c>
      <c r="I248" s="24">
        <f t="shared" si="42"/>
        <v>0.27247854082028611</v>
      </c>
    </row>
    <row r="249" spans="1:9" x14ac:dyDescent="0.25">
      <c r="A249" s="29" t="s">
        <v>14</v>
      </c>
      <c r="B249" s="18">
        <v>1.303313673459678</v>
      </c>
      <c r="C249" s="18">
        <v>2.8538126691414634E-3</v>
      </c>
      <c r="D249" s="18">
        <v>0.69383251387118061</v>
      </c>
      <c r="E249" s="18">
        <v>0</v>
      </c>
      <c r="F249" s="214"/>
      <c r="G249" s="18">
        <v>0</v>
      </c>
      <c r="H249" s="30">
        <v>0</v>
      </c>
      <c r="I249" s="16">
        <f t="shared" si="42"/>
        <v>2</v>
      </c>
    </row>
    <row r="250" spans="1:9" x14ac:dyDescent="0.25">
      <c r="A250" s="21" t="s">
        <v>15</v>
      </c>
      <c r="B250" s="22">
        <v>5.4643668795848992</v>
      </c>
      <c r="C250" s="22">
        <v>2.7532784291282723E-5</v>
      </c>
      <c r="D250" s="22">
        <v>1.535605587630809</v>
      </c>
      <c r="E250" s="22">
        <v>0</v>
      </c>
      <c r="F250" s="214"/>
      <c r="G250" s="22">
        <v>0</v>
      </c>
      <c r="H250" s="23">
        <v>0</v>
      </c>
      <c r="I250" s="24">
        <f t="shared" si="42"/>
        <v>7</v>
      </c>
    </row>
    <row r="251" spans="1:9" x14ac:dyDescent="0.25">
      <c r="A251" s="29" t="s">
        <v>16</v>
      </c>
      <c r="B251" s="18">
        <v>2.5838412103393851</v>
      </c>
      <c r="C251" s="18">
        <v>1.1249999957812503E-8</v>
      </c>
      <c r="D251" s="18">
        <v>6.2750824858324474</v>
      </c>
      <c r="E251" s="18">
        <v>0.14107629257816814</v>
      </c>
      <c r="F251" s="214"/>
      <c r="G251" s="18">
        <v>0</v>
      </c>
      <c r="H251" s="30">
        <v>0</v>
      </c>
      <c r="I251" s="16">
        <f t="shared" si="42"/>
        <v>9</v>
      </c>
    </row>
    <row r="252" spans="1:9" x14ac:dyDescent="0.25">
      <c r="A252" s="21" t="s">
        <v>17</v>
      </c>
      <c r="B252" s="22">
        <v>0</v>
      </c>
      <c r="C252" s="22">
        <v>0</v>
      </c>
      <c r="D252" s="22">
        <v>0</v>
      </c>
      <c r="E252" s="22">
        <v>0</v>
      </c>
      <c r="F252" s="214"/>
      <c r="G252" s="22">
        <v>0</v>
      </c>
      <c r="H252" s="23">
        <v>0</v>
      </c>
      <c r="I252" s="24">
        <f t="shared" si="42"/>
        <v>0</v>
      </c>
    </row>
    <row r="253" spans="1:9" x14ac:dyDescent="0.25">
      <c r="A253" s="29" t="s">
        <v>136</v>
      </c>
      <c r="B253" s="18">
        <v>37.356226494582558</v>
      </c>
      <c r="C253" s="18">
        <v>2.5413228132214294</v>
      </c>
      <c r="D253" s="18">
        <v>34.102450692196015</v>
      </c>
      <c r="E253" s="18">
        <v>0</v>
      </c>
      <c r="F253" s="214"/>
      <c r="G253" s="18">
        <v>0</v>
      </c>
      <c r="H253" s="30">
        <v>0</v>
      </c>
      <c r="I253" s="16">
        <f t="shared" si="42"/>
        <v>74</v>
      </c>
    </row>
    <row r="254" spans="1:9" x14ac:dyDescent="0.25">
      <c r="A254" s="21" t="s">
        <v>18</v>
      </c>
      <c r="B254" s="22">
        <v>0</v>
      </c>
      <c r="C254" s="22">
        <v>0</v>
      </c>
      <c r="D254" s="22">
        <v>0</v>
      </c>
      <c r="E254" s="22">
        <v>0</v>
      </c>
      <c r="F254" s="214"/>
      <c r="G254" s="22">
        <v>0</v>
      </c>
      <c r="H254" s="23">
        <v>0</v>
      </c>
      <c r="I254" s="24">
        <f t="shared" si="42"/>
        <v>0</v>
      </c>
    </row>
    <row r="255" spans="1:9" x14ac:dyDescent="0.25">
      <c r="A255" s="29" t="s">
        <v>19</v>
      </c>
      <c r="B255" s="18">
        <v>0</v>
      </c>
      <c r="C255" s="18">
        <v>0</v>
      </c>
      <c r="D255" s="18">
        <v>0</v>
      </c>
      <c r="E255" s="18">
        <v>0</v>
      </c>
      <c r="F255" s="214"/>
      <c r="G255" s="18">
        <v>0</v>
      </c>
      <c r="H255" s="30">
        <v>0</v>
      </c>
      <c r="I255" s="16">
        <f t="shared" si="42"/>
        <v>0</v>
      </c>
    </row>
    <row r="256" spans="1:9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42"/>
        <v>0</v>
      </c>
    </row>
    <row r="257" spans="1:9" x14ac:dyDescent="0.25">
      <c r="A257" s="32" t="s">
        <v>58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42"/>
        <v>0</v>
      </c>
    </row>
    <row r="258" spans="1:9" x14ac:dyDescent="0.25">
      <c r="A258" s="21" t="s">
        <v>21</v>
      </c>
      <c r="B258" s="22">
        <v>0</v>
      </c>
      <c r="C258" s="22">
        <v>0</v>
      </c>
      <c r="D258" s="22">
        <v>0</v>
      </c>
      <c r="E258" s="22">
        <v>0</v>
      </c>
      <c r="F258" s="214"/>
      <c r="G258" s="22">
        <v>0</v>
      </c>
      <c r="H258" s="23">
        <v>0</v>
      </c>
      <c r="I258" s="24">
        <f t="shared" si="42"/>
        <v>0</v>
      </c>
    </row>
    <row r="259" spans="1:9" x14ac:dyDescent="0.25">
      <c r="A259" s="32" t="s">
        <v>22</v>
      </c>
      <c r="B259" s="18">
        <v>0</v>
      </c>
      <c r="C259" s="18">
        <v>0</v>
      </c>
      <c r="D259" s="18">
        <v>0</v>
      </c>
      <c r="E259" s="18">
        <v>0</v>
      </c>
      <c r="F259" s="214"/>
      <c r="G259" s="18">
        <v>0</v>
      </c>
      <c r="H259" s="30">
        <v>0</v>
      </c>
      <c r="I259" s="16">
        <f t="shared" si="42"/>
        <v>0</v>
      </c>
    </row>
    <row r="260" spans="1:9" x14ac:dyDescent="0.25">
      <c r="A260" s="21" t="s">
        <v>23</v>
      </c>
      <c r="B260" s="22">
        <v>0</v>
      </c>
      <c r="C260" s="22">
        <v>0</v>
      </c>
      <c r="D260" s="22">
        <v>0</v>
      </c>
      <c r="E260" s="22">
        <v>0</v>
      </c>
      <c r="F260" s="214"/>
      <c r="G260" s="22">
        <v>0</v>
      </c>
      <c r="H260" s="23">
        <v>0</v>
      </c>
      <c r="I260" s="24">
        <f t="shared" si="42"/>
        <v>0</v>
      </c>
    </row>
    <row r="261" spans="1:9" ht="14.4" thickBot="1" x14ac:dyDescent="0.3">
      <c r="A261" s="32" t="s">
        <v>24</v>
      </c>
      <c r="B261" s="18">
        <v>1.6727609155413077</v>
      </c>
      <c r="C261" s="18">
        <v>4.0933524900093861E-3</v>
      </c>
      <c r="D261" s="18">
        <v>26.327652062159199</v>
      </c>
      <c r="E261" s="18">
        <v>16.652788102467035</v>
      </c>
      <c r="F261" s="215"/>
      <c r="G261" s="18">
        <v>31.990428439632439</v>
      </c>
      <c r="H261" s="30">
        <v>0.82787712770999766</v>
      </c>
      <c r="I261" s="16">
        <f t="shared" si="42"/>
        <v>77.475599999999986</v>
      </c>
    </row>
    <row r="262" spans="1:9" x14ac:dyDescent="0.25">
      <c r="A262" s="128" t="s">
        <v>25</v>
      </c>
      <c r="B262" s="129">
        <f>SUM(B241:B261)</f>
        <v>48.380509192666231</v>
      </c>
      <c r="C262" s="129">
        <f t="shared" ref="C262:H262" si="43">SUM(C241:C261)</f>
        <v>2.5482975415732687</v>
      </c>
      <c r="D262" s="129">
        <f t="shared" si="43"/>
        <v>68.93462336084805</v>
      </c>
      <c r="E262" s="129">
        <f t="shared" si="43"/>
        <v>17.067875825562083</v>
      </c>
      <c r="F262" s="129">
        <f t="shared" si="43"/>
        <v>0</v>
      </c>
      <c r="G262" s="129">
        <f t="shared" si="43"/>
        <v>31.990428439632439</v>
      </c>
      <c r="H262" s="130">
        <f t="shared" si="43"/>
        <v>0.82787712770999766</v>
      </c>
      <c r="I262" s="131">
        <f>SUM(I241:I261)</f>
        <v>169.74961148799207</v>
      </c>
    </row>
    <row r="263" spans="1:9" ht="15" thickBot="1" x14ac:dyDescent="0.35">
      <c r="A263" s="61" t="s">
        <v>86</v>
      </c>
      <c r="B263" s="98">
        <f>IF($I262=0,"-",B262/$I262)</f>
        <v>0.28501101574591009</v>
      </c>
      <c r="C263" s="98">
        <f t="shared" ref="C263:H263" si="44">IF($I262=0,"-",C262/$I262)</f>
        <v>1.5012096459222428E-2</v>
      </c>
      <c r="D263" s="98">
        <f t="shared" si="44"/>
        <v>0.40609591242407306</v>
      </c>
      <c r="E263" s="98">
        <f t="shared" si="44"/>
        <v>0.10054736311882193</v>
      </c>
      <c r="F263" s="98">
        <f t="shared" si="44"/>
        <v>0</v>
      </c>
      <c r="G263" s="98">
        <f t="shared" si="44"/>
        <v>0.18845656351852924</v>
      </c>
      <c r="H263" s="98">
        <f t="shared" si="44"/>
        <v>4.8770487334432629E-3</v>
      </c>
      <c r="I263" s="100">
        <f>SUM(B263:H263)</f>
        <v>1</v>
      </c>
    </row>
    <row r="264" spans="1:9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</row>
    <row r="265" spans="1:9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</row>
    <row r="266" spans="1:9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</row>
    <row r="267" spans="1:9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+B267+C267+D267+E267+G267+H267</f>
        <v>0</v>
      </c>
    </row>
    <row r="268" spans="1:9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45">+B268+C268+D268+E268+G268+H268</f>
        <v>0</v>
      </c>
    </row>
    <row r="269" spans="1:9" x14ac:dyDescent="0.25">
      <c r="A269" s="29" t="s">
        <v>8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45"/>
        <v>0</v>
      </c>
    </row>
    <row r="270" spans="1:9" x14ac:dyDescent="0.25">
      <c r="A270" s="21" t="s">
        <v>9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45"/>
        <v>0</v>
      </c>
    </row>
    <row r="271" spans="1:9" x14ac:dyDescent="0.25">
      <c r="A271" s="29" t="s">
        <v>10</v>
      </c>
      <c r="B271" s="18">
        <v>0</v>
      </c>
      <c r="C271" s="18">
        <v>0</v>
      </c>
      <c r="D271" s="18">
        <v>0</v>
      </c>
      <c r="E271" s="18">
        <v>0</v>
      </c>
      <c r="F271" s="214"/>
      <c r="G271" s="18">
        <v>0</v>
      </c>
      <c r="H271" s="30">
        <v>0</v>
      </c>
      <c r="I271" s="16">
        <f>+B271+C271+D271+E271+G271+H271</f>
        <v>0</v>
      </c>
    </row>
    <row r="272" spans="1:9" x14ac:dyDescent="0.25">
      <c r="A272" s="21" t="s">
        <v>11</v>
      </c>
      <c r="B272" s="22">
        <v>1.0068415518758453E-8</v>
      </c>
      <c r="C272" s="22">
        <v>1.0068415518758453E-8</v>
      </c>
      <c r="D272" s="22">
        <v>1.0068415518758453E-8</v>
      </c>
      <c r="E272" s="22">
        <v>5.5734580599033317E-4</v>
      </c>
      <c r="F272" s="214"/>
      <c r="G272" s="22">
        <v>0</v>
      </c>
      <c r="H272" s="23">
        <v>0</v>
      </c>
      <c r="I272" s="24">
        <f t="shared" si="45"/>
        <v>5.573760112368894E-4</v>
      </c>
    </row>
    <row r="273" spans="1:9" x14ac:dyDescent="0.25">
      <c r="A273" s="29" t="s">
        <v>12</v>
      </c>
      <c r="B273" s="18">
        <v>0</v>
      </c>
      <c r="C273" s="18">
        <v>0</v>
      </c>
      <c r="D273" s="18">
        <v>0</v>
      </c>
      <c r="E273" s="18">
        <v>0</v>
      </c>
      <c r="F273" s="214"/>
      <c r="G273" s="18">
        <v>0</v>
      </c>
      <c r="H273" s="30">
        <v>0</v>
      </c>
      <c r="I273" s="16">
        <f t="shared" si="45"/>
        <v>0</v>
      </c>
    </row>
    <row r="274" spans="1:9" x14ac:dyDescent="0.25">
      <c r="A274" s="21" t="s">
        <v>13</v>
      </c>
      <c r="B274" s="22">
        <v>9.0896356348660982E-9</v>
      </c>
      <c r="C274" s="22">
        <v>9.0896356348660982E-9</v>
      </c>
      <c r="D274" s="22">
        <v>9.0896356348660982E-9</v>
      </c>
      <c r="E274" s="22">
        <v>10.356336104195229</v>
      </c>
      <c r="F274" s="214"/>
      <c r="G274" s="22">
        <v>0</v>
      </c>
      <c r="H274" s="23">
        <v>0</v>
      </c>
      <c r="I274" s="24">
        <f t="shared" si="45"/>
        <v>10.356336131464136</v>
      </c>
    </row>
    <row r="275" spans="1:9" x14ac:dyDescent="0.25">
      <c r="A275" s="29" t="s">
        <v>14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45"/>
        <v>0</v>
      </c>
    </row>
    <row r="276" spans="1:9" x14ac:dyDescent="0.25">
      <c r="A276" s="21" t="s">
        <v>15</v>
      </c>
      <c r="B276" s="22">
        <v>4.8079094126153059</v>
      </c>
      <c r="C276" s="22">
        <v>5.4151469314032168</v>
      </c>
      <c r="D276" s="22">
        <v>2.7769436559814777</v>
      </c>
      <c r="E276" s="22">
        <v>0</v>
      </c>
      <c r="F276" s="214"/>
      <c r="G276" s="22">
        <v>0</v>
      </c>
      <c r="H276" s="23">
        <v>0</v>
      </c>
      <c r="I276" s="24">
        <f t="shared" si="45"/>
        <v>13.000000000000002</v>
      </c>
    </row>
    <row r="277" spans="1:9" x14ac:dyDescent="0.25">
      <c r="A277" s="29" t="s">
        <v>16</v>
      </c>
      <c r="B277" s="18">
        <v>0</v>
      </c>
      <c r="C277" s="18">
        <v>0</v>
      </c>
      <c r="D277" s="18">
        <v>0</v>
      </c>
      <c r="E277" s="18">
        <v>0</v>
      </c>
      <c r="F277" s="214"/>
      <c r="G277" s="18">
        <v>0</v>
      </c>
      <c r="H277" s="30">
        <v>0</v>
      </c>
      <c r="I277" s="16">
        <f t="shared" si="45"/>
        <v>0</v>
      </c>
    </row>
    <row r="278" spans="1:9" x14ac:dyDescent="0.25">
      <c r="A278" s="21" t="s">
        <v>17</v>
      </c>
      <c r="B278" s="22">
        <v>0</v>
      </c>
      <c r="C278" s="22">
        <v>0</v>
      </c>
      <c r="D278" s="22">
        <v>0</v>
      </c>
      <c r="E278" s="22">
        <v>0</v>
      </c>
      <c r="F278" s="214"/>
      <c r="G278" s="22">
        <v>0</v>
      </c>
      <c r="H278" s="23">
        <v>0</v>
      </c>
      <c r="I278" s="24">
        <f t="shared" si="45"/>
        <v>0</v>
      </c>
    </row>
    <row r="279" spans="1:9" x14ac:dyDescent="0.25">
      <c r="A279" s="29" t="s">
        <v>136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45"/>
        <v>0</v>
      </c>
    </row>
    <row r="280" spans="1:9" x14ac:dyDescent="0.25">
      <c r="A280" s="21" t="s">
        <v>18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45"/>
        <v>0</v>
      </c>
    </row>
    <row r="281" spans="1:9" x14ac:dyDescent="0.25">
      <c r="A281" s="29" t="s">
        <v>19</v>
      </c>
      <c r="B281" s="18">
        <v>0</v>
      </c>
      <c r="C281" s="18">
        <v>0</v>
      </c>
      <c r="D281" s="18">
        <v>0</v>
      </c>
      <c r="E281" s="18">
        <v>0</v>
      </c>
      <c r="F281" s="214"/>
      <c r="G281" s="18">
        <v>0</v>
      </c>
      <c r="H281" s="30">
        <v>0</v>
      </c>
      <c r="I281" s="16">
        <f t="shared" si="45"/>
        <v>0</v>
      </c>
    </row>
    <row r="282" spans="1:9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45"/>
        <v>0</v>
      </c>
    </row>
    <row r="283" spans="1:9" x14ac:dyDescent="0.25">
      <c r="A283" s="32" t="s">
        <v>58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45"/>
        <v>0</v>
      </c>
    </row>
    <row r="284" spans="1:9" x14ac:dyDescent="0.25">
      <c r="A284" s="21" t="s">
        <v>21</v>
      </c>
      <c r="B284" s="22">
        <v>0</v>
      </c>
      <c r="C284" s="22">
        <v>0</v>
      </c>
      <c r="D284" s="22">
        <v>0</v>
      </c>
      <c r="E284" s="22">
        <v>0</v>
      </c>
      <c r="F284" s="214"/>
      <c r="G284" s="22">
        <v>0</v>
      </c>
      <c r="H284" s="23">
        <v>0</v>
      </c>
      <c r="I284" s="24">
        <f t="shared" si="45"/>
        <v>0</v>
      </c>
    </row>
    <row r="285" spans="1:9" x14ac:dyDescent="0.25">
      <c r="A285" s="32" t="s">
        <v>22</v>
      </c>
      <c r="B285" s="18">
        <v>0</v>
      </c>
      <c r="C285" s="18">
        <v>0</v>
      </c>
      <c r="D285" s="18">
        <v>0</v>
      </c>
      <c r="E285" s="18">
        <v>0</v>
      </c>
      <c r="F285" s="214"/>
      <c r="G285" s="18">
        <v>0</v>
      </c>
      <c r="H285" s="30">
        <v>0</v>
      </c>
      <c r="I285" s="16">
        <f t="shared" si="45"/>
        <v>0</v>
      </c>
    </row>
    <row r="286" spans="1:9" x14ac:dyDescent="0.25">
      <c r="A286" s="21" t="s">
        <v>23</v>
      </c>
      <c r="B286" s="22">
        <v>0</v>
      </c>
      <c r="C286" s="22">
        <v>0</v>
      </c>
      <c r="D286" s="22">
        <v>0</v>
      </c>
      <c r="E286" s="22">
        <v>0</v>
      </c>
      <c r="F286" s="214"/>
      <c r="G286" s="22">
        <v>0</v>
      </c>
      <c r="H286" s="23">
        <v>0</v>
      </c>
      <c r="I286" s="24">
        <f t="shared" si="45"/>
        <v>0</v>
      </c>
    </row>
    <row r="287" spans="1:9" ht="14.4" thickBot="1" x14ac:dyDescent="0.3">
      <c r="A287" s="32" t="s">
        <v>24</v>
      </c>
      <c r="B287" s="18">
        <v>1.7084491787264173E-3</v>
      </c>
      <c r="C287" s="18">
        <v>7.7430221056182958E-9</v>
      </c>
      <c r="D287" s="18">
        <v>4.6413357407396987</v>
      </c>
      <c r="E287" s="18">
        <v>1.0623826467045165</v>
      </c>
      <c r="F287" s="215"/>
      <c r="G287" s="18">
        <v>8.6973155634037083E-2</v>
      </c>
      <c r="H287" s="30">
        <v>0</v>
      </c>
      <c r="I287" s="16">
        <f t="shared" si="45"/>
        <v>5.7923999999999998</v>
      </c>
    </row>
    <row r="288" spans="1:9" x14ac:dyDescent="0.25">
      <c r="A288" s="128" t="s">
        <v>25</v>
      </c>
      <c r="B288" s="129">
        <f>SUM(B267:B287)</f>
        <v>4.8096178809520831</v>
      </c>
      <c r="C288" s="129">
        <f t="shared" ref="C288:H288" si="46">SUM(C267:C287)</f>
        <v>5.4151469583042902</v>
      </c>
      <c r="D288" s="129">
        <f t="shared" si="46"/>
        <v>7.418279415879228</v>
      </c>
      <c r="E288" s="129">
        <f t="shared" si="46"/>
        <v>11.419276096705737</v>
      </c>
      <c r="F288" s="129">
        <f t="shared" si="46"/>
        <v>0</v>
      </c>
      <c r="G288" s="129">
        <f t="shared" si="46"/>
        <v>8.6973155634037083E-2</v>
      </c>
      <c r="H288" s="130">
        <f t="shared" si="46"/>
        <v>0</v>
      </c>
      <c r="I288" s="131">
        <f>SUM(I267:I287)</f>
        <v>29.149293507475377</v>
      </c>
    </row>
    <row r="289" spans="1:9" ht="15" thickBot="1" x14ac:dyDescent="0.35">
      <c r="A289" s="61" t="s">
        <v>86</v>
      </c>
      <c r="B289" s="98">
        <f>IF($I288=0,"-",B288/$I288)</f>
        <v>0.16499946661549961</v>
      </c>
      <c r="C289" s="98">
        <f t="shared" ref="C289:H289" si="47">IF($I288=0,"-",C288/$I288)</f>
        <v>0.18577283723585164</v>
      </c>
      <c r="D289" s="98">
        <f t="shared" si="47"/>
        <v>0.25449259735838192</v>
      </c>
      <c r="E289" s="98">
        <f t="shared" si="47"/>
        <v>0.39175138477291904</v>
      </c>
      <c r="F289" s="98">
        <f t="shared" si="47"/>
        <v>0</v>
      </c>
      <c r="G289" s="98">
        <f t="shared" si="47"/>
        <v>2.9837140173477172E-3</v>
      </c>
      <c r="H289" s="98">
        <f t="shared" si="47"/>
        <v>0</v>
      </c>
      <c r="I289" s="100">
        <f>SUM(B289:H289)</f>
        <v>1</v>
      </c>
    </row>
    <row r="290" spans="1:9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</row>
    <row r="291" spans="1:9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</row>
    <row r="292" spans="1:9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</row>
    <row r="293" spans="1:9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+B293+C293+D293+E293+G293+H293</f>
        <v>0</v>
      </c>
    </row>
    <row r="294" spans="1:9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48">+B294+C294+D294+E294+G294+H294</f>
        <v>0</v>
      </c>
    </row>
    <row r="295" spans="1:9" x14ac:dyDescent="0.25">
      <c r="A295" s="29" t="s">
        <v>8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48"/>
        <v>0</v>
      </c>
    </row>
    <row r="296" spans="1:9" x14ac:dyDescent="0.25">
      <c r="A296" s="21" t="s">
        <v>9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48"/>
        <v>0</v>
      </c>
    </row>
    <row r="297" spans="1:9" x14ac:dyDescent="0.25">
      <c r="A297" s="29" t="s">
        <v>10</v>
      </c>
      <c r="B297" s="18">
        <v>0</v>
      </c>
      <c r="C297" s="18">
        <v>0</v>
      </c>
      <c r="D297" s="18">
        <v>0</v>
      </c>
      <c r="E297" s="18">
        <v>0</v>
      </c>
      <c r="F297" s="214"/>
      <c r="G297" s="18">
        <v>0</v>
      </c>
      <c r="H297" s="30">
        <v>0</v>
      </c>
      <c r="I297" s="16">
        <f t="shared" si="48"/>
        <v>0</v>
      </c>
    </row>
    <row r="298" spans="1:9" x14ac:dyDescent="0.25">
      <c r="A298" s="21" t="s">
        <v>11</v>
      </c>
      <c r="B298" s="22">
        <v>0</v>
      </c>
      <c r="C298" s="22">
        <v>0</v>
      </c>
      <c r="D298" s="22">
        <v>0</v>
      </c>
      <c r="E298" s="22">
        <v>0</v>
      </c>
      <c r="F298" s="214"/>
      <c r="G298" s="22">
        <v>0</v>
      </c>
      <c r="H298" s="23">
        <v>0</v>
      </c>
      <c r="I298" s="24">
        <f t="shared" si="48"/>
        <v>0</v>
      </c>
    </row>
    <row r="299" spans="1:9" x14ac:dyDescent="0.25">
      <c r="A299" s="29" t="s">
        <v>12</v>
      </c>
      <c r="B299" s="18">
        <v>0</v>
      </c>
      <c r="C299" s="18">
        <v>0</v>
      </c>
      <c r="D299" s="18">
        <v>0</v>
      </c>
      <c r="E299" s="18">
        <v>0</v>
      </c>
      <c r="F299" s="214"/>
      <c r="G299" s="18">
        <v>0</v>
      </c>
      <c r="H299" s="30">
        <v>0</v>
      </c>
      <c r="I299" s="16">
        <f t="shared" si="48"/>
        <v>0</v>
      </c>
    </row>
    <row r="300" spans="1:9" x14ac:dyDescent="0.25">
      <c r="A300" s="21" t="s">
        <v>13</v>
      </c>
      <c r="B300" s="22">
        <v>0</v>
      </c>
      <c r="C300" s="22">
        <v>0</v>
      </c>
      <c r="D300" s="22">
        <v>0</v>
      </c>
      <c r="E300" s="22">
        <v>0.23835490206970417</v>
      </c>
      <c r="F300" s="214"/>
      <c r="G300" s="22">
        <v>0</v>
      </c>
      <c r="H300" s="23">
        <v>0</v>
      </c>
      <c r="I300" s="24">
        <f t="shared" si="48"/>
        <v>0.23835490206970417</v>
      </c>
    </row>
    <row r="301" spans="1:9" x14ac:dyDescent="0.25">
      <c r="A301" s="29" t="s">
        <v>14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48"/>
        <v>0</v>
      </c>
    </row>
    <row r="302" spans="1:9" x14ac:dyDescent="0.25">
      <c r="A302" s="21" t="s">
        <v>15</v>
      </c>
      <c r="B302" s="22">
        <v>28.647944587602545</v>
      </c>
      <c r="C302" s="22">
        <v>130.73721474253318</v>
      </c>
      <c r="D302" s="22">
        <v>6.6148406698642566</v>
      </c>
      <c r="E302" s="22">
        <v>0</v>
      </c>
      <c r="F302" s="214"/>
      <c r="G302" s="22">
        <v>0</v>
      </c>
      <c r="H302" s="23">
        <v>0</v>
      </c>
      <c r="I302" s="24">
        <f t="shared" si="48"/>
        <v>166</v>
      </c>
    </row>
    <row r="303" spans="1:9" x14ac:dyDescent="0.25">
      <c r="A303" s="29" t="s">
        <v>16</v>
      </c>
      <c r="B303" s="18">
        <v>9.2394146830798267E-3</v>
      </c>
      <c r="C303" s="18">
        <v>5.1318480974230276</v>
      </c>
      <c r="D303" s="18">
        <v>1.8589124878938916</v>
      </c>
      <c r="E303" s="18">
        <v>0</v>
      </c>
      <c r="F303" s="214"/>
      <c r="G303" s="18">
        <v>0</v>
      </c>
      <c r="H303" s="30">
        <v>0</v>
      </c>
      <c r="I303" s="16">
        <f t="shared" si="48"/>
        <v>6.9999999999999991</v>
      </c>
    </row>
    <row r="304" spans="1:9" x14ac:dyDescent="0.25">
      <c r="A304" s="21" t="s">
        <v>17</v>
      </c>
      <c r="B304" s="22">
        <v>0</v>
      </c>
      <c r="C304" s="22">
        <v>0</v>
      </c>
      <c r="D304" s="22">
        <v>0</v>
      </c>
      <c r="E304" s="22">
        <v>0</v>
      </c>
      <c r="F304" s="214"/>
      <c r="G304" s="22">
        <v>0</v>
      </c>
      <c r="H304" s="23">
        <v>0</v>
      </c>
      <c r="I304" s="24">
        <f t="shared" si="48"/>
        <v>0</v>
      </c>
    </row>
    <row r="305" spans="1:9" x14ac:dyDescent="0.25">
      <c r="A305" s="29" t="s">
        <v>136</v>
      </c>
      <c r="B305" s="18">
        <v>8.2485644394846318</v>
      </c>
      <c r="C305" s="18">
        <v>189.66424870717748</v>
      </c>
      <c r="D305" s="18">
        <v>16.010633811879067</v>
      </c>
      <c r="E305" s="18">
        <v>1.076553041458826</v>
      </c>
      <c r="F305" s="214"/>
      <c r="G305" s="18">
        <v>0</v>
      </c>
      <c r="H305" s="30">
        <v>0</v>
      </c>
      <c r="I305" s="16">
        <f t="shared" si="48"/>
        <v>215</v>
      </c>
    </row>
    <row r="306" spans="1:9" x14ac:dyDescent="0.25">
      <c r="A306" s="21" t="s">
        <v>18</v>
      </c>
      <c r="B306" s="22">
        <v>0</v>
      </c>
      <c r="C306" s="22">
        <v>0</v>
      </c>
      <c r="D306" s="22">
        <v>0</v>
      </c>
      <c r="E306" s="22">
        <v>0</v>
      </c>
      <c r="F306" s="214"/>
      <c r="G306" s="22">
        <v>0</v>
      </c>
      <c r="H306" s="23">
        <v>0</v>
      </c>
      <c r="I306" s="24">
        <f t="shared" si="48"/>
        <v>0</v>
      </c>
    </row>
    <row r="307" spans="1:9" x14ac:dyDescent="0.25">
      <c r="A307" s="29" t="s">
        <v>19</v>
      </c>
      <c r="B307" s="18">
        <v>0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48"/>
        <v>0</v>
      </c>
    </row>
    <row r="308" spans="1:9" x14ac:dyDescent="0.25">
      <c r="A308" s="21" t="s">
        <v>20</v>
      </c>
      <c r="B308" s="22">
        <v>2</v>
      </c>
      <c r="C308" s="22">
        <v>3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48"/>
        <v>5</v>
      </c>
    </row>
    <row r="309" spans="1:9" x14ac:dyDescent="0.25">
      <c r="A309" s="32" t="s">
        <v>58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48"/>
        <v>0</v>
      </c>
    </row>
    <row r="310" spans="1:9" x14ac:dyDescent="0.25">
      <c r="A310" s="21" t="s">
        <v>21</v>
      </c>
      <c r="B310" s="22">
        <v>2</v>
      </c>
      <c r="C310" s="22">
        <v>0</v>
      </c>
      <c r="D310" s="22">
        <v>0</v>
      </c>
      <c r="E310" s="22">
        <v>0</v>
      </c>
      <c r="F310" s="214"/>
      <c r="G310" s="22">
        <v>0</v>
      </c>
      <c r="H310" s="23">
        <v>0</v>
      </c>
      <c r="I310" s="24">
        <f t="shared" si="48"/>
        <v>2</v>
      </c>
    </row>
    <row r="311" spans="1:9" x14ac:dyDescent="0.25">
      <c r="A311" s="32" t="s">
        <v>22</v>
      </c>
      <c r="B311" s="18">
        <v>0</v>
      </c>
      <c r="C311" s="18">
        <v>0</v>
      </c>
      <c r="D311" s="18">
        <v>0</v>
      </c>
      <c r="E311" s="18">
        <v>0</v>
      </c>
      <c r="F311" s="214"/>
      <c r="G311" s="18">
        <v>0</v>
      </c>
      <c r="H311" s="30">
        <v>0</v>
      </c>
      <c r="I311" s="16">
        <f t="shared" si="48"/>
        <v>0</v>
      </c>
    </row>
    <row r="312" spans="1:9" x14ac:dyDescent="0.25">
      <c r="A312" s="21" t="s">
        <v>23</v>
      </c>
      <c r="B312" s="22">
        <v>1.7046741359588752E-2</v>
      </c>
      <c r="C312" s="22">
        <v>0.27620267042482433</v>
      </c>
      <c r="D312" s="22">
        <v>4.1550588215586909E-2</v>
      </c>
      <c r="E312" s="22">
        <v>0</v>
      </c>
      <c r="F312" s="214"/>
      <c r="G312" s="22">
        <v>0</v>
      </c>
      <c r="H312" s="23">
        <v>0</v>
      </c>
      <c r="I312" s="24">
        <f t="shared" si="48"/>
        <v>0.33479999999999999</v>
      </c>
    </row>
    <row r="313" spans="1:9" ht="14.4" thickBot="1" x14ac:dyDescent="0.3">
      <c r="A313" s="32" t="s">
        <v>24</v>
      </c>
      <c r="B313" s="18">
        <v>2.1229867139796745</v>
      </c>
      <c r="C313" s="18">
        <v>3.4718447412071733</v>
      </c>
      <c r="D313" s="18">
        <v>10.8065453186294</v>
      </c>
      <c r="E313" s="18">
        <v>120.02279310622264</v>
      </c>
      <c r="F313" s="215"/>
      <c r="G313" s="18">
        <v>11.777489054916931</v>
      </c>
      <c r="H313" s="30">
        <v>3.9141065044217535E-2</v>
      </c>
      <c r="I313" s="16">
        <f t="shared" si="48"/>
        <v>148.24080000000004</v>
      </c>
    </row>
    <row r="314" spans="1:9" x14ac:dyDescent="0.25">
      <c r="A314" s="128" t="s">
        <v>25</v>
      </c>
      <c r="B314" s="129">
        <f>SUM(B293:B313)</f>
        <v>43.045781897109521</v>
      </c>
      <c r="C314" s="129">
        <f t="shared" ref="C314:H314" si="49">SUM(C293:C313)</f>
        <v>332.28135895876568</v>
      </c>
      <c r="D314" s="129">
        <f t="shared" si="49"/>
        <v>35.332482876482203</v>
      </c>
      <c r="E314" s="129">
        <f t="shared" si="49"/>
        <v>121.33770104975116</v>
      </c>
      <c r="F314" s="129">
        <f t="shared" si="49"/>
        <v>0</v>
      </c>
      <c r="G314" s="129">
        <f t="shared" si="49"/>
        <v>11.777489054916931</v>
      </c>
      <c r="H314" s="130">
        <f t="shared" si="49"/>
        <v>3.9141065044217535E-2</v>
      </c>
      <c r="I314" s="131">
        <f>SUM(I293:I313)</f>
        <v>543.81395490206978</v>
      </c>
    </row>
    <row r="315" spans="1:9" ht="15" thickBot="1" x14ac:dyDescent="0.35">
      <c r="A315" s="61" t="s">
        <v>86</v>
      </c>
      <c r="B315" s="98">
        <f>IF($I314=0,"-",B314/$I314)</f>
        <v>7.9155346252306497E-2</v>
      </c>
      <c r="C315" s="98">
        <f t="shared" ref="C315:H315" si="50">IF($I314=0,"-",C314/$I314)</f>
        <v>0.61102028729403057</v>
      </c>
      <c r="D315" s="98">
        <f t="shared" si="50"/>
        <v>6.4971637005609553E-2</v>
      </c>
      <c r="E315" s="98">
        <f t="shared" si="50"/>
        <v>0.22312355164111539</v>
      </c>
      <c r="F315" s="98">
        <f t="shared" si="50"/>
        <v>0</v>
      </c>
      <c r="G315" s="98">
        <f t="shared" si="50"/>
        <v>2.1657202704623173E-2</v>
      </c>
      <c r="H315" s="98">
        <f t="shared" si="50"/>
        <v>7.1975102314662142E-5</v>
      </c>
      <c r="I315" s="100">
        <f>SUM(B315:H315)</f>
        <v>0.99999999999999989</v>
      </c>
    </row>
    <row r="316" spans="1:9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</row>
    <row r="317" spans="1:9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</row>
    <row r="318" spans="1:9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</row>
    <row r="319" spans="1:9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v>0</v>
      </c>
    </row>
    <row r="320" spans="1:9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v>0</v>
      </c>
    </row>
    <row r="321" spans="1:9" x14ac:dyDescent="0.25">
      <c r="A321" s="29" t="s">
        <v>8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v>0</v>
      </c>
    </row>
    <row r="322" spans="1:9" x14ac:dyDescent="0.25">
      <c r="A322" s="21" t="s">
        <v>9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v>0</v>
      </c>
    </row>
    <row r="323" spans="1:9" x14ac:dyDescent="0.25">
      <c r="A323" s="29" t="s">
        <v>10</v>
      </c>
      <c r="B323" s="18">
        <v>0</v>
      </c>
      <c r="C323" s="18">
        <v>0</v>
      </c>
      <c r="D323" s="18">
        <v>0</v>
      </c>
      <c r="E323" s="18">
        <v>0</v>
      </c>
      <c r="F323" s="214"/>
      <c r="G323" s="18">
        <v>0</v>
      </c>
      <c r="H323" s="30">
        <v>0</v>
      </c>
      <c r="I323" s="16">
        <v>0</v>
      </c>
    </row>
    <row r="324" spans="1:9" x14ac:dyDescent="0.25">
      <c r="A324" s="21" t="s">
        <v>11</v>
      </c>
      <c r="B324" s="22">
        <v>1.0068943811613514E-8</v>
      </c>
      <c r="C324" s="22">
        <v>0</v>
      </c>
      <c r="D324" s="22">
        <v>0</v>
      </c>
      <c r="E324" s="22">
        <v>5.8390793620128447E-3</v>
      </c>
      <c r="F324" s="214"/>
      <c r="G324" s="22">
        <v>0</v>
      </c>
      <c r="H324" s="23">
        <v>0</v>
      </c>
      <c r="I324" s="24">
        <v>5.8390894309566562E-3</v>
      </c>
    </row>
    <row r="325" spans="1:9" x14ac:dyDescent="0.25">
      <c r="A325" s="29" t="s">
        <v>12</v>
      </c>
      <c r="B325" s="18">
        <v>0</v>
      </c>
      <c r="C325" s="18">
        <v>0</v>
      </c>
      <c r="D325" s="18">
        <v>0</v>
      </c>
      <c r="E325" s="18">
        <v>0</v>
      </c>
      <c r="F325" s="214"/>
      <c r="G325" s="18">
        <v>0</v>
      </c>
      <c r="H325" s="30">
        <v>0</v>
      </c>
      <c r="I325" s="16">
        <v>0</v>
      </c>
    </row>
    <row r="326" spans="1:9" x14ac:dyDescent="0.25">
      <c r="A326" s="21" t="s">
        <v>13</v>
      </c>
      <c r="B326" s="22">
        <v>9.0896352581712418E-9</v>
      </c>
      <c r="C326" s="22">
        <v>0.18828228986505147</v>
      </c>
      <c r="D326" s="22">
        <v>0</v>
      </c>
      <c r="E326" s="22">
        <v>1.7947372286577688E-2</v>
      </c>
      <c r="F326" s="214"/>
      <c r="G326" s="22">
        <v>0</v>
      </c>
      <c r="H326" s="23">
        <v>0</v>
      </c>
      <c r="I326" s="24">
        <v>0.20622967124126443</v>
      </c>
    </row>
    <row r="327" spans="1:9" x14ac:dyDescent="0.25">
      <c r="A327" s="29" t="s">
        <v>14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v>0</v>
      </c>
    </row>
    <row r="328" spans="1:9" x14ac:dyDescent="0.25">
      <c r="A328" s="21" t="s">
        <v>15</v>
      </c>
      <c r="B328" s="22">
        <v>0</v>
      </c>
      <c r="C328" s="22">
        <v>0</v>
      </c>
      <c r="D328" s="22">
        <v>0</v>
      </c>
      <c r="E328" s="22">
        <v>0</v>
      </c>
      <c r="F328" s="214"/>
      <c r="G328" s="22">
        <v>0</v>
      </c>
      <c r="H328" s="23">
        <v>0</v>
      </c>
      <c r="I328" s="24">
        <v>0</v>
      </c>
    </row>
    <row r="329" spans="1:9" x14ac:dyDescent="0.25">
      <c r="A329" s="29" t="s">
        <v>16</v>
      </c>
      <c r="B329" s="18">
        <v>0</v>
      </c>
      <c r="C329" s="18">
        <v>0</v>
      </c>
      <c r="D329" s="18">
        <v>0</v>
      </c>
      <c r="E329" s="18">
        <v>0</v>
      </c>
      <c r="F329" s="214"/>
      <c r="G329" s="18">
        <v>0</v>
      </c>
      <c r="H329" s="30">
        <v>0</v>
      </c>
      <c r="I329" s="16">
        <v>0</v>
      </c>
    </row>
    <row r="330" spans="1:9" x14ac:dyDescent="0.25">
      <c r="A330" s="21" t="s">
        <v>17</v>
      </c>
      <c r="B330" s="22">
        <v>0</v>
      </c>
      <c r="C330" s="22">
        <v>0</v>
      </c>
      <c r="D330" s="22">
        <v>0</v>
      </c>
      <c r="E330" s="22">
        <v>0</v>
      </c>
      <c r="F330" s="214"/>
      <c r="G330" s="22">
        <v>0</v>
      </c>
      <c r="H330" s="23">
        <v>0</v>
      </c>
      <c r="I330" s="24">
        <v>0</v>
      </c>
    </row>
    <row r="331" spans="1:9" x14ac:dyDescent="0.25">
      <c r="A331" s="29" t="s">
        <v>136</v>
      </c>
      <c r="B331" s="18">
        <v>26.115643571909263</v>
      </c>
      <c r="C331" s="18">
        <v>41.601195862699775</v>
      </c>
      <c r="D331" s="18">
        <v>15.308096196576402</v>
      </c>
      <c r="E331" s="18">
        <v>14.975064368814541</v>
      </c>
      <c r="F331" s="214"/>
      <c r="G331" s="18">
        <v>0</v>
      </c>
      <c r="H331" s="30">
        <v>0</v>
      </c>
      <c r="I331" s="16">
        <v>97.999999999999986</v>
      </c>
    </row>
    <row r="332" spans="1:9" x14ac:dyDescent="0.25">
      <c r="A332" s="21" t="s">
        <v>18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v>0</v>
      </c>
    </row>
    <row r="333" spans="1:9" x14ac:dyDescent="0.25">
      <c r="A333" s="29" t="s">
        <v>19</v>
      </c>
      <c r="B333" s="18">
        <v>0</v>
      </c>
      <c r="C333" s="18">
        <v>0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v>0</v>
      </c>
    </row>
    <row r="334" spans="1:9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v>0</v>
      </c>
    </row>
    <row r="335" spans="1:9" x14ac:dyDescent="0.25">
      <c r="A335" s="32" t="s">
        <v>58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v>0</v>
      </c>
    </row>
    <row r="336" spans="1:9" x14ac:dyDescent="0.25">
      <c r="A336" s="21" t="s">
        <v>21</v>
      </c>
      <c r="B336" s="22">
        <v>0</v>
      </c>
      <c r="C336" s="22">
        <v>0</v>
      </c>
      <c r="D336" s="22">
        <v>0</v>
      </c>
      <c r="E336" s="22">
        <v>0</v>
      </c>
      <c r="F336" s="214"/>
      <c r="G336" s="22">
        <v>0</v>
      </c>
      <c r="H336" s="23">
        <v>0</v>
      </c>
      <c r="I336" s="24">
        <v>0</v>
      </c>
    </row>
    <row r="337" spans="1:9" x14ac:dyDescent="0.25">
      <c r="A337" s="32" t="s">
        <v>22</v>
      </c>
      <c r="B337" s="18">
        <v>0</v>
      </c>
      <c r="C337" s="18">
        <v>0</v>
      </c>
      <c r="D337" s="18">
        <v>0</v>
      </c>
      <c r="E337" s="18">
        <v>0</v>
      </c>
      <c r="F337" s="214"/>
      <c r="G337" s="18">
        <v>0</v>
      </c>
      <c r="H337" s="30">
        <v>0</v>
      </c>
      <c r="I337" s="16">
        <v>0</v>
      </c>
    </row>
    <row r="338" spans="1:9" x14ac:dyDescent="0.25">
      <c r="A338" s="21" t="s">
        <v>23</v>
      </c>
      <c r="B338" s="22">
        <v>0.2435744868268849</v>
      </c>
      <c r="C338" s="22">
        <v>0</v>
      </c>
      <c r="D338" s="22">
        <v>0.58442551317311509</v>
      </c>
      <c r="E338" s="22">
        <v>0</v>
      </c>
      <c r="F338" s="214"/>
      <c r="G338" s="22">
        <v>0</v>
      </c>
      <c r="H338" s="23">
        <v>0</v>
      </c>
      <c r="I338" s="24">
        <v>0.82799999999999996</v>
      </c>
    </row>
    <row r="339" spans="1:9" ht="14.4" thickBot="1" x14ac:dyDescent="0.3">
      <c r="A339" s="32" t="s">
        <v>24</v>
      </c>
      <c r="B339" s="18">
        <v>1.1421986034184339</v>
      </c>
      <c r="C339" s="18">
        <v>0.74352881381024571</v>
      </c>
      <c r="D339" s="18">
        <v>1.8351302959122109</v>
      </c>
      <c r="E339" s="18">
        <v>54.560833098953111</v>
      </c>
      <c r="F339" s="215"/>
      <c r="G339" s="18">
        <v>4.38350918790601</v>
      </c>
      <c r="H339" s="30">
        <v>0</v>
      </c>
      <c r="I339" s="16">
        <f t="shared" ref="I339" si="51">+B339+C339+D339+E339+G339+H339</f>
        <v>62.665200000000006</v>
      </c>
    </row>
    <row r="340" spans="1:9" x14ac:dyDescent="0.25">
      <c r="A340" s="128" t="s">
        <v>25</v>
      </c>
      <c r="B340" s="129">
        <f>SUM(B319:B339)</f>
        <v>27.50141668131316</v>
      </c>
      <c r="C340" s="129">
        <f t="shared" ref="C340:H340" si="52">SUM(C319:C339)</f>
        <v>42.533006966375069</v>
      </c>
      <c r="D340" s="129">
        <f t="shared" si="52"/>
        <v>17.727652005661728</v>
      </c>
      <c r="E340" s="129">
        <f t="shared" si="52"/>
        <v>69.559683919416244</v>
      </c>
      <c r="F340" s="129">
        <f t="shared" si="52"/>
        <v>0</v>
      </c>
      <c r="G340" s="129">
        <f t="shared" si="52"/>
        <v>4.38350918790601</v>
      </c>
      <c r="H340" s="130">
        <f t="shared" si="52"/>
        <v>0</v>
      </c>
      <c r="I340" s="131">
        <f>SUM(I319:I339)</f>
        <v>161.70526876067223</v>
      </c>
    </row>
    <row r="341" spans="1:9" ht="15" thickBot="1" x14ac:dyDescent="0.35">
      <c r="A341" s="61" t="s">
        <v>86</v>
      </c>
      <c r="B341" s="98">
        <f>IF($I340=0,"-",B340/$I340)</f>
        <v>0.17007124685600647</v>
      </c>
      <c r="C341" s="98">
        <f t="shared" ref="C341:H341" si="53">IF($I340=0,"-",C340/$I340)</f>
        <v>0.26302796001857531</v>
      </c>
      <c r="D341" s="98">
        <f t="shared" si="53"/>
        <v>0.10962940256386505</v>
      </c>
      <c r="E341" s="98">
        <f t="shared" si="53"/>
        <v>0.4301633734789822</v>
      </c>
      <c r="F341" s="98">
        <f t="shared" si="53"/>
        <v>0</v>
      </c>
      <c r="G341" s="98">
        <f t="shared" si="53"/>
        <v>2.710801708257083E-2</v>
      </c>
      <c r="H341" s="98">
        <f t="shared" si="53"/>
        <v>0</v>
      </c>
      <c r="I341" s="100">
        <f>SUM(B341:H341)</f>
        <v>1</v>
      </c>
    </row>
    <row r="342" spans="1:9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</row>
    <row r="343" spans="1:9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</row>
    <row r="344" spans="1:9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</row>
    <row r="345" spans="1:9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+B345+C345+D345+E345+G345+H345</f>
        <v>0</v>
      </c>
    </row>
    <row r="346" spans="1:9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54">+B346+C346+D346+E346+G346+H346</f>
        <v>0</v>
      </c>
    </row>
    <row r="347" spans="1:9" x14ac:dyDescent="0.25">
      <c r="A347" s="29" t="s">
        <v>8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54"/>
        <v>0</v>
      </c>
    </row>
    <row r="348" spans="1:9" x14ac:dyDescent="0.25">
      <c r="A348" s="21" t="s">
        <v>9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54"/>
        <v>0</v>
      </c>
    </row>
    <row r="349" spans="1:9" x14ac:dyDescent="0.25">
      <c r="A349" s="29" t="s">
        <v>10</v>
      </c>
      <c r="B349" s="18">
        <v>0</v>
      </c>
      <c r="C349" s="18">
        <v>0</v>
      </c>
      <c r="D349" s="18">
        <v>0</v>
      </c>
      <c r="E349" s="18">
        <v>0</v>
      </c>
      <c r="F349" s="214"/>
      <c r="G349" s="18">
        <v>0</v>
      </c>
      <c r="H349" s="30">
        <v>0</v>
      </c>
      <c r="I349" s="16">
        <f t="shared" si="54"/>
        <v>0</v>
      </c>
    </row>
    <row r="350" spans="1:9" x14ac:dyDescent="0.25">
      <c r="A350" s="21" t="s">
        <v>11</v>
      </c>
      <c r="B350" s="22">
        <v>1.0068721317580646E-8</v>
      </c>
      <c r="C350" s="22">
        <v>1.0068721317580646E-8</v>
      </c>
      <c r="D350" s="22">
        <v>1.0068721317580646E-8</v>
      </c>
      <c r="E350" s="22">
        <v>1.6906700372379562E-3</v>
      </c>
      <c r="F350" s="214"/>
      <c r="G350" s="22">
        <v>0</v>
      </c>
      <c r="H350" s="23">
        <v>0</v>
      </c>
      <c r="I350" s="24">
        <f t="shared" si="54"/>
        <v>1.6907002434019089E-3</v>
      </c>
    </row>
    <row r="351" spans="1:9" x14ac:dyDescent="0.25">
      <c r="A351" s="29" t="s">
        <v>12</v>
      </c>
      <c r="B351" s="18">
        <v>0</v>
      </c>
      <c r="C351" s="18">
        <v>0</v>
      </c>
      <c r="D351" s="18">
        <v>0</v>
      </c>
      <c r="E351" s="18">
        <v>0</v>
      </c>
      <c r="F351" s="214"/>
      <c r="G351" s="18">
        <v>0</v>
      </c>
      <c r="H351" s="30">
        <v>0</v>
      </c>
      <c r="I351" s="16">
        <f t="shared" si="54"/>
        <v>0</v>
      </c>
    </row>
    <row r="352" spans="1:9" x14ac:dyDescent="0.25">
      <c r="A352" s="21" t="s">
        <v>13</v>
      </c>
      <c r="B352" s="22">
        <v>9.0896350228544082E-9</v>
      </c>
      <c r="C352" s="22">
        <v>9.0896350228544082E-9</v>
      </c>
      <c r="D352" s="22">
        <v>9.0896350228544082E-9</v>
      </c>
      <c r="E352" s="22">
        <v>0.51967657508979004</v>
      </c>
      <c r="F352" s="214"/>
      <c r="G352" s="22">
        <v>0</v>
      </c>
      <c r="H352" s="23">
        <v>0</v>
      </c>
      <c r="I352" s="24">
        <f t="shared" si="54"/>
        <v>0.51967660235869506</v>
      </c>
    </row>
    <row r="353" spans="1:9" x14ac:dyDescent="0.25">
      <c r="A353" s="29" t="s">
        <v>14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54"/>
        <v>0</v>
      </c>
    </row>
    <row r="354" spans="1:9" x14ac:dyDescent="0.25">
      <c r="A354" s="21" t="s">
        <v>15</v>
      </c>
      <c r="B354" s="22">
        <v>0</v>
      </c>
      <c r="C354" s="22">
        <v>0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54"/>
        <v>0</v>
      </c>
    </row>
    <row r="355" spans="1:9" x14ac:dyDescent="0.25">
      <c r="A355" s="29" t="s">
        <v>16</v>
      </c>
      <c r="B355" s="18">
        <v>0</v>
      </c>
      <c r="C355" s="18">
        <v>0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16">
        <f t="shared" si="54"/>
        <v>0</v>
      </c>
    </row>
    <row r="356" spans="1:9" x14ac:dyDescent="0.25">
      <c r="A356" s="21" t="s">
        <v>17</v>
      </c>
      <c r="B356" s="22">
        <v>0</v>
      </c>
      <c r="C356" s="22">
        <v>0</v>
      </c>
      <c r="D356" s="22">
        <v>0</v>
      </c>
      <c r="E356" s="22">
        <v>0</v>
      </c>
      <c r="F356" s="214"/>
      <c r="G356" s="22">
        <v>0</v>
      </c>
      <c r="H356" s="23">
        <v>0</v>
      </c>
      <c r="I356" s="24">
        <f t="shared" si="54"/>
        <v>0</v>
      </c>
    </row>
    <row r="357" spans="1:9" x14ac:dyDescent="0.25">
      <c r="A357" s="29" t="s">
        <v>136</v>
      </c>
      <c r="B357" s="18">
        <v>2.0607809662663414</v>
      </c>
      <c r="C357" s="18">
        <v>55.366190257935472</v>
      </c>
      <c r="D357" s="18">
        <v>70.573028761885155</v>
      </c>
      <c r="E357" s="18">
        <v>1.3913043472211722E-8</v>
      </c>
      <c r="F357" s="214"/>
      <c r="G357" s="18">
        <v>0</v>
      </c>
      <c r="H357" s="30">
        <v>0</v>
      </c>
      <c r="I357" s="16">
        <f t="shared" si="54"/>
        <v>128.00000000000003</v>
      </c>
    </row>
    <row r="358" spans="1:9" x14ac:dyDescent="0.25">
      <c r="A358" s="21" t="s">
        <v>18</v>
      </c>
      <c r="B358" s="22">
        <v>0</v>
      </c>
      <c r="C358" s="22">
        <v>0</v>
      </c>
      <c r="D358" s="22">
        <v>0</v>
      </c>
      <c r="E358" s="22">
        <v>0</v>
      </c>
      <c r="F358" s="214"/>
      <c r="G358" s="22">
        <v>0</v>
      </c>
      <c r="H358" s="23">
        <v>0</v>
      </c>
      <c r="I358" s="24">
        <f t="shared" si="54"/>
        <v>0</v>
      </c>
    </row>
    <row r="359" spans="1:9" x14ac:dyDescent="0.25">
      <c r="A359" s="29" t="s">
        <v>19</v>
      </c>
      <c r="B359" s="18">
        <v>0</v>
      </c>
      <c r="C359" s="18">
        <v>0</v>
      </c>
      <c r="D359" s="18">
        <v>0</v>
      </c>
      <c r="E359" s="18">
        <v>0</v>
      </c>
      <c r="F359" s="214"/>
      <c r="G359" s="18">
        <v>0</v>
      </c>
      <c r="H359" s="30">
        <v>0</v>
      </c>
      <c r="I359" s="16">
        <f t="shared" si="54"/>
        <v>0</v>
      </c>
    </row>
    <row r="360" spans="1:9" x14ac:dyDescent="0.25">
      <c r="A360" s="21" t="s">
        <v>20</v>
      </c>
      <c r="B360" s="22">
        <v>9.7771009774124548E-2</v>
      </c>
      <c r="C360" s="22">
        <v>5.2634831535988074</v>
      </c>
      <c r="D360" s="22">
        <v>1.6387458288492893</v>
      </c>
      <c r="E360" s="22">
        <v>7.7777777432098759E-9</v>
      </c>
      <c r="F360" s="214"/>
      <c r="G360" s="22">
        <v>0</v>
      </c>
      <c r="H360" s="23">
        <v>0</v>
      </c>
      <c r="I360" s="24">
        <f t="shared" si="54"/>
        <v>6.9999999999999991</v>
      </c>
    </row>
    <row r="361" spans="1:9" x14ac:dyDescent="0.25">
      <c r="A361" s="32" t="s">
        <v>58</v>
      </c>
      <c r="B361" s="18">
        <v>1.0365093684951017</v>
      </c>
      <c r="C361" s="18">
        <v>1.757791619252004</v>
      </c>
      <c r="D361" s="18">
        <v>3.2056989522528969</v>
      </c>
      <c r="E361" s="18">
        <v>5.99999976000001E-8</v>
      </c>
      <c r="F361" s="214"/>
      <c r="G361" s="18">
        <v>0</v>
      </c>
      <c r="H361" s="30">
        <v>0</v>
      </c>
      <c r="I361" s="16">
        <f t="shared" si="54"/>
        <v>6</v>
      </c>
    </row>
    <row r="362" spans="1:9" x14ac:dyDescent="0.25">
      <c r="A362" s="21" t="s">
        <v>21</v>
      </c>
      <c r="B362" s="22">
        <v>0.25</v>
      </c>
      <c r="C362" s="22">
        <v>0.25</v>
      </c>
      <c r="D362" s="22">
        <v>0.25</v>
      </c>
      <c r="E362" s="22">
        <v>0.25</v>
      </c>
      <c r="F362" s="214"/>
      <c r="G362" s="22">
        <v>0</v>
      </c>
      <c r="H362" s="23">
        <v>0</v>
      </c>
      <c r="I362" s="24">
        <f t="shared" si="54"/>
        <v>1</v>
      </c>
    </row>
    <row r="363" spans="1:9" x14ac:dyDescent="0.25">
      <c r="A363" s="32" t="s">
        <v>22</v>
      </c>
      <c r="B363" s="18">
        <v>0</v>
      </c>
      <c r="C363" s="18">
        <v>0</v>
      </c>
      <c r="D363" s="18">
        <v>0</v>
      </c>
      <c r="E363" s="18">
        <v>0</v>
      </c>
      <c r="F363" s="214"/>
      <c r="G363" s="18">
        <v>0</v>
      </c>
      <c r="H363" s="30">
        <v>0</v>
      </c>
      <c r="I363" s="16">
        <f t="shared" si="54"/>
        <v>0</v>
      </c>
    </row>
    <row r="364" spans="1:9" x14ac:dyDescent="0.25">
      <c r="A364" s="21" t="s">
        <v>23</v>
      </c>
      <c r="B364" s="22">
        <v>0</v>
      </c>
      <c r="C364" s="22">
        <v>0</v>
      </c>
      <c r="D364" s="22">
        <v>0</v>
      </c>
      <c r="E364" s="22">
        <v>0</v>
      </c>
      <c r="F364" s="214"/>
      <c r="G364" s="22">
        <v>0</v>
      </c>
      <c r="H364" s="23">
        <v>0</v>
      </c>
      <c r="I364" s="24">
        <f t="shared" si="54"/>
        <v>0</v>
      </c>
    </row>
    <row r="365" spans="1:9" ht="14.4" thickBot="1" x14ac:dyDescent="0.3">
      <c r="A365" s="32" t="s">
        <v>24</v>
      </c>
      <c r="B365" s="18">
        <v>0.83003696993081377</v>
      </c>
      <c r="C365" s="18">
        <v>1.3710529292576594</v>
      </c>
      <c r="D365" s="18">
        <v>0.80684606237562873</v>
      </c>
      <c r="E365" s="18">
        <v>133.59609388419443</v>
      </c>
      <c r="F365" s="215"/>
      <c r="G365" s="18">
        <v>1.7186766819235222</v>
      </c>
      <c r="H365" s="30">
        <v>7.2934723179450605E-3</v>
      </c>
      <c r="I365" s="16">
        <f t="shared" si="54"/>
        <v>138.32999999999998</v>
      </c>
    </row>
    <row r="366" spans="1:9" x14ac:dyDescent="0.25">
      <c r="A366" s="128" t="s">
        <v>25</v>
      </c>
      <c r="B366" s="129">
        <f>SUM(B345:B365)</f>
        <v>4.2750983336247375</v>
      </c>
      <c r="C366" s="129">
        <f t="shared" ref="C366:H366" si="55">SUM(C345:C365)</f>
        <v>64.008517979202296</v>
      </c>
      <c r="D366" s="129">
        <f t="shared" si="55"/>
        <v>76.474319624521328</v>
      </c>
      <c r="E366" s="129">
        <f t="shared" si="55"/>
        <v>134.36746121101228</v>
      </c>
      <c r="F366" s="129">
        <f t="shared" si="55"/>
        <v>0</v>
      </c>
      <c r="G366" s="129">
        <f t="shared" si="55"/>
        <v>1.7186766819235222</v>
      </c>
      <c r="H366" s="130">
        <f t="shared" si="55"/>
        <v>7.2934723179450605E-3</v>
      </c>
      <c r="I366" s="131">
        <f>SUM(I345:I365)</f>
        <v>280.85136730260211</v>
      </c>
    </row>
    <row r="367" spans="1:9" ht="15" thickBot="1" x14ac:dyDescent="0.35">
      <c r="A367" s="61" t="s">
        <v>86</v>
      </c>
      <c r="B367" s="98">
        <f>IF($I366=0,"-",B366/$I366)</f>
        <v>1.5221924588383973E-2</v>
      </c>
      <c r="C367" s="98">
        <f t="shared" ref="C367:H367" si="56">IF($I366=0,"-",C366/$I366)</f>
        <v>0.22790887078088029</v>
      </c>
      <c r="D367" s="98">
        <f t="shared" si="56"/>
        <v>0.27229463170860907</v>
      </c>
      <c r="E367" s="98">
        <f t="shared" si="56"/>
        <v>0.47842907977100441</v>
      </c>
      <c r="F367" s="98">
        <f t="shared" si="56"/>
        <v>0</v>
      </c>
      <c r="G367" s="98">
        <f t="shared" si="56"/>
        <v>6.1195239974450302E-3</v>
      </c>
      <c r="H367" s="98">
        <f t="shared" si="56"/>
        <v>2.5969153677242879E-5</v>
      </c>
      <c r="I367" s="100">
        <f>SUM(B367:H367)</f>
        <v>1</v>
      </c>
    </row>
    <row r="368" spans="1:9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</row>
    <row r="369" spans="1:9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</row>
    <row r="370" spans="1:9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</row>
    <row r="371" spans="1:9" x14ac:dyDescent="0.25">
      <c r="A371" s="13" t="s">
        <v>6</v>
      </c>
      <c r="B371" s="14">
        <v>1</v>
      </c>
      <c r="C371" s="14">
        <v>1</v>
      </c>
      <c r="D371" s="14">
        <v>1</v>
      </c>
      <c r="E371" s="14">
        <v>1</v>
      </c>
      <c r="F371" s="213"/>
      <c r="G371" s="14">
        <v>0</v>
      </c>
      <c r="H371" s="15">
        <v>0</v>
      </c>
      <c r="I371" s="16">
        <f>+B371+C371+D371+E371+G371+H371</f>
        <v>4</v>
      </c>
    </row>
    <row r="372" spans="1:9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57">+B372+C372+D372+E372+G372+H372</f>
        <v>0</v>
      </c>
    </row>
    <row r="373" spans="1:9" x14ac:dyDescent="0.25">
      <c r="A373" s="29" t="s">
        <v>8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57"/>
        <v>0</v>
      </c>
    </row>
    <row r="374" spans="1:9" x14ac:dyDescent="0.25">
      <c r="A374" s="21" t="s">
        <v>9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57"/>
        <v>0</v>
      </c>
    </row>
    <row r="375" spans="1:9" x14ac:dyDescent="0.25">
      <c r="A375" s="29" t="s">
        <v>10</v>
      </c>
      <c r="B375" s="18">
        <v>0</v>
      </c>
      <c r="C375" s="18">
        <v>0</v>
      </c>
      <c r="D375" s="18">
        <v>0</v>
      </c>
      <c r="E375" s="18">
        <v>0</v>
      </c>
      <c r="F375" s="214"/>
      <c r="G375" s="18">
        <v>0</v>
      </c>
      <c r="H375" s="30">
        <v>0</v>
      </c>
      <c r="I375" s="16">
        <f t="shared" si="57"/>
        <v>0</v>
      </c>
    </row>
    <row r="376" spans="1:9" x14ac:dyDescent="0.25">
      <c r="A376" s="21" t="s">
        <v>11</v>
      </c>
      <c r="B376" s="22">
        <v>1.0068960096094359E-8</v>
      </c>
      <c r="C376" s="22">
        <v>1.0068960096094359E-8</v>
      </c>
      <c r="D376" s="22">
        <v>1.0068960096094359E-8</v>
      </c>
      <c r="E376" s="22">
        <v>0.37602996037025427</v>
      </c>
      <c r="F376" s="214"/>
      <c r="G376" s="22">
        <v>0</v>
      </c>
      <c r="H376" s="23">
        <v>0</v>
      </c>
      <c r="I376" s="24">
        <f t="shared" si="57"/>
        <v>0.37602999057713454</v>
      </c>
    </row>
    <row r="377" spans="1:9" x14ac:dyDescent="0.25">
      <c r="A377" s="29" t="s">
        <v>12</v>
      </c>
      <c r="B377" s="18">
        <v>9.9999996000000166E-9</v>
      </c>
      <c r="C377" s="18">
        <v>9.9999996000000166E-9</v>
      </c>
      <c r="D377" s="18">
        <v>9.9999996000000166E-9</v>
      </c>
      <c r="E377" s="18">
        <v>0.99999997000000118</v>
      </c>
      <c r="F377" s="214"/>
      <c r="G377" s="18">
        <v>0</v>
      </c>
      <c r="H377" s="30">
        <v>0</v>
      </c>
      <c r="I377" s="16">
        <f t="shared" si="57"/>
        <v>1</v>
      </c>
    </row>
    <row r="378" spans="1:9" x14ac:dyDescent="0.25">
      <c r="A378" s="21" t="s">
        <v>13</v>
      </c>
      <c r="B378" s="22">
        <v>9.0896356567508604E-9</v>
      </c>
      <c r="C378" s="22">
        <v>9.0896356567508604E-9</v>
      </c>
      <c r="D378" s="22">
        <v>9.0896356567508604E-9</v>
      </c>
      <c r="E378" s="22">
        <v>161.30480597564423</v>
      </c>
      <c r="F378" s="214"/>
      <c r="G378" s="22">
        <v>0</v>
      </c>
      <c r="H378" s="23">
        <v>0</v>
      </c>
      <c r="I378" s="24">
        <f t="shared" si="57"/>
        <v>161.30480600291312</v>
      </c>
    </row>
    <row r="379" spans="1:9" x14ac:dyDescent="0.25">
      <c r="A379" s="29" t="s">
        <v>14</v>
      </c>
      <c r="B379" s="18">
        <v>2.9999999850000001</v>
      </c>
      <c r="C379" s="18">
        <v>4.999999966666667E-9</v>
      </c>
      <c r="D379" s="18">
        <v>4.999999966666667E-9</v>
      </c>
      <c r="E379" s="18">
        <v>4.999999966666667E-9</v>
      </c>
      <c r="F379" s="214"/>
      <c r="G379" s="18">
        <v>0</v>
      </c>
      <c r="H379" s="30">
        <v>0</v>
      </c>
      <c r="I379" s="16">
        <f t="shared" si="57"/>
        <v>3</v>
      </c>
    </row>
    <row r="380" spans="1:9" x14ac:dyDescent="0.25">
      <c r="A380" s="21" t="s">
        <v>15</v>
      </c>
      <c r="B380" s="22">
        <v>4.5949914979646662</v>
      </c>
      <c r="C380" s="22">
        <v>9.615384600591716E-9</v>
      </c>
      <c r="D380" s="22">
        <v>20.405008482804561</v>
      </c>
      <c r="E380" s="22">
        <v>9.615384600591716E-9</v>
      </c>
      <c r="F380" s="214"/>
      <c r="G380" s="22">
        <v>0</v>
      </c>
      <c r="H380" s="23">
        <v>0</v>
      </c>
      <c r="I380" s="24">
        <f t="shared" si="57"/>
        <v>24.999999999999996</v>
      </c>
    </row>
    <row r="381" spans="1:9" x14ac:dyDescent="0.25">
      <c r="A381" s="29" t="s">
        <v>16</v>
      </c>
      <c r="B381" s="18">
        <v>0.41899958216150013</v>
      </c>
      <c r="C381" s="18">
        <v>1.0999999955999999E-8</v>
      </c>
      <c r="D381" s="18">
        <v>10.581000395838499</v>
      </c>
      <c r="E381" s="18">
        <v>1.0999999955999999E-8</v>
      </c>
      <c r="F381" s="214"/>
      <c r="G381" s="18">
        <v>0</v>
      </c>
      <c r="H381" s="30">
        <v>0</v>
      </c>
      <c r="I381" s="16">
        <f t="shared" si="57"/>
        <v>10.999999999999998</v>
      </c>
    </row>
    <row r="382" spans="1:9" x14ac:dyDescent="0.25">
      <c r="A382" s="21" t="s">
        <v>17</v>
      </c>
      <c r="B382" s="22">
        <v>0</v>
      </c>
      <c r="C382" s="22">
        <v>0</v>
      </c>
      <c r="D382" s="22">
        <v>0</v>
      </c>
      <c r="E382" s="22">
        <v>0</v>
      </c>
      <c r="F382" s="214"/>
      <c r="G382" s="22">
        <v>0</v>
      </c>
      <c r="H382" s="23">
        <v>0</v>
      </c>
      <c r="I382" s="24">
        <f t="shared" si="57"/>
        <v>0</v>
      </c>
    </row>
    <row r="383" spans="1:9" x14ac:dyDescent="0.25">
      <c r="A383" s="29" t="s">
        <v>136</v>
      </c>
      <c r="B383" s="18">
        <v>16.617871299030778</v>
      </c>
      <c r="C383" s="18">
        <v>1.4028656597649412</v>
      </c>
      <c r="D383" s="18">
        <v>38.979263014061416</v>
      </c>
      <c r="E383" s="18">
        <v>2.7142857091156456E-8</v>
      </c>
      <c r="F383" s="214"/>
      <c r="G383" s="18">
        <v>0</v>
      </c>
      <c r="H383" s="30">
        <v>0</v>
      </c>
      <c r="I383" s="16">
        <f t="shared" si="57"/>
        <v>57</v>
      </c>
    </row>
    <row r="384" spans="1:9" x14ac:dyDescent="0.25">
      <c r="A384" s="21" t="s">
        <v>18</v>
      </c>
      <c r="B384" s="22">
        <v>0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57"/>
        <v>0</v>
      </c>
    </row>
    <row r="385" spans="1:9" x14ac:dyDescent="0.25">
      <c r="A385" s="29" t="s">
        <v>19</v>
      </c>
      <c r="B385" s="18">
        <v>0</v>
      </c>
      <c r="C385" s="18">
        <v>0</v>
      </c>
      <c r="D385" s="18">
        <v>0</v>
      </c>
      <c r="E385" s="18">
        <v>0</v>
      </c>
      <c r="F385" s="214"/>
      <c r="G385" s="18">
        <v>0</v>
      </c>
      <c r="H385" s="30">
        <v>0</v>
      </c>
      <c r="I385" s="16">
        <f t="shared" si="57"/>
        <v>0</v>
      </c>
    </row>
    <row r="386" spans="1:9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57"/>
        <v>0</v>
      </c>
    </row>
    <row r="387" spans="1:9" x14ac:dyDescent="0.25">
      <c r="A387" s="32" t="s">
        <v>58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57"/>
        <v>0</v>
      </c>
    </row>
    <row r="388" spans="1:9" x14ac:dyDescent="0.25">
      <c r="A388" s="21" t="s">
        <v>21</v>
      </c>
      <c r="B388" s="22">
        <v>0</v>
      </c>
      <c r="C388" s="22">
        <v>0</v>
      </c>
      <c r="D388" s="22">
        <v>0</v>
      </c>
      <c r="E388" s="22">
        <v>0</v>
      </c>
      <c r="F388" s="214"/>
      <c r="G388" s="22">
        <v>0</v>
      </c>
      <c r="H388" s="23">
        <v>0</v>
      </c>
      <c r="I388" s="24">
        <f t="shared" si="57"/>
        <v>0</v>
      </c>
    </row>
    <row r="389" spans="1:9" x14ac:dyDescent="0.25">
      <c r="A389" s="32" t="s">
        <v>22</v>
      </c>
      <c r="B389" s="18">
        <v>0</v>
      </c>
      <c r="C389" s="18">
        <v>0</v>
      </c>
      <c r="D389" s="18">
        <v>0</v>
      </c>
      <c r="E389" s="18">
        <v>0</v>
      </c>
      <c r="F389" s="214"/>
      <c r="G389" s="18">
        <v>0</v>
      </c>
      <c r="H389" s="30">
        <v>0</v>
      </c>
      <c r="I389" s="16">
        <f t="shared" si="57"/>
        <v>0</v>
      </c>
    </row>
    <row r="390" spans="1:9" x14ac:dyDescent="0.25">
      <c r="A390" s="21" t="s">
        <v>23</v>
      </c>
      <c r="B390" s="22">
        <v>0.31319996653846632</v>
      </c>
      <c r="C390" s="22">
        <v>1.1153844564979406E-8</v>
      </c>
      <c r="D390" s="22">
        <v>1.1153844564979406E-8</v>
      </c>
      <c r="E390" s="22">
        <v>1.1153844564979406E-8</v>
      </c>
      <c r="F390" s="214"/>
      <c r="G390" s="22">
        <v>0</v>
      </c>
      <c r="H390" s="23">
        <v>0</v>
      </c>
      <c r="I390" s="24">
        <f t="shared" si="57"/>
        <v>0.31320000000000003</v>
      </c>
    </row>
    <row r="391" spans="1:9" ht="14.4" thickBot="1" x14ac:dyDescent="0.3">
      <c r="A391" s="32" t="s">
        <v>24</v>
      </c>
      <c r="B391" s="18">
        <v>2.9423357216482371</v>
      </c>
      <c r="C391" s="18">
        <v>3.6573681295924607E-3</v>
      </c>
      <c r="D391" s="18">
        <v>0.79525741689407181</v>
      </c>
      <c r="E391" s="18">
        <v>12.707041674741941</v>
      </c>
      <c r="F391" s="215"/>
      <c r="G391" s="18">
        <v>10.728107818586158</v>
      </c>
      <c r="H391" s="30">
        <v>0</v>
      </c>
      <c r="I391" s="16">
        <f t="shared" si="57"/>
        <v>27.176400000000001</v>
      </c>
    </row>
    <row r="392" spans="1:9" x14ac:dyDescent="0.25">
      <c r="A392" s="128" t="s">
        <v>25</v>
      </c>
      <c r="B392" s="129">
        <f>SUM(B371:B391)</f>
        <v>28.887398081502244</v>
      </c>
      <c r="C392" s="129">
        <f t="shared" ref="C392:H392" si="58">SUM(C371:C391)</f>
        <v>2.4065230938223583</v>
      </c>
      <c r="D392" s="129">
        <f t="shared" si="58"/>
        <v>71.760529354910986</v>
      </c>
      <c r="E392" s="129">
        <f t="shared" si="58"/>
        <v>176.38787764466849</v>
      </c>
      <c r="F392" s="129">
        <f t="shared" si="58"/>
        <v>0</v>
      </c>
      <c r="G392" s="129">
        <f t="shared" si="58"/>
        <v>10.728107818586158</v>
      </c>
      <c r="H392" s="130">
        <f t="shared" si="58"/>
        <v>0</v>
      </c>
      <c r="I392" s="131">
        <f>SUM(I371:I391)</f>
        <v>290.17043599349029</v>
      </c>
    </row>
    <row r="393" spans="1:9" ht="15" thickBot="1" x14ac:dyDescent="0.35">
      <c r="A393" s="61" t="s">
        <v>86</v>
      </c>
      <c r="B393" s="98">
        <f>IF($I392=0,"-",B392/$I392)</f>
        <v>9.9553209073822757E-2</v>
      </c>
      <c r="C393" s="98">
        <f t="shared" ref="C393:H393" si="59">IF($I392=0,"-",C392/$I392)</f>
        <v>8.2934813313522617E-3</v>
      </c>
      <c r="D393" s="98">
        <f t="shared" si="59"/>
        <v>0.24730475766497753</v>
      </c>
      <c r="E393" s="98">
        <f t="shared" si="59"/>
        <v>0.60787680537043265</v>
      </c>
      <c r="F393" s="98">
        <f t="shared" si="59"/>
        <v>0</v>
      </c>
      <c r="G393" s="98">
        <f t="shared" si="59"/>
        <v>3.6971746559414598E-2</v>
      </c>
      <c r="H393" s="98">
        <f t="shared" si="59"/>
        <v>0</v>
      </c>
      <c r="I393" s="100">
        <f>SUM(B393:H393)</f>
        <v>0.99999999999999978</v>
      </c>
    </row>
    <row r="394" spans="1:9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</row>
    <row r="395" spans="1:9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</row>
    <row r="396" spans="1:9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</row>
    <row r="397" spans="1:9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+B397+C397+D397+E397+G397+H397</f>
        <v>0</v>
      </c>
    </row>
    <row r="398" spans="1:9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60">+B398+C398+D398+E398+G398+H398</f>
        <v>0</v>
      </c>
    </row>
    <row r="399" spans="1:9" x14ac:dyDescent="0.25">
      <c r="A399" s="29" t="s">
        <v>8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60"/>
        <v>0</v>
      </c>
    </row>
    <row r="400" spans="1:9" x14ac:dyDescent="0.25">
      <c r="A400" s="21" t="s">
        <v>9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60"/>
        <v>0</v>
      </c>
    </row>
    <row r="401" spans="1:9" x14ac:dyDescent="0.25">
      <c r="A401" s="29" t="s">
        <v>10</v>
      </c>
      <c r="B401" s="18">
        <v>0</v>
      </c>
      <c r="C401" s="18">
        <v>0</v>
      </c>
      <c r="D401" s="18">
        <v>0</v>
      </c>
      <c r="E401" s="18">
        <v>0</v>
      </c>
      <c r="F401" s="214"/>
      <c r="G401" s="18">
        <v>0</v>
      </c>
      <c r="H401" s="30">
        <v>0</v>
      </c>
      <c r="I401" s="16">
        <f t="shared" si="60"/>
        <v>0</v>
      </c>
    </row>
    <row r="402" spans="1:9" x14ac:dyDescent="0.25">
      <c r="A402" s="21" t="s">
        <v>11</v>
      </c>
      <c r="B402" s="22">
        <v>1.0068955120166916E-8</v>
      </c>
      <c r="C402" s="22">
        <v>0</v>
      </c>
      <c r="D402" s="22">
        <v>0</v>
      </c>
      <c r="E402" s="22">
        <v>1.6745499673542691E-2</v>
      </c>
      <c r="F402" s="214"/>
      <c r="G402" s="22">
        <v>0</v>
      </c>
      <c r="H402" s="23">
        <v>0</v>
      </c>
      <c r="I402" s="24">
        <f t="shared" si="60"/>
        <v>1.6745509742497812E-2</v>
      </c>
    </row>
    <row r="403" spans="1:9" x14ac:dyDescent="0.25">
      <c r="A403" s="29" t="s">
        <v>12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60"/>
        <v>0</v>
      </c>
    </row>
    <row r="404" spans="1:9" x14ac:dyDescent="0.25">
      <c r="A404" s="21" t="s">
        <v>13</v>
      </c>
      <c r="B404" s="22">
        <v>9.0896349429504137E-9</v>
      </c>
      <c r="C404" s="22">
        <v>0</v>
      </c>
      <c r="D404" s="22">
        <v>0</v>
      </c>
      <c r="E404" s="22">
        <v>0.1154174004824068</v>
      </c>
      <c r="F404" s="214"/>
      <c r="G404" s="22">
        <v>0</v>
      </c>
      <c r="H404" s="23">
        <v>0</v>
      </c>
      <c r="I404" s="24">
        <f t="shared" si="60"/>
        <v>0.11541740957204175</v>
      </c>
    </row>
    <row r="405" spans="1:9" x14ac:dyDescent="0.25">
      <c r="A405" s="29" t="s">
        <v>14</v>
      </c>
      <c r="B405" s="18">
        <v>0.36267790851864251</v>
      </c>
      <c r="C405" s="18">
        <v>7.8148859601217244E-2</v>
      </c>
      <c r="D405" s="18">
        <v>0.55917323188014023</v>
      </c>
      <c r="E405" s="18">
        <v>0</v>
      </c>
      <c r="F405" s="214"/>
      <c r="G405" s="18">
        <v>0</v>
      </c>
      <c r="H405" s="30">
        <v>0</v>
      </c>
      <c r="I405" s="16">
        <f t="shared" si="60"/>
        <v>1</v>
      </c>
    </row>
    <row r="406" spans="1:9" x14ac:dyDescent="0.25">
      <c r="A406" s="21" t="s">
        <v>15</v>
      </c>
      <c r="B406" s="22">
        <v>44.994184002493782</v>
      </c>
      <c r="C406" s="22">
        <v>70.968090699940745</v>
      </c>
      <c r="D406" s="22">
        <v>3.7725297565472715E-2</v>
      </c>
      <c r="E406" s="22">
        <v>0</v>
      </c>
      <c r="F406" s="214"/>
      <c r="G406" s="22">
        <v>0</v>
      </c>
      <c r="H406" s="23">
        <v>0</v>
      </c>
      <c r="I406" s="24">
        <f t="shared" si="60"/>
        <v>116</v>
      </c>
    </row>
    <row r="407" spans="1:9" x14ac:dyDescent="0.25">
      <c r="A407" s="29" t="s">
        <v>16</v>
      </c>
      <c r="B407" s="18">
        <v>0</v>
      </c>
      <c r="C407" s="18">
        <v>0</v>
      </c>
      <c r="D407" s="18">
        <v>0</v>
      </c>
      <c r="E407" s="18">
        <v>0</v>
      </c>
      <c r="F407" s="214"/>
      <c r="G407" s="18">
        <v>0</v>
      </c>
      <c r="H407" s="30">
        <v>0</v>
      </c>
      <c r="I407" s="16">
        <f t="shared" si="60"/>
        <v>0</v>
      </c>
    </row>
    <row r="408" spans="1:9" x14ac:dyDescent="0.25">
      <c r="A408" s="21" t="s">
        <v>17</v>
      </c>
      <c r="B408" s="22">
        <v>0</v>
      </c>
      <c r="C408" s="22">
        <v>0</v>
      </c>
      <c r="D408" s="22">
        <v>0</v>
      </c>
      <c r="E408" s="22">
        <v>0</v>
      </c>
      <c r="F408" s="214"/>
      <c r="G408" s="22">
        <v>0</v>
      </c>
      <c r="H408" s="23">
        <v>0</v>
      </c>
      <c r="I408" s="24">
        <f t="shared" si="60"/>
        <v>0</v>
      </c>
    </row>
    <row r="409" spans="1:9" x14ac:dyDescent="0.25">
      <c r="A409" s="29" t="s">
        <v>136</v>
      </c>
      <c r="B409" s="18">
        <v>17.05681657815796</v>
      </c>
      <c r="C409" s="18">
        <v>51.56299946204566</v>
      </c>
      <c r="D409" s="18">
        <v>7.3357109391292932</v>
      </c>
      <c r="E409" s="18">
        <v>1.0444730206670885</v>
      </c>
      <c r="F409" s="214"/>
      <c r="G409" s="18">
        <v>0</v>
      </c>
      <c r="H409" s="30">
        <v>0</v>
      </c>
      <c r="I409" s="16">
        <f t="shared" si="60"/>
        <v>77</v>
      </c>
    </row>
    <row r="410" spans="1:9" x14ac:dyDescent="0.25">
      <c r="A410" s="21" t="s">
        <v>18</v>
      </c>
      <c r="B410" s="22">
        <v>0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60"/>
        <v>0</v>
      </c>
    </row>
    <row r="411" spans="1:9" x14ac:dyDescent="0.25">
      <c r="A411" s="29" t="s">
        <v>19</v>
      </c>
      <c r="B411" s="18">
        <v>0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60"/>
        <v>0</v>
      </c>
    </row>
    <row r="412" spans="1:9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60"/>
        <v>0</v>
      </c>
    </row>
    <row r="413" spans="1:9" x14ac:dyDescent="0.25">
      <c r="A413" s="32" t="s">
        <v>58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60"/>
        <v>0</v>
      </c>
    </row>
    <row r="414" spans="1:9" x14ac:dyDescent="0.25">
      <c r="A414" s="21" t="s">
        <v>21</v>
      </c>
      <c r="B414" s="22">
        <v>0</v>
      </c>
      <c r="C414" s="22">
        <v>0</v>
      </c>
      <c r="D414" s="22">
        <v>0</v>
      </c>
      <c r="E414" s="22">
        <v>0</v>
      </c>
      <c r="F414" s="214"/>
      <c r="G414" s="22">
        <v>0</v>
      </c>
      <c r="H414" s="23">
        <v>0</v>
      </c>
      <c r="I414" s="24">
        <f t="shared" si="60"/>
        <v>0</v>
      </c>
    </row>
    <row r="415" spans="1:9" x14ac:dyDescent="0.25">
      <c r="A415" s="32" t="s">
        <v>22</v>
      </c>
      <c r="B415" s="18">
        <v>0</v>
      </c>
      <c r="C415" s="18">
        <v>0</v>
      </c>
      <c r="D415" s="18">
        <v>0</v>
      </c>
      <c r="E415" s="18">
        <v>0</v>
      </c>
      <c r="F415" s="214"/>
      <c r="G415" s="18">
        <v>0</v>
      </c>
      <c r="H415" s="30">
        <v>0</v>
      </c>
      <c r="I415" s="16">
        <f t="shared" si="60"/>
        <v>0</v>
      </c>
    </row>
    <row r="416" spans="1:9" x14ac:dyDescent="0.25">
      <c r="A416" s="21" t="s">
        <v>23</v>
      </c>
      <c r="B416" s="22">
        <v>3.8519999999999999</v>
      </c>
      <c r="C416" s="22">
        <v>0</v>
      </c>
      <c r="D416" s="22">
        <v>0</v>
      </c>
      <c r="E416" s="22">
        <v>0</v>
      </c>
      <c r="F416" s="214"/>
      <c r="G416" s="22">
        <v>0</v>
      </c>
      <c r="H416" s="23">
        <v>0</v>
      </c>
      <c r="I416" s="24">
        <f t="shared" si="60"/>
        <v>3.8519999999999999</v>
      </c>
    </row>
    <row r="417" spans="1:9" ht="14.4" thickBot="1" x14ac:dyDescent="0.3">
      <c r="A417" s="32" t="s">
        <v>24</v>
      </c>
      <c r="B417" s="18">
        <v>1.4356653589757986</v>
      </c>
      <c r="C417" s="18">
        <v>0.67650485247792369</v>
      </c>
      <c r="D417" s="18">
        <v>4.1715091443481962E-2</v>
      </c>
      <c r="E417" s="18">
        <v>54.134352561269765</v>
      </c>
      <c r="F417" s="215"/>
      <c r="G417" s="18">
        <v>9.9049621358330242</v>
      </c>
      <c r="H417" s="30">
        <v>0</v>
      </c>
      <c r="I417" s="16">
        <f t="shared" si="60"/>
        <v>66.19319999999999</v>
      </c>
    </row>
    <row r="418" spans="1:9" x14ac:dyDescent="0.25">
      <c r="A418" s="128" t="s">
        <v>25</v>
      </c>
      <c r="B418" s="129">
        <f>SUM(B397:B417)</f>
        <v>67.701343867304772</v>
      </c>
      <c r="C418" s="129">
        <f t="shared" ref="C418:H418" si="61">SUM(C397:C417)</f>
        <v>123.28574387406555</v>
      </c>
      <c r="D418" s="129">
        <f t="shared" si="61"/>
        <v>7.9743245600183883</v>
      </c>
      <c r="E418" s="129">
        <f t="shared" si="61"/>
        <v>55.310988482092803</v>
      </c>
      <c r="F418" s="129">
        <f t="shared" si="61"/>
        <v>0</v>
      </c>
      <c r="G418" s="129">
        <f t="shared" si="61"/>
        <v>9.9049621358330242</v>
      </c>
      <c r="H418" s="130">
        <f t="shared" si="61"/>
        <v>0</v>
      </c>
      <c r="I418" s="131">
        <f>SUM(I397:I417)</f>
        <v>264.17736291931453</v>
      </c>
    </row>
    <row r="419" spans="1:9" ht="15" thickBot="1" x14ac:dyDescent="0.35">
      <c r="A419" s="61" t="s">
        <v>86</v>
      </c>
      <c r="B419" s="98">
        <f>IF($I418=0,"-",B418/$I418)</f>
        <v>0.25627231311254411</v>
      </c>
      <c r="C419" s="98">
        <f t="shared" ref="C419:H419" si="62">IF($I418=0,"-",C418/$I418)</f>
        <v>0.46667792619203208</v>
      </c>
      <c r="D419" s="98">
        <f t="shared" si="62"/>
        <v>3.0185495350159578E-2</v>
      </c>
      <c r="E419" s="98">
        <f t="shared" si="62"/>
        <v>0.20937065867746577</v>
      </c>
      <c r="F419" s="98">
        <f t="shared" si="62"/>
        <v>0</v>
      </c>
      <c r="G419" s="98">
        <f t="shared" si="62"/>
        <v>3.7493606667798454E-2</v>
      </c>
      <c r="H419" s="98">
        <f t="shared" si="62"/>
        <v>0</v>
      </c>
      <c r="I419" s="100">
        <f>SUM(B419:H419)</f>
        <v>0.99999999999999989</v>
      </c>
    </row>
    <row r="420" spans="1:9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</row>
    <row r="421" spans="1:9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</row>
    <row r="422" spans="1:9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</row>
    <row r="423" spans="1:9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+B423+C423+D423+E423+G423+H423</f>
        <v>0</v>
      </c>
    </row>
    <row r="424" spans="1:9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63">+B424+C424+D424+E424+G424+H424</f>
        <v>0</v>
      </c>
    </row>
    <row r="425" spans="1:9" x14ac:dyDescent="0.25">
      <c r="A425" s="29" t="s">
        <v>8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63"/>
        <v>0</v>
      </c>
    </row>
    <row r="426" spans="1:9" x14ac:dyDescent="0.25">
      <c r="A426" s="21" t="s">
        <v>9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63"/>
        <v>0</v>
      </c>
    </row>
    <row r="427" spans="1:9" x14ac:dyDescent="0.25">
      <c r="A427" s="29" t="s">
        <v>10</v>
      </c>
      <c r="B427" s="18">
        <v>0</v>
      </c>
      <c r="C427" s="18">
        <v>0</v>
      </c>
      <c r="D427" s="18">
        <v>0</v>
      </c>
      <c r="E427" s="18">
        <v>0</v>
      </c>
      <c r="F427" s="214"/>
      <c r="G427" s="18">
        <v>0</v>
      </c>
      <c r="H427" s="30">
        <v>0</v>
      </c>
      <c r="I427" s="16">
        <f t="shared" si="63"/>
        <v>0</v>
      </c>
    </row>
    <row r="428" spans="1:9" x14ac:dyDescent="0.25">
      <c r="A428" s="21" t="s">
        <v>11</v>
      </c>
      <c r="B428" s="22">
        <v>0</v>
      </c>
      <c r="C428" s="22">
        <v>0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24">
        <f t="shared" si="63"/>
        <v>0</v>
      </c>
    </row>
    <row r="429" spans="1:9" x14ac:dyDescent="0.25">
      <c r="A429" s="29" t="s">
        <v>12</v>
      </c>
      <c r="B429" s="18">
        <v>0</v>
      </c>
      <c r="C429" s="18">
        <v>0</v>
      </c>
      <c r="D429" s="18">
        <v>0</v>
      </c>
      <c r="E429" s="18">
        <v>0</v>
      </c>
      <c r="F429" s="214"/>
      <c r="G429" s="18">
        <v>0</v>
      </c>
      <c r="H429" s="30">
        <v>0</v>
      </c>
      <c r="I429" s="16">
        <f t="shared" si="63"/>
        <v>0</v>
      </c>
    </row>
    <row r="430" spans="1:9" x14ac:dyDescent="0.25">
      <c r="A430" s="21" t="s">
        <v>13</v>
      </c>
      <c r="B430" s="22">
        <v>9.0896336166897135E-9</v>
      </c>
      <c r="C430" s="22">
        <v>9.0896336166897135E-9</v>
      </c>
      <c r="D430" s="22">
        <v>9.0896336166897135E-9</v>
      </c>
      <c r="E430" s="22">
        <v>0.12137657866038405</v>
      </c>
      <c r="F430" s="214"/>
      <c r="G430" s="22">
        <v>0</v>
      </c>
      <c r="H430" s="23">
        <v>0</v>
      </c>
      <c r="I430" s="24">
        <f t="shared" si="63"/>
        <v>0.1213766059292849</v>
      </c>
    </row>
    <row r="431" spans="1:9" x14ac:dyDescent="0.25">
      <c r="A431" s="29" t="s">
        <v>14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63"/>
        <v>0</v>
      </c>
    </row>
    <row r="432" spans="1:9" x14ac:dyDescent="0.25">
      <c r="A432" s="21" t="s">
        <v>15</v>
      </c>
      <c r="B432" s="22">
        <v>1.3740889549768112</v>
      </c>
      <c r="C432" s="22">
        <v>0.14464981406378621</v>
      </c>
      <c r="D432" s="22">
        <v>0.48126123095940254</v>
      </c>
      <c r="E432" s="22">
        <v>0</v>
      </c>
      <c r="F432" s="214"/>
      <c r="G432" s="22">
        <v>0</v>
      </c>
      <c r="H432" s="23">
        <v>0</v>
      </c>
      <c r="I432" s="24">
        <f t="shared" si="63"/>
        <v>2</v>
      </c>
    </row>
    <row r="433" spans="1:9" x14ac:dyDescent="0.25">
      <c r="A433" s="29" t="s">
        <v>16</v>
      </c>
      <c r="B433" s="18">
        <v>0.33333333333333331</v>
      </c>
      <c r="C433" s="18">
        <v>0.33333333333333331</v>
      </c>
      <c r="D433" s="18">
        <v>0.33333333333333331</v>
      </c>
      <c r="E433" s="18">
        <v>0</v>
      </c>
      <c r="F433" s="214"/>
      <c r="G433" s="18">
        <v>0</v>
      </c>
      <c r="H433" s="30">
        <v>0</v>
      </c>
      <c r="I433" s="16">
        <f t="shared" si="63"/>
        <v>1</v>
      </c>
    </row>
    <row r="434" spans="1:9" x14ac:dyDescent="0.25">
      <c r="A434" s="21" t="s">
        <v>17</v>
      </c>
      <c r="B434" s="22">
        <v>0</v>
      </c>
      <c r="C434" s="22">
        <v>0</v>
      </c>
      <c r="D434" s="22">
        <v>0</v>
      </c>
      <c r="E434" s="22">
        <v>0</v>
      </c>
      <c r="F434" s="214"/>
      <c r="G434" s="22">
        <v>0</v>
      </c>
      <c r="H434" s="23">
        <v>0</v>
      </c>
      <c r="I434" s="24">
        <f t="shared" si="63"/>
        <v>0</v>
      </c>
    </row>
    <row r="435" spans="1:9" x14ac:dyDescent="0.25">
      <c r="A435" s="29" t="s">
        <v>136</v>
      </c>
      <c r="B435" s="18">
        <v>38.631646267507406</v>
      </c>
      <c r="C435" s="18">
        <v>31.044679190345896</v>
      </c>
      <c r="D435" s="18">
        <v>14.545772319852324</v>
      </c>
      <c r="E435" s="18">
        <v>4.7779022222943688</v>
      </c>
      <c r="F435" s="214"/>
      <c r="G435" s="18">
        <v>0</v>
      </c>
      <c r="H435" s="30">
        <v>0</v>
      </c>
      <c r="I435" s="16">
        <f t="shared" si="63"/>
        <v>88.999999999999986</v>
      </c>
    </row>
    <row r="436" spans="1:9" x14ac:dyDescent="0.25">
      <c r="A436" s="21" t="s">
        <v>18</v>
      </c>
      <c r="B436" s="22">
        <v>0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24">
        <f t="shared" si="63"/>
        <v>0</v>
      </c>
    </row>
    <row r="437" spans="1:9" x14ac:dyDescent="0.25">
      <c r="A437" s="29" t="s">
        <v>19</v>
      </c>
      <c r="B437" s="18">
        <v>0</v>
      </c>
      <c r="C437" s="18">
        <v>0</v>
      </c>
      <c r="D437" s="18">
        <v>0</v>
      </c>
      <c r="E437" s="18">
        <v>0</v>
      </c>
      <c r="F437" s="214"/>
      <c r="G437" s="18">
        <v>0</v>
      </c>
      <c r="H437" s="30">
        <v>0</v>
      </c>
      <c r="I437" s="16">
        <f t="shared" si="63"/>
        <v>0</v>
      </c>
    </row>
    <row r="438" spans="1:9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63"/>
        <v>0</v>
      </c>
    </row>
    <row r="439" spans="1:9" x14ac:dyDescent="0.25">
      <c r="A439" s="32" t="s">
        <v>58</v>
      </c>
      <c r="B439" s="18">
        <v>2.7397680936269406</v>
      </c>
      <c r="C439" s="18">
        <v>0.18163723999026443</v>
      </c>
      <c r="D439" s="18">
        <v>2.078594666382795</v>
      </c>
      <c r="E439" s="18">
        <v>0</v>
      </c>
      <c r="F439" s="214"/>
      <c r="G439" s="18">
        <v>0</v>
      </c>
      <c r="H439" s="30">
        <v>0</v>
      </c>
      <c r="I439" s="16">
        <f t="shared" si="63"/>
        <v>5</v>
      </c>
    </row>
    <row r="440" spans="1:9" x14ac:dyDescent="0.25">
      <c r="A440" s="21" t="s">
        <v>21</v>
      </c>
      <c r="B440" s="22">
        <v>0</v>
      </c>
      <c r="C440" s="22">
        <v>0</v>
      </c>
      <c r="D440" s="22">
        <v>0</v>
      </c>
      <c r="E440" s="22">
        <v>0</v>
      </c>
      <c r="F440" s="214"/>
      <c r="G440" s="22">
        <v>0</v>
      </c>
      <c r="H440" s="23">
        <v>0</v>
      </c>
      <c r="I440" s="24">
        <f t="shared" si="63"/>
        <v>0</v>
      </c>
    </row>
    <row r="441" spans="1:9" x14ac:dyDescent="0.25">
      <c r="A441" s="32" t="s">
        <v>22</v>
      </c>
      <c r="B441" s="18">
        <v>0</v>
      </c>
      <c r="C441" s="18">
        <v>0</v>
      </c>
      <c r="D441" s="18">
        <v>0</v>
      </c>
      <c r="E441" s="18">
        <v>0</v>
      </c>
      <c r="F441" s="214"/>
      <c r="G441" s="18">
        <v>0</v>
      </c>
      <c r="H441" s="30">
        <v>0</v>
      </c>
      <c r="I441" s="16">
        <f t="shared" si="63"/>
        <v>0</v>
      </c>
    </row>
    <row r="442" spans="1:9" x14ac:dyDescent="0.25">
      <c r="A442" s="21" t="s">
        <v>23</v>
      </c>
      <c r="B442" s="22">
        <v>1.8509205179276431</v>
      </c>
      <c r="C442" s="22">
        <v>4.5822754540765691E-3</v>
      </c>
      <c r="D442" s="22">
        <v>0.36929720661828036</v>
      </c>
      <c r="E442" s="22">
        <v>0</v>
      </c>
      <c r="F442" s="214"/>
      <c r="G442" s="22">
        <v>0</v>
      </c>
      <c r="H442" s="23">
        <v>0</v>
      </c>
      <c r="I442" s="24">
        <f t="shared" si="63"/>
        <v>2.2248000000000001</v>
      </c>
    </row>
    <row r="443" spans="1:9" ht="15" thickBot="1" x14ac:dyDescent="0.35">
      <c r="A443" s="32" t="s">
        <v>24</v>
      </c>
      <c r="B443" s="50">
        <v>7.0177617325931525</v>
      </c>
      <c r="C443" s="50">
        <v>2.3948295726211943E-2</v>
      </c>
      <c r="D443" s="50">
        <v>25.904463822690154</v>
      </c>
      <c r="E443" s="50">
        <v>133.2475553240977</v>
      </c>
      <c r="F443" s="215"/>
      <c r="G443" s="18">
        <v>17.65960062188044</v>
      </c>
      <c r="H443" s="30">
        <v>6.7070203012355528E-2</v>
      </c>
      <c r="I443" s="16">
        <f t="shared" si="63"/>
        <v>183.9204</v>
      </c>
    </row>
    <row r="444" spans="1:9" x14ac:dyDescent="0.25">
      <c r="A444" s="128" t="s">
        <v>25</v>
      </c>
      <c r="B444" s="129">
        <f>SUM(B423:B443)</f>
        <v>51.947518909054921</v>
      </c>
      <c r="C444" s="129">
        <f t="shared" ref="C444:H444" si="64">SUM(C423:C443)</f>
        <v>31.732830158003203</v>
      </c>
      <c r="D444" s="129">
        <f t="shared" si="64"/>
        <v>43.712722588925928</v>
      </c>
      <c r="E444" s="129">
        <f t="shared" si="64"/>
        <v>138.14683412505246</v>
      </c>
      <c r="F444" s="129">
        <f t="shared" si="64"/>
        <v>0</v>
      </c>
      <c r="G444" s="129">
        <f t="shared" si="64"/>
        <v>17.65960062188044</v>
      </c>
      <c r="H444" s="130">
        <f t="shared" si="64"/>
        <v>6.7070203012355528E-2</v>
      </c>
      <c r="I444" s="131">
        <f>SUM(I423:I443)</f>
        <v>283.26657660592929</v>
      </c>
    </row>
    <row r="445" spans="1:9" ht="15" thickBot="1" x14ac:dyDescent="0.35">
      <c r="A445" s="61" t="s">
        <v>86</v>
      </c>
      <c r="B445" s="98">
        <f>IF($I444=0,"-",B444/$I444)</f>
        <v>0.18338739265141937</v>
      </c>
      <c r="C445" s="98">
        <f t="shared" ref="C445:H445" si="65">IF($I444=0,"-",C444/$I444)</f>
        <v>0.11202461842912312</v>
      </c>
      <c r="D445" s="98">
        <f t="shared" si="65"/>
        <v>0.15431655620189022</v>
      </c>
      <c r="E445" s="98">
        <f t="shared" si="65"/>
        <v>0.48769196768751716</v>
      </c>
      <c r="F445" s="98">
        <f t="shared" si="65"/>
        <v>0</v>
      </c>
      <c r="G445" s="98">
        <f t="shared" si="65"/>
        <v>6.2342690879651039E-2</v>
      </c>
      <c r="H445" s="98">
        <f t="shared" si="65"/>
        <v>2.3677415039918842E-4</v>
      </c>
      <c r="I445" s="100">
        <f>SUM(B445:H445)</f>
        <v>1</v>
      </c>
    </row>
    <row r="446" spans="1:9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</row>
    <row r="447" spans="1:9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</row>
    <row r="448" spans="1:9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</row>
    <row r="449" spans="1:9" x14ac:dyDescent="0.25">
      <c r="A449" s="13" t="s">
        <v>6</v>
      </c>
      <c r="B449" s="224"/>
      <c r="C449" s="225"/>
      <c r="D449" s="225"/>
      <c r="E449" s="226"/>
      <c r="F449" s="14">
        <v>0</v>
      </c>
      <c r="G449" s="224"/>
      <c r="H449" s="226"/>
      <c r="I449" s="16">
        <f>+F449</f>
        <v>0</v>
      </c>
    </row>
    <row r="450" spans="1: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66">+F450</f>
        <v>0</v>
      </c>
    </row>
    <row r="451" spans="1:9" x14ac:dyDescent="0.25">
      <c r="A451" s="29" t="s">
        <v>8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66"/>
        <v>0</v>
      </c>
    </row>
    <row r="452" spans="1:9" x14ac:dyDescent="0.25">
      <c r="A452" s="21" t="s">
        <v>9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66"/>
        <v>0</v>
      </c>
    </row>
    <row r="453" spans="1:9" x14ac:dyDescent="0.25">
      <c r="A453" s="29" t="s">
        <v>10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66"/>
        <v>0</v>
      </c>
    </row>
    <row r="454" spans="1:9" x14ac:dyDescent="0.25">
      <c r="A454" s="21" t="s">
        <v>11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66"/>
        <v>0</v>
      </c>
    </row>
    <row r="455" spans="1:9" x14ac:dyDescent="0.25">
      <c r="A455" s="29" t="s">
        <v>12</v>
      </c>
      <c r="B455" s="227"/>
      <c r="C455" s="228"/>
      <c r="D455" s="228"/>
      <c r="E455" s="229"/>
      <c r="F455" s="18">
        <v>0</v>
      </c>
      <c r="G455" s="227"/>
      <c r="H455" s="229"/>
      <c r="I455" s="16">
        <f t="shared" si="66"/>
        <v>0</v>
      </c>
    </row>
    <row r="456" spans="1:9" x14ac:dyDescent="0.25">
      <c r="A456" s="21" t="s">
        <v>13</v>
      </c>
      <c r="B456" s="227"/>
      <c r="C456" s="228"/>
      <c r="D456" s="228"/>
      <c r="E456" s="229"/>
      <c r="F456" s="22">
        <v>11.881608528731247</v>
      </c>
      <c r="G456" s="227"/>
      <c r="H456" s="229"/>
      <c r="I456" s="24">
        <f t="shared" si="66"/>
        <v>11.881608528731247</v>
      </c>
    </row>
    <row r="457" spans="1:9" x14ac:dyDescent="0.25">
      <c r="A457" s="29" t="s">
        <v>14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66"/>
        <v>0</v>
      </c>
    </row>
    <row r="458" spans="1:9" x14ac:dyDescent="0.25">
      <c r="A458" s="21" t="s">
        <v>15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66"/>
        <v>0</v>
      </c>
    </row>
    <row r="459" spans="1:9" x14ac:dyDescent="0.25">
      <c r="A459" s="29" t="s">
        <v>16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66"/>
        <v>0</v>
      </c>
    </row>
    <row r="460" spans="1:9" x14ac:dyDescent="0.25">
      <c r="A460" s="21" t="s">
        <v>17</v>
      </c>
      <c r="B460" s="227"/>
      <c r="C460" s="228"/>
      <c r="D460" s="228"/>
      <c r="E460" s="229"/>
      <c r="F460" s="22">
        <v>0</v>
      </c>
      <c r="G460" s="227"/>
      <c r="H460" s="229"/>
      <c r="I460" s="24">
        <f t="shared" si="66"/>
        <v>0</v>
      </c>
    </row>
    <row r="461" spans="1:9" x14ac:dyDescent="0.25">
      <c r="A461" s="29" t="s">
        <v>136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66"/>
        <v>0</v>
      </c>
    </row>
    <row r="462" spans="1:9" x14ac:dyDescent="0.25">
      <c r="A462" s="21" t="s">
        <v>18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66"/>
        <v>0</v>
      </c>
    </row>
    <row r="463" spans="1:9" x14ac:dyDescent="0.25">
      <c r="A463" s="29" t="s">
        <v>19</v>
      </c>
      <c r="B463" s="227"/>
      <c r="C463" s="228"/>
      <c r="D463" s="228"/>
      <c r="E463" s="229"/>
      <c r="F463" s="18">
        <v>0</v>
      </c>
      <c r="G463" s="227"/>
      <c r="H463" s="229"/>
      <c r="I463" s="16">
        <f t="shared" si="66"/>
        <v>0</v>
      </c>
    </row>
    <row r="464" spans="1: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66"/>
        <v>0</v>
      </c>
    </row>
    <row r="465" spans="1:9" x14ac:dyDescent="0.25">
      <c r="A465" s="32" t="s">
        <v>58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66"/>
        <v>0</v>
      </c>
    </row>
    <row r="466" spans="1:9" x14ac:dyDescent="0.25">
      <c r="A466" s="21" t="s">
        <v>21</v>
      </c>
      <c r="B466" s="227"/>
      <c r="C466" s="228"/>
      <c r="D466" s="228"/>
      <c r="E466" s="229"/>
      <c r="F466" s="22">
        <v>0</v>
      </c>
      <c r="G466" s="227"/>
      <c r="H466" s="229"/>
      <c r="I466" s="24">
        <f t="shared" si="66"/>
        <v>0</v>
      </c>
    </row>
    <row r="467" spans="1:9" x14ac:dyDescent="0.25">
      <c r="A467" s="32" t="s">
        <v>22</v>
      </c>
      <c r="B467" s="227"/>
      <c r="C467" s="228"/>
      <c r="D467" s="228"/>
      <c r="E467" s="229"/>
      <c r="F467" s="18">
        <v>0</v>
      </c>
      <c r="G467" s="227"/>
      <c r="H467" s="229"/>
      <c r="I467" s="16">
        <f t="shared" si="66"/>
        <v>0</v>
      </c>
    </row>
    <row r="468" spans="1:9" x14ac:dyDescent="0.25">
      <c r="A468" s="21" t="s">
        <v>23</v>
      </c>
      <c r="B468" s="227"/>
      <c r="C468" s="228"/>
      <c r="D468" s="228"/>
      <c r="E468" s="229"/>
      <c r="F468" s="22">
        <v>0</v>
      </c>
      <c r="G468" s="227"/>
      <c r="H468" s="229"/>
      <c r="I468" s="24">
        <f t="shared" si="66"/>
        <v>0</v>
      </c>
    </row>
    <row r="469" spans="1:9" ht="14.4" thickBot="1" x14ac:dyDescent="0.3">
      <c r="A469" s="32" t="s">
        <v>24</v>
      </c>
      <c r="B469" s="230"/>
      <c r="C469" s="231"/>
      <c r="D469" s="231"/>
      <c r="E469" s="232"/>
      <c r="F469" s="18">
        <v>53.708400000000005</v>
      </c>
      <c r="G469" s="230"/>
      <c r="H469" s="232"/>
      <c r="I469" s="16">
        <f t="shared" si="66"/>
        <v>53.708400000000005</v>
      </c>
    </row>
    <row r="470" spans="1:9" x14ac:dyDescent="0.25">
      <c r="A470" s="128" t="s">
        <v>25</v>
      </c>
      <c r="B470" s="129">
        <v>0</v>
      </c>
      <c r="C470" s="129">
        <v>0</v>
      </c>
      <c r="D470" s="129">
        <v>0</v>
      </c>
      <c r="E470" s="129">
        <v>0</v>
      </c>
      <c r="F470" s="129">
        <f>SUM(F449:F469)</f>
        <v>65.590008528731246</v>
      </c>
      <c r="G470" s="129">
        <v>0</v>
      </c>
      <c r="H470" s="129">
        <v>0</v>
      </c>
      <c r="I470" s="131">
        <f>SUM(I449:I469)</f>
        <v>65.590008528731246</v>
      </c>
    </row>
    <row r="471" spans="1:9" ht="15" thickBot="1" x14ac:dyDescent="0.35">
      <c r="A471" s="61" t="s">
        <v>86</v>
      </c>
      <c r="B471" s="98">
        <f>IF($I470=0,"-",B470/$I470)</f>
        <v>0</v>
      </c>
      <c r="C471" s="98">
        <f t="shared" ref="C471:H471" si="67">IF($I470=0,"-",C470/$I470)</f>
        <v>0</v>
      </c>
      <c r="D471" s="98">
        <f t="shared" si="67"/>
        <v>0</v>
      </c>
      <c r="E471" s="98">
        <f t="shared" si="67"/>
        <v>0</v>
      </c>
      <c r="F471" s="98">
        <f t="shared" si="67"/>
        <v>1</v>
      </c>
      <c r="G471" s="98">
        <f t="shared" si="67"/>
        <v>0</v>
      </c>
      <c r="H471" s="98">
        <f t="shared" si="67"/>
        <v>0</v>
      </c>
      <c r="I471" s="100">
        <f>SUM(B471:H471)</f>
        <v>1</v>
      </c>
    </row>
    <row r="472" spans="1: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</row>
    <row r="473" spans="1: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</row>
    <row r="474" spans="1: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</row>
    <row r="475" spans="1: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+F475</f>
        <v>0</v>
      </c>
    </row>
    <row r="476" spans="1: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68">+F476</f>
        <v>0</v>
      </c>
    </row>
    <row r="477" spans="1:9" x14ac:dyDescent="0.25">
      <c r="A477" s="29" t="s">
        <v>8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68"/>
        <v>0</v>
      </c>
    </row>
    <row r="478" spans="1:9" x14ac:dyDescent="0.25">
      <c r="A478" s="21" t="s">
        <v>9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68"/>
        <v>0</v>
      </c>
    </row>
    <row r="479" spans="1:9" x14ac:dyDescent="0.25">
      <c r="A479" s="29" t="s">
        <v>10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68"/>
        <v>0</v>
      </c>
    </row>
    <row r="480" spans="1:9" x14ac:dyDescent="0.25">
      <c r="A480" s="21" t="s">
        <v>11</v>
      </c>
      <c r="B480" s="227"/>
      <c r="C480" s="228"/>
      <c r="D480" s="228"/>
      <c r="E480" s="229"/>
      <c r="F480" s="22">
        <v>3446.3682905195556</v>
      </c>
      <c r="G480" s="227"/>
      <c r="H480" s="229"/>
      <c r="I480" s="24">
        <f t="shared" si="68"/>
        <v>3446.3682905195556</v>
      </c>
    </row>
    <row r="481" spans="1:9" x14ac:dyDescent="0.25">
      <c r="A481" s="29" t="s">
        <v>12</v>
      </c>
      <c r="B481" s="227"/>
      <c r="C481" s="228"/>
      <c r="D481" s="228"/>
      <c r="E481" s="229"/>
      <c r="F481" s="18">
        <v>0</v>
      </c>
      <c r="G481" s="227"/>
      <c r="H481" s="229"/>
      <c r="I481" s="16">
        <f t="shared" si="68"/>
        <v>0</v>
      </c>
    </row>
    <row r="482" spans="1:9" x14ac:dyDescent="0.25">
      <c r="A482" s="21" t="s">
        <v>13</v>
      </c>
      <c r="B482" s="227"/>
      <c r="C482" s="228"/>
      <c r="D482" s="228"/>
      <c r="E482" s="229"/>
      <c r="F482" s="22">
        <v>5350.2657799559802</v>
      </c>
      <c r="G482" s="227"/>
      <c r="H482" s="229"/>
      <c r="I482" s="24">
        <f t="shared" si="68"/>
        <v>5350.2657799559802</v>
      </c>
    </row>
    <row r="483" spans="1:9" x14ac:dyDescent="0.25">
      <c r="A483" s="29" t="s">
        <v>14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68"/>
        <v>0</v>
      </c>
    </row>
    <row r="484" spans="1:9" x14ac:dyDescent="0.25">
      <c r="A484" s="21" t="s">
        <v>15</v>
      </c>
      <c r="B484" s="227"/>
      <c r="C484" s="228"/>
      <c r="D484" s="228"/>
      <c r="E484" s="229"/>
      <c r="F484" s="22">
        <v>0</v>
      </c>
      <c r="G484" s="227"/>
      <c r="H484" s="229"/>
      <c r="I484" s="24">
        <f t="shared" si="68"/>
        <v>0</v>
      </c>
    </row>
    <row r="485" spans="1:9" x14ac:dyDescent="0.25">
      <c r="A485" s="29" t="s">
        <v>16</v>
      </c>
      <c r="B485" s="227"/>
      <c r="C485" s="228"/>
      <c r="D485" s="228"/>
      <c r="E485" s="229"/>
      <c r="F485" s="18">
        <v>5.943233809084477</v>
      </c>
      <c r="G485" s="227"/>
      <c r="H485" s="229"/>
      <c r="I485" s="16">
        <f t="shared" si="68"/>
        <v>5.943233809084477</v>
      </c>
    </row>
    <row r="486" spans="1:9" x14ac:dyDescent="0.25">
      <c r="A486" s="21" t="s">
        <v>17</v>
      </c>
      <c r="B486" s="227"/>
      <c r="C486" s="228"/>
      <c r="D486" s="228"/>
      <c r="E486" s="229"/>
      <c r="F486" s="22">
        <v>0</v>
      </c>
      <c r="G486" s="227"/>
      <c r="H486" s="229"/>
      <c r="I486" s="24">
        <f t="shared" si="68"/>
        <v>0</v>
      </c>
    </row>
    <row r="487" spans="1:9" x14ac:dyDescent="0.25">
      <c r="A487" s="29" t="s">
        <v>136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68"/>
        <v>0</v>
      </c>
    </row>
    <row r="488" spans="1:9" x14ac:dyDescent="0.25">
      <c r="A488" s="21" t="s">
        <v>18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68"/>
        <v>0</v>
      </c>
    </row>
    <row r="489" spans="1:9" x14ac:dyDescent="0.25">
      <c r="A489" s="29" t="s">
        <v>19</v>
      </c>
      <c r="B489" s="227"/>
      <c r="C489" s="228"/>
      <c r="D489" s="228"/>
      <c r="E489" s="229"/>
      <c r="F489" s="18">
        <v>0</v>
      </c>
      <c r="G489" s="227"/>
      <c r="H489" s="229"/>
      <c r="I489" s="16">
        <f t="shared" si="68"/>
        <v>0</v>
      </c>
    </row>
    <row r="490" spans="1: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68"/>
        <v>0</v>
      </c>
    </row>
    <row r="491" spans="1:9" x14ac:dyDescent="0.25">
      <c r="A491" s="32" t="s">
        <v>58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68"/>
        <v>0</v>
      </c>
    </row>
    <row r="492" spans="1:9" x14ac:dyDescent="0.25">
      <c r="A492" s="21" t="s">
        <v>21</v>
      </c>
      <c r="B492" s="227"/>
      <c r="C492" s="228"/>
      <c r="D492" s="228"/>
      <c r="E492" s="229"/>
      <c r="F492" s="22">
        <v>9</v>
      </c>
      <c r="G492" s="227"/>
      <c r="H492" s="229"/>
      <c r="I492" s="24">
        <f t="shared" si="68"/>
        <v>9</v>
      </c>
    </row>
    <row r="493" spans="1:9" x14ac:dyDescent="0.25">
      <c r="A493" s="32" t="s">
        <v>22</v>
      </c>
      <c r="B493" s="227"/>
      <c r="C493" s="228"/>
      <c r="D493" s="228"/>
      <c r="E493" s="229"/>
      <c r="F493" s="18">
        <v>0</v>
      </c>
      <c r="G493" s="227"/>
      <c r="H493" s="229"/>
      <c r="I493" s="16">
        <f t="shared" si="68"/>
        <v>0</v>
      </c>
    </row>
    <row r="494" spans="1:9" x14ac:dyDescent="0.25">
      <c r="A494" s="21" t="s">
        <v>23</v>
      </c>
      <c r="B494" s="227"/>
      <c r="C494" s="228"/>
      <c r="D494" s="228"/>
      <c r="E494" s="229"/>
      <c r="F494" s="22">
        <v>0</v>
      </c>
      <c r="G494" s="227"/>
      <c r="H494" s="229"/>
      <c r="I494" s="24">
        <f t="shared" si="68"/>
        <v>0</v>
      </c>
    </row>
    <row r="495" spans="1:9" ht="14.4" thickBot="1" x14ac:dyDescent="0.3">
      <c r="A495" s="32" t="s">
        <v>24</v>
      </c>
      <c r="B495" s="230"/>
      <c r="C495" s="231"/>
      <c r="D495" s="231"/>
      <c r="E495" s="232"/>
      <c r="F495" s="18">
        <v>7.9488000000000003</v>
      </c>
      <c r="G495" s="230"/>
      <c r="H495" s="232"/>
      <c r="I495" s="16">
        <f t="shared" si="68"/>
        <v>7.9488000000000003</v>
      </c>
    </row>
    <row r="496" spans="1:9" x14ac:dyDescent="0.25">
      <c r="A496" s="128" t="s">
        <v>25</v>
      </c>
      <c r="B496" s="129">
        <v>0</v>
      </c>
      <c r="C496" s="129">
        <v>0</v>
      </c>
      <c r="D496" s="129">
        <v>0</v>
      </c>
      <c r="E496" s="129">
        <v>0</v>
      </c>
      <c r="F496" s="131">
        <f>SUM(F475:F495)</f>
        <v>8819.5261042846196</v>
      </c>
      <c r="G496" s="129">
        <v>0</v>
      </c>
      <c r="H496" s="129">
        <v>0</v>
      </c>
      <c r="I496" s="131">
        <f>SUM(I475:I495)</f>
        <v>8819.5261042846196</v>
      </c>
    </row>
    <row r="497" spans="1:9" ht="15" thickBot="1" x14ac:dyDescent="0.35">
      <c r="A497" s="61" t="s">
        <v>86</v>
      </c>
      <c r="B497" s="98">
        <f>IF($I496=0,"-",B496/$I496)</f>
        <v>0</v>
      </c>
      <c r="C497" s="98">
        <f t="shared" ref="C497:H497" si="69">IF($I496=0,"-",C496/$I496)</f>
        <v>0</v>
      </c>
      <c r="D497" s="98">
        <f t="shared" si="69"/>
        <v>0</v>
      </c>
      <c r="E497" s="98">
        <f t="shared" si="69"/>
        <v>0</v>
      </c>
      <c r="F497" s="98">
        <f t="shared" si="69"/>
        <v>1</v>
      </c>
      <c r="G497" s="98">
        <f t="shared" si="69"/>
        <v>0</v>
      </c>
      <c r="H497" s="98">
        <f t="shared" si="69"/>
        <v>0</v>
      </c>
      <c r="I497" s="100">
        <f>SUM(B497:H497)</f>
        <v>1</v>
      </c>
    </row>
    <row r="498" spans="1: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</row>
    <row r="499" spans="1: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</row>
    <row r="500" spans="1: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</row>
    <row r="501" spans="1: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+F501</f>
        <v>0</v>
      </c>
    </row>
    <row r="502" spans="1: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70">+F502</f>
        <v>0</v>
      </c>
    </row>
    <row r="503" spans="1:9" x14ac:dyDescent="0.25">
      <c r="A503" s="29" t="s">
        <v>8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70"/>
        <v>0</v>
      </c>
    </row>
    <row r="504" spans="1:9" x14ac:dyDescent="0.25">
      <c r="A504" s="21" t="s">
        <v>9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70"/>
        <v>0</v>
      </c>
    </row>
    <row r="505" spans="1:9" x14ac:dyDescent="0.25">
      <c r="A505" s="29" t="s">
        <v>10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70"/>
        <v>0</v>
      </c>
    </row>
    <row r="506" spans="1:9" x14ac:dyDescent="0.25">
      <c r="A506" s="21" t="s">
        <v>11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70"/>
        <v>0</v>
      </c>
    </row>
    <row r="507" spans="1:9" x14ac:dyDescent="0.25">
      <c r="A507" s="29" t="s">
        <v>12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70"/>
        <v>0</v>
      </c>
    </row>
    <row r="508" spans="1:9" x14ac:dyDescent="0.25">
      <c r="A508" s="21" t="s">
        <v>13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70"/>
        <v>0</v>
      </c>
    </row>
    <row r="509" spans="1:9" x14ac:dyDescent="0.25">
      <c r="A509" s="29" t="s">
        <v>14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70"/>
        <v>0</v>
      </c>
    </row>
    <row r="510" spans="1:9" x14ac:dyDescent="0.25">
      <c r="A510" s="21" t="s">
        <v>15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70"/>
        <v>0</v>
      </c>
    </row>
    <row r="511" spans="1:9" x14ac:dyDescent="0.25">
      <c r="A511" s="29" t="s">
        <v>16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70"/>
        <v>0</v>
      </c>
    </row>
    <row r="512" spans="1:9" x14ac:dyDescent="0.25">
      <c r="A512" s="21" t="s">
        <v>17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70"/>
        <v>0</v>
      </c>
    </row>
    <row r="513" spans="1:9" x14ac:dyDescent="0.25">
      <c r="A513" s="29" t="s">
        <v>136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70"/>
        <v>0</v>
      </c>
    </row>
    <row r="514" spans="1:9" x14ac:dyDescent="0.25">
      <c r="A514" s="21" t="s">
        <v>18</v>
      </c>
      <c r="B514" s="227"/>
      <c r="C514" s="228"/>
      <c r="D514" s="228"/>
      <c r="E514" s="229"/>
      <c r="F514" s="22">
        <v>0</v>
      </c>
      <c r="G514" s="227"/>
      <c r="H514" s="229"/>
      <c r="I514" s="24">
        <f>+F514</f>
        <v>0</v>
      </c>
    </row>
    <row r="515" spans="1:9" x14ac:dyDescent="0.25">
      <c r="A515" s="29" t="s">
        <v>19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70"/>
        <v>0</v>
      </c>
    </row>
    <row r="516" spans="1: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70"/>
        <v>0</v>
      </c>
    </row>
    <row r="517" spans="1:9" x14ac:dyDescent="0.25">
      <c r="A517" s="32" t="s">
        <v>58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70"/>
        <v>0</v>
      </c>
    </row>
    <row r="518" spans="1:9" x14ac:dyDescent="0.25">
      <c r="A518" s="21" t="s">
        <v>21</v>
      </c>
      <c r="B518" s="227"/>
      <c r="C518" s="228"/>
      <c r="D518" s="228"/>
      <c r="E518" s="229"/>
      <c r="F518" s="22">
        <v>0</v>
      </c>
      <c r="G518" s="227"/>
      <c r="H518" s="229"/>
      <c r="I518" s="24">
        <f t="shared" si="70"/>
        <v>0</v>
      </c>
    </row>
    <row r="519" spans="1:9" x14ac:dyDescent="0.25">
      <c r="A519" s="32" t="s">
        <v>22</v>
      </c>
      <c r="B519" s="227"/>
      <c r="C519" s="228"/>
      <c r="D519" s="228"/>
      <c r="E519" s="229"/>
      <c r="F519" s="18">
        <v>0</v>
      </c>
      <c r="G519" s="227"/>
      <c r="H519" s="229"/>
      <c r="I519" s="16">
        <f t="shared" si="70"/>
        <v>0</v>
      </c>
    </row>
    <row r="520" spans="1:9" x14ac:dyDescent="0.25">
      <c r="A520" s="21" t="s">
        <v>23</v>
      </c>
      <c r="B520" s="227"/>
      <c r="C520" s="228"/>
      <c r="D520" s="228"/>
      <c r="E520" s="229"/>
      <c r="F520" s="22">
        <v>0</v>
      </c>
      <c r="G520" s="227"/>
      <c r="H520" s="229"/>
      <c r="I520" s="24">
        <f t="shared" si="70"/>
        <v>0</v>
      </c>
    </row>
    <row r="521" spans="1:9" ht="14.4" thickBot="1" x14ac:dyDescent="0.3">
      <c r="A521" s="32" t="s">
        <v>24</v>
      </c>
      <c r="B521" s="230"/>
      <c r="C521" s="231"/>
      <c r="D521" s="231"/>
      <c r="E521" s="232"/>
      <c r="F521" s="18">
        <v>0</v>
      </c>
      <c r="G521" s="230"/>
      <c r="H521" s="232"/>
      <c r="I521" s="16">
        <f t="shared" si="70"/>
        <v>0</v>
      </c>
    </row>
    <row r="522" spans="1:9" x14ac:dyDescent="0.25">
      <c r="A522" s="128" t="s">
        <v>25</v>
      </c>
      <c r="B522" s="129">
        <v>0</v>
      </c>
      <c r="C522" s="129">
        <v>0</v>
      </c>
      <c r="D522" s="129">
        <v>0</v>
      </c>
      <c r="E522" s="129">
        <v>0</v>
      </c>
      <c r="F522" s="129">
        <f>SUM(F501:F521)</f>
        <v>0</v>
      </c>
      <c r="G522" s="129">
        <v>0</v>
      </c>
      <c r="H522" s="129">
        <v>0</v>
      </c>
      <c r="I522" s="131">
        <v>0</v>
      </c>
    </row>
    <row r="523" spans="1: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71">IF($I522=0,"-",C522/$I522)</f>
        <v>-</v>
      </c>
      <c r="D523" s="98" t="str">
        <f t="shared" si="71"/>
        <v>-</v>
      </c>
      <c r="E523" s="98" t="str">
        <f t="shared" si="71"/>
        <v>-</v>
      </c>
      <c r="F523" s="98" t="str">
        <f t="shared" si="71"/>
        <v>-</v>
      </c>
      <c r="G523" s="98" t="str">
        <f t="shared" si="71"/>
        <v>-</v>
      </c>
      <c r="H523" s="98" t="str">
        <f t="shared" si="71"/>
        <v>-</v>
      </c>
      <c r="I523" s="100">
        <f>SUM(B523:H523)</f>
        <v>0</v>
      </c>
    </row>
    <row r="524" spans="1: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</row>
    <row r="525" spans="1: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</row>
    <row r="526" spans="1: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</row>
    <row r="527" spans="1: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+F527</f>
        <v>0</v>
      </c>
    </row>
    <row r="528" spans="1: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72">+F528</f>
        <v>0</v>
      </c>
    </row>
    <row r="529" spans="1:9" x14ac:dyDescent="0.25">
      <c r="A529" s="29" t="s">
        <v>8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72"/>
        <v>0</v>
      </c>
    </row>
    <row r="530" spans="1:9" x14ac:dyDescent="0.25">
      <c r="A530" s="21" t="s">
        <v>9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72"/>
        <v>0</v>
      </c>
    </row>
    <row r="531" spans="1:9" x14ac:dyDescent="0.25">
      <c r="A531" s="29" t="s">
        <v>10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72"/>
        <v>0</v>
      </c>
    </row>
    <row r="532" spans="1:9" x14ac:dyDescent="0.25">
      <c r="A532" s="21" t="s">
        <v>11</v>
      </c>
      <c r="B532" s="227"/>
      <c r="C532" s="228"/>
      <c r="D532" s="228"/>
      <c r="E532" s="229"/>
      <c r="F532" s="22">
        <v>0.58765666358465241</v>
      </c>
      <c r="G532" s="227"/>
      <c r="H532" s="229"/>
      <c r="I532" s="24">
        <f t="shared" si="72"/>
        <v>0.58765666358465241</v>
      </c>
    </row>
    <row r="533" spans="1:9" x14ac:dyDescent="0.25">
      <c r="A533" s="29" t="s">
        <v>12</v>
      </c>
      <c r="B533" s="227"/>
      <c r="C533" s="228"/>
      <c r="D533" s="228"/>
      <c r="E533" s="229"/>
      <c r="F533" s="18">
        <v>0</v>
      </c>
      <c r="G533" s="227"/>
      <c r="H533" s="229"/>
      <c r="I533" s="16">
        <f t="shared" si="72"/>
        <v>0</v>
      </c>
    </row>
    <row r="534" spans="1:9" x14ac:dyDescent="0.25">
      <c r="A534" s="21" t="s">
        <v>13</v>
      </c>
      <c r="B534" s="227"/>
      <c r="C534" s="228"/>
      <c r="D534" s="228"/>
      <c r="E534" s="229"/>
      <c r="F534" s="22">
        <v>4.3637641173077215</v>
      </c>
      <c r="G534" s="227"/>
      <c r="H534" s="229"/>
      <c r="I534" s="24">
        <f>+F534</f>
        <v>4.3637641173077215</v>
      </c>
    </row>
    <row r="535" spans="1:9" x14ac:dyDescent="0.25">
      <c r="A535" s="29" t="s">
        <v>14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72"/>
        <v>0</v>
      </c>
    </row>
    <row r="536" spans="1:9" x14ac:dyDescent="0.25">
      <c r="A536" s="21" t="s">
        <v>15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72"/>
        <v>0</v>
      </c>
    </row>
    <row r="537" spans="1:9" x14ac:dyDescent="0.25">
      <c r="A537" s="29" t="s">
        <v>16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72"/>
        <v>0</v>
      </c>
    </row>
    <row r="538" spans="1:9" x14ac:dyDescent="0.25">
      <c r="A538" s="21" t="s">
        <v>17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72"/>
        <v>0</v>
      </c>
    </row>
    <row r="539" spans="1:9" x14ac:dyDescent="0.25">
      <c r="A539" s="29" t="s">
        <v>136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72"/>
        <v>0</v>
      </c>
    </row>
    <row r="540" spans="1:9" x14ac:dyDescent="0.25">
      <c r="A540" s="21" t="s">
        <v>18</v>
      </c>
      <c r="B540" s="227"/>
      <c r="C540" s="228"/>
      <c r="D540" s="228"/>
      <c r="E540" s="229"/>
      <c r="F540" s="22">
        <v>0</v>
      </c>
      <c r="G540" s="227"/>
      <c r="H540" s="229"/>
      <c r="I540" s="24">
        <f>+F540</f>
        <v>0</v>
      </c>
    </row>
    <row r="541" spans="1:9" x14ac:dyDescent="0.25">
      <c r="A541" s="29" t="s">
        <v>19</v>
      </c>
      <c r="B541" s="227"/>
      <c r="C541" s="228"/>
      <c r="D541" s="228"/>
      <c r="E541" s="229"/>
      <c r="F541" s="18">
        <v>0</v>
      </c>
      <c r="G541" s="227"/>
      <c r="H541" s="229"/>
      <c r="I541" s="16">
        <f>+F541</f>
        <v>0</v>
      </c>
    </row>
    <row r="542" spans="1: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72"/>
        <v>0</v>
      </c>
    </row>
    <row r="543" spans="1:9" x14ac:dyDescent="0.25">
      <c r="A543" s="32" t="s">
        <v>58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72"/>
        <v>0</v>
      </c>
    </row>
    <row r="544" spans="1:9" x14ac:dyDescent="0.25">
      <c r="A544" s="21" t="s">
        <v>21</v>
      </c>
      <c r="B544" s="227"/>
      <c r="C544" s="228"/>
      <c r="D544" s="228"/>
      <c r="E544" s="229"/>
      <c r="F544" s="22">
        <v>0</v>
      </c>
      <c r="G544" s="227"/>
      <c r="H544" s="229"/>
      <c r="I544" s="24">
        <f t="shared" si="72"/>
        <v>0</v>
      </c>
    </row>
    <row r="545" spans="1:9" x14ac:dyDescent="0.25">
      <c r="A545" s="32" t="s">
        <v>22</v>
      </c>
      <c r="B545" s="227"/>
      <c r="C545" s="228"/>
      <c r="D545" s="228"/>
      <c r="E545" s="229"/>
      <c r="F545" s="18">
        <v>0</v>
      </c>
      <c r="G545" s="227"/>
      <c r="H545" s="229"/>
      <c r="I545" s="16">
        <f t="shared" si="72"/>
        <v>0</v>
      </c>
    </row>
    <row r="546" spans="1:9" x14ac:dyDescent="0.25">
      <c r="A546" s="21" t="s">
        <v>23</v>
      </c>
      <c r="B546" s="227"/>
      <c r="C546" s="228"/>
      <c r="D546" s="228"/>
      <c r="E546" s="229"/>
      <c r="F546" s="22">
        <v>0</v>
      </c>
      <c r="G546" s="227"/>
      <c r="H546" s="229"/>
      <c r="I546" s="24">
        <f t="shared" si="72"/>
        <v>0</v>
      </c>
    </row>
    <row r="547" spans="1:9" ht="14.4" thickBot="1" x14ac:dyDescent="0.3">
      <c r="A547" s="32" t="s">
        <v>24</v>
      </c>
      <c r="B547" s="230"/>
      <c r="C547" s="231"/>
      <c r="D547" s="231"/>
      <c r="E547" s="232"/>
      <c r="F547" s="18">
        <v>0</v>
      </c>
      <c r="G547" s="230"/>
      <c r="H547" s="232"/>
      <c r="I547" s="16">
        <f t="shared" si="72"/>
        <v>0</v>
      </c>
    </row>
    <row r="548" spans="1:9" x14ac:dyDescent="0.25">
      <c r="A548" s="128" t="s">
        <v>25</v>
      </c>
      <c r="B548" s="129">
        <v>0</v>
      </c>
      <c r="C548" s="129">
        <v>0</v>
      </c>
      <c r="D548" s="129">
        <v>0</v>
      </c>
      <c r="E548" s="129">
        <v>0</v>
      </c>
      <c r="F548" s="131">
        <f>SUM(F527:F547)</f>
        <v>4.9514207808923736</v>
      </c>
      <c r="G548" s="129">
        <v>0</v>
      </c>
      <c r="H548" s="129">
        <v>0</v>
      </c>
      <c r="I548" s="131">
        <f>SUM(I527:I547)</f>
        <v>4.9514207808923736</v>
      </c>
    </row>
    <row r="549" spans="1:9" ht="15" thickBot="1" x14ac:dyDescent="0.35">
      <c r="A549" s="61" t="s">
        <v>86</v>
      </c>
      <c r="B549" s="98">
        <f>IF($I548=0,"-",B548/$I548)</f>
        <v>0</v>
      </c>
      <c r="C549" s="98">
        <f t="shared" ref="C549:H549" si="73">IF($I548=0,"-",C548/$I548)</f>
        <v>0</v>
      </c>
      <c r="D549" s="98">
        <f t="shared" si="73"/>
        <v>0</v>
      </c>
      <c r="E549" s="98">
        <f t="shared" si="73"/>
        <v>0</v>
      </c>
      <c r="F549" s="98">
        <f t="shared" si="73"/>
        <v>1</v>
      </c>
      <c r="G549" s="98">
        <f t="shared" si="73"/>
        <v>0</v>
      </c>
      <c r="H549" s="98">
        <f t="shared" si="73"/>
        <v>0</v>
      </c>
      <c r="I549" s="100">
        <f>SUM(B549:H549)</f>
        <v>1</v>
      </c>
    </row>
    <row r="550" spans="1: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</row>
    <row r="551" spans="1: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</row>
    <row r="552" spans="1: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</row>
    <row r="553" spans="1: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+F553</f>
        <v>0</v>
      </c>
    </row>
    <row r="554" spans="1: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74">+F554</f>
        <v>0</v>
      </c>
    </row>
    <row r="555" spans="1:9" x14ac:dyDescent="0.25">
      <c r="A555" s="29" t="s">
        <v>8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74"/>
        <v>0</v>
      </c>
    </row>
    <row r="556" spans="1:9" x14ac:dyDescent="0.25">
      <c r="A556" s="21" t="s">
        <v>9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74"/>
        <v>0</v>
      </c>
    </row>
    <row r="557" spans="1:9" x14ac:dyDescent="0.25">
      <c r="A557" s="29" t="s">
        <v>10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74"/>
        <v>0</v>
      </c>
    </row>
    <row r="558" spans="1:9" x14ac:dyDescent="0.25">
      <c r="A558" s="21" t="s">
        <v>11</v>
      </c>
      <c r="B558" s="227"/>
      <c r="C558" s="228"/>
      <c r="D558" s="228"/>
      <c r="E558" s="229"/>
      <c r="F558" s="22">
        <v>3.292841292654245</v>
      </c>
      <c r="G558" s="227"/>
      <c r="H558" s="229"/>
      <c r="I558" s="24">
        <f t="shared" si="74"/>
        <v>3.292841292654245</v>
      </c>
    </row>
    <row r="559" spans="1:9" x14ac:dyDescent="0.25">
      <c r="A559" s="29" t="s">
        <v>12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74"/>
        <v>0</v>
      </c>
    </row>
    <row r="560" spans="1:9" x14ac:dyDescent="0.25">
      <c r="A560" s="21" t="s">
        <v>13</v>
      </c>
      <c r="B560" s="227"/>
      <c r="C560" s="228"/>
      <c r="D560" s="228"/>
      <c r="E560" s="229"/>
      <c r="F560" s="22">
        <v>0</v>
      </c>
      <c r="G560" s="227"/>
      <c r="H560" s="229"/>
      <c r="I560" s="24">
        <f>+F560</f>
        <v>0</v>
      </c>
    </row>
    <row r="561" spans="1:9" x14ac:dyDescent="0.25">
      <c r="A561" s="29" t="s">
        <v>14</v>
      </c>
      <c r="B561" s="227"/>
      <c r="C561" s="228"/>
      <c r="D561" s="228"/>
      <c r="E561" s="229"/>
      <c r="F561" s="18">
        <v>0</v>
      </c>
      <c r="G561" s="227"/>
      <c r="H561" s="229"/>
      <c r="I561" s="16">
        <f t="shared" si="74"/>
        <v>0</v>
      </c>
    </row>
    <row r="562" spans="1:9" x14ac:dyDescent="0.25">
      <c r="A562" s="21" t="s">
        <v>15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74"/>
        <v>0</v>
      </c>
    </row>
    <row r="563" spans="1:9" x14ac:dyDescent="0.25">
      <c r="A563" s="29" t="s">
        <v>16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74"/>
        <v>0</v>
      </c>
    </row>
    <row r="564" spans="1:9" x14ac:dyDescent="0.25">
      <c r="A564" s="21" t="s">
        <v>17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74"/>
        <v>0</v>
      </c>
    </row>
    <row r="565" spans="1:9" x14ac:dyDescent="0.25">
      <c r="A565" s="29" t="s">
        <v>136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74"/>
        <v>0</v>
      </c>
    </row>
    <row r="566" spans="1:9" x14ac:dyDescent="0.25">
      <c r="A566" s="21" t="s">
        <v>18</v>
      </c>
      <c r="B566" s="227"/>
      <c r="C566" s="228"/>
      <c r="D566" s="228"/>
      <c r="E566" s="229"/>
      <c r="F566" s="22">
        <v>0</v>
      </c>
      <c r="G566" s="227"/>
      <c r="H566" s="229"/>
      <c r="I566" s="24">
        <f>+F566</f>
        <v>0</v>
      </c>
    </row>
    <row r="567" spans="1:9" x14ac:dyDescent="0.25">
      <c r="A567" s="29" t="s">
        <v>19</v>
      </c>
      <c r="B567" s="227"/>
      <c r="C567" s="228"/>
      <c r="D567" s="228"/>
      <c r="E567" s="229"/>
      <c r="F567" s="18">
        <v>0</v>
      </c>
      <c r="G567" s="227"/>
      <c r="H567" s="229"/>
      <c r="I567" s="16">
        <f>+F567</f>
        <v>0</v>
      </c>
    </row>
    <row r="568" spans="1: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74"/>
        <v>0</v>
      </c>
    </row>
    <row r="569" spans="1:9" x14ac:dyDescent="0.25">
      <c r="A569" s="32" t="s">
        <v>58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74"/>
        <v>0</v>
      </c>
    </row>
    <row r="570" spans="1:9" x14ac:dyDescent="0.25">
      <c r="A570" s="21" t="s">
        <v>21</v>
      </c>
      <c r="B570" s="227"/>
      <c r="C570" s="228"/>
      <c r="D570" s="228"/>
      <c r="E570" s="229"/>
      <c r="F570" s="22">
        <v>0</v>
      </c>
      <c r="G570" s="227"/>
      <c r="H570" s="229"/>
      <c r="I570" s="24">
        <f t="shared" si="74"/>
        <v>0</v>
      </c>
    </row>
    <row r="571" spans="1:9" x14ac:dyDescent="0.25">
      <c r="A571" s="32" t="s">
        <v>22</v>
      </c>
      <c r="B571" s="227"/>
      <c r="C571" s="228"/>
      <c r="D571" s="228"/>
      <c r="E571" s="229"/>
      <c r="F571" s="18">
        <v>0</v>
      </c>
      <c r="G571" s="227"/>
      <c r="H571" s="229"/>
      <c r="I571" s="16">
        <f t="shared" si="74"/>
        <v>0</v>
      </c>
    </row>
    <row r="572" spans="1:9" x14ac:dyDescent="0.25">
      <c r="A572" s="21" t="s">
        <v>23</v>
      </c>
      <c r="B572" s="227"/>
      <c r="C572" s="228"/>
      <c r="D572" s="228"/>
      <c r="E572" s="229"/>
      <c r="F572" s="22">
        <v>0</v>
      </c>
      <c r="G572" s="227"/>
      <c r="H572" s="229"/>
      <c r="I572" s="24">
        <f t="shared" si="74"/>
        <v>0</v>
      </c>
    </row>
    <row r="573" spans="1:9" ht="14.4" thickBot="1" x14ac:dyDescent="0.3">
      <c r="A573" s="32" t="s">
        <v>24</v>
      </c>
      <c r="B573" s="230"/>
      <c r="C573" s="231"/>
      <c r="D573" s="231"/>
      <c r="E573" s="232"/>
      <c r="F573" s="18">
        <v>0</v>
      </c>
      <c r="G573" s="230"/>
      <c r="H573" s="232"/>
      <c r="I573" s="16">
        <f t="shared" si="74"/>
        <v>0</v>
      </c>
    </row>
    <row r="574" spans="1:9" x14ac:dyDescent="0.25">
      <c r="A574" s="56" t="s">
        <v>25</v>
      </c>
      <c r="B574" s="129">
        <v>0</v>
      </c>
      <c r="C574" s="129">
        <v>0</v>
      </c>
      <c r="D574" s="129">
        <v>0</v>
      </c>
      <c r="E574" s="129">
        <v>0</v>
      </c>
      <c r="F574" s="129">
        <f>SUM(F553:F573)</f>
        <v>3.292841292654245</v>
      </c>
      <c r="G574" s="129">
        <v>0</v>
      </c>
      <c r="H574" s="129">
        <v>0</v>
      </c>
      <c r="I574" s="131">
        <v>3.292841292654245</v>
      </c>
    </row>
    <row r="575" spans="1:9" ht="15" thickBot="1" x14ac:dyDescent="0.35">
      <c r="A575" s="61" t="s">
        <v>86</v>
      </c>
      <c r="B575" s="98">
        <f>IF($I574=0,"-",B574/$I574)</f>
        <v>0</v>
      </c>
      <c r="C575" s="98">
        <f t="shared" ref="C575:H575" si="75">IF($I574=0,"-",C574/$I574)</f>
        <v>0</v>
      </c>
      <c r="D575" s="98">
        <f t="shared" si="75"/>
        <v>0</v>
      </c>
      <c r="E575" s="98">
        <f t="shared" si="75"/>
        <v>0</v>
      </c>
      <c r="F575" s="98">
        <f t="shared" si="75"/>
        <v>1</v>
      </c>
      <c r="G575" s="98">
        <f t="shared" si="75"/>
        <v>0</v>
      </c>
      <c r="H575" s="98">
        <f t="shared" si="75"/>
        <v>0</v>
      </c>
      <c r="I575" s="100">
        <f>SUM(B575:H575)</f>
        <v>1</v>
      </c>
    </row>
    <row r="576" spans="1: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</row>
    <row r="577" spans="1:9" ht="27.6" x14ac:dyDescent="0.25">
      <c r="A577" s="244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</row>
    <row r="578" spans="1:9" x14ac:dyDescent="0.25">
      <c r="A578" s="245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</row>
    <row r="579" spans="1:9" x14ac:dyDescent="0.25">
      <c r="A579" s="13" t="s">
        <v>6</v>
      </c>
      <c r="B579" s="14">
        <v>6.718929982275939</v>
      </c>
      <c r="C579" s="14">
        <v>0</v>
      </c>
      <c r="D579" s="14">
        <v>1.2810700177240604</v>
      </c>
      <c r="E579" s="14">
        <v>0</v>
      </c>
      <c r="F579" s="213"/>
      <c r="G579" s="14">
        <v>0</v>
      </c>
      <c r="H579" s="15">
        <v>0</v>
      </c>
      <c r="I579" s="16">
        <f>SUM(B579:H579)</f>
        <v>7.9999999999999991</v>
      </c>
    </row>
    <row r="580" spans="1:9" x14ac:dyDescent="0.25">
      <c r="A580" s="21" t="s">
        <v>7</v>
      </c>
      <c r="B580" s="22">
        <v>0.76414235901318328</v>
      </c>
      <c r="C580" s="22">
        <v>0</v>
      </c>
      <c r="D580" s="22">
        <v>0.23585764098681669</v>
      </c>
      <c r="E580" s="22">
        <v>0</v>
      </c>
      <c r="F580" s="214"/>
      <c r="G580" s="22">
        <v>0</v>
      </c>
      <c r="H580" s="23">
        <v>0</v>
      </c>
      <c r="I580" s="24">
        <f t="shared" ref="I580:I599" si="76">SUM(B580:H580)</f>
        <v>1</v>
      </c>
    </row>
    <row r="581" spans="1:9" x14ac:dyDescent="0.25">
      <c r="A581" s="29" t="s">
        <v>8</v>
      </c>
      <c r="B581" s="18">
        <v>2.4135066846776931</v>
      </c>
      <c r="C581" s="18">
        <v>0</v>
      </c>
      <c r="D581" s="18">
        <v>0.58649331532230686</v>
      </c>
      <c r="E581" s="18">
        <v>0</v>
      </c>
      <c r="F581" s="214"/>
      <c r="G581" s="18">
        <v>0</v>
      </c>
      <c r="H581" s="30">
        <v>0</v>
      </c>
      <c r="I581" s="16">
        <f t="shared" si="76"/>
        <v>3</v>
      </c>
    </row>
    <row r="582" spans="1:9" x14ac:dyDescent="0.25">
      <c r="A582" s="21" t="s">
        <v>9</v>
      </c>
      <c r="B582" s="22">
        <v>5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76"/>
        <v>5</v>
      </c>
    </row>
    <row r="583" spans="1:9" x14ac:dyDescent="0.25">
      <c r="A583" s="29" t="s">
        <v>10</v>
      </c>
      <c r="B583" s="18">
        <v>0</v>
      </c>
      <c r="C583" s="18">
        <v>0</v>
      </c>
      <c r="D583" s="18">
        <v>0</v>
      </c>
      <c r="E583" s="18">
        <v>0</v>
      </c>
      <c r="F583" s="214"/>
      <c r="G583" s="18">
        <v>0</v>
      </c>
      <c r="H583" s="30">
        <v>0</v>
      </c>
      <c r="I583" s="16">
        <f t="shared" si="76"/>
        <v>0</v>
      </c>
    </row>
    <row r="584" spans="1:9" x14ac:dyDescent="0.25">
      <c r="A584" s="21" t="s">
        <v>11</v>
      </c>
      <c r="B584" s="22">
        <v>0</v>
      </c>
      <c r="C584" s="22">
        <v>0</v>
      </c>
      <c r="D584" s="22">
        <v>9.7336300293031086E-3</v>
      </c>
      <c r="E584" s="22">
        <v>0.28458709595185316</v>
      </c>
      <c r="F584" s="214"/>
      <c r="G584" s="22">
        <v>0</v>
      </c>
      <c r="H584" s="23">
        <v>0</v>
      </c>
      <c r="I584" s="24">
        <f t="shared" si="76"/>
        <v>0.29432072598115627</v>
      </c>
    </row>
    <row r="585" spans="1:9" x14ac:dyDescent="0.25">
      <c r="A585" s="29" t="s">
        <v>12</v>
      </c>
      <c r="B585" s="18">
        <v>0</v>
      </c>
      <c r="C585" s="18">
        <v>0</v>
      </c>
      <c r="D585" s="18">
        <v>0</v>
      </c>
      <c r="E585" s="18">
        <v>12</v>
      </c>
      <c r="F585" s="214"/>
      <c r="G585" s="18">
        <v>0</v>
      </c>
      <c r="H585" s="30">
        <v>0</v>
      </c>
      <c r="I585" s="16">
        <f t="shared" si="76"/>
        <v>12</v>
      </c>
    </row>
    <row r="586" spans="1:9" x14ac:dyDescent="0.25">
      <c r="A586" s="21" t="s">
        <v>13</v>
      </c>
      <c r="B586" s="22">
        <v>0</v>
      </c>
      <c r="C586" s="22">
        <v>0</v>
      </c>
      <c r="D586" s="22">
        <v>3.5247607767941148E-2</v>
      </c>
      <c r="E586" s="22">
        <v>16.442468142701355</v>
      </c>
      <c r="F586" s="214"/>
      <c r="G586" s="22">
        <v>0</v>
      </c>
      <c r="H586" s="23">
        <v>0</v>
      </c>
      <c r="I586" s="24">
        <f t="shared" si="76"/>
        <v>16.477715750469297</v>
      </c>
    </row>
    <row r="587" spans="1:9" x14ac:dyDescent="0.25">
      <c r="A587" s="29" t="s">
        <v>14</v>
      </c>
      <c r="B587" s="18">
        <v>225.53049174656181</v>
      </c>
      <c r="C587" s="18">
        <v>3.4226157657848617</v>
      </c>
      <c r="D587" s="18">
        <v>4.0468924876533157</v>
      </c>
      <c r="E587" s="18">
        <v>0</v>
      </c>
      <c r="F587" s="214"/>
      <c r="G587" s="18">
        <v>0</v>
      </c>
      <c r="H587" s="30">
        <v>0</v>
      </c>
      <c r="I587" s="16">
        <f t="shared" si="76"/>
        <v>232.99999999999997</v>
      </c>
    </row>
    <row r="588" spans="1:9" x14ac:dyDescent="0.25">
      <c r="A588" s="21" t="s">
        <v>15</v>
      </c>
      <c r="B588" s="22">
        <v>236.41825892581244</v>
      </c>
      <c r="C588" s="22">
        <v>28.636114094176573</v>
      </c>
      <c r="D588" s="22">
        <v>6.1745739108987969</v>
      </c>
      <c r="E588" s="22">
        <v>13.771053069112209</v>
      </c>
      <c r="F588" s="214"/>
      <c r="G588" s="22">
        <v>0</v>
      </c>
      <c r="H588" s="23">
        <v>0</v>
      </c>
      <c r="I588" s="24">
        <f t="shared" si="76"/>
        <v>285</v>
      </c>
    </row>
    <row r="589" spans="1:9" x14ac:dyDescent="0.25">
      <c r="A589" s="29" t="s">
        <v>16</v>
      </c>
      <c r="B589" s="18">
        <v>33.053951771271713</v>
      </c>
      <c r="C589" s="18">
        <v>0.17909605182935007</v>
      </c>
      <c r="D589" s="18">
        <v>4.1950888958438357</v>
      </c>
      <c r="E589" s="18">
        <v>0.57186328105509776</v>
      </c>
      <c r="F589" s="214"/>
      <c r="G589" s="18">
        <v>0</v>
      </c>
      <c r="H589" s="30">
        <v>0</v>
      </c>
      <c r="I589" s="16">
        <f t="shared" si="76"/>
        <v>37.999999999999993</v>
      </c>
    </row>
    <row r="590" spans="1:9" x14ac:dyDescent="0.25">
      <c r="A590" s="21" t="s">
        <v>17</v>
      </c>
      <c r="B590" s="22">
        <v>0</v>
      </c>
      <c r="C590" s="22">
        <v>0</v>
      </c>
      <c r="D590" s="22">
        <v>0</v>
      </c>
      <c r="E590" s="22">
        <v>0</v>
      </c>
      <c r="F590" s="214"/>
      <c r="G590" s="22">
        <v>0</v>
      </c>
      <c r="H590" s="23">
        <v>0</v>
      </c>
      <c r="I590" s="24">
        <f t="shared" si="76"/>
        <v>0</v>
      </c>
    </row>
    <row r="591" spans="1:9" x14ac:dyDescent="0.25">
      <c r="A591" s="29" t="s">
        <v>136</v>
      </c>
      <c r="B591" s="18">
        <v>496.65740549289205</v>
      </c>
      <c r="C591" s="18">
        <v>78.266643077748796</v>
      </c>
      <c r="D591" s="18">
        <v>15.264437105035428</v>
      </c>
      <c r="E591" s="18">
        <v>12.019514324323723</v>
      </c>
      <c r="F591" s="214"/>
      <c r="G591" s="18">
        <v>0</v>
      </c>
      <c r="H591" s="30">
        <v>0</v>
      </c>
      <c r="I591" s="16">
        <f t="shared" si="76"/>
        <v>602.20799999999997</v>
      </c>
    </row>
    <row r="592" spans="1:9" x14ac:dyDescent="0.25">
      <c r="A592" s="21" t="s">
        <v>18</v>
      </c>
      <c r="B592" s="22">
        <v>0</v>
      </c>
      <c r="C592" s="22">
        <v>0</v>
      </c>
      <c r="D592" s="22">
        <v>0</v>
      </c>
      <c r="E592" s="22">
        <v>0</v>
      </c>
      <c r="F592" s="214"/>
      <c r="G592" s="22">
        <v>0</v>
      </c>
      <c r="H592" s="23">
        <v>0</v>
      </c>
      <c r="I592" s="24">
        <f t="shared" si="76"/>
        <v>0</v>
      </c>
    </row>
    <row r="593" spans="1:9" x14ac:dyDescent="0.25">
      <c r="A593" s="29" t="s">
        <v>19</v>
      </c>
      <c r="B593" s="18">
        <v>0</v>
      </c>
      <c r="C593" s="18">
        <v>0</v>
      </c>
      <c r="D593" s="18">
        <v>0</v>
      </c>
      <c r="E593" s="18">
        <v>0</v>
      </c>
      <c r="F593" s="214"/>
      <c r="G593" s="18">
        <v>0</v>
      </c>
      <c r="H593" s="30">
        <v>0</v>
      </c>
      <c r="I593" s="16">
        <f t="shared" si="76"/>
        <v>0</v>
      </c>
    </row>
    <row r="594" spans="1:9" x14ac:dyDescent="0.25">
      <c r="A594" s="21" t="s">
        <v>20</v>
      </c>
      <c r="B594" s="22">
        <v>13.746024903699118</v>
      </c>
      <c r="C594" s="22">
        <v>0</v>
      </c>
      <c r="D594" s="22">
        <v>0.25397509630088266</v>
      </c>
      <c r="E594" s="22">
        <v>0</v>
      </c>
      <c r="F594" s="214"/>
      <c r="G594" s="22">
        <v>0</v>
      </c>
      <c r="H594" s="23">
        <v>0</v>
      </c>
      <c r="I594" s="24">
        <f t="shared" si="76"/>
        <v>14</v>
      </c>
    </row>
    <row r="595" spans="1:9" x14ac:dyDescent="0.25">
      <c r="A595" s="32" t="s">
        <v>58</v>
      </c>
      <c r="B595" s="18">
        <v>22.075607131286215</v>
      </c>
      <c r="C595" s="18">
        <v>0</v>
      </c>
      <c r="D595" s="18">
        <v>3.9243928687137841</v>
      </c>
      <c r="E595" s="18">
        <v>0</v>
      </c>
      <c r="F595" s="214"/>
      <c r="G595" s="18">
        <v>0</v>
      </c>
      <c r="H595" s="30">
        <v>0</v>
      </c>
      <c r="I595" s="16">
        <f t="shared" si="76"/>
        <v>26</v>
      </c>
    </row>
    <row r="596" spans="1:9" x14ac:dyDescent="0.25">
      <c r="A596" s="21" t="s">
        <v>21</v>
      </c>
      <c r="B596" s="22">
        <v>18.375152801347003</v>
      </c>
      <c r="C596" s="22">
        <v>0</v>
      </c>
      <c r="D596" s="22">
        <v>1.1333650586529991</v>
      </c>
      <c r="E596" s="22">
        <v>0</v>
      </c>
      <c r="F596" s="214"/>
      <c r="G596" s="22">
        <v>0</v>
      </c>
      <c r="H596" s="23">
        <v>0</v>
      </c>
      <c r="I596" s="24">
        <f t="shared" si="76"/>
        <v>19.508517860000001</v>
      </c>
    </row>
    <row r="597" spans="1:9" x14ac:dyDescent="0.25">
      <c r="A597" s="32" t="s">
        <v>22</v>
      </c>
      <c r="B597" s="18">
        <v>94.944457658575701</v>
      </c>
      <c r="C597" s="18">
        <v>0</v>
      </c>
      <c r="D597" s="18">
        <v>0</v>
      </c>
      <c r="E597" s="18">
        <v>0</v>
      </c>
      <c r="F597" s="214"/>
      <c r="G597" s="18">
        <v>0</v>
      </c>
      <c r="H597" s="30">
        <v>0</v>
      </c>
      <c r="I597" s="16">
        <f t="shared" si="76"/>
        <v>94.944457658575701</v>
      </c>
    </row>
    <row r="598" spans="1:9" x14ac:dyDescent="0.25">
      <c r="A598" s="21" t="s">
        <v>23</v>
      </c>
      <c r="B598" s="22">
        <v>37.322005147632616</v>
      </c>
      <c r="C598" s="22">
        <v>0.23661485236737523</v>
      </c>
      <c r="D598" s="22">
        <v>0</v>
      </c>
      <c r="E598" s="22">
        <v>0</v>
      </c>
      <c r="F598" s="214"/>
      <c r="G598" s="22">
        <v>0</v>
      </c>
      <c r="H598" s="23">
        <v>0</v>
      </c>
      <c r="I598" s="24">
        <f t="shared" si="76"/>
        <v>37.558619999999991</v>
      </c>
    </row>
    <row r="599" spans="1:9" ht="14.4" thickBot="1" x14ac:dyDescent="0.3">
      <c r="A599" s="32" t="s">
        <v>24</v>
      </c>
      <c r="B599" s="18">
        <v>201.82016306871606</v>
      </c>
      <c r="C599" s="18">
        <v>0</v>
      </c>
      <c r="D599" s="18">
        <v>445.12033834189435</v>
      </c>
      <c r="E599" s="18">
        <v>98.088237254316397</v>
      </c>
      <c r="F599" s="215"/>
      <c r="G599" s="18">
        <v>304.95787072306945</v>
      </c>
      <c r="H599" s="30">
        <v>7.939061200366121E-2</v>
      </c>
      <c r="I599" s="16">
        <f t="shared" si="76"/>
        <v>1050.0659999999998</v>
      </c>
    </row>
    <row r="600" spans="1:9" x14ac:dyDescent="0.25">
      <c r="A600" s="128" t="s">
        <v>25</v>
      </c>
      <c r="B600" s="129">
        <f>SUM(B579:B599)</f>
        <v>1394.8400976737614</v>
      </c>
      <c r="C600" s="129">
        <f t="shared" ref="C600:I600" si="77">SUM(C579:C599)</f>
        <v>110.74108384190696</v>
      </c>
      <c r="D600" s="129">
        <f t="shared" si="77"/>
        <v>482.26146597682384</v>
      </c>
      <c r="E600" s="129">
        <f t="shared" si="77"/>
        <v>153.17772316746064</v>
      </c>
      <c r="F600" s="129">
        <f t="shared" si="77"/>
        <v>0</v>
      </c>
      <c r="G600" s="129">
        <f t="shared" si="77"/>
        <v>304.95787072306945</v>
      </c>
      <c r="H600" s="130">
        <f t="shared" si="77"/>
        <v>7.939061200366121E-2</v>
      </c>
      <c r="I600" s="131">
        <f t="shared" si="77"/>
        <v>2446.057631995026</v>
      </c>
    </row>
    <row r="601" spans="1:9" ht="15" thickBot="1" x14ac:dyDescent="0.35">
      <c r="A601" s="61" t="s">
        <v>86</v>
      </c>
      <c r="B601" s="98">
        <f>IF($I600=0,"-",B600/$I600)</f>
        <v>0.5702400791497777</v>
      </c>
      <c r="C601" s="98">
        <f t="shared" ref="C601:H601" si="78">IF($I600=0,"-",C600/$I600)</f>
        <v>4.5273292989252083E-2</v>
      </c>
      <c r="D601" s="98">
        <f t="shared" si="78"/>
        <v>0.19715866857294248</v>
      </c>
      <c r="E601" s="98">
        <f t="shared" si="78"/>
        <v>6.2622287048293118E-2</v>
      </c>
      <c r="F601" s="98">
        <f t="shared" si="78"/>
        <v>0</v>
      </c>
      <c r="G601" s="98">
        <f t="shared" si="78"/>
        <v>0.12467321568148954</v>
      </c>
      <c r="H601" s="98">
        <f t="shared" si="78"/>
        <v>3.2456558245076808E-5</v>
      </c>
      <c r="I601" s="100">
        <f>SUM(B601:H601)</f>
        <v>1</v>
      </c>
    </row>
    <row r="602" spans="1:9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</row>
    <row r="603" spans="1:9" ht="27.6" x14ac:dyDescent="0.25">
      <c r="A603" s="216" t="s">
        <v>48</v>
      </c>
      <c r="B603" s="8" t="s">
        <v>0</v>
      </c>
      <c r="C603" s="8" t="s">
        <v>27</v>
      </c>
      <c r="D603" s="8" t="s">
        <v>28</v>
      </c>
      <c r="E603" s="8" t="s">
        <v>29</v>
      </c>
      <c r="F603" s="8" t="s">
        <v>26</v>
      </c>
      <c r="G603" s="8" t="s">
        <v>4</v>
      </c>
      <c r="H603" s="8" t="s">
        <v>85</v>
      </c>
      <c r="I603" s="9" t="s">
        <v>5</v>
      </c>
    </row>
    <row r="604" spans="1:9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</row>
    <row r="605" spans="1:9" x14ac:dyDescent="0.25">
      <c r="A605" s="13" t="s">
        <v>6</v>
      </c>
      <c r="B605" s="14">
        <v>388.44</v>
      </c>
      <c r="C605" s="14">
        <v>0</v>
      </c>
      <c r="D605" s="14">
        <v>26.560000000000002</v>
      </c>
      <c r="E605" s="14">
        <v>0</v>
      </c>
      <c r="F605" s="213"/>
      <c r="G605" s="14">
        <v>0</v>
      </c>
      <c r="H605" s="15">
        <v>0</v>
      </c>
      <c r="I605" s="16">
        <f>SUM(B605:H605)</f>
        <v>415</v>
      </c>
    </row>
    <row r="606" spans="1:9" x14ac:dyDescent="0.25">
      <c r="A606" s="21" t="s">
        <v>7</v>
      </c>
      <c r="B606" s="22">
        <v>25.271999999999998</v>
      </c>
      <c r="C606" s="22">
        <v>0</v>
      </c>
      <c r="D606" s="22">
        <v>1.728</v>
      </c>
      <c r="E606" s="22">
        <v>0</v>
      </c>
      <c r="F606" s="214"/>
      <c r="G606" s="22">
        <v>0</v>
      </c>
      <c r="H606" s="23">
        <v>0</v>
      </c>
      <c r="I606" s="24">
        <f t="shared" ref="I606:I625" si="79">SUM(B606:H606)</f>
        <v>27</v>
      </c>
    </row>
    <row r="607" spans="1:9" x14ac:dyDescent="0.25">
      <c r="A607" s="29" t="s">
        <v>8</v>
      </c>
      <c r="B607" s="18">
        <v>37.44</v>
      </c>
      <c r="C607" s="18">
        <v>0</v>
      </c>
      <c r="D607" s="18">
        <v>2.56</v>
      </c>
      <c r="E607" s="18">
        <v>0</v>
      </c>
      <c r="F607" s="214"/>
      <c r="G607" s="18">
        <v>0</v>
      </c>
      <c r="H607" s="30">
        <v>0</v>
      </c>
      <c r="I607" s="16">
        <f t="shared" si="79"/>
        <v>40</v>
      </c>
    </row>
    <row r="608" spans="1:9" x14ac:dyDescent="0.25">
      <c r="A608" s="21" t="s">
        <v>9</v>
      </c>
      <c r="B608" s="22">
        <v>266.76</v>
      </c>
      <c r="C608" s="22">
        <v>0</v>
      </c>
      <c r="D608" s="22">
        <v>18.240000000000002</v>
      </c>
      <c r="E608" s="22">
        <v>0</v>
      </c>
      <c r="F608" s="214"/>
      <c r="G608" s="22">
        <v>0</v>
      </c>
      <c r="H608" s="23">
        <v>0</v>
      </c>
      <c r="I608" s="24">
        <f t="shared" si="79"/>
        <v>285</v>
      </c>
    </row>
    <row r="609" spans="1:9" x14ac:dyDescent="0.25">
      <c r="A609" s="29" t="s">
        <v>10</v>
      </c>
      <c r="B609" s="18">
        <v>0</v>
      </c>
      <c r="C609" s="18">
        <v>0</v>
      </c>
      <c r="D609" s="18">
        <v>0</v>
      </c>
      <c r="E609" s="18">
        <v>0</v>
      </c>
      <c r="F609" s="214"/>
      <c r="G609" s="18">
        <v>0</v>
      </c>
      <c r="H609" s="30">
        <v>0</v>
      </c>
      <c r="I609" s="16">
        <f t="shared" si="79"/>
        <v>0</v>
      </c>
    </row>
    <row r="610" spans="1:9" x14ac:dyDescent="0.25">
      <c r="A610" s="21" t="s">
        <v>11</v>
      </c>
      <c r="B610" s="22">
        <v>0</v>
      </c>
      <c r="C610" s="22">
        <v>0</v>
      </c>
      <c r="D610" s="22">
        <v>0</v>
      </c>
      <c r="E610" s="22">
        <v>0</v>
      </c>
      <c r="F610" s="214"/>
      <c r="G610" s="22">
        <v>0</v>
      </c>
      <c r="H610" s="23">
        <v>0</v>
      </c>
      <c r="I610" s="24">
        <f t="shared" si="79"/>
        <v>0</v>
      </c>
    </row>
    <row r="611" spans="1:9" x14ac:dyDescent="0.25">
      <c r="A611" s="29" t="s">
        <v>12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79"/>
        <v>0</v>
      </c>
    </row>
    <row r="612" spans="1:9" x14ac:dyDescent="0.25">
      <c r="A612" s="21" t="s">
        <v>13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79"/>
        <v>0</v>
      </c>
    </row>
    <row r="613" spans="1:9" x14ac:dyDescent="0.25">
      <c r="A613" s="29" t="s">
        <v>14</v>
      </c>
      <c r="B613" s="18">
        <v>2774.511</v>
      </c>
      <c r="C613" s="18">
        <v>0</v>
      </c>
      <c r="D613" s="18">
        <v>218.48899999999998</v>
      </c>
      <c r="E613" s="18">
        <v>0</v>
      </c>
      <c r="F613" s="214"/>
      <c r="G613" s="18">
        <v>0</v>
      </c>
      <c r="H613" s="30">
        <v>0</v>
      </c>
      <c r="I613" s="16">
        <f t="shared" si="79"/>
        <v>2993</v>
      </c>
    </row>
    <row r="614" spans="1:9" x14ac:dyDescent="0.25">
      <c r="A614" s="21" t="s">
        <v>15</v>
      </c>
      <c r="B614" s="22">
        <v>431.98200000000003</v>
      </c>
      <c r="C614" s="22">
        <v>0</v>
      </c>
      <c r="D614" s="22">
        <v>34.018000000000001</v>
      </c>
      <c r="E614" s="22">
        <v>0</v>
      </c>
      <c r="F614" s="214"/>
      <c r="G614" s="22">
        <v>0</v>
      </c>
      <c r="H614" s="23">
        <v>0</v>
      </c>
      <c r="I614" s="24">
        <f t="shared" si="79"/>
        <v>466</v>
      </c>
    </row>
    <row r="615" spans="1:9" x14ac:dyDescent="0.25">
      <c r="A615" s="29" t="s">
        <v>16</v>
      </c>
      <c r="B615" s="18">
        <v>42.642000000000003</v>
      </c>
      <c r="C615" s="18">
        <v>0</v>
      </c>
      <c r="D615" s="18">
        <v>3.3579999999999997</v>
      </c>
      <c r="E615" s="18">
        <v>0</v>
      </c>
      <c r="F615" s="214"/>
      <c r="G615" s="18">
        <v>0</v>
      </c>
      <c r="H615" s="30">
        <v>0</v>
      </c>
      <c r="I615" s="16">
        <f t="shared" si="79"/>
        <v>46</v>
      </c>
    </row>
    <row r="616" spans="1:9" x14ac:dyDescent="0.25">
      <c r="A616" s="21" t="s">
        <v>17</v>
      </c>
      <c r="B616" s="22">
        <v>0</v>
      </c>
      <c r="C616" s="22">
        <v>0</v>
      </c>
      <c r="D616" s="22">
        <v>0</v>
      </c>
      <c r="E616" s="22">
        <v>0</v>
      </c>
      <c r="F616" s="214"/>
      <c r="G616" s="22">
        <v>0</v>
      </c>
      <c r="H616" s="23">
        <v>0</v>
      </c>
      <c r="I616" s="24">
        <f t="shared" si="79"/>
        <v>0</v>
      </c>
    </row>
    <row r="617" spans="1:9" x14ac:dyDescent="0.25">
      <c r="A617" s="29" t="s">
        <v>136</v>
      </c>
      <c r="B617" s="18">
        <v>1867.0430028887397</v>
      </c>
      <c r="C617" s="18">
        <v>0</v>
      </c>
      <c r="D617" s="18">
        <v>589.59252722802307</v>
      </c>
      <c r="E617" s="18">
        <v>0</v>
      </c>
      <c r="F617" s="214"/>
      <c r="G617" s="18">
        <v>0</v>
      </c>
      <c r="H617" s="30">
        <v>0</v>
      </c>
      <c r="I617" s="16">
        <f t="shared" si="79"/>
        <v>2456.6355301167628</v>
      </c>
    </row>
    <row r="618" spans="1:9" x14ac:dyDescent="0.25">
      <c r="A618" s="21" t="s">
        <v>18</v>
      </c>
      <c r="B618" s="22">
        <v>0</v>
      </c>
      <c r="C618" s="22">
        <v>0</v>
      </c>
      <c r="D618" s="22">
        <v>0</v>
      </c>
      <c r="E618" s="22">
        <v>0</v>
      </c>
      <c r="F618" s="214"/>
      <c r="G618" s="22">
        <v>0</v>
      </c>
      <c r="H618" s="23">
        <v>0</v>
      </c>
      <c r="I618" s="24">
        <f t="shared" si="79"/>
        <v>0</v>
      </c>
    </row>
    <row r="619" spans="1:9" x14ac:dyDescent="0.25">
      <c r="A619" s="29" t="s">
        <v>19</v>
      </c>
      <c r="B619" s="18">
        <v>0</v>
      </c>
      <c r="C619" s="18">
        <v>0</v>
      </c>
      <c r="D619" s="18">
        <v>0</v>
      </c>
      <c r="E619" s="18">
        <v>0</v>
      </c>
      <c r="F619" s="214"/>
      <c r="G619" s="18">
        <v>0</v>
      </c>
      <c r="H619" s="30">
        <v>0</v>
      </c>
      <c r="I619" s="16">
        <f t="shared" si="79"/>
        <v>0</v>
      </c>
    </row>
    <row r="620" spans="1:9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79"/>
        <v>0</v>
      </c>
    </row>
    <row r="621" spans="1:9" x14ac:dyDescent="0.25">
      <c r="A621" s="32" t="s">
        <v>58</v>
      </c>
      <c r="B621" s="18">
        <v>4012.77</v>
      </c>
      <c r="C621" s="18">
        <v>0</v>
      </c>
      <c r="D621" s="18">
        <v>421.23</v>
      </c>
      <c r="E621" s="18">
        <v>0</v>
      </c>
      <c r="F621" s="214"/>
      <c r="G621" s="18">
        <v>0</v>
      </c>
      <c r="H621" s="30">
        <v>0</v>
      </c>
      <c r="I621" s="16">
        <f t="shared" si="79"/>
        <v>4434</v>
      </c>
    </row>
    <row r="622" spans="1:9" x14ac:dyDescent="0.25">
      <c r="A622" s="21" t="s">
        <v>21</v>
      </c>
      <c r="B622" s="22">
        <v>30.55531299495</v>
      </c>
      <c r="C622" s="22">
        <v>0</v>
      </c>
      <c r="D622" s="22">
        <v>3.2074637950500002</v>
      </c>
      <c r="E622" s="22">
        <v>0</v>
      </c>
      <c r="F622" s="214"/>
      <c r="G622" s="22">
        <v>0</v>
      </c>
      <c r="H622" s="23">
        <v>0</v>
      </c>
      <c r="I622" s="24">
        <f t="shared" si="79"/>
        <v>33.762776790000004</v>
      </c>
    </row>
    <row r="623" spans="1:9" x14ac:dyDescent="0.25">
      <c r="A623" s="32" t="s">
        <v>22</v>
      </c>
      <c r="B623" s="18">
        <v>31.220506573085835</v>
      </c>
      <c r="C623" s="18">
        <v>0</v>
      </c>
      <c r="D623" s="18">
        <v>73.79387484724711</v>
      </c>
      <c r="E623" s="18">
        <v>0</v>
      </c>
      <c r="F623" s="214"/>
      <c r="G623" s="18">
        <v>0</v>
      </c>
      <c r="H623" s="30">
        <v>0</v>
      </c>
      <c r="I623" s="16">
        <f t="shared" si="79"/>
        <v>105.01438142033294</v>
      </c>
    </row>
    <row r="624" spans="1:9" x14ac:dyDescent="0.25">
      <c r="A624" s="21" t="s">
        <v>23</v>
      </c>
      <c r="B624" s="22">
        <v>95.36012928000001</v>
      </c>
      <c r="C624" s="22">
        <v>0</v>
      </c>
      <c r="D624" s="22">
        <v>22.194270720000002</v>
      </c>
      <c r="E624" s="22">
        <v>0</v>
      </c>
      <c r="F624" s="214"/>
      <c r="G624" s="22">
        <v>0</v>
      </c>
      <c r="H624" s="23">
        <v>0</v>
      </c>
      <c r="I624" s="24">
        <f t="shared" si="79"/>
        <v>117.55440000000002</v>
      </c>
    </row>
    <row r="625" spans="1:9" ht="14.4" thickBot="1" x14ac:dyDescent="0.3">
      <c r="A625" s="32" t="s">
        <v>24</v>
      </c>
      <c r="B625" s="18">
        <v>621.27413757185775</v>
      </c>
      <c r="C625" s="18">
        <v>0</v>
      </c>
      <c r="D625" s="18">
        <v>705.719165979683</v>
      </c>
      <c r="E625" s="18">
        <v>318.77167643085465</v>
      </c>
      <c r="F625" s="215"/>
      <c r="G625" s="18">
        <v>83.48782001760479</v>
      </c>
      <c r="H625" s="30">
        <v>0</v>
      </c>
      <c r="I625" s="16">
        <f t="shared" si="79"/>
        <v>1729.2528</v>
      </c>
    </row>
    <row r="626" spans="1:9" x14ac:dyDescent="0.25">
      <c r="A626" s="128" t="s">
        <v>25</v>
      </c>
      <c r="B626" s="129">
        <f>SUM(B605:B625)</f>
        <v>10625.270089308631</v>
      </c>
      <c r="C626" s="129">
        <f t="shared" ref="C626:I626" si="80">SUM(C605:C625)</f>
        <v>0</v>
      </c>
      <c r="D626" s="129">
        <f t="shared" si="80"/>
        <v>2120.690302570003</v>
      </c>
      <c r="E626" s="129">
        <f t="shared" si="80"/>
        <v>318.77167643085465</v>
      </c>
      <c r="F626" s="129">
        <f t="shared" si="80"/>
        <v>0</v>
      </c>
      <c r="G626" s="129">
        <f t="shared" si="80"/>
        <v>83.48782001760479</v>
      </c>
      <c r="H626" s="130">
        <f t="shared" si="80"/>
        <v>0</v>
      </c>
      <c r="I626" s="131">
        <f t="shared" si="80"/>
        <v>13148.219888327096</v>
      </c>
    </row>
    <row r="627" spans="1:9" ht="15" thickBot="1" x14ac:dyDescent="0.35">
      <c r="A627" s="61" t="s">
        <v>86</v>
      </c>
      <c r="B627" s="98">
        <f>IF($I626=0,"-",B626/$I626)</f>
        <v>0.80811472424047892</v>
      </c>
      <c r="C627" s="98">
        <f t="shared" ref="C627:H627" si="81">IF($I626=0,"-",C626/$I626)</f>
        <v>0</v>
      </c>
      <c r="D627" s="98">
        <f t="shared" si="81"/>
        <v>0.16129105845367997</v>
      </c>
      <c r="E627" s="98">
        <f t="shared" si="81"/>
        <v>2.4244474091421157E-2</v>
      </c>
      <c r="F627" s="98">
        <f t="shared" si="81"/>
        <v>0</v>
      </c>
      <c r="G627" s="98">
        <f t="shared" si="81"/>
        <v>6.3497432144198271E-3</v>
      </c>
      <c r="H627" s="98">
        <f t="shared" si="81"/>
        <v>0</v>
      </c>
      <c r="I627" s="100">
        <f>SUM(B627:H627)</f>
        <v>0.99999999999999989</v>
      </c>
    </row>
    <row r="628" spans="1:9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</row>
    <row r="629" spans="1:9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</row>
    <row r="630" spans="1:9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</row>
    <row r="631" spans="1:9" x14ac:dyDescent="0.25">
      <c r="A631" s="13" t="s">
        <v>6</v>
      </c>
      <c r="B631" s="14">
        <v>1.1992482206309583</v>
      </c>
      <c r="C631" s="14">
        <v>0</v>
      </c>
      <c r="D631" s="14">
        <v>1.800751779369042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3</v>
      </c>
    </row>
    <row r="632" spans="1:9" x14ac:dyDescent="0.25">
      <c r="A632" s="21" t="s">
        <v>7</v>
      </c>
      <c r="B632" s="22">
        <v>0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82">SUM(B632:H632)</f>
        <v>0</v>
      </c>
    </row>
    <row r="633" spans="1:9" x14ac:dyDescent="0.25">
      <c r="A633" s="29" t="s">
        <v>8</v>
      </c>
      <c r="B633" s="18">
        <v>2</v>
      </c>
      <c r="C633" s="18">
        <v>0</v>
      </c>
      <c r="D633" s="18">
        <v>0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82"/>
        <v>2</v>
      </c>
    </row>
    <row r="634" spans="1:9" x14ac:dyDescent="0.25">
      <c r="A634" s="21" t="s">
        <v>9</v>
      </c>
      <c r="B634" s="22">
        <v>6.9776474869811675</v>
      </c>
      <c r="C634" s="22">
        <v>0</v>
      </c>
      <c r="D634" s="22">
        <v>2.2352513018831933E-2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82"/>
        <v>6.9999999999999991</v>
      </c>
    </row>
    <row r="635" spans="1:9" x14ac:dyDescent="0.25">
      <c r="A635" s="29" t="s">
        <v>10</v>
      </c>
      <c r="B635" s="18">
        <v>0</v>
      </c>
      <c r="C635" s="18">
        <v>0</v>
      </c>
      <c r="D635" s="18">
        <v>0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82"/>
        <v>0</v>
      </c>
    </row>
    <row r="636" spans="1:9" x14ac:dyDescent="0.25">
      <c r="A636" s="21" t="s">
        <v>11</v>
      </c>
      <c r="B636" s="22">
        <v>0</v>
      </c>
      <c r="C636" s="22">
        <v>0</v>
      </c>
      <c r="D636" s="22">
        <v>0</v>
      </c>
      <c r="E636" s="22">
        <v>8.6547331101500724</v>
      </c>
      <c r="F636" s="22">
        <v>0</v>
      </c>
      <c r="G636" s="22">
        <v>0</v>
      </c>
      <c r="H636" s="23">
        <v>0</v>
      </c>
      <c r="I636" s="24">
        <f t="shared" si="82"/>
        <v>8.6547331101500724</v>
      </c>
    </row>
    <row r="637" spans="1:9" x14ac:dyDescent="0.25">
      <c r="A637" s="29" t="s">
        <v>12</v>
      </c>
      <c r="B637" s="18">
        <v>0</v>
      </c>
      <c r="C637" s="18">
        <v>0</v>
      </c>
      <c r="D637" s="18">
        <v>0</v>
      </c>
      <c r="E637" s="18">
        <v>0</v>
      </c>
      <c r="F637" s="18">
        <v>0</v>
      </c>
      <c r="G637" s="18">
        <v>0</v>
      </c>
      <c r="H637" s="30">
        <v>0</v>
      </c>
      <c r="I637" s="16">
        <f t="shared" si="82"/>
        <v>0</v>
      </c>
    </row>
    <row r="638" spans="1:9" x14ac:dyDescent="0.25">
      <c r="A638" s="21" t="s">
        <v>13</v>
      </c>
      <c r="B638" s="22">
        <v>0</v>
      </c>
      <c r="C638" s="22">
        <v>0.37366874225143198</v>
      </c>
      <c r="D638" s="22">
        <v>0</v>
      </c>
      <c r="E638" s="22">
        <v>18.136259296541748</v>
      </c>
      <c r="F638" s="22">
        <v>716.25129207275836</v>
      </c>
      <c r="G638" s="22">
        <v>0</v>
      </c>
      <c r="H638" s="23">
        <v>0</v>
      </c>
      <c r="I638" s="24">
        <f t="shared" si="82"/>
        <v>734.76122011155155</v>
      </c>
    </row>
    <row r="639" spans="1:9" x14ac:dyDescent="0.25">
      <c r="A639" s="29" t="s">
        <v>14</v>
      </c>
      <c r="B639" s="18">
        <v>1.9558605185090303</v>
      </c>
      <c r="C639" s="18">
        <v>4.4139481490969676E-2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82"/>
        <v>2</v>
      </c>
    </row>
    <row r="640" spans="1:9" x14ac:dyDescent="0.25">
      <c r="A640" s="21" t="s">
        <v>15</v>
      </c>
      <c r="B640" s="22">
        <v>116.13954449246913</v>
      </c>
      <c r="C640" s="22">
        <v>0.50196239066462056</v>
      </c>
      <c r="D640" s="22">
        <v>9.3584931168662546</v>
      </c>
      <c r="E640" s="22">
        <v>0</v>
      </c>
      <c r="F640" s="22">
        <v>0</v>
      </c>
      <c r="G640" s="22">
        <v>0</v>
      </c>
      <c r="H640" s="23">
        <v>0</v>
      </c>
      <c r="I640" s="24">
        <f t="shared" si="82"/>
        <v>126</v>
      </c>
    </row>
    <row r="641" spans="1:9" x14ac:dyDescent="0.25">
      <c r="A641" s="29" t="s">
        <v>16</v>
      </c>
      <c r="B641" s="18">
        <v>4.8341932669087218</v>
      </c>
      <c r="C641" s="18">
        <v>0</v>
      </c>
      <c r="D641" s="18">
        <v>2.3403450175421794E-2</v>
      </c>
      <c r="E641" s="18">
        <v>0.14240328291585658</v>
      </c>
      <c r="F641" s="18">
        <v>0</v>
      </c>
      <c r="G641" s="18">
        <v>0</v>
      </c>
      <c r="H641" s="30">
        <v>0</v>
      </c>
      <c r="I641" s="16">
        <f t="shared" si="82"/>
        <v>5</v>
      </c>
    </row>
    <row r="642" spans="1:9" x14ac:dyDescent="0.25">
      <c r="A642" s="21" t="s">
        <v>17</v>
      </c>
      <c r="B642" s="22">
        <v>0</v>
      </c>
      <c r="C642" s="22">
        <v>0</v>
      </c>
      <c r="D642" s="22">
        <v>0</v>
      </c>
      <c r="E642" s="22">
        <v>0</v>
      </c>
      <c r="F642" s="22">
        <v>0</v>
      </c>
      <c r="G642" s="22">
        <v>0</v>
      </c>
      <c r="H642" s="23">
        <v>0</v>
      </c>
      <c r="I642" s="24">
        <f t="shared" si="82"/>
        <v>0</v>
      </c>
    </row>
    <row r="643" spans="1:9" x14ac:dyDescent="0.25">
      <c r="A643" s="29" t="s">
        <v>136</v>
      </c>
      <c r="B643" s="18">
        <v>20.660232092895789</v>
      </c>
      <c r="C643" s="18">
        <v>0</v>
      </c>
      <c r="D643" s="18">
        <v>5.3397679071042115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82"/>
        <v>26</v>
      </c>
    </row>
    <row r="644" spans="1:9" x14ac:dyDescent="0.25">
      <c r="A644" s="21" t="s">
        <v>18</v>
      </c>
      <c r="B644" s="22">
        <v>0</v>
      </c>
      <c r="C644" s="22">
        <v>0</v>
      </c>
      <c r="D644" s="22">
        <v>0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82"/>
        <v>0</v>
      </c>
    </row>
    <row r="645" spans="1:9" x14ac:dyDescent="0.25">
      <c r="A645" s="29" t="s">
        <v>19</v>
      </c>
      <c r="B645" s="18">
        <v>0</v>
      </c>
      <c r="C645" s="18">
        <v>0</v>
      </c>
      <c r="D645" s="18">
        <v>0</v>
      </c>
      <c r="E645" s="18">
        <v>0</v>
      </c>
      <c r="F645" s="18">
        <v>0</v>
      </c>
      <c r="G645" s="18">
        <v>0</v>
      </c>
      <c r="H645" s="30">
        <v>0</v>
      </c>
      <c r="I645" s="16">
        <f t="shared" si="82"/>
        <v>0</v>
      </c>
    </row>
    <row r="646" spans="1:9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82"/>
        <v>0</v>
      </c>
    </row>
    <row r="647" spans="1:9" x14ac:dyDescent="0.25">
      <c r="A647" s="32" t="s">
        <v>58</v>
      </c>
      <c r="B647" s="18">
        <v>173.40637343372413</v>
      </c>
      <c r="C647" s="18">
        <v>7.8547201802904345</v>
      </c>
      <c r="D647" s="18">
        <v>98.73890638598543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82"/>
        <v>280</v>
      </c>
    </row>
    <row r="648" spans="1:9" x14ac:dyDescent="0.25">
      <c r="A648" s="21" t="s">
        <v>21</v>
      </c>
      <c r="B648" s="22">
        <v>13.444245018542365</v>
      </c>
      <c r="C648" s="22">
        <v>0</v>
      </c>
      <c r="D648" s="22">
        <v>5.304211262158657</v>
      </c>
      <c r="E648" s="22">
        <v>0</v>
      </c>
      <c r="F648" s="22">
        <v>9.2515437192989793</v>
      </c>
      <c r="G648" s="22">
        <v>0</v>
      </c>
      <c r="H648" s="23">
        <v>0</v>
      </c>
      <c r="I648" s="24">
        <f t="shared" si="82"/>
        <v>28</v>
      </c>
    </row>
    <row r="649" spans="1:9" x14ac:dyDescent="0.25">
      <c r="A649" s="32" t="s">
        <v>22</v>
      </c>
      <c r="B649" s="18">
        <v>1.4179869297319259</v>
      </c>
      <c r="C649" s="18">
        <v>0</v>
      </c>
      <c r="D649" s="18">
        <v>0</v>
      </c>
      <c r="E649" s="18">
        <v>0</v>
      </c>
      <c r="F649" s="18">
        <v>0</v>
      </c>
      <c r="G649" s="18">
        <v>0</v>
      </c>
      <c r="H649" s="30">
        <v>0</v>
      </c>
      <c r="I649" s="16">
        <f t="shared" si="82"/>
        <v>1.4179869297319259</v>
      </c>
    </row>
    <row r="650" spans="1:9" x14ac:dyDescent="0.25">
      <c r="A650" s="21" t="s">
        <v>23</v>
      </c>
      <c r="B650" s="22">
        <v>1.6452</v>
      </c>
      <c r="C650" s="22">
        <v>0</v>
      </c>
      <c r="D650" s="22">
        <v>0</v>
      </c>
      <c r="E650" s="22">
        <v>0</v>
      </c>
      <c r="F650" s="22">
        <v>0</v>
      </c>
      <c r="G650" s="22">
        <v>0</v>
      </c>
      <c r="H650" s="23">
        <v>0</v>
      </c>
      <c r="I650" s="24">
        <f t="shared" si="82"/>
        <v>1.6452</v>
      </c>
    </row>
    <row r="651" spans="1:9" ht="14.4" thickBot="1" x14ac:dyDescent="0.3">
      <c r="A651" s="32" t="s">
        <v>24</v>
      </c>
      <c r="B651" s="18">
        <v>61.358225624339951</v>
      </c>
      <c r="C651" s="18">
        <v>7.9724182490953976E-2</v>
      </c>
      <c r="D651" s="18">
        <v>1.2691520209564269</v>
      </c>
      <c r="E651" s="18">
        <v>101.95815810587531</v>
      </c>
      <c r="F651" s="18">
        <v>0</v>
      </c>
      <c r="G651" s="18">
        <v>34.382355916210237</v>
      </c>
      <c r="H651" s="30">
        <v>0.48238415012711622</v>
      </c>
      <c r="I651" s="16">
        <f t="shared" si="82"/>
        <v>199.52999999999997</v>
      </c>
    </row>
    <row r="652" spans="1:9" x14ac:dyDescent="0.25">
      <c r="A652" s="128" t="s">
        <v>25</v>
      </c>
      <c r="B652" s="129">
        <f>SUM(B631:B651)</f>
        <v>405.03875708473311</v>
      </c>
      <c r="C652" s="129">
        <f t="shared" ref="C652:I652" si="83">SUM(C631:C651)</f>
        <v>8.8542149771884109</v>
      </c>
      <c r="D652" s="129">
        <f t="shared" si="83"/>
        <v>121.85703843563428</v>
      </c>
      <c r="E652" s="129">
        <f t="shared" si="83"/>
        <v>128.89155379548299</v>
      </c>
      <c r="F652" s="129">
        <f t="shared" si="83"/>
        <v>725.50283579205734</v>
      </c>
      <c r="G652" s="129">
        <f t="shared" si="83"/>
        <v>34.382355916210237</v>
      </c>
      <c r="H652" s="130">
        <f t="shared" si="83"/>
        <v>0.48238415012711622</v>
      </c>
      <c r="I652" s="131">
        <f t="shared" si="83"/>
        <v>1425.0091401514337</v>
      </c>
    </row>
    <row r="653" spans="1:9" ht="15" thickBot="1" x14ac:dyDescent="0.35">
      <c r="A653" s="61" t="s">
        <v>86</v>
      </c>
      <c r="B653" s="98">
        <f>IF($I652=0,"-",B652/$I652)</f>
        <v>0.28423590114073949</v>
      </c>
      <c r="C653" s="98">
        <f t="shared" ref="C653" si="84">IF($I652=0,"-",C652/$I652)</f>
        <v>6.2134443406078686E-3</v>
      </c>
      <c r="D653" s="98">
        <f t="shared" ref="D653" si="85">IF($I652=0,"-",D652/$I652)</f>
        <v>8.551316268938787E-2</v>
      </c>
      <c r="E653" s="98">
        <f t="shared" ref="E653" si="86">IF($I652=0,"-",E652/$I652)</f>
        <v>9.0449633033080665E-2</v>
      </c>
      <c r="F653" s="98">
        <f t="shared" ref="F653" si="87">IF($I652=0,"-",F652/$I652)</f>
        <v>0.50912153146958705</v>
      </c>
      <c r="G653" s="98">
        <f t="shared" ref="G653" si="88">IF($I652=0,"-",G652/$I652)</f>
        <v>2.4127814304795599E-2</v>
      </c>
      <c r="H653" s="98">
        <f t="shared" ref="H653" si="89">IF($I652=0,"-",H652/$I652)</f>
        <v>3.3851302180128748E-4</v>
      </c>
      <c r="I653" s="100">
        <f>SUM(B653:H653)</f>
        <v>0.99999999999999989</v>
      </c>
    </row>
    <row r="654" spans="1:9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</row>
  </sheetData>
  <mergeCells count="79">
    <mergeCell ref="B59:E79"/>
    <mergeCell ref="G59:H79"/>
    <mergeCell ref="F423:F443"/>
    <mergeCell ref="B266:I266"/>
    <mergeCell ref="B292:I292"/>
    <mergeCell ref="B110:I110"/>
    <mergeCell ref="B136:I136"/>
    <mergeCell ref="B162:I162"/>
    <mergeCell ref="B188:I188"/>
    <mergeCell ref="B240:I240"/>
    <mergeCell ref="F215:F235"/>
    <mergeCell ref="B214:I214"/>
    <mergeCell ref="F293:F313"/>
    <mergeCell ref="A1:I3"/>
    <mergeCell ref="A5:A6"/>
    <mergeCell ref="A31:A32"/>
    <mergeCell ref="F33:F53"/>
    <mergeCell ref="A57:A58"/>
    <mergeCell ref="B6:I6"/>
    <mergeCell ref="B32:I32"/>
    <mergeCell ref="B58:I58"/>
    <mergeCell ref="A83:A84"/>
    <mergeCell ref="A109:A110"/>
    <mergeCell ref="F111:F131"/>
    <mergeCell ref="A135:A136"/>
    <mergeCell ref="F137:F157"/>
    <mergeCell ref="B84:I84"/>
    <mergeCell ref="A161:A162"/>
    <mergeCell ref="F163:F183"/>
    <mergeCell ref="A187:A188"/>
    <mergeCell ref="F189:F209"/>
    <mergeCell ref="A213:A214"/>
    <mergeCell ref="A239:A240"/>
    <mergeCell ref="F241:F261"/>
    <mergeCell ref="A265:A266"/>
    <mergeCell ref="F267:F287"/>
    <mergeCell ref="A291:A292"/>
    <mergeCell ref="A317:A318"/>
    <mergeCell ref="F319:F339"/>
    <mergeCell ref="A343:A344"/>
    <mergeCell ref="F345:F365"/>
    <mergeCell ref="B318:I318"/>
    <mergeCell ref="B344:I344"/>
    <mergeCell ref="A369:A370"/>
    <mergeCell ref="F371:F391"/>
    <mergeCell ref="A395:A396"/>
    <mergeCell ref="F397:F417"/>
    <mergeCell ref="A421:A422"/>
    <mergeCell ref="B422:I422"/>
    <mergeCell ref="B370:I370"/>
    <mergeCell ref="B396:I396"/>
    <mergeCell ref="A447:A448"/>
    <mergeCell ref="B449:E469"/>
    <mergeCell ref="G449:H469"/>
    <mergeCell ref="A473:A474"/>
    <mergeCell ref="B475:E495"/>
    <mergeCell ref="G475:H495"/>
    <mergeCell ref="B448:I448"/>
    <mergeCell ref="B474:I474"/>
    <mergeCell ref="A499:A500"/>
    <mergeCell ref="B501:E521"/>
    <mergeCell ref="G501:H521"/>
    <mergeCell ref="A525:A526"/>
    <mergeCell ref="B527:E547"/>
    <mergeCell ref="G527:H547"/>
    <mergeCell ref="B526:I526"/>
    <mergeCell ref="B500:I500"/>
    <mergeCell ref="A603:A604"/>
    <mergeCell ref="F605:F625"/>
    <mergeCell ref="A629:A630"/>
    <mergeCell ref="A551:A552"/>
    <mergeCell ref="B553:E573"/>
    <mergeCell ref="B604:I604"/>
    <mergeCell ref="B630:I630"/>
    <mergeCell ref="G553:H573"/>
    <mergeCell ref="A577:A578"/>
    <mergeCell ref="F579:F599"/>
    <mergeCell ref="B552:I552"/>
    <mergeCell ref="B578:I578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6"/>
  <dimension ref="A1:J654"/>
  <sheetViews>
    <sheetView zoomScale="60" zoomScaleNormal="60" workbookViewId="0">
      <selection activeCell="U33" sqref="U33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3" customWidth="1"/>
  </cols>
  <sheetData>
    <row r="1" spans="1:10" ht="15" customHeight="1" thickTop="1" x14ac:dyDescent="0.25">
      <c r="A1" s="248" t="s">
        <v>89</v>
      </c>
      <c r="B1" s="249"/>
      <c r="C1" s="249"/>
      <c r="D1" s="249"/>
      <c r="E1" s="249"/>
      <c r="F1" s="249"/>
      <c r="G1" s="249"/>
      <c r="H1" s="249"/>
      <c r="I1" s="250"/>
    </row>
    <row r="2" spans="1:10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</row>
    <row r="3" spans="1:10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</row>
    <row r="4" spans="1:10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</row>
    <row r="5" spans="1:10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</row>
    <row r="6" spans="1:10" ht="13.5" customHeight="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</row>
    <row r="7" spans="1:10" ht="13.5" customHeight="1" x14ac:dyDescent="0.25">
      <c r="A7" s="13" t="s">
        <v>6</v>
      </c>
      <c r="B7" s="14">
        <f>B33+B85</f>
        <v>381.47831195512248</v>
      </c>
      <c r="C7" s="14">
        <f>C33+C85</f>
        <v>0</v>
      </c>
      <c r="D7" s="14">
        <f>D33+D85</f>
        <v>28.521688044877596</v>
      </c>
      <c r="E7" s="14">
        <f>E33+E85</f>
        <v>0</v>
      </c>
      <c r="F7" s="14">
        <f>F59+F85</f>
        <v>0</v>
      </c>
      <c r="G7" s="14">
        <f>G33+G85</f>
        <v>0</v>
      </c>
      <c r="H7" s="15">
        <f>H33+H85</f>
        <v>0</v>
      </c>
      <c r="I7" s="16">
        <f>SUM(B7:H7)</f>
        <v>410.00000000000006</v>
      </c>
      <c r="J7" s="174">
        <v>0</v>
      </c>
    </row>
    <row r="8" spans="1:10" ht="13.5" customHeight="1" x14ac:dyDescent="0.25">
      <c r="A8" s="21" t="s">
        <v>7</v>
      </c>
      <c r="B8" s="22">
        <f t="shared" ref="B8:E23" si="0">B34+B86</f>
        <v>29.780142359013183</v>
      </c>
      <c r="C8" s="22">
        <f t="shared" si="0"/>
        <v>0</v>
      </c>
      <c r="D8" s="22">
        <f t="shared" si="0"/>
        <v>2.2198576409868167</v>
      </c>
      <c r="E8" s="22">
        <f t="shared" si="0"/>
        <v>0</v>
      </c>
      <c r="F8" s="22">
        <f t="shared" ref="F8:F27" si="1">F60+F86</f>
        <v>0</v>
      </c>
      <c r="G8" s="22">
        <f t="shared" ref="G8:H23" si="2">G34+G86</f>
        <v>0</v>
      </c>
      <c r="H8" s="23">
        <f t="shared" si="2"/>
        <v>0</v>
      </c>
      <c r="I8" s="24">
        <f t="shared" ref="I8:I27" si="3">SUM(B8:H8)</f>
        <v>32</v>
      </c>
      <c r="J8" s="174">
        <v>0</v>
      </c>
    </row>
    <row r="9" spans="1:10" ht="13.5" customHeight="1" x14ac:dyDescent="0.25">
      <c r="A9" s="29" t="s">
        <v>8</v>
      </c>
      <c r="B9" s="18">
        <f t="shared" si="0"/>
        <v>40.91750668467769</v>
      </c>
      <c r="C9" s="18">
        <f t="shared" si="0"/>
        <v>0</v>
      </c>
      <c r="D9" s="18">
        <f t="shared" si="0"/>
        <v>3.0824933153223069</v>
      </c>
      <c r="E9" s="18">
        <f t="shared" si="0"/>
        <v>0</v>
      </c>
      <c r="F9" s="18">
        <f t="shared" si="1"/>
        <v>0</v>
      </c>
      <c r="G9" s="18">
        <f t="shared" si="2"/>
        <v>0</v>
      </c>
      <c r="H9" s="30">
        <f t="shared" si="2"/>
        <v>0</v>
      </c>
      <c r="I9" s="16">
        <f t="shared" si="3"/>
        <v>44</v>
      </c>
      <c r="J9" s="174">
        <v>0</v>
      </c>
    </row>
    <row r="10" spans="1:10" ht="13.5" customHeight="1" x14ac:dyDescent="0.25">
      <c r="A10" s="21" t="s">
        <v>9</v>
      </c>
      <c r="B10" s="22">
        <f t="shared" si="0"/>
        <v>288.16164748698111</v>
      </c>
      <c r="C10" s="22">
        <f t="shared" si="0"/>
        <v>0</v>
      </c>
      <c r="D10" s="22">
        <f t="shared" si="0"/>
        <v>18.83835251301883</v>
      </c>
      <c r="E10" s="22">
        <f t="shared" si="0"/>
        <v>0</v>
      </c>
      <c r="F10" s="22">
        <f t="shared" si="1"/>
        <v>0</v>
      </c>
      <c r="G10" s="22">
        <f t="shared" si="2"/>
        <v>0</v>
      </c>
      <c r="H10" s="23">
        <f t="shared" si="2"/>
        <v>0</v>
      </c>
      <c r="I10" s="24">
        <f t="shared" si="3"/>
        <v>306.99999999999994</v>
      </c>
      <c r="J10" s="174">
        <v>0</v>
      </c>
    </row>
    <row r="11" spans="1:10" ht="13.5" customHeight="1" x14ac:dyDescent="0.25">
      <c r="A11" s="29" t="s">
        <v>10</v>
      </c>
      <c r="B11" s="18">
        <f t="shared" si="0"/>
        <v>0</v>
      </c>
      <c r="C11" s="18">
        <f t="shared" si="0"/>
        <v>0</v>
      </c>
      <c r="D11" s="18">
        <f t="shared" si="0"/>
        <v>0</v>
      </c>
      <c r="E11" s="18">
        <f t="shared" si="0"/>
        <v>0</v>
      </c>
      <c r="F11" s="18">
        <f t="shared" si="1"/>
        <v>0</v>
      </c>
      <c r="G11" s="18">
        <f t="shared" si="2"/>
        <v>0</v>
      </c>
      <c r="H11" s="30">
        <f t="shared" si="2"/>
        <v>0</v>
      </c>
      <c r="I11" s="16">
        <f t="shared" si="3"/>
        <v>0</v>
      </c>
      <c r="J11" s="174">
        <v>0</v>
      </c>
    </row>
    <row r="12" spans="1:10" ht="13.5" customHeight="1" x14ac:dyDescent="0.25">
      <c r="A12" s="21" t="s">
        <v>11</v>
      </c>
      <c r="B12" s="22">
        <f t="shared" si="0"/>
        <v>6.5168818097337487E-8</v>
      </c>
      <c r="C12" s="22">
        <f t="shared" si="0"/>
        <v>4.3445541391410398E-8</v>
      </c>
      <c r="D12" s="22">
        <f t="shared" si="0"/>
        <v>1.0783107047856297E-2</v>
      </c>
      <c r="E12" s="22">
        <f t="shared" si="0"/>
        <v>9.5279616610279216</v>
      </c>
      <c r="F12" s="22">
        <f t="shared" si="1"/>
        <v>3722.8434494150565</v>
      </c>
      <c r="G12" s="22">
        <f t="shared" si="2"/>
        <v>0</v>
      </c>
      <c r="H12" s="23">
        <f t="shared" si="2"/>
        <v>0</v>
      </c>
      <c r="I12" s="24">
        <f t="shared" si="3"/>
        <v>3732.3821942917466</v>
      </c>
      <c r="J12" s="174">
        <v>0</v>
      </c>
    </row>
    <row r="13" spans="1:10" ht="13.5" customHeight="1" x14ac:dyDescent="0.25">
      <c r="A13" s="29" t="s">
        <v>12</v>
      </c>
      <c r="B13" s="18">
        <f t="shared" si="0"/>
        <v>0</v>
      </c>
      <c r="C13" s="18">
        <f t="shared" si="0"/>
        <v>0</v>
      </c>
      <c r="D13" s="18">
        <f t="shared" si="0"/>
        <v>0</v>
      </c>
      <c r="E13" s="18">
        <f t="shared" si="0"/>
        <v>6</v>
      </c>
      <c r="F13" s="18">
        <f t="shared" si="1"/>
        <v>0</v>
      </c>
      <c r="G13" s="18">
        <f t="shared" si="2"/>
        <v>0</v>
      </c>
      <c r="H13" s="30">
        <f t="shared" si="2"/>
        <v>0</v>
      </c>
      <c r="I13" s="16">
        <f t="shared" si="3"/>
        <v>6</v>
      </c>
      <c r="J13" s="174">
        <v>0</v>
      </c>
    </row>
    <row r="14" spans="1:10" ht="13.5" customHeight="1" x14ac:dyDescent="0.25">
      <c r="A14" s="21" t="s">
        <v>13</v>
      </c>
      <c r="B14" s="22">
        <f t="shared" si="0"/>
        <v>5.847752576817332E-8</v>
      </c>
      <c r="C14" s="22">
        <f t="shared" si="0"/>
        <v>0.52687376031902389</v>
      </c>
      <c r="D14" s="22">
        <f t="shared" si="0"/>
        <v>2.9109786126188763E-2</v>
      </c>
      <c r="E14" s="22">
        <f t="shared" si="0"/>
        <v>171.17753302635816</v>
      </c>
      <c r="F14" s="22">
        <f t="shared" si="1"/>
        <v>4927.7907743251972</v>
      </c>
      <c r="G14" s="22">
        <f t="shared" si="2"/>
        <v>0</v>
      </c>
      <c r="H14" s="23">
        <f t="shared" si="2"/>
        <v>0</v>
      </c>
      <c r="I14" s="24">
        <f t="shared" si="3"/>
        <v>5099.5242909564777</v>
      </c>
      <c r="J14" s="174">
        <v>0</v>
      </c>
    </row>
    <row r="15" spans="1:10" ht="13.5" customHeight="1" x14ac:dyDescent="0.25">
      <c r="A15" s="29" t="s">
        <v>14</v>
      </c>
      <c r="B15" s="18">
        <f t="shared" si="0"/>
        <v>2607.8957777919109</v>
      </c>
      <c r="C15" s="18">
        <f t="shared" si="0"/>
        <v>1.4998108564995087</v>
      </c>
      <c r="D15" s="18">
        <f t="shared" si="0"/>
        <v>199.60441134992274</v>
      </c>
      <c r="E15" s="18">
        <f t="shared" si="0"/>
        <v>1.6666666555555557E-9</v>
      </c>
      <c r="F15" s="18">
        <f t="shared" si="1"/>
        <v>0</v>
      </c>
      <c r="G15" s="18">
        <f t="shared" si="2"/>
        <v>0</v>
      </c>
      <c r="H15" s="30">
        <f t="shared" si="2"/>
        <v>0</v>
      </c>
      <c r="I15" s="16">
        <f t="shared" si="3"/>
        <v>2809</v>
      </c>
      <c r="J15" s="174">
        <v>0</v>
      </c>
    </row>
    <row r="16" spans="1:10" ht="13.5" customHeight="1" x14ac:dyDescent="0.25">
      <c r="A16" s="21" t="s">
        <v>15</v>
      </c>
      <c r="B16" s="22">
        <f t="shared" si="0"/>
        <v>792.43577508415956</v>
      </c>
      <c r="C16" s="22">
        <f t="shared" si="0"/>
        <v>255.02229554325717</v>
      </c>
      <c r="D16" s="22">
        <f t="shared" si="0"/>
        <v>193.80029464434423</v>
      </c>
      <c r="E16" s="22">
        <f t="shared" si="0"/>
        <v>11.741634728238992</v>
      </c>
      <c r="F16" s="22">
        <f t="shared" si="1"/>
        <v>0</v>
      </c>
      <c r="G16" s="22">
        <f t="shared" si="2"/>
        <v>0</v>
      </c>
      <c r="H16" s="23">
        <f t="shared" si="2"/>
        <v>0</v>
      </c>
      <c r="I16" s="24">
        <f t="shared" si="3"/>
        <v>1252.9999999999998</v>
      </c>
      <c r="J16" s="174">
        <v>0</v>
      </c>
    </row>
    <row r="17" spans="1:10" ht="13.5" customHeight="1" x14ac:dyDescent="0.25">
      <c r="A17" s="29" t="s">
        <v>16</v>
      </c>
      <c r="B17" s="18">
        <f t="shared" si="0"/>
        <v>107.28986322780317</v>
      </c>
      <c r="C17" s="18">
        <f t="shared" si="0"/>
        <v>8.7370059710318966</v>
      </c>
      <c r="D17" s="18">
        <f t="shared" si="0"/>
        <v>33.618926298371981</v>
      </c>
      <c r="E17" s="18">
        <f t="shared" si="0"/>
        <v>1.3542045027929401</v>
      </c>
      <c r="F17" s="18">
        <f t="shared" si="1"/>
        <v>4.3817890375856692</v>
      </c>
      <c r="G17" s="18">
        <f t="shared" si="2"/>
        <v>0</v>
      </c>
      <c r="H17" s="30">
        <f t="shared" si="2"/>
        <v>0</v>
      </c>
      <c r="I17" s="16">
        <f t="shared" si="3"/>
        <v>155.38178903758566</v>
      </c>
      <c r="J17" s="174">
        <v>0</v>
      </c>
    </row>
    <row r="18" spans="1:10" ht="13.5" customHeight="1" x14ac:dyDescent="0.25">
      <c r="A18" s="21" t="s">
        <v>17</v>
      </c>
      <c r="B18" s="22">
        <f t="shared" si="0"/>
        <v>0</v>
      </c>
      <c r="C18" s="22">
        <f t="shared" si="0"/>
        <v>0</v>
      </c>
      <c r="D18" s="22">
        <f t="shared" si="0"/>
        <v>0</v>
      </c>
      <c r="E18" s="22">
        <f t="shared" si="0"/>
        <v>0</v>
      </c>
      <c r="F18" s="22">
        <f t="shared" si="1"/>
        <v>0</v>
      </c>
      <c r="G18" s="22">
        <f t="shared" si="2"/>
        <v>0</v>
      </c>
      <c r="H18" s="23">
        <f t="shared" si="2"/>
        <v>0</v>
      </c>
      <c r="I18" s="24">
        <f t="shared" si="3"/>
        <v>0</v>
      </c>
      <c r="J18" s="174">
        <v>0</v>
      </c>
    </row>
    <row r="19" spans="1:10" ht="13.5" customHeight="1" x14ac:dyDescent="0.25">
      <c r="A19" s="29" t="s">
        <v>136</v>
      </c>
      <c r="B19" s="18">
        <f t="shared" si="0"/>
        <v>2009.1096145876315</v>
      </c>
      <c r="C19" s="18">
        <f t="shared" si="0"/>
        <v>435.88137882338805</v>
      </c>
      <c r="D19" s="18">
        <f t="shared" si="0"/>
        <v>771.89577269640279</v>
      </c>
      <c r="E19" s="18">
        <f t="shared" si="0"/>
        <v>41.86426256024464</v>
      </c>
      <c r="F19" s="18">
        <f t="shared" si="1"/>
        <v>0</v>
      </c>
      <c r="G19" s="18">
        <f t="shared" si="2"/>
        <v>0</v>
      </c>
      <c r="H19" s="30">
        <f t="shared" si="2"/>
        <v>0</v>
      </c>
      <c r="I19" s="16">
        <f t="shared" si="3"/>
        <v>3258.751028667667</v>
      </c>
      <c r="J19" s="174">
        <v>0</v>
      </c>
    </row>
    <row r="20" spans="1:10" ht="13.5" customHeight="1" x14ac:dyDescent="0.25">
      <c r="A20" s="21" t="s">
        <v>18</v>
      </c>
      <c r="B20" s="22">
        <f t="shared" si="0"/>
        <v>0</v>
      </c>
      <c r="C20" s="22">
        <f t="shared" si="0"/>
        <v>0</v>
      </c>
      <c r="D20" s="22">
        <f t="shared" si="0"/>
        <v>0</v>
      </c>
      <c r="E20" s="22">
        <f t="shared" si="0"/>
        <v>0</v>
      </c>
      <c r="F20" s="22">
        <f t="shared" si="1"/>
        <v>0</v>
      </c>
      <c r="G20" s="22">
        <f t="shared" si="2"/>
        <v>0</v>
      </c>
      <c r="H20" s="23">
        <f t="shared" si="2"/>
        <v>0</v>
      </c>
      <c r="I20" s="24">
        <f t="shared" si="3"/>
        <v>0</v>
      </c>
      <c r="J20" s="174">
        <v>0</v>
      </c>
    </row>
    <row r="21" spans="1:10" ht="13.5" customHeight="1" x14ac:dyDescent="0.25">
      <c r="A21" s="29" t="s">
        <v>19</v>
      </c>
      <c r="B21" s="18">
        <f t="shared" si="0"/>
        <v>0</v>
      </c>
      <c r="C21" s="18">
        <f t="shared" si="0"/>
        <v>0</v>
      </c>
      <c r="D21" s="18">
        <f t="shared" si="0"/>
        <v>0</v>
      </c>
      <c r="E21" s="18">
        <f t="shared" si="0"/>
        <v>0</v>
      </c>
      <c r="F21" s="18">
        <f t="shared" si="1"/>
        <v>0</v>
      </c>
      <c r="G21" s="18">
        <f t="shared" si="2"/>
        <v>0</v>
      </c>
      <c r="H21" s="30">
        <f t="shared" si="2"/>
        <v>0</v>
      </c>
      <c r="I21" s="16">
        <f t="shared" si="3"/>
        <v>0</v>
      </c>
      <c r="J21" s="174">
        <v>0</v>
      </c>
    </row>
    <row r="22" spans="1:10" ht="13.5" customHeight="1" x14ac:dyDescent="0.25">
      <c r="A22" s="21" t="s">
        <v>20</v>
      </c>
      <c r="B22" s="22">
        <f t="shared" si="0"/>
        <v>13.829828626362653</v>
      </c>
      <c r="C22" s="22">
        <f t="shared" si="0"/>
        <v>4.5115569887989775</v>
      </c>
      <c r="D22" s="22">
        <f t="shared" si="0"/>
        <v>1.6586143781717022</v>
      </c>
      <c r="E22" s="22">
        <f t="shared" si="0"/>
        <v>6.6666666370370358E-9</v>
      </c>
      <c r="F22" s="22">
        <f t="shared" si="1"/>
        <v>0</v>
      </c>
      <c r="G22" s="22">
        <f t="shared" si="2"/>
        <v>0</v>
      </c>
      <c r="H22" s="23">
        <f t="shared" si="2"/>
        <v>0</v>
      </c>
      <c r="I22" s="24">
        <f t="shared" si="3"/>
        <v>20</v>
      </c>
      <c r="J22" s="174">
        <v>0</v>
      </c>
    </row>
    <row r="23" spans="1:10" ht="13.5" customHeight="1" x14ac:dyDescent="0.25">
      <c r="A23" s="32" t="s">
        <v>58</v>
      </c>
      <c r="B23" s="18">
        <f t="shared" si="0"/>
        <v>3824.464316655844</v>
      </c>
      <c r="C23" s="18">
        <f t="shared" si="0"/>
        <v>8.780091771698844</v>
      </c>
      <c r="D23" s="18">
        <f t="shared" si="0"/>
        <v>480.75559152245734</v>
      </c>
      <c r="E23" s="18">
        <f t="shared" si="0"/>
        <v>4.9999998000000083E-8</v>
      </c>
      <c r="F23" s="18">
        <f t="shared" si="1"/>
        <v>0</v>
      </c>
      <c r="G23" s="18">
        <f t="shared" si="2"/>
        <v>0</v>
      </c>
      <c r="H23" s="30">
        <f t="shared" si="2"/>
        <v>0</v>
      </c>
      <c r="I23" s="16">
        <f t="shared" si="3"/>
        <v>4314.0000000000009</v>
      </c>
      <c r="J23" s="174">
        <v>0</v>
      </c>
    </row>
    <row r="24" spans="1:10" ht="13.5" customHeight="1" x14ac:dyDescent="0.25">
      <c r="A24" s="21" t="s">
        <v>21</v>
      </c>
      <c r="B24" s="22">
        <f t="shared" ref="B24:E27" si="4">B50+B102</f>
        <v>66.183781438278189</v>
      </c>
      <c r="C24" s="22">
        <f t="shared" si="4"/>
        <v>0</v>
      </c>
      <c r="D24" s="22">
        <f t="shared" si="4"/>
        <v>9.3658281424228278</v>
      </c>
      <c r="E24" s="22">
        <f t="shared" si="4"/>
        <v>0</v>
      </c>
      <c r="F24" s="22">
        <f t="shared" si="1"/>
        <v>17.251543719298979</v>
      </c>
      <c r="G24" s="22">
        <f t="shared" ref="G24:H27" si="5">G50+G102</f>
        <v>0</v>
      </c>
      <c r="H24" s="23">
        <f t="shared" si="5"/>
        <v>0</v>
      </c>
      <c r="I24" s="24">
        <f t="shared" si="3"/>
        <v>92.801153299999996</v>
      </c>
      <c r="J24" s="174">
        <v>0</v>
      </c>
    </row>
    <row r="25" spans="1:10" ht="13.5" customHeight="1" x14ac:dyDescent="0.25">
      <c r="A25" s="32" t="s">
        <v>22</v>
      </c>
      <c r="B25" s="18">
        <f t="shared" si="4"/>
        <v>116.6406929083787</v>
      </c>
      <c r="C25" s="18">
        <f t="shared" si="4"/>
        <v>0</v>
      </c>
      <c r="D25" s="18">
        <f t="shared" si="4"/>
        <v>65.895136681509285</v>
      </c>
      <c r="E25" s="18">
        <f t="shared" si="4"/>
        <v>0</v>
      </c>
      <c r="F25" s="18">
        <f t="shared" si="1"/>
        <v>0</v>
      </c>
      <c r="G25" s="18">
        <f t="shared" si="5"/>
        <v>0</v>
      </c>
      <c r="H25" s="30">
        <f t="shared" si="5"/>
        <v>0</v>
      </c>
      <c r="I25" s="16">
        <f t="shared" si="3"/>
        <v>182.53582958988798</v>
      </c>
      <c r="J25" s="174">
        <v>0</v>
      </c>
    </row>
    <row r="26" spans="1:10" ht="13.5" customHeight="1" x14ac:dyDescent="0.25">
      <c r="A26" s="21" t="s">
        <v>23</v>
      </c>
      <c r="B26" s="22">
        <f t="shared" si="4"/>
        <v>169.18579611444886</v>
      </c>
      <c r="C26" s="22">
        <f t="shared" si="4"/>
        <v>0.82928070043932112</v>
      </c>
      <c r="D26" s="22">
        <f t="shared" si="4"/>
        <v>13.113467176906703</v>
      </c>
      <c r="E26" s="22">
        <f t="shared" si="4"/>
        <v>8.2051270363066913E-9</v>
      </c>
      <c r="F26" s="22">
        <f t="shared" si="1"/>
        <v>0</v>
      </c>
      <c r="G26" s="22">
        <f t="shared" si="5"/>
        <v>0</v>
      </c>
      <c r="H26" s="23">
        <f t="shared" si="5"/>
        <v>0</v>
      </c>
      <c r="I26" s="24">
        <f t="shared" si="3"/>
        <v>183.12854400000001</v>
      </c>
      <c r="J26" s="174">
        <v>0</v>
      </c>
    </row>
    <row r="27" spans="1:10" ht="13.5" customHeight="1" thickBot="1" x14ac:dyDescent="0.3">
      <c r="A27" s="32" t="s">
        <v>24</v>
      </c>
      <c r="B27" s="18">
        <f t="shared" si="4"/>
        <v>810.31301726271704</v>
      </c>
      <c r="C27" s="18">
        <f t="shared" si="4"/>
        <v>8.0743523704003195</v>
      </c>
      <c r="D27" s="18">
        <f t="shared" si="4"/>
        <v>1087.5851197799316</v>
      </c>
      <c r="E27" s="18">
        <f t="shared" si="4"/>
        <v>1204.0723078337326</v>
      </c>
      <c r="F27" s="18">
        <f t="shared" si="1"/>
        <v>61.819200000000002</v>
      </c>
      <c r="G27" s="18">
        <f t="shared" si="5"/>
        <v>426.5457287640632</v>
      </c>
      <c r="H27" s="30">
        <f t="shared" si="5"/>
        <v>5.9642739891555605</v>
      </c>
      <c r="I27" s="16">
        <f t="shared" si="3"/>
        <v>3604.3740000000007</v>
      </c>
      <c r="J27" s="174">
        <v>0</v>
      </c>
    </row>
    <row r="28" spans="1:10" ht="13.5" customHeight="1" x14ac:dyDescent="0.25">
      <c r="A28" s="128" t="s">
        <v>25</v>
      </c>
      <c r="B28" s="129">
        <f>SUM(B7:B27)</f>
        <v>11257.686072306975</v>
      </c>
      <c r="C28" s="129">
        <f t="shared" ref="C28:I28" si="6">SUM(C7:C27)</f>
        <v>723.86264682927856</v>
      </c>
      <c r="D28" s="129">
        <f t="shared" si="6"/>
        <v>2909.9954470778207</v>
      </c>
      <c r="E28" s="129">
        <f t="shared" si="6"/>
        <v>1445.7379043789338</v>
      </c>
      <c r="F28" s="129">
        <f t="shared" si="6"/>
        <v>8734.0867564971377</v>
      </c>
      <c r="G28" s="129">
        <f t="shared" si="6"/>
        <v>426.5457287640632</v>
      </c>
      <c r="H28" s="130">
        <f t="shared" si="6"/>
        <v>5.9642739891555605</v>
      </c>
      <c r="I28" s="131">
        <f t="shared" si="6"/>
        <v>25503.878829843361</v>
      </c>
      <c r="J28" s="174">
        <v>0</v>
      </c>
    </row>
    <row r="29" spans="1:10" ht="13.5" customHeight="1" thickBot="1" x14ac:dyDescent="0.35">
      <c r="A29" s="61" t="s">
        <v>86</v>
      </c>
      <c r="B29" s="98">
        <f>IF($I28=0,"-",B28/$I28)</f>
        <v>0.44141074177053391</v>
      </c>
      <c r="C29" s="98">
        <f t="shared" ref="C29:H29" si="7">IF($I28=0,"-",C28/$I28)</f>
        <v>2.8382453181288281E-2</v>
      </c>
      <c r="D29" s="98">
        <f t="shared" si="7"/>
        <v>0.11410011263356105</v>
      </c>
      <c r="E29" s="98">
        <f t="shared" si="7"/>
        <v>5.6686981381326343E-2</v>
      </c>
      <c r="F29" s="98">
        <f t="shared" si="7"/>
        <v>0.34246111404344293</v>
      </c>
      <c r="G29" s="98">
        <f t="shared" si="7"/>
        <v>1.6724739464529636E-2</v>
      </c>
      <c r="H29" s="98">
        <f t="shared" si="7"/>
        <v>2.3385752531793186E-4</v>
      </c>
      <c r="I29" s="100">
        <f>SUM(B29:H29)</f>
        <v>1.0000000000000002</v>
      </c>
      <c r="J29" s="174"/>
    </row>
    <row r="30" spans="1:10" ht="13.5" customHeight="1" thickBot="1" x14ac:dyDescent="0.3"/>
    <row r="31" spans="1:10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</row>
    <row r="32" spans="1:10" ht="13.5" customHeight="1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</row>
    <row r="33" spans="1:10" ht="13.5" customHeight="1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8">C111+C137+C163+C189+C215+C241+C267+C293+C319+C345+C371+C397+C423</f>
        <v>0</v>
      </c>
      <c r="D33" s="14">
        <f t="shared" si="8"/>
        <v>0</v>
      </c>
      <c r="E33" s="14">
        <f t="shared" si="8"/>
        <v>0</v>
      </c>
      <c r="F33" s="213"/>
      <c r="G33" s="14">
        <f t="shared" ref="G33:H48" si="9">G111+G137+G163+G189+G215+G241+G267+G293+G319+G345+G371+G397+G423</f>
        <v>0</v>
      </c>
      <c r="H33" s="15">
        <f t="shared" si="9"/>
        <v>0</v>
      </c>
      <c r="I33" s="16">
        <f>SUM(B33:E33,G33:H33)</f>
        <v>0</v>
      </c>
      <c r="J33" s="174">
        <v>0</v>
      </c>
    </row>
    <row r="34" spans="1:10" ht="13.5" customHeight="1" x14ac:dyDescent="0.25">
      <c r="A34" s="21" t="s">
        <v>7</v>
      </c>
      <c r="B34" s="22">
        <f t="shared" ref="B34:E49" si="10">B112+B138+B164+B190+B216+B242+B268+B294+B320+B346+B372+B398+B424</f>
        <v>0</v>
      </c>
      <c r="C34" s="22">
        <f t="shared" si="10"/>
        <v>0</v>
      </c>
      <c r="D34" s="22">
        <f t="shared" si="10"/>
        <v>0</v>
      </c>
      <c r="E34" s="22">
        <f t="shared" si="10"/>
        <v>0</v>
      </c>
      <c r="F34" s="214"/>
      <c r="G34" s="22">
        <f t="shared" si="9"/>
        <v>0</v>
      </c>
      <c r="H34" s="23">
        <f t="shared" si="9"/>
        <v>0</v>
      </c>
      <c r="I34" s="24">
        <f t="shared" ref="I34:I53" si="11">SUM(B34:E34,G34:H34)</f>
        <v>0</v>
      </c>
      <c r="J34" s="174">
        <v>0</v>
      </c>
    </row>
    <row r="35" spans="1:10" ht="13.5" customHeight="1" x14ac:dyDescent="0.25">
      <c r="A35" s="29" t="s">
        <v>8</v>
      </c>
      <c r="B35" s="18">
        <f t="shared" si="10"/>
        <v>0</v>
      </c>
      <c r="C35" s="18">
        <f t="shared" si="10"/>
        <v>0</v>
      </c>
      <c r="D35" s="18">
        <f t="shared" si="10"/>
        <v>0</v>
      </c>
      <c r="E35" s="18">
        <f t="shared" si="10"/>
        <v>0</v>
      </c>
      <c r="F35" s="214"/>
      <c r="G35" s="18">
        <f t="shared" si="9"/>
        <v>0</v>
      </c>
      <c r="H35" s="30">
        <f t="shared" si="9"/>
        <v>0</v>
      </c>
      <c r="I35" s="16">
        <f t="shared" si="11"/>
        <v>0</v>
      </c>
      <c r="J35" s="174">
        <v>0</v>
      </c>
    </row>
    <row r="36" spans="1:10" ht="13.5" customHeight="1" x14ac:dyDescent="0.25">
      <c r="A36" s="21" t="s">
        <v>9</v>
      </c>
      <c r="B36" s="22">
        <f t="shared" si="10"/>
        <v>0</v>
      </c>
      <c r="C36" s="22">
        <f t="shared" si="10"/>
        <v>0</v>
      </c>
      <c r="D36" s="22">
        <f t="shared" si="10"/>
        <v>0</v>
      </c>
      <c r="E36" s="22">
        <f t="shared" si="10"/>
        <v>0</v>
      </c>
      <c r="F36" s="214"/>
      <c r="G36" s="22">
        <f t="shared" si="9"/>
        <v>0</v>
      </c>
      <c r="H36" s="23">
        <f t="shared" si="9"/>
        <v>0</v>
      </c>
      <c r="I36" s="24">
        <f t="shared" si="11"/>
        <v>0</v>
      </c>
      <c r="J36" s="174">
        <v>0</v>
      </c>
    </row>
    <row r="37" spans="1:10" ht="13.5" customHeight="1" x14ac:dyDescent="0.25">
      <c r="A37" s="29" t="s">
        <v>10</v>
      </c>
      <c r="B37" s="18">
        <f t="shared" si="10"/>
        <v>0</v>
      </c>
      <c r="C37" s="18">
        <f t="shared" si="10"/>
        <v>0</v>
      </c>
      <c r="D37" s="18">
        <f t="shared" si="10"/>
        <v>0</v>
      </c>
      <c r="E37" s="18">
        <f t="shared" si="10"/>
        <v>0</v>
      </c>
      <c r="F37" s="214"/>
      <c r="G37" s="18">
        <f t="shared" si="9"/>
        <v>0</v>
      </c>
      <c r="H37" s="30">
        <f t="shared" si="9"/>
        <v>0</v>
      </c>
      <c r="I37" s="16">
        <f t="shared" si="11"/>
        <v>0</v>
      </c>
      <c r="J37" s="174">
        <v>0</v>
      </c>
    </row>
    <row r="38" spans="1:10" ht="13.5" customHeight="1" x14ac:dyDescent="0.25">
      <c r="A38" s="21" t="s">
        <v>11</v>
      </c>
      <c r="B38" s="22">
        <f t="shared" si="10"/>
        <v>6.5168818097337487E-8</v>
      </c>
      <c r="C38" s="22">
        <f t="shared" si="10"/>
        <v>4.3445541391410398E-8</v>
      </c>
      <c r="D38" s="22">
        <f t="shared" si="10"/>
        <v>4.3445541391410398E-8</v>
      </c>
      <c r="E38" s="22">
        <f t="shared" si="10"/>
        <v>0.43407448898919049</v>
      </c>
      <c r="F38" s="214"/>
      <c r="G38" s="22">
        <f t="shared" si="9"/>
        <v>0</v>
      </c>
      <c r="H38" s="23">
        <f t="shared" si="9"/>
        <v>0</v>
      </c>
      <c r="I38" s="24">
        <f t="shared" si="11"/>
        <v>0.43407464104909138</v>
      </c>
      <c r="J38" s="174">
        <v>0</v>
      </c>
    </row>
    <row r="39" spans="1:10" ht="13.5" customHeight="1" x14ac:dyDescent="0.25">
      <c r="A39" s="29" t="s">
        <v>12</v>
      </c>
      <c r="B39" s="18">
        <f t="shared" si="10"/>
        <v>0</v>
      </c>
      <c r="C39" s="18">
        <f t="shared" si="10"/>
        <v>0</v>
      </c>
      <c r="D39" s="18">
        <f t="shared" si="10"/>
        <v>0</v>
      </c>
      <c r="E39" s="18">
        <f t="shared" si="10"/>
        <v>0</v>
      </c>
      <c r="F39" s="214"/>
      <c r="G39" s="18">
        <f t="shared" si="9"/>
        <v>0</v>
      </c>
      <c r="H39" s="30">
        <f t="shared" si="9"/>
        <v>0</v>
      </c>
      <c r="I39" s="16">
        <f t="shared" si="11"/>
        <v>0</v>
      </c>
      <c r="J39" s="174">
        <v>0</v>
      </c>
    </row>
    <row r="40" spans="1:10" ht="13.5" customHeight="1" x14ac:dyDescent="0.25">
      <c r="A40" s="21" t="s">
        <v>13</v>
      </c>
      <c r="B40" s="22">
        <f t="shared" si="10"/>
        <v>5.847752576817332E-8</v>
      </c>
      <c r="C40" s="22">
        <f t="shared" si="10"/>
        <v>0.15141264840314073</v>
      </c>
      <c r="D40" s="22">
        <f t="shared" si="10"/>
        <v>4.3858144137261895E-8</v>
      </c>
      <c r="E40" s="22">
        <f t="shared" si="10"/>
        <v>139.37503181021523</v>
      </c>
      <c r="F40" s="214"/>
      <c r="G40" s="22">
        <f t="shared" si="9"/>
        <v>0</v>
      </c>
      <c r="H40" s="23">
        <f t="shared" si="9"/>
        <v>0</v>
      </c>
      <c r="I40" s="24">
        <f t="shared" si="11"/>
        <v>139.52644456095405</v>
      </c>
      <c r="J40" s="174">
        <v>0</v>
      </c>
    </row>
    <row r="41" spans="1:10" ht="13.5" customHeight="1" x14ac:dyDescent="0.25">
      <c r="A41" s="29" t="s">
        <v>14</v>
      </c>
      <c r="B41" s="18">
        <f t="shared" si="10"/>
        <v>1.651656831729839</v>
      </c>
      <c r="C41" s="18">
        <f t="shared" si="10"/>
        <v>1.4269080012373873E-3</v>
      </c>
      <c r="D41" s="18">
        <f t="shared" si="10"/>
        <v>0.34691625860225694</v>
      </c>
      <c r="E41" s="18">
        <f t="shared" si="10"/>
        <v>1.6666666555555557E-9</v>
      </c>
      <c r="F41" s="214"/>
      <c r="G41" s="18">
        <f t="shared" si="9"/>
        <v>0</v>
      </c>
      <c r="H41" s="30">
        <f t="shared" si="9"/>
        <v>0</v>
      </c>
      <c r="I41" s="16">
        <f t="shared" si="11"/>
        <v>2</v>
      </c>
      <c r="J41" s="174">
        <v>0</v>
      </c>
    </row>
    <row r="42" spans="1:10" ht="13.5" customHeight="1" x14ac:dyDescent="0.25">
      <c r="A42" s="21" t="s">
        <v>15</v>
      </c>
      <c r="B42" s="22">
        <f t="shared" si="10"/>
        <v>87.179981357856164</v>
      </c>
      <c r="C42" s="22">
        <f t="shared" si="10"/>
        <v>230.14411626253118</v>
      </c>
      <c r="D42" s="22">
        <f t="shared" si="10"/>
        <v>148.67590237345874</v>
      </c>
      <c r="E42" s="22">
        <f t="shared" si="10"/>
        <v>6.1538461443786979E-9</v>
      </c>
      <c r="F42" s="214"/>
      <c r="G42" s="22">
        <f t="shared" si="9"/>
        <v>0</v>
      </c>
      <c r="H42" s="23">
        <f t="shared" si="9"/>
        <v>0</v>
      </c>
      <c r="I42" s="24">
        <f t="shared" si="11"/>
        <v>466</v>
      </c>
      <c r="J42" s="174">
        <v>0</v>
      </c>
    </row>
    <row r="43" spans="1:10" ht="13.5" customHeight="1" x14ac:dyDescent="0.25">
      <c r="A43" s="29" t="s">
        <v>16</v>
      </c>
      <c r="B43" s="18">
        <f t="shared" si="10"/>
        <v>3.7139684160771562</v>
      </c>
      <c r="C43" s="18">
        <f t="shared" si="10"/>
        <v>8.397666083355233</v>
      </c>
      <c r="D43" s="18">
        <f t="shared" si="10"/>
        <v>22.731614051369643</v>
      </c>
      <c r="E43" s="18">
        <f t="shared" si="10"/>
        <v>0.15675144919796455</v>
      </c>
      <c r="F43" s="214"/>
      <c r="G43" s="18">
        <f t="shared" si="9"/>
        <v>0</v>
      </c>
      <c r="H43" s="30">
        <f t="shared" si="9"/>
        <v>0</v>
      </c>
      <c r="I43" s="16">
        <f t="shared" si="11"/>
        <v>34.999999999999993</v>
      </c>
      <c r="J43" s="174">
        <v>0</v>
      </c>
    </row>
    <row r="44" spans="1:10" ht="13.5" customHeight="1" x14ac:dyDescent="0.25">
      <c r="A44" s="21" t="s">
        <v>17</v>
      </c>
      <c r="B44" s="22">
        <f t="shared" si="10"/>
        <v>0</v>
      </c>
      <c r="C44" s="22">
        <f t="shared" si="10"/>
        <v>0</v>
      </c>
      <c r="D44" s="22">
        <f t="shared" si="10"/>
        <v>0</v>
      </c>
      <c r="E44" s="22">
        <f t="shared" si="10"/>
        <v>0</v>
      </c>
      <c r="F44" s="214"/>
      <c r="G44" s="22">
        <f t="shared" si="9"/>
        <v>0</v>
      </c>
      <c r="H44" s="23">
        <f t="shared" si="9"/>
        <v>0</v>
      </c>
      <c r="I44" s="24">
        <f t="shared" si="11"/>
        <v>0</v>
      </c>
      <c r="J44" s="174">
        <v>0</v>
      </c>
    </row>
    <row r="45" spans="1:10" ht="13.5" customHeight="1" x14ac:dyDescent="0.25">
      <c r="A45" s="29" t="s">
        <v>136</v>
      </c>
      <c r="B45" s="18">
        <f t="shared" si="10"/>
        <v>157.17178955990968</v>
      </c>
      <c r="C45" s="18">
        <f t="shared" si="10"/>
        <v>359.5704660664486</v>
      </c>
      <c r="D45" s="18">
        <f t="shared" si="10"/>
        <v>326.11265198494885</v>
      </c>
      <c r="E45" s="18">
        <f t="shared" si="10"/>
        <v>30.14509238869276</v>
      </c>
      <c r="F45" s="214"/>
      <c r="G45" s="18">
        <f t="shared" si="9"/>
        <v>0</v>
      </c>
      <c r="H45" s="30">
        <f t="shared" si="9"/>
        <v>0</v>
      </c>
      <c r="I45" s="16">
        <f t="shared" si="11"/>
        <v>873</v>
      </c>
      <c r="J45" s="174">
        <v>0</v>
      </c>
    </row>
    <row r="46" spans="1:10" ht="13.5" customHeight="1" x14ac:dyDescent="0.25">
      <c r="A46" s="21" t="s">
        <v>18</v>
      </c>
      <c r="B46" s="22">
        <f t="shared" si="10"/>
        <v>0</v>
      </c>
      <c r="C46" s="22">
        <f t="shared" si="10"/>
        <v>0</v>
      </c>
      <c r="D46" s="22">
        <f t="shared" si="10"/>
        <v>0</v>
      </c>
      <c r="E46" s="22">
        <f t="shared" si="10"/>
        <v>0</v>
      </c>
      <c r="F46" s="214"/>
      <c r="G46" s="22">
        <f t="shared" si="9"/>
        <v>0</v>
      </c>
      <c r="H46" s="23">
        <f t="shared" si="9"/>
        <v>0</v>
      </c>
      <c r="I46" s="24">
        <f t="shared" si="11"/>
        <v>0</v>
      </c>
      <c r="J46" s="174">
        <v>0</v>
      </c>
    </row>
    <row r="47" spans="1:10" ht="13.5" customHeight="1" x14ac:dyDescent="0.25">
      <c r="A47" s="29" t="s">
        <v>19</v>
      </c>
      <c r="B47" s="18">
        <f t="shared" si="10"/>
        <v>0</v>
      </c>
      <c r="C47" s="18">
        <f t="shared" si="10"/>
        <v>0</v>
      </c>
      <c r="D47" s="18">
        <f t="shared" si="10"/>
        <v>0</v>
      </c>
      <c r="E47" s="18">
        <f t="shared" si="10"/>
        <v>0</v>
      </c>
      <c r="F47" s="214"/>
      <c r="G47" s="18">
        <f t="shared" si="9"/>
        <v>0</v>
      </c>
      <c r="H47" s="30">
        <f t="shared" si="9"/>
        <v>0</v>
      </c>
      <c r="I47" s="16">
        <f t="shared" si="11"/>
        <v>0</v>
      </c>
      <c r="J47" s="174">
        <v>0</v>
      </c>
    </row>
    <row r="48" spans="1:10" ht="13.5" customHeight="1" x14ac:dyDescent="0.25">
      <c r="A48" s="21" t="s">
        <v>20</v>
      </c>
      <c r="B48" s="22">
        <f t="shared" si="10"/>
        <v>8.3803722663535335E-2</v>
      </c>
      <c r="C48" s="22">
        <f t="shared" si="10"/>
        <v>4.5115569887989775</v>
      </c>
      <c r="D48" s="22">
        <f t="shared" si="10"/>
        <v>1.4046392818708195</v>
      </c>
      <c r="E48" s="22">
        <f t="shared" si="10"/>
        <v>6.6666666370370358E-9</v>
      </c>
      <c r="F48" s="214"/>
      <c r="G48" s="22">
        <f t="shared" si="9"/>
        <v>0</v>
      </c>
      <c r="H48" s="23">
        <f t="shared" si="9"/>
        <v>0</v>
      </c>
      <c r="I48" s="24">
        <f t="shared" si="11"/>
        <v>5.9999999999999991</v>
      </c>
      <c r="J48" s="174">
        <v>0</v>
      </c>
    </row>
    <row r="49" spans="1:10" ht="13.5" customHeight="1" x14ac:dyDescent="0.25">
      <c r="A49" s="32" t="s">
        <v>58</v>
      </c>
      <c r="B49" s="18">
        <f t="shared" si="10"/>
        <v>4.1514795194315806</v>
      </c>
      <c r="C49" s="18">
        <f t="shared" si="10"/>
        <v>1.6827910373649873</v>
      </c>
      <c r="D49" s="18">
        <f t="shared" si="10"/>
        <v>5.1657293932034349</v>
      </c>
      <c r="E49" s="18">
        <f t="shared" si="10"/>
        <v>4.9999998000000083E-8</v>
      </c>
      <c r="F49" s="214"/>
      <c r="G49" s="18">
        <f t="shared" ref="G49:H53" si="12">G127+G153+G179+G205+G231+G257+G283+G309+G335+G361+G387+G413+G439</f>
        <v>0</v>
      </c>
      <c r="H49" s="30">
        <f t="shared" si="12"/>
        <v>0</v>
      </c>
      <c r="I49" s="16">
        <f t="shared" si="11"/>
        <v>11.000000000000002</v>
      </c>
      <c r="J49" s="174">
        <v>0</v>
      </c>
    </row>
    <row r="50" spans="1:10" ht="13.5" customHeight="1" x14ac:dyDescent="0.25">
      <c r="A50" s="21" t="s">
        <v>21</v>
      </c>
      <c r="B50" s="22">
        <f t="shared" ref="B50:E53" si="13">B128+B154+B180+B206+B232+B258+B284+B310+B336+B362+B388+B414+B440</f>
        <v>3</v>
      </c>
      <c r="C50" s="22">
        <f t="shared" si="13"/>
        <v>0</v>
      </c>
      <c r="D50" s="22">
        <f t="shared" si="13"/>
        <v>0</v>
      </c>
      <c r="E50" s="22">
        <f t="shared" si="13"/>
        <v>0</v>
      </c>
      <c r="F50" s="214"/>
      <c r="G50" s="22">
        <f t="shared" si="12"/>
        <v>0</v>
      </c>
      <c r="H50" s="23">
        <f t="shared" si="12"/>
        <v>0</v>
      </c>
      <c r="I50" s="24">
        <f t="shared" si="11"/>
        <v>3</v>
      </c>
      <c r="J50" s="174">
        <v>0</v>
      </c>
    </row>
    <row r="51" spans="1:10" ht="13.5" customHeight="1" x14ac:dyDescent="0.25">
      <c r="A51" s="32" t="s">
        <v>22</v>
      </c>
      <c r="B51" s="18">
        <f t="shared" si="13"/>
        <v>0</v>
      </c>
      <c r="C51" s="18">
        <f t="shared" si="13"/>
        <v>0</v>
      </c>
      <c r="D51" s="18">
        <f t="shared" si="13"/>
        <v>0</v>
      </c>
      <c r="E51" s="18">
        <f t="shared" si="13"/>
        <v>0</v>
      </c>
      <c r="F51" s="214"/>
      <c r="G51" s="18">
        <f t="shared" si="12"/>
        <v>0</v>
      </c>
      <c r="H51" s="30">
        <f t="shared" si="12"/>
        <v>0</v>
      </c>
      <c r="I51" s="16">
        <f t="shared" si="11"/>
        <v>0</v>
      </c>
      <c r="J51" s="174">
        <v>0</v>
      </c>
    </row>
    <row r="52" spans="1:10" ht="13.5" customHeight="1" x14ac:dyDescent="0.25">
      <c r="A52" s="21" t="s">
        <v>23</v>
      </c>
      <c r="B52" s="22">
        <f t="shared" si="13"/>
        <v>19.866325973618196</v>
      </c>
      <c r="C52" s="22">
        <f t="shared" si="13"/>
        <v>0.20831308126997494</v>
      </c>
      <c r="D52" s="22">
        <f t="shared" si="13"/>
        <v>1.3597609369067039</v>
      </c>
      <c r="E52" s="22">
        <f t="shared" si="13"/>
        <v>8.2051270363066913E-9</v>
      </c>
      <c r="F52" s="214"/>
      <c r="G52" s="22">
        <f t="shared" si="12"/>
        <v>0</v>
      </c>
      <c r="H52" s="23">
        <f t="shared" si="12"/>
        <v>0</v>
      </c>
      <c r="I52" s="24">
        <f t="shared" si="11"/>
        <v>21.4344</v>
      </c>
      <c r="J52" s="174">
        <v>0</v>
      </c>
    </row>
    <row r="53" spans="1:10" ht="13.5" customHeight="1" thickBot="1" x14ac:dyDescent="0.3">
      <c r="A53" s="32" t="s">
        <v>24</v>
      </c>
      <c r="B53" s="18">
        <f t="shared" si="13"/>
        <v>22.211816856352002</v>
      </c>
      <c r="C53" s="18">
        <f t="shared" si="13"/>
        <v>7.9950280674354373</v>
      </c>
      <c r="D53" s="18">
        <f t="shared" si="13"/>
        <v>120.92609202106068</v>
      </c>
      <c r="E53" s="18">
        <f t="shared" si="13"/>
        <v>709.7864095248766</v>
      </c>
      <c r="F53" s="215"/>
      <c r="G53" s="18">
        <f t="shared" si="12"/>
        <v>108.9488570251616</v>
      </c>
      <c r="H53" s="30">
        <f t="shared" si="12"/>
        <v>5.4329965051138007</v>
      </c>
      <c r="I53" s="16">
        <f t="shared" si="11"/>
        <v>975.30120000000011</v>
      </c>
      <c r="J53" s="174">
        <v>0</v>
      </c>
    </row>
    <row r="54" spans="1:10" ht="13.5" customHeight="1" x14ac:dyDescent="0.25">
      <c r="A54" s="128" t="s">
        <v>25</v>
      </c>
      <c r="B54" s="129">
        <f>SUM(B33:B53)</f>
        <v>299.03082236128449</v>
      </c>
      <c r="C54" s="129">
        <f t="shared" ref="C54:I54" si="14">SUM(C33:C53)</f>
        <v>612.66277718705419</v>
      </c>
      <c r="D54" s="129">
        <f t="shared" si="14"/>
        <v>626.72330638872484</v>
      </c>
      <c r="E54" s="129">
        <f t="shared" si="14"/>
        <v>879.89735973466406</v>
      </c>
      <c r="F54" s="129">
        <f t="shared" si="14"/>
        <v>0</v>
      </c>
      <c r="G54" s="129">
        <f t="shared" si="14"/>
        <v>108.9488570251616</v>
      </c>
      <c r="H54" s="130">
        <f t="shared" si="14"/>
        <v>5.4329965051138007</v>
      </c>
      <c r="I54" s="131">
        <f t="shared" si="14"/>
        <v>2532.6961192020035</v>
      </c>
      <c r="J54" s="174">
        <v>0</v>
      </c>
    </row>
    <row r="55" spans="1:10" ht="13.5" customHeight="1" thickBot="1" x14ac:dyDescent="0.35">
      <c r="A55" s="61" t="s">
        <v>86</v>
      </c>
      <c r="B55" s="98">
        <f>IF($I54=0,"-",B54/$I54)</f>
        <v>0.11806818042407018</v>
      </c>
      <c r="C55" s="98">
        <f t="shared" ref="C55:H55" si="15">IF($I54=0,"-",C54/$I54)</f>
        <v>0.24190141586353861</v>
      </c>
      <c r="D55" s="98">
        <f t="shared" si="15"/>
        <v>0.24745302116473075</v>
      </c>
      <c r="E55" s="98">
        <f t="shared" si="15"/>
        <v>0.34741529118459746</v>
      </c>
      <c r="F55" s="98">
        <f t="shared" si="15"/>
        <v>0</v>
      </c>
      <c r="G55" s="98">
        <f t="shared" si="15"/>
        <v>4.3016947907469044E-2</v>
      </c>
      <c r="H55" s="98">
        <f t="shared" si="15"/>
        <v>2.1451434555937242E-3</v>
      </c>
      <c r="I55" s="100">
        <f>SUM(B55:H55)</f>
        <v>0.99999999999999967</v>
      </c>
    </row>
    <row r="56" spans="1:10" ht="14.4" thickBot="1" x14ac:dyDescent="0.3"/>
    <row r="57" spans="1:10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</row>
    <row r="58" spans="1:10" ht="13.5" customHeight="1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</row>
    <row r="59" spans="1:10" ht="13.5" customHeight="1" x14ac:dyDescent="0.25">
      <c r="A59" s="13" t="s">
        <v>6</v>
      </c>
      <c r="B59" s="224"/>
      <c r="C59" s="225"/>
      <c r="D59" s="225"/>
      <c r="E59" s="226"/>
      <c r="F59" s="14">
        <f>F449+F475+F501+F527+F553</f>
        <v>0</v>
      </c>
      <c r="G59" s="224"/>
      <c r="H59" s="226"/>
      <c r="I59" s="16">
        <f>+F59</f>
        <v>0</v>
      </c>
      <c r="J59" s="174">
        <v>0</v>
      </c>
    </row>
    <row r="60" spans="1:10" ht="13.5" customHeight="1" x14ac:dyDescent="0.25">
      <c r="A60" s="21" t="s">
        <v>7</v>
      </c>
      <c r="B60" s="227"/>
      <c r="C60" s="228"/>
      <c r="D60" s="228"/>
      <c r="E60" s="229"/>
      <c r="F60" s="22">
        <f t="shared" ref="F60:F79" si="16">F450+F476+F502+F528+F554</f>
        <v>0</v>
      </c>
      <c r="G60" s="227"/>
      <c r="H60" s="229"/>
      <c r="I60" s="24">
        <f t="shared" ref="I60:I79" si="17">+F60</f>
        <v>0</v>
      </c>
      <c r="J60" s="174">
        <v>0</v>
      </c>
    </row>
    <row r="61" spans="1:10" ht="13.5" customHeight="1" x14ac:dyDescent="0.25">
      <c r="A61" s="29" t="s">
        <v>8</v>
      </c>
      <c r="B61" s="227"/>
      <c r="C61" s="228"/>
      <c r="D61" s="228"/>
      <c r="E61" s="229"/>
      <c r="F61" s="18">
        <f t="shared" si="16"/>
        <v>0</v>
      </c>
      <c r="G61" s="227"/>
      <c r="H61" s="229"/>
      <c r="I61" s="16">
        <f t="shared" si="17"/>
        <v>0</v>
      </c>
      <c r="J61" s="174">
        <v>0</v>
      </c>
    </row>
    <row r="62" spans="1:10" ht="13.5" customHeight="1" x14ac:dyDescent="0.25">
      <c r="A62" s="21" t="s">
        <v>9</v>
      </c>
      <c r="B62" s="227"/>
      <c r="C62" s="228"/>
      <c r="D62" s="228"/>
      <c r="E62" s="229"/>
      <c r="F62" s="22">
        <f t="shared" si="16"/>
        <v>0</v>
      </c>
      <c r="G62" s="227"/>
      <c r="H62" s="229"/>
      <c r="I62" s="24">
        <f t="shared" si="17"/>
        <v>0</v>
      </c>
      <c r="J62" s="174">
        <v>0</v>
      </c>
    </row>
    <row r="63" spans="1:10" ht="13.5" customHeight="1" x14ac:dyDescent="0.25">
      <c r="A63" s="29" t="s">
        <v>10</v>
      </c>
      <c r="B63" s="227"/>
      <c r="C63" s="228"/>
      <c r="D63" s="228"/>
      <c r="E63" s="229"/>
      <c r="F63" s="18">
        <f t="shared" si="16"/>
        <v>0</v>
      </c>
      <c r="G63" s="227"/>
      <c r="H63" s="229"/>
      <c r="I63" s="16">
        <f t="shared" si="17"/>
        <v>0</v>
      </c>
      <c r="J63" s="174">
        <v>0</v>
      </c>
    </row>
    <row r="64" spans="1:10" ht="13.5" customHeight="1" x14ac:dyDescent="0.25">
      <c r="A64" s="21" t="s">
        <v>11</v>
      </c>
      <c r="B64" s="227"/>
      <c r="C64" s="228"/>
      <c r="D64" s="228"/>
      <c r="E64" s="229"/>
      <c r="F64" s="22">
        <f t="shared" si="16"/>
        <v>3722.8434494150565</v>
      </c>
      <c r="G64" s="227"/>
      <c r="H64" s="229"/>
      <c r="I64" s="24">
        <f t="shared" si="17"/>
        <v>3722.8434494150565</v>
      </c>
      <c r="J64" s="174">
        <v>0</v>
      </c>
    </row>
    <row r="65" spans="1:10" ht="13.5" customHeight="1" x14ac:dyDescent="0.25">
      <c r="A65" s="29" t="s">
        <v>12</v>
      </c>
      <c r="B65" s="227"/>
      <c r="C65" s="228"/>
      <c r="D65" s="228"/>
      <c r="E65" s="229"/>
      <c r="F65" s="18">
        <f t="shared" si="16"/>
        <v>0</v>
      </c>
      <c r="G65" s="227"/>
      <c r="H65" s="229"/>
      <c r="I65" s="16">
        <f t="shared" si="17"/>
        <v>0</v>
      </c>
      <c r="J65" s="174">
        <v>0</v>
      </c>
    </row>
    <row r="66" spans="1:10" ht="13.5" customHeight="1" x14ac:dyDescent="0.25">
      <c r="A66" s="21" t="s">
        <v>13</v>
      </c>
      <c r="B66" s="227"/>
      <c r="C66" s="228"/>
      <c r="D66" s="228"/>
      <c r="E66" s="229"/>
      <c r="F66" s="22">
        <f t="shared" si="16"/>
        <v>4208.1038534644913</v>
      </c>
      <c r="G66" s="227"/>
      <c r="H66" s="229"/>
      <c r="I66" s="24">
        <f t="shared" si="17"/>
        <v>4208.1038534644913</v>
      </c>
      <c r="J66" s="174">
        <v>0</v>
      </c>
    </row>
    <row r="67" spans="1:10" ht="13.5" customHeight="1" x14ac:dyDescent="0.25">
      <c r="A67" s="29" t="s">
        <v>14</v>
      </c>
      <c r="B67" s="227"/>
      <c r="C67" s="228"/>
      <c r="D67" s="228"/>
      <c r="E67" s="229"/>
      <c r="F67" s="18">
        <f t="shared" si="16"/>
        <v>0</v>
      </c>
      <c r="G67" s="227"/>
      <c r="H67" s="229"/>
      <c r="I67" s="16">
        <f t="shared" si="17"/>
        <v>0</v>
      </c>
      <c r="J67" s="174">
        <v>0</v>
      </c>
    </row>
    <row r="68" spans="1:10" ht="13.5" customHeight="1" x14ac:dyDescent="0.25">
      <c r="A68" s="21" t="s">
        <v>15</v>
      </c>
      <c r="B68" s="227"/>
      <c r="C68" s="228"/>
      <c r="D68" s="228"/>
      <c r="E68" s="229"/>
      <c r="F68" s="22">
        <f t="shared" si="16"/>
        <v>0</v>
      </c>
      <c r="G68" s="227"/>
      <c r="H68" s="229"/>
      <c r="I68" s="24">
        <f t="shared" si="17"/>
        <v>0</v>
      </c>
      <c r="J68" s="174">
        <v>0</v>
      </c>
    </row>
    <row r="69" spans="1:10" ht="13.5" customHeight="1" x14ac:dyDescent="0.25">
      <c r="A69" s="29" t="s">
        <v>16</v>
      </c>
      <c r="B69" s="227"/>
      <c r="C69" s="228"/>
      <c r="D69" s="228"/>
      <c r="E69" s="229"/>
      <c r="F69" s="18">
        <f t="shared" si="16"/>
        <v>4.3817890375856692</v>
      </c>
      <c r="G69" s="227"/>
      <c r="H69" s="229"/>
      <c r="I69" s="16">
        <f t="shared" si="17"/>
        <v>4.3817890375856692</v>
      </c>
      <c r="J69" s="174">
        <v>0</v>
      </c>
    </row>
    <row r="70" spans="1:10" ht="13.5" customHeight="1" x14ac:dyDescent="0.25">
      <c r="A70" s="21" t="s">
        <v>17</v>
      </c>
      <c r="B70" s="227"/>
      <c r="C70" s="228"/>
      <c r="D70" s="228"/>
      <c r="E70" s="229"/>
      <c r="F70" s="22">
        <f t="shared" si="16"/>
        <v>0</v>
      </c>
      <c r="G70" s="227"/>
      <c r="H70" s="229"/>
      <c r="I70" s="24">
        <f t="shared" si="17"/>
        <v>0</v>
      </c>
      <c r="J70" s="174">
        <v>0</v>
      </c>
    </row>
    <row r="71" spans="1:10" ht="13.5" customHeight="1" x14ac:dyDescent="0.25">
      <c r="A71" s="29" t="s">
        <v>136</v>
      </c>
      <c r="B71" s="227"/>
      <c r="C71" s="228"/>
      <c r="D71" s="228"/>
      <c r="E71" s="229"/>
      <c r="F71" s="18">
        <f t="shared" si="16"/>
        <v>0</v>
      </c>
      <c r="G71" s="227"/>
      <c r="H71" s="229"/>
      <c r="I71" s="16">
        <f t="shared" si="17"/>
        <v>0</v>
      </c>
      <c r="J71" s="174">
        <v>0</v>
      </c>
    </row>
    <row r="72" spans="1:10" ht="13.5" customHeight="1" x14ac:dyDescent="0.25">
      <c r="A72" s="21" t="s">
        <v>18</v>
      </c>
      <c r="B72" s="227"/>
      <c r="C72" s="228"/>
      <c r="D72" s="228"/>
      <c r="E72" s="229"/>
      <c r="F72" s="22">
        <f t="shared" si="16"/>
        <v>0</v>
      </c>
      <c r="G72" s="227"/>
      <c r="H72" s="229"/>
      <c r="I72" s="24">
        <f t="shared" si="17"/>
        <v>0</v>
      </c>
      <c r="J72" s="174">
        <v>0</v>
      </c>
    </row>
    <row r="73" spans="1:10" ht="13.5" customHeight="1" x14ac:dyDescent="0.25">
      <c r="A73" s="29" t="s">
        <v>19</v>
      </c>
      <c r="B73" s="227"/>
      <c r="C73" s="228"/>
      <c r="D73" s="228"/>
      <c r="E73" s="229"/>
      <c r="F73" s="104">
        <f t="shared" si="16"/>
        <v>0</v>
      </c>
      <c r="G73" s="227"/>
      <c r="H73" s="229"/>
      <c r="I73" s="16">
        <f t="shared" si="17"/>
        <v>0</v>
      </c>
      <c r="J73" s="174">
        <v>0</v>
      </c>
    </row>
    <row r="74" spans="1:10" ht="13.5" customHeight="1" x14ac:dyDescent="0.25">
      <c r="A74" s="21" t="s">
        <v>20</v>
      </c>
      <c r="B74" s="227"/>
      <c r="C74" s="228"/>
      <c r="D74" s="228"/>
      <c r="E74" s="229"/>
      <c r="F74" s="22">
        <f t="shared" si="16"/>
        <v>0</v>
      </c>
      <c r="G74" s="227"/>
      <c r="H74" s="229"/>
      <c r="I74" s="24">
        <f t="shared" si="17"/>
        <v>0</v>
      </c>
      <c r="J74" s="174">
        <v>0</v>
      </c>
    </row>
    <row r="75" spans="1:10" ht="13.5" customHeight="1" x14ac:dyDescent="0.25">
      <c r="A75" s="32" t="s">
        <v>58</v>
      </c>
      <c r="B75" s="227"/>
      <c r="C75" s="228"/>
      <c r="D75" s="228"/>
      <c r="E75" s="229"/>
      <c r="F75" s="18">
        <f t="shared" si="16"/>
        <v>0</v>
      </c>
      <c r="G75" s="227"/>
      <c r="H75" s="229"/>
      <c r="I75" s="16">
        <f t="shared" si="17"/>
        <v>0</v>
      </c>
      <c r="J75" s="174">
        <v>0</v>
      </c>
    </row>
    <row r="76" spans="1:10" ht="13.5" customHeight="1" x14ac:dyDescent="0.25">
      <c r="A76" s="21" t="s">
        <v>21</v>
      </c>
      <c r="B76" s="227"/>
      <c r="C76" s="228"/>
      <c r="D76" s="228"/>
      <c r="E76" s="229"/>
      <c r="F76" s="22">
        <f t="shared" si="16"/>
        <v>8</v>
      </c>
      <c r="G76" s="227"/>
      <c r="H76" s="229"/>
      <c r="I76" s="24">
        <f t="shared" si="17"/>
        <v>8</v>
      </c>
      <c r="J76" s="174">
        <v>0</v>
      </c>
    </row>
    <row r="77" spans="1:10" ht="13.5" customHeight="1" x14ac:dyDescent="0.25">
      <c r="A77" s="32" t="s">
        <v>22</v>
      </c>
      <c r="B77" s="227"/>
      <c r="C77" s="228"/>
      <c r="D77" s="228"/>
      <c r="E77" s="229"/>
      <c r="F77" s="18">
        <f t="shared" si="16"/>
        <v>0</v>
      </c>
      <c r="G77" s="227"/>
      <c r="H77" s="229"/>
      <c r="I77" s="16">
        <f t="shared" si="17"/>
        <v>0</v>
      </c>
      <c r="J77" s="174">
        <v>0</v>
      </c>
    </row>
    <row r="78" spans="1:10" ht="13.5" customHeight="1" x14ac:dyDescent="0.25">
      <c r="A78" s="21" t="s">
        <v>23</v>
      </c>
      <c r="B78" s="227"/>
      <c r="C78" s="228"/>
      <c r="D78" s="228"/>
      <c r="E78" s="229"/>
      <c r="F78" s="22">
        <f t="shared" si="16"/>
        <v>0</v>
      </c>
      <c r="G78" s="227"/>
      <c r="H78" s="229"/>
      <c r="I78" s="24">
        <f t="shared" si="17"/>
        <v>0</v>
      </c>
      <c r="J78" s="174">
        <v>0</v>
      </c>
    </row>
    <row r="79" spans="1:10" ht="13.5" customHeight="1" thickBot="1" x14ac:dyDescent="0.3">
      <c r="A79" s="32" t="s">
        <v>24</v>
      </c>
      <c r="B79" s="230"/>
      <c r="C79" s="231"/>
      <c r="D79" s="231"/>
      <c r="E79" s="232"/>
      <c r="F79" s="18">
        <f t="shared" si="16"/>
        <v>61.819200000000002</v>
      </c>
      <c r="G79" s="230"/>
      <c r="H79" s="232"/>
      <c r="I79" s="16">
        <f t="shared" si="17"/>
        <v>61.819200000000002</v>
      </c>
      <c r="J79" s="174">
        <v>0</v>
      </c>
    </row>
    <row r="80" spans="1:10" ht="13.5" customHeight="1" x14ac:dyDescent="0.25">
      <c r="A80" s="128" t="s">
        <v>25</v>
      </c>
      <c r="B80" s="129">
        <v>0</v>
      </c>
      <c r="C80" s="129">
        <v>0</v>
      </c>
      <c r="D80" s="129">
        <v>0</v>
      </c>
      <c r="E80" s="129">
        <v>0</v>
      </c>
      <c r="F80" s="129">
        <f t="shared" ref="F80" si="18">SUM(F59:F79)</f>
        <v>8005.1482919171331</v>
      </c>
      <c r="G80" s="129">
        <v>0</v>
      </c>
      <c r="H80" s="130">
        <v>0</v>
      </c>
      <c r="I80" s="129">
        <f t="shared" ref="I80" si="19">SUM(I59:I79)</f>
        <v>8005.1482919171331</v>
      </c>
      <c r="J80" s="174">
        <v>0</v>
      </c>
    </row>
    <row r="81" spans="1:10" ht="15" thickBot="1" x14ac:dyDescent="0.35">
      <c r="A81" s="61" t="s">
        <v>86</v>
      </c>
      <c r="B81" s="98">
        <f>IF($I80=0,"-",B80/$I80)</f>
        <v>0</v>
      </c>
      <c r="C81" s="98">
        <f t="shared" ref="C81:H81" si="20">IF($I80=0,"-",C80/$I80)</f>
        <v>0</v>
      </c>
      <c r="D81" s="98">
        <f t="shared" si="20"/>
        <v>0</v>
      </c>
      <c r="E81" s="98">
        <f t="shared" si="20"/>
        <v>0</v>
      </c>
      <c r="F81" s="98">
        <f t="shared" si="20"/>
        <v>1</v>
      </c>
      <c r="G81" s="98">
        <f t="shared" si="20"/>
        <v>0</v>
      </c>
      <c r="H81" s="98">
        <f t="shared" si="20"/>
        <v>0</v>
      </c>
      <c r="I81" s="100">
        <f>SUM(B81:H81)</f>
        <v>1</v>
      </c>
    </row>
    <row r="82" spans="1:10" ht="14.4" thickBot="1" x14ac:dyDescent="0.3">
      <c r="A82" s="105"/>
      <c r="B82" s="105"/>
      <c r="C82" s="105"/>
      <c r="D82" s="105"/>
      <c r="E82" s="105"/>
      <c r="F82" s="173">
        <f>+F80-F470-F496-F522-F548-F574</f>
        <v>-6.8922645368729718E-13</v>
      </c>
      <c r="G82" s="105"/>
      <c r="H82" s="105"/>
      <c r="I82" s="173">
        <f>+I80-I470-I496-I522-I548-I574</f>
        <v>-6.8922645368729718E-13</v>
      </c>
    </row>
    <row r="83" spans="1:10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</row>
    <row r="84" spans="1:10" ht="15" customHeight="1" x14ac:dyDescent="0.25">
      <c r="A84" s="279"/>
      <c r="B84" s="204" t="s">
        <v>66</v>
      </c>
      <c r="C84" s="205"/>
      <c r="D84" s="205"/>
      <c r="E84" s="205"/>
      <c r="F84" s="205"/>
      <c r="G84" s="205"/>
      <c r="H84" s="205"/>
      <c r="I84" s="206"/>
    </row>
    <row r="85" spans="1:10" x14ac:dyDescent="0.25">
      <c r="A85" s="13" t="s">
        <v>6</v>
      </c>
      <c r="B85" s="14">
        <f>B579+B605+B631</f>
        <v>381.47831195512248</v>
      </c>
      <c r="C85" s="14">
        <f t="shared" ref="C85:H85" si="21">C579+C605+C631</f>
        <v>0</v>
      </c>
      <c r="D85" s="14">
        <f t="shared" si="21"/>
        <v>28.521688044877596</v>
      </c>
      <c r="E85" s="14">
        <f t="shared" si="21"/>
        <v>0</v>
      </c>
      <c r="F85" s="14">
        <f t="shared" si="21"/>
        <v>0</v>
      </c>
      <c r="G85" s="14">
        <f t="shared" si="21"/>
        <v>0</v>
      </c>
      <c r="H85" s="15">
        <f t="shared" si="21"/>
        <v>0</v>
      </c>
      <c r="I85" s="16">
        <f>SUM(B85:H85)</f>
        <v>410.00000000000006</v>
      </c>
      <c r="J85" s="174">
        <v>0</v>
      </c>
    </row>
    <row r="86" spans="1:10" x14ac:dyDescent="0.25">
      <c r="A86" s="21" t="s">
        <v>7</v>
      </c>
      <c r="B86" s="22">
        <f t="shared" ref="B86:H101" si="22">B580+B606+B632</f>
        <v>29.780142359013183</v>
      </c>
      <c r="C86" s="22">
        <f t="shared" si="22"/>
        <v>0</v>
      </c>
      <c r="D86" s="22">
        <f t="shared" si="22"/>
        <v>2.2198576409868167</v>
      </c>
      <c r="E86" s="22">
        <f t="shared" si="22"/>
        <v>0</v>
      </c>
      <c r="F86" s="22">
        <f t="shared" si="22"/>
        <v>0</v>
      </c>
      <c r="G86" s="22">
        <f t="shared" si="22"/>
        <v>0</v>
      </c>
      <c r="H86" s="23">
        <f t="shared" si="22"/>
        <v>0</v>
      </c>
      <c r="I86" s="24">
        <f t="shared" ref="I86:I105" si="23">SUM(B86:H86)</f>
        <v>32</v>
      </c>
      <c r="J86" s="174">
        <v>0</v>
      </c>
    </row>
    <row r="87" spans="1:10" x14ac:dyDescent="0.25">
      <c r="A87" s="29" t="s">
        <v>8</v>
      </c>
      <c r="B87" s="18">
        <f t="shared" si="22"/>
        <v>40.91750668467769</v>
      </c>
      <c r="C87" s="18">
        <f t="shared" si="22"/>
        <v>0</v>
      </c>
      <c r="D87" s="18">
        <f t="shared" si="22"/>
        <v>3.0824933153223069</v>
      </c>
      <c r="E87" s="18">
        <f t="shared" si="22"/>
        <v>0</v>
      </c>
      <c r="F87" s="18">
        <f t="shared" si="22"/>
        <v>0</v>
      </c>
      <c r="G87" s="18">
        <f t="shared" si="22"/>
        <v>0</v>
      </c>
      <c r="H87" s="30">
        <f t="shared" si="22"/>
        <v>0</v>
      </c>
      <c r="I87" s="16">
        <f t="shared" si="23"/>
        <v>44</v>
      </c>
      <c r="J87" s="174">
        <v>0</v>
      </c>
    </row>
    <row r="88" spans="1:10" x14ac:dyDescent="0.25">
      <c r="A88" s="21" t="s">
        <v>9</v>
      </c>
      <c r="B88" s="22">
        <f t="shared" si="22"/>
        <v>288.16164748698111</v>
      </c>
      <c r="C88" s="22">
        <f t="shared" si="22"/>
        <v>0</v>
      </c>
      <c r="D88" s="22">
        <f t="shared" si="22"/>
        <v>18.83835251301883</v>
      </c>
      <c r="E88" s="22">
        <f t="shared" si="22"/>
        <v>0</v>
      </c>
      <c r="F88" s="22">
        <f t="shared" si="22"/>
        <v>0</v>
      </c>
      <c r="G88" s="22">
        <f t="shared" si="22"/>
        <v>0</v>
      </c>
      <c r="H88" s="23">
        <f t="shared" si="22"/>
        <v>0</v>
      </c>
      <c r="I88" s="24">
        <f t="shared" si="23"/>
        <v>306.99999999999994</v>
      </c>
      <c r="J88" s="174">
        <v>0</v>
      </c>
    </row>
    <row r="89" spans="1:10" x14ac:dyDescent="0.25">
      <c r="A89" s="29" t="s">
        <v>10</v>
      </c>
      <c r="B89" s="18">
        <f t="shared" si="22"/>
        <v>0</v>
      </c>
      <c r="C89" s="18">
        <f t="shared" si="22"/>
        <v>0</v>
      </c>
      <c r="D89" s="18">
        <f t="shared" si="22"/>
        <v>0</v>
      </c>
      <c r="E89" s="18">
        <f t="shared" si="22"/>
        <v>0</v>
      </c>
      <c r="F89" s="18">
        <f t="shared" si="22"/>
        <v>0</v>
      </c>
      <c r="G89" s="18">
        <f t="shared" si="22"/>
        <v>0</v>
      </c>
      <c r="H89" s="30">
        <f t="shared" si="22"/>
        <v>0</v>
      </c>
      <c r="I89" s="16">
        <f t="shared" si="23"/>
        <v>0</v>
      </c>
      <c r="J89" s="174">
        <v>0</v>
      </c>
    </row>
    <row r="90" spans="1:10" x14ac:dyDescent="0.25">
      <c r="A90" s="21" t="s">
        <v>11</v>
      </c>
      <c r="B90" s="22">
        <f t="shared" si="22"/>
        <v>0</v>
      </c>
      <c r="C90" s="22">
        <f t="shared" si="22"/>
        <v>0</v>
      </c>
      <c r="D90" s="22">
        <f t="shared" si="22"/>
        <v>1.0783063602314905E-2</v>
      </c>
      <c r="E90" s="22">
        <f t="shared" si="22"/>
        <v>9.0938871720387304</v>
      </c>
      <c r="F90" s="22">
        <f t="shared" si="22"/>
        <v>0</v>
      </c>
      <c r="G90" s="22">
        <f t="shared" si="22"/>
        <v>0</v>
      </c>
      <c r="H90" s="23">
        <f t="shared" si="22"/>
        <v>0</v>
      </c>
      <c r="I90" s="24">
        <f t="shared" si="23"/>
        <v>9.1046702356410449</v>
      </c>
      <c r="J90" s="174">
        <v>0</v>
      </c>
    </row>
    <row r="91" spans="1:10" x14ac:dyDescent="0.25">
      <c r="A91" s="29" t="s">
        <v>12</v>
      </c>
      <c r="B91" s="18">
        <f t="shared" si="22"/>
        <v>0</v>
      </c>
      <c r="C91" s="18">
        <f t="shared" si="22"/>
        <v>0</v>
      </c>
      <c r="D91" s="18">
        <f t="shared" si="22"/>
        <v>0</v>
      </c>
      <c r="E91" s="18">
        <f t="shared" si="22"/>
        <v>6</v>
      </c>
      <c r="F91" s="18">
        <f t="shared" si="22"/>
        <v>0</v>
      </c>
      <c r="G91" s="18">
        <f t="shared" si="22"/>
        <v>0</v>
      </c>
      <c r="H91" s="30">
        <f t="shared" si="22"/>
        <v>0</v>
      </c>
      <c r="I91" s="16">
        <f t="shared" si="23"/>
        <v>6</v>
      </c>
      <c r="J91" s="174">
        <v>0</v>
      </c>
    </row>
    <row r="92" spans="1:10" x14ac:dyDescent="0.25">
      <c r="A92" s="21" t="s">
        <v>13</v>
      </c>
      <c r="B92" s="22">
        <f t="shared" si="22"/>
        <v>0</v>
      </c>
      <c r="C92" s="22">
        <f t="shared" si="22"/>
        <v>0.37546111191588316</v>
      </c>
      <c r="D92" s="22">
        <f t="shared" si="22"/>
        <v>2.9109742268044626E-2</v>
      </c>
      <c r="E92" s="22">
        <f t="shared" si="22"/>
        <v>31.802501216142915</v>
      </c>
      <c r="F92" s="22">
        <f t="shared" si="22"/>
        <v>719.68692086070587</v>
      </c>
      <c r="G92" s="22">
        <f t="shared" si="22"/>
        <v>0</v>
      </c>
      <c r="H92" s="23">
        <f t="shared" si="22"/>
        <v>0</v>
      </c>
      <c r="I92" s="24">
        <f t="shared" si="23"/>
        <v>751.8939929310327</v>
      </c>
      <c r="J92" s="174">
        <v>0</v>
      </c>
    </row>
    <row r="93" spans="1:10" x14ac:dyDescent="0.25">
      <c r="A93" s="29" t="s">
        <v>14</v>
      </c>
      <c r="B93" s="18">
        <f t="shared" si="22"/>
        <v>2606.2441209601811</v>
      </c>
      <c r="C93" s="18">
        <f t="shared" si="22"/>
        <v>1.4983839484982713</v>
      </c>
      <c r="D93" s="18">
        <f t="shared" si="22"/>
        <v>199.25749509132049</v>
      </c>
      <c r="E93" s="18">
        <f t="shared" si="22"/>
        <v>0</v>
      </c>
      <c r="F93" s="18">
        <f t="shared" si="22"/>
        <v>0</v>
      </c>
      <c r="G93" s="18">
        <f t="shared" si="22"/>
        <v>0</v>
      </c>
      <c r="H93" s="30">
        <f t="shared" si="22"/>
        <v>0</v>
      </c>
      <c r="I93" s="16">
        <f t="shared" si="23"/>
        <v>2807</v>
      </c>
      <c r="J93" s="174">
        <v>0</v>
      </c>
    </row>
    <row r="94" spans="1:10" x14ac:dyDescent="0.25">
      <c r="A94" s="21" t="s">
        <v>15</v>
      </c>
      <c r="B94" s="22">
        <f t="shared" si="22"/>
        <v>705.25579372630341</v>
      </c>
      <c r="C94" s="22">
        <f t="shared" si="22"/>
        <v>24.878179280725998</v>
      </c>
      <c r="D94" s="22">
        <f t="shared" si="22"/>
        <v>45.124392270885487</v>
      </c>
      <c r="E94" s="22">
        <f t="shared" si="22"/>
        <v>11.741634722085147</v>
      </c>
      <c r="F94" s="22">
        <f t="shared" si="22"/>
        <v>0</v>
      </c>
      <c r="G94" s="22">
        <f t="shared" si="22"/>
        <v>0</v>
      </c>
      <c r="H94" s="23">
        <f t="shared" si="22"/>
        <v>0</v>
      </c>
      <c r="I94" s="24">
        <f t="shared" si="23"/>
        <v>787</v>
      </c>
      <c r="J94" s="174">
        <v>0</v>
      </c>
    </row>
    <row r="95" spans="1:10" x14ac:dyDescent="0.25">
      <c r="A95" s="29" t="s">
        <v>16</v>
      </c>
      <c r="B95" s="18">
        <f t="shared" si="22"/>
        <v>103.57589481172602</v>
      </c>
      <c r="C95" s="18">
        <f t="shared" si="22"/>
        <v>0.33933988767666329</v>
      </c>
      <c r="D95" s="18">
        <f t="shared" si="22"/>
        <v>10.88731224700234</v>
      </c>
      <c r="E95" s="18">
        <f t="shared" si="22"/>
        <v>1.1974530535949757</v>
      </c>
      <c r="F95" s="18">
        <f t="shared" si="22"/>
        <v>0</v>
      </c>
      <c r="G95" s="18">
        <f t="shared" si="22"/>
        <v>0</v>
      </c>
      <c r="H95" s="30">
        <f t="shared" si="22"/>
        <v>0</v>
      </c>
      <c r="I95" s="16">
        <f t="shared" si="23"/>
        <v>115.99999999999999</v>
      </c>
      <c r="J95" s="174">
        <v>0</v>
      </c>
    </row>
    <row r="96" spans="1:10" x14ac:dyDescent="0.25">
      <c r="A96" s="21" t="s">
        <v>17</v>
      </c>
      <c r="B96" s="22">
        <f t="shared" si="22"/>
        <v>0</v>
      </c>
      <c r="C96" s="22">
        <f t="shared" si="22"/>
        <v>0</v>
      </c>
      <c r="D96" s="22">
        <f t="shared" si="22"/>
        <v>0</v>
      </c>
      <c r="E96" s="22">
        <f t="shared" si="22"/>
        <v>0</v>
      </c>
      <c r="F96" s="22">
        <f t="shared" si="22"/>
        <v>0</v>
      </c>
      <c r="G96" s="22">
        <f t="shared" si="22"/>
        <v>0</v>
      </c>
      <c r="H96" s="23">
        <f t="shared" si="22"/>
        <v>0</v>
      </c>
      <c r="I96" s="24">
        <f t="shared" si="23"/>
        <v>0</v>
      </c>
      <c r="J96" s="174">
        <v>0</v>
      </c>
    </row>
    <row r="97" spans="1:10" x14ac:dyDescent="0.25">
      <c r="A97" s="29" t="s">
        <v>136</v>
      </c>
      <c r="B97" s="18">
        <f t="shared" si="22"/>
        <v>1851.9378250277218</v>
      </c>
      <c r="C97" s="18">
        <f t="shared" si="22"/>
        <v>76.31091275693943</v>
      </c>
      <c r="D97" s="18">
        <f t="shared" si="22"/>
        <v>445.78312071145393</v>
      </c>
      <c r="E97" s="18">
        <f t="shared" si="22"/>
        <v>11.719170171551884</v>
      </c>
      <c r="F97" s="18">
        <f t="shared" si="22"/>
        <v>0</v>
      </c>
      <c r="G97" s="18">
        <f t="shared" si="22"/>
        <v>0</v>
      </c>
      <c r="H97" s="30">
        <f t="shared" si="22"/>
        <v>0</v>
      </c>
      <c r="I97" s="16">
        <f t="shared" si="23"/>
        <v>2385.751028667667</v>
      </c>
      <c r="J97" s="174">
        <v>0</v>
      </c>
    </row>
    <row r="98" spans="1:10" x14ac:dyDescent="0.25">
      <c r="A98" s="21" t="s">
        <v>18</v>
      </c>
      <c r="B98" s="22">
        <f t="shared" si="22"/>
        <v>0</v>
      </c>
      <c r="C98" s="22">
        <f t="shared" si="22"/>
        <v>0</v>
      </c>
      <c r="D98" s="22">
        <f t="shared" si="22"/>
        <v>0</v>
      </c>
      <c r="E98" s="22">
        <f t="shared" si="22"/>
        <v>0</v>
      </c>
      <c r="F98" s="22">
        <f t="shared" si="22"/>
        <v>0</v>
      </c>
      <c r="G98" s="22">
        <f t="shared" si="22"/>
        <v>0</v>
      </c>
      <c r="H98" s="23">
        <f t="shared" si="22"/>
        <v>0</v>
      </c>
      <c r="I98" s="24">
        <f t="shared" si="23"/>
        <v>0</v>
      </c>
      <c r="J98" s="174">
        <v>0</v>
      </c>
    </row>
    <row r="99" spans="1:10" x14ac:dyDescent="0.25">
      <c r="A99" s="29" t="s">
        <v>19</v>
      </c>
      <c r="B99" s="18">
        <f t="shared" si="22"/>
        <v>0</v>
      </c>
      <c r="C99" s="18">
        <f t="shared" si="22"/>
        <v>0</v>
      </c>
      <c r="D99" s="18">
        <f t="shared" si="22"/>
        <v>0</v>
      </c>
      <c r="E99" s="18">
        <f t="shared" si="22"/>
        <v>0</v>
      </c>
      <c r="F99" s="18">
        <f t="shared" si="22"/>
        <v>0</v>
      </c>
      <c r="G99" s="18">
        <f t="shared" si="22"/>
        <v>0</v>
      </c>
      <c r="H99" s="30">
        <f t="shared" si="22"/>
        <v>0</v>
      </c>
      <c r="I99" s="16">
        <f t="shared" si="23"/>
        <v>0</v>
      </c>
      <c r="J99" s="174">
        <v>0</v>
      </c>
    </row>
    <row r="100" spans="1:10" x14ac:dyDescent="0.25">
      <c r="A100" s="21" t="s">
        <v>20</v>
      </c>
      <c r="B100" s="22">
        <f t="shared" si="22"/>
        <v>13.746024903699118</v>
      </c>
      <c r="C100" s="22">
        <f t="shared" si="22"/>
        <v>0</v>
      </c>
      <c r="D100" s="22">
        <f t="shared" si="22"/>
        <v>0.25397509630088266</v>
      </c>
      <c r="E100" s="22">
        <f t="shared" si="22"/>
        <v>0</v>
      </c>
      <c r="F100" s="22">
        <f t="shared" si="22"/>
        <v>0</v>
      </c>
      <c r="G100" s="22">
        <f t="shared" si="22"/>
        <v>0</v>
      </c>
      <c r="H100" s="23">
        <f t="shared" si="22"/>
        <v>0</v>
      </c>
      <c r="I100" s="24">
        <f t="shared" si="23"/>
        <v>14</v>
      </c>
      <c r="J100" s="174">
        <v>0</v>
      </c>
    </row>
    <row r="101" spans="1:10" x14ac:dyDescent="0.25">
      <c r="A101" s="32" t="s">
        <v>58</v>
      </c>
      <c r="B101" s="18">
        <f t="shared" si="22"/>
        <v>3820.3128371364123</v>
      </c>
      <c r="C101" s="18">
        <f t="shared" si="22"/>
        <v>7.0973007343338566</v>
      </c>
      <c r="D101" s="18">
        <f t="shared" si="22"/>
        <v>475.5898621292539</v>
      </c>
      <c r="E101" s="18">
        <f t="shared" si="22"/>
        <v>0</v>
      </c>
      <c r="F101" s="18">
        <f t="shared" si="22"/>
        <v>0</v>
      </c>
      <c r="G101" s="18">
        <f t="shared" si="22"/>
        <v>0</v>
      </c>
      <c r="H101" s="30">
        <f t="shared" si="22"/>
        <v>0</v>
      </c>
      <c r="I101" s="16">
        <f t="shared" si="23"/>
        <v>4303</v>
      </c>
      <c r="J101" s="174">
        <v>0</v>
      </c>
    </row>
    <row r="102" spans="1:10" x14ac:dyDescent="0.25">
      <c r="A102" s="21" t="s">
        <v>21</v>
      </c>
      <c r="B102" s="22">
        <f t="shared" ref="B102:H105" si="24">B596+B622+B648</f>
        <v>63.183781438278189</v>
      </c>
      <c r="C102" s="22">
        <f t="shared" si="24"/>
        <v>0</v>
      </c>
      <c r="D102" s="22">
        <f t="shared" si="24"/>
        <v>9.3658281424228278</v>
      </c>
      <c r="E102" s="22">
        <f t="shared" si="24"/>
        <v>0</v>
      </c>
      <c r="F102" s="22">
        <f t="shared" si="24"/>
        <v>9.2515437192989793</v>
      </c>
      <c r="G102" s="22">
        <f t="shared" si="24"/>
        <v>0</v>
      </c>
      <c r="H102" s="23">
        <f t="shared" si="24"/>
        <v>0</v>
      </c>
      <c r="I102" s="24">
        <f t="shared" si="23"/>
        <v>81.801153299999996</v>
      </c>
      <c r="J102" s="174">
        <v>0</v>
      </c>
    </row>
    <row r="103" spans="1:10" x14ac:dyDescent="0.25">
      <c r="A103" s="32" t="s">
        <v>22</v>
      </c>
      <c r="B103" s="18">
        <f t="shared" si="24"/>
        <v>116.6406929083787</v>
      </c>
      <c r="C103" s="18">
        <f t="shared" si="24"/>
        <v>0</v>
      </c>
      <c r="D103" s="18">
        <f t="shared" si="24"/>
        <v>65.895136681509285</v>
      </c>
      <c r="E103" s="18">
        <f t="shared" si="24"/>
        <v>0</v>
      </c>
      <c r="F103" s="18">
        <f t="shared" si="24"/>
        <v>0</v>
      </c>
      <c r="G103" s="18">
        <f t="shared" si="24"/>
        <v>0</v>
      </c>
      <c r="H103" s="30">
        <f t="shared" si="24"/>
        <v>0</v>
      </c>
      <c r="I103" s="16">
        <f t="shared" si="23"/>
        <v>182.53582958988798</v>
      </c>
      <c r="J103" s="174">
        <v>0</v>
      </c>
    </row>
    <row r="104" spans="1:10" x14ac:dyDescent="0.25">
      <c r="A104" s="21" t="s">
        <v>23</v>
      </c>
      <c r="B104" s="22">
        <f t="shared" si="24"/>
        <v>149.31947014083067</v>
      </c>
      <c r="C104" s="22">
        <f t="shared" si="24"/>
        <v>0.62096761916934617</v>
      </c>
      <c r="D104" s="22">
        <f t="shared" si="24"/>
        <v>11.75370624</v>
      </c>
      <c r="E104" s="22">
        <f t="shared" si="24"/>
        <v>0</v>
      </c>
      <c r="F104" s="22">
        <f t="shared" si="24"/>
        <v>0</v>
      </c>
      <c r="G104" s="22">
        <f t="shared" si="24"/>
        <v>0</v>
      </c>
      <c r="H104" s="23">
        <f t="shared" si="24"/>
        <v>0</v>
      </c>
      <c r="I104" s="24">
        <f t="shared" si="23"/>
        <v>161.69414399999999</v>
      </c>
      <c r="J104" s="174">
        <v>0</v>
      </c>
    </row>
    <row r="105" spans="1:10" ht="14.4" thickBot="1" x14ac:dyDescent="0.3">
      <c r="A105" s="32" t="s">
        <v>24</v>
      </c>
      <c r="B105" s="18">
        <f t="shared" si="24"/>
        <v>788.10120040636502</v>
      </c>
      <c r="C105" s="18">
        <f t="shared" si="24"/>
        <v>7.9324302964882978E-2</v>
      </c>
      <c r="D105" s="18">
        <f t="shared" si="24"/>
        <v>966.65902775887093</v>
      </c>
      <c r="E105" s="18">
        <f t="shared" si="24"/>
        <v>494.28589830885596</v>
      </c>
      <c r="F105" s="18">
        <f t="shared" si="24"/>
        <v>0</v>
      </c>
      <c r="G105" s="18">
        <f t="shared" si="24"/>
        <v>317.5968717389016</v>
      </c>
      <c r="H105" s="30">
        <f t="shared" si="24"/>
        <v>0.53127748404176001</v>
      </c>
      <c r="I105" s="16">
        <f t="shared" si="23"/>
        <v>2567.2536</v>
      </c>
      <c r="J105" s="174">
        <v>0</v>
      </c>
    </row>
    <row r="106" spans="1:10" x14ac:dyDescent="0.25">
      <c r="A106" s="128" t="s">
        <v>25</v>
      </c>
      <c r="B106" s="129">
        <f>SUM(B85:B105)</f>
        <v>10958.655249945692</v>
      </c>
      <c r="C106" s="129">
        <f t="shared" ref="C106:H106" si="25">SUM(C85:C105)</f>
        <v>111.19986964222433</v>
      </c>
      <c r="D106" s="129">
        <f t="shared" si="25"/>
        <v>2283.272140689096</v>
      </c>
      <c r="E106" s="129">
        <f t="shared" si="25"/>
        <v>565.84054464426958</v>
      </c>
      <c r="F106" s="129">
        <f t="shared" si="25"/>
        <v>728.93846458000485</v>
      </c>
      <c r="G106" s="129">
        <f t="shared" si="25"/>
        <v>317.5968717389016</v>
      </c>
      <c r="H106" s="130">
        <f t="shared" si="25"/>
        <v>0.53127748404176001</v>
      </c>
      <c r="I106" s="131">
        <v>16283.740520538993</v>
      </c>
      <c r="J106" s="174">
        <v>-1317.7061018147633</v>
      </c>
    </row>
    <row r="107" spans="1:10" ht="13.5" customHeight="1" thickBot="1" x14ac:dyDescent="0.35">
      <c r="A107" s="61" t="s">
        <v>86</v>
      </c>
      <c r="B107" s="98">
        <f>IF($I106=0,"-",B106/$I106)</f>
        <v>0.67298144650016567</v>
      </c>
      <c r="C107" s="98">
        <f t="shared" ref="C107:H107" si="26">IF($I106=0,"-",C106/$I106)</f>
        <v>6.8288898058751187E-3</v>
      </c>
      <c r="D107" s="98">
        <f t="shared" si="26"/>
        <v>0.14021791478494522</v>
      </c>
      <c r="E107" s="98">
        <f t="shared" si="26"/>
        <v>3.4748806266629226E-2</v>
      </c>
      <c r="F107" s="98">
        <f t="shared" si="26"/>
        <v>4.4764804724109972E-2</v>
      </c>
      <c r="G107" s="98">
        <f t="shared" si="26"/>
        <v>1.9503926099676581E-2</v>
      </c>
      <c r="H107" s="98">
        <f t="shared" si="26"/>
        <v>3.2626255826887536E-5</v>
      </c>
      <c r="I107" s="100">
        <f>SUM(B107:H107)</f>
        <v>0.9190784144372286</v>
      </c>
    </row>
    <row r="108" spans="1:10" ht="13.5" customHeight="1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</row>
    <row r="109" spans="1:10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</row>
    <row r="110" spans="1:10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</row>
    <row r="111" spans="1:10" x14ac:dyDescent="0.25">
      <c r="A111" s="13" t="s">
        <v>6</v>
      </c>
      <c r="B111" s="199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  <c r="J111" s="174">
        <v>0</v>
      </c>
    </row>
    <row r="112" spans="1:10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27">SUM(B112:H112)</f>
        <v>0</v>
      </c>
      <c r="J112" s="174">
        <v>0</v>
      </c>
    </row>
    <row r="113" spans="1:10" x14ac:dyDescent="0.25">
      <c r="A113" s="29" t="s">
        <v>8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27"/>
        <v>0</v>
      </c>
      <c r="J113" s="174">
        <v>0</v>
      </c>
    </row>
    <row r="114" spans="1:10" x14ac:dyDescent="0.25">
      <c r="A114" s="21" t="s">
        <v>9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7"/>
        <v>0</v>
      </c>
      <c r="J114" s="174">
        <v>0</v>
      </c>
    </row>
    <row r="115" spans="1:10" x14ac:dyDescent="0.25">
      <c r="A115" s="29" t="s">
        <v>10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7"/>
        <v>0</v>
      </c>
      <c r="J115" s="174">
        <v>0</v>
      </c>
    </row>
    <row r="116" spans="1:10" x14ac:dyDescent="0.25">
      <c r="A116" s="21" t="s">
        <v>11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7"/>
        <v>0</v>
      </c>
      <c r="J116" s="174">
        <v>0</v>
      </c>
    </row>
    <row r="117" spans="1:10" x14ac:dyDescent="0.25">
      <c r="A117" s="29" t="s">
        <v>12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7"/>
        <v>0</v>
      </c>
      <c r="J117" s="174">
        <v>0</v>
      </c>
    </row>
    <row r="118" spans="1:10" x14ac:dyDescent="0.25">
      <c r="A118" s="21" t="s">
        <v>13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7"/>
        <v>0</v>
      </c>
      <c r="J118" s="174">
        <v>0</v>
      </c>
    </row>
    <row r="119" spans="1:10" x14ac:dyDescent="0.25">
      <c r="A119" s="29" t="s">
        <v>14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7"/>
        <v>0</v>
      </c>
      <c r="J119" s="174">
        <v>0</v>
      </c>
    </row>
    <row r="120" spans="1:10" x14ac:dyDescent="0.25">
      <c r="A120" s="21" t="s">
        <v>15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7"/>
        <v>0</v>
      </c>
      <c r="J120" s="174">
        <v>0</v>
      </c>
    </row>
    <row r="121" spans="1:10" x14ac:dyDescent="0.25">
      <c r="A121" s="29" t="s">
        <v>16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7"/>
        <v>0</v>
      </c>
      <c r="J121" s="174">
        <v>0</v>
      </c>
    </row>
    <row r="122" spans="1:10" x14ac:dyDescent="0.25">
      <c r="A122" s="21" t="s">
        <v>17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7"/>
        <v>0</v>
      </c>
      <c r="J122" s="174">
        <v>0</v>
      </c>
    </row>
    <row r="123" spans="1:10" x14ac:dyDescent="0.25">
      <c r="A123" s="29" t="s">
        <v>136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7"/>
        <v>0</v>
      </c>
      <c r="J123" s="174">
        <v>0</v>
      </c>
    </row>
    <row r="124" spans="1:10" x14ac:dyDescent="0.25">
      <c r="A124" s="21" t="s">
        <v>18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7"/>
        <v>0</v>
      </c>
      <c r="J124" s="174">
        <v>0</v>
      </c>
    </row>
    <row r="125" spans="1:10" x14ac:dyDescent="0.25">
      <c r="A125" s="29" t="s">
        <v>19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7"/>
        <v>0</v>
      </c>
      <c r="J125" s="174">
        <v>0</v>
      </c>
    </row>
    <row r="126" spans="1:10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7"/>
        <v>0</v>
      </c>
      <c r="J126" s="174">
        <v>0</v>
      </c>
    </row>
    <row r="127" spans="1:10" x14ac:dyDescent="0.25">
      <c r="A127" s="32" t="s">
        <v>58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7"/>
        <v>0</v>
      </c>
      <c r="J127" s="174">
        <v>0</v>
      </c>
    </row>
    <row r="128" spans="1:10" x14ac:dyDescent="0.25">
      <c r="A128" s="21" t="s">
        <v>21</v>
      </c>
      <c r="B128" s="22">
        <v>0</v>
      </c>
      <c r="C128" s="22">
        <v>0</v>
      </c>
      <c r="D128" s="22">
        <v>0</v>
      </c>
      <c r="E128" s="22">
        <v>0</v>
      </c>
      <c r="F128" s="214"/>
      <c r="G128" s="22">
        <v>0</v>
      </c>
      <c r="H128" s="23">
        <v>0</v>
      </c>
      <c r="I128" s="24">
        <f t="shared" si="27"/>
        <v>0</v>
      </c>
      <c r="J128" s="174">
        <v>0</v>
      </c>
    </row>
    <row r="129" spans="1:10" x14ac:dyDescent="0.25">
      <c r="A129" s="32" t="s">
        <v>22</v>
      </c>
      <c r="B129" s="18">
        <v>0</v>
      </c>
      <c r="C129" s="18">
        <v>0</v>
      </c>
      <c r="D129" s="18">
        <v>0</v>
      </c>
      <c r="E129" s="18">
        <v>0</v>
      </c>
      <c r="F129" s="214"/>
      <c r="G129" s="18">
        <v>0</v>
      </c>
      <c r="H129" s="30">
        <v>0</v>
      </c>
      <c r="I129" s="16">
        <f t="shared" si="27"/>
        <v>0</v>
      </c>
      <c r="J129" s="174">
        <v>0</v>
      </c>
    </row>
    <row r="130" spans="1:10" x14ac:dyDescent="0.25">
      <c r="A130" s="21" t="s">
        <v>23</v>
      </c>
      <c r="B130" s="22">
        <v>0</v>
      </c>
      <c r="C130" s="22">
        <v>0</v>
      </c>
      <c r="D130" s="22">
        <v>0</v>
      </c>
      <c r="E130" s="22">
        <v>0</v>
      </c>
      <c r="F130" s="214"/>
      <c r="G130" s="22">
        <v>0</v>
      </c>
      <c r="H130" s="23">
        <v>0</v>
      </c>
      <c r="I130" s="24">
        <f t="shared" si="27"/>
        <v>0</v>
      </c>
      <c r="J130" s="174">
        <v>0</v>
      </c>
    </row>
    <row r="131" spans="1:10" ht="14.4" thickBot="1" x14ac:dyDescent="0.3">
      <c r="A131" s="32" t="s">
        <v>24</v>
      </c>
      <c r="B131" s="18">
        <v>0</v>
      </c>
      <c r="C131" s="18">
        <v>0</v>
      </c>
      <c r="D131" s="18">
        <v>0</v>
      </c>
      <c r="E131" s="18">
        <v>1.7052034236953619</v>
      </c>
      <c r="F131" s="215"/>
      <c r="G131" s="18">
        <v>0.55199657630463805</v>
      </c>
      <c r="H131" s="30">
        <v>0</v>
      </c>
      <c r="I131" s="16">
        <f t="shared" si="27"/>
        <v>2.2572000000000001</v>
      </c>
      <c r="J131" s="174">
        <v>0</v>
      </c>
    </row>
    <row r="132" spans="1:10" x14ac:dyDescent="0.25">
      <c r="A132" s="128" t="s">
        <v>25</v>
      </c>
      <c r="B132" s="129">
        <f>SUM(B111:B131)</f>
        <v>0</v>
      </c>
      <c r="C132" s="129">
        <f t="shared" ref="C132:H132" si="28">SUM(C111:C131)</f>
        <v>0</v>
      </c>
      <c r="D132" s="129">
        <f t="shared" si="28"/>
        <v>0</v>
      </c>
      <c r="E132" s="129">
        <f t="shared" si="28"/>
        <v>1.7052034236953619</v>
      </c>
      <c r="F132" s="129">
        <f t="shared" si="28"/>
        <v>0</v>
      </c>
      <c r="G132" s="129">
        <f t="shared" si="28"/>
        <v>0.55199657630463805</v>
      </c>
      <c r="H132" s="130">
        <f t="shared" si="28"/>
        <v>0</v>
      </c>
      <c r="I132" s="131">
        <f>SUM(I111:I131)</f>
        <v>2.2572000000000001</v>
      </c>
      <c r="J132" s="174">
        <v>0</v>
      </c>
    </row>
    <row r="133" spans="1:10" ht="15" thickBot="1" x14ac:dyDescent="0.35">
      <c r="A133" s="61" t="s">
        <v>86</v>
      </c>
      <c r="B133" s="98">
        <f>IF($I132=0,"-",B132/$I132)</f>
        <v>0</v>
      </c>
      <c r="C133" s="98">
        <f t="shared" ref="C133:H133" si="29">IF($I132=0,"-",C132/$I132)</f>
        <v>0</v>
      </c>
      <c r="D133" s="98">
        <f t="shared" si="29"/>
        <v>0</v>
      </c>
      <c r="E133" s="98">
        <f t="shared" si="29"/>
        <v>0.75545074592209904</v>
      </c>
      <c r="F133" s="98">
        <f t="shared" si="29"/>
        <v>0</v>
      </c>
      <c r="G133" s="98">
        <f t="shared" si="29"/>
        <v>0.24454925407790096</v>
      </c>
      <c r="H133" s="98">
        <f t="shared" si="29"/>
        <v>0</v>
      </c>
      <c r="I133" s="100">
        <f>SUM(B133:H133)</f>
        <v>1</v>
      </c>
    </row>
    <row r="134" spans="1:10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</row>
    <row r="135" spans="1:10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</row>
    <row r="136" spans="1:10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</row>
    <row r="137" spans="1:10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+B137+C137+D137+E137+G137+H137</f>
        <v>0</v>
      </c>
      <c r="J137" s="174">
        <v>0</v>
      </c>
    </row>
    <row r="138" spans="1:10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30">+B138+C138+D138+E138+G138+H138</f>
        <v>0</v>
      </c>
      <c r="J138" s="174">
        <v>0</v>
      </c>
    </row>
    <row r="139" spans="1:10" x14ac:dyDescent="0.25">
      <c r="A139" s="29" t="s">
        <v>8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30"/>
        <v>0</v>
      </c>
      <c r="J139" s="174">
        <v>0</v>
      </c>
    </row>
    <row r="140" spans="1:10" x14ac:dyDescent="0.25">
      <c r="A140" s="21" t="s">
        <v>9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30"/>
        <v>0</v>
      </c>
      <c r="J140" s="174">
        <v>0</v>
      </c>
    </row>
    <row r="141" spans="1:10" x14ac:dyDescent="0.25">
      <c r="A141" s="29" t="s">
        <v>10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30"/>
        <v>0</v>
      </c>
      <c r="J141" s="174">
        <v>0</v>
      </c>
    </row>
    <row r="142" spans="1:10" x14ac:dyDescent="0.25">
      <c r="A142" s="21" t="s">
        <v>11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30"/>
        <v>0</v>
      </c>
      <c r="J142" s="174">
        <v>0</v>
      </c>
    </row>
    <row r="143" spans="1:10" x14ac:dyDescent="0.25">
      <c r="A143" s="29" t="s">
        <v>12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30"/>
        <v>0</v>
      </c>
      <c r="J143" s="174">
        <v>0</v>
      </c>
    </row>
    <row r="144" spans="1:10" x14ac:dyDescent="0.25">
      <c r="A144" s="21" t="s">
        <v>13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30"/>
        <v>0</v>
      </c>
      <c r="J144" s="174">
        <v>0</v>
      </c>
    </row>
    <row r="145" spans="1:10" x14ac:dyDescent="0.25">
      <c r="A145" s="29" t="s">
        <v>14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30"/>
        <v>0</v>
      </c>
      <c r="J145" s="174">
        <v>0</v>
      </c>
    </row>
    <row r="146" spans="1:10" x14ac:dyDescent="0.25">
      <c r="A146" s="21" t="s">
        <v>15</v>
      </c>
      <c r="B146" s="22">
        <v>0</v>
      </c>
      <c r="C146" s="22">
        <v>0</v>
      </c>
      <c r="D146" s="22">
        <v>0</v>
      </c>
      <c r="E146" s="22">
        <v>0</v>
      </c>
      <c r="F146" s="214"/>
      <c r="G146" s="22">
        <v>0</v>
      </c>
      <c r="H146" s="23">
        <v>0</v>
      </c>
      <c r="I146" s="24">
        <f t="shared" si="30"/>
        <v>0</v>
      </c>
      <c r="J146" s="174">
        <v>0</v>
      </c>
    </row>
    <row r="147" spans="1:10" x14ac:dyDescent="0.25">
      <c r="A147" s="29" t="s">
        <v>16</v>
      </c>
      <c r="B147" s="18">
        <v>0</v>
      </c>
      <c r="C147" s="18">
        <v>0</v>
      </c>
      <c r="D147" s="18">
        <v>0</v>
      </c>
      <c r="E147" s="18">
        <v>0</v>
      </c>
      <c r="F147" s="214"/>
      <c r="G147" s="18">
        <v>0</v>
      </c>
      <c r="H147" s="30">
        <v>0</v>
      </c>
      <c r="I147" s="16">
        <f t="shared" si="30"/>
        <v>0</v>
      </c>
      <c r="J147" s="174">
        <v>0</v>
      </c>
    </row>
    <row r="148" spans="1:10" x14ac:dyDescent="0.25">
      <c r="A148" s="21" t="s">
        <v>17</v>
      </c>
      <c r="B148" s="22">
        <v>0</v>
      </c>
      <c r="C148" s="22">
        <v>0</v>
      </c>
      <c r="D148" s="22">
        <v>0</v>
      </c>
      <c r="E148" s="22">
        <v>0</v>
      </c>
      <c r="F148" s="214"/>
      <c r="G148" s="22">
        <v>0</v>
      </c>
      <c r="H148" s="23">
        <v>0</v>
      </c>
      <c r="I148" s="24">
        <f t="shared" si="30"/>
        <v>0</v>
      </c>
      <c r="J148" s="174">
        <v>0</v>
      </c>
    </row>
    <row r="149" spans="1:10" x14ac:dyDescent="0.25">
      <c r="A149" s="29" t="s">
        <v>136</v>
      </c>
      <c r="B149" s="18">
        <v>1.7748603654310302E-2</v>
      </c>
      <c r="C149" s="18">
        <v>0.81304737671586491</v>
      </c>
      <c r="D149" s="18">
        <v>0.16920401962982479</v>
      </c>
      <c r="E149" s="18">
        <v>0</v>
      </c>
      <c r="F149" s="214"/>
      <c r="G149" s="18">
        <v>0</v>
      </c>
      <c r="H149" s="30">
        <v>0</v>
      </c>
      <c r="I149" s="16">
        <f t="shared" si="30"/>
        <v>1</v>
      </c>
      <c r="J149" s="174">
        <v>0</v>
      </c>
    </row>
    <row r="150" spans="1:10" x14ac:dyDescent="0.25">
      <c r="A150" s="21" t="s">
        <v>18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30"/>
        <v>0</v>
      </c>
      <c r="J150" s="174">
        <v>0</v>
      </c>
    </row>
    <row r="151" spans="1:10" x14ac:dyDescent="0.25">
      <c r="A151" s="29" t="s">
        <v>19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30"/>
        <v>0</v>
      </c>
      <c r="J151" s="174">
        <v>0</v>
      </c>
    </row>
    <row r="152" spans="1:10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30"/>
        <v>0</v>
      </c>
      <c r="J152" s="174">
        <v>0</v>
      </c>
    </row>
    <row r="153" spans="1:10" x14ac:dyDescent="0.25">
      <c r="A153" s="32" t="s">
        <v>58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30"/>
        <v>0</v>
      </c>
      <c r="J153" s="174">
        <v>0</v>
      </c>
    </row>
    <row r="154" spans="1:10" x14ac:dyDescent="0.25">
      <c r="A154" s="21" t="s">
        <v>21</v>
      </c>
      <c r="B154" s="22">
        <v>0</v>
      </c>
      <c r="C154" s="22">
        <v>0</v>
      </c>
      <c r="D154" s="22">
        <v>0</v>
      </c>
      <c r="E154" s="22">
        <v>0</v>
      </c>
      <c r="F154" s="214"/>
      <c r="G154" s="22">
        <v>0</v>
      </c>
      <c r="H154" s="23">
        <v>0</v>
      </c>
      <c r="I154" s="24">
        <f t="shared" si="30"/>
        <v>0</v>
      </c>
      <c r="J154" s="174">
        <v>0</v>
      </c>
    </row>
    <row r="155" spans="1:10" x14ac:dyDescent="0.25">
      <c r="A155" s="32" t="s">
        <v>22</v>
      </c>
      <c r="B155" s="18">
        <v>0</v>
      </c>
      <c r="C155" s="18">
        <v>0</v>
      </c>
      <c r="D155" s="18">
        <v>0</v>
      </c>
      <c r="E155" s="18">
        <v>0</v>
      </c>
      <c r="F155" s="214"/>
      <c r="G155" s="18">
        <v>0</v>
      </c>
      <c r="H155" s="30">
        <v>0</v>
      </c>
      <c r="I155" s="16">
        <f t="shared" si="30"/>
        <v>0</v>
      </c>
      <c r="J155" s="174">
        <v>0</v>
      </c>
    </row>
    <row r="156" spans="1:10" x14ac:dyDescent="0.25">
      <c r="A156" s="21" t="s">
        <v>23</v>
      </c>
      <c r="B156" s="22">
        <v>15.22692232176394</v>
      </c>
      <c r="C156" s="22">
        <v>0</v>
      </c>
      <c r="D156" s="22">
        <v>0.62387767823606044</v>
      </c>
      <c r="E156" s="22">
        <v>0</v>
      </c>
      <c r="F156" s="214"/>
      <c r="G156" s="22">
        <v>0</v>
      </c>
      <c r="H156" s="23">
        <v>0</v>
      </c>
      <c r="I156" s="24">
        <f t="shared" si="30"/>
        <v>15.8508</v>
      </c>
      <c r="J156" s="174">
        <v>0</v>
      </c>
    </row>
    <row r="157" spans="1:10" ht="14.4" thickBot="1" x14ac:dyDescent="0.3">
      <c r="A157" s="32" t="s">
        <v>24</v>
      </c>
      <c r="B157" s="18">
        <v>0.35016704619134131</v>
      </c>
      <c r="C157" s="18">
        <v>1.927259805667154E-3</v>
      </c>
      <c r="D157" s="18">
        <v>1.6077361903859204</v>
      </c>
      <c r="E157" s="18">
        <v>35.663589372906308</v>
      </c>
      <c r="F157" s="215"/>
      <c r="G157" s="18">
        <v>0.68046725588593027</v>
      </c>
      <c r="H157" s="30">
        <v>4.22651287482483</v>
      </c>
      <c r="I157" s="16">
        <f t="shared" si="30"/>
        <v>42.530399999999993</v>
      </c>
      <c r="J157" s="174">
        <v>0</v>
      </c>
    </row>
    <row r="158" spans="1:10" x14ac:dyDescent="0.25">
      <c r="A158" s="128" t="s">
        <v>25</v>
      </c>
      <c r="B158" s="129">
        <f>SUM(B137:B157)</f>
        <v>15.594837971609591</v>
      </c>
      <c r="C158" s="129">
        <f t="shared" ref="C158:H158" si="31">SUM(C137:C157)</f>
        <v>0.81497463652153201</v>
      </c>
      <c r="D158" s="129">
        <f t="shared" si="31"/>
        <v>2.4008178882518054</v>
      </c>
      <c r="E158" s="129">
        <f t="shared" si="31"/>
        <v>35.663589372906308</v>
      </c>
      <c r="F158" s="129">
        <f t="shared" si="31"/>
        <v>0</v>
      </c>
      <c r="G158" s="129">
        <f t="shared" si="31"/>
        <v>0.68046725588593027</v>
      </c>
      <c r="H158" s="130">
        <f t="shared" si="31"/>
        <v>4.22651287482483</v>
      </c>
      <c r="I158" s="131">
        <f>SUM(I137:I157)</f>
        <v>59.381199999999993</v>
      </c>
      <c r="J158" s="174">
        <v>0</v>
      </c>
    </row>
    <row r="159" spans="1:10" ht="15" thickBot="1" x14ac:dyDescent="0.35">
      <c r="A159" s="61" t="s">
        <v>86</v>
      </c>
      <c r="B159" s="98">
        <f>IF($I158=0,"-",B158/$I158)</f>
        <v>0.26262247936400063</v>
      </c>
      <c r="C159" s="98">
        <f t="shared" ref="C159:H159" si="32">IF($I158=0,"-",C158/$I158)</f>
        <v>1.3724455493010114E-2</v>
      </c>
      <c r="D159" s="98">
        <f t="shared" si="32"/>
        <v>4.0430605785194737E-2</v>
      </c>
      <c r="E159" s="98">
        <f t="shared" si="32"/>
        <v>0.6005872123316186</v>
      </c>
      <c r="F159" s="98">
        <f t="shared" si="32"/>
        <v>0</v>
      </c>
      <c r="G159" s="98">
        <f t="shared" si="32"/>
        <v>1.1459304559118548E-2</v>
      </c>
      <c r="H159" s="98">
        <f t="shared" si="32"/>
        <v>7.1175942467057426E-2</v>
      </c>
      <c r="I159" s="100">
        <f>SUM(B159:H159)</f>
        <v>1</v>
      </c>
    </row>
    <row r="160" spans="1:10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</row>
    <row r="161" spans="1:10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</row>
    <row r="162" spans="1:10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</row>
    <row r="163" spans="1:10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+B163+C163+D163+E163+G163+H163</f>
        <v>0</v>
      </c>
      <c r="J163" s="174">
        <v>0</v>
      </c>
    </row>
    <row r="164" spans="1:10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33">+B164+C164+D164+E164+G164+H164</f>
        <v>0</v>
      </c>
      <c r="J164" s="174">
        <v>0</v>
      </c>
    </row>
    <row r="165" spans="1:10" x14ac:dyDescent="0.25">
      <c r="A165" s="29" t="s">
        <v>8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33"/>
        <v>0</v>
      </c>
      <c r="J165" s="174">
        <v>0</v>
      </c>
    </row>
    <row r="166" spans="1:10" x14ac:dyDescent="0.25">
      <c r="A166" s="21" t="s">
        <v>9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33"/>
        <v>0</v>
      </c>
      <c r="J166" s="174">
        <v>0</v>
      </c>
    </row>
    <row r="167" spans="1:10" x14ac:dyDescent="0.25">
      <c r="A167" s="29" t="s">
        <v>10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33"/>
        <v>0</v>
      </c>
      <c r="J167" s="174">
        <v>0</v>
      </c>
    </row>
    <row r="168" spans="1:10" x14ac:dyDescent="0.25">
      <c r="A168" s="21" t="s">
        <v>11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33"/>
        <v>0</v>
      </c>
      <c r="J168" s="174">
        <v>0</v>
      </c>
    </row>
    <row r="169" spans="1:10" x14ac:dyDescent="0.25">
      <c r="A169" s="29" t="s">
        <v>12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33"/>
        <v>0</v>
      </c>
      <c r="J169" s="174">
        <v>0</v>
      </c>
    </row>
    <row r="170" spans="1:10" x14ac:dyDescent="0.25">
      <c r="A170" s="21" t="s">
        <v>13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33"/>
        <v>0</v>
      </c>
      <c r="J170" s="174">
        <v>0</v>
      </c>
    </row>
    <row r="171" spans="1:10" x14ac:dyDescent="0.25">
      <c r="A171" s="29" t="s">
        <v>14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33"/>
        <v>0</v>
      </c>
      <c r="J171" s="174">
        <v>0</v>
      </c>
    </row>
    <row r="172" spans="1:10" x14ac:dyDescent="0.25">
      <c r="A172" s="21" t="s">
        <v>15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33"/>
        <v>0</v>
      </c>
      <c r="J172" s="174">
        <v>0</v>
      </c>
    </row>
    <row r="173" spans="1:10" x14ac:dyDescent="0.25">
      <c r="A173" s="29" t="s">
        <v>16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33"/>
        <v>0</v>
      </c>
      <c r="J173" s="174">
        <v>0</v>
      </c>
    </row>
    <row r="174" spans="1:10" x14ac:dyDescent="0.25">
      <c r="A174" s="21" t="s">
        <v>17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33"/>
        <v>0</v>
      </c>
      <c r="J174" s="174">
        <v>0</v>
      </c>
    </row>
    <row r="175" spans="1:10" x14ac:dyDescent="0.25">
      <c r="A175" s="29" t="s">
        <v>136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33"/>
        <v>0</v>
      </c>
      <c r="J175" s="174">
        <v>0</v>
      </c>
    </row>
    <row r="176" spans="1:10" x14ac:dyDescent="0.25">
      <c r="A176" s="21" t="s">
        <v>18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33"/>
        <v>0</v>
      </c>
      <c r="J176" s="174">
        <v>0</v>
      </c>
    </row>
    <row r="177" spans="1:10" x14ac:dyDescent="0.25">
      <c r="A177" s="29" t="s">
        <v>19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33"/>
        <v>0</v>
      </c>
      <c r="J177" s="174">
        <v>0</v>
      </c>
    </row>
    <row r="178" spans="1:10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33"/>
        <v>0</v>
      </c>
      <c r="J178" s="174">
        <v>0</v>
      </c>
    </row>
    <row r="179" spans="1:10" x14ac:dyDescent="0.25">
      <c r="A179" s="32" t="s">
        <v>58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33"/>
        <v>0</v>
      </c>
      <c r="J179" s="174">
        <v>0</v>
      </c>
    </row>
    <row r="180" spans="1:10" x14ac:dyDescent="0.25">
      <c r="A180" s="21" t="s">
        <v>21</v>
      </c>
      <c r="B180" s="22">
        <v>0</v>
      </c>
      <c r="C180" s="22">
        <v>0</v>
      </c>
      <c r="D180" s="22">
        <v>0</v>
      </c>
      <c r="E180" s="22">
        <v>0</v>
      </c>
      <c r="F180" s="214"/>
      <c r="G180" s="22">
        <v>0</v>
      </c>
      <c r="H180" s="23">
        <v>0</v>
      </c>
      <c r="I180" s="24">
        <f t="shared" si="33"/>
        <v>0</v>
      </c>
      <c r="J180" s="174">
        <v>0</v>
      </c>
    </row>
    <row r="181" spans="1:10" x14ac:dyDescent="0.25">
      <c r="A181" s="32" t="s">
        <v>22</v>
      </c>
      <c r="B181" s="18">
        <v>0</v>
      </c>
      <c r="C181" s="18">
        <v>0</v>
      </c>
      <c r="D181" s="18">
        <v>0</v>
      </c>
      <c r="E181" s="18">
        <v>0</v>
      </c>
      <c r="F181" s="214"/>
      <c r="G181" s="18">
        <v>0</v>
      </c>
      <c r="H181" s="30">
        <v>0</v>
      </c>
      <c r="I181" s="16">
        <f t="shared" si="33"/>
        <v>0</v>
      </c>
      <c r="J181" s="174">
        <v>0</v>
      </c>
    </row>
    <row r="182" spans="1:10" x14ac:dyDescent="0.25">
      <c r="A182" s="21" t="s">
        <v>23</v>
      </c>
      <c r="B182" s="22">
        <v>0</v>
      </c>
      <c r="C182" s="22">
        <v>0</v>
      </c>
      <c r="D182" s="22">
        <v>0</v>
      </c>
      <c r="E182" s="22">
        <v>0</v>
      </c>
      <c r="F182" s="214"/>
      <c r="G182" s="22">
        <v>0</v>
      </c>
      <c r="H182" s="23">
        <v>0</v>
      </c>
      <c r="I182" s="24">
        <f t="shared" si="33"/>
        <v>0</v>
      </c>
      <c r="J182" s="174">
        <v>0</v>
      </c>
    </row>
    <row r="183" spans="1:10" ht="14.4" thickBot="1" x14ac:dyDescent="0.3">
      <c r="A183" s="32" t="s">
        <v>24</v>
      </c>
      <c r="B183" s="18">
        <v>0</v>
      </c>
      <c r="C183" s="18">
        <v>0</v>
      </c>
      <c r="D183" s="18">
        <v>0</v>
      </c>
      <c r="E183" s="18">
        <v>0</v>
      </c>
      <c r="F183" s="215"/>
      <c r="G183" s="18">
        <v>0</v>
      </c>
      <c r="H183" s="30">
        <v>0</v>
      </c>
      <c r="I183" s="16">
        <f t="shared" si="33"/>
        <v>0</v>
      </c>
      <c r="J183" s="174">
        <v>0</v>
      </c>
    </row>
    <row r="184" spans="1:10" x14ac:dyDescent="0.25">
      <c r="A184" s="128" t="s">
        <v>25</v>
      </c>
      <c r="B184" s="129">
        <f>SUM(B163:B183)</f>
        <v>0</v>
      </c>
      <c r="C184" s="129">
        <f t="shared" ref="C184:H184" si="34">SUM(C163:C183)</f>
        <v>0</v>
      </c>
      <c r="D184" s="129">
        <f t="shared" si="34"/>
        <v>0</v>
      </c>
      <c r="E184" s="129">
        <f t="shared" si="34"/>
        <v>0</v>
      </c>
      <c r="F184" s="129">
        <f t="shared" si="34"/>
        <v>0</v>
      </c>
      <c r="G184" s="129">
        <f t="shared" si="34"/>
        <v>0</v>
      </c>
      <c r="H184" s="130">
        <f t="shared" si="34"/>
        <v>0</v>
      </c>
      <c r="I184" s="131">
        <f>SUM(I163:I183)</f>
        <v>0</v>
      </c>
      <c r="J184" s="174">
        <v>0</v>
      </c>
    </row>
    <row r="185" spans="1:10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35">IF($I184=0,"-",C184/$I184)</f>
        <v>-</v>
      </c>
      <c r="D185" s="98" t="str">
        <f t="shared" si="35"/>
        <v>-</v>
      </c>
      <c r="E185" s="98" t="str">
        <f t="shared" si="35"/>
        <v>-</v>
      </c>
      <c r="F185" s="98" t="str">
        <f t="shared" si="35"/>
        <v>-</v>
      </c>
      <c r="G185" s="98" t="str">
        <f t="shared" si="35"/>
        <v>-</v>
      </c>
      <c r="H185" s="98" t="str">
        <f t="shared" si="35"/>
        <v>-</v>
      </c>
      <c r="I185" s="100">
        <f>SUM(B185:H185)</f>
        <v>0</v>
      </c>
    </row>
    <row r="186" spans="1:10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</row>
    <row r="187" spans="1:10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</row>
    <row r="188" spans="1:10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</row>
    <row r="189" spans="1:10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+B189+C189+D189+E189+G189+H189</f>
        <v>0</v>
      </c>
      <c r="J189" s="174">
        <v>0</v>
      </c>
    </row>
    <row r="190" spans="1:10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36">+B190+C190+D190+E190+G190+H190</f>
        <v>0</v>
      </c>
      <c r="J190" s="174">
        <v>0</v>
      </c>
    </row>
    <row r="191" spans="1:10" x14ac:dyDescent="0.25">
      <c r="A191" s="29" t="s">
        <v>8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si="36"/>
        <v>0</v>
      </c>
      <c r="J191" s="174">
        <v>0</v>
      </c>
    </row>
    <row r="192" spans="1:10" x14ac:dyDescent="0.25">
      <c r="A192" s="21" t="s">
        <v>9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36"/>
        <v>0</v>
      </c>
      <c r="J192" s="174">
        <v>0</v>
      </c>
    </row>
    <row r="193" spans="1:10" x14ac:dyDescent="0.25">
      <c r="A193" s="29" t="s">
        <v>10</v>
      </c>
      <c r="B193" s="18">
        <v>0</v>
      </c>
      <c r="C193" s="18">
        <v>0</v>
      </c>
      <c r="D193" s="18">
        <v>0</v>
      </c>
      <c r="E193" s="18">
        <v>0</v>
      </c>
      <c r="F193" s="214"/>
      <c r="G193" s="18">
        <v>0</v>
      </c>
      <c r="H193" s="30">
        <v>0</v>
      </c>
      <c r="I193" s="16">
        <f t="shared" si="36"/>
        <v>0</v>
      </c>
      <c r="J193" s="174">
        <v>0</v>
      </c>
    </row>
    <row r="194" spans="1:10" x14ac:dyDescent="0.25">
      <c r="A194" s="21" t="s">
        <v>11</v>
      </c>
      <c r="B194" s="22">
        <v>0</v>
      </c>
      <c r="C194" s="22">
        <v>0</v>
      </c>
      <c r="D194" s="22">
        <v>0</v>
      </c>
      <c r="E194" s="22">
        <v>0</v>
      </c>
      <c r="F194" s="214"/>
      <c r="G194" s="22">
        <v>0</v>
      </c>
      <c r="H194" s="23">
        <v>0</v>
      </c>
      <c r="I194" s="24">
        <f t="shared" si="36"/>
        <v>0</v>
      </c>
      <c r="J194" s="174">
        <v>0</v>
      </c>
    </row>
    <row r="195" spans="1:10" x14ac:dyDescent="0.25">
      <c r="A195" s="29" t="s">
        <v>12</v>
      </c>
      <c r="B195" s="18">
        <v>0</v>
      </c>
      <c r="C195" s="18">
        <v>0</v>
      </c>
      <c r="D195" s="18">
        <v>0</v>
      </c>
      <c r="E195" s="18">
        <v>0</v>
      </c>
      <c r="F195" s="214"/>
      <c r="G195" s="18">
        <v>0</v>
      </c>
      <c r="H195" s="30">
        <v>0</v>
      </c>
      <c r="I195" s="16">
        <f t="shared" si="36"/>
        <v>0</v>
      </c>
      <c r="J195" s="174">
        <v>0</v>
      </c>
    </row>
    <row r="196" spans="1:10" x14ac:dyDescent="0.25">
      <c r="A196" s="21" t="s">
        <v>13</v>
      </c>
      <c r="B196" s="22">
        <v>7.3096907214277114E-9</v>
      </c>
      <c r="C196" s="22">
        <v>7.3096907214277114E-9</v>
      </c>
      <c r="D196" s="22">
        <v>7.3096907214277114E-9</v>
      </c>
      <c r="E196" s="22">
        <v>0.29522832230239759</v>
      </c>
      <c r="F196" s="214"/>
      <c r="G196" s="22">
        <v>0</v>
      </c>
      <c r="H196" s="23">
        <v>0</v>
      </c>
      <c r="I196" s="24">
        <f t="shared" si="36"/>
        <v>0.29522834423146976</v>
      </c>
      <c r="J196" s="174">
        <v>0</v>
      </c>
    </row>
    <row r="197" spans="1:10" x14ac:dyDescent="0.25">
      <c r="A197" s="29" t="s">
        <v>14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36"/>
        <v>0</v>
      </c>
      <c r="J197" s="174">
        <v>0</v>
      </c>
    </row>
    <row r="198" spans="1:10" x14ac:dyDescent="0.25">
      <c r="A198" s="21" t="s">
        <v>15</v>
      </c>
      <c r="B198" s="22">
        <v>5.9619393524293516</v>
      </c>
      <c r="C198" s="22">
        <v>2.6487669297423002</v>
      </c>
      <c r="D198" s="22">
        <v>120.38929371782835</v>
      </c>
      <c r="E198" s="22">
        <v>0</v>
      </c>
      <c r="F198" s="214"/>
      <c r="G198" s="22">
        <v>0</v>
      </c>
      <c r="H198" s="23">
        <v>0</v>
      </c>
      <c r="I198" s="24">
        <f t="shared" si="36"/>
        <v>129</v>
      </c>
      <c r="J198" s="174">
        <v>0</v>
      </c>
    </row>
    <row r="199" spans="1:10" x14ac:dyDescent="0.25">
      <c r="A199" s="29" t="s">
        <v>16</v>
      </c>
      <c r="B199" s="18">
        <v>0</v>
      </c>
      <c r="C199" s="18">
        <v>0</v>
      </c>
      <c r="D199" s="18">
        <v>0</v>
      </c>
      <c r="E199" s="18">
        <v>0</v>
      </c>
      <c r="F199" s="214"/>
      <c r="G199" s="18">
        <v>0</v>
      </c>
      <c r="H199" s="30">
        <v>0</v>
      </c>
      <c r="I199" s="16">
        <f t="shared" si="36"/>
        <v>0</v>
      </c>
      <c r="J199" s="174">
        <v>0</v>
      </c>
    </row>
    <row r="200" spans="1:10" x14ac:dyDescent="0.25">
      <c r="A200" s="21" t="s">
        <v>17</v>
      </c>
      <c r="B200" s="22">
        <v>0</v>
      </c>
      <c r="C200" s="22">
        <v>0</v>
      </c>
      <c r="D200" s="22">
        <v>0</v>
      </c>
      <c r="E200" s="22">
        <v>0</v>
      </c>
      <c r="F200" s="214"/>
      <c r="G200" s="22">
        <v>0</v>
      </c>
      <c r="H200" s="23">
        <v>0</v>
      </c>
      <c r="I200" s="24">
        <f t="shared" si="36"/>
        <v>0</v>
      </c>
      <c r="J200" s="174">
        <v>0</v>
      </c>
    </row>
    <row r="201" spans="1:10" x14ac:dyDescent="0.25">
      <c r="A201" s="29" t="s">
        <v>136</v>
      </c>
      <c r="B201" s="18">
        <v>25.018484357096568</v>
      </c>
      <c r="C201" s="18">
        <v>1.3441522884741062</v>
      </c>
      <c r="D201" s="18">
        <v>139.96487942087663</v>
      </c>
      <c r="E201" s="18">
        <v>10.672483933552694</v>
      </c>
      <c r="F201" s="214"/>
      <c r="G201" s="18">
        <v>0</v>
      </c>
      <c r="H201" s="30">
        <v>0</v>
      </c>
      <c r="I201" s="16">
        <f t="shared" si="36"/>
        <v>176.99999999999997</v>
      </c>
      <c r="J201" s="174">
        <v>0</v>
      </c>
    </row>
    <row r="202" spans="1:10" x14ac:dyDescent="0.25">
      <c r="A202" s="21" t="s">
        <v>18</v>
      </c>
      <c r="B202" s="22">
        <v>0</v>
      </c>
      <c r="C202" s="22">
        <v>0</v>
      </c>
      <c r="D202" s="22">
        <v>0</v>
      </c>
      <c r="E202" s="22">
        <v>0</v>
      </c>
      <c r="F202" s="214"/>
      <c r="G202" s="22">
        <v>0</v>
      </c>
      <c r="H202" s="23">
        <v>0</v>
      </c>
      <c r="I202" s="24">
        <f t="shared" si="36"/>
        <v>0</v>
      </c>
      <c r="J202" s="174">
        <v>0</v>
      </c>
    </row>
    <row r="203" spans="1:10" x14ac:dyDescent="0.25">
      <c r="A203" s="29" t="s">
        <v>19</v>
      </c>
      <c r="B203" s="18">
        <v>0</v>
      </c>
      <c r="C203" s="18">
        <v>0</v>
      </c>
      <c r="D203" s="18">
        <v>0</v>
      </c>
      <c r="E203" s="18">
        <v>0</v>
      </c>
      <c r="F203" s="214"/>
      <c r="G203" s="18">
        <v>0</v>
      </c>
      <c r="H203" s="30">
        <v>0</v>
      </c>
      <c r="I203" s="16">
        <f t="shared" si="36"/>
        <v>0</v>
      </c>
      <c r="J203" s="174">
        <v>0</v>
      </c>
    </row>
    <row r="204" spans="1:10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36"/>
        <v>0</v>
      </c>
      <c r="J204" s="174">
        <v>0</v>
      </c>
    </row>
    <row r="205" spans="1:10" x14ac:dyDescent="0.25">
      <c r="A205" s="32" t="s">
        <v>58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36"/>
        <v>0</v>
      </c>
      <c r="J205" s="174">
        <v>0</v>
      </c>
    </row>
    <row r="206" spans="1:10" x14ac:dyDescent="0.25">
      <c r="A206" s="21" t="s">
        <v>21</v>
      </c>
      <c r="B206" s="22">
        <v>0</v>
      </c>
      <c r="C206" s="22">
        <v>0</v>
      </c>
      <c r="D206" s="22">
        <v>0</v>
      </c>
      <c r="E206" s="22">
        <v>0</v>
      </c>
      <c r="F206" s="214"/>
      <c r="G206" s="22">
        <v>0</v>
      </c>
      <c r="H206" s="23">
        <v>0</v>
      </c>
      <c r="I206" s="24">
        <f t="shared" si="36"/>
        <v>0</v>
      </c>
      <c r="J206" s="174">
        <v>0</v>
      </c>
    </row>
    <row r="207" spans="1:10" x14ac:dyDescent="0.25">
      <c r="A207" s="32" t="s">
        <v>22</v>
      </c>
      <c r="B207" s="18">
        <v>0</v>
      </c>
      <c r="C207" s="18">
        <v>0</v>
      </c>
      <c r="D207" s="18">
        <v>0</v>
      </c>
      <c r="E207" s="18">
        <v>0</v>
      </c>
      <c r="F207" s="214"/>
      <c r="G207" s="18">
        <v>0</v>
      </c>
      <c r="H207" s="30">
        <v>0</v>
      </c>
      <c r="I207" s="16">
        <f t="shared" si="36"/>
        <v>0</v>
      </c>
      <c r="J207" s="174">
        <v>0</v>
      </c>
    </row>
    <row r="208" spans="1:10" x14ac:dyDescent="0.25">
      <c r="A208" s="21" t="s">
        <v>23</v>
      </c>
      <c r="B208" s="22">
        <v>0</v>
      </c>
      <c r="C208" s="22">
        <v>0</v>
      </c>
      <c r="D208" s="22">
        <v>0</v>
      </c>
      <c r="E208" s="22">
        <v>0</v>
      </c>
      <c r="F208" s="214"/>
      <c r="G208" s="22">
        <v>0</v>
      </c>
      <c r="H208" s="23">
        <v>0</v>
      </c>
      <c r="I208" s="24">
        <f t="shared" si="36"/>
        <v>0</v>
      </c>
      <c r="J208" s="174">
        <v>0</v>
      </c>
    </row>
    <row r="209" spans="1:10" ht="14.4" thickBot="1" x14ac:dyDescent="0.3">
      <c r="A209" s="32" t="s">
        <v>24</v>
      </c>
      <c r="B209" s="18">
        <v>9.6820990053888598E-2</v>
      </c>
      <c r="C209" s="18">
        <v>3.419174624939212E-2</v>
      </c>
      <c r="D209" s="18">
        <v>25.925677747955874</v>
      </c>
      <c r="E209" s="18">
        <v>17.801297762753457</v>
      </c>
      <c r="F209" s="215"/>
      <c r="G209" s="18">
        <v>1.392647160541322</v>
      </c>
      <c r="H209" s="30">
        <v>8.4164592446068942E-2</v>
      </c>
      <c r="I209" s="16">
        <f t="shared" si="36"/>
        <v>45.334800000000008</v>
      </c>
      <c r="J209" s="174">
        <v>0</v>
      </c>
    </row>
    <row r="210" spans="1:10" x14ac:dyDescent="0.25">
      <c r="A210" s="128" t="s">
        <v>25</v>
      </c>
      <c r="B210" s="129">
        <f>SUM(B189:B209)</f>
        <v>31.077244706889498</v>
      </c>
      <c r="C210" s="129">
        <f t="shared" ref="C210:H210" si="37">SUM(C189:C209)</f>
        <v>4.0271109717754889</v>
      </c>
      <c r="D210" s="129">
        <f t="shared" si="37"/>
        <v>286.27985089397055</v>
      </c>
      <c r="E210" s="129">
        <f t="shared" si="37"/>
        <v>28.769010018608547</v>
      </c>
      <c r="F210" s="129">
        <f t="shared" si="37"/>
        <v>0</v>
      </c>
      <c r="G210" s="129">
        <f t="shared" si="37"/>
        <v>1.392647160541322</v>
      </c>
      <c r="H210" s="130">
        <f t="shared" si="37"/>
        <v>8.4164592446068942E-2</v>
      </c>
      <c r="I210" s="131">
        <f>SUM(I189:I209)</f>
        <v>351.63002834423145</v>
      </c>
      <c r="J210" s="174">
        <v>0</v>
      </c>
    </row>
    <row r="211" spans="1:10" ht="15" thickBot="1" x14ac:dyDescent="0.35">
      <c r="A211" s="61" t="s">
        <v>86</v>
      </c>
      <c r="B211" s="98">
        <f>IF($I210=0,"-",B210/$I210)</f>
        <v>8.8380519869782403E-2</v>
      </c>
      <c r="C211" s="98">
        <f t="shared" ref="C211:H211" si="38">IF($I210=0,"-",C210/$I210)</f>
        <v>1.1452693590301427E-2</v>
      </c>
      <c r="D211" s="98">
        <f t="shared" si="38"/>
        <v>0.81415074884820204</v>
      </c>
      <c r="E211" s="98">
        <f t="shared" si="38"/>
        <v>8.1816135425285291E-2</v>
      </c>
      <c r="F211" s="98">
        <f t="shared" si="38"/>
        <v>0</v>
      </c>
      <c r="G211" s="98">
        <f t="shared" si="38"/>
        <v>3.9605467345865501E-3</v>
      </c>
      <c r="H211" s="98">
        <f t="shared" si="38"/>
        <v>2.3935553184233527E-4</v>
      </c>
      <c r="I211" s="100">
        <f>SUM(B211:H211)</f>
        <v>1.0000000000000002</v>
      </c>
    </row>
    <row r="212" spans="1:10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</row>
    <row r="213" spans="1:10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</row>
    <row r="214" spans="1:10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</row>
    <row r="215" spans="1:10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+B215+C215+D215+E215+G215+H215</f>
        <v>0</v>
      </c>
      <c r="J215" s="174">
        <v>0</v>
      </c>
    </row>
    <row r="216" spans="1:10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39">+B216+C216+D216+E216+G216+H216</f>
        <v>0</v>
      </c>
      <c r="J216" s="174">
        <v>0</v>
      </c>
    </row>
    <row r="217" spans="1:10" x14ac:dyDescent="0.25">
      <c r="A217" s="29" t="s">
        <v>8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39"/>
        <v>0</v>
      </c>
      <c r="J217" s="174">
        <v>0</v>
      </c>
    </row>
    <row r="218" spans="1:10" x14ac:dyDescent="0.25">
      <c r="A218" s="21" t="s">
        <v>9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39"/>
        <v>0</v>
      </c>
      <c r="J218" s="174">
        <v>0</v>
      </c>
    </row>
    <row r="219" spans="1:10" x14ac:dyDescent="0.25">
      <c r="A219" s="29" t="s">
        <v>10</v>
      </c>
      <c r="B219" s="18">
        <v>0</v>
      </c>
      <c r="C219" s="18">
        <v>0</v>
      </c>
      <c r="D219" s="18">
        <v>0</v>
      </c>
      <c r="E219" s="18">
        <v>0</v>
      </c>
      <c r="F219" s="214"/>
      <c r="G219" s="18">
        <v>0</v>
      </c>
      <c r="H219" s="30">
        <v>0</v>
      </c>
      <c r="I219" s="16">
        <f t="shared" si="39"/>
        <v>0</v>
      </c>
      <c r="J219" s="174">
        <v>0</v>
      </c>
    </row>
    <row r="220" spans="1:10" x14ac:dyDescent="0.25">
      <c r="A220" s="21" t="s">
        <v>11</v>
      </c>
      <c r="B220" s="22">
        <v>0</v>
      </c>
      <c r="C220" s="22">
        <v>0</v>
      </c>
      <c r="D220" s="22">
        <v>0</v>
      </c>
      <c r="E220" s="22">
        <v>0</v>
      </c>
      <c r="F220" s="214"/>
      <c r="G220" s="22">
        <v>0</v>
      </c>
      <c r="H220" s="23">
        <v>0</v>
      </c>
      <c r="I220" s="24">
        <f t="shared" si="39"/>
        <v>0</v>
      </c>
      <c r="J220" s="174">
        <v>0</v>
      </c>
    </row>
    <row r="221" spans="1:10" x14ac:dyDescent="0.25">
      <c r="A221" s="29" t="s">
        <v>12</v>
      </c>
      <c r="B221" s="18">
        <v>0</v>
      </c>
      <c r="C221" s="18">
        <v>0</v>
      </c>
      <c r="D221" s="18">
        <v>0</v>
      </c>
      <c r="E221" s="18">
        <v>0</v>
      </c>
      <c r="F221" s="214"/>
      <c r="G221" s="18">
        <v>0</v>
      </c>
      <c r="H221" s="30">
        <v>0</v>
      </c>
      <c r="I221" s="16">
        <f t="shared" si="39"/>
        <v>0</v>
      </c>
      <c r="J221" s="174">
        <v>0</v>
      </c>
    </row>
    <row r="222" spans="1:10" x14ac:dyDescent="0.25">
      <c r="A222" s="21" t="s">
        <v>13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39"/>
        <v>0</v>
      </c>
      <c r="J222" s="174">
        <v>0</v>
      </c>
    </row>
    <row r="223" spans="1:10" x14ac:dyDescent="0.25">
      <c r="A223" s="29" t="s">
        <v>14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39"/>
        <v>0</v>
      </c>
      <c r="J223" s="174">
        <v>0</v>
      </c>
    </row>
    <row r="224" spans="1:10" x14ac:dyDescent="0.25">
      <c r="A224" s="21" t="s">
        <v>15</v>
      </c>
      <c r="B224" s="22">
        <v>0</v>
      </c>
      <c r="C224" s="22">
        <v>0</v>
      </c>
      <c r="D224" s="22">
        <v>3</v>
      </c>
      <c r="E224" s="22">
        <v>0</v>
      </c>
      <c r="F224" s="214"/>
      <c r="G224" s="22">
        <v>0</v>
      </c>
      <c r="H224" s="23">
        <v>0</v>
      </c>
      <c r="I224" s="24">
        <f t="shared" si="39"/>
        <v>3</v>
      </c>
      <c r="J224" s="174">
        <v>0</v>
      </c>
    </row>
    <row r="225" spans="1:10" x14ac:dyDescent="0.25">
      <c r="A225" s="29" t="s">
        <v>16</v>
      </c>
      <c r="B225" s="18">
        <v>0</v>
      </c>
      <c r="C225" s="18">
        <v>0</v>
      </c>
      <c r="D225" s="18">
        <v>0</v>
      </c>
      <c r="E225" s="18">
        <v>0</v>
      </c>
      <c r="F225" s="214"/>
      <c r="G225" s="18">
        <v>0</v>
      </c>
      <c r="H225" s="30">
        <v>0</v>
      </c>
      <c r="I225" s="16">
        <f t="shared" si="39"/>
        <v>0</v>
      </c>
      <c r="J225" s="174">
        <v>0</v>
      </c>
    </row>
    <row r="226" spans="1:10" x14ac:dyDescent="0.25">
      <c r="A226" s="21" t="s">
        <v>17</v>
      </c>
      <c r="B226" s="22">
        <v>0</v>
      </c>
      <c r="C226" s="22">
        <v>0</v>
      </c>
      <c r="D226" s="22">
        <v>0</v>
      </c>
      <c r="E226" s="22">
        <v>0</v>
      </c>
      <c r="F226" s="214"/>
      <c r="G226" s="22">
        <v>0</v>
      </c>
      <c r="H226" s="23">
        <v>0</v>
      </c>
      <c r="I226" s="24">
        <f t="shared" si="39"/>
        <v>0</v>
      </c>
      <c r="J226" s="174">
        <v>0</v>
      </c>
    </row>
    <row r="227" spans="1:10" x14ac:dyDescent="0.25">
      <c r="A227" s="29" t="s">
        <v>136</v>
      </c>
      <c r="B227" s="18">
        <v>0.39888071740380043</v>
      </c>
      <c r="C227" s="18">
        <v>0</v>
      </c>
      <c r="D227" s="18">
        <v>0.18835278480736714</v>
      </c>
      <c r="E227" s="18">
        <v>0.41276649778883245</v>
      </c>
      <c r="F227" s="214"/>
      <c r="G227" s="18">
        <v>0</v>
      </c>
      <c r="H227" s="30">
        <v>0</v>
      </c>
      <c r="I227" s="16">
        <f t="shared" si="39"/>
        <v>1</v>
      </c>
      <c r="J227" s="174">
        <v>0</v>
      </c>
    </row>
    <row r="228" spans="1:10" x14ac:dyDescent="0.25">
      <c r="A228" s="21" t="s">
        <v>18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39"/>
        <v>0</v>
      </c>
      <c r="J228" s="174">
        <v>0</v>
      </c>
    </row>
    <row r="229" spans="1:10" x14ac:dyDescent="0.25">
      <c r="A229" s="29" t="s">
        <v>19</v>
      </c>
      <c r="B229" s="18">
        <v>0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39"/>
        <v>0</v>
      </c>
      <c r="J229" s="174">
        <v>0</v>
      </c>
    </row>
    <row r="230" spans="1:10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39"/>
        <v>0</v>
      </c>
      <c r="J230" s="174">
        <v>0</v>
      </c>
    </row>
    <row r="231" spans="1:10" x14ac:dyDescent="0.25">
      <c r="A231" s="32" t="s">
        <v>58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39"/>
        <v>0</v>
      </c>
      <c r="J231" s="174">
        <v>0</v>
      </c>
    </row>
    <row r="232" spans="1:10" x14ac:dyDescent="0.25">
      <c r="A232" s="21" t="s">
        <v>21</v>
      </c>
      <c r="B232" s="22">
        <v>0</v>
      </c>
      <c r="C232" s="22">
        <v>0</v>
      </c>
      <c r="D232" s="22">
        <v>0</v>
      </c>
      <c r="E232" s="22">
        <v>0</v>
      </c>
      <c r="F232" s="214"/>
      <c r="G232" s="22">
        <v>0</v>
      </c>
      <c r="H232" s="23">
        <v>0</v>
      </c>
      <c r="I232" s="24">
        <f t="shared" si="39"/>
        <v>0</v>
      </c>
      <c r="J232" s="174">
        <v>0</v>
      </c>
    </row>
    <row r="233" spans="1:10" x14ac:dyDescent="0.25">
      <c r="A233" s="32" t="s">
        <v>22</v>
      </c>
      <c r="B233" s="18">
        <v>0</v>
      </c>
      <c r="C233" s="18">
        <v>0</v>
      </c>
      <c r="D233" s="18">
        <v>0</v>
      </c>
      <c r="E233" s="18">
        <v>0</v>
      </c>
      <c r="F233" s="214"/>
      <c r="G233" s="18">
        <v>0</v>
      </c>
      <c r="H233" s="30">
        <v>0</v>
      </c>
      <c r="I233" s="16">
        <f t="shared" si="39"/>
        <v>0</v>
      </c>
      <c r="J233" s="174">
        <v>0</v>
      </c>
    </row>
    <row r="234" spans="1:10" x14ac:dyDescent="0.25">
      <c r="A234" s="21" t="s">
        <v>23</v>
      </c>
      <c r="B234" s="22">
        <v>0</v>
      </c>
      <c r="C234" s="22">
        <v>0</v>
      </c>
      <c r="D234" s="22">
        <v>0</v>
      </c>
      <c r="E234" s="22">
        <v>0</v>
      </c>
      <c r="F234" s="214"/>
      <c r="G234" s="22">
        <v>0</v>
      </c>
      <c r="H234" s="23">
        <v>0</v>
      </c>
      <c r="I234" s="24">
        <f t="shared" si="39"/>
        <v>0</v>
      </c>
      <c r="J234" s="174">
        <v>0</v>
      </c>
    </row>
    <row r="235" spans="1:10" ht="14.4" thickBot="1" x14ac:dyDescent="0.3">
      <c r="A235" s="32" t="s">
        <v>24</v>
      </c>
      <c r="B235" s="18">
        <v>0.12353795991203029</v>
      </c>
      <c r="C235" s="18">
        <v>0</v>
      </c>
      <c r="D235" s="18">
        <v>0.45520986397886803</v>
      </c>
      <c r="E235" s="18">
        <v>0.33715974272438115</v>
      </c>
      <c r="F235" s="215"/>
      <c r="G235" s="18">
        <v>0.10179701608781548</v>
      </c>
      <c r="H235" s="30">
        <v>1.1895417296905171E-2</v>
      </c>
      <c r="I235" s="16">
        <f t="shared" si="39"/>
        <v>1.0296000000000001</v>
      </c>
      <c r="J235" s="174">
        <v>0</v>
      </c>
    </row>
    <row r="236" spans="1:10" x14ac:dyDescent="0.25">
      <c r="A236" s="128" t="s">
        <v>25</v>
      </c>
      <c r="B236" s="129">
        <f>SUM(B215:B235)</f>
        <v>0.52241867731583069</v>
      </c>
      <c r="C236" s="129">
        <f t="shared" ref="C236:H236" si="40">SUM(C215:C235)</f>
        <v>0</v>
      </c>
      <c r="D236" s="129">
        <f t="shared" si="40"/>
        <v>3.6435626487862351</v>
      </c>
      <c r="E236" s="129">
        <f t="shared" si="40"/>
        <v>0.74992624051321366</v>
      </c>
      <c r="F236" s="129">
        <f t="shared" si="40"/>
        <v>0</v>
      </c>
      <c r="G236" s="129">
        <f t="shared" si="40"/>
        <v>0.10179701608781548</v>
      </c>
      <c r="H236" s="130">
        <f t="shared" si="40"/>
        <v>1.1895417296905171E-2</v>
      </c>
      <c r="I236" s="131">
        <f>SUM(I215:I235)</f>
        <v>5.0296000000000003</v>
      </c>
      <c r="J236" s="174">
        <v>0</v>
      </c>
    </row>
    <row r="237" spans="1:10" ht="15" thickBot="1" x14ac:dyDescent="0.35">
      <c r="A237" s="61" t="s">
        <v>86</v>
      </c>
      <c r="B237" s="98">
        <f>IF($I236=0,"-",B236/$I236)</f>
        <v>0.10386883197785722</v>
      </c>
      <c r="C237" s="98">
        <f t="shared" ref="C237:H237" si="41">IF($I236=0,"-",C236/$I236)</f>
        <v>0</v>
      </c>
      <c r="D237" s="98">
        <f t="shared" si="41"/>
        <v>0.72442394003225608</v>
      </c>
      <c r="E237" s="98">
        <f t="shared" si="41"/>
        <v>0.14910256094186689</v>
      </c>
      <c r="F237" s="98">
        <f t="shared" si="41"/>
        <v>0</v>
      </c>
      <c r="G237" s="98">
        <f t="shared" si="41"/>
        <v>2.0239584875102488E-2</v>
      </c>
      <c r="H237" s="98">
        <f t="shared" si="41"/>
        <v>2.3650821729173633E-3</v>
      </c>
      <c r="I237" s="100">
        <f>SUM(B237:H237)</f>
        <v>1</v>
      </c>
    </row>
    <row r="238" spans="1:10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</row>
    <row r="239" spans="1:10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</row>
    <row r="240" spans="1:10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</row>
    <row r="241" spans="1:10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+B241+C241+D241+E241+G241+H241</f>
        <v>0</v>
      </c>
      <c r="J241" s="174">
        <v>0</v>
      </c>
    </row>
    <row r="242" spans="1:10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42">+B242+C242+D242+E242+G242+H242</f>
        <v>0</v>
      </c>
      <c r="J242" s="174">
        <v>0</v>
      </c>
    </row>
    <row r="243" spans="1:10" x14ac:dyDescent="0.25">
      <c r="A243" s="29" t="s">
        <v>8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42"/>
        <v>0</v>
      </c>
      <c r="J243" s="174">
        <v>0</v>
      </c>
    </row>
    <row r="244" spans="1:10" x14ac:dyDescent="0.25">
      <c r="A244" s="21" t="s">
        <v>9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42"/>
        <v>0</v>
      </c>
      <c r="J244" s="174">
        <v>0</v>
      </c>
    </row>
    <row r="245" spans="1:10" x14ac:dyDescent="0.25">
      <c r="A245" s="29" t="s">
        <v>10</v>
      </c>
      <c r="B245" s="18">
        <v>0</v>
      </c>
      <c r="C245" s="18">
        <v>0</v>
      </c>
      <c r="D245" s="18">
        <v>0</v>
      </c>
      <c r="E245" s="18">
        <v>0</v>
      </c>
      <c r="F245" s="214"/>
      <c r="G245" s="18">
        <v>0</v>
      </c>
      <c r="H245" s="30">
        <v>0</v>
      </c>
      <c r="I245" s="16">
        <f t="shared" si="42"/>
        <v>0</v>
      </c>
      <c r="J245" s="174">
        <v>0</v>
      </c>
    </row>
    <row r="246" spans="1:10" x14ac:dyDescent="0.25">
      <c r="A246" s="21" t="s">
        <v>11</v>
      </c>
      <c r="B246" s="22">
        <v>1.0861436957666776E-8</v>
      </c>
      <c r="C246" s="22">
        <v>1.0861436957666776E-8</v>
      </c>
      <c r="D246" s="22">
        <v>1.0861436957666776E-8</v>
      </c>
      <c r="E246" s="22">
        <v>1.6535975039662463E-3</v>
      </c>
      <c r="F246" s="214"/>
      <c r="G246" s="22">
        <v>0</v>
      </c>
      <c r="H246" s="23">
        <v>0</v>
      </c>
      <c r="I246" s="24">
        <f t="shared" si="42"/>
        <v>1.6536300882771192E-3</v>
      </c>
      <c r="J246" s="174">
        <v>0</v>
      </c>
    </row>
    <row r="247" spans="1:10" x14ac:dyDescent="0.25">
      <c r="A247" s="29" t="s">
        <v>12</v>
      </c>
      <c r="B247" s="18">
        <v>0</v>
      </c>
      <c r="C247" s="18">
        <v>0</v>
      </c>
      <c r="D247" s="18">
        <v>0</v>
      </c>
      <c r="E247" s="18">
        <v>0</v>
      </c>
      <c r="F247" s="214"/>
      <c r="G247" s="18">
        <v>0</v>
      </c>
      <c r="H247" s="30">
        <v>0</v>
      </c>
      <c r="I247" s="16">
        <f t="shared" si="42"/>
        <v>0</v>
      </c>
      <c r="J247" s="174">
        <v>0</v>
      </c>
    </row>
    <row r="248" spans="1:10" x14ac:dyDescent="0.25">
      <c r="A248" s="21" t="s">
        <v>13</v>
      </c>
      <c r="B248" s="22">
        <v>7.3096905328456319E-9</v>
      </c>
      <c r="C248" s="22">
        <v>7.3096905328456319E-9</v>
      </c>
      <c r="D248" s="22">
        <v>7.3096905328456319E-9</v>
      </c>
      <c r="E248" s="22">
        <v>0.219121413112906</v>
      </c>
      <c r="F248" s="214"/>
      <c r="G248" s="22">
        <v>0</v>
      </c>
      <c r="H248" s="23">
        <v>0</v>
      </c>
      <c r="I248" s="24">
        <f t="shared" si="42"/>
        <v>0.21912143504197759</v>
      </c>
      <c r="J248" s="174">
        <v>0</v>
      </c>
    </row>
    <row r="249" spans="1:10" x14ac:dyDescent="0.25">
      <c r="A249" s="29" t="s">
        <v>14</v>
      </c>
      <c r="B249" s="18">
        <v>0.65165683672983898</v>
      </c>
      <c r="C249" s="18">
        <v>1.4269063345707317E-3</v>
      </c>
      <c r="D249" s="18">
        <v>0.34691625693559031</v>
      </c>
      <c r="E249" s="18">
        <v>0</v>
      </c>
      <c r="F249" s="214"/>
      <c r="G249" s="18">
        <v>0</v>
      </c>
      <c r="H249" s="30">
        <v>0</v>
      </c>
      <c r="I249" s="16">
        <f t="shared" si="42"/>
        <v>1</v>
      </c>
      <c r="J249" s="174">
        <v>0</v>
      </c>
    </row>
    <row r="250" spans="1:10" x14ac:dyDescent="0.25">
      <c r="A250" s="21" t="s">
        <v>15</v>
      </c>
      <c r="B250" s="22">
        <v>3.9031191997034997</v>
      </c>
      <c r="C250" s="22">
        <v>1.9666274493773375E-5</v>
      </c>
      <c r="D250" s="22">
        <v>1.0968611340220065</v>
      </c>
      <c r="E250" s="22">
        <v>0</v>
      </c>
      <c r="F250" s="214"/>
      <c r="G250" s="22">
        <v>0</v>
      </c>
      <c r="H250" s="23">
        <v>0</v>
      </c>
      <c r="I250" s="24">
        <f t="shared" si="42"/>
        <v>5</v>
      </c>
      <c r="J250" s="174">
        <v>0</v>
      </c>
    </row>
    <row r="251" spans="1:10" x14ac:dyDescent="0.25">
      <c r="A251" s="29" t="s">
        <v>16</v>
      </c>
      <c r="B251" s="18">
        <v>2.8709346781548724</v>
      </c>
      <c r="C251" s="18">
        <v>1.2499999953125003E-8</v>
      </c>
      <c r="D251" s="18">
        <v>6.9723138731471632</v>
      </c>
      <c r="E251" s="18">
        <v>0.15675143619796461</v>
      </c>
      <c r="F251" s="214"/>
      <c r="G251" s="18">
        <v>0</v>
      </c>
      <c r="H251" s="30">
        <v>0</v>
      </c>
      <c r="I251" s="16">
        <f t="shared" si="42"/>
        <v>10</v>
      </c>
      <c r="J251" s="174">
        <v>0</v>
      </c>
    </row>
    <row r="252" spans="1:10" x14ac:dyDescent="0.25">
      <c r="A252" s="21" t="s">
        <v>17</v>
      </c>
      <c r="B252" s="22">
        <v>0</v>
      </c>
      <c r="C252" s="22">
        <v>0</v>
      </c>
      <c r="D252" s="22">
        <v>0</v>
      </c>
      <c r="E252" s="22">
        <v>0</v>
      </c>
      <c r="F252" s="214"/>
      <c r="G252" s="22">
        <v>0</v>
      </c>
      <c r="H252" s="23">
        <v>0</v>
      </c>
      <c r="I252" s="24">
        <f t="shared" si="42"/>
        <v>0</v>
      </c>
      <c r="J252" s="174">
        <v>0</v>
      </c>
    </row>
    <row r="253" spans="1:10" x14ac:dyDescent="0.25">
      <c r="A253" s="29" t="s">
        <v>136</v>
      </c>
      <c r="B253" s="18">
        <v>36.346598751485729</v>
      </c>
      <c r="C253" s="18">
        <v>2.4726384128640935</v>
      </c>
      <c r="D253" s="18">
        <v>33.180762835650171</v>
      </c>
      <c r="E253" s="18">
        <v>0</v>
      </c>
      <c r="F253" s="214"/>
      <c r="G253" s="18">
        <v>0</v>
      </c>
      <c r="H253" s="30">
        <v>0</v>
      </c>
      <c r="I253" s="16">
        <f t="shared" si="42"/>
        <v>72</v>
      </c>
      <c r="J253" s="174">
        <v>0</v>
      </c>
    </row>
    <row r="254" spans="1:10" x14ac:dyDescent="0.25">
      <c r="A254" s="21" t="s">
        <v>18</v>
      </c>
      <c r="B254" s="22">
        <v>0</v>
      </c>
      <c r="C254" s="22">
        <v>0</v>
      </c>
      <c r="D254" s="22">
        <v>0</v>
      </c>
      <c r="E254" s="22">
        <v>0</v>
      </c>
      <c r="F254" s="214"/>
      <c r="G254" s="22">
        <v>0</v>
      </c>
      <c r="H254" s="23">
        <v>0</v>
      </c>
      <c r="I254" s="24">
        <f t="shared" si="42"/>
        <v>0</v>
      </c>
      <c r="J254" s="174">
        <v>0</v>
      </c>
    </row>
    <row r="255" spans="1:10" x14ac:dyDescent="0.25">
      <c r="A255" s="29" t="s">
        <v>19</v>
      </c>
      <c r="B255" s="18">
        <v>0</v>
      </c>
      <c r="C255" s="18">
        <v>0</v>
      </c>
      <c r="D255" s="18">
        <v>0</v>
      </c>
      <c r="E255" s="18">
        <v>0</v>
      </c>
      <c r="F255" s="214"/>
      <c r="G255" s="18">
        <v>0</v>
      </c>
      <c r="H255" s="30">
        <v>0</v>
      </c>
      <c r="I255" s="16">
        <f t="shared" si="42"/>
        <v>0</v>
      </c>
      <c r="J255" s="174">
        <v>0</v>
      </c>
    </row>
    <row r="256" spans="1:10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42"/>
        <v>0</v>
      </c>
      <c r="J256" s="174">
        <v>0</v>
      </c>
    </row>
    <row r="257" spans="1:10" x14ac:dyDescent="0.25">
      <c r="A257" s="32" t="s">
        <v>58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42"/>
        <v>0</v>
      </c>
      <c r="J257" s="174">
        <v>0</v>
      </c>
    </row>
    <row r="258" spans="1:10" x14ac:dyDescent="0.25">
      <c r="A258" s="21" t="s">
        <v>21</v>
      </c>
      <c r="B258" s="22">
        <v>0</v>
      </c>
      <c r="C258" s="22">
        <v>0</v>
      </c>
      <c r="D258" s="22">
        <v>0</v>
      </c>
      <c r="E258" s="22">
        <v>0</v>
      </c>
      <c r="F258" s="214"/>
      <c r="G258" s="22">
        <v>0</v>
      </c>
      <c r="H258" s="23">
        <v>0</v>
      </c>
      <c r="I258" s="24">
        <f t="shared" si="42"/>
        <v>0</v>
      </c>
      <c r="J258" s="174">
        <v>0</v>
      </c>
    </row>
    <row r="259" spans="1:10" x14ac:dyDescent="0.25">
      <c r="A259" s="32" t="s">
        <v>22</v>
      </c>
      <c r="B259" s="18">
        <v>0</v>
      </c>
      <c r="C259" s="18">
        <v>0</v>
      </c>
      <c r="D259" s="18">
        <v>0</v>
      </c>
      <c r="E259" s="18">
        <v>0</v>
      </c>
      <c r="F259" s="214"/>
      <c r="G259" s="18">
        <v>0</v>
      </c>
      <c r="H259" s="30">
        <v>0</v>
      </c>
      <c r="I259" s="16">
        <f t="shared" si="42"/>
        <v>0</v>
      </c>
      <c r="J259" s="174">
        <v>0</v>
      </c>
    </row>
    <row r="260" spans="1:10" x14ac:dyDescent="0.25">
      <c r="A260" s="21" t="s">
        <v>23</v>
      </c>
      <c r="B260" s="22">
        <v>0</v>
      </c>
      <c r="C260" s="22">
        <v>0</v>
      </c>
      <c r="D260" s="22">
        <v>0</v>
      </c>
      <c r="E260" s="22">
        <v>0</v>
      </c>
      <c r="F260" s="214"/>
      <c r="G260" s="22">
        <v>0</v>
      </c>
      <c r="H260" s="23">
        <v>0</v>
      </c>
      <c r="I260" s="24">
        <f t="shared" si="42"/>
        <v>0</v>
      </c>
      <c r="J260" s="174">
        <v>0</v>
      </c>
    </row>
    <row r="261" spans="1:10" ht="14.4" thickBot="1" x14ac:dyDescent="0.3">
      <c r="A261" s="32" t="s">
        <v>24</v>
      </c>
      <c r="B261" s="18">
        <v>1.9086620994392618</v>
      </c>
      <c r="C261" s="18">
        <v>4.6706177103606004E-3</v>
      </c>
      <c r="D261" s="18">
        <v>30.040510386988583</v>
      </c>
      <c r="E261" s="18">
        <v>19.001248299065125</v>
      </c>
      <c r="F261" s="215"/>
      <c r="G261" s="18">
        <v>36.501880059644726</v>
      </c>
      <c r="H261" s="30">
        <v>0.94462853715193085</v>
      </c>
      <c r="I261" s="16">
        <f t="shared" si="42"/>
        <v>88.401599999999988</v>
      </c>
      <c r="J261" s="174">
        <v>0</v>
      </c>
    </row>
    <row r="262" spans="1:10" x14ac:dyDescent="0.25">
      <c r="A262" s="128" t="s">
        <v>25</v>
      </c>
      <c r="B262" s="129">
        <f>SUM(B241:B261)</f>
        <v>45.680971583684332</v>
      </c>
      <c r="C262" s="129">
        <f t="shared" ref="C262:H262" si="43">SUM(C241:C261)</f>
        <v>2.4787556338546461</v>
      </c>
      <c r="D262" s="129">
        <f t="shared" si="43"/>
        <v>71.637364504914643</v>
      </c>
      <c r="E262" s="129">
        <f t="shared" si="43"/>
        <v>19.378774745879962</v>
      </c>
      <c r="F262" s="129">
        <f t="shared" si="43"/>
        <v>0</v>
      </c>
      <c r="G262" s="129">
        <f t="shared" si="43"/>
        <v>36.501880059644726</v>
      </c>
      <c r="H262" s="130">
        <f t="shared" si="43"/>
        <v>0.94462853715193085</v>
      </c>
      <c r="I262" s="131">
        <f>SUM(I241:I261)</f>
        <v>176.62237506513026</v>
      </c>
      <c r="J262" s="174">
        <v>0</v>
      </c>
    </row>
    <row r="263" spans="1:10" ht="15" thickBot="1" x14ac:dyDescent="0.35">
      <c r="A263" s="61" t="s">
        <v>86</v>
      </c>
      <c r="B263" s="98">
        <f>IF($I262=0,"-",B262/$I262)</f>
        <v>0.25863637926304228</v>
      </c>
      <c r="C263" s="98">
        <f t="shared" ref="C263:H263" si="44">IF($I262=0,"-",C262/$I262)</f>
        <v>1.4034210744480106E-2</v>
      </c>
      <c r="D263" s="98">
        <f t="shared" si="44"/>
        <v>0.40559620194495777</v>
      </c>
      <c r="E263" s="98">
        <f t="shared" si="44"/>
        <v>0.10971868506883092</v>
      </c>
      <c r="F263" s="98">
        <f t="shared" si="44"/>
        <v>0</v>
      </c>
      <c r="G263" s="98">
        <f t="shared" si="44"/>
        <v>0.20666622813890087</v>
      </c>
      <c r="H263" s="98">
        <f t="shared" si="44"/>
        <v>5.3482948397879657E-3</v>
      </c>
      <c r="I263" s="100">
        <f>SUM(B263:H263)</f>
        <v>0.99999999999999989</v>
      </c>
    </row>
    <row r="264" spans="1:10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</row>
    <row r="265" spans="1:10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</row>
    <row r="266" spans="1:10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</row>
    <row r="267" spans="1:10" x14ac:dyDescent="0.25">
      <c r="A267" s="13" t="s">
        <v>6</v>
      </c>
      <c r="B267" s="14">
        <v>0</v>
      </c>
      <c r="C267" s="14">
        <v>0</v>
      </c>
      <c r="D267" s="14">
        <v>0</v>
      </c>
      <c r="E267" s="14">
        <v>0</v>
      </c>
      <c r="F267" s="213"/>
      <c r="G267" s="14">
        <v>0</v>
      </c>
      <c r="H267" s="15">
        <v>0</v>
      </c>
      <c r="I267" s="16">
        <f>+B267+C267+D267+E267+G267+H267</f>
        <v>0</v>
      </c>
    </row>
    <row r="268" spans="1:10" x14ac:dyDescent="0.25">
      <c r="A268" s="21" t="s">
        <v>7</v>
      </c>
      <c r="B268" s="22">
        <v>0</v>
      </c>
      <c r="C268" s="22">
        <v>0</v>
      </c>
      <c r="D268" s="22">
        <v>0</v>
      </c>
      <c r="E268" s="22">
        <v>0</v>
      </c>
      <c r="F268" s="214"/>
      <c r="G268" s="22">
        <v>0</v>
      </c>
      <c r="H268" s="23">
        <v>0</v>
      </c>
      <c r="I268" s="24">
        <f t="shared" ref="I268:I287" si="45">+B268+C268+D268+E268+G268+H268</f>
        <v>0</v>
      </c>
    </row>
    <row r="269" spans="1:10" x14ac:dyDescent="0.25">
      <c r="A269" s="29" t="s">
        <v>8</v>
      </c>
      <c r="B269" s="18">
        <v>0</v>
      </c>
      <c r="C269" s="18">
        <v>0</v>
      </c>
      <c r="D269" s="18">
        <v>0</v>
      </c>
      <c r="E269" s="18">
        <v>0</v>
      </c>
      <c r="F269" s="214"/>
      <c r="G269" s="18">
        <v>0</v>
      </c>
      <c r="H269" s="30">
        <v>0</v>
      </c>
      <c r="I269" s="16">
        <f t="shared" si="45"/>
        <v>0</v>
      </c>
    </row>
    <row r="270" spans="1:10" x14ac:dyDescent="0.25">
      <c r="A270" s="21" t="s">
        <v>9</v>
      </c>
      <c r="B270" s="22">
        <v>0</v>
      </c>
      <c r="C270" s="22">
        <v>0</v>
      </c>
      <c r="D270" s="22">
        <v>0</v>
      </c>
      <c r="E270" s="22">
        <v>0</v>
      </c>
      <c r="F270" s="214"/>
      <c r="G270" s="22">
        <v>0</v>
      </c>
      <c r="H270" s="23">
        <v>0</v>
      </c>
      <c r="I270" s="24">
        <f t="shared" si="45"/>
        <v>0</v>
      </c>
    </row>
    <row r="271" spans="1:10" x14ac:dyDescent="0.25">
      <c r="A271" s="29" t="s">
        <v>10</v>
      </c>
      <c r="B271" s="18">
        <v>0</v>
      </c>
      <c r="C271" s="18">
        <v>0</v>
      </c>
      <c r="D271" s="18">
        <v>0</v>
      </c>
      <c r="E271" s="18">
        <v>0</v>
      </c>
      <c r="F271" s="214"/>
      <c r="G271" s="18">
        <v>0</v>
      </c>
      <c r="H271" s="30">
        <v>0</v>
      </c>
      <c r="I271" s="16">
        <f>+B271+C271+D271+E271+G271+H271</f>
        <v>0</v>
      </c>
    </row>
    <row r="272" spans="1:10" x14ac:dyDescent="0.25">
      <c r="A272" s="21" t="s">
        <v>11</v>
      </c>
      <c r="B272" s="22">
        <v>1.086106237026898E-8</v>
      </c>
      <c r="C272" s="22">
        <v>1.086106237026898E-8</v>
      </c>
      <c r="D272" s="22">
        <v>1.086106237026898E-8</v>
      </c>
      <c r="E272" s="22">
        <v>6.012234546131734E-4</v>
      </c>
      <c r="F272" s="214"/>
      <c r="G272" s="22">
        <v>0</v>
      </c>
      <c r="H272" s="23">
        <v>0</v>
      </c>
      <c r="I272" s="24">
        <f t="shared" si="45"/>
        <v>6.0125603780028416E-4</v>
      </c>
    </row>
    <row r="273" spans="1:9" x14ac:dyDescent="0.25">
      <c r="A273" s="29" t="s">
        <v>12</v>
      </c>
      <c r="B273" s="18">
        <v>0</v>
      </c>
      <c r="C273" s="18">
        <v>0</v>
      </c>
      <c r="D273" s="18">
        <v>0</v>
      </c>
      <c r="E273" s="18">
        <v>0</v>
      </c>
      <c r="F273" s="214"/>
      <c r="G273" s="18">
        <v>0</v>
      </c>
      <c r="H273" s="30">
        <v>0</v>
      </c>
      <c r="I273" s="16">
        <f t="shared" si="45"/>
        <v>0</v>
      </c>
    </row>
    <row r="274" spans="1:9" x14ac:dyDescent="0.25">
      <c r="A274" s="21" t="s">
        <v>13</v>
      </c>
      <c r="B274" s="22">
        <v>7.3096912451326209E-9</v>
      </c>
      <c r="C274" s="22">
        <v>7.3096912451326209E-9</v>
      </c>
      <c r="D274" s="22">
        <v>7.3096912451326209E-9</v>
      </c>
      <c r="E274" s="22">
        <v>8.3283447646801001</v>
      </c>
      <c r="F274" s="214"/>
      <c r="G274" s="22">
        <v>0</v>
      </c>
      <c r="H274" s="23">
        <v>0</v>
      </c>
      <c r="I274" s="24">
        <f t="shared" si="45"/>
        <v>8.3283447866091738</v>
      </c>
    </row>
    <row r="275" spans="1:9" x14ac:dyDescent="0.25">
      <c r="A275" s="29" t="s">
        <v>14</v>
      </c>
      <c r="B275" s="18">
        <v>0</v>
      </c>
      <c r="C275" s="18">
        <v>0</v>
      </c>
      <c r="D275" s="18">
        <v>0</v>
      </c>
      <c r="E275" s="18">
        <v>0</v>
      </c>
      <c r="F275" s="214"/>
      <c r="G275" s="18">
        <v>0</v>
      </c>
      <c r="H275" s="30">
        <v>0</v>
      </c>
      <c r="I275" s="16">
        <f t="shared" si="45"/>
        <v>0</v>
      </c>
    </row>
    <row r="276" spans="1:9" x14ac:dyDescent="0.25">
      <c r="A276" s="21" t="s">
        <v>15</v>
      </c>
      <c r="B276" s="22">
        <v>3.6983918558579276</v>
      </c>
      <c r="C276" s="22">
        <v>4.165497639540936</v>
      </c>
      <c r="D276" s="22">
        <v>2.1361105046011368</v>
      </c>
      <c r="E276" s="22">
        <v>0</v>
      </c>
      <c r="F276" s="214"/>
      <c r="G276" s="22">
        <v>0</v>
      </c>
      <c r="H276" s="23">
        <v>0</v>
      </c>
      <c r="I276" s="24">
        <f t="shared" si="45"/>
        <v>10</v>
      </c>
    </row>
    <row r="277" spans="1:9" x14ac:dyDescent="0.25">
      <c r="A277" s="29" t="s">
        <v>16</v>
      </c>
      <c r="B277" s="18">
        <v>0</v>
      </c>
      <c r="C277" s="18">
        <v>0</v>
      </c>
      <c r="D277" s="18">
        <v>0</v>
      </c>
      <c r="E277" s="18">
        <v>0</v>
      </c>
      <c r="F277" s="214"/>
      <c r="G277" s="18">
        <v>0</v>
      </c>
      <c r="H277" s="30">
        <v>0</v>
      </c>
      <c r="I277" s="16">
        <f t="shared" si="45"/>
        <v>0</v>
      </c>
    </row>
    <row r="278" spans="1:9" x14ac:dyDescent="0.25">
      <c r="A278" s="21" t="s">
        <v>17</v>
      </c>
      <c r="B278" s="22">
        <v>0</v>
      </c>
      <c r="C278" s="22">
        <v>0</v>
      </c>
      <c r="D278" s="22">
        <v>0</v>
      </c>
      <c r="E278" s="22">
        <v>0</v>
      </c>
      <c r="F278" s="214"/>
      <c r="G278" s="22">
        <v>0</v>
      </c>
      <c r="H278" s="23">
        <v>0</v>
      </c>
      <c r="I278" s="24">
        <f t="shared" si="45"/>
        <v>0</v>
      </c>
    </row>
    <row r="279" spans="1:9" x14ac:dyDescent="0.25">
      <c r="A279" s="29" t="s">
        <v>136</v>
      </c>
      <c r="B279" s="18">
        <v>0</v>
      </c>
      <c r="C279" s="18">
        <v>0</v>
      </c>
      <c r="D279" s="18">
        <v>0</v>
      </c>
      <c r="E279" s="18">
        <v>0</v>
      </c>
      <c r="F279" s="214"/>
      <c r="G279" s="18">
        <v>0</v>
      </c>
      <c r="H279" s="30">
        <v>0</v>
      </c>
      <c r="I279" s="16">
        <f t="shared" si="45"/>
        <v>0</v>
      </c>
    </row>
    <row r="280" spans="1:9" x14ac:dyDescent="0.25">
      <c r="A280" s="21" t="s">
        <v>18</v>
      </c>
      <c r="B280" s="22">
        <v>0</v>
      </c>
      <c r="C280" s="22">
        <v>0</v>
      </c>
      <c r="D280" s="22">
        <v>0</v>
      </c>
      <c r="E280" s="22">
        <v>0</v>
      </c>
      <c r="F280" s="214"/>
      <c r="G280" s="22">
        <v>0</v>
      </c>
      <c r="H280" s="23">
        <v>0</v>
      </c>
      <c r="I280" s="24">
        <f t="shared" si="45"/>
        <v>0</v>
      </c>
    </row>
    <row r="281" spans="1:9" x14ac:dyDescent="0.25">
      <c r="A281" s="29" t="s">
        <v>19</v>
      </c>
      <c r="B281" s="18">
        <v>0</v>
      </c>
      <c r="C281" s="18">
        <v>0</v>
      </c>
      <c r="D281" s="18">
        <v>0</v>
      </c>
      <c r="E281" s="18">
        <v>0</v>
      </c>
      <c r="F281" s="214"/>
      <c r="G281" s="18">
        <v>0</v>
      </c>
      <c r="H281" s="30">
        <v>0</v>
      </c>
      <c r="I281" s="16">
        <f t="shared" si="45"/>
        <v>0</v>
      </c>
    </row>
    <row r="282" spans="1:9" x14ac:dyDescent="0.25">
      <c r="A282" s="21" t="s">
        <v>20</v>
      </c>
      <c r="B282" s="22">
        <v>0</v>
      </c>
      <c r="C282" s="22">
        <v>0</v>
      </c>
      <c r="D282" s="22">
        <v>0</v>
      </c>
      <c r="E282" s="22">
        <v>0</v>
      </c>
      <c r="F282" s="214"/>
      <c r="G282" s="22">
        <v>0</v>
      </c>
      <c r="H282" s="23">
        <v>0</v>
      </c>
      <c r="I282" s="24">
        <f t="shared" si="45"/>
        <v>0</v>
      </c>
    </row>
    <row r="283" spans="1:9" x14ac:dyDescent="0.25">
      <c r="A283" s="32" t="s">
        <v>58</v>
      </c>
      <c r="B283" s="18">
        <v>0</v>
      </c>
      <c r="C283" s="18">
        <v>0</v>
      </c>
      <c r="D283" s="18">
        <v>0</v>
      </c>
      <c r="E283" s="18">
        <v>0</v>
      </c>
      <c r="F283" s="214"/>
      <c r="G283" s="18">
        <v>0</v>
      </c>
      <c r="H283" s="30">
        <v>0</v>
      </c>
      <c r="I283" s="16">
        <f t="shared" si="45"/>
        <v>0</v>
      </c>
    </row>
    <row r="284" spans="1:9" x14ac:dyDescent="0.25">
      <c r="A284" s="21" t="s">
        <v>21</v>
      </c>
      <c r="B284" s="22">
        <v>0</v>
      </c>
      <c r="C284" s="22">
        <v>0</v>
      </c>
      <c r="D284" s="22">
        <v>0</v>
      </c>
      <c r="E284" s="22">
        <v>0</v>
      </c>
      <c r="F284" s="214"/>
      <c r="G284" s="22">
        <v>0</v>
      </c>
      <c r="H284" s="23">
        <v>0</v>
      </c>
      <c r="I284" s="24">
        <f t="shared" si="45"/>
        <v>0</v>
      </c>
    </row>
    <row r="285" spans="1:9" x14ac:dyDescent="0.25">
      <c r="A285" s="32" t="s">
        <v>22</v>
      </c>
      <c r="B285" s="18">
        <v>0</v>
      </c>
      <c r="C285" s="18">
        <v>0</v>
      </c>
      <c r="D285" s="18">
        <v>0</v>
      </c>
      <c r="E285" s="18">
        <v>0</v>
      </c>
      <c r="F285" s="214"/>
      <c r="G285" s="18">
        <v>0</v>
      </c>
      <c r="H285" s="30">
        <v>0</v>
      </c>
      <c r="I285" s="16">
        <f t="shared" si="45"/>
        <v>0</v>
      </c>
    </row>
    <row r="286" spans="1:9" x14ac:dyDescent="0.25">
      <c r="A286" s="21" t="s">
        <v>23</v>
      </c>
      <c r="B286" s="22">
        <v>0</v>
      </c>
      <c r="C286" s="22">
        <v>0</v>
      </c>
      <c r="D286" s="22">
        <v>0</v>
      </c>
      <c r="E286" s="22">
        <v>0</v>
      </c>
      <c r="F286" s="214"/>
      <c r="G286" s="22">
        <v>0</v>
      </c>
      <c r="H286" s="23">
        <v>0</v>
      </c>
      <c r="I286" s="24">
        <f t="shared" si="45"/>
        <v>0</v>
      </c>
    </row>
    <row r="287" spans="1:9" ht="14.4" thickBot="1" x14ac:dyDescent="0.3">
      <c r="A287" s="32" t="s">
        <v>24</v>
      </c>
      <c r="B287" s="18">
        <v>1.6872130173997994E-3</v>
      </c>
      <c r="C287" s="18">
        <v>7.6467757152439231E-9</v>
      </c>
      <c r="D287" s="18">
        <v>4.5836435624831458</v>
      </c>
      <c r="E287" s="18">
        <v>1.0491771445702156</v>
      </c>
      <c r="F287" s="215"/>
      <c r="G287" s="18">
        <v>8.5892072282464219E-2</v>
      </c>
      <c r="H287" s="30">
        <v>0</v>
      </c>
      <c r="I287" s="16">
        <f t="shared" si="45"/>
        <v>5.7204000000000006</v>
      </c>
    </row>
    <row r="288" spans="1:9" x14ac:dyDescent="0.25">
      <c r="A288" s="128" t="s">
        <v>25</v>
      </c>
      <c r="B288" s="129">
        <f>SUM(B267:B287)</f>
        <v>3.7000790870460811</v>
      </c>
      <c r="C288" s="129">
        <f t="shared" ref="C288:H288" si="46">SUM(C267:C287)</f>
        <v>4.1654976653584654</v>
      </c>
      <c r="D288" s="129">
        <f t="shared" si="46"/>
        <v>6.7197540852550368</v>
      </c>
      <c r="E288" s="129">
        <f t="shared" si="46"/>
        <v>9.3781231327049284</v>
      </c>
      <c r="F288" s="129">
        <f t="shared" si="46"/>
        <v>0</v>
      </c>
      <c r="G288" s="129">
        <f t="shared" si="46"/>
        <v>8.5892072282464219E-2</v>
      </c>
      <c r="H288" s="130">
        <f t="shared" si="46"/>
        <v>0</v>
      </c>
      <c r="I288" s="131">
        <f>SUM(I267:I287)</f>
        <v>24.049346042646977</v>
      </c>
    </row>
    <row r="289" spans="1:9" ht="15" thickBot="1" x14ac:dyDescent="0.35">
      <c r="A289" s="61" t="s">
        <v>86</v>
      </c>
      <c r="B289" s="98">
        <f>IF($I288=0,"-",B288/$I288)</f>
        <v>0.15385362581105902</v>
      </c>
      <c r="C289" s="98">
        <f t="shared" ref="C289:H289" si="47">IF($I288=0,"-",C288/$I288)</f>
        <v>0.17320627587842685</v>
      </c>
      <c r="D289" s="98">
        <f t="shared" si="47"/>
        <v>0.27941525201304107</v>
      </c>
      <c r="E289" s="98">
        <f t="shared" si="47"/>
        <v>0.38995335324605485</v>
      </c>
      <c r="F289" s="98">
        <f t="shared" si="47"/>
        <v>0</v>
      </c>
      <c r="G289" s="98">
        <f t="shared" si="47"/>
        <v>3.5714930514181482E-3</v>
      </c>
      <c r="H289" s="98">
        <f t="shared" si="47"/>
        <v>0</v>
      </c>
      <c r="I289" s="100">
        <f>SUM(B289:H289)</f>
        <v>0.99999999999999989</v>
      </c>
    </row>
    <row r="290" spans="1:9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</row>
    <row r="291" spans="1:9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</row>
    <row r="292" spans="1:9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</row>
    <row r="293" spans="1:9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+B293+C293+D293+E293+G293+H293</f>
        <v>0</v>
      </c>
    </row>
    <row r="294" spans="1:9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48">+B294+C294+D294+E294+G294+H294</f>
        <v>0</v>
      </c>
    </row>
    <row r="295" spans="1:9" x14ac:dyDescent="0.25">
      <c r="A295" s="29" t="s">
        <v>8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48"/>
        <v>0</v>
      </c>
    </row>
    <row r="296" spans="1:9" x14ac:dyDescent="0.25">
      <c r="A296" s="21" t="s">
        <v>9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48"/>
        <v>0</v>
      </c>
    </row>
    <row r="297" spans="1:9" x14ac:dyDescent="0.25">
      <c r="A297" s="29" t="s">
        <v>10</v>
      </c>
      <c r="B297" s="18">
        <v>0</v>
      </c>
      <c r="C297" s="18">
        <v>0</v>
      </c>
      <c r="D297" s="18">
        <v>0</v>
      </c>
      <c r="E297" s="18">
        <v>0</v>
      </c>
      <c r="F297" s="214"/>
      <c r="G297" s="18">
        <v>0</v>
      </c>
      <c r="H297" s="30">
        <v>0</v>
      </c>
      <c r="I297" s="16">
        <f t="shared" si="48"/>
        <v>0</v>
      </c>
    </row>
    <row r="298" spans="1:9" x14ac:dyDescent="0.25">
      <c r="A298" s="21" t="s">
        <v>11</v>
      </c>
      <c r="B298" s="22">
        <v>0</v>
      </c>
      <c r="C298" s="22">
        <v>0</v>
      </c>
      <c r="D298" s="22">
        <v>0</v>
      </c>
      <c r="E298" s="22">
        <v>0</v>
      </c>
      <c r="F298" s="214"/>
      <c r="G298" s="22">
        <v>0</v>
      </c>
      <c r="H298" s="23">
        <v>0</v>
      </c>
      <c r="I298" s="24">
        <f t="shared" si="48"/>
        <v>0</v>
      </c>
    </row>
    <row r="299" spans="1:9" x14ac:dyDescent="0.25">
      <c r="A299" s="29" t="s">
        <v>12</v>
      </c>
      <c r="B299" s="18">
        <v>0</v>
      </c>
      <c r="C299" s="18">
        <v>0</v>
      </c>
      <c r="D299" s="18">
        <v>0</v>
      </c>
      <c r="E299" s="18">
        <v>0</v>
      </c>
      <c r="F299" s="214"/>
      <c r="G299" s="18">
        <v>0</v>
      </c>
      <c r="H299" s="30">
        <v>0</v>
      </c>
      <c r="I299" s="16">
        <f t="shared" si="48"/>
        <v>0</v>
      </c>
    </row>
    <row r="300" spans="1:9" x14ac:dyDescent="0.25">
      <c r="A300" s="21" t="s">
        <v>13</v>
      </c>
      <c r="B300" s="22">
        <v>0</v>
      </c>
      <c r="C300" s="22">
        <v>0</v>
      </c>
      <c r="D300" s="22">
        <v>0</v>
      </c>
      <c r="E300" s="22">
        <v>0.19167993205472705</v>
      </c>
      <c r="F300" s="214"/>
      <c r="G300" s="22">
        <v>0</v>
      </c>
      <c r="H300" s="23">
        <v>0</v>
      </c>
      <c r="I300" s="24">
        <f t="shared" si="48"/>
        <v>0.19167993205472705</v>
      </c>
    </row>
    <row r="301" spans="1:9" x14ac:dyDescent="0.25">
      <c r="A301" s="29" t="s">
        <v>14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48"/>
        <v>0</v>
      </c>
    </row>
    <row r="302" spans="1:9" x14ac:dyDescent="0.25">
      <c r="A302" s="21" t="s">
        <v>15</v>
      </c>
      <c r="B302" s="22">
        <v>37.79457749810215</v>
      </c>
      <c r="C302" s="22">
        <v>172.47861463020945</v>
      </c>
      <c r="D302" s="22">
        <v>8.7268078716883863</v>
      </c>
      <c r="E302" s="22">
        <v>0</v>
      </c>
      <c r="F302" s="214"/>
      <c r="G302" s="22">
        <v>0</v>
      </c>
      <c r="H302" s="23">
        <v>0</v>
      </c>
      <c r="I302" s="24">
        <f t="shared" si="48"/>
        <v>218.99999999999997</v>
      </c>
    </row>
    <row r="303" spans="1:9" x14ac:dyDescent="0.25">
      <c r="A303" s="29" t="s">
        <v>16</v>
      </c>
      <c r="B303" s="18">
        <v>1.4519080216268299E-2</v>
      </c>
      <c r="C303" s="18">
        <v>8.0643327245219005</v>
      </c>
      <c r="D303" s="18">
        <v>2.9211481952618294</v>
      </c>
      <c r="E303" s="18">
        <v>0</v>
      </c>
      <c r="F303" s="214"/>
      <c r="G303" s="18">
        <v>0</v>
      </c>
      <c r="H303" s="30">
        <v>0</v>
      </c>
      <c r="I303" s="16">
        <f t="shared" si="48"/>
        <v>11</v>
      </c>
    </row>
    <row r="304" spans="1:9" x14ac:dyDescent="0.25">
      <c r="A304" s="21" t="s">
        <v>17</v>
      </c>
      <c r="B304" s="22">
        <v>0</v>
      </c>
      <c r="C304" s="22">
        <v>0</v>
      </c>
      <c r="D304" s="22">
        <v>0</v>
      </c>
      <c r="E304" s="22">
        <v>0</v>
      </c>
      <c r="F304" s="214"/>
      <c r="G304" s="22">
        <v>0</v>
      </c>
      <c r="H304" s="23">
        <v>0</v>
      </c>
      <c r="I304" s="24">
        <f t="shared" si="48"/>
        <v>0</v>
      </c>
    </row>
    <row r="305" spans="1:9" x14ac:dyDescent="0.25">
      <c r="A305" s="29" t="s">
        <v>136</v>
      </c>
      <c r="B305" s="18">
        <v>8.4787569354702494</v>
      </c>
      <c r="C305" s="18">
        <v>194.95720448505219</v>
      </c>
      <c r="D305" s="18">
        <v>16.457442197326856</v>
      </c>
      <c r="E305" s="18">
        <v>1.1065963821507001</v>
      </c>
      <c r="F305" s="214"/>
      <c r="G305" s="18">
        <v>0</v>
      </c>
      <c r="H305" s="30">
        <v>0</v>
      </c>
      <c r="I305" s="16">
        <f t="shared" si="48"/>
        <v>221</v>
      </c>
    </row>
    <row r="306" spans="1:9" x14ac:dyDescent="0.25">
      <c r="A306" s="21" t="s">
        <v>18</v>
      </c>
      <c r="B306" s="22">
        <v>0</v>
      </c>
      <c r="C306" s="22">
        <v>0</v>
      </c>
      <c r="D306" s="22">
        <v>0</v>
      </c>
      <c r="E306" s="22">
        <v>0</v>
      </c>
      <c r="F306" s="214"/>
      <c r="G306" s="22">
        <v>0</v>
      </c>
      <c r="H306" s="23">
        <v>0</v>
      </c>
      <c r="I306" s="24">
        <f t="shared" si="48"/>
        <v>0</v>
      </c>
    </row>
    <row r="307" spans="1:9" x14ac:dyDescent="0.25">
      <c r="A307" s="29" t="s">
        <v>19</v>
      </c>
      <c r="B307" s="18">
        <v>0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48"/>
        <v>0</v>
      </c>
    </row>
    <row r="308" spans="1:9" x14ac:dyDescent="0.25">
      <c r="A308" s="21" t="s">
        <v>20</v>
      </c>
      <c r="B308" s="22">
        <v>0</v>
      </c>
      <c r="C308" s="22">
        <v>0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48"/>
        <v>0</v>
      </c>
    </row>
    <row r="309" spans="1:9" x14ac:dyDescent="0.25">
      <c r="A309" s="32" t="s">
        <v>58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48"/>
        <v>0</v>
      </c>
    </row>
    <row r="310" spans="1:9" x14ac:dyDescent="0.25">
      <c r="A310" s="21" t="s">
        <v>21</v>
      </c>
      <c r="B310" s="22">
        <v>3</v>
      </c>
      <c r="C310" s="22">
        <v>0</v>
      </c>
      <c r="D310" s="22">
        <v>0</v>
      </c>
      <c r="E310" s="22">
        <v>0</v>
      </c>
      <c r="F310" s="214"/>
      <c r="G310" s="22">
        <v>0</v>
      </c>
      <c r="H310" s="23">
        <v>0</v>
      </c>
      <c r="I310" s="24">
        <f t="shared" si="48"/>
        <v>3</v>
      </c>
    </row>
    <row r="311" spans="1:9" x14ac:dyDescent="0.25">
      <c r="A311" s="32" t="s">
        <v>22</v>
      </c>
      <c r="B311" s="18">
        <v>0</v>
      </c>
      <c r="C311" s="18">
        <v>0</v>
      </c>
      <c r="D311" s="18">
        <v>0</v>
      </c>
      <c r="E311" s="18">
        <v>0</v>
      </c>
      <c r="F311" s="214"/>
      <c r="G311" s="18">
        <v>0</v>
      </c>
      <c r="H311" s="30">
        <v>0</v>
      </c>
      <c r="I311" s="16">
        <f t="shared" si="48"/>
        <v>0</v>
      </c>
    </row>
    <row r="312" spans="1:9" x14ac:dyDescent="0.25">
      <c r="A312" s="21" t="s">
        <v>23</v>
      </c>
      <c r="B312" s="22">
        <v>1.264758229904972E-2</v>
      </c>
      <c r="C312" s="22">
        <v>0.20492456192809547</v>
      </c>
      <c r="D312" s="22">
        <v>3.0827855772854806E-2</v>
      </c>
      <c r="E312" s="22">
        <v>0</v>
      </c>
      <c r="F312" s="214"/>
      <c r="G312" s="22">
        <v>0</v>
      </c>
      <c r="H312" s="23">
        <v>0</v>
      </c>
      <c r="I312" s="24">
        <f t="shared" si="48"/>
        <v>0.24839999999999998</v>
      </c>
    </row>
    <row r="313" spans="1:9" ht="14.4" thickBot="1" x14ac:dyDescent="0.3">
      <c r="A313" s="32" t="s">
        <v>24</v>
      </c>
      <c r="B313" s="18">
        <v>3.0994121201689278</v>
      </c>
      <c r="C313" s="18">
        <v>5.0686505004408087</v>
      </c>
      <c r="D313" s="18">
        <v>15.776800352616533</v>
      </c>
      <c r="E313" s="18">
        <v>175.22488350980586</v>
      </c>
      <c r="F313" s="215"/>
      <c r="G313" s="18">
        <v>17.194310299539588</v>
      </c>
      <c r="H313" s="30">
        <v>5.7143217428316712E-2</v>
      </c>
      <c r="I313" s="16">
        <f t="shared" si="48"/>
        <v>216.42120000000003</v>
      </c>
    </row>
    <row r="314" spans="1:9" x14ac:dyDescent="0.25">
      <c r="A314" s="128" t="s">
        <v>25</v>
      </c>
      <c r="B314" s="129">
        <f>SUM(B293:B313)</f>
        <v>52.39991321625665</v>
      </c>
      <c r="C314" s="129">
        <f t="shared" ref="C314:H314" si="49">SUM(C293:C313)</f>
        <v>380.77372690215248</v>
      </c>
      <c r="D314" s="129">
        <f t="shared" si="49"/>
        <v>43.913026472666459</v>
      </c>
      <c r="E314" s="129">
        <f t="shared" si="49"/>
        <v>176.52315982401129</v>
      </c>
      <c r="F314" s="129">
        <f t="shared" si="49"/>
        <v>0</v>
      </c>
      <c r="G314" s="129">
        <f t="shared" si="49"/>
        <v>17.194310299539588</v>
      </c>
      <c r="H314" s="130">
        <f t="shared" si="49"/>
        <v>5.7143217428316712E-2</v>
      </c>
      <c r="I314" s="131">
        <f>SUM(I293:I313)</f>
        <v>670.8612799320548</v>
      </c>
    </row>
    <row r="315" spans="1:9" ht="15" thickBot="1" x14ac:dyDescent="0.35">
      <c r="A315" s="61" t="s">
        <v>86</v>
      </c>
      <c r="B315" s="98">
        <f>IF($I314=0,"-",B314/$I314)</f>
        <v>7.8108417915494749E-2</v>
      </c>
      <c r="C315" s="98">
        <f t="shared" ref="C315:H315" si="50">IF($I314=0,"-",C314/$I314)</f>
        <v>0.56758936354281386</v>
      </c>
      <c r="D315" s="98">
        <f t="shared" si="50"/>
        <v>6.5457685197026119E-2</v>
      </c>
      <c r="E315" s="98">
        <f t="shared" si="50"/>
        <v>0.26312915218760224</v>
      </c>
      <c r="F315" s="98">
        <f t="shared" si="50"/>
        <v>0</v>
      </c>
      <c r="G315" s="98">
        <f t="shared" si="50"/>
        <v>2.5630202269657055E-2</v>
      </c>
      <c r="H315" s="98">
        <f t="shared" si="50"/>
        <v>8.5178887405909325E-5</v>
      </c>
      <c r="I315" s="100">
        <f>SUM(B315:H315)</f>
        <v>0.99999999999999989</v>
      </c>
    </row>
    <row r="316" spans="1:9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</row>
    <row r="317" spans="1:9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</row>
    <row r="318" spans="1:9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</row>
    <row r="319" spans="1:9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v>0</v>
      </c>
    </row>
    <row r="320" spans="1:9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v>0</v>
      </c>
    </row>
    <row r="321" spans="1:9" x14ac:dyDescent="0.25">
      <c r="A321" s="29" t="s">
        <v>8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v>0</v>
      </c>
    </row>
    <row r="322" spans="1:9" x14ac:dyDescent="0.25">
      <c r="A322" s="21" t="s">
        <v>9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v>0</v>
      </c>
    </row>
    <row r="323" spans="1:9" x14ac:dyDescent="0.25">
      <c r="A323" s="29" t="s">
        <v>10</v>
      </c>
      <c r="B323" s="18">
        <v>0</v>
      </c>
      <c r="C323" s="18">
        <v>0</v>
      </c>
      <c r="D323" s="18">
        <v>0</v>
      </c>
      <c r="E323" s="18">
        <v>0</v>
      </c>
      <c r="F323" s="214"/>
      <c r="G323" s="18">
        <v>0</v>
      </c>
      <c r="H323" s="30">
        <v>0</v>
      </c>
      <c r="I323" s="16">
        <v>0</v>
      </c>
    </row>
    <row r="324" spans="1:9" x14ac:dyDescent="0.25">
      <c r="A324" s="21" t="s">
        <v>11</v>
      </c>
      <c r="B324" s="22">
        <v>1.0861632253547823E-8</v>
      </c>
      <c r="C324" s="22">
        <v>0</v>
      </c>
      <c r="D324" s="22">
        <v>0</v>
      </c>
      <c r="E324" s="22">
        <v>6.2987671712214088E-3</v>
      </c>
      <c r="F324" s="214"/>
      <c r="G324" s="22">
        <v>0</v>
      </c>
      <c r="H324" s="23">
        <v>0</v>
      </c>
      <c r="I324" s="24">
        <v>6.2987780328536622E-3</v>
      </c>
    </row>
    <row r="325" spans="1:9" x14ac:dyDescent="0.25">
      <c r="A325" s="29" t="s">
        <v>12</v>
      </c>
      <c r="B325" s="18">
        <v>0</v>
      </c>
      <c r="C325" s="18">
        <v>0</v>
      </c>
      <c r="D325" s="18">
        <v>0</v>
      </c>
      <c r="E325" s="18">
        <v>0</v>
      </c>
      <c r="F325" s="214"/>
      <c r="G325" s="18">
        <v>0</v>
      </c>
      <c r="H325" s="30">
        <v>0</v>
      </c>
      <c r="I325" s="16">
        <v>0</v>
      </c>
    </row>
    <row r="326" spans="1:9" x14ac:dyDescent="0.25">
      <c r="A326" s="21" t="s">
        <v>13</v>
      </c>
      <c r="B326" s="22">
        <v>7.309690942202647E-9</v>
      </c>
      <c r="C326" s="22">
        <v>0.15141260454499658</v>
      </c>
      <c r="D326" s="22">
        <v>0</v>
      </c>
      <c r="E326" s="22">
        <v>1.4432894270603552E-2</v>
      </c>
      <c r="F326" s="214"/>
      <c r="G326" s="22">
        <v>0</v>
      </c>
      <c r="H326" s="23">
        <v>0</v>
      </c>
      <c r="I326" s="24">
        <v>0.16584550612529106</v>
      </c>
    </row>
    <row r="327" spans="1:9" x14ac:dyDescent="0.25">
      <c r="A327" s="29" t="s">
        <v>14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v>0</v>
      </c>
    </row>
    <row r="328" spans="1:9" x14ac:dyDescent="0.25">
      <c r="A328" s="21" t="s">
        <v>15</v>
      </c>
      <c r="B328" s="22">
        <v>0</v>
      </c>
      <c r="C328" s="22">
        <v>0</v>
      </c>
      <c r="D328" s="22">
        <v>0</v>
      </c>
      <c r="E328" s="22">
        <v>0</v>
      </c>
      <c r="F328" s="214"/>
      <c r="G328" s="22">
        <v>0</v>
      </c>
      <c r="H328" s="23">
        <v>0</v>
      </c>
      <c r="I328" s="24">
        <v>0</v>
      </c>
    </row>
    <row r="329" spans="1:9" x14ac:dyDescent="0.25">
      <c r="A329" s="29" t="s">
        <v>16</v>
      </c>
      <c r="B329" s="18">
        <v>0</v>
      </c>
      <c r="C329" s="18">
        <v>0</v>
      </c>
      <c r="D329" s="18">
        <v>0</v>
      </c>
      <c r="E329" s="18">
        <v>0</v>
      </c>
      <c r="F329" s="214"/>
      <c r="G329" s="18">
        <v>0</v>
      </c>
      <c r="H329" s="30">
        <v>0</v>
      </c>
      <c r="I329" s="16">
        <v>0</v>
      </c>
    </row>
    <row r="330" spans="1:9" x14ac:dyDescent="0.25">
      <c r="A330" s="21" t="s">
        <v>17</v>
      </c>
      <c r="B330" s="22">
        <v>0</v>
      </c>
      <c r="C330" s="22">
        <v>0</v>
      </c>
      <c r="D330" s="22">
        <v>0</v>
      </c>
      <c r="E330" s="22">
        <v>0</v>
      </c>
      <c r="F330" s="214"/>
      <c r="G330" s="22">
        <v>0</v>
      </c>
      <c r="H330" s="23">
        <v>0</v>
      </c>
      <c r="I330" s="24">
        <v>0</v>
      </c>
    </row>
    <row r="331" spans="1:9" x14ac:dyDescent="0.25">
      <c r="A331" s="29" t="s">
        <v>136</v>
      </c>
      <c r="B331" s="18">
        <v>23.450781982938931</v>
      </c>
      <c r="C331" s="18">
        <v>37.356175876710005</v>
      </c>
      <c r="D331" s="18">
        <v>13.746045564272688</v>
      </c>
      <c r="E331" s="18">
        <v>13.446996576078364</v>
      </c>
      <c r="F331" s="214"/>
      <c r="G331" s="18">
        <v>0</v>
      </c>
      <c r="H331" s="30">
        <v>0</v>
      </c>
      <c r="I331" s="16">
        <v>87.999999999999986</v>
      </c>
    </row>
    <row r="332" spans="1:9" x14ac:dyDescent="0.25">
      <c r="A332" s="21" t="s">
        <v>18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v>0</v>
      </c>
    </row>
    <row r="333" spans="1:9" x14ac:dyDescent="0.25">
      <c r="A333" s="29" t="s">
        <v>19</v>
      </c>
      <c r="B333" s="18">
        <v>0</v>
      </c>
      <c r="C333" s="18">
        <v>0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v>0</v>
      </c>
    </row>
    <row r="334" spans="1:9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v>0</v>
      </c>
    </row>
    <row r="335" spans="1:9" x14ac:dyDescent="0.25">
      <c r="A335" s="32" t="s">
        <v>58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v>0</v>
      </c>
    </row>
    <row r="336" spans="1:9" x14ac:dyDescent="0.25">
      <c r="A336" s="21" t="s">
        <v>21</v>
      </c>
      <c r="B336" s="22">
        <v>0</v>
      </c>
      <c r="C336" s="22">
        <v>0</v>
      </c>
      <c r="D336" s="22">
        <v>0</v>
      </c>
      <c r="E336" s="22">
        <v>0</v>
      </c>
      <c r="F336" s="214"/>
      <c r="G336" s="22">
        <v>0</v>
      </c>
      <c r="H336" s="23">
        <v>0</v>
      </c>
      <c r="I336" s="24">
        <v>0</v>
      </c>
    </row>
    <row r="337" spans="1:9" x14ac:dyDescent="0.25">
      <c r="A337" s="32" t="s">
        <v>22</v>
      </c>
      <c r="B337" s="18">
        <v>0</v>
      </c>
      <c r="C337" s="18">
        <v>0</v>
      </c>
      <c r="D337" s="18">
        <v>0</v>
      </c>
      <c r="E337" s="18">
        <v>0</v>
      </c>
      <c r="F337" s="214"/>
      <c r="G337" s="18">
        <v>0</v>
      </c>
      <c r="H337" s="30">
        <v>0</v>
      </c>
      <c r="I337" s="16">
        <v>0</v>
      </c>
    </row>
    <row r="338" spans="1:9" x14ac:dyDescent="0.25">
      <c r="A338" s="21" t="s">
        <v>23</v>
      </c>
      <c r="B338" s="22">
        <v>0.18003331635030623</v>
      </c>
      <c r="C338" s="22">
        <v>0</v>
      </c>
      <c r="D338" s="22">
        <v>0.43196668364969376</v>
      </c>
      <c r="E338" s="22">
        <v>0</v>
      </c>
      <c r="F338" s="214"/>
      <c r="G338" s="22">
        <v>0</v>
      </c>
      <c r="H338" s="23">
        <v>0</v>
      </c>
      <c r="I338" s="24">
        <v>0.61199999999999999</v>
      </c>
    </row>
    <row r="339" spans="1:9" ht="14.4" thickBot="1" x14ac:dyDescent="0.3">
      <c r="A339" s="32" t="s">
        <v>24</v>
      </c>
      <c r="B339" s="18">
        <v>1.1645740686775645</v>
      </c>
      <c r="C339" s="18">
        <v>0.7580944095768507</v>
      </c>
      <c r="D339" s="18">
        <v>1.8710801684293628</v>
      </c>
      <c r="E339" s="18">
        <v>55.629670008629844</v>
      </c>
      <c r="F339" s="215"/>
      <c r="G339" s="18">
        <v>4.4693813446863819</v>
      </c>
      <c r="H339" s="30">
        <v>0</v>
      </c>
      <c r="I339" s="16">
        <f t="shared" ref="I339" si="51">+B339+C339+D339+E339+G339+H339</f>
        <v>63.892800000000008</v>
      </c>
    </row>
    <row r="340" spans="1:9" x14ac:dyDescent="0.25">
      <c r="A340" s="128" t="s">
        <v>25</v>
      </c>
      <c r="B340" s="129">
        <f>SUM(B319:B339)</f>
        <v>24.795389386138126</v>
      </c>
      <c r="C340" s="129">
        <f t="shared" ref="C340:H340" si="52">SUM(C319:C339)</f>
        <v>38.265682890831847</v>
      </c>
      <c r="D340" s="129">
        <f t="shared" si="52"/>
        <v>16.049092416351744</v>
      </c>
      <c r="E340" s="129">
        <f t="shared" si="52"/>
        <v>69.097398246150036</v>
      </c>
      <c r="F340" s="129">
        <f t="shared" si="52"/>
        <v>0</v>
      </c>
      <c r="G340" s="129">
        <f t="shared" si="52"/>
        <v>4.4693813446863819</v>
      </c>
      <c r="H340" s="130">
        <f t="shared" si="52"/>
        <v>0</v>
      </c>
      <c r="I340" s="131">
        <f>SUM(I319:I339)</f>
        <v>152.67694428415814</v>
      </c>
    </row>
    <row r="341" spans="1:9" ht="15" thickBot="1" x14ac:dyDescent="0.35">
      <c r="A341" s="61" t="s">
        <v>86</v>
      </c>
      <c r="B341" s="98">
        <f>IF($I340=0,"-",B340/$I340)</f>
        <v>0.16240428115976455</v>
      </c>
      <c r="C341" s="98">
        <f t="shared" ref="C341:H341" si="53">IF($I340=0,"-",C340/$I340)</f>
        <v>0.25063170520109973</v>
      </c>
      <c r="D341" s="98">
        <f t="shared" si="53"/>
        <v>0.10511798288601856</v>
      </c>
      <c r="E341" s="98">
        <f t="shared" si="53"/>
        <v>0.45257257780551235</v>
      </c>
      <c r="F341" s="98">
        <f t="shared" si="53"/>
        <v>0</v>
      </c>
      <c r="G341" s="98">
        <f t="shared" si="53"/>
        <v>2.9273452947604795E-2</v>
      </c>
      <c r="H341" s="98">
        <f t="shared" si="53"/>
        <v>0</v>
      </c>
      <c r="I341" s="100">
        <f>SUM(B341:H341)</f>
        <v>0.99999999999999989</v>
      </c>
    </row>
    <row r="342" spans="1:9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</row>
    <row r="343" spans="1:9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</row>
    <row r="344" spans="1:9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</row>
    <row r="345" spans="1:9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+B345+C345+D345+E345+G345+H345</f>
        <v>0</v>
      </c>
    </row>
    <row r="346" spans="1:9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54">+B346+C346+D346+E346+G346+H346</f>
        <v>0</v>
      </c>
    </row>
    <row r="347" spans="1:9" x14ac:dyDescent="0.25">
      <c r="A347" s="29" t="s">
        <v>8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54"/>
        <v>0</v>
      </c>
    </row>
    <row r="348" spans="1:9" x14ac:dyDescent="0.25">
      <c r="A348" s="21" t="s">
        <v>9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54"/>
        <v>0</v>
      </c>
    </row>
    <row r="349" spans="1:9" x14ac:dyDescent="0.25">
      <c r="A349" s="29" t="s">
        <v>10</v>
      </c>
      <c r="B349" s="18">
        <v>0</v>
      </c>
      <c r="C349" s="18">
        <v>0</v>
      </c>
      <c r="D349" s="18">
        <v>0</v>
      </c>
      <c r="E349" s="18">
        <v>0</v>
      </c>
      <c r="F349" s="214"/>
      <c r="G349" s="18">
        <v>0</v>
      </c>
      <c r="H349" s="30">
        <v>0</v>
      </c>
      <c r="I349" s="16">
        <f t="shared" si="54"/>
        <v>0</v>
      </c>
    </row>
    <row r="350" spans="1:9" x14ac:dyDescent="0.25">
      <c r="A350" s="21" t="s">
        <v>11</v>
      </c>
      <c r="B350" s="22">
        <v>1.086139224343268E-8</v>
      </c>
      <c r="C350" s="22">
        <v>1.086139224343268E-8</v>
      </c>
      <c r="D350" s="22">
        <v>1.086139224343268E-8</v>
      </c>
      <c r="E350" s="22">
        <v>1.8237698561184054E-3</v>
      </c>
      <c r="F350" s="214"/>
      <c r="G350" s="22">
        <v>0</v>
      </c>
      <c r="H350" s="23">
        <v>0</v>
      </c>
      <c r="I350" s="24">
        <f t="shared" si="54"/>
        <v>1.8238024402951357E-3</v>
      </c>
    </row>
    <row r="351" spans="1:9" x14ac:dyDescent="0.25">
      <c r="A351" s="29" t="s">
        <v>12</v>
      </c>
      <c r="B351" s="18">
        <v>0</v>
      </c>
      <c r="C351" s="18">
        <v>0</v>
      </c>
      <c r="D351" s="18">
        <v>0</v>
      </c>
      <c r="E351" s="18">
        <v>0</v>
      </c>
      <c r="F351" s="214"/>
      <c r="G351" s="18">
        <v>0</v>
      </c>
      <c r="H351" s="30">
        <v>0</v>
      </c>
      <c r="I351" s="16">
        <f t="shared" si="54"/>
        <v>0</v>
      </c>
    </row>
    <row r="352" spans="1:9" x14ac:dyDescent="0.25">
      <c r="A352" s="21" t="s">
        <v>13</v>
      </c>
      <c r="B352" s="22">
        <v>7.3096907529658632E-9</v>
      </c>
      <c r="C352" s="22">
        <v>7.3096907529658632E-9</v>
      </c>
      <c r="D352" s="22">
        <v>7.3096907529658632E-9</v>
      </c>
      <c r="E352" s="22">
        <v>0.4179128255332209</v>
      </c>
      <c r="F352" s="214"/>
      <c r="G352" s="22">
        <v>0</v>
      </c>
      <c r="H352" s="23">
        <v>0</v>
      </c>
      <c r="I352" s="24">
        <f t="shared" si="54"/>
        <v>0.41791284746229318</v>
      </c>
    </row>
    <row r="353" spans="1:9" x14ac:dyDescent="0.25">
      <c r="A353" s="29" t="s">
        <v>14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54"/>
        <v>0</v>
      </c>
    </row>
    <row r="354" spans="1:9" x14ac:dyDescent="0.25">
      <c r="A354" s="21" t="s">
        <v>15</v>
      </c>
      <c r="B354" s="22">
        <v>0</v>
      </c>
      <c r="C354" s="22">
        <v>0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54"/>
        <v>0</v>
      </c>
    </row>
    <row r="355" spans="1:9" x14ac:dyDescent="0.25">
      <c r="A355" s="29" t="s">
        <v>16</v>
      </c>
      <c r="B355" s="18">
        <v>0</v>
      </c>
      <c r="C355" s="18">
        <v>0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16">
        <f t="shared" si="54"/>
        <v>0</v>
      </c>
    </row>
    <row r="356" spans="1:9" x14ac:dyDescent="0.25">
      <c r="A356" s="21" t="s">
        <v>17</v>
      </c>
      <c r="B356" s="22">
        <v>0</v>
      </c>
      <c r="C356" s="22">
        <v>0</v>
      </c>
      <c r="D356" s="22">
        <v>0</v>
      </c>
      <c r="E356" s="22">
        <v>0</v>
      </c>
      <c r="F356" s="214"/>
      <c r="G356" s="22">
        <v>0</v>
      </c>
      <c r="H356" s="23">
        <v>0</v>
      </c>
      <c r="I356" s="24">
        <f t="shared" si="54"/>
        <v>0</v>
      </c>
    </row>
    <row r="357" spans="1:9" x14ac:dyDescent="0.25">
      <c r="A357" s="29" t="s">
        <v>136</v>
      </c>
      <c r="B357" s="18">
        <v>1.8836826019778277</v>
      </c>
      <c r="C357" s="18">
        <v>50.608158282644141</v>
      </c>
      <c r="D357" s="18">
        <v>64.508159102660656</v>
      </c>
      <c r="E357" s="18">
        <v>1.2717391298818528E-8</v>
      </c>
      <c r="F357" s="214"/>
      <c r="G357" s="18">
        <v>0</v>
      </c>
      <c r="H357" s="30">
        <v>0</v>
      </c>
      <c r="I357" s="16">
        <f t="shared" si="54"/>
        <v>117.00000000000001</v>
      </c>
    </row>
    <row r="358" spans="1:9" x14ac:dyDescent="0.25">
      <c r="A358" s="21" t="s">
        <v>18</v>
      </c>
      <c r="B358" s="22">
        <v>0</v>
      </c>
      <c r="C358" s="22">
        <v>0</v>
      </c>
      <c r="D358" s="22">
        <v>0</v>
      </c>
      <c r="E358" s="22">
        <v>0</v>
      </c>
      <c r="F358" s="214"/>
      <c r="G358" s="22">
        <v>0</v>
      </c>
      <c r="H358" s="23">
        <v>0</v>
      </c>
      <c r="I358" s="24">
        <f t="shared" si="54"/>
        <v>0</v>
      </c>
    </row>
    <row r="359" spans="1:9" x14ac:dyDescent="0.25">
      <c r="A359" s="29" t="s">
        <v>19</v>
      </c>
      <c r="B359" s="18">
        <v>0</v>
      </c>
      <c r="C359" s="18">
        <v>0</v>
      </c>
      <c r="D359" s="18">
        <v>0</v>
      </c>
      <c r="E359" s="18">
        <v>0</v>
      </c>
      <c r="F359" s="214"/>
      <c r="G359" s="18">
        <v>0</v>
      </c>
      <c r="H359" s="30">
        <v>0</v>
      </c>
      <c r="I359" s="16">
        <f t="shared" si="54"/>
        <v>0</v>
      </c>
    </row>
    <row r="360" spans="1:9" x14ac:dyDescent="0.25">
      <c r="A360" s="21" t="s">
        <v>20</v>
      </c>
      <c r="B360" s="22">
        <v>8.3803722663535335E-2</v>
      </c>
      <c r="C360" s="22">
        <v>4.5115569887989775</v>
      </c>
      <c r="D360" s="22">
        <v>1.4046392818708195</v>
      </c>
      <c r="E360" s="22">
        <v>6.6666666370370358E-9</v>
      </c>
      <c r="F360" s="214"/>
      <c r="G360" s="22">
        <v>0</v>
      </c>
      <c r="H360" s="23">
        <v>0</v>
      </c>
      <c r="I360" s="24">
        <f t="shared" si="54"/>
        <v>5.9999999999999991</v>
      </c>
    </row>
    <row r="361" spans="1:9" x14ac:dyDescent="0.25">
      <c r="A361" s="32" t="s">
        <v>58</v>
      </c>
      <c r="B361" s="18">
        <v>0.86375780707925132</v>
      </c>
      <c r="C361" s="18">
        <v>1.46482634937667</v>
      </c>
      <c r="D361" s="18">
        <v>2.6714157935440808</v>
      </c>
      <c r="E361" s="18">
        <v>4.9999998000000083E-8</v>
      </c>
      <c r="F361" s="214"/>
      <c r="G361" s="18">
        <v>0</v>
      </c>
      <c r="H361" s="30">
        <v>0</v>
      </c>
      <c r="I361" s="16">
        <f t="shared" si="54"/>
        <v>5</v>
      </c>
    </row>
    <row r="362" spans="1:9" x14ac:dyDescent="0.25">
      <c r="A362" s="21" t="s">
        <v>21</v>
      </c>
      <c r="B362" s="22">
        <v>0</v>
      </c>
      <c r="C362" s="22">
        <v>0</v>
      </c>
      <c r="D362" s="22">
        <v>0</v>
      </c>
      <c r="E362" s="22">
        <v>0</v>
      </c>
      <c r="F362" s="214"/>
      <c r="G362" s="22">
        <v>0</v>
      </c>
      <c r="H362" s="23">
        <v>0</v>
      </c>
      <c r="I362" s="24">
        <f t="shared" si="54"/>
        <v>0</v>
      </c>
    </row>
    <row r="363" spans="1:9" x14ac:dyDescent="0.25">
      <c r="A363" s="32" t="s">
        <v>22</v>
      </c>
      <c r="B363" s="18">
        <v>0</v>
      </c>
      <c r="C363" s="18">
        <v>0</v>
      </c>
      <c r="D363" s="18">
        <v>0</v>
      </c>
      <c r="E363" s="18">
        <v>0</v>
      </c>
      <c r="F363" s="214"/>
      <c r="G363" s="18">
        <v>0</v>
      </c>
      <c r="H363" s="30">
        <v>0</v>
      </c>
      <c r="I363" s="16">
        <f t="shared" si="54"/>
        <v>0</v>
      </c>
    </row>
    <row r="364" spans="1:9" x14ac:dyDescent="0.25">
      <c r="A364" s="21" t="s">
        <v>23</v>
      </c>
      <c r="B364" s="22">
        <v>0</v>
      </c>
      <c r="C364" s="22">
        <v>0</v>
      </c>
      <c r="D364" s="22">
        <v>0</v>
      </c>
      <c r="E364" s="22">
        <v>0</v>
      </c>
      <c r="F364" s="214"/>
      <c r="G364" s="22">
        <v>0</v>
      </c>
      <c r="H364" s="23">
        <v>0</v>
      </c>
      <c r="I364" s="24">
        <f t="shared" si="54"/>
        <v>0</v>
      </c>
    </row>
    <row r="365" spans="1:9" ht="14.4" thickBot="1" x14ac:dyDescent="0.3">
      <c r="A365" s="32" t="s">
        <v>24</v>
      </c>
      <c r="B365" s="18">
        <v>0.83723026364550379</v>
      </c>
      <c r="C365" s="18">
        <v>1.3829347932900031</v>
      </c>
      <c r="D365" s="18">
        <v>0.8138383782837898</v>
      </c>
      <c r="E365" s="18">
        <v>134.75386875116743</v>
      </c>
      <c r="F365" s="215"/>
      <c r="G365" s="18">
        <v>1.7335711343654361</v>
      </c>
      <c r="H365" s="30">
        <v>7.3566792478572457E-3</v>
      </c>
      <c r="I365" s="16">
        <f t="shared" si="54"/>
        <v>139.52880000000002</v>
      </c>
    </row>
    <row r="366" spans="1:9" x14ac:dyDescent="0.25">
      <c r="A366" s="128" t="s">
        <v>25</v>
      </c>
      <c r="B366" s="129">
        <f>SUM(B345:B365)</f>
        <v>3.6684744135372007</v>
      </c>
      <c r="C366" s="129">
        <f t="shared" ref="C366:H366" si="55">SUM(C345:C365)</f>
        <v>57.967476432280883</v>
      </c>
      <c r="D366" s="129">
        <f t="shared" si="55"/>
        <v>69.398052574530425</v>
      </c>
      <c r="E366" s="129">
        <f t="shared" si="55"/>
        <v>135.17360541594081</v>
      </c>
      <c r="F366" s="129">
        <f t="shared" si="55"/>
        <v>0</v>
      </c>
      <c r="G366" s="129">
        <f t="shared" si="55"/>
        <v>1.7335711343654361</v>
      </c>
      <c r="H366" s="130">
        <f t="shared" si="55"/>
        <v>7.3566792478572457E-3</v>
      </c>
      <c r="I366" s="131">
        <f>SUM(I345:I365)</f>
        <v>267.94853664990262</v>
      </c>
    </row>
    <row r="367" spans="1:9" ht="15" thickBot="1" x14ac:dyDescent="0.35">
      <c r="A367" s="61" t="s">
        <v>86</v>
      </c>
      <c r="B367" s="98">
        <f>IF($I366=0,"-",B366/$I366)</f>
        <v>1.3690966404979372E-2</v>
      </c>
      <c r="C367" s="98">
        <f t="shared" ref="C367:H367" si="56">IF($I366=0,"-",C366/$I366)</f>
        <v>0.21633809669959228</v>
      </c>
      <c r="D367" s="98">
        <f t="shared" si="56"/>
        <v>0.2589976920277226</v>
      </c>
      <c r="E367" s="98">
        <f t="shared" si="56"/>
        <v>0.50447599791357145</v>
      </c>
      <c r="F367" s="98">
        <f t="shared" si="56"/>
        <v>0</v>
      </c>
      <c r="G367" s="98">
        <f t="shared" si="56"/>
        <v>6.4697913862112001E-3</v>
      </c>
      <c r="H367" s="98">
        <f t="shared" si="56"/>
        <v>2.7455567922990256E-5</v>
      </c>
      <c r="I367" s="100">
        <f>SUM(B367:H367)</f>
        <v>0.99999999999999989</v>
      </c>
    </row>
    <row r="368" spans="1:9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</row>
    <row r="369" spans="1:9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</row>
    <row r="370" spans="1:9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</row>
    <row r="371" spans="1:9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+B371+C371+D371+E371+G371+H371</f>
        <v>0</v>
      </c>
    </row>
    <row r="372" spans="1:9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57">+B372+C372+D372+E372+G372+H372</f>
        <v>0</v>
      </c>
    </row>
    <row r="373" spans="1:9" x14ac:dyDescent="0.25">
      <c r="A373" s="29" t="s">
        <v>8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57"/>
        <v>0</v>
      </c>
    </row>
    <row r="374" spans="1:9" x14ac:dyDescent="0.25">
      <c r="A374" s="21" t="s">
        <v>9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57"/>
        <v>0</v>
      </c>
    </row>
    <row r="375" spans="1:9" x14ac:dyDescent="0.25">
      <c r="A375" s="29" t="s">
        <v>10</v>
      </c>
      <c r="B375" s="18">
        <v>0</v>
      </c>
      <c r="C375" s="18">
        <v>0</v>
      </c>
      <c r="D375" s="18">
        <v>0</v>
      </c>
      <c r="E375" s="18">
        <v>0</v>
      </c>
      <c r="F375" s="214"/>
      <c r="G375" s="18">
        <v>0</v>
      </c>
      <c r="H375" s="30">
        <v>0</v>
      </c>
      <c r="I375" s="16">
        <f t="shared" si="57"/>
        <v>0</v>
      </c>
    </row>
    <row r="376" spans="1:9" x14ac:dyDescent="0.25">
      <c r="A376" s="21" t="s">
        <v>11</v>
      </c>
      <c r="B376" s="22">
        <v>1.0861649820041953E-8</v>
      </c>
      <c r="C376" s="22">
        <v>1.0861649820041953E-8</v>
      </c>
      <c r="D376" s="22">
        <v>1.0861649820041953E-8</v>
      </c>
      <c r="E376" s="22">
        <v>0.40563332383949097</v>
      </c>
      <c r="F376" s="214"/>
      <c r="G376" s="22">
        <v>0</v>
      </c>
      <c r="H376" s="23">
        <v>0</v>
      </c>
      <c r="I376" s="24">
        <f t="shared" si="57"/>
        <v>0.40563335642444043</v>
      </c>
    </row>
    <row r="377" spans="1:9" x14ac:dyDescent="0.25">
      <c r="A377" s="29" t="s">
        <v>12</v>
      </c>
      <c r="B377" s="18">
        <v>0</v>
      </c>
      <c r="C377" s="18">
        <v>0</v>
      </c>
      <c r="D377" s="18">
        <v>0</v>
      </c>
      <c r="E377" s="18">
        <v>0</v>
      </c>
      <c r="F377" s="214"/>
      <c r="G377" s="18">
        <v>0</v>
      </c>
      <c r="H377" s="30">
        <v>0</v>
      </c>
      <c r="I377" s="16">
        <f t="shared" si="57"/>
        <v>0</v>
      </c>
    </row>
    <row r="378" spans="1:9" x14ac:dyDescent="0.25">
      <c r="A378" s="21" t="s">
        <v>13</v>
      </c>
      <c r="B378" s="22">
        <v>7.3096912627318786E-9</v>
      </c>
      <c r="C378" s="22">
        <v>7.3096912627318786E-9</v>
      </c>
      <c r="D378" s="22">
        <v>7.3096912627318786E-9</v>
      </c>
      <c r="E378" s="22">
        <v>129.71788698715557</v>
      </c>
      <c r="F378" s="214"/>
      <c r="G378" s="22">
        <v>0</v>
      </c>
      <c r="H378" s="23">
        <v>0</v>
      </c>
      <c r="I378" s="24">
        <f t="shared" si="57"/>
        <v>129.71788700908465</v>
      </c>
    </row>
    <row r="379" spans="1:9" x14ac:dyDescent="0.25">
      <c r="A379" s="29" t="s">
        <v>14</v>
      </c>
      <c r="B379" s="18">
        <v>0.99999999500000003</v>
      </c>
      <c r="C379" s="18">
        <v>1.6666666555555557E-9</v>
      </c>
      <c r="D379" s="18">
        <v>1.6666666555555557E-9</v>
      </c>
      <c r="E379" s="18">
        <v>1.6666666555555557E-9</v>
      </c>
      <c r="F379" s="214"/>
      <c r="G379" s="18">
        <v>0</v>
      </c>
      <c r="H379" s="30">
        <v>0</v>
      </c>
      <c r="I379" s="16">
        <f t="shared" si="57"/>
        <v>1</v>
      </c>
    </row>
    <row r="380" spans="1:9" x14ac:dyDescent="0.25">
      <c r="A380" s="21" t="s">
        <v>15</v>
      </c>
      <c r="B380" s="22">
        <v>2.9407945586973865</v>
      </c>
      <c r="C380" s="22">
        <v>6.1538461443786979E-9</v>
      </c>
      <c r="D380" s="22">
        <v>13.05920542899492</v>
      </c>
      <c r="E380" s="22">
        <v>6.1538461443786979E-9</v>
      </c>
      <c r="F380" s="214"/>
      <c r="G380" s="22">
        <v>0</v>
      </c>
      <c r="H380" s="23">
        <v>0</v>
      </c>
      <c r="I380" s="24">
        <f t="shared" si="57"/>
        <v>15.999999999999998</v>
      </c>
    </row>
    <row r="381" spans="1:9" x14ac:dyDescent="0.25">
      <c r="A381" s="29" t="s">
        <v>16</v>
      </c>
      <c r="B381" s="18">
        <v>0.49518132437268203</v>
      </c>
      <c r="C381" s="18">
        <v>1.2999999947999998E-8</v>
      </c>
      <c r="D381" s="18">
        <v>12.504818649627317</v>
      </c>
      <c r="E381" s="18">
        <v>1.2999999947999998E-8</v>
      </c>
      <c r="F381" s="214"/>
      <c r="G381" s="18">
        <v>0</v>
      </c>
      <c r="H381" s="30">
        <v>0</v>
      </c>
      <c r="I381" s="16">
        <f t="shared" si="57"/>
        <v>12.999999999999998</v>
      </c>
    </row>
    <row r="382" spans="1:9" x14ac:dyDescent="0.25">
      <c r="A382" s="21" t="s">
        <v>17</v>
      </c>
      <c r="B382" s="22">
        <v>0</v>
      </c>
      <c r="C382" s="22">
        <v>0</v>
      </c>
      <c r="D382" s="22">
        <v>0</v>
      </c>
      <c r="E382" s="22">
        <v>0</v>
      </c>
      <c r="F382" s="214"/>
      <c r="G382" s="22">
        <v>0</v>
      </c>
      <c r="H382" s="23">
        <v>0</v>
      </c>
      <c r="I382" s="24">
        <f t="shared" si="57"/>
        <v>0</v>
      </c>
    </row>
    <row r="383" spans="1:9" x14ac:dyDescent="0.25">
      <c r="A383" s="29" t="s">
        <v>136</v>
      </c>
      <c r="B383" s="18">
        <v>17.200954502505542</v>
      </c>
      <c r="C383" s="18">
        <v>1.4520890162479216</v>
      </c>
      <c r="D383" s="18">
        <v>40.346956453151293</v>
      </c>
      <c r="E383" s="18">
        <v>2.8095238041723348E-8</v>
      </c>
      <c r="F383" s="214"/>
      <c r="G383" s="18">
        <v>0</v>
      </c>
      <c r="H383" s="30">
        <v>0</v>
      </c>
      <c r="I383" s="16">
        <f t="shared" si="57"/>
        <v>58.999999999999993</v>
      </c>
    </row>
    <row r="384" spans="1:9" x14ac:dyDescent="0.25">
      <c r="A384" s="21" t="s">
        <v>18</v>
      </c>
      <c r="B384" s="22">
        <v>0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57"/>
        <v>0</v>
      </c>
    </row>
    <row r="385" spans="1:9" x14ac:dyDescent="0.25">
      <c r="A385" s="29" t="s">
        <v>19</v>
      </c>
      <c r="B385" s="18">
        <v>0</v>
      </c>
      <c r="C385" s="18">
        <v>0</v>
      </c>
      <c r="D385" s="18">
        <v>0</v>
      </c>
      <c r="E385" s="18">
        <v>0</v>
      </c>
      <c r="F385" s="214"/>
      <c r="G385" s="18">
        <v>0</v>
      </c>
      <c r="H385" s="30">
        <v>0</v>
      </c>
      <c r="I385" s="16">
        <f t="shared" si="57"/>
        <v>0</v>
      </c>
    </row>
    <row r="386" spans="1:9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57"/>
        <v>0</v>
      </c>
    </row>
    <row r="387" spans="1:9" x14ac:dyDescent="0.25">
      <c r="A387" s="32" t="s">
        <v>58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57"/>
        <v>0</v>
      </c>
    </row>
    <row r="388" spans="1:9" x14ac:dyDescent="0.25">
      <c r="A388" s="21" t="s">
        <v>21</v>
      </c>
      <c r="B388" s="22">
        <v>0</v>
      </c>
      <c r="C388" s="22">
        <v>0</v>
      </c>
      <c r="D388" s="22">
        <v>0</v>
      </c>
      <c r="E388" s="22">
        <v>0</v>
      </c>
      <c r="F388" s="214"/>
      <c r="G388" s="22">
        <v>0</v>
      </c>
      <c r="H388" s="23">
        <v>0</v>
      </c>
      <c r="I388" s="24">
        <f t="shared" si="57"/>
        <v>0</v>
      </c>
    </row>
    <row r="389" spans="1:9" x14ac:dyDescent="0.25">
      <c r="A389" s="32" t="s">
        <v>22</v>
      </c>
      <c r="B389" s="18">
        <v>0</v>
      </c>
      <c r="C389" s="18">
        <v>0</v>
      </c>
      <c r="D389" s="18">
        <v>0</v>
      </c>
      <c r="E389" s="18">
        <v>0</v>
      </c>
      <c r="F389" s="214"/>
      <c r="G389" s="18">
        <v>0</v>
      </c>
      <c r="H389" s="30">
        <v>0</v>
      </c>
      <c r="I389" s="16">
        <f t="shared" si="57"/>
        <v>0</v>
      </c>
    </row>
    <row r="390" spans="1:9" x14ac:dyDescent="0.25">
      <c r="A390" s="21" t="s">
        <v>23</v>
      </c>
      <c r="B390" s="22">
        <v>0.2303999753846189</v>
      </c>
      <c r="C390" s="22">
        <v>8.2051270363066913E-9</v>
      </c>
      <c r="D390" s="22">
        <v>8.2051270363066913E-9</v>
      </c>
      <c r="E390" s="22">
        <v>8.2051270363066913E-9</v>
      </c>
      <c r="F390" s="214"/>
      <c r="G390" s="22">
        <v>0</v>
      </c>
      <c r="H390" s="23">
        <v>0</v>
      </c>
      <c r="I390" s="24">
        <f t="shared" si="57"/>
        <v>0.23040000000000005</v>
      </c>
    </row>
    <row r="391" spans="1:9" ht="14.4" thickBot="1" x14ac:dyDescent="0.3">
      <c r="A391" s="32" t="s">
        <v>24</v>
      </c>
      <c r="B391" s="18">
        <v>2.5342518031735111</v>
      </c>
      <c r="C391" s="18">
        <v>3.1501136016174563E-3</v>
      </c>
      <c r="D391" s="18">
        <v>0.68496009069350305</v>
      </c>
      <c r="E391" s="18">
        <v>10.944652930079759</v>
      </c>
      <c r="F391" s="215"/>
      <c r="G391" s="18">
        <v>9.2401850624516104</v>
      </c>
      <c r="H391" s="30">
        <v>0</v>
      </c>
      <c r="I391" s="16">
        <f t="shared" si="57"/>
        <v>23.407200000000003</v>
      </c>
    </row>
    <row r="392" spans="1:9" x14ac:dyDescent="0.25">
      <c r="A392" s="128" t="s">
        <v>25</v>
      </c>
      <c r="B392" s="129">
        <f>SUM(B371:B391)</f>
        <v>24.40158217730508</v>
      </c>
      <c r="C392" s="129">
        <f t="shared" ref="C392:H392" si="58">SUM(C371:C391)</f>
        <v>1.4552391770465198</v>
      </c>
      <c r="D392" s="129">
        <f t="shared" si="58"/>
        <v>66.595940650510173</v>
      </c>
      <c r="E392" s="129">
        <f t="shared" si="58"/>
        <v>141.06817329819569</v>
      </c>
      <c r="F392" s="129">
        <f t="shared" si="58"/>
        <v>0</v>
      </c>
      <c r="G392" s="129">
        <f t="shared" si="58"/>
        <v>9.2401850624516104</v>
      </c>
      <c r="H392" s="130">
        <f t="shared" si="58"/>
        <v>0</v>
      </c>
      <c r="I392" s="131">
        <f>SUM(I371:I391)</f>
        <v>242.7611203655091</v>
      </c>
    </row>
    <row r="393" spans="1:9" ht="15" thickBot="1" x14ac:dyDescent="0.35">
      <c r="A393" s="61" t="s">
        <v>86</v>
      </c>
      <c r="B393" s="98">
        <f>IF($I392=0,"-",B392/$I392)</f>
        <v>0.10051684611014011</v>
      </c>
      <c r="C393" s="98">
        <f t="shared" ref="C393:H393" si="59">IF($I392=0,"-",C392/$I392)</f>
        <v>5.9945314754498748E-3</v>
      </c>
      <c r="D393" s="98">
        <f t="shared" si="59"/>
        <v>0.27432704442227462</v>
      </c>
      <c r="E393" s="98">
        <f t="shared" si="59"/>
        <v>0.58109870759287496</v>
      </c>
      <c r="F393" s="98">
        <f t="shared" si="59"/>
        <v>0</v>
      </c>
      <c r="G393" s="98">
        <f t="shared" si="59"/>
        <v>3.8062870399260332E-2</v>
      </c>
      <c r="H393" s="98">
        <f t="shared" si="59"/>
        <v>0</v>
      </c>
      <c r="I393" s="100">
        <f>SUM(B393:H393)</f>
        <v>0.99999999999999989</v>
      </c>
    </row>
    <row r="394" spans="1:9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</row>
    <row r="395" spans="1:9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</row>
    <row r="396" spans="1:9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</row>
    <row r="397" spans="1:9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+B397+C397+D397+E397+G397+H397</f>
        <v>0</v>
      </c>
    </row>
    <row r="398" spans="1:9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60">+B398+C398+D398+E398+G398+H398</f>
        <v>0</v>
      </c>
    </row>
    <row r="399" spans="1:9" x14ac:dyDescent="0.25">
      <c r="A399" s="29" t="s">
        <v>8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60"/>
        <v>0</v>
      </c>
    </row>
    <row r="400" spans="1:9" x14ac:dyDescent="0.25">
      <c r="A400" s="21" t="s">
        <v>9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60"/>
        <v>0</v>
      </c>
    </row>
    <row r="401" spans="1:9" x14ac:dyDescent="0.25">
      <c r="A401" s="29" t="s">
        <v>10</v>
      </c>
      <c r="B401" s="18">
        <v>0</v>
      </c>
      <c r="C401" s="18">
        <v>0</v>
      </c>
      <c r="D401" s="18">
        <v>0</v>
      </c>
      <c r="E401" s="18">
        <v>0</v>
      </c>
      <c r="F401" s="214"/>
      <c r="G401" s="18">
        <v>0</v>
      </c>
      <c r="H401" s="30">
        <v>0</v>
      </c>
      <c r="I401" s="16">
        <f t="shared" si="60"/>
        <v>0</v>
      </c>
    </row>
    <row r="402" spans="1:9" x14ac:dyDescent="0.25">
      <c r="A402" s="21" t="s">
        <v>11</v>
      </c>
      <c r="B402" s="22">
        <v>1.0861644452379266E-8</v>
      </c>
      <c r="C402" s="22">
        <v>0</v>
      </c>
      <c r="D402" s="22">
        <v>0</v>
      </c>
      <c r="E402" s="22">
        <v>1.8063807163780327E-2</v>
      </c>
      <c r="F402" s="214"/>
      <c r="G402" s="22">
        <v>0</v>
      </c>
      <c r="H402" s="23">
        <v>0</v>
      </c>
      <c r="I402" s="24">
        <f t="shared" si="60"/>
        <v>1.8063818025424779E-2</v>
      </c>
    </row>
    <row r="403" spans="1:9" x14ac:dyDescent="0.25">
      <c r="A403" s="29" t="s">
        <v>12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60"/>
        <v>0</v>
      </c>
    </row>
    <row r="404" spans="1:9" x14ac:dyDescent="0.25">
      <c r="A404" s="21" t="s">
        <v>13</v>
      </c>
      <c r="B404" s="22">
        <v>7.3096906887087733E-9</v>
      </c>
      <c r="C404" s="22">
        <v>0</v>
      </c>
      <c r="D404" s="22">
        <v>0</v>
      </c>
      <c r="E404" s="22">
        <v>9.2816213513122039E-2</v>
      </c>
      <c r="F404" s="214"/>
      <c r="G404" s="22">
        <v>0</v>
      </c>
      <c r="H404" s="23">
        <v>0</v>
      </c>
      <c r="I404" s="24">
        <f t="shared" si="60"/>
        <v>9.2816220822812726E-2</v>
      </c>
    </row>
    <row r="405" spans="1:9" x14ac:dyDescent="0.25">
      <c r="A405" s="29" t="s">
        <v>14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60"/>
        <v>0</v>
      </c>
    </row>
    <row r="406" spans="1:9" x14ac:dyDescent="0.25">
      <c r="A406" s="21" t="s">
        <v>15</v>
      </c>
      <c r="B406" s="22">
        <v>32.194114415577452</v>
      </c>
      <c r="C406" s="22">
        <v>50.778892483578289</v>
      </c>
      <c r="D406" s="22">
        <v>2.699310084426065E-2</v>
      </c>
      <c r="E406" s="22">
        <v>0</v>
      </c>
      <c r="F406" s="214"/>
      <c r="G406" s="22">
        <v>0</v>
      </c>
      <c r="H406" s="23">
        <v>0</v>
      </c>
      <c r="I406" s="24">
        <f t="shared" si="60"/>
        <v>83</v>
      </c>
    </row>
    <row r="407" spans="1:9" x14ac:dyDescent="0.25">
      <c r="A407" s="29" t="s">
        <v>16</v>
      </c>
      <c r="B407" s="18">
        <v>0</v>
      </c>
      <c r="C407" s="18">
        <v>0</v>
      </c>
      <c r="D407" s="18">
        <v>0</v>
      </c>
      <c r="E407" s="18">
        <v>0</v>
      </c>
      <c r="F407" s="214"/>
      <c r="G407" s="18">
        <v>0</v>
      </c>
      <c r="H407" s="30">
        <v>0</v>
      </c>
      <c r="I407" s="16">
        <f t="shared" si="60"/>
        <v>0</v>
      </c>
    </row>
    <row r="408" spans="1:9" x14ac:dyDescent="0.25">
      <c r="A408" s="21" t="s">
        <v>17</v>
      </c>
      <c r="B408" s="22">
        <v>0</v>
      </c>
      <c r="C408" s="22">
        <v>0</v>
      </c>
      <c r="D408" s="22">
        <v>0</v>
      </c>
      <c r="E408" s="22">
        <v>0</v>
      </c>
      <c r="F408" s="214"/>
      <c r="G408" s="22">
        <v>0</v>
      </c>
      <c r="H408" s="23">
        <v>0</v>
      </c>
      <c r="I408" s="24">
        <f t="shared" si="60"/>
        <v>0</v>
      </c>
    </row>
    <row r="409" spans="1:9" x14ac:dyDescent="0.25">
      <c r="A409" s="29" t="s">
        <v>136</v>
      </c>
      <c r="B409" s="18">
        <v>15.727713987652146</v>
      </c>
      <c r="C409" s="18">
        <v>47.545103400068072</v>
      </c>
      <c r="D409" s="18">
        <v>6.7640970997166212</v>
      </c>
      <c r="E409" s="18">
        <v>0.96308551256315944</v>
      </c>
      <c r="F409" s="214"/>
      <c r="G409" s="18">
        <v>0</v>
      </c>
      <c r="H409" s="30">
        <v>0</v>
      </c>
      <c r="I409" s="16">
        <f t="shared" si="60"/>
        <v>70.999999999999986</v>
      </c>
    </row>
    <row r="410" spans="1:9" x14ac:dyDescent="0.25">
      <c r="A410" s="21" t="s">
        <v>18</v>
      </c>
      <c r="B410" s="22">
        <v>0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60"/>
        <v>0</v>
      </c>
    </row>
    <row r="411" spans="1:9" x14ac:dyDescent="0.25">
      <c r="A411" s="29" t="s">
        <v>19</v>
      </c>
      <c r="B411" s="18">
        <v>0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60"/>
        <v>0</v>
      </c>
    </row>
    <row r="412" spans="1:9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60"/>
        <v>0</v>
      </c>
    </row>
    <row r="413" spans="1:9" x14ac:dyDescent="0.25">
      <c r="A413" s="32" t="s">
        <v>58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60"/>
        <v>0</v>
      </c>
    </row>
    <row r="414" spans="1:9" x14ac:dyDescent="0.25">
      <c r="A414" s="21" t="s">
        <v>21</v>
      </c>
      <c r="B414" s="22">
        <v>0</v>
      </c>
      <c r="C414" s="22">
        <v>0</v>
      </c>
      <c r="D414" s="22">
        <v>0</v>
      </c>
      <c r="E414" s="22">
        <v>0</v>
      </c>
      <c r="F414" s="214"/>
      <c r="G414" s="22">
        <v>0</v>
      </c>
      <c r="H414" s="23">
        <v>0</v>
      </c>
      <c r="I414" s="24">
        <f t="shared" si="60"/>
        <v>0</v>
      </c>
    </row>
    <row r="415" spans="1:9" x14ac:dyDescent="0.25">
      <c r="A415" s="32" t="s">
        <v>22</v>
      </c>
      <c r="B415" s="18">
        <v>0</v>
      </c>
      <c r="C415" s="18">
        <v>0</v>
      </c>
      <c r="D415" s="18">
        <v>0</v>
      </c>
      <c r="E415" s="18">
        <v>0</v>
      </c>
      <c r="F415" s="214"/>
      <c r="G415" s="18">
        <v>0</v>
      </c>
      <c r="H415" s="30">
        <v>0</v>
      </c>
      <c r="I415" s="16">
        <f t="shared" si="60"/>
        <v>0</v>
      </c>
    </row>
    <row r="416" spans="1:9" x14ac:dyDescent="0.25">
      <c r="A416" s="21" t="s">
        <v>23</v>
      </c>
      <c r="B416" s="22">
        <v>2.8475999999999999</v>
      </c>
      <c r="C416" s="22">
        <v>0</v>
      </c>
      <c r="D416" s="22">
        <v>0</v>
      </c>
      <c r="E416" s="22">
        <v>0</v>
      </c>
      <c r="F416" s="214"/>
      <c r="G416" s="22">
        <v>0</v>
      </c>
      <c r="H416" s="23">
        <v>0</v>
      </c>
      <c r="I416" s="24">
        <f t="shared" si="60"/>
        <v>2.8475999999999999</v>
      </c>
    </row>
    <row r="417" spans="1:9" ht="14.4" thickBot="1" x14ac:dyDescent="0.3">
      <c r="A417" s="32" t="s">
        <v>24</v>
      </c>
      <c r="B417" s="18">
        <v>1.4966461957278574</v>
      </c>
      <c r="C417" s="18">
        <v>0.70523984403637596</v>
      </c>
      <c r="D417" s="18">
        <v>4.3486967574300456E-2</v>
      </c>
      <c r="E417" s="18">
        <v>56.43374503151243</v>
      </c>
      <c r="F417" s="215"/>
      <c r="G417" s="18">
        <v>10.325681961149042</v>
      </c>
      <c r="H417" s="30">
        <v>0</v>
      </c>
      <c r="I417" s="16">
        <f t="shared" si="60"/>
        <v>69.004800000000003</v>
      </c>
    </row>
    <row r="418" spans="1:9" x14ac:dyDescent="0.25">
      <c r="A418" s="128" t="s">
        <v>25</v>
      </c>
      <c r="B418" s="129">
        <f>SUM(B397:B417)</f>
        <v>52.266074617128787</v>
      </c>
      <c r="C418" s="129">
        <f t="shared" ref="C418:H418" si="61">SUM(C397:C417)</f>
        <v>99.029235727682732</v>
      </c>
      <c r="D418" s="129">
        <f t="shared" si="61"/>
        <v>6.8345771681351826</v>
      </c>
      <c r="E418" s="129">
        <f t="shared" si="61"/>
        <v>57.507710564752493</v>
      </c>
      <c r="F418" s="129">
        <f t="shared" si="61"/>
        <v>0</v>
      </c>
      <c r="G418" s="129">
        <f t="shared" si="61"/>
        <v>10.325681961149042</v>
      </c>
      <c r="H418" s="130">
        <f t="shared" si="61"/>
        <v>0</v>
      </c>
      <c r="I418" s="131">
        <f>SUM(I397:I417)</f>
        <v>225.96328003884821</v>
      </c>
    </row>
    <row r="419" spans="1:9" ht="15" thickBot="1" x14ac:dyDescent="0.35">
      <c r="A419" s="61" t="s">
        <v>86</v>
      </c>
      <c r="B419" s="98">
        <f>IF($I418=0,"-",B418/$I418)</f>
        <v>0.23130339853512069</v>
      </c>
      <c r="C419" s="98">
        <f t="shared" ref="C419:H419" si="62">IF($I418=0,"-",C418/$I418)</f>
        <v>0.43825366542146743</v>
      </c>
      <c r="D419" s="98">
        <f t="shared" si="62"/>
        <v>3.0246406261053405E-2</v>
      </c>
      <c r="E419" s="98">
        <f t="shared" si="62"/>
        <v>0.25450024692005541</v>
      </c>
      <c r="F419" s="98">
        <f t="shared" si="62"/>
        <v>0</v>
      </c>
      <c r="G419" s="98">
        <f t="shared" si="62"/>
        <v>4.569628286230322E-2</v>
      </c>
      <c r="H419" s="98">
        <f t="shared" si="62"/>
        <v>0</v>
      </c>
      <c r="I419" s="100">
        <f>SUM(B419:H419)</f>
        <v>1.0000000000000002</v>
      </c>
    </row>
    <row r="420" spans="1:9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</row>
    <row r="421" spans="1:9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</row>
    <row r="422" spans="1:9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</row>
    <row r="423" spans="1:9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+B423+C423+D423+E423+G423+H423</f>
        <v>0</v>
      </c>
    </row>
    <row r="424" spans="1:9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63">+B424+C424+D424+E424+G424+H424</f>
        <v>0</v>
      </c>
    </row>
    <row r="425" spans="1:9" x14ac:dyDescent="0.25">
      <c r="A425" s="29" t="s">
        <v>8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63"/>
        <v>0</v>
      </c>
    </row>
    <row r="426" spans="1:9" x14ac:dyDescent="0.25">
      <c r="A426" s="21" t="s">
        <v>9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63"/>
        <v>0</v>
      </c>
    </row>
    <row r="427" spans="1:9" x14ac:dyDescent="0.25">
      <c r="A427" s="29" t="s">
        <v>10</v>
      </c>
      <c r="B427" s="18">
        <v>0</v>
      </c>
      <c r="C427" s="18">
        <v>0</v>
      </c>
      <c r="D427" s="18">
        <v>0</v>
      </c>
      <c r="E427" s="18">
        <v>0</v>
      </c>
      <c r="F427" s="214"/>
      <c r="G427" s="18">
        <v>0</v>
      </c>
      <c r="H427" s="30">
        <v>0</v>
      </c>
      <c r="I427" s="16">
        <f t="shared" si="63"/>
        <v>0</v>
      </c>
    </row>
    <row r="428" spans="1:9" x14ac:dyDescent="0.25">
      <c r="A428" s="21" t="s">
        <v>11</v>
      </c>
      <c r="B428" s="22">
        <v>0</v>
      </c>
      <c r="C428" s="22">
        <v>0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24">
        <f t="shared" si="63"/>
        <v>0</v>
      </c>
    </row>
    <row r="429" spans="1:9" x14ac:dyDescent="0.25">
      <c r="A429" s="29" t="s">
        <v>12</v>
      </c>
      <c r="B429" s="18">
        <v>0</v>
      </c>
      <c r="C429" s="18">
        <v>0</v>
      </c>
      <c r="D429" s="18">
        <v>0</v>
      </c>
      <c r="E429" s="18">
        <v>0</v>
      </c>
      <c r="F429" s="214"/>
      <c r="G429" s="18">
        <v>0</v>
      </c>
      <c r="H429" s="30">
        <v>0</v>
      </c>
      <c r="I429" s="16">
        <f t="shared" si="63"/>
        <v>0</v>
      </c>
    </row>
    <row r="430" spans="1:9" x14ac:dyDescent="0.25">
      <c r="A430" s="21" t="s">
        <v>13</v>
      </c>
      <c r="B430" s="22">
        <v>7.3096896221581868E-9</v>
      </c>
      <c r="C430" s="22">
        <v>7.3096896221581868E-9</v>
      </c>
      <c r="D430" s="22">
        <v>7.3096896221581868E-9</v>
      </c>
      <c r="E430" s="22">
        <v>9.7608457592594164E-2</v>
      </c>
      <c r="F430" s="214"/>
      <c r="G430" s="22">
        <v>0</v>
      </c>
      <c r="H430" s="23">
        <v>0</v>
      </c>
      <c r="I430" s="24">
        <f t="shared" si="63"/>
        <v>9.760847952166303E-2</v>
      </c>
    </row>
    <row r="431" spans="1:9" x14ac:dyDescent="0.25">
      <c r="A431" s="29" t="s">
        <v>14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63"/>
        <v>0</v>
      </c>
    </row>
    <row r="432" spans="1:9" x14ac:dyDescent="0.25">
      <c r="A432" s="21" t="s">
        <v>15</v>
      </c>
      <c r="B432" s="22">
        <v>0.68704447748840558</v>
      </c>
      <c r="C432" s="22">
        <v>7.2324907031893107E-2</v>
      </c>
      <c r="D432" s="22">
        <v>0.24063061547970127</v>
      </c>
      <c r="E432" s="22">
        <v>0</v>
      </c>
      <c r="F432" s="214"/>
      <c r="G432" s="22">
        <v>0</v>
      </c>
      <c r="H432" s="23">
        <v>0</v>
      </c>
      <c r="I432" s="24">
        <f t="shared" si="63"/>
        <v>1</v>
      </c>
    </row>
    <row r="433" spans="1:9" x14ac:dyDescent="0.25">
      <c r="A433" s="29" t="s">
        <v>16</v>
      </c>
      <c r="B433" s="18">
        <v>0.33333333333333331</v>
      </c>
      <c r="C433" s="18">
        <v>0.33333333333333331</v>
      </c>
      <c r="D433" s="18">
        <v>0.33333333333333331</v>
      </c>
      <c r="E433" s="18">
        <v>0</v>
      </c>
      <c r="F433" s="214"/>
      <c r="G433" s="18">
        <v>0</v>
      </c>
      <c r="H433" s="30">
        <v>0</v>
      </c>
      <c r="I433" s="16">
        <f t="shared" si="63"/>
        <v>1</v>
      </c>
    </row>
    <row r="434" spans="1:9" x14ac:dyDescent="0.25">
      <c r="A434" s="21" t="s">
        <v>17</v>
      </c>
      <c r="B434" s="22">
        <v>0</v>
      </c>
      <c r="C434" s="22">
        <v>0</v>
      </c>
      <c r="D434" s="22">
        <v>0</v>
      </c>
      <c r="E434" s="22">
        <v>0</v>
      </c>
      <c r="F434" s="214"/>
      <c r="G434" s="22">
        <v>0</v>
      </c>
      <c r="H434" s="23">
        <v>0</v>
      </c>
      <c r="I434" s="24">
        <f t="shared" si="63"/>
        <v>0</v>
      </c>
    </row>
    <row r="435" spans="1:9" x14ac:dyDescent="0.25">
      <c r="A435" s="29" t="s">
        <v>136</v>
      </c>
      <c r="B435" s="18">
        <v>28.648187119724593</v>
      </c>
      <c r="C435" s="18">
        <v>23.021896927672238</v>
      </c>
      <c r="D435" s="18">
        <v>10.786752506856779</v>
      </c>
      <c r="E435" s="18">
        <v>3.5431634457463854</v>
      </c>
      <c r="F435" s="214"/>
      <c r="G435" s="18">
        <v>0</v>
      </c>
      <c r="H435" s="30">
        <v>0</v>
      </c>
      <c r="I435" s="16">
        <f t="shared" si="63"/>
        <v>65.999999999999986</v>
      </c>
    </row>
    <row r="436" spans="1:9" x14ac:dyDescent="0.25">
      <c r="A436" s="21" t="s">
        <v>18</v>
      </c>
      <c r="B436" s="22">
        <v>0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24">
        <f t="shared" si="63"/>
        <v>0</v>
      </c>
    </row>
    <row r="437" spans="1:9" x14ac:dyDescent="0.25">
      <c r="A437" s="29" t="s">
        <v>19</v>
      </c>
      <c r="B437" s="18">
        <v>0</v>
      </c>
      <c r="C437" s="18">
        <v>0</v>
      </c>
      <c r="D437" s="18">
        <v>0</v>
      </c>
      <c r="E437" s="18">
        <v>0</v>
      </c>
      <c r="F437" s="214"/>
      <c r="G437" s="18">
        <v>0</v>
      </c>
      <c r="H437" s="30">
        <v>0</v>
      </c>
      <c r="I437" s="16">
        <f t="shared" si="63"/>
        <v>0</v>
      </c>
    </row>
    <row r="438" spans="1:9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63"/>
        <v>0</v>
      </c>
    </row>
    <row r="439" spans="1:9" x14ac:dyDescent="0.25">
      <c r="A439" s="32" t="s">
        <v>58</v>
      </c>
      <c r="B439" s="18">
        <v>3.287721712352329</v>
      </c>
      <c r="C439" s="18">
        <v>0.21796468798831733</v>
      </c>
      <c r="D439" s="18">
        <v>2.4943135996593537</v>
      </c>
      <c r="E439" s="18">
        <v>0</v>
      </c>
      <c r="F439" s="214"/>
      <c r="G439" s="18">
        <v>0</v>
      </c>
      <c r="H439" s="30">
        <v>0</v>
      </c>
      <c r="I439" s="16">
        <f t="shared" si="63"/>
        <v>6</v>
      </c>
    </row>
    <row r="440" spans="1:9" x14ac:dyDescent="0.25">
      <c r="A440" s="21" t="s">
        <v>21</v>
      </c>
      <c r="B440" s="22">
        <v>0</v>
      </c>
      <c r="C440" s="22">
        <v>0</v>
      </c>
      <c r="D440" s="22">
        <v>0</v>
      </c>
      <c r="E440" s="22">
        <v>0</v>
      </c>
      <c r="F440" s="214"/>
      <c r="G440" s="22">
        <v>0</v>
      </c>
      <c r="H440" s="23">
        <v>0</v>
      </c>
      <c r="I440" s="24">
        <f t="shared" si="63"/>
        <v>0</v>
      </c>
    </row>
    <row r="441" spans="1:9" x14ac:dyDescent="0.25">
      <c r="A441" s="32" t="s">
        <v>22</v>
      </c>
      <c r="B441" s="18">
        <v>0</v>
      </c>
      <c r="C441" s="18">
        <v>0</v>
      </c>
      <c r="D441" s="18">
        <v>0</v>
      </c>
      <c r="E441" s="18">
        <v>0</v>
      </c>
      <c r="F441" s="214"/>
      <c r="G441" s="18">
        <v>0</v>
      </c>
      <c r="H441" s="30">
        <v>0</v>
      </c>
      <c r="I441" s="16">
        <f t="shared" si="63"/>
        <v>0</v>
      </c>
    </row>
    <row r="442" spans="1:9" x14ac:dyDescent="0.25">
      <c r="A442" s="21" t="s">
        <v>23</v>
      </c>
      <c r="B442" s="22">
        <v>1.3687227778202797</v>
      </c>
      <c r="C442" s="22">
        <v>3.3885111367524144E-3</v>
      </c>
      <c r="D442" s="22">
        <v>0.27308871104296784</v>
      </c>
      <c r="E442" s="22">
        <v>0</v>
      </c>
      <c r="F442" s="214"/>
      <c r="G442" s="22">
        <v>0</v>
      </c>
      <c r="H442" s="23">
        <v>0</v>
      </c>
      <c r="I442" s="24">
        <f t="shared" si="63"/>
        <v>1.6452</v>
      </c>
    </row>
    <row r="443" spans="1:9" ht="15" thickBot="1" x14ac:dyDescent="0.35">
      <c r="A443" s="32" t="s">
        <v>24</v>
      </c>
      <c r="B443" s="50">
        <v>10.598827096344714</v>
      </c>
      <c r="C443" s="50">
        <v>3.6168775077585924E-2</v>
      </c>
      <c r="D443" s="50">
        <v>39.123148311670803</v>
      </c>
      <c r="E443" s="50">
        <v>201.24191354796639</v>
      </c>
      <c r="F443" s="215"/>
      <c r="G443" s="18">
        <v>26.67104708222265</v>
      </c>
      <c r="H443" s="30">
        <v>0.10129518671789113</v>
      </c>
      <c r="I443" s="16">
        <f t="shared" si="63"/>
        <v>277.7724</v>
      </c>
    </row>
    <row r="444" spans="1:9" x14ac:dyDescent="0.25">
      <c r="A444" s="128" t="s">
        <v>25</v>
      </c>
      <c r="B444" s="129">
        <f>SUM(B423:B443)</f>
        <v>44.923836524373343</v>
      </c>
      <c r="C444" s="129">
        <f t="shared" ref="C444:H444" si="64">SUM(C423:C443)</f>
        <v>23.685077149549809</v>
      </c>
      <c r="D444" s="129">
        <f t="shared" si="64"/>
        <v>53.25126708535263</v>
      </c>
      <c r="E444" s="129">
        <f t="shared" si="64"/>
        <v>204.88268545130538</v>
      </c>
      <c r="F444" s="129">
        <f t="shared" si="64"/>
        <v>0</v>
      </c>
      <c r="G444" s="129">
        <f t="shared" si="64"/>
        <v>26.67104708222265</v>
      </c>
      <c r="H444" s="130">
        <f t="shared" si="64"/>
        <v>0.10129518671789113</v>
      </c>
      <c r="I444" s="131">
        <f>SUM(I423:I443)</f>
        <v>353.51520847952168</v>
      </c>
    </row>
    <row r="445" spans="1:9" ht="15" thickBot="1" x14ac:dyDescent="0.35">
      <c r="A445" s="61" t="s">
        <v>86</v>
      </c>
      <c r="B445" s="98">
        <f>IF($I444=0,"-",B444/$I444)</f>
        <v>0.12707752155159593</v>
      </c>
      <c r="C445" s="98">
        <f t="shared" ref="C445:H445" si="65">IF($I444=0,"-",C444/$I444)</f>
        <v>6.6998750213378241E-2</v>
      </c>
      <c r="D445" s="98">
        <f t="shared" si="65"/>
        <v>0.15063359597565193</v>
      </c>
      <c r="E445" s="98">
        <f t="shared" si="65"/>
        <v>0.57955833451271099</v>
      </c>
      <c r="F445" s="98">
        <f t="shared" si="65"/>
        <v>0</v>
      </c>
      <c r="G445" s="98">
        <f t="shared" si="65"/>
        <v>7.5445260748287279E-2</v>
      </c>
      <c r="H445" s="98">
        <f t="shared" si="65"/>
        <v>2.86536998375726E-4</v>
      </c>
      <c r="I445" s="100">
        <f>SUM(B445:H445)</f>
        <v>1</v>
      </c>
    </row>
    <row r="446" spans="1:9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</row>
    <row r="447" spans="1:9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</row>
    <row r="448" spans="1:9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</row>
    <row r="449" spans="1:9" x14ac:dyDescent="0.25">
      <c r="A449" s="13" t="s">
        <v>6</v>
      </c>
      <c r="B449" s="224"/>
      <c r="C449" s="225"/>
      <c r="D449" s="225"/>
      <c r="E449" s="226"/>
      <c r="F449" s="14">
        <v>0</v>
      </c>
      <c r="G449" s="224"/>
      <c r="H449" s="226"/>
      <c r="I449" s="16">
        <f>+F449</f>
        <v>0</v>
      </c>
    </row>
    <row r="450" spans="1: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66">+F450</f>
        <v>0</v>
      </c>
    </row>
    <row r="451" spans="1:9" x14ac:dyDescent="0.25">
      <c r="A451" s="29" t="s">
        <v>8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66"/>
        <v>0</v>
      </c>
    </row>
    <row r="452" spans="1:9" x14ac:dyDescent="0.25">
      <c r="A452" s="21" t="s">
        <v>9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66"/>
        <v>0</v>
      </c>
    </row>
    <row r="453" spans="1:9" x14ac:dyDescent="0.25">
      <c r="A453" s="29" t="s">
        <v>10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66"/>
        <v>0</v>
      </c>
    </row>
    <row r="454" spans="1:9" x14ac:dyDescent="0.25">
      <c r="A454" s="21" t="s">
        <v>11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66"/>
        <v>0</v>
      </c>
    </row>
    <row r="455" spans="1:9" x14ac:dyDescent="0.25">
      <c r="A455" s="29" t="s">
        <v>12</v>
      </c>
      <c r="B455" s="227"/>
      <c r="C455" s="228"/>
      <c r="D455" s="228"/>
      <c r="E455" s="229"/>
      <c r="F455" s="18">
        <v>0</v>
      </c>
      <c r="G455" s="227"/>
      <c r="H455" s="229"/>
      <c r="I455" s="16">
        <f t="shared" si="66"/>
        <v>0</v>
      </c>
    </row>
    <row r="456" spans="1:9" x14ac:dyDescent="0.25">
      <c r="A456" s="21" t="s">
        <v>13</v>
      </c>
      <c r="B456" s="227"/>
      <c r="C456" s="228"/>
      <c r="D456" s="228"/>
      <c r="E456" s="229"/>
      <c r="F456" s="22">
        <v>13.184961015855674</v>
      </c>
      <c r="G456" s="227"/>
      <c r="H456" s="229"/>
      <c r="I456" s="24">
        <f t="shared" si="66"/>
        <v>13.184961015855674</v>
      </c>
    </row>
    <row r="457" spans="1:9" x14ac:dyDescent="0.25">
      <c r="A457" s="29" t="s">
        <v>14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66"/>
        <v>0</v>
      </c>
    </row>
    <row r="458" spans="1:9" x14ac:dyDescent="0.25">
      <c r="A458" s="21" t="s">
        <v>15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66"/>
        <v>0</v>
      </c>
    </row>
    <row r="459" spans="1:9" x14ac:dyDescent="0.25">
      <c r="A459" s="29" t="s">
        <v>16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66"/>
        <v>0</v>
      </c>
    </row>
    <row r="460" spans="1:9" x14ac:dyDescent="0.25">
      <c r="A460" s="21" t="s">
        <v>17</v>
      </c>
      <c r="B460" s="227"/>
      <c r="C460" s="228"/>
      <c r="D460" s="228"/>
      <c r="E460" s="229"/>
      <c r="F460" s="22">
        <v>0</v>
      </c>
      <c r="G460" s="227"/>
      <c r="H460" s="229"/>
      <c r="I460" s="24">
        <f t="shared" si="66"/>
        <v>0</v>
      </c>
    </row>
    <row r="461" spans="1:9" x14ac:dyDescent="0.25">
      <c r="A461" s="29" t="s">
        <v>136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66"/>
        <v>0</v>
      </c>
    </row>
    <row r="462" spans="1:9" x14ac:dyDescent="0.25">
      <c r="A462" s="21" t="s">
        <v>18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66"/>
        <v>0</v>
      </c>
    </row>
    <row r="463" spans="1:9" x14ac:dyDescent="0.25">
      <c r="A463" s="29" t="s">
        <v>19</v>
      </c>
      <c r="B463" s="227"/>
      <c r="C463" s="228"/>
      <c r="D463" s="228"/>
      <c r="E463" s="229"/>
      <c r="F463" s="18">
        <v>0</v>
      </c>
      <c r="G463" s="227"/>
      <c r="H463" s="229"/>
      <c r="I463" s="16">
        <f t="shared" si="66"/>
        <v>0</v>
      </c>
    </row>
    <row r="464" spans="1: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66"/>
        <v>0</v>
      </c>
    </row>
    <row r="465" spans="1:9" x14ac:dyDescent="0.25">
      <c r="A465" s="32" t="s">
        <v>58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66"/>
        <v>0</v>
      </c>
    </row>
    <row r="466" spans="1:9" x14ac:dyDescent="0.25">
      <c r="A466" s="21" t="s">
        <v>21</v>
      </c>
      <c r="B466" s="227"/>
      <c r="C466" s="228"/>
      <c r="D466" s="228"/>
      <c r="E466" s="229"/>
      <c r="F466" s="22">
        <v>0</v>
      </c>
      <c r="G466" s="227"/>
      <c r="H466" s="229"/>
      <c r="I466" s="24">
        <f t="shared" si="66"/>
        <v>0</v>
      </c>
    </row>
    <row r="467" spans="1:9" x14ac:dyDescent="0.25">
      <c r="A467" s="32" t="s">
        <v>22</v>
      </c>
      <c r="B467" s="227"/>
      <c r="C467" s="228"/>
      <c r="D467" s="228"/>
      <c r="E467" s="229"/>
      <c r="F467" s="18">
        <v>0</v>
      </c>
      <c r="G467" s="227"/>
      <c r="H467" s="229"/>
      <c r="I467" s="16">
        <f t="shared" si="66"/>
        <v>0</v>
      </c>
    </row>
    <row r="468" spans="1:9" x14ac:dyDescent="0.25">
      <c r="A468" s="21" t="s">
        <v>23</v>
      </c>
      <c r="B468" s="227"/>
      <c r="C468" s="228"/>
      <c r="D468" s="228"/>
      <c r="E468" s="229"/>
      <c r="F468" s="22">
        <v>0</v>
      </c>
      <c r="G468" s="227"/>
      <c r="H468" s="229"/>
      <c r="I468" s="24">
        <f t="shared" si="66"/>
        <v>0</v>
      </c>
    </row>
    <row r="469" spans="1:9" ht="14.4" thickBot="1" x14ac:dyDescent="0.3">
      <c r="A469" s="32" t="s">
        <v>24</v>
      </c>
      <c r="B469" s="230"/>
      <c r="C469" s="231"/>
      <c r="D469" s="231"/>
      <c r="E469" s="232"/>
      <c r="F469" s="18">
        <v>54.313200000000002</v>
      </c>
      <c r="G469" s="230"/>
      <c r="H469" s="232"/>
      <c r="I469" s="16">
        <f t="shared" si="66"/>
        <v>54.313200000000002</v>
      </c>
    </row>
    <row r="470" spans="1:9" x14ac:dyDescent="0.25">
      <c r="A470" s="128" t="s">
        <v>25</v>
      </c>
      <c r="B470" s="129">
        <v>0</v>
      </c>
      <c r="C470" s="129">
        <v>0</v>
      </c>
      <c r="D470" s="129">
        <v>0</v>
      </c>
      <c r="E470" s="129">
        <v>0</v>
      </c>
      <c r="F470" s="129">
        <f>SUM(F449:F469)</f>
        <v>67.498161015855672</v>
      </c>
      <c r="G470" s="129">
        <v>0</v>
      </c>
      <c r="H470" s="129">
        <v>0</v>
      </c>
      <c r="I470" s="131">
        <f>SUM(I449:I469)</f>
        <v>67.498161015855672</v>
      </c>
    </row>
    <row r="471" spans="1:9" ht="15" thickBot="1" x14ac:dyDescent="0.35">
      <c r="A471" s="61" t="s">
        <v>86</v>
      </c>
      <c r="B471" s="98">
        <f>IF($I470=0,"-",B470/$I470)</f>
        <v>0</v>
      </c>
      <c r="C471" s="98">
        <f t="shared" ref="C471:H471" si="67">IF($I470=0,"-",C470/$I470)</f>
        <v>0</v>
      </c>
      <c r="D471" s="98">
        <f t="shared" si="67"/>
        <v>0</v>
      </c>
      <c r="E471" s="98">
        <f t="shared" si="67"/>
        <v>0</v>
      </c>
      <c r="F471" s="98">
        <f t="shared" si="67"/>
        <v>1</v>
      </c>
      <c r="G471" s="98">
        <f t="shared" si="67"/>
        <v>0</v>
      </c>
      <c r="H471" s="98">
        <f t="shared" si="67"/>
        <v>0</v>
      </c>
      <c r="I471" s="100">
        <f>SUM(B471:H471)</f>
        <v>1</v>
      </c>
    </row>
    <row r="472" spans="1: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</row>
    <row r="473" spans="1: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</row>
    <row r="474" spans="1: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</row>
    <row r="475" spans="1: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+F475</f>
        <v>0</v>
      </c>
    </row>
    <row r="476" spans="1: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68">+F476</f>
        <v>0</v>
      </c>
    </row>
    <row r="477" spans="1:9" x14ac:dyDescent="0.25">
      <c r="A477" s="29" t="s">
        <v>8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68"/>
        <v>0</v>
      </c>
    </row>
    <row r="478" spans="1:9" x14ac:dyDescent="0.25">
      <c r="A478" s="21" t="s">
        <v>9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68"/>
        <v>0</v>
      </c>
    </row>
    <row r="479" spans="1:9" x14ac:dyDescent="0.25">
      <c r="A479" s="29" t="s">
        <v>10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68"/>
        <v>0</v>
      </c>
    </row>
    <row r="480" spans="1:9" x14ac:dyDescent="0.25">
      <c r="A480" s="21" t="s">
        <v>11</v>
      </c>
      <c r="B480" s="227"/>
      <c r="C480" s="228"/>
      <c r="D480" s="228"/>
      <c r="E480" s="229"/>
      <c r="F480" s="22">
        <v>3718.9596244107502</v>
      </c>
      <c r="G480" s="227"/>
      <c r="H480" s="229"/>
      <c r="I480" s="24">
        <f t="shared" si="68"/>
        <v>3718.9596244107502</v>
      </c>
    </row>
    <row r="481" spans="1:9" x14ac:dyDescent="0.25">
      <c r="A481" s="29" t="s">
        <v>12</v>
      </c>
      <c r="B481" s="227"/>
      <c r="C481" s="228"/>
      <c r="D481" s="228"/>
      <c r="E481" s="229"/>
      <c r="F481" s="18">
        <v>0</v>
      </c>
      <c r="G481" s="227"/>
      <c r="H481" s="229"/>
      <c r="I481" s="16">
        <f t="shared" si="68"/>
        <v>0</v>
      </c>
    </row>
    <row r="482" spans="1:9" x14ac:dyDescent="0.25">
      <c r="A482" s="21" t="s">
        <v>13</v>
      </c>
      <c r="B482" s="227"/>
      <c r="C482" s="228"/>
      <c r="D482" s="228"/>
      <c r="E482" s="229"/>
      <c r="F482" s="22">
        <v>4190.6592753618243</v>
      </c>
      <c r="G482" s="227"/>
      <c r="H482" s="229"/>
      <c r="I482" s="24">
        <f t="shared" si="68"/>
        <v>4190.6592753618243</v>
      </c>
    </row>
    <row r="483" spans="1:9" x14ac:dyDescent="0.25">
      <c r="A483" s="29" t="s">
        <v>14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68"/>
        <v>0</v>
      </c>
    </row>
    <row r="484" spans="1:9" x14ac:dyDescent="0.25">
      <c r="A484" s="21" t="s">
        <v>15</v>
      </c>
      <c r="B484" s="227"/>
      <c r="C484" s="228"/>
      <c r="D484" s="228"/>
      <c r="E484" s="229"/>
      <c r="F484" s="22">
        <v>0</v>
      </c>
      <c r="G484" s="227"/>
      <c r="H484" s="229"/>
      <c r="I484" s="24">
        <f t="shared" si="68"/>
        <v>0</v>
      </c>
    </row>
    <row r="485" spans="1:9" x14ac:dyDescent="0.25">
      <c r="A485" s="29" t="s">
        <v>16</v>
      </c>
      <c r="B485" s="227"/>
      <c r="C485" s="228"/>
      <c r="D485" s="228"/>
      <c r="E485" s="229"/>
      <c r="F485" s="18">
        <v>4.3817890375856692</v>
      </c>
      <c r="G485" s="227"/>
      <c r="H485" s="229"/>
      <c r="I485" s="16">
        <f t="shared" si="68"/>
        <v>4.3817890375856692</v>
      </c>
    </row>
    <row r="486" spans="1:9" x14ac:dyDescent="0.25">
      <c r="A486" s="21" t="s">
        <v>17</v>
      </c>
      <c r="B486" s="227"/>
      <c r="C486" s="228"/>
      <c r="D486" s="228"/>
      <c r="E486" s="229"/>
      <c r="F486" s="22">
        <v>0</v>
      </c>
      <c r="G486" s="227"/>
      <c r="H486" s="229"/>
      <c r="I486" s="24">
        <f t="shared" si="68"/>
        <v>0</v>
      </c>
    </row>
    <row r="487" spans="1:9" x14ac:dyDescent="0.25">
      <c r="A487" s="29" t="s">
        <v>136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68"/>
        <v>0</v>
      </c>
    </row>
    <row r="488" spans="1:9" x14ac:dyDescent="0.25">
      <c r="A488" s="21" t="s">
        <v>18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68"/>
        <v>0</v>
      </c>
    </row>
    <row r="489" spans="1:9" x14ac:dyDescent="0.25">
      <c r="A489" s="29" t="s">
        <v>19</v>
      </c>
      <c r="B489" s="227"/>
      <c r="C489" s="228"/>
      <c r="D489" s="228"/>
      <c r="E489" s="229"/>
      <c r="F489" s="18">
        <v>0</v>
      </c>
      <c r="G489" s="227"/>
      <c r="H489" s="229"/>
      <c r="I489" s="16">
        <f t="shared" si="68"/>
        <v>0</v>
      </c>
    </row>
    <row r="490" spans="1: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68"/>
        <v>0</v>
      </c>
    </row>
    <row r="491" spans="1:9" x14ac:dyDescent="0.25">
      <c r="A491" s="32" t="s">
        <v>58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68"/>
        <v>0</v>
      </c>
    </row>
    <row r="492" spans="1:9" x14ac:dyDescent="0.25">
      <c r="A492" s="21" t="s">
        <v>21</v>
      </c>
      <c r="B492" s="227"/>
      <c r="C492" s="228"/>
      <c r="D492" s="228"/>
      <c r="E492" s="229"/>
      <c r="F492" s="22">
        <v>8</v>
      </c>
      <c r="G492" s="227"/>
      <c r="H492" s="229"/>
      <c r="I492" s="24">
        <f t="shared" si="68"/>
        <v>8</v>
      </c>
    </row>
    <row r="493" spans="1:9" x14ac:dyDescent="0.25">
      <c r="A493" s="32" t="s">
        <v>22</v>
      </c>
      <c r="B493" s="227"/>
      <c r="C493" s="228"/>
      <c r="D493" s="228"/>
      <c r="E493" s="229"/>
      <c r="F493" s="18">
        <v>0</v>
      </c>
      <c r="G493" s="227"/>
      <c r="H493" s="229"/>
      <c r="I493" s="16">
        <f t="shared" si="68"/>
        <v>0</v>
      </c>
    </row>
    <row r="494" spans="1:9" x14ac:dyDescent="0.25">
      <c r="A494" s="21" t="s">
        <v>23</v>
      </c>
      <c r="B494" s="227"/>
      <c r="C494" s="228"/>
      <c r="D494" s="228"/>
      <c r="E494" s="229"/>
      <c r="F494" s="22">
        <v>0</v>
      </c>
      <c r="G494" s="227"/>
      <c r="H494" s="229"/>
      <c r="I494" s="24">
        <f t="shared" si="68"/>
        <v>0</v>
      </c>
    </row>
    <row r="495" spans="1:9" ht="14.4" thickBot="1" x14ac:dyDescent="0.3">
      <c r="A495" s="32" t="s">
        <v>24</v>
      </c>
      <c r="B495" s="230"/>
      <c r="C495" s="231"/>
      <c r="D495" s="231"/>
      <c r="E495" s="232"/>
      <c r="F495" s="18">
        <v>7.5060000000000002</v>
      </c>
      <c r="G495" s="230"/>
      <c r="H495" s="232"/>
      <c r="I495" s="16">
        <f t="shared" si="68"/>
        <v>7.5060000000000002</v>
      </c>
    </row>
    <row r="496" spans="1:9" x14ac:dyDescent="0.25">
      <c r="A496" s="128" t="s">
        <v>25</v>
      </c>
      <c r="B496" s="129">
        <v>0</v>
      </c>
      <c r="C496" s="129">
        <v>0</v>
      </c>
      <c r="D496" s="129">
        <v>0</v>
      </c>
      <c r="E496" s="129">
        <v>0</v>
      </c>
      <c r="F496" s="131">
        <f>SUM(F475:F495)</f>
        <v>7929.506688810161</v>
      </c>
      <c r="G496" s="129">
        <v>0</v>
      </c>
      <c r="H496" s="129">
        <v>0</v>
      </c>
      <c r="I496" s="131">
        <f>SUM(I475:I495)</f>
        <v>7929.506688810161</v>
      </c>
    </row>
    <row r="497" spans="1:9" ht="15" thickBot="1" x14ac:dyDescent="0.35">
      <c r="A497" s="61" t="s">
        <v>86</v>
      </c>
      <c r="B497" s="98">
        <f>IF($I496=0,"-",B496/$I496)</f>
        <v>0</v>
      </c>
      <c r="C497" s="98">
        <f t="shared" ref="C497:H497" si="69">IF($I496=0,"-",C496/$I496)</f>
        <v>0</v>
      </c>
      <c r="D497" s="98">
        <f t="shared" si="69"/>
        <v>0</v>
      </c>
      <c r="E497" s="98">
        <f t="shared" si="69"/>
        <v>0</v>
      </c>
      <c r="F497" s="98">
        <f t="shared" si="69"/>
        <v>1</v>
      </c>
      <c r="G497" s="98">
        <f t="shared" si="69"/>
        <v>0</v>
      </c>
      <c r="H497" s="98">
        <f t="shared" si="69"/>
        <v>0</v>
      </c>
      <c r="I497" s="100">
        <f>SUM(B497:H497)</f>
        <v>1</v>
      </c>
    </row>
    <row r="498" spans="1: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</row>
    <row r="499" spans="1: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</row>
    <row r="500" spans="1: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</row>
    <row r="501" spans="1: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+F501</f>
        <v>0</v>
      </c>
    </row>
    <row r="502" spans="1: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70">+F502</f>
        <v>0</v>
      </c>
    </row>
    <row r="503" spans="1:9" x14ac:dyDescent="0.25">
      <c r="A503" s="29" t="s">
        <v>8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70"/>
        <v>0</v>
      </c>
    </row>
    <row r="504" spans="1:9" x14ac:dyDescent="0.25">
      <c r="A504" s="21" t="s">
        <v>9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70"/>
        <v>0</v>
      </c>
    </row>
    <row r="505" spans="1:9" x14ac:dyDescent="0.25">
      <c r="A505" s="29" t="s">
        <v>10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70"/>
        <v>0</v>
      </c>
    </row>
    <row r="506" spans="1:9" x14ac:dyDescent="0.25">
      <c r="A506" s="21" t="s">
        <v>11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70"/>
        <v>0</v>
      </c>
    </row>
    <row r="507" spans="1:9" x14ac:dyDescent="0.25">
      <c r="A507" s="29" t="s">
        <v>12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70"/>
        <v>0</v>
      </c>
    </row>
    <row r="508" spans="1:9" x14ac:dyDescent="0.25">
      <c r="A508" s="21" t="s">
        <v>13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70"/>
        <v>0</v>
      </c>
    </row>
    <row r="509" spans="1:9" x14ac:dyDescent="0.25">
      <c r="A509" s="29" t="s">
        <v>14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70"/>
        <v>0</v>
      </c>
    </row>
    <row r="510" spans="1:9" x14ac:dyDescent="0.25">
      <c r="A510" s="21" t="s">
        <v>15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70"/>
        <v>0</v>
      </c>
    </row>
    <row r="511" spans="1:9" x14ac:dyDescent="0.25">
      <c r="A511" s="29" t="s">
        <v>16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70"/>
        <v>0</v>
      </c>
    </row>
    <row r="512" spans="1:9" x14ac:dyDescent="0.25">
      <c r="A512" s="21" t="s">
        <v>17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70"/>
        <v>0</v>
      </c>
    </row>
    <row r="513" spans="1:9" x14ac:dyDescent="0.25">
      <c r="A513" s="29" t="s">
        <v>136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70"/>
        <v>0</v>
      </c>
    </row>
    <row r="514" spans="1:9" x14ac:dyDescent="0.25">
      <c r="A514" s="21" t="s">
        <v>18</v>
      </c>
      <c r="B514" s="227"/>
      <c r="C514" s="228"/>
      <c r="D514" s="228"/>
      <c r="E514" s="229"/>
      <c r="F514" s="22">
        <v>0</v>
      </c>
      <c r="G514" s="227"/>
      <c r="H514" s="229"/>
      <c r="I514" s="24">
        <f>+F514</f>
        <v>0</v>
      </c>
    </row>
    <row r="515" spans="1:9" x14ac:dyDescent="0.25">
      <c r="A515" s="29" t="s">
        <v>19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70"/>
        <v>0</v>
      </c>
    </row>
    <row r="516" spans="1: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70"/>
        <v>0</v>
      </c>
    </row>
    <row r="517" spans="1:9" x14ac:dyDescent="0.25">
      <c r="A517" s="32" t="s">
        <v>58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70"/>
        <v>0</v>
      </c>
    </row>
    <row r="518" spans="1:9" x14ac:dyDescent="0.25">
      <c r="A518" s="21" t="s">
        <v>21</v>
      </c>
      <c r="B518" s="227"/>
      <c r="C518" s="228"/>
      <c r="D518" s="228"/>
      <c r="E518" s="229"/>
      <c r="F518" s="22">
        <v>0</v>
      </c>
      <c r="G518" s="227"/>
      <c r="H518" s="229"/>
      <c r="I518" s="24">
        <f t="shared" si="70"/>
        <v>0</v>
      </c>
    </row>
    <row r="519" spans="1:9" x14ac:dyDescent="0.25">
      <c r="A519" s="32" t="s">
        <v>22</v>
      </c>
      <c r="B519" s="227"/>
      <c r="C519" s="228"/>
      <c r="D519" s="228"/>
      <c r="E519" s="229"/>
      <c r="F519" s="18">
        <v>0</v>
      </c>
      <c r="G519" s="227"/>
      <c r="H519" s="229"/>
      <c r="I519" s="16">
        <f t="shared" si="70"/>
        <v>0</v>
      </c>
    </row>
    <row r="520" spans="1:9" x14ac:dyDescent="0.25">
      <c r="A520" s="21" t="s">
        <v>23</v>
      </c>
      <c r="B520" s="227"/>
      <c r="C520" s="228"/>
      <c r="D520" s="228"/>
      <c r="E520" s="229"/>
      <c r="F520" s="22">
        <v>0</v>
      </c>
      <c r="G520" s="227"/>
      <c r="H520" s="229"/>
      <c r="I520" s="24">
        <f t="shared" si="70"/>
        <v>0</v>
      </c>
    </row>
    <row r="521" spans="1:9" ht="14.4" thickBot="1" x14ac:dyDescent="0.3">
      <c r="A521" s="32" t="s">
        <v>24</v>
      </c>
      <c r="B521" s="230"/>
      <c r="C521" s="231"/>
      <c r="D521" s="231"/>
      <c r="E521" s="232"/>
      <c r="F521" s="18">
        <v>0</v>
      </c>
      <c r="G521" s="230"/>
      <c r="H521" s="232"/>
      <c r="I521" s="16">
        <f t="shared" si="70"/>
        <v>0</v>
      </c>
    </row>
    <row r="522" spans="1:9" x14ac:dyDescent="0.25">
      <c r="A522" s="128" t="s">
        <v>25</v>
      </c>
      <c r="B522" s="129">
        <v>0</v>
      </c>
      <c r="C522" s="129">
        <v>0</v>
      </c>
      <c r="D522" s="129">
        <v>0</v>
      </c>
      <c r="E522" s="129">
        <v>0</v>
      </c>
      <c r="F522" s="129">
        <f>SUM(F501:F521)</f>
        <v>0</v>
      </c>
      <c r="G522" s="129">
        <v>0</v>
      </c>
      <c r="H522" s="129">
        <v>0</v>
      </c>
      <c r="I522" s="131">
        <v>0</v>
      </c>
    </row>
    <row r="523" spans="1: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71">IF($I522=0,"-",C522/$I522)</f>
        <v>-</v>
      </c>
      <c r="D523" s="98" t="str">
        <f t="shared" si="71"/>
        <v>-</v>
      </c>
      <c r="E523" s="98" t="str">
        <f t="shared" si="71"/>
        <v>-</v>
      </c>
      <c r="F523" s="98" t="str">
        <f t="shared" si="71"/>
        <v>-</v>
      </c>
      <c r="G523" s="98" t="str">
        <f t="shared" si="71"/>
        <v>-</v>
      </c>
      <c r="H523" s="98" t="str">
        <f t="shared" si="71"/>
        <v>-</v>
      </c>
      <c r="I523" s="100">
        <f>SUM(B523:H523)</f>
        <v>0</v>
      </c>
    </row>
    <row r="524" spans="1: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</row>
    <row r="525" spans="1: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</row>
    <row r="526" spans="1: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</row>
    <row r="527" spans="1: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+F527</f>
        <v>0</v>
      </c>
    </row>
    <row r="528" spans="1: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72">+F528</f>
        <v>0</v>
      </c>
    </row>
    <row r="529" spans="1:9" x14ac:dyDescent="0.25">
      <c r="A529" s="29" t="s">
        <v>8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72"/>
        <v>0</v>
      </c>
    </row>
    <row r="530" spans="1:9" x14ac:dyDescent="0.25">
      <c r="A530" s="21" t="s">
        <v>9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72"/>
        <v>0</v>
      </c>
    </row>
    <row r="531" spans="1:9" x14ac:dyDescent="0.25">
      <c r="A531" s="29" t="s">
        <v>10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72"/>
        <v>0</v>
      </c>
    </row>
    <row r="532" spans="1:9" x14ac:dyDescent="0.25">
      <c r="A532" s="21" t="s">
        <v>11</v>
      </c>
      <c r="B532" s="227"/>
      <c r="C532" s="228"/>
      <c r="D532" s="228"/>
      <c r="E532" s="229"/>
      <c r="F532" s="22">
        <v>0.59098371165190722</v>
      </c>
      <c r="G532" s="227"/>
      <c r="H532" s="229"/>
      <c r="I532" s="24">
        <f t="shared" si="72"/>
        <v>0.59098371165190722</v>
      </c>
    </row>
    <row r="533" spans="1:9" x14ac:dyDescent="0.25">
      <c r="A533" s="29" t="s">
        <v>12</v>
      </c>
      <c r="B533" s="227"/>
      <c r="C533" s="228"/>
      <c r="D533" s="228"/>
      <c r="E533" s="229"/>
      <c r="F533" s="18">
        <v>0</v>
      </c>
      <c r="G533" s="227"/>
      <c r="H533" s="229"/>
      <c r="I533" s="16">
        <f t="shared" si="72"/>
        <v>0</v>
      </c>
    </row>
    <row r="534" spans="1:9" x14ac:dyDescent="0.25">
      <c r="A534" s="21" t="s">
        <v>13</v>
      </c>
      <c r="B534" s="227"/>
      <c r="C534" s="228"/>
      <c r="D534" s="228"/>
      <c r="E534" s="229"/>
      <c r="F534" s="22">
        <v>4.2596170868109491</v>
      </c>
      <c r="G534" s="227"/>
      <c r="H534" s="229"/>
      <c r="I534" s="24">
        <f>+F534</f>
        <v>4.2596170868109491</v>
      </c>
    </row>
    <row r="535" spans="1:9" x14ac:dyDescent="0.25">
      <c r="A535" s="29" t="s">
        <v>14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72"/>
        <v>0</v>
      </c>
    </row>
    <row r="536" spans="1:9" x14ac:dyDescent="0.25">
      <c r="A536" s="21" t="s">
        <v>15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72"/>
        <v>0</v>
      </c>
    </row>
    <row r="537" spans="1:9" x14ac:dyDescent="0.25">
      <c r="A537" s="29" t="s">
        <v>16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72"/>
        <v>0</v>
      </c>
    </row>
    <row r="538" spans="1:9" x14ac:dyDescent="0.25">
      <c r="A538" s="21" t="s">
        <v>17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72"/>
        <v>0</v>
      </c>
    </row>
    <row r="539" spans="1:9" x14ac:dyDescent="0.25">
      <c r="A539" s="29" t="s">
        <v>136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72"/>
        <v>0</v>
      </c>
    </row>
    <row r="540" spans="1:9" x14ac:dyDescent="0.25">
      <c r="A540" s="21" t="s">
        <v>18</v>
      </c>
      <c r="B540" s="227"/>
      <c r="C540" s="228"/>
      <c r="D540" s="228"/>
      <c r="E540" s="229"/>
      <c r="F540" s="22">
        <v>0</v>
      </c>
      <c r="G540" s="227"/>
      <c r="H540" s="229"/>
      <c r="I540" s="24">
        <f>+F540</f>
        <v>0</v>
      </c>
    </row>
    <row r="541" spans="1:9" x14ac:dyDescent="0.25">
      <c r="A541" s="29" t="s">
        <v>19</v>
      </c>
      <c r="B541" s="227"/>
      <c r="C541" s="228"/>
      <c r="D541" s="228"/>
      <c r="E541" s="229"/>
      <c r="F541" s="18">
        <v>0</v>
      </c>
      <c r="G541" s="227"/>
      <c r="H541" s="229"/>
      <c r="I541" s="16">
        <f>+F541</f>
        <v>0</v>
      </c>
    </row>
    <row r="542" spans="1: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72"/>
        <v>0</v>
      </c>
    </row>
    <row r="543" spans="1:9" x14ac:dyDescent="0.25">
      <c r="A543" s="32" t="s">
        <v>58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72"/>
        <v>0</v>
      </c>
    </row>
    <row r="544" spans="1:9" x14ac:dyDescent="0.25">
      <c r="A544" s="21" t="s">
        <v>21</v>
      </c>
      <c r="B544" s="227"/>
      <c r="C544" s="228"/>
      <c r="D544" s="228"/>
      <c r="E544" s="229"/>
      <c r="F544" s="22">
        <v>0</v>
      </c>
      <c r="G544" s="227"/>
      <c r="H544" s="229"/>
      <c r="I544" s="24">
        <f t="shared" si="72"/>
        <v>0</v>
      </c>
    </row>
    <row r="545" spans="1:9" x14ac:dyDescent="0.25">
      <c r="A545" s="32" t="s">
        <v>22</v>
      </c>
      <c r="B545" s="227"/>
      <c r="C545" s="228"/>
      <c r="D545" s="228"/>
      <c r="E545" s="229"/>
      <c r="F545" s="18">
        <v>0</v>
      </c>
      <c r="G545" s="227"/>
      <c r="H545" s="229"/>
      <c r="I545" s="16">
        <f t="shared" si="72"/>
        <v>0</v>
      </c>
    </row>
    <row r="546" spans="1:9" x14ac:dyDescent="0.25">
      <c r="A546" s="21" t="s">
        <v>23</v>
      </c>
      <c r="B546" s="227"/>
      <c r="C546" s="228"/>
      <c r="D546" s="228"/>
      <c r="E546" s="229"/>
      <c r="F546" s="22">
        <v>0</v>
      </c>
      <c r="G546" s="227"/>
      <c r="H546" s="229"/>
      <c r="I546" s="24">
        <f t="shared" si="72"/>
        <v>0</v>
      </c>
    </row>
    <row r="547" spans="1:9" ht="14.4" thickBot="1" x14ac:dyDescent="0.3">
      <c r="A547" s="32" t="s">
        <v>24</v>
      </c>
      <c r="B547" s="230"/>
      <c r="C547" s="231"/>
      <c r="D547" s="231"/>
      <c r="E547" s="232"/>
      <c r="F547" s="18">
        <v>0</v>
      </c>
      <c r="G547" s="230"/>
      <c r="H547" s="232"/>
      <c r="I547" s="16">
        <f t="shared" si="72"/>
        <v>0</v>
      </c>
    </row>
    <row r="548" spans="1:9" x14ac:dyDescent="0.25">
      <c r="A548" s="128" t="s">
        <v>25</v>
      </c>
      <c r="B548" s="129">
        <v>0</v>
      </c>
      <c r="C548" s="129">
        <v>0</v>
      </c>
      <c r="D548" s="129">
        <v>0</v>
      </c>
      <c r="E548" s="129">
        <v>0</v>
      </c>
      <c r="F548" s="131">
        <f>SUM(F527:F547)</f>
        <v>4.8506007984628567</v>
      </c>
      <c r="G548" s="129">
        <v>0</v>
      </c>
      <c r="H548" s="129">
        <v>0</v>
      </c>
      <c r="I548" s="131">
        <f>SUM(I527:I547)</f>
        <v>4.8506007984628567</v>
      </c>
    </row>
    <row r="549" spans="1:9" ht="15" thickBot="1" x14ac:dyDescent="0.35">
      <c r="A549" s="61" t="s">
        <v>86</v>
      </c>
      <c r="B549" s="98">
        <f>IF($I548=0,"-",B548/$I548)</f>
        <v>0</v>
      </c>
      <c r="C549" s="98">
        <f t="shared" ref="C549:H549" si="73">IF($I548=0,"-",C548/$I548)</f>
        <v>0</v>
      </c>
      <c r="D549" s="98">
        <f t="shared" si="73"/>
        <v>0</v>
      </c>
      <c r="E549" s="98">
        <f t="shared" si="73"/>
        <v>0</v>
      </c>
      <c r="F549" s="98">
        <f t="shared" si="73"/>
        <v>1</v>
      </c>
      <c r="G549" s="98">
        <f t="shared" si="73"/>
        <v>0</v>
      </c>
      <c r="H549" s="98">
        <f t="shared" si="73"/>
        <v>0</v>
      </c>
      <c r="I549" s="100">
        <f>SUM(B549:H549)</f>
        <v>1</v>
      </c>
    </row>
    <row r="550" spans="1: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</row>
    <row r="551" spans="1: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</row>
    <row r="552" spans="1: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</row>
    <row r="553" spans="1: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+F553</f>
        <v>0</v>
      </c>
    </row>
    <row r="554" spans="1: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74">+F554</f>
        <v>0</v>
      </c>
    </row>
    <row r="555" spans="1:9" x14ac:dyDescent="0.25">
      <c r="A555" s="29" t="s">
        <v>8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74"/>
        <v>0</v>
      </c>
    </row>
    <row r="556" spans="1:9" x14ac:dyDescent="0.25">
      <c r="A556" s="21" t="s">
        <v>9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74"/>
        <v>0</v>
      </c>
    </row>
    <row r="557" spans="1:9" x14ac:dyDescent="0.25">
      <c r="A557" s="29" t="s">
        <v>10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74"/>
        <v>0</v>
      </c>
    </row>
    <row r="558" spans="1:9" x14ac:dyDescent="0.25">
      <c r="A558" s="21" t="s">
        <v>11</v>
      </c>
      <c r="B558" s="227"/>
      <c r="C558" s="228"/>
      <c r="D558" s="228"/>
      <c r="E558" s="229"/>
      <c r="F558" s="22">
        <v>3.292841292654245</v>
      </c>
      <c r="G558" s="227"/>
      <c r="H558" s="229"/>
      <c r="I558" s="24">
        <f t="shared" si="74"/>
        <v>3.292841292654245</v>
      </c>
    </row>
    <row r="559" spans="1:9" x14ac:dyDescent="0.25">
      <c r="A559" s="29" t="s">
        <v>12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74"/>
        <v>0</v>
      </c>
    </row>
    <row r="560" spans="1:9" x14ac:dyDescent="0.25">
      <c r="A560" s="21" t="s">
        <v>13</v>
      </c>
      <c r="B560" s="227"/>
      <c r="C560" s="228"/>
      <c r="D560" s="228"/>
      <c r="E560" s="229"/>
      <c r="F560" s="22">
        <v>0</v>
      </c>
      <c r="G560" s="227"/>
      <c r="H560" s="229"/>
      <c r="I560" s="24">
        <f>+F560</f>
        <v>0</v>
      </c>
    </row>
    <row r="561" spans="1:9" x14ac:dyDescent="0.25">
      <c r="A561" s="29" t="s">
        <v>14</v>
      </c>
      <c r="B561" s="227"/>
      <c r="C561" s="228"/>
      <c r="D561" s="228"/>
      <c r="E561" s="229"/>
      <c r="F561" s="18">
        <v>0</v>
      </c>
      <c r="G561" s="227"/>
      <c r="H561" s="229"/>
      <c r="I561" s="16">
        <f t="shared" si="74"/>
        <v>0</v>
      </c>
    </row>
    <row r="562" spans="1:9" x14ac:dyDescent="0.25">
      <c r="A562" s="21" t="s">
        <v>15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74"/>
        <v>0</v>
      </c>
    </row>
    <row r="563" spans="1:9" x14ac:dyDescent="0.25">
      <c r="A563" s="29" t="s">
        <v>16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74"/>
        <v>0</v>
      </c>
    </row>
    <row r="564" spans="1:9" x14ac:dyDescent="0.25">
      <c r="A564" s="21" t="s">
        <v>17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74"/>
        <v>0</v>
      </c>
    </row>
    <row r="565" spans="1:9" x14ac:dyDescent="0.25">
      <c r="A565" s="29" t="s">
        <v>136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74"/>
        <v>0</v>
      </c>
    </row>
    <row r="566" spans="1:9" x14ac:dyDescent="0.25">
      <c r="A566" s="21" t="s">
        <v>18</v>
      </c>
      <c r="B566" s="227"/>
      <c r="C566" s="228"/>
      <c r="D566" s="228"/>
      <c r="E566" s="229"/>
      <c r="F566" s="22">
        <v>0</v>
      </c>
      <c r="G566" s="227"/>
      <c r="H566" s="229"/>
      <c r="I566" s="24">
        <f>+F566</f>
        <v>0</v>
      </c>
    </row>
    <row r="567" spans="1:9" x14ac:dyDescent="0.25">
      <c r="A567" s="29" t="s">
        <v>19</v>
      </c>
      <c r="B567" s="227"/>
      <c r="C567" s="228"/>
      <c r="D567" s="228"/>
      <c r="E567" s="229"/>
      <c r="F567" s="18">
        <v>0</v>
      </c>
      <c r="G567" s="227"/>
      <c r="H567" s="229"/>
      <c r="I567" s="16">
        <f>+F567</f>
        <v>0</v>
      </c>
    </row>
    <row r="568" spans="1: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74"/>
        <v>0</v>
      </c>
    </row>
    <row r="569" spans="1:9" x14ac:dyDescent="0.25">
      <c r="A569" s="32" t="s">
        <v>58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74"/>
        <v>0</v>
      </c>
    </row>
    <row r="570" spans="1:9" x14ac:dyDescent="0.25">
      <c r="A570" s="21" t="s">
        <v>21</v>
      </c>
      <c r="B570" s="227"/>
      <c r="C570" s="228"/>
      <c r="D570" s="228"/>
      <c r="E570" s="229"/>
      <c r="F570" s="22">
        <v>0</v>
      </c>
      <c r="G570" s="227"/>
      <c r="H570" s="229"/>
      <c r="I570" s="24">
        <f t="shared" si="74"/>
        <v>0</v>
      </c>
    </row>
    <row r="571" spans="1:9" x14ac:dyDescent="0.25">
      <c r="A571" s="32" t="s">
        <v>22</v>
      </c>
      <c r="B571" s="227"/>
      <c r="C571" s="228"/>
      <c r="D571" s="228"/>
      <c r="E571" s="229"/>
      <c r="F571" s="18">
        <v>0</v>
      </c>
      <c r="G571" s="227"/>
      <c r="H571" s="229"/>
      <c r="I571" s="16">
        <f t="shared" si="74"/>
        <v>0</v>
      </c>
    </row>
    <row r="572" spans="1:9" x14ac:dyDescent="0.25">
      <c r="A572" s="21" t="s">
        <v>23</v>
      </c>
      <c r="B572" s="227"/>
      <c r="C572" s="228"/>
      <c r="D572" s="228"/>
      <c r="E572" s="229"/>
      <c r="F572" s="22">
        <v>0</v>
      </c>
      <c r="G572" s="227"/>
      <c r="H572" s="229"/>
      <c r="I572" s="24">
        <f t="shared" si="74"/>
        <v>0</v>
      </c>
    </row>
    <row r="573" spans="1:9" ht="14.4" thickBot="1" x14ac:dyDescent="0.3">
      <c r="A573" s="32" t="s">
        <v>24</v>
      </c>
      <c r="B573" s="230"/>
      <c r="C573" s="231"/>
      <c r="D573" s="231"/>
      <c r="E573" s="232"/>
      <c r="F573" s="18">
        <v>0</v>
      </c>
      <c r="G573" s="230"/>
      <c r="H573" s="232"/>
      <c r="I573" s="16">
        <f t="shared" si="74"/>
        <v>0</v>
      </c>
    </row>
    <row r="574" spans="1:9" x14ac:dyDescent="0.25">
      <c r="A574" s="56" t="s">
        <v>25</v>
      </c>
      <c r="B574" s="129">
        <v>0</v>
      </c>
      <c r="C574" s="129">
        <v>0</v>
      </c>
      <c r="D574" s="129">
        <v>0</v>
      </c>
      <c r="E574" s="129">
        <v>0</v>
      </c>
      <c r="F574" s="129">
        <f>SUM(F553:F573)</f>
        <v>3.292841292654245</v>
      </c>
      <c r="G574" s="129">
        <v>0</v>
      </c>
      <c r="H574" s="129">
        <v>0</v>
      </c>
      <c r="I574" s="131">
        <v>3.292841292654245</v>
      </c>
    </row>
    <row r="575" spans="1:9" ht="15" thickBot="1" x14ac:dyDescent="0.35">
      <c r="A575" s="61" t="s">
        <v>86</v>
      </c>
      <c r="B575" s="98">
        <f>IF($I574=0,"-",B574/$I574)</f>
        <v>0</v>
      </c>
      <c r="C575" s="98">
        <f t="shared" ref="C575:H575" si="75">IF($I574=0,"-",C574/$I574)</f>
        <v>0</v>
      </c>
      <c r="D575" s="98">
        <f t="shared" si="75"/>
        <v>0</v>
      </c>
      <c r="E575" s="98">
        <f t="shared" si="75"/>
        <v>0</v>
      </c>
      <c r="F575" s="98">
        <f t="shared" si="75"/>
        <v>1</v>
      </c>
      <c r="G575" s="98">
        <f t="shared" si="75"/>
        <v>0</v>
      </c>
      <c r="H575" s="98">
        <f t="shared" si="75"/>
        <v>0</v>
      </c>
      <c r="I575" s="100">
        <f>SUM(B575:H575)</f>
        <v>1</v>
      </c>
    </row>
    <row r="576" spans="1: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</row>
    <row r="577" spans="1:9" ht="27.6" x14ac:dyDescent="0.25">
      <c r="A577" s="244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</row>
    <row r="578" spans="1:9" x14ac:dyDescent="0.25">
      <c r="A578" s="245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</row>
    <row r="579" spans="1:9" x14ac:dyDescent="0.25">
      <c r="A579" s="13" t="s">
        <v>6</v>
      </c>
      <c r="B579" s="14">
        <v>5.8790637344914467</v>
      </c>
      <c r="C579" s="14">
        <v>0</v>
      </c>
      <c r="D579" s="14">
        <v>1.1209362655085529</v>
      </c>
      <c r="E579" s="14">
        <v>0</v>
      </c>
      <c r="F579" s="213"/>
      <c r="G579" s="14">
        <v>0</v>
      </c>
      <c r="H579" s="15">
        <v>0</v>
      </c>
      <c r="I579" s="16">
        <f>SUM(B579:H579)</f>
        <v>7</v>
      </c>
    </row>
    <row r="580" spans="1:9" x14ac:dyDescent="0.25">
      <c r="A580" s="21" t="s">
        <v>7</v>
      </c>
      <c r="B580" s="22">
        <v>0.76414235901318328</v>
      </c>
      <c r="C580" s="22">
        <v>0</v>
      </c>
      <c r="D580" s="22">
        <v>0.23585764098681669</v>
      </c>
      <c r="E580" s="22">
        <v>0</v>
      </c>
      <c r="F580" s="214"/>
      <c r="G580" s="22">
        <v>0</v>
      </c>
      <c r="H580" s="23">
        <v>0</v>
      </c>
      <c r="I580" s="24">
        <f t="shared" ref="I580:I599" si="76">SUM(B580:H580)</f>
        <v>1</v>
      </c>
    </row>
    <row r="581" spans="1:9" x14ac:dyDescent="0.25">
      <c r="A581" s="29" t="s">
        <v>8</v>
      </c>
      <c r="B581" s="18">
        <v>2.4135066846776931</v>
      </c>
      <c r="C581" s="18">
        <v>0</v>
      </c>
      <c r="D581" s="18">
        <v>0.58649331532230686</v>
      </c>
      <c r="E581" s="18">
        <v>0</v>
      </c>
      <c r="F581" s="214"/>
      <c r="G581" s="18">
        <v>0</v>
      </c>
      <c r="H581" s="30">
        <v>0</v>
      </c>
      <c r="I581" s="16">
        <f t="shared" si="76"/>
        <v>3</v>
      </c>
    </row>
    <row r="582" spans="1:9" x14ac:dyDescent="0.25">
      <c r="A582" s="21" t="s">
        <v>9</v>
      </c>
      <c r="B582" s="22">
        <v>6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76"/>
        <v>6</v>
      </c>
    </row>
    <row r="583" spans="1:9" x14ac:dyDescent="0.25">
      <c r="A583" s="29" t="s">
        <v>10</v>
      </c>
      <c r="B583" s="18">
        <v>0</v>
      </c>
      <c r="C583" s="18">
        <v>0</v>
      </c>
      <c r="D583" s="18">
        <v>0</v>
      </c>
      <c r="E583" s="18">
        <v>0</v>
      </c>
      <c r="F583" s="214"/>
      <c r="G583" s="18">
        <v>0</v>
      </c>
      <c r="H583" s="30">
        <v>0</v>
      </c>
      <c r="I583" s="16">
        <f t="shared" si="76"/>
        <v>0</v>
      </c>
    </row>
    <row r="584" spans="1:9" x14ac:dyDescent="0.25">
      <c r="A584" s="21" t="s">
        <v>11</v>
      </c>
      <c r="B584" s="22">
        <v>0</v>
      </c>
      <c r="C584" s="22">
        <v>0</v>
      </c>
      <c r="D584" s="22">
        <v>1.0783063602314905E-2</v>
      </c>
      <c r="E584" s="22">
        <v>0.3152699195273026</v>
      </c>
      <c r="F584" s="214"/>
      <c r="G584" s="22">
        <v>0</v>
      </c>
      <c r="H584" s="23">
        <v>0</v>
      </c>
      <c r="I584" s="24">
        <f t="shared" si="76"/>
        <v>0.3260529831296175</v>
      </c>
    </row>
    <row r="585" spans="1:9" x14ac:dyDescent="0.25">
      <c r="A585" s="29" t="s">
        <v>12</v>
      </c>
      <c r="B585" s="18">
        <v>0</v>
      </c>
      <c r="C585" s="18">
        <v>0</v>
      </c>
      <c r="D585" s="18">
        <v>0</v>
      </c>
      <c r="E585" s="18">
        <v>6</v>
      </c>
      <c r="F585" s="214"/>
      <c r="G585" s="18">
        <v>0</v>
      </c>
      <c r="H585" s="30">
        <v>0</v>
      </c>
      <c r="I585" s="16">
        <f t="shared" si="76"/>
        <v>6</v>
      </c>
    </row>
    <row r="586" spans="1:9" x14ac:dyDescent="0.25">
      <c r="A586" s="21" t="s">
        <v>13</v>
      </c>
      <c r="B586" s="22">
        <v>0</v>
      </c>
      <c r="C586" s="22">
        <v>0</v>
      </c>
      <c r="D586" s="22">
        <v>2.9109742268044626E-2</v>
      </c>
      <c r="E586" s="22">
        <v>13.579248073677954</v>
      </c>
      <c r="F586" s="214"/>
      <c r="G586" s="22">
        <v>0</v>
      </c>
      <c r="H586" s="23">
        <v>0</v>
      </c>
      <c r="I586" s="24">
        <f t="shared" si="76"/>
        <v>13.608357815945999</v>
      </c>
    </row>
    <row r="587" spans="1:9" x14ac:dyDescent="0.25">
      <c r="A587" s="29" t="s">
        <v>14</v>
      </c>
      <c r="B587" s="18">
        <v>95.82626044167219</v>
      </c>
      <c r="C587" s="18">
        <v>1.4542444670073016</v>
      </c>
      <c r="D587" s="18">
        <v>1.7194950913205076</v>
      </c>
      <c r="E587" s="18">
        <v>0</v>
      </c>
      <c r="F587" s="214"/>
      <c r="G587" s="18">
        <v>0</v>
      </c>
      <c r="H587" s="30">
        <v>0</v>
      </c>
      <c r="I587" s="16">
        <f t="shared" si="76"/>
        <v>99</v>
      </c>
    </row>
    <row r="588" spans="1:9" x14ac:dyDescent="0.25">
      <c r="A588" s="21" t="s">
        <v>15</v>
      </c>
      <c r="B588" s="22">
        <v>201.57767339990323</v>
      </c>
      <c r="C588" s="22">
        <v>24.41605517503476</v>
      </c>
      <c r="D588" s="22">
        <v>5.264636702976869</v>
      </c>
      <c r="E588" s="22">
        <v>11.741634722085147</v>
      </c>
      <c r="F588" s="214"/>
      <c r="G588" s="22">
        <v>0</v>
      </c>
      <c r="H588" s="23">
        <v>0</v>
      </c>
      <c r="I588" s="24">
        <f t="shared" si="76"/>
        <v>243</v>
      </c>
    </row>
    <row r="589" spans="1:9" x14ac:dyDescent="0.25">
      <c r="A589" s="29" t="s">
        <v>16</v>
      </c>
      <c r="B589" s="18">
        <v>62.62854019819904</v>
      </c>
      <c r="C589" s="18">
        <v>0.33933988767666329</v>
      </c>
      <c r="D589" s="18">
        <v>7.9485894868620042</v>
      </c>
      <c r="E589" s="18">
        <v>1.0835304272622903</v>
      </c>
      <c r="F589" s="214"/>
      <c r="G589" s="18">
        <v>0</v>
      </c>
      <c r="H589" s="30">
        <v>0</v>
      </c>
      <c r="I589" s="16">
        <f t="shared" si="76"/>
        <v>72</v>
      </c>
    </row>
    <row r="590" spans="1:9" x14ac:dyDescent="0.25">
      <c r="A590" s="21" t="s">
        <v>17</v>
      </c>
      <c r="B590" s="22">
        <v>0</v>
      </c>
      <c r="C590" s="22">
        <v>0</v>
      </c>
      <c r="D590" s="22">
        <v>0</v>
      </c>
      <c r="E590" s="22">
        <v>0</v>
      </c>
      <c r="F590" s="214"/>
      <c r="G590" s="22">
        <v>0</v>
      </c>
      <c r="H590" s="23">
        <v>0</v>
      </c>
      <c r="I590" s="24">
        <f t="shared" si="76"/>
        <v>0</v>
      </c>
    </row>
    <row r="591" spans="1:9" x14ac:dyDescent="0.25">
      <c r="A591" s="29" t="s">
        <v>136</v>
      </c>
      <c r="B591" s="18">
        <v>484.24690839245989</v>
      </c>
      <c r="C591" s="18">
        <v>76.31091275693943</v>
      </c>
      <c r="D591" s="18">
        <v>14.883008679048769</v>
      </c>
      <c r="E591" s="18">
        <v>11.719170171551884</v>
      </c>
      <c r="F591" s="214"/>
      <c r="G591" s="18">
        <v>0</v>
      </c>
      <c r="H591" s="30">
        <v>0</v>
      </c>
      <c r="I591" s="16">
        <f t="shared" si="76"/>
        <v>587.16</v>
      </c>
    </row>
    <row r="592" spans="1:9" x14ac:dyDescent="0.25">
      <c r="A592" s="21" t="s">
        <v>18</v>
      </c>
      <c r="B592" s="22">
        <v>0</v>
      </c>
      <c r="C592" s="22">
        <v>0</v>
      </c>
      <c r="D592" s="22">
        <v>0</v>
      </c>
      <c r="E592" s="22">
        <v>0</v>
      </c>
      <c r="F592" s="214"/>
      <c r="G592" s="22">
        <v>0</v>
      </c>
      <c r="H592" s="23">
        <v>0</v>
      </c>
      <c r="I592" s="24">
        <f t="shared" si="76"/>
        <v>0</v>
      </c>
    </row>
    <row r="593" spans="1:9" x14ac:dyDescent="0.25">
      <c r="A593" s="29" t="s">
        <v>19</v>
      </c>
      <c r="B593" s="18">
        <v>0</v>
      </c>
      <c r="C593" s="18">
        <v>0</v>
      </c>
      <c r="D593" s="18">
        <v>0</v>
      </c>
      <c r="E593" s="18">
        <v>0</v>
      </c>
      <c r="F593" s="214"/>
      <c r="G593" s="18">
        <v>0</v>
      </c>
      <c r="H593" s="30">
        <v>0</v>
      </c>
      <c r="I593" s="16">
        <f t="shared" si="76"/>
        <v>0</v>
      </c>
    </row>
    <row r="594" spans="1:9" x14ac:dyDescent="0.25">
      <c r="A594" s="21" t="s">
        <v>20</v>
      </c>
      <c r="B594" s="22">
        <v>13.746024903699118</v>
      </c>
      <c r="C594" s="22">
        <v>0</v>
      </c>
      <c r="D594" s="22">
        <v>0.25397509630088266</v>
      </c>
      <c r="E594" s="22">
        <v>0</v>
      </c>
      <c r="F594" s="214"/>
      <c r="G594" s="22">
        <v>0</v>
      </c>
      <c r="H594" s="23">
        <v>0</v>
      </c>
      <c r="I594" s="24">
        <f t="shared" si="76"/>
        <v>14</v>
      </c>
    </row>
    <row r="595" spans="1:9" x14ac:dyDescent="0.25">
      <c r="A595" s="32" t="s">
        <v>58</v>
      </c>
      <c r="B595" s="18">
        <v>24.622792569511546</v>
      </c>
      <c r="C595" s="18">
        <v>0</v>
      </c>
      <c r="D595" s="18">
        <v>4.3772074304884514</v>
      </c>
      <c r="E595" s="18">
        <v>0</v>
      </c>
      <c r="F595" s="214"/>
      <c r="G595" s="18">
        <v>0</v>
      </c>
      <c r="H595" s="30">
        <v>0</v>
      </c>
      <c r="I595" s="16">
        <f t="shared" si="76"/>
        <v>28.999999999999996</v>
      </c>
    </row>
    <row r="596" spans="1:9" x14ac:dyDescent="0.25">
      <c r="A596" s="21" t="s">
        <v>21</v>
      </c>
      <c r="B596" s="22">
        <v>21.965637944824493</v>
      </c>
      <c r="C596" s="22">
        <v>0</v>
      </c>
      <c r="D596" s="22">
        <v>1.3548233751755037</v>
      </c>
      <c r="E596" s="22">
        <v>0</v>
      </c>
      <c r="F596" s="214"/>
      <c r="G596" s="22">
        <v>0</v>
      </c>
      <c r="H596" s="23">
        <v>0</v>
      </c>
      <c r="I596" s="24">
        <f t="shared" si="76"/>
        <v>23.320461319999996</v>
      </c>
    </row>
    <row r="597" spans="1:9" x14ac:dyDescent="0.25">
      <c r="A597" s="32" t="s">
        <v>22</v>
      </c>
      <c r="B597" s="18">
        <v>86.061369062031446</v>
      </c>
      <c r="C597" s="18">
        <v>0</v>
      </c>
      <c r="D597" s="18">
        <v>0</v>
      </c>
      <c r="E597" s="18">
        <v>0</v>
      </c>
      <c r="F597" s="214"/>
      <c r="G597" s="18">
        <v>0</v>
      </c>
      <c r="H597" s="30">
        <v>0</v>
      </c>
      <c r="I597" s="16">
        <f t="shared" si="76"/>
        <v>86.061369062031446</v>
      </c>
    </row>
    <row r="598" spans="1:9" x14ac:dyDescent="0.25">
      <c r="A598" s="21" t="s">
        <v>23</v>
      </c>
      <c r="B598" s="22">
        <v>97.947176380830669</v>
      </c>
      <c r="C598" s="22">
        <v>0.62096761916934617</v>
      </c>
      <c r="D598" s="22">
        <v>0</v>
      </c>
      <c r="E598" s="22">
        <v>0</v>
      </c>
      <c r="F598" s="214"/>
      <c r="G598" s="22">
        <v>0</v>
      </c>
      <c r="H598" s="23">
        <v>0</v>
      </c>
      <c r="I598" s="24">
        <f t="shared" si="76"/>
        <v>98.568144000000018</v>
      </c>
    </row>
    <row r="599" spans="1:9" ht="14.4" thickBot="1" x14ac:dyDescent="0.3">
      <c r="A599" s="32" t="s">
        <v>24</v>
      </c>
      <c r="B599" s="18">
        <v>130.44327978021755</v>
      </c>
      <c r="C599" s="18">
        <v>0</v>
      </c>
      <c r="D599" s="18">
        <v>287.69651132641025</v>
      </c>
      <c r="E599" s="18">
        <v>63.397785339003555</v>
      </c>
      <c r="F599" s="215"/>
      <c r="G599" s="18">
        <v>197.10471068425662</v>
      </c>
      <c r="H599" s="30">
        <v>5.1312870111943472E-2</v>
      </c>
      <c r="I599" s="16">
        <f t="shared" si="76"/>
        <v>678.69359999999995</v>
      </c>
    </row>
    <row r="600" spans="1:9" x14ac:dyDescent="0.25">
      <c r="A600" s="128" t="s">
        <v>25</v>
      </c>
      <c r="B600" s="129">
        <f>SUM(B579:B599)</f>
        <v>1234.1223758515314</v>
      </c>
      <c r="C600" s="129">
        <f t="shared" ref="C600:I600" si="77">SUM(C579:C599)</f>
        <v>103.14151990582751</v>
      </c>
      <c r="D600" s="129">
        <f t="shared" si="77"/>
        <v>325.4814272162713</v>
      </c>
      <c r="E600" s="129">
        <f t="shared" si="77"/>
        <v>107.83663865310814</v>
      </c>
      <c r="F600" s="129">
        <f t="shared" si="77"/>
        <v>0</v>
      </c>
      <c r="G600" s="129">
        <f t="shared" si="77"/>
        <v>197.10471068425662</v>
      </c>
      <c r="H600" s="130">
        <f t="shared" si="77"/>
        <v>5.1312870111943472E-2</v>
      </c>
      <c r="I600" s="131">
        <f t="shared" si="77"/>
        <v>1967.737985181107</v>
      </c>
    </row>
    <row r="601" spans="1:9" ht="15" thickBot="1" x14ac:dyDescent="0.35">
      <c r="A601" s="61" t="s">
        <v>86</v>
      </c>
      <c r="B601" s="98">
        <f>IF($I600=0,"-",B600/$I600)</f>
        <v>0.62717820418450942</v>
      </c>
      <c r="C601" s="98">
        <f t="shared" ref="C601:H601" si="78">IF($I600=0,"-",C600/$I600)</f>
        <v>5.2416287474541259E-2</v>
      </c>
      <c r="D601" s="98">
        <f t="shared" si="78"/>
        <v>0.16540892622262135</v>
      </c>
      <c r="E601" s="98">
        <f t="shared" si="78"/>
        <v>5.4802336218143927E-2</v>
      </c>
      <c r="F601" s="98">
        <f t="shared" si="78"/>
        <v>0</v>
      </c>
      <c r="G601" s="98">
        <f t="shared" si="78"/>
        <v>0.10016816881548153</v>
      </c>
      <c r="H601" s="98">
        <f t="shared" si="78"/>
        <v>2.607708470252493E-5</v>
      </c>
      <c r="I601" s="100">
        <f>SUM(B601:H601)</f>
        <v>1</v>
      </c>
    </row>
    <row r="602" spans="1:9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</row>
    <row r="603" spans="1:9" ht="27.6" x14ac:dyDescent="0.25">
      <c r="A603" s="216" t="s">
        <v>48</v>
      </c>
      <c r="B603" s="8" t="s">
        <v>0</v>
      </c>
      <c r="C603" s="8" t="s">
        <v>27</v>
      </c>
      <c r="D603" s="8" t="s">
        <v>28</v>
      </c>
      <c r="E603" s="8" t="s">
        <v>29</v>
      </c>
      <c r="F603" s="8" t="s">
        <v>26</v>
      </c>
      <c r="G603" s="8" t="s">
        <v>4</v>
      </c>
      <c r="H603" s="8" t="s">
        <v>85</v>
      </c>
      <c r="I603" s="9" t="s">
        <v>5</v>
      </c>
    </row>
    <row r="604" spans="1:9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</row>
    <row r="605" spans="1:9" x14ac:dyDescent="0.25">
      <c r="A605" s="13" t="s">
        <v>6</v>
      </c>
      <c r="B605" s="14">
        <v>374.40000000000003</v>
      </c>
      <c r="C605" s="14">
        <v>0</v>
      </c>
      <c r="D605" s="14">
        <v>25.6</v>
      </c>
      <c r="E605" s="14">
        <v>0</v>
      </c>
      <c r="F605" s="213"/>
      <c r="G605" s="14">
        <v>0</v>
      </c>
      <c r="H605" s="15">
        <v>0</v>
      </c>
      <c r="I605" s="16">
        <f>SUM(B605:H605)</f>
        <v>400.00000000000006</v>
      </c>
    </row>
    <row r="606" spans="1:9" x14ac:dyDescent="0.25">
      <c r="A606" s="21" t="s">
        <v>7</v>
      </c>
      <c r="B606" s="22">
        <v>29.015999999999998</v>
      </c>
      <c r="C606" s="22">
        <v>0</v>
      </c>
      <c r="D606" s="22">
        <v>1.984</v>
      </c>
      <c r="E606" s="22">
        <v>0</v>
      </c>
      <c r="F606" s="214"/>
      <c r="G606" s="22">
        <v>0</v>
      </c>
      <c r="H606" s="23">
        <v>0</v>
      </c>
      <c r="I606" s="24">
        <f t="shared" ref="I606:I625" si="79">SUM(B606:H606)</f>
        <v>31</v>
      </c>
    </row>
    <row r="607" spans="1:9" x14ac:dyDescent="0.25">
      <c r="A607" s="29" t="s">
        <v>8</v>
      </c>
      <c r="B607" s="18">
        <v>36.503999999999998</v>
      </c>
      <c r="C607" s="18">
        <v>0</v>
      </c>
      <c r="D607" s="18">
        <v>2.496</v>
      </c>
      <c r="E607" s="18">
        <v>0</v>
      </c>
      <c r="F607" s="214"/>
      <c r="G607" s="18">
        <v>0</v>
      </c>
      <c r="H607" s="30">
        <v>0</v>
      </c>
      <c r="I607" s="16">
        <f t="shared" si="79"/>
        <v>39</v>
      </c>
    </row>
    <row r="608" spans="1:9" x14ac:dyDescent="0.25">
      <c r="A608" s="21" t="s">
        <v>9</v>
      </c>
      <c r="B608" s="22">
        <v>275.18399999999997</v>
      </c>
      <c r="C608" s="22">
        <v>0</v>
      </c>
      <c r="D608" s="22">
        <v>18.815999999999999</v>
      </c>
      <c r="E608" s="22">
        <v>0</v>
      </c>
      <c r="F608" s="214"/>
      <c r="G608" s="22">
        <v>0</v>
      </c>
      <c r="H608" s="23">
        <v>0</v>
      </c>
      <c r="I608" s="24">
        <f t="shared" si="79"/>
        <v>293.99999999999994</v>
      </c>
    </row>
    <row r="609" spans="1:9" x14ac:dyDescent="0.25">
      <c r="A609" s="29" t="s">
        <v>10</v>
      </c>
      <c r="B609" s="18">
        <v>0</v>
      </c>
      <c r="C609" s="18">
        <v>0</v>
      </c>
      <c r="D609" s="18">
        <v>0</v>
      </c>
      <c r="E609" s="18">
        <v>0</v>
      </c>
      <c r="F609" s="214"/>
      <c r="G609" s="18">
        <v>0</v>
      </c>
      <c r="H609" s="30">
        <v>0</v>
      </c>
      <c r="I609" s="16">
        <f t="shared" si="79"/>
        <v>0</v>
      </c>
    </row>
    <row r="610" spans="1:9" x14ac:dyDescent="0.25">
      <c r="A610" s="21" t="s">
        <v>11</v>
      </c>
      <c r="B610" s="22">
        <v>0</v>
      </c>
      <c r="C610" s="22">
        <v>0</v>
      </c>
      <c r="D610" s="22">
        <v>0</v>
      </c>
      <c r="E610" s="22">
        <v>0</v>
      </c>
      <c r="F610" s="214"/>
      <c r="G610" s="22">
        <v>0</v>
      </c>
      <c r="H610" s="23">
        <v>0</v>
      </c>
      <c r="I610" s="24">
        <f t="shared" si="79"/>
        <v>0</v>
      </c>
    </row>
    <row r="611" spans="1:9" x14ac:dyDescent="0.25">
      <c r="A611" s="29" t="s">
        <v>12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79"/>
        <v>0</v>
      </c>
    </row>
    <row r="612" spans="1:9" x14ac:dyDescent="0.25">
      <c r="A612" s="21" t="s">
        <v>13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79"/>
        <v>0</v>
      </c>
    </row>
    <row r="613" spans="1:9" x14ac:dyDescent="0.25">
      <c r="A613" s="29" t="s">
        <v>14</v>
      </c>
      <c r="B613" s="18">
        <v>2508.462</v>
      </c>
      <c r="C613" s="18">
        <v>0</v>
      </c>
      <c r="D613" s="18">
        <v>197.53799999999998</v>
      </c>
      <c r="E613" s="18">
        <v>0</v>
      </c>
      <c r="F613" s="214"/>
      <c r="G613" s="18">
        <v>0</v>
      </c>
      <c r="H613" s="30">
        <v>0</v>
      </c>
      <c r="I613" s="16">
        <f t="shared" si="79"/>
        <v>2706</v>
      </c>
    </row>
    <row r="614" spans="1:9" x14ac:dyDescent="0.25">
      <c r="A614" s="21" t="s">
        <v>15</v>
      </c>
      <c r="B614" s="22">
        <v>396.75600000000003</v>
      </c>
      <c r="C614" s="22">
        <v>0</v>
      </c>
      <c r="D614" s="22">
        <v>31.244</v>
      </c>
      <c r="E614" s="22">
        <v>0</v>
      </c>
      <c r="F614" s="214"/>
      <c r="G614" s="22">
        <v>0</v>
      </c>
      <c r="H614" s="23">
        <v>0</v>
      </c>
      <c r="I614" s="24">
        <f t="shared" si="79"/>
        <v>428</v>
      </c>
    </row>
    <row r="615" spans="1:9" x14ac:dyDescent="0.25">
      <c r="A615" s="29" t="s">
        <v>16</v>
      </c>
      <c r="B615" s="18">
        <v>37.08</v>
      </c>
      <c r="C615" s="18">
        <v>0</v>
      </c>
      <c r="D615" s="18">
        <v>2.92</v>
      </c>
      <c r="E615" s="18">
        <v>0</v>
      </c>
      <c r="F615" s="214"/>
      <c r="G615" s="18">
        <v>0</v>
      </c>
      <c r="H615" s="30">
        <v>0</v>
      </c>
      <c r="I615" s="16">
        <f t="shared" si="79"/>
        <v>40</v>
      </c>
    </row>
    <row r="616" spans="1:9" x14ac:dyDescent="0.25">
      <c r="A616" s="21" t="s">
        <v>17</v>
      </c>
      <c r="B616" s="22">
        <v>0</v>
      </c>
      <c r="C616" s="22">
        <v>0</v>
      </c>
      <c r="D616" s="22">
        <v>0</v>
      </c>
      <c r="E616" s="22">
        <v>0</v>
      </c>
      <c r="F616" s="214"/>
      <c r="G616" s="22">
        <v>0</v>
      </c>
      <c r="H616" s="23">
        <v>0</v>
      </c>
      <c r="I616" s="24">
        <f t="shared" si="79"/>
        <v>0</v>
      </c>
    </row>
    <row r="617" spans="1:9" x14ac:dyDescent="0.25">
      <c r="A617" s="29" t="s">
        <v>136</v>
      </c>
      <c r="B617" s="18">
        <v>1350.2091817874268</v>
      </c>
      <c r="C617" s="18">
        <v>0</v>
      </c>
      <c r="D617" s="18">
        <v>426.38184688024006</v>
      </c>
      <c r="E617" s="18">
        <v>0</v>
      </c>
      <c r="F617" s="214"/>
      <c r="G617" s="18">
        <v>0</v>
      </c>
      <c r="H617" s="30">
        <v>0</v>
      </c>
      <c r="I617" s="16">
        <f t="shared" si="79"/>
        <v>1776.5910286676669</v>
      </c>
    </row>
    <row r="618" spans="1:9" x14ac:dyDescent="0.25">
      <c r="A618" s="21" t="s">
        <v>18</v>
      </c>
      <c r="B618" s="22">
        <v>0</v>
      </c>
      <c r="C618" s="22">
        <v>0</v>
      </c>
      <c r="D618" s="22">
        <v>0</v>
      </c>
      <c r="E618" s="22">
        <v>0</v>
      </c>
      <c r="F618" s="214"/>
      <c r="G618" s="22">
        <v>0</v>
      </c>
      <c r="H618" s="23">
        <v>0</v>
      </c>
      <c r="I618" s="24">
        <f t="shared" si="79"/>
        <v>0</v>
      </c>
    </row>
    <row r="619" spans="1:9" x14ac:dyDescent="0.25">
      <c r="A619" s="29" t="s">
        <v>19</v>
      </c>
      <c r="B619" s="18">
        <v>0</v>
      </c>
      <c r="C619" s="18">
        <v>0</v>
      </c>
      <c r="D619" s="18">
        <v>0</v>
      </c>
      <c r="E619" s="18">
        <v>0</v>
      </c>
      <c r="F619" s="214"/>
      <c r="G619" s="18">
        <v>0</v>
      </c>
      <c r="H619" s="30">
        <v>0</v>
      </c>
      <c r="I619" s="16">
        <f t="shared" si="79"/>
        <v>0</v>
      </c>
    </row>
    <row r="620" spans="1:9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79"/>
        <v>0</v>
      </c>
    </row>
    <row r="621" spans="1:9" x14ac:dyDescent="0.25">
      <c r="A621" s="32" t="s">
        <v>58</v>
      </c>
      <c r="B621" s="18">
        <v>3639.0050000000001</v>
      </c>
      <c r="C621" s="18">
        <v>0</v>
      </c>
      <c r="D621" s="18">
        <v>381.995</v>
      </c>
      <c r="E621" s="18">
        <v>0</v>
      </c>
      <c r="F621" s="214"/>
      <c r="G621" s="18">
        <v>0</v>
      </c>
      <c r="H621" s="30">
        <v>0</v>
      </c>
      <c r="I621" s="16">
        <f t="shared" si="79"/>
        <v>4021</v>
      </c>
    </row>
    <row r="622" spans="1:9" x14ac:dyDescent="0.25">
      <c r="A622" s="21" t="s">
        <v>21</v>
      </c>
      <c r="B622" s="22">
        <v>29.395026241899995</v>
      </c>
      <c r="C622" s="22">
        <v>0</v>
      </c>
      <c r="D622" s="22">
        <v>3.0856657380999994</v>
      </c>
      <c r="E622" s="22">
        <v>0</v>
      </c>
      <c r="F622" s="214"/>
      <c r="G622" s="22">
        <v>0</v>
      </c>
      <c r="H622" s="23">
        <v>0</v>
      </c>
      <c r="I622" s="24">
        <f t="shared" si="79"/>
        <v>32.480691979999996</v>
      </c>
    </row>
    <row r="623" spans="1:9" x14ac:dyDescent="0.25">
      <c r="A623" s="32" t="s">
        <v>22</v>
      </c>
      <c r="B623" s="18">
        <v>29.294005045289524</v>
      </c>
      <c r="C623" s="18">
        <v>0</v>
      </c>
      <c r="D623" s="18">
        <v>65.895136681509285</v>
      </c>
      <c r="E623" s="18">
        <v>0</v>
      </c>
      <c r="F623" s="214"/>
      <c r="G623" s="18">
        <v>0</v>
      </c>
      <c r="H623" s="30">
        <v>0</v>
      </c>
      <c r="I623" s="16">
        <f t="shared" si="79"/>
        <v>95.189141726798809</v>
      </c>
    </row>
    <row r="624" spans="1:9" x14ac:dyDescent="0.25">
      <c r="A624" s="21" t="s">
        <v>23</v>
      </c>
      <c r="B624" s="22">
        <v>50.501093760000003</v>
      </c>
      <c r="C624" s="22">
        <v>0</v>
      </c>
      <c r="D624" s="22">
        <v>11.75370624</v>
      </c>
      <c r="E624" s="22">
        <v>0</v>
      </c>
      <c r="F624" s="214"/>
      <c r="G624" s="22">
        <v>0</v>
      </c>
      <c r="H624" s="23">
        <v>0</v>
      </c>
      <c r="I624" s="24">
        <f t="shared" si="79"/>
        <v>62.254800000000003</v>
      </c>
    </row>
    <row r="625" spans="1:9" ht="14.4" thickBot="1" x14ac:dyDescent="0.3">
      <c r="A625" s="32" t="s">
        <v>24</v>
      </c>
      <c r="B625" s="18">
        <v>596.60745479835361</v>
      </c>
      <c r="C625" s="18">
        <v>0</v>
      </c>
      <c r="D625" s="18">
        <v>677.69973020783846</v>
      </c>
      <c r="E625" s="18">
        <v>329.4413552781121</v>
      </c>
      <c r="F625" s="215"/>
      <c r="G625" s="18">
        <v>86.282259715696043</v>
      </c>
      <c r="H625" s="30">
        <v>0</v>
      </c>
      <c r="I625" s="16">
        <f t="shared" si="79"/>
        <v>1690.0308</v>
      </c>
    </row>
    <row r="626" spans="1:9" x14ac:dyDescent="0.25">
      <c r="A626" s="128" t="s">
        <v>25</v>
      </c>
      <c r="B626" s="129">
        <f>SUM(B605:B625)</f>
        <v>9352.4137616329699</v>
      </c>
      <c r="C626" s="129">
        <f t="shared" ref="C626:I626" si="80">SUM(C605:C625)</f>
        <v>0</v>
      </c>
      <c r="D626" s="129">
        <f t="shared" si="80"/>
        <v>1847.4090857476876</v>
      </c>
      <c r="E626" s="129">
        <f t="shared" si="80"/>
        <v>329.4413552781121</v>
      </c>
      <c r="F626" s="129">
        <f t="shared" si="80"/>
        <v>0</v>
      </c>
      <c r="G626" s="129">
        <f t="shared" si="80"/>
        <v>86.282259715696043</v>
      </c>
      <c r="H626" s="130">
        <f t="shared" si="80"/>
        <v>0</v>
      </c>
      <c r="I626" s="131">
        <f t="shared" si="80"/>
        <v>11615.546462374465</v>
      </c>
    </row>
    <row r="627" spans="1:9" ht="15" thickBot="1" x14ac:dyDescent="0.35">
      <c r="A627" s="61" t="s">
        <v>86</v>
      </c>
      <c r="B627" s="98">
        <f>IF($I626=0,"-",B626/$I626)</f>
        <v>0.80516347568559743</v>
      </c>
      <c r="C627" s="98">
        <f t="shared" ref="C627:H627" si="81">IF($I626=0,"-",C626/$I626)</f>
        <v>0</v>
      </c>
      <c r="D627" s="98">
        <f t="shared" si="81"/>
        <v>0.15904624820983565</v>
      </c>
      <c r="E627" s="98">
        <f t="shared" si="81"/>
        <v>2.8362105592298348E-2</v>
      </c>
      <c r="F627" s="98">
        <f t="shared" si="81"/>
        <v>0</v>
      </c>
      <c r="G627" s="98">
        <f t="shared" si="81"/>
        <v>7.4281705122686168E-3</v>
      </c>
      <c r="H627" s="98">
        <f t="shared" si="81"/>
        <v>0</v>
      </c>
      <c r="I627" s="100">
        <f>SUM(B627:H627)</f>
        <v>1</v>
      </c>
    </row>
    <row r="628" spans="1:9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</row>
    <row r="629" spans="1:9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</row>
    <row r="630" spans="1:9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</row>
    <row r="631" spans="1:9" x14ac:dyDescent="0.25">
      <c r="A631" s="13" t="s">
        <v>6</v>
      </c>
      <c r="B631" s="14">
        <v>1.1992482206309583</v>
      </c>
      <c r="C631" s="14">
        <v>0</v>
      </c>
      <c r="D631" s="14">
        <v>1.800751779369042</v>
      </c>
      <c r="E631" s="14">
        <v>0</v>
      </c>
      <c r="F631" s="14">
        <v>0</v>
      </c>
      <c r="G631" s="14">
        <v>0</v>
      </c>
      <c r="H631" s="15">
        <v>0</v>
      </c>
      <c r="I631" s="16">
        <f>SUM(B631:H631)</f>
        <v>3</v>
      </c>
    </row>
    <row r="632" spans="1:9" x14ac:dyDescent="0.25">
      <c r="A632" s="21" t="s">
        <v>7</v>
      </c>
      <c r="B632" s="22">
        <v>0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82">SUM(B632:H632)</f>
        <v>0</v>
      </c>
    </row>
    <row r="633" spans="1:9" x14ac:dyDescent="0.25">
      <c r="A633" s="29" t="s">
        <v>8</v>
      </c>
      <c r="B633" s="18">
        <v>2</v>
      </c>
      <c r="C633" s="18">
        <v>0</v>
      </c>
      <c r="D633" s="18">
        <v>0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82"/>
        <v>2</v>
      </c>
    </row>
    <row r="634" spans="1:9" x14ac:dyDescent="0.25">
      <c r="A634" s="21" t="s">
        <v>9</v>
      </c>
      <c r="B634" s="22">
        <v>6.9776474869811675</v>
      </c>
      <c r="C634" s="22">
        <v>0</v>
      </c>
      <c r="D634" s="22">
        <v>2.2352513018831933E-2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82"/>
        <v>6.9999999999999991</v>
      </c>
    </row>
    <row r="635" spans="1:9" x14ac:dyDescent="0.25">
      <c r="A635" s="29" t="s">
        <v>10</v>
      </c>
      <c r="B635" s="18">
        <v>0</v>
      </c>
      <c r="C635" s="18">
        <v>0</v>
      </c>
      <c r="D635" s="18">
        <v>0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82"/>
        <v>0</v>
      </c>
    </row>
    <row r="636" spans="1:9" x14ac:dyDescent="0.25">
      <c r="A636" s="21" t="s">
        <v>11</v>
      </c>
      <c r="B636" s="22">
        <v>0</v>
      </c>
      <c r="C636" s="22">
        <v>0</v>
      </c>
      <c r="D636" s="22">
        <v>0</v>
      </c>
      <c r="E636" s="22">
        <v>8.7786172525114274</v>
      </c>
      <c r="F636" s="22">
        <v>0</v>
      </c>
      <c r="G636" s="22">
        <v>0</v>
      </c>
      <c r="H636" s="23">
        <v>0</v>
      </c>
      <c r="I636" s="24">
        <f t="shared" si="82"/>
        <v>8.7786172525114274</v>
      </c>
    </row>
    <row r="637" spans="1:9" x14ac:dyDescent="0.25">
      <c r="A637" s="29" t="s">
        <v>12</v>
      </c>
      <c r="B637" s="18">
        <v>0</v>
      </c>
      <c r="C637" s="18">
        <v>0</v>
      </c>
      <c r="D637" s="18">
        <v>0</v>
      </c>
      <c r="E637" s="18">
        <v>0</v>
      </c>
      <c r="F637" s="18">
        <v>0</v>
      </c>
      <c r="G637" s="18">
        <v>0</v>
      </c>
      <c r="H637" s="30">
        <v>0</v>
      </c>
      <c r="I637" s="16">
        <f t="shared" si="82"/>
        <v>0</v>
      </c>
    </row>
    <row r="638" spans="1:9" x14ac:dyDescent="0.25">
      <c r="A638" s="21" t="s">
        <v>13</v>
      </c>
      <c r="B638" s="22">
        <v>0</v>
      </c>
      <c r="C638" s="22">
        <v>0.37546111191588316</v>
      </c>
      <c r="D638" s="22">
        <v>0</v>
      </c>
      <c r="E638" s="22">
        <v>18.223253142464962</v>
      </c>
      <c r="F638" s="22">
        <v>719.68692086070587</v>
      </c>
      <c r="G638" s="22">
        <v>0</v>
      </c>
      <c r="H638" s="23">
        <v>0</v>
      </c>
      <c r="I638" s="24">
        <f t="shared" si="82"/>
        <v>738.28563511508673</v>
      </c>
    </row>
    <row r="639" spans="1:9" x14ac:dyDescent="0.25">
      <c r="A639" s="29" t="s">
        <v>14</v>
      </c>
      <c r="B639" s="18">
        <v>1.9558605185090303</v>
      </c>
      <c r="C639" s="18">
        <v>4.4139481490969676E-2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82"/>
        <v>2</v>
      </c>
    </row>
    <row r="640" spans="1:9" x14ac:dyDescent="0.25">
      <c r="A640" s="21" t="s">
        <v>15</v>
      </c>
      <c r="B640" s="22">
        <v>106.92212032640015</v>
      </c>
      <c r="C640" s="22">
        <v>0.46212410569123796</v>
      </c>
      <c r="D640" s="22">
        <v>8.6157555679086144</v>
      </c>
      <c r="E640" s="22">
        <v>0</v>
      </c>
      <c r="F640" s="22">
        <v>0</v>
      </c>
      <c r="G640" s="22">
        <v>0</v>
      </c>
      <c r="H640" s="23">
        <v>0</v>
      </c>
      <c r="I640" s="24">
        <f t="shared" si="82"/>
        <v>116</v>
      </c>
    </row>
    <row r="641" spans="1:9" x14ac:dyDescent="0.25">
      <c r="A641" s="29" t="s">
        <v>16</v>
      </c>
      <c r="B641" s="18">
        <v>3.8673546135269774</v>
      </c>
      <c r="C641" s="18">
        <v>0</v>
      </c>
      <c r="D641" s="18">
        <v>1.8722760140337434E-2</v>
      </c>
      <c r="E641" s="18">
        <v>0.11392262633268525</v>
      </c>
      <c r="F641" s="18">
        <v>0</v>
      </c>
      <c r="G641" s="18">
        <v>0</v>
      </c>
      <c r="H641" s="30">
        <v>0</v>
      </c>
      <c r="I641" s="16">
        <f t="shared" si="82"/>
        <v>4</v>
      </c>
    </row>
    <row r="642" spans="1:9" x14ac:dyDescent="0.25">
      <c r="A642" s="21" t="s">
        <v>17</v>
      </c>
      <c r="B642" s="22">
        <v>0</v>
      </c>
      <c r="C642" s="22">
        <v>0</v>
      </c>
      <c r="D642" s="22">
        <v>0</v>
      </c>
      <c r="E642" s="22">
        <v>0</v>
      </c>
      <c r="F642" s="22">
        <v>0</v>
      </c>
      <c r="G642" s="22">
        <v>0</v>
      </c>
      <c r="H642" s="23">
        <v>0</v>
      </c>
      <c r="I642" s="24">
        <f t="shared" si="82"/>
        <v>0</v>
      </c>
    </row>
    <row r="643" spans="1:9" x14ac:dyDescent="0.25">
      <c r="A643" s="29" t="s">
        <v>136</v>
      </c>
      <c r="B643" s="18">
        <v>17.4817348478349</v>
      </c>
      <c r="C643" s="18">
        <v>0</v>
      </c>
      <c r="D643" s="18">
        <v>4.5182651521651023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82"/>
        <v>22.000000000000004</v>
      </c>
    </row>
    <row r="644" spans="1:9" x14ac:dyDescent="0.25">
      <c r="A644" s="21" t="s">
        <v>18</v>
      </c>
      <c r="B644" s="22">
        <v>0</v>
      </c>
      <c r="C644" s="22">
        <v>0</v>
      </c>
      <c r="D644" s="22">
        <v>0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82"/>
        <v>0</v>
      </c>
    </row>
    <row r="645" spans="1:9" x14ac:dyDescent="0.25">
      <c r="A645" s="29" t="s">
        <v>19</v>
      </c>
      <c r="B645" s="18">
        <v>0</v>
      </c>
      <c r="C645" s="18">
        <v>0</v>
      </c>
      <c r="D645" s="18">
        <v>0</v>
      </c>
      <c r="E645" s="18">
        <v>0</v>
      </c>
      <c r="F645" s="18">
        <v>0</v>
      </c>
      <c r="G645" s="18">
        <v>0</v>
      </c>
      <c r="H645" s="30">
        <v>0</v>
      </c>
      <c r="I645" s="16">
        <f t="shared" si="82"/>
        <v>0</v>
      </c>
    </row>
    <row r="646" spans="1:9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82"/>
        <v>0</v>
      </c>
    </row>
    <row r="647" spans="1:9" x14ac:dyDescent="0.25">
      <c r="A647" s="32" t="s">
        <v>58</v>
      </c>
      <c r="B647" s="18">
        <v>156.68504456690073</v>
      </c>
      <c r="C647" s="18">
        <v>7.0973007343338566</v>
      </c>
      <c r="D647" s="18">
        <v>89.217654698765415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82"/>
        <v>253</v>
      </c>
    </row>
    <row r="648" spans="1:9" x14ac:dyDescent="0.25">
      <c r="A648" s="21" t="s">
        <v>21</v>
      </c>
      <c r="B648" s="22">
        <v>11.823117251553697</v>
      </c>
      <c r="C648" s="22">
        <v>0</v>
      </c>
      <c r="D648" s="22">
        <v>4.9253390291473247</v>
      </c>
      <c r="E648" s="22">
        <v>0</v>
      </c>
      <c r="F648" s="22">
        <v>9.2515437192989793</v>
      </c>
      <c r="G648" s="22">
        <v>0</v>
      </c>
      <c r="H648" s="23">
        <v>0</v>
      </c>
      <c r="I648" s="24">
        <f t="shared" si="82"/>
        <v>26</v>
      </c>
    </row>
    <row r="649" spans="1:9" x14ac:dyDescent="0.25">
      <c r="A649" s="32" t="s">
        <v>22</v>
      </c>
      <c r="B649" s="18">
        <v>1.2853188010577214</v>
      </c>
      <c r="C649" s="18">
        <v>0</v>
      </c>
      <c r="D649" s="18">
        <v>0</v>
      </c>
      <c r="E649" s="18">
        <v>0</v>
      </c>
      <c r="F649" s="18">
        <v>0</v>
      </c>
      <c r="G649" s="18">
        <v>0</v>
      </c>
      <c r="H649" s="30">
        <v>0</v>
      </c>
      <c r="I649" s="16">
        <f t="shared" si="82"/>
        <v>1.2853188010577214</v>
      </c>
    </row>
    <row r="650" spans="1:9" x14ac:dyDescent="0.25">
      <c r="A650" s="21" t="s">
        <v>23</v>
      </c>
      <c r="B650" s="22">
        <v>0.87120000000000009</v>
      </c>
      <c r="C650" s="22">
        <v>0</v>
      </c>
      <c r="D650" s="22">
        <v>0</v>
      </c>
      <c r="E650" s="22">
        <v>0</v>
      </c>
      <c r="F650" s="22">
        <v>0</v>
      </c>
      <c r="G650" s="22">
        <v>0</v>
      </c>
      <c r="H650" s="23">
        <v>0</v>
      </c>
      <c r="I650" s="24">
        <f t="shared" si="82"/>
        <v>0.87120000000000009</v>
      </c>
    </row>
    <row r="651" spans="1:9" ht="14.4" thickBot="1" x14ac:dyDescent="0.3">
      <c r="A651" s="32" t="s">
        <v>24</v>
      </c>
      <c r="B651" s="18">
        <v>61.050465827793872</v>
      </c>
      <c r="C651" s="18">
        <v>7.9324302964882978E-2</v>
      </c>
      <c r="D651" s="18">
        <v>1.2627862246221755</v>
      </c>
      <c r="E651" s="18">
        <v>101.4467576917403</v>
      </c>
      <c r="F651" s="18">
        <v>0</v>
      </c>
      <c r="G651" s="18">
        <v>34.20990133894896</v>
      </c>
      <c r="H651" s="30">
        <v>0.47996461392981649</v>
      </c>
      <c r="I651" s="16">
        <f t="shared" si="82"/>
        <v>198.5292</v>
      </c>
    </row>
    <row r="652" spans="1:9" x14ac:dyDescent="0.25">
      <c r="A652" s="128" t="s">
        <v>25</v>
      </c>
      <c r="B652" s="129">
        <f>SUM(B631:B651)</f>
        <v>372.11911246118916</v>
      </c>
      <c r="C652" s="129">
        <f t="shared" ref="C652:I652" si="83">SUM(C631:C651)</f>
        <v>8.0583497363968295</v>
      </c>
      <c r="D652" s="129">
        <f t="shared" si="83"/>
        <v>110.38162772513684</v>
      </c>
      <c r="E652" s="129">
        <f t="shared" si="83"/>
        <v>128.56255071304938</v>
      </c>
      <c r="F652" s="129">
        <f t="shared" si="83"/>
        <v>728.93846458000485</v>
      </c>
      <c r="G652" s="129">
        <f t="shared" si="83"/>
        <v>34.20990133894896</v>
      </c>
      <c r="H652" s="130">
        <f t="shared" si="83"/>
        <v>0.47996461392981649</v>
      </c>
      <c r="I652" s="131">
        <f t="shared" si="83"/>
        <v>1382.749971168656</v>
      </c>
    </row>
    <row r="653" spans="1:9" ht="15" thickBot="1" x14ac:dyDescent="0.35">
      <c r="A653" s="61" t="s">
        <v>86</v>
      </c>
      <c r="B653" s="98">
        <f>IF($I652=0,"-",B652/$I652)</f>
        <v>0.26911525598997915</v>
      </c>
      <c r="C653" s="98">
        <f t="shared" ref="C653" si="84">IF($I652=0,"-",C652/$I652)</f>
        <v>5.8277706775767789E-3</v>
      </c>
      <c r="D653" s="98">
        <f t="shared" ref="D653" si="85">IF($I652=0,"-",D652/$I652)</f>
        <v>7.9827611662754774E-2</v>
      </c>
      <c r="E653" s="98">
        <f t="shared" ref="E653" si="86">IF($I652=0,"-",E652/$I652)</f>
        <v>9.2975992329540555E-2</v>
      </c>
      <c r="F653" s="98">
        <f t="shared" ref="F653" si="87">IF($I652=0,"-",F652/$I652)</f>
        <v>0.52716577818036725</v>
      </c>
      <c r="G653" s="98">
        <f t="shared" ref="G653" si="88">IF($I652=0,"-",G652/$I652)</f>
        <v>2.4740482409871863E-2</v>
      </c>
      <c r="H653" s="98">
        <f t="shared" ref="H653" si="89">IF($I652=0,"-",H652/$I652)</f>
        <v>3.4710874990954857E-4</v>
      </c>
      <c r="I653" s="100">
        <f>SUM(B653:H653)</f>
        <v>0.99999999999999989</v>
      </c>
    </row>
    <row r="654" spans="1:9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</row>
  </sheetData>
  <mergeCells count="79">
    <mergeCell ref="B59:E79"/>
    <mergeCell ref="G59:H79"/>
    <mergeCell ref="F423:F443"/>
    <mergeCell ref="B266:I266"/>
    <mergeCell ref="B292:I292"/>
    <mergeCell ref="B110:I110"/>
    <mergeCell ref="B136:I136"/>
    <mergeCell ref="B162:I162"/>
    <mergeCell ref="B188:I188"/>
    <mergeCell ref="B240:I240"/>
    <mergeCell ref="F215:F235"/>
    <mergeCell ref="B214:I214"/>
    <mergeCell ref="F293:F313"/>
    <mergeCell ref="A1:I3"/>
    <mergeCell ref="A5:A6"/>
    <mergeCell ref="A31:A32"/>
    <mergeCell ref="F33:F53"/>
    <mergeCell ref="A57:A58"/>
    <mergeCell ref="B6:I6"/>
    <mergeCell ref="B32:I32"/>
    <mergeCell ref="B58:I58"/>
    <mergeCell ref="A83:A84"/>
    <mergeCell ref="A109:A110"/>
    <mergeCell ref="F111:F131"/>
    <mergeCell ref="A135:A136"/>
    <mergeCell ref="F137:F157"/>
    <mergeCell ref="B84:I84"/>
    <mergeCell ref="A161:A162"/>
    <mergeCell ref="F163:F183"/>
    <mergeCell ref="A187:A188"/>
    <mergeCell ref="F189:F209"/>
    <mergeCell ref="A213:A214"/>
    <mergeCell ref="A239:A240"/>
    <mergeCell ref="F241:F261"/>
    <mergeCell ref="A265:A266"/>
    <mergeCell ref="F267:F287"/>
    <mergeCell ref="A291:A292"/>
    <mergeCell ref="A317:A318"/>
    <mergeCell ref="F319:F339"/>
    <mergeCell ref="A343:A344"/>
    <mergeCell ref="F345:F365"/>
    <mergeCell ref="B318:I318"/>
    <mergeCell ref="B344:I344"/>
    <mergeCell ref="A369:A370"/>
    <mergeCell ref="F371:F391"/>
    <mergeCell ref="A395:A396"/>
    <mergeCell ref="F397:F417"/>
    <mergeCell ref="A421:A422"/>
    <mergeCell ref="B422:I422"/>
    <mergeCell ref="B370:I370"/>
    <mergeCell ref="B396:I396"/>
    <mergeCell ref="A447:A448"/>
    <mergeCell ref="B449:E469"/>
    <mergeCell ref="G449:H469"/>
    <mergeCell ref="A473:A474"/>
    <mergeCell ref="B475:E495"/>
    <mergeCell ref="G475:H495"/>
    <mergeCell ref="B448:I448"/>
    <mergeCell ref="B474:I474"/>
    <mergeCell ref="A499:A500"/>
    <mergeCell ref="B501:E521"/>
    <mergeCell ref="G501:H521"/>
    <mergeCell ref="A525:A526"/>
    <mergeCell ref="B527:E547"/>
    <mergeCell ref="G527:H547"/>
    <mergeCell ref="B526:I526"/>
    <mergeCell ref="B500:I500"/>
    <mergeCell ref="A603:A604"/>
    <mergeCell ref="F605:F625"/>
    <mergeCell ref="A629:A630"/>
    <mergeCell ref="A551:A552"/>
    <mergeCell ref="B553:E573"/>
    <mergeCell ref="B604:I604"/>
    <mergeCell ref="B630:I630"/>
    <mergeCell ref="G553:H573"/>
    <mergeCell ref="A577:A578"/>
    <mergeCell ref="F579:F599"/>
    <mergeCell ref="B552:I552"/>
    <mergeCell ref="B578:I578"/>
  </mergeCells>
  <phoneticPr fontId="0" type="noConversion"/>
  <pageMargins left="0.78740157499999996" right="0.78740157499999996" top="0.984251969" bottom="0.984251969" header="0.4921259845" footer="0.4921259845"/>
  <headerFooter alignWithMargins="0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7"/>
  <dimension ref="A1:J654"/>
  <sheetViews>
    <sheetView zoomScale="60" zoomScaleNormal="60" workbookViewId="0">
      <selection activeCell="U33" sqref="U33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  <col min="10" max="10" width="13" customWidth="1"/>
  </cols>
  <sheetData>
    <row r="1" spans="1:10" ht="15" customHeight="1" thickTop="1" x14ac:dyDescent="0.25">
      <c r="A1" s="248" t="s">
        <v>88</v>
      </c>
      <c r="B1" s="249"/>
      <c r="C1" s="249"/>
      <c r="D1" s="249"/>
      <c r="E1" s="249"/>
      <c r="F1" s="249"/>
      <c r="G1" s="249"/>
      <c r="H1" s="249"/>
      <c r="I1" s="250"/>
    </row>
    <row r="2" spans="1:10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</row>
    <row r="3" spans="1:10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</row>
    <row r="4" spans="1:10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</row>
    <row r="5" spans="1:10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</row>
    <row r="6" spans="1:10" ht="13.5" customHeight="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</row>
    <row r="7" spans="1:10" ht="13.5" customHeight="1" x14ac:dyDescent="0.25">
      <c r="A7" s="13" t="s">
        <v>6</v>
      </c>
      <c r="B7" s="14">
        <f>B33+B85</f>
        <v>370.24631195512245</v>
      </c>
      <c r="C7" s="14">
        <f>C33+C85</f>
        <v>0</v>
      </c>
      <c r="D7" s="14">
        <f>D33+D85</f>
        <v>27.753688044877595</v>
      </c>
      <c r="E7" s="14">
        <f>E33+E85</f>
        <v>0</v>
      </c>
      <c r="F7" s="14">
        <f>F59+F85</f>
        <v>0</v>
      </c>
      <c r="G7" s="14">
        <f>G33+G85</f>
        <v>0</v>
      </c>
      <c r="H7" s="14">
        <f>H33+H85</f>
        <v>0</v>
      </c>
      <c r="I7" s="16">
        <f>SUM(B7:H7)</f>
        <v>398.00000000000006</v>
      </c>
      <c r="J7" s="174">
        <v>0</v>
      </c>
    </row>
    <row r="8" spans="1:10" ht="13.5" customHeight="1" x14ac:dyDescent="0.25">
      <c r="A8" s="21" t="s">
        <v>7</v>
      </c>
      <c r="B8" s="22">
        <f t="shared" ref="B8:E23" si="0">B34+B86</f>
        <v>30.372427077039546</v>
      </c>
      <c r="C8" s="22">
        <f t="shared" si="0"/>
        <v>0</v>
      </c>
      <c r="D8" s="22">
        <f t="shared" si="0"/>
        <v>2.6275729229604501</v>
      </c>
      <c r="E8" s="22">
        <f t="shared" si="0"/>
        <v>0</v>
      </c>
      <c r="F8" s="22">
        <f t="shared" ref="F8:F27" si="1">F60+F86</f>
        <v>1</v>
      </c>
      <c r="G8" s="22">
        <f t="shared" ref="G8:H23" si="2">G34+G86</f>
        <v>0</v>
      </c>
      <c r="H8" s="22">
        <f t="shared" si="2"/>
        <v>0</v>
      </c>
      <c r="I8" s="24">
        <f t="shared" ref="I8:I27" si="3">SUM(B8:H8)</f>
        <v>34</v>
      </c>
      <c r="J8" s="174">
        <v>0</v>
      </c>
    </row>
    <row r="9" spans="1:10" ht="13.5" customHeight="1" x14ac:dyDescent="0.25">
      <c r="A9" s="29" t="s">
        <v>8</v>
      </c>
      <c r="B9" s="18">
        <f t="shared" si="0"/>
        <v>41.590511141129483</v>
      </c>
      <c r="C9" s="18">
        <f t="shared" si="0"/>
        <v>0</v>
      </c>
      <c r="D9" s="18">
        <f t="shared" si="0"/>
        <v>3.4094888588705112</v>
      </c>
      <c r="E9" s="18">
        <f t="shared" si="0"/>
        <v>0</v>
      </c>
      <c r="F9" s="18">
        <f t="shared" si="1"/>
        <v>0</v>
      </c>
      <c r="G9" s="18">
        <f t="shared" si="2"/>
        <v>0</v>
      </c>
      <c r="H9" s="18">
        <f t="shared" si="2"/>
        <v>0</v>
      </c>
      <c r="I9" s="16">
        <f t="shared" si="3"/>
        <v>44.999999999999993</v>
      </c>
      <c r="J9" s="174">
        <v>0</v>
      </c>
    </row>
    <row r="10" spans="1:10" ht="13.5" customHeight="1" x14ac:dyDescent="0.25">
      <c r="A10" s="21" t="s">
        <v>9</v>
      </c>
      <c r="B10" s="22">
        <f t="shared" si="0"/>
        <v>296.64964748698111</v>
      </c>
      <c r="C10" s="22">
        <f t="shared" si="0"/>
        <v>0</v>
      </c>
      <c r="D10" s="22">
        <f t="shared" si="0"/>
        <v>19.35035251301883</v>
      </c>
      <c r="E10" s="22">
        <f t="shared" si="0"/>
        <v>0</v>
      </c>
      <c r="F10" s="22">
        <f t="shared" si="1"/>
        <v>0</v>
      </c>
      <c r="G10" s="22">
        <f t="shared" si="2"/>
        <v>0</v>
      </c>
      <c r="H10" s="22">
        <f t="shared" si="2"/>
        <v>0</v>
      </c>
      <c r="I10" s="24">
        <f t="shared" si="3"/>
        <v>315.99999999999994</v>
      </c>
      <c r="J10" s="174">
        <v>0</v>
      </c>
    </row>
    <row r="11" spans="1:10" ht="13.5" customHeight="1" x14ac:dyDescent="0.25">
      <c r="A11" s="29" t="s">
        <v>10</v>
      </c>
      <c r="B11" s="18">
        <f t="shared" si="0"/>
        <v>0</v>
      </c>
      <c r="C11" s="18">
        <f t="shared" si="0"/>
        <v>0</v>
      </c>
      <c r="D11" s="18">
        <f t="shared" si="0"/>
        <v>0</v>
      </c>
      <c r="E11" s="18">
        <f t="shared" si="0"/>
        <v>0</v>
      </c>
      <c r="F11" s="18">
        <f t="shared" si="1"/>
        <v>0</v>
      </c>
      <c r="G11" s="18">
        <f t="shared" si="2"/>
        <v>0</v>
      </c>
      <c r="H11" s="18">
        <f t="shared" si="2"/>
        <v>0</v>
      </c>
      <c r="I11" s="16">
        <f t="shared" si="3"/>
        <v>0</v>
      </c>
      <c r="J11" s="174">
        <v>0</v>
      </c>
    </row>
    <row r="12" spans="1:10" ht="13.5" customHeight="1" x14ac:dyDescent="0.25">
      <c r="A12" s="21" t="s">
        <v>11</v>
      </c>
      <c r="B12" s="22">
        <f t="shared" si="0"/>
        <v>6.7503146770017157E-8</v>
      </c>
      <c r="C12" s="22">
        <f t="shared" si="0"/>
        <v>4.5001748423101276E-8</v>
      </c>
      <c r="D12" s="22">
        <f t="shared" si="0"/>
        <v>1.0919097881089834E-2</v>
      </c>
      <c r="E12" s="22">
        <f t="shared" si="0"/>
        <v>6.5271881527050457</v>
      </c>
      <c r="F12" s="22">
        <f t="shared" si="1"/>
        <v>3859.703328472443</v>
      </c>
      <c r="G12" s="22">
        <f t="shared" si="2"/>
        <v>0</v>
      </c>
      <c r="H12" s="22">
        <f t="shared" si="2"/>
        <v>0</v>
      </c>
      <c r="I12" s="24">
        <f t="shared" si="3"/>
        <v>3866.241435835534</v>
      </c>
      <c r="J12" s="174">
        <v>0</v>
      </c>
    </row>
    <row r="13" spans="1:10" ht="13.5" customHeight="1" x14ac:dyDescent="0.25">
      <c r="A13" s="29" t="s">
        <v>12</v>
      </c>
      <c r="B13" s="18">
        <f t="shared" si="0"/>
        <v>0</v>
      </c>
      <c r="C13" s="18">
        <f t="shared" si="0"/>
        <v>0</v>
      </c>
      <c r="D13" s="18">
        <f t="shared" si="0"/>
        <v>0</v>
      </c>
      <c r="E13" s="18">
        <f t="shared" si="0"/>
        <v>2</v>
      </c>
      <c r="F13" s="18">
        <f t="shared" si="1"/>
        <v>0</v>
      </c>
      <c r="G13" s="18">
        <f t="shared" si="2"/>
        <v>0</v>
      </c>
      <c r="H13" s="18">
        <f t="shared" si="2"/>
        <v>0</v>
      </c>
      <c r="I13" s="16">
        <f t="shared" si="3"/>
        <v>2</v>
      </c>
      <c r="J13" s="174">
        <v>0</v>
      </c>
    </row>
    <row r="14" spans="1:10" ht="13.5" customHeight="1" x14ac:dyDescent="0.25">
      <c r="A14" s="21" t="s">
        <v>13</v>
      </c>
      <c r="B14" s="22">
        <f t="shared" si="0"/>
        <v>5.5062649882353585E-8</v>
      </c>
      <c r="C14" s="22">
        <f t="shared" si="0"/>
        <v>0.51584469511059028</v>
      </c>
      <c r="D14" s="22">
        <f t="shared" si="0"/>
        <v>2.6795741346113306E-2</v>
      </c>
      <c r="E14" s="22">
        <f t="shared" si="0"/>
        <v>161.85291730851492</v>
      </c>
      <c r="F14" s="22">
        <f t="shared" si="1"/>
        <v>4648.9011433015976</v>
      </c>
      <c r="G14" s="22">
        <f t="shared" si="2"/>
        <v>0</v>
      </c>
      <c r="H14" s="22">
        <f t="shared" si="2"/>
        <v>0</v>
      </c>
      <c r="I14" s="24">
        <f t="shared" si="3"/>
        <v>4811.2967011016317</v>
      </c>
      <c r="J14" s="174">
        <v>0</v>
      </c>
    </row>
    <row r="15" spans="1:10" ht="13.5" customHeight="1" x14ac:dyDescent="0.25">
      <c r="A15" s="29" t="s">
        <v>14</v>
      </c>
      <c r="B15" s="18">
        <f t="shared" si="0"/>
        <v>2390.7321256439309</v>
      </c>
      <c r="C15" s="18">
        <f t="shared" si="0"/>
        <v>1.4116748281960361</v>
      </c>
      <c r="D15" s="18">
        <f t="shared" si="0"/>
        <v>182.85619952620635</v>
      </c>
      <c r="E15" s="18">
        <f t="shared" si="0"/>
        <v>1.6666666555555557E-9</v>
      </c>
      <c r="F15" s="18">
        <f t="shared" si="1"/>
        <v>0</v>
      </c>
      <c r="G15" s="18">
        <f t="shared" si="2"/>
        <v>0</v>
      </c>
      <c r="H15" s="18">
        <f t="shared" si="2"/>
        <v>0</v>
      </c>
      <c r="I15" s="16">
        <f t="shared" si="3"/>
        <v>2574.9999999999995</v>
      </c>
      <c r="J15" s="174">
        <v>0</v>
      </c>
    </row>
    <row r="16" spans="1:10" ht="13.5" customHeight="1" x14ac:dyDescent="0.25">
      <c r="A16" s="21" t="s">
        <v>15</v>
      </c>
      <c r="B16" s="22">
        <f t="shared" si="0"/>
        <v>734.44971564840114</v>
      </c>
      <c r="C16" s="22">
        <f t="shared" si="0"/>
        <v>277.97387637289489</v>
      </c>
      <c r="D16" s="22">
        <f t="shared" si="0"/>
        <v>212.5889838627489</v>
      </c>
      <c r="E16" s="22">
        <f t="shared" si="0"/>
        <v>8.9874241159550117</v>
      </c>
      <c r="F16" s="22">
        <f t="shared" si="1"/>
        <v>0</v>
      </c>
      <c r="G16" s="22">
        <f t="shared" si="2"/>
        <v>0</v>
      </c>
      <c r="H16" s="22">
        <f t="shared" si="2"/>
        <v>0</v>
      </c>
      <c r="I16" s="24">
        <f t="shared" si="3"/>
        <v>1234</v>
      </c>
      <c r="J16" s="174">
        <v>0</v>
      </c>
    </row>
    <row r="17" spans="1:10" ht="13.5" customHeight="1" x14ac:dyDescent="0.25">
      <c r="A17" s="29" t="s">
        <v>16</v>
      </c>
      <c r="B17" s="18">
        <f t="shared" si="0"/>
        <v>112.3400248708336</v>
      </c>
      <c r="C17" s="18">
        <f t="shared" si="0"/>
        <v>10.255091881531934</v>
      </c>
      <c r="D17" s="18">
        <f t="shared" si="0"/>
        <v>37.885139371009764</v>
      </c>
      <c r="E17" s="18">
        <f t="shared" si="0"/>
        <v>1.5197438766246791</v>
      </c>
      <c r="F17" s="18">
        <f t="shared" si="1"/>
        <v>4.0904504840199483</v>
      </c>
      <c r="G17" s="18">
        <f t="shared" si="2"/>
        <v>0</v>
      </c>
      <c r="H17" s="18">
        <f t="shared" si="2"/>
        <v>0</v>
      </c>
      <c r="I17" s="16">
        <f t="shared" si="3"/>
        <v>166.09045048401995</v>
      </c>
      <c r="J17" s="174">
        <v>0</v>
      </c>
    </row>
    <row r="18" spans="1:10" ht="13.5" customHeight="1" x14ac:dyDescent="0.25">
      <c r="A18" s="21" t="s">
        <v>17</v>
      </c>
      <c r="B18" s="22">
        <f t="shared" si="0"/>
        <v>0</v>
      </c>
      <c r="C18" s="22">
        <f t="shared" si="0"/>
        <v>0</v>
      </c>
      <c r="D18" s="22">
        <f t="shared" si="0"/>
        <v>0</v>
      </c>
      <c r="E18" s="22">
        <f t="shared" si="0"/>
        <v>0</v>
      </c>
      <c r="F18" s="22">
        <f t="shared" si="1"/>
        <v>0</v>
      </c>
      <c r="G18" s="22">
        <f t="shared" si="2"/>
        <v>0</v>
      </c>
      <c r="H18" s="22">
        <f t="shared" si="2"/>
        <v>0</v>
      </c>
      <c r="I18" s="24">
        <f t="shared" si="3"/>
        <v>0</v>
      </c>
      <c r="J18" s="174">
        <v>0</v>
      </c>
    </row>
    <row r="19" spans="1:10" ht="13.5" customHeight="1" x14ac:dyDescent="0.25">
      <c r="A19" s="29" t="s">
        <v>136</v>
      </c>
      <c r="B19" s="18">
        <f t="shared" si="0"/>
        <v>1452.3205042275272</v>
      </c>
      <c r="C19" s="18">
        <f t="shared" si="0"/>
        <v>370.99393147859411</v>
      </c>
      <c r="D19" s="18">
        <f t="shared" si="0"/>
        <v>643.50585867147106</v>
      </c>
      <c r="E19" s="18">
        <f t="shared" si="0"/>
        <v>33.556815648222248</v>
      </c>
      <c r="F19" s="18">
        <f t="shared" si="1"/>
        <v>0</v>
      </c>
      <c r="G19" s="18">
        <f t="shared" si="2"/>
        <v>0</v>
      </c>
      <c r="H19" s="18">
        <f t="shared" si="2"/>
        <v>0</v>
      </c>
      <c r="I19" s="16">
        <f t="shared" si="3"/>
        <v>2500.3771100258145</v>
      </c>
      <c r="J19" s="174">
        <v>0</v>
      </c>
    </row>
    <row r="20" spans="1:10" ht="13.5" customHeight="1" x14ac:dyDescent="0.25">
      <c r="A20" s="21" t="s">
        <v>18</v>
      </c>
      <c r="B20" s="22">
        <f t="shared" si="0"/>
        <v>0</v>
      </c>
      <c r="C20" s="22">
        <f t="shared" si="0"/>
        <v>0</v>
      </c>
      <c r="D20" s="22">
        <f t="shared" si="0"/>
        <v>0</v>
      </c>
      <c r="E20" s="22">
        <f t="shared" si="0"/>
        <v>0</v>
      </c>
      <c r="F20" s="22">
        <f t="shared" si="1"/>
        <v>0</v>
      </c>
      <c r="G20" s="22">
        <f t="shared" si="2"/>
        <v>0</v>
      </c>
      <c r="H20" s="22">
        <f t="shared" si="2"/>
        <v>0</v>
      </c>
      <c r="I20" s="24">
        <f t="shared" si="3"/>
        <v>0</v>
      </c>
      <c r="J20" s="174">
        <v>0</v>
      </c>
    </row>
    <row r="21" spans="1:10" ht="13.5" customHeight="1" x14ac:dyDescent="0.25">
      <c r="A21" s="29" t="s">
        <v>19</v>
      </c>
      <c r="B21" s="18">
        <f t="shared" si="0"/>
        <v>0</v>
      </c>
      <c r="C21" s="18">
        <f t="shared" si="0"/>
        <v>0</v>
      </c>
      <c r="D21" s="18">
        <f t="shared" si="0"/>
        <v>0</v>
      </c>
      <c r="E21" s="18">
        <f t="shared" si="0"/>
        <v>0</v>
      </c>
      <c r="F21" s="18">
        <f t="shared" si="1"/>
        <v>0</v>
      </c>
      <c r="G21" s="18">
        <f t="shared" si="2"/>
        <v>0</v>
      </c>
      <c r="H21" s="18">
        <f t="shared" si="2"/>
        <v>0</v>
      </c>
      <c r="I21" s="16">
        <f t="shared" si="3"/>
        <v>0</v>
      </c>
      <c r="J21" s="174">
        <v>0</v>
      </c>
    </row>
    <row r="22" spans="1:10" ht="13.5" customHeight="1" x14ac:dyDescent="0.25">
      <c r="A22" s="21" t="s">
        <v>20</v>
      </c>
      <c r="B22" s="22">
        <f t="shared" si="0"/>
        <v>11.880078070087654</v>
      </c>
      <c r="C22" s="22">
        <f t="shared" si="0"/>
        <v>5.2634831535988074</v>
      </c>
      <c r="D22" s="22">
        <f t="shared" si="0"/>
        <v>1.8564387685357602</v>
      </c>
      <c r="E22" s="22">
        <f t="shared" si="0"/>
        <v>7.7777777432098759E-9</v>
      </c>
      <c r="F22" s="22">
        <f t="shared" si="1"/>
        <v>0</v>
      </c>
      <c r="G22" s="22">
        <f t="shared" si="2"/>
        <v>0</v>
      </c>
      <c r="H22" s="22">
        <f t="shared" si="2"/>
        <v>0</v>
      </c>
      <c r="I22" s="24">
        <f t="shared" si="3"/>
        <v>19</v>
      </c>
      <c r="J22" s="174">
        <v>0</v>
      </c>
    </row>
    <row r="23" spans="1:10" ht="13.5" customHeight="1" x14ac:dyDescent="0.25">
      <c r="A23" s="32" t="s">
        <v>58</v>
      </c>
      <c r="B23" s="18">
        <f t="shared" si="0"/>
        <v>3510.8250234993802</v>
      </c>
      <c r="C23" s="18">
        <f t="shared" si="0"/>
        <v>8.219040330249527</v>
      </c>
      <c r="D23" s="18">
        <f t="shared" si="0"/>
        <v>441.9559361203705</v>
      </c>
      <c r="E23" s="18">
        <f t="shared" si="0"/>
        <v>4.9999998000000083E-8</v>
      </c>
      <c r="F23" s="18">
        <f t="shared" si="1"/>
        <v>0</v>
      </c>
      <c r="G23" s="18">
        <f t="shared" si="2"/>
        <v>0</v>
      </c>
      <c r="H23" s="18">
        <f t="shared" si="2"/>
        <v>0</v>
      </c>
      <c r="I23" s="16">
        <f t="shared" si="3"/>
        <v>3961</v>
      </c>
      <c r="J23" s="174">
        <v>0</v>
      </c>
    </row>
    <row r="24" spans="1:10" ht="13.5" customHeight="1" x14ac:dyDescent="0.25">
      <c r="A24" s="21" t="s">
        <v>21</v>
      </c>
      <c r="B24" s="22">
        <f t="shared" ref="B24:E27" si="4">B50+B102</f>
        <v>54.128228787006229</v>
      </c>
      <c r="C24" s="22">
        <f t="shared" si="4"/>
        <v>0.25</v>
      </c>
      <c r="D24" s="22">
        <f t="shared" si="4"/>
        <v>6.9587785436947875</v>
      </c>
      <c r="E24" s="22">
        <f t="shared" si="4"/>
        <v>0.25</v>
      </c>
      <c r="F24" s="22">
        <f t="shared" si="1"/>
        <v>15.251543719298979</v>
      </c>
      <c r="G24" s="22">
        <f t="shared" ref="G24:H27" si="5">G50+G102</f>
        <v>0</v>
      </c>
      <c r="H24" s="22">
        <f t="shared" si="5"/>
        <v>0</v>
      </c>
      <c r="I24" s="24">
        <f t="shared" si="3"/>
        <v>76.838551049999992</v>
      </c>
      <c r="J24" s="174">
        <v>0</v>
      </c>
    </row>
    <row r="25" spans="1:10" ht="13.5" customHeight="1" x14ac:dyDescent="0.25">
      <c r="A25" s="32" t="s">
        <v>22</v>
      </c>
      <c r="B25" s="18">
        <f t="shared" si="4"/>
        <v>106.01897045051238</v>
      </c>
      <c r="C25" s="18">
        <f t="shared" si="4"/>
        <v>0</v>
      </c>
      <c r="D25" s="18">
        <f t="shared" si="4"/>
        <v>57.883937582436772</v>
      </c>
      <c r="E25" s="18">
        <f t="shared" si="4"/>
        <v>0</v>
      </c>
      <c r="F25" s="18">
        <f t="shared" si="1"/>
        <v>0</v>
      </c>
      <c r="G25" s="18">
        <f t="shared" si="5"/>
        <v>0</v>
      </c>
      <c r="H25" s="18">
        <f t="shared" si="5"/>
        <v>0</v>
      </c>
      <c r="I25" s="16">
        <f t="shared" si="3"/>
        <v>163.90290803294914</v>
      </c>
      <c r="J25" s="174">
        <v>0</v>
      </c>
    </row>
    <row r="26" spans="1:10" ht="13.5" customHeight="1" x14ac:dyDescent="0.25">
      <c r="A26" s="21" t="s">
        <v>23</v>
      </c>
      <c r="B26" s="22">
        <f t="shared" si="4"/>
        <v>149.90663171168407</v>
      </c>
      <c r="C26" s="22">
        <f t="shared" si="4"/>
        <v>0.75665055325426445</v>
      </c>
      <c r="D26" s="22">
        <f t="shared" si="4"/>
        <v>10.859033727625773</v>
      </c>
      <c r="E26" s="22">
        <f t="shared" si="4"/>
        <v>7.4358963766529393E-9</v>
      </c>
      <c r="F26" s="22">
        <f t="shared" si="1"/>
        <v>0</v>
      </c>
      <c r="G26" s="22">
        <f t="shared" si="5"/>
        <v>0</v>
      </c>
      <c r="H26" s="22">
        <f t="shared" si="5"/>
        <v>0</v>
      </c>
      <c r="I26" s="24">
        <f t="shared" si="3"/>
        <v>161.52231600000002</v>
      </c>
      <c r="J26" s="174">
        <v>0</v>
      </c>
    </row>
    <row r="27" spans="1:10" ht="13.5" customHeight="1" thickBot="1" x14ac:dyDescent="0.3">
      <c r="A27" s="32" t="s">
        <v>24</v>
      </c>
      <c r="B27" s="18">
        <f t="shared" si="4"/>
        <v>815.24319165243833</v>
      </c>
      <c r="C27" s="18">
        <f t="shared" si="4"/>
        <v>7.7703879098482798</v>
      </c>
      <c r="D27" s="18">
        <f t="shared" si="4"/>
        <v>1072.7797874344155</v>
      </c>
      <c r="E27" s="18">
        <f t="shared" si="4"/>
        <v>1001.6556774977871</v>
      </c>
      <c r="F27" s="18">
        <f t="shared" si="1"/>
        <v>61.862400000000001</v>
      </c>
      <c r="G27" s="18">
        <f t="shared" si="5"/>
        <v>345.93098103994947</v>
      </c>
      <c r="H27" s="18">
        <f t="shared" si="5"/>
        <v>5.7459744655613418</v>
      </c>
      <c r="I27" s="16">
        <f t="shared" si="3"/>
        <v>3310.9884000000002</v>
      </c>
      <c r="J27" s="174">
        <v>0</v>
      </c>
    </row>
    <row r="28" spans="1:10" ht="13.5" customHeight="1" x14ac:dyDescent="0.25">
      <c r="A28" s="128" t="s">
        <v>25</v>
      </c>
      <c r="B28" s="129">
        <f>SUM(B7:B27)</f>
        <v>10076.70339234464</v>
      </c>
      <c r="C28" s="129">
        <f t="shared" ref="C28:I28" si="6">SUM(C7:C27)</f>
        <v>683.40998124828025</v>
      </c>
      <c r="D28" s="129">
        <f t="shared" si="6"/>
        <v>2722.3089107874698</v>
      </c>
      <c r="E28" s="129">
        <f t="shared" si="6"/>
        <v>1216.3497666666894</v>
      </c>
      <c r="F28" s="129">
        <f t="shared" si="6"/>
        <v>8590.8088659773603</v>
      </c>
      <c r="G28" s="129">
        <f t="shared" si="6"/>
        <v>345.93098103994947</v>
      </c>
      <c r="H28" s="129">
        <f t="shared" si="6"/>
        <v>5.7459744655613418</v>
      </c>
      <c r="I28" s="129">
        <f t="shared" si="6"/>
        <v>23641.257872529946</v>
      </c>
      <c r="J28" s="174">
        <v>0</v>
      </c>
    </row>
    <row r="29" spans="1:10" ht="13.5" customHeight="1" thickBot="1" x14ac:dyDescent="0.35">
      <c r="A29" s="61" t="s">
        <v>86</v>
      </c>
      <c r="B29" s="98">
        <f>IF($I28=0,"-",B28/$I28)</f>
        <v>0.42623380899090424</v>
      </c>
      <c r="C29" s="98">
        <f t="shared" ref="C29:H29" si="7">IF($I28=0,"-",C28/$I28)</f>
        <v>2.8907513505970053E-2</v>
      </c>
      <c r="D29" s="98">
        <f t="shared" si="7"/>
        <v>0.11515076420492276</v>
      </c>
      <c r="E29" s="98">
        <f t="shared" si="7"/>
        <v>5.1450298170472218E-2</v>
      </c>
      <c r="F29" s="98">
        <f t="shared" si="7"/>
        <v>0.36338205489308945</v>
      </c>
      <c r="G29" s="98">
        <f t="shared" si="7"/>
        <v>1.4632511641519099E-2</v>
      </c>
      <c r="H29" s="98">
        <f t="shared" si="7"/>
        <v>2.4304859312236087E-4</v>
      </c>
      <c r="I29" s="100">
        <f>SUM(B29:H29)</f>
        <v>1.0000000000000002</v>
      </c>
      <c r="J29" s="174"/>
    </row>
    <row r="30" spans="1:10" ht="13.5" customHeight="1" thickBot="1" x14ac:dyDescent="0.3"/>
    <row r="31" spans="1:10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</row>
    <row r="32" spans="1:10" ht="13.5" customHeight="1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</row>
    <row r="33" spans="1:10" ht="13.5" customHeight="1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8">C111+C137+C163+C189+C215+C241+C267+C293+C319+C345+C371+C397+C423</f>
        <v>0</v>
      </c>
      <c r="D33" s="14">
        <f t="shared" si="8"/>
        <v>0</v>
      </c>
      <c r="E33" s="14">
        <f t="shared" si="8"/>
        <v>0</v>
      </c>
      <c r="F33" s="213"/>
      <c r="G33" s="14">
        <f t="shared" ref="G33:H48" si="9">G111+G137+G163+G189+G215+G241+G267+G293+G319+G345+G371+G397+G423</f>
        <v>0</v>
      </c>
      <c r="H33" s="14">
        <f t="shared" si="9"/>
        <v>0</v>
      </c>
      <c r="I33" s="185">
        <f>SUM(B33:E33,G33:H33)</f>
        <v>0</v>
      </c>
      <c r="J33" s="174">
        <v>0</v>
      </c>
    </row>
    <row r="34" spans="1:10" ht="13.5" customHeight="1" x14ac:dyDescent="0.25">
      <c r="A34" s="21" t="s">
        <v>7</v>
      </c>
      <c r="B34" s="22">
        <f t="shared" ref="B34:E49" si="10">B112+B138+B164+B190+B216+B242+B268+B294+B320+B346+B372+B398+B424</f>
        <v>0</v>
      </c>
      <c r="C34" s="22">
        <f t="shared" si="10"/>
        <v>0</v>
      </c>
      <c r="D34" s="22">
        <f t="shared" si="10"/>
        <v>0</v>
      </c>
      <c r="E34" s="22">
        <f t="shared" si="10"/>
        <v>0</v>
      </c>
      <c r="F34" s="214"/>
      <c r="G34" s="22">
        <f t="shared" si="9"/>
        <v>0</v>
      </c>
      <c r="H34" s="22">
        <f t="shared" si="9"/>
        <v>0</v>
      </c>
      <c r="I34" s="186">
        <f t="shared" ref="I34:I53" si="11">SUM(B34:E34,G34:H34)</f>
        <v>0</v>
      </c>
      <c r="J34" s="174">
        <v>0</v>
      </c>
    </row>
    <row r="35" spans="1:10" ht="13.5" customHeight="1" x14ac:dyDescent="0.25">
      <c r="A35" s="29" t="s">
        <v>8</v>
      </c>
      <c r="B35" s="18">
        <f t="shared" si="10"/>
        <v>0</v>
      </c>
      <c r="C35" s="18">
        <f t="shared" si="10"/>
        <v>0</v>
      </c>
      <c r="D35" s="18">
        <f t="shared" si="10"/>
        <v>0</v>
      </c>
      <c r="E35" s="18">
        <f t="shared" si="10"/>
        <v>0</v>
      </c>
      <c r="F35" s="214"/>
      <c r="G35" s="18">
        <f t="shared" si="9"/>
        <v>0</v>
      </c>
      <c r="H35" s="18">
        <f t="shared" si="9"/>
        <v>0</v>
      </c>
      <c r="I35" s="57">
        <f t="shared" si="11"/>
        <v>0</v>
      </c>
      <c r="J35" s="174">
        <v>0</v>
      </c>
    </row>
    <row r="36" spans="1:10" ht="13.5" customHeight="1" x14ac:dyDescent="0.25">
      <c r="A36" s="21" t="s">
        <v>9</v>
      </c>
      <c r="B36" s="22">
        <f t="shared" si="10"/>
        <v>0</v>
      </c>
      <c r="C36" s="22">
        <f t="shared" si="10"/>
        <v>0</v>
      </c>
      <c r="D36" s="22">
        <f t="shared" si="10"/>
        <v>0</v>
      </c>
      <c r="E36" s="22">
        <f t="shared" si="10"/>
        <v>0</v>
      </c>
      <c r="F36" s="214"/>
      <c r="G36" s="22">
        <f t="shared" si="9"/>
        <v>0</v>
      </c>
      <c r="H36" s="22">
        <f t="shared" si="9"/>
        <v>0</v>
      </c>
      <c r="I36" s="186">
        <f t="shared" si="11"/>
        <v>0</v>
      </c>
      <c r="J36" s="174">
        <v>0</v>
      </c>
    </row>
    <row r="37" spans="1:10" ht="13.5" customHeight="1" x14ac:dyDescent="0.25">
      <c r="A37" s="29" t="s">
        <v>10</v>
      </c>
      <c r="B37" s="18">
        <f t="shared" si="10"/>
        <v>0</v>
      </c>
      <c r="C37" s="18">
        <f t="shared" si="10"/>
        <v>0</v>
      </c>
      <c r="D37" s="18">
        <f t="shared" si="10"/>
        <v>0</v>
      </c>
      <c r="E37" s="18">
        <f t="shared" si="10"/>
        <v>0</v>
      </c>
      <c r="F37" s="214"/>
      <c r="G37" s="18">
        <f t="shared" si="9"/>
        <v>0</v>
      </c>
      <c r="H37" s="18">
        <f t="shared" si="9"/>
        <v>0</v>
      </c>
      <c r="I37" s="57">
        <f t="shared" si="11"/>
        <v>0</v>
      </c>
      <c r="J37" s="174">
        <v>0</v>
      </c>
    </row>
    <row r="38" spans="1:10" ht="13.5" customHeight="1" x14ac:dyDescent="0.25">
      <c r="A38" s="21" t="s">
        <v>11</v>
      </c>
      <c r="B38" s="22">
        <f t="shared" si="10"/>
        <v>6.7503146770017157E-8</v>
      </c>
      <c r="C38" s="22">
        <f t="shared" si="10"/>
        <v>4.5001748423101276E-8</v>
      </c>
      <c r="D38" s="22">
        <f t="shared" si="10"/>
        <v>4.5001748423101276E-8</v>
      </c>
      <c r="E38" s="22">
        <f t="shared" si="10"/>
        <v>0.44962291468279153</v>
      </c>
      <c r="F38" s="214"/>
      <c r="G38" s="22">
        <f t="shared" si="9"/>
        <v>0</v>
      </c>
      <c r="H38" s="22">
        <f t="shared" si="9"/>
        <v>0</v>
      </c>
      <c r="I38" s="186">
        <f t="shared" si="11"/>
        <v>0.44962307218943515</v>
      </c>
      <c r="J38" s="174">
        <v>0</v>
      </c>
    </row>
    <row r="39" spans="1:10" ht="13.5" customHeight="1" x14ac:dyDescent="0.25">
      <c r="A39" s="29" t="s">
        <v>12</v>
      </c>
      <c r="B39" s="18">
        <f t="shared" si="10"/>
        <v>0</v>
      </c>
      <c r="C39" s="18">
        <f t="shared" si="10"/>
        <v>0</v>
      </c>
      <c r="D39" s="18">
        <f t="shared" si="10"/>
        <v>0</v>
      </c>
      <c r="E39" s="18">
        <f t="shared" si="10"/>
        <v>0</v>
      </c>
      <c r="F39" s="214"/>
      <c r="G39" s="18">
        <f t="shared" si="9"/>
        <v>0</v>
      </c>
      <c r="H39" s="18">
        <f t="shared" si="9"/>
        <v>0</v>
      </c>
      <c r="I39" s="57">
        <f t="shared" si="11"/>
        <v>0</v>
      </c>
      <c r="J39" s="174">
        <v>0</v>
      </c>
    </row>
    <row r="40" spans="1:10" ht="13.5" customHeight="1" x14ac:dyDescent="0.25">
      <c r="A40" s="21" t="s">
        <v>13</v>
      </c>
      <c r="B40" s="22">
        <f t="shared" si="10"/>
        <v>5.5062649882353585E-8</v>
      </c>
      <c r="C40" s="22">
        <f t="shared" si="10"/>
        <v>0.14257069766996866</v>
      </c>
      <c r="D40" s="22">
        <f t="shared" si="10"/>
        <v>4.1296987233926302E-8</v>
      </c>
      <c r="E40" s="22">
        <f t="shared" si="10"/>
        <v>131.2360343242255</v>
      </c>
      <c r="F40" s="214"/>
      <c r="G40" s="22">
        <f t="shared" si="9"/>
        <v>0</v>
      </c>
      <c r="H40" s="22">
        <f t="shared" si="9"/>
        <v>0</v>
      </c>
      <c r="I40" s="186">
        <f t="shared" si="11"/>
        <v>131.37860511825511</v>
      </c>
      <c r="J40" s="174">
        <v>0</v>
      </c>
    </row>
    <row r="41" spans="1:10" ht="13.5" customHeight="1" x14ac:dyDescent="0.25">
      <c r="A41" s="29" t="s">
        <v>14</v>
      </c>
      <c r="B41" s="18">
        <f t="shared" si="10"/>
        <v>1.651656831729839</v>
      </c>
      <c r="C41" s="18">
        <f t="shared" si="10"/>
        <v>1.4269080012373873E-3</v>
      </c>
      <c r="D41" s="18">
        <f t="shared" si="10"/>
        <v>0.34691625860225694</v>
      </c>
      <c r="E41" s="18">
        <f t="shared" si="10"/>
        <v>1.6666666555555557E-9</v>
      </c>
      <c r="F41" s="214"/>
      <c r="G41" s="18">
        <f t="shared" si="9"/>
        <v>0</v>
      </c>
      <c r="H41" s="18">
        <f t="shared" si="9"/>
        <v>0</v>
      </c>
      <c r="I41" s="57">
        <f t="shared" si="11"/>
        <v>2</v>
      </c>
      <c r="J41" s="174">
        <v>0</v>
      </c>
    </row>
    <row r="42" spans="1:10" ht="13.5" customHeight="1" x14ac:dyDescent="0.25">
      <c r="A42" s="21" t="s">
        <v>15</v>
      </c>
      <c r="B42" s="22">
        <f t="shared" si="10"/>
        <v>102.4020282069016</v>
      </c>
      <c r="C42" s="22">
        <f t="shared" si="10"/>
        <v>258.84682288198826</v>
      </c>
      <c r="D42" s="22">
        <f t="shared" si="10"/>
        <v>170.75114890341777</v>
      </c>
      <c r="E42" s="22">
        <f t="shared" si="10"/>
        <v>7.6923076804733718E-9</v>
      </c>
      <c r="F42" s="214"/>
      <c r="G42" s="22">
        <f t="shared" si="9"/>
        <v>0</v>
      </c>
      <c r="H42" s="22">
        <f t="shared" si="9"/>
        <v>0</v>
      </c>
      <c r="I42" s="186">
        <f t="shared" si="11"/>
        <v>531.99999999999989</v>
      </c>
      <c r="J42" s="174">
        <v>0</v>
      </c>
    </row>
    <row r="43" spans="1:10" ht="13.5" customHeight="1" x14ac:dyDescent="0.25">
      <c r="A43" s="29" t="s">
        <v>16</v>
      </c>
      <c r="B43" s="18">
        <f t="shared" si="10"/>
        <v>3.830880862160523</v>
      </c>
      <c r="C43" s="18">
        <f t="shared" si="10"/>
        <v>9.8639083999046697</v>
      </c>
      <c r="D43" s="18">
        <f t="shared" si="10"/>
        <v>26.148459285736838</v>
      </c>
      <c r="E43" s="18">
        <f t="shared" si="10"/>
        <v>0.15675145219796455</v>
      </c>
      <c r="F43" s="214"/>
      <c r="G43" s="18">
        <f t="shared" si="9"/>
        <v>0</v>
      </c>
      <c r="H43" s="18">
        <f t="shared" si="9"/>
        <v>0</v>
      </c>
      <c r="I43" s="57">
        <f t="shared" si="11"/>
        <v>40</v>
      </c>
      <c r="J43" s="174">
        <v>0</v>
      </c>
    </row>
    <row r="44" spans="1:10" ht="13.5" customHeight="1" x14ac:dyDescent="0.25">
      <c r="A44" s="21" t="s">
        <v>17</v>
      </c>
      <c r="B44" s="22">
        <f t="shared" si="10"/>
        <v>0</v>
      </c>
      <c r="C44" s="22">
        <f t="shared" si="10"/>
        <v>0</v>
      </c>
      <c r="D44" s="22">
        <f t="shared" si="10"/>
        <v>0</v>
      </c>
      <c r="E44" s="22">
        <f t="shared" si="10"/>
        <v>0</v>
      </c>
      <c r="F44" s="214"/>
      <c r="G44" s="22">
        <f t="shared" si="9"/>
        <v>0</v>
      </c>
      <c r="H44" s="22">
        <f t="shared" si="9"/>
        <v>0</v>
      </c>
      <c r="I44" s="186">
        <f t="shared" si="11"/>
        <v>0</v>
      </c>
      <c r="J44" s="174">
        <v>0</v>
      </c>
    </row>
    <row r="45" spans="1:10" ht="13.5" customHeight="1" x14ac:dyDescent="0.25">
      <c r="A45" s="29" t="s">
        <v>136</v>
      </c>
      <c r="B45" s="18">
        <f t="shared" si="10"/>
        <v>143.94381168883064</v>
      </c>
      <c r="C45" s="18">
        <f t="shared" si="10"/>
        <v>332.37751553091323</v>
      </c>
      <c r="D45" s="18">
        <f t="shared" si="10"/>
        <v>301.05223240283874</v>
      </c>
      <c r="E45" s="18">
        <f t="shared" si="10"/>
        <v>27.626440377417364</v>
      </c>
      <c r="F45" s="214"/>
      <c r="G45" s="18">
        <f t="shared" si="9"/>
        <v>0</v>
      </c>
      <c r="H45" s="18">
        <f t="shared" si="9"/>
        <v>0</v>
      </c>
      <c r="I45" s="57">
        <f t="shared" si="11"/>
        <v>805</v>
      </c>
      <c r="J45" s="174">
        <v>0</v>
      </c>
    </row>
    <row r="46" spans="1:10" ht="13.5" customHeight="1" x14ac:dyDescent="0.25">
      <c r="A46" s="21" t="s">
        <v>18</v>
      </c>
      <c r="B46" s="22">
        <f t="shared" si="10"/>
        <v>0</v>
      </c>
      <c r="C46" s="22">
        <f t="shared" si="10"/>
        <v>0</v>
      </c>
      <c r="D46" s="22">
        <f t="shared" si="10"/>
        <v>0</v>
      </c>
      <c r="E46" s="22">
        <f t="shared" si="10"/>
        <v>0</v>
      </c>
      <c r="F46" s="214"/>
      <c r="G46" s="22">
        <f t="shared" si="9"/>
        <v>0</v>
      </c>
      <c r="H46" s="22">
        <f t="shared" si="9"/>
        <v>0</v>
      </c>
      <c r="I46" s="186">
        <f t="shared" si="11"/>
        <v>0</v>
      </c>
      <c r="J46" s="174">
        <v>0</v>
      </c>
    </row>
    <row r="47" spans="1:10" ht="13.5" customHeight="1" x14ac:dyDescent="0.25">
      <c r="A47" s="29" t="s">
        <v>19</v>
      </c>
      <c r="B47" s="18">
        <f t="shared" si="10"/>
        <v>0</v>
      </c>
      <c r="C47" s="18">
        <f t="shared" si="10"/>
        <v>0</v>
      </c>
      <c r="D47" s="18">
        <f t="shared" si="10"/>
        <v>0</v>
      </c>
      <c r="E47" s="18">
        <f t="shared" si="10"/>
        <v>0</v>
      </c>
      <c r="F47" s="214"/>
      <c r="G47" s="18">
        <f t="shared" si="9"/>
        <v>0</v>
      </c>
      <c r="H47" s="18">
        <f t="shared" si="9"/>
        <v>0</v>
      </c>
      <c r="I47" s="57">
        <f t="shared" si="11"/>
        <v>0</v>
      </c>
      <c r="J47" s="174">
        <v>0</v>
      </c>
    </row>
    <row r="48" spans="1:10" ht="13.5" customHeight="1" x14ac:dyDescent="0.25">
      <c r="A48" s="21" t="s">
        <v>20</v>
      </c>
      <c r="B48" s="22">
        <f t="shared" si="10"/>
        <v>9.7771009774124548E-2</v>
      </c>
      <c r="C48" s="22">
        <f t="shared" si="10"/>
        <v>5.2634831535988074</v>
      </c>
      <c r="D48" s="22">
        <f t="shared" si="10"/>
        <v>1.6387458288492893</v>
      </c>
      <c r="E48" s="22">
        <f t="shared" si="10"/>
        <v>7.7777777432098759E-9</v>
      </c>
      <c r="F48" s="214"/>
      <c r="G48" s="22">
        <f t="shared" si="9"/>
        <v>0</v>
      </c>
      <c r="H48" s="22">
        <f t="shared" si="9"/>
        <v>0</v>
      </c>
      <c r="I48" s="186">
        <f t="shared" si="11"/>
        <v>6.9999999999999991</v>
      </c>
      <c r="J48" s="174">
        <v>0</v>
      </c>
    </row>
    <row r="49" spans="1:10" ht="13.5" customHeight="1" x14ac:dyDescent="0.25">
      <c r="A49" s="32" t="s">
        <v>58</v>
      </c>
      <c r="B49" s="18">
        <f t="shared" si="10"/>
        <v>4.1514795194315806</v>
      </c>
      <c r="C49" s="18">
        <f t="shared" si="10"/>
        <v>1.6827910373649873</v>
      </c>
      <c r="D49" s="18">
        <f t="shared" si="10"/>
        <v>5.1657293932034349</v>
      </c>
      <c r="E49" s="18">
        <f t="shared" si="10"/>
        <v>4.9999998000000083E-8</v>
      </c>
      <c r="F49" s="214"/>
      <c r="G49" s="18">
        <f t="shared" ref="G49:H53" si="12">G127+G153+G179+G205+G231+G257+G283+G309+G335+G361+G387+G413+G439</f>
        <v>0</v>
      </c>
      <c r="H49" s="18">
        <f t="shared" si="12"/>
        <v>0</v>
      </c>
      <c r="I49" s="57">
        <f t="shared" si="11"/>
        <v>11.000000000000002</v>
      </c>
      <c r="J49" s="174">
        <v>0</v>
      </c>
    </row>
    <row r="50" spans="1:10" ht="13.5" customHeight="1" x14ac:dyDescent="0.25">
      <c r="A50" s="21" t="s">
        <v>21</v>
      </c>
      <c r="B50" s="22">
        <f t="shared" ref="B50:E53" si="13">B128+B154+B180+B206+B232+B258+B284+B310+B336+B362+B388+B414+B440</f>
        <v>3.25</v>
      </c>
      <c r="C50" s="22">
        <f t="shared" si="13"/>
        <v>0.25</v>
      </c>
      <c r="D50" s="22">
        <f t="shared" si="13"/>
        <v>0.25</v>
      </c>
      <c r="E50" s="22">
        <f t="shared" si="13"/>
        <v>0.25</v>
      </c>
      <c r="F50" s="214"/>
      <c r="G50" s="22">
        <f t="shared" si="12"/>
        <v>0</v>
      </c>
      <c r="H50" s="22">
        <f t="shared" si="12"/>
        <v>0</v>
      </c>
      <c r="I50" s="186">
        <f t="shared" si="11"/>
        <v>4</v>
      </c>
      <c r="J50" s="174">
        <v>0</v>
      </c>
    </row>
    <row r="51" spans="1:10" ht="13.5" customHeight="1" x14ac:dyDescent="0.25">
      <c r="A51" s="32" t="s">
        <v>22</v>
      </c>
      <c r="B51" s="18">
        <f t="shared" si="13"/>
        <v>0</v>
      </c>
      <c r="C51" s="18">
        <f t="shared" si="13"/>
        <v>0</v>
      </c>
      <c r="D51" s="18">
        <f t="shared" si="13"/>
        <v>0</v>
      </c>
      <c r="E51" s="18">
        <f t="shared" si="13"/>
        <v>0</v>
      </c>
      <c r="F51" s="214"/>
      <c r="G51" s="18">
        <f t="shared" si="12"/>
        <v>0</v>
      </c>
      <c r="H51" s="18">
        <f t="shared" si="12"/>
        <v>0</v>
      </c>
      <c r="I51" s="57">
        <f t="shared" si="11"/>
        <v>0</v>
      </c>
      <c r="J51" s="174">
        <v>0</v>
      </c>
    </row>
    <row r="52" spans="1:10" ht="13.5" customHeight="1" x14ac:dyDescent="0.25">
      <c r="A52" s="21" t="s">
        <v>23</v>
      </c>
      <c r="B52" s="22">
        <f t="shared" si="13"/>
        <v>18.009948984212762</v>
      </c>
      <c r="C52" s="22">
        <f t="shared" si="13"/>
        <v>0.18720480072556517</v>
      </c>
      <c r="D52" s="22">
        <f t="shared" si="13"/>
        <v>1.2320462076257737</v>
      </c>
      <c r="E52" s="22">
        <f t="shared" si="13"/>
        <v>7.4358963766529393E-9</v>
      </c>
      <c r="F52" s="214"/>
      <c r="G52" s="22">
        <f t="shared" si="12"/>
        <v>0</v>
      </c>
      <c r="H52" s="22">
        <f t="shared" si="12"/>
        <v>0</v>
      </c>
      <c r="I52" s="186">
        <f t="shared" si="11"/>
        <v>19.429199999999998</v>
      </c>
      <c r="J52" s="174">
        <v>0</v>
      </c>
    </row>
    <row r="53" spans="1:10" ht="13.5" customHeight="1" thickBot="1" x14ac:dyDescent="0.3">
      <c r="A53" s="32" t="s">
        <v>24</v>
      </c>
      <c r="B53" s="18">
        <f t="shared" si="13"/>
        <v>21.52987552034481</v>
      </c>
      <c r="C53" s="18">
        <f t="shared" si="13"/>
        <v>7.6945186810618953</v>
      </c>
      <c r="D53" s="18">
        <f t="shared" si="13"/>
        <v>118.54360397799267</v>
      </c>
      <c r="E53" s="18">
        <f t="shared" si="13"/>
        <v>689.35986645918388</v>
      </c>
      <c r="F53" s="215"/>
      <c r="G53" s="18">
        <f t="shared" si="12"/>
        <v>104.4861289149256</v>
      </c>
      <c r="H53" s="18">
        <f t="shared" si="12"/>
        <v>5.243606446491258</v>
      </c>
      <c r="I53" s="57">
        <f t="shared" si="11"/>
        <v>946.85760000000016</v>
      </c>
      <c r="J53" s="174">
        <v>0</v>
      </c>
    </row>
    <row r="54" spans="1:10" ht="13.5" customHeight="1" x14ac:dyDescent="0.25">
      <c r="A54" s="128" t="s">
        <v>25</v>
      </c>
      <c r="B54" s="129">
        <f>SUM(B33:B53)</f>
        <v>298.86745274595171</v>
      </c>
      <c r="C54" s="129">
        <f t="shared" ref="C54:I54" si="14">SUM(C33:C53)</f>
        <v>616.31024213623039</v>
      </c>
      <c r="D54" s="129">
        <f t="shared" si="14"/>
        <v>625.12888234456545</v>
      </c>
      <c r="E54" s="129">
        <f t="shared" si="14"/>
        <v>849.07871560228023</v>
      </c>
      <c r="F54" s="129">
        <f t="shared" si="14"/>
        <v>0</v>
      </c>
      <c r="G54" s="129">
        <f t="shared" si="14"/>
        <v>104.4861289149256</v>
      </c>
      <c r="H54" s="129">
        <f t="shared" si="14"/>
        <v>5.243606446491258</v>
      </c>
      <c r="I54" s="129">
        <f t="shared" si="14"/>
        <v>2499.1150281904447</v>
      </c>
      <c r="J54" s="174">
        <v>0</v>
      </c>
    </row>
    <row r="55" spans="1:10" ht="13.5" customHeight="1" thickBot="1" x14ac:dyDescent="0.35">
      <c r="A55" s="61" t="s">
        <v>86</v>
      </c>
      <c r="B55" s="98">
        <f>IF($I54=0,"-",B54/$I54)</f>
        <v>0.11958931436715628</v>
      </c>
      <c r="C55" s="98">
        <f t="shared" ref="C55:H55" si="15">IF($I54=0,"-",C54/$I54)</f>
        <v>0.24661139450731379</v>
      </c>
      <c r="D55" s="98">
        <f t="shared" si="15"/>
        <v>0.25014009971250012</v>
      </c>
      <c r="E55" s="98">
        <f t="shared" si="15"/>
        <v>0.33975175453091483</v>
      </c>
      <c r="F55" s="98">
        <f t="shared" si="15"/>
        <v>0</v>
      </c>
      <c r="G55" s="98">
        <f t="shared" si="15"/>
        <v>4.1809251569577315E-2</v>
      </c>
      <c r="H55" s="98">
        <f t="shared" si="15"/>
        <v>2.0981853125376306E-3</v>
      </c>
      <c r="I55" s="100">
        <f>SUM(B55:H55)</f>
        <v>0.99999999999999978</v>
      </c>
    </row>
    <row r="56" spans="1:10" ht="14.4" thickBot="1" x14ac:dyDescent="0.3"/>
    <row r="57" spans="1:10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</row>
    <row r="58" spans="1:10" ht="13.5" customHeight="1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</row>
    <row r="59" spans="1:10" ht="13.5" customHeight="1" x14ac:dyDescent="0.25">
      <c r="A59" s="13" t="s">
        <v>6</v>
      </c>
      <c r="B59" s="224"/>
      <c r="C59" s="225"/>
      <c r="D59" s="225"/>
      <c r="E59" s="226"/>
      <c r="F59" s="14">
        <f>F449+F475+F501+F527+F553</f>
        <v>0</v>
      </c>
      <c r="G59" s="224"/>
      <c r="H59" s="226"/>
      <c r="I59" s="16">
        <f>+F59</f>
        <v>0</v>
      </c>
      <c r="J59" s="174">
        <v>0</v>
      </c>
    </row>
    <row r="60" spans="1:10" ht="13.5" customHeight="1" x14ac:dyDescent="0.25">
      <c r="A60" s="21" t="s">
        <v>7</v>
      </c>
      <c r="B60" s="227"/>
      <c r="C60" s="228"/>
      <c r="D60" s="228"/>
      <c r="E60" s="229"/>
      <c r="F60" s="22">
        <f t="shared" ref="F60:F79" si="16">F450+F476+F502+F528+F554</f>
        <v>1</v>
      </c>
      <c r="G60" s="227"/>
      <c r="H60" s="229"/>
      <c r="I60" s="24">
        <f t="shared" ref="I60:I79" si="17">+F60</f>
        <v>1</v>
      </c>
      <c r="J60" s="174">
        <v>0</v>
      </c>
    </row>
    <row r="61" spans="1:10" ht="13.5" customHeight="1" x14ac:dyDescent="0.25">
      <c r="A61" s="29" t="s">
        <v>8</v>
      </c>
      <c r="B61" s="227"/>
      <c r="C61" s="228"/>
      <c r="D61" s="228"/>
      <c r="E61" s="229"/>
      <c r="F61" s="18">
        <f t="shared" si="16"/>
        <v>0</v>
      </c>
      <c r="G61" s="227"/>
      <c r="H61" s="229"/>
      <c r="I61" s="16">
        <f t="shared" si="17"/>
        <v>0</v>
      </c>
      <c r="J61" s="174">
        <v>0</v>
      </c>
    </row>
    <row r="62" spans="1:10" ht="13.5" customHeight="1" x14ac:dyDescent="0.25">
      <c r="A62" s="21" t="s">
        <v>9</v>
      </c>
      <c r="B62" s="227"/>
      <c r="C62" s="228"/>
      <c r="D62" s="228"/>
      <c r="E62" s="229"/>
      <c r="F62" s="22">
        <f t="shared" si="16"/>
        <v>0</v>
      </c>
      <c r="G62" s="227"/>
      <c r="H62" s="229"/>
      <c r="I62" s="24">
        <f t="shared" si="17"/>
        <v>0</v>
      </c>
      <c r="J62" s="174">
        <v>0</v>
      </c>
    </row>
    <row r="63" spans="1:10" ht="13.5" customHeight="1" x14ac:dyDescent="0.25">
      <c r="A63" s="29" t="s">
        <v>10</v>
      </c>
      <c r="B63" s="227"/>
      <c r="C63" s="228"/>
      <c r="D63" s="228"/>
      <c r="E63" s="229"/>
      <c r="F63" s="18">
        <f t="shared" si="16"/>
        <v>0</v>
      </c>
      <c r="G63" s="227"/>
      <c r="H63" s="229"/>
      <c r="I63" s="16">
        <f t="shared" si="17"/>
        <v>0</v>
      </c>
      <c r="J63" s="174">
        <v>0</v>
      </c>
    </row>
    <row r="64" spans="1:10" ht="13.5" customHeight="1" x14ac:dyDescent="0.25">
      <c r="A64" s="21" t="s">
        <v>11</v>
      </c>
      <c r="B64" s="227"/>
      <c r="C64" s="228"/>
      <c r="D64" s="228"/>
      <c r="E64" s="229"/>
      <c r="F64" s="22">
        <f t="shared" si="16"/>
        <v>3859.703328472443</v>
      </c>
      <c r="G64" s="227"/>
      <c r="H64" s="229"/>
      <c r="I64" s="24">
        <f t="shared" si="17"/>
        <v>3859.703328472443</v>
      </c>
      <c r="J64" s="174">
        <v>0</v>
      </c>
    </row>
    <row r="65" spans="1:10" ht="13.5" customHeight="1" x14ac:dyDescent="0.25">
      <c r="A65" s="29" t="s">
        <v>12</v>
      </c>
      <c r="B65" s="227"/>
      <c r="C65" s="228"/>
      <c r="D65" s="228"/>
      <c r="E65" s="229"/>
      <c r="F65" s="18">
        <f t="shared" si="16"/>
        <v>0</v>
      </c>
      <c r="G65" s="227"/>
      <c r="H65" s="229"/>
      <c r="I65" s="16">
        <f t="shared" si="17"/>
        <v>0</v>
      </c>
      <c r="J65" s="174">
        <v>0</v>
      </c>
    </row>
    <row r="66" spans="1:10" ht="13.5" customHeight="1" x14ac:dyDescent="0.25">
      <c r="A66" s="21" t="s">
        <v>13</v>
      </c>
      <c r="B66" s="227"/>
      <c r="C66" s="228"/>
      <c r="D66" s="228"/>
      <c r="E66" s="229"/>
      <c r="F66" s="22">
        <f t="shared" si="16"/>
        <v>3933.4065013009813</v>
      </c>
      <c r="G66" s="227"/>
      <c r="H66" s="229"/>
      <c r="I66" s="24">
        <f t="shared" si="17"/>
        <v>3933.4065013009813</v>
      </c>
      <c r="J66" s="174">
        <v>0</v>
      </c>
    </row>
    <row r="67" spans="1:10" ht="13.5" customHeight="1" x14ac:dyDescent="0.25">
      <c r="A67" s="29" t="s">
        <v>14</v>
      </c>
      <c r="B67" s="227"/>
      <c r="C67" s="228"/>
      <c r="D67" s="228"/>
      <c r="E67" s="229"/>
      <c r="F67" s="18">
        <f t="shared" si="16"/>
        <v>0</v>
      </c>
      <c r="G67" s="227"/>
      <c r="H67" s="229"/>
      <c r="I67" s="16">
        <f t="shared" si="17"/>
        <v>0</v>
      </c>
      <c r="J67" s="174">
        <v>0</v>
      </c>
    </row>
    <row r="68" spans="1:10" ht="13.5" customHeight="1" x14ac:dyDescent="0.25">
      <c r="A68" s="21" t="s">
        <v>15</v>
      </c>
      <c r="B68" s="227"/>
      <c r="C68" s="228"/>
      <c r="D68" s="228"/>
      <c r="E68" s="229"/>
      <c r="F68" s="22">
        <f t="shared" si="16"/>
        <v>0</v>
      </c>
      <c r="G68" s="227"/>
      <c r="H68" s="229"/>
      <c r="I68" s="24">
        <f t="shared" si="17"/>
        <v>0</v>
      </c>
      <c r="J68" s="174">
        <v>0</v>
      </c>
    </row>
    <row r="69" spans="1:10" ht="13.5" customHeight="1" x14ac:dyDescent="0.25">
      <c r="A69" s="29" t="s">
        <v>16</v>
      </c>
      <c r="B69" s="227"/>
      <c r="C69" s="228"/>
      <c r="D69" s="228"/>
      <c r="E69" s="229"/>
      <c r="F69" s="18">
        <f t="shared" si="16"/>
        <v>4.0904504840199483</v>
      </c>
      <c r="G69" s="227"/>
      <c r="H69" s="229"/>
      <c r="I69" s="16">
        <f t="shared" si="17"/>
        <v>4.0904504840199483</v>
      </c>
      <c r="J69" s="174">
        <v>0</v>
      </c>
    </row>
    <row r="70" spans="1:10" ht="13.5" customHeight="1" x14ac:dyDescent="0.25">
      <c r="A70" s="21" t="s">
        <v>17</v>
      </c>
      <c r="B70" s="227"/>
      <c r="C70" s="228"/>
      <c r="D70" s="228"/>
      <c r="E70" s="229"/>
      <c r="F70" s="22">
        <f t="shared" si="16"/>
        <v>0</v>
      </c>
      <c r="G70" s="227"/>
      <c r="H70" s="229"/>
      <c r="I70" s="24">
        <f t="shared" si="17"/>
        <v>0</v>
      </c>
      <c r="J70" s="174">
        <v>0</v>
      </c>
    </row>
    <row r="71" spans="1:10" ht="13.5" customHeight="1" x14ac:dyDescent="0.25">
      <c r="A71" s="29" t="s">
        <v>136</v>
      </c>
      <c r="B71" s="227"/>
      <c r="C71" s="228"/>
      <c r="D71" s="228"/>
      <c r="E71" s="229"/>
      <c r="F71" s="18">
        <f t="shared" si="16"/>
        <v>0</v>
      </c>
      <c r="G71" s="227"/>
      <c r="H71" s="229"/>
      <c r="I71" s="16">
        <f t="shared" si="17"/>
        <v>0</v>
      </c>
      <c r="J71" s="174">
        <v>0</v>
      </c>
    </row>
    <row r="72" spans="1:10" ht="13.5" customHeight="1" x14ac:dyDescent="0.25">
      <c r="A72" s="21" t="s">
        <v>18</v>
      </c>
      <c r="B72" s="227"/>
      <c r="C72" s="228"/>
      <c r="D72" s="228"/>
      <c r="E72" s="229"/>
      <c r="F72" s="22">
        <f t="shared" si="16"/>
        <v>0</v>
      </c>
      <c r="G72" s="227"/>
      <c r="H72" s="229"/>
      <c r="I72" s="24">
        <f t="shared" si="17"/>
        <v>0</v>
      </c>
      <c r="J72" s="174">
        <v>0</v>
      </c>
    </row>
    <row r="73" spans="1:10" ht="13.5" customHeight="1" x14ac:dyDescent="0.25">
      <c r="A73" s="29" t="s">
        <v>19</v>
      </c>
      <c r="B73" s="227"/>
      <c r="C73" s="228"/>
      <c r="D73" s="228"/>
      <c r="E73" s="229"/>
      <c r="F73" s="104">
        <f t="shared" si="16"/>
        <v>0</v>
      </c>
      <c r="G73" s="227"/>
      <c r="H73" s="229"/>
      <c r="I73" s="16">
        <f t="shared" si="17"/>
        <v>0</v>
      </c>
      <c r="J73" s="174">
        <v>0</v>
      </c>
    </row>
    <row r="74" spans="1:10" ht="13.5" customHeight="1" x14ac:dyDescent="0.25">
      <c r="A74" s="21" t="s">
        <v>20</v>
      </c>
      <c r="B74" s="227"/>
      <c r="C74" s="228"/>
      <c r="D74" s="228"/>
      <c r="E74" s="229"/>
      <c r="F74" s="22">
        <f t="shared" si="16"/>
        <v>0</v>
      </c>
      <c r="G74" s="227"/>
      <c r="H74" s="229"/>
      <c r="I74" s="24">
        <f t="shared" si="17"/>
        <v>0</v>
      </c>
      <c r="J74" s="174">
        <v>0</v>
      </c>
    </row>
    <row r="75" spans="1:10" ht="13.5" customHeight="1" x14ac:dyDescent="0.25">
      <c r="A75" s="32" t="s">
        <v>58</v>
      </c>
      <c r="B75" s="227"/>
      <c r="C75" s="228"/>
      <c r="D75" s="228"/>
      <c r="E75" s="229"/>
      <c r="F75" s="18">
        <f t="shared" si="16"/>
        <v>0</v>
      </c>
      <c r="G75" s="227"/>
      <c r="H75" s="229"/>
      <c r="I75" s="16">
        <f t="shared" si="17"/>
        <v>0</v>
      </c>
      <c r="J75" s="174">
        <v>0</v>
      </c>
    </row>
    <row r="76" spans="1:10" ht="13.5" customHeight="1" x14ac:dyDescent="0.25">
      <c r="A76" s="21" t="s">
        <v>21</v>
      </c>
      <c r="B76" s="227"/>
      <c r="C76" s="228"/>
      <c r="D76" s="228"/>
      <c r="E76" s="229"/>
      <c r="F76" s="22">
        <f t="shared" si="16"/>
        <v>6</v>
      </c>
      <c r="G76" s="227"/>
      <c r="H76" s="229"/>
      <c r="I76" s="24">
        <f t="shared" si="17"/>
        <v>6</v>
      </c>
      <c r="J76" s="174">
        <v>0</v>
      </c>
    </row>
    <row r="77" spans="1:10" ht="13.5" customHeight="1" x14ac:dyDescent="0.25">
      <c r="A77" s="32" t="s">
        <v>22</v>
      </c>
      <c r="B77" s="227"/>
      <c r="C77" s="228"/>
      <c r="D77" s="228"/>
      <c r="E77" s="229"/>
      <c r="F77" s="18">
        <f t="shared" si="16"/>
        <v>0</v>
      </c>
      <c r="G77" s="227"/>
      <c r="H77" s="229"/>
      <c r="I77" s="16">
        <f t="shared" si="17"/>
        <v>0</v>
      </c>
      <c r="J77" s="174">
        <v>0</v>
      </c>
    </row>
    <row r="78" spans="1:10" ht="13.5" customHeight="1" x14ac:dyDescent="0.25">
      <c r="A78" s="21" t="s">
        <v>23</v>
      </c>
      <c r="B78" s="227"/>
      <c r="C78" s="228"/>
      <c r="D78" s="228"/>
      <c r="E78" s="229"/>
      <c r="F78" s="22">
        <f t="shared" si="16"/>
        <v>0</v>
      </c>
      <c r="G78" s="227"/>
      <c r="H78" s="229"/>
      <c r="I78" s="24">
        <f t="shared" si="17"/>
        <v>0</v>
      </c>
      <c r="J78" s="174">
        <v>0</v>
      </c>
    </row>
    <row r="79" spans="1:10" ht="13.5" customHeight="1" thickBot="1" x14ac:dyDescent="0.3">
      <c r="A79" s="32" t="s">
        <v>24</v>
      </c>
      <c r="B79" s="230"/>
      <c r="C79" s="231"/>
      <c r="D79" s="231"/>
      <c r="E79" s="232"/>
      <c r="F79" s="18">
        <f t="shared" si="16"/>
        <v>61.862400000000001</v>
      </c>
      <c r="G79" s="230"/>
      <c r="H79" s="232"/>
      <c r="I79" s="16">
        <f t="shared" si="17"/>
        <v>61.862400000000001</v>
      </c>
      <c r="J79" s="174">
        <v>0</v>
      </c>
    </row>
    <row r="80" spans="1:10" ht="13.5" customHeight="1" x14ac:dyDescent="0.25">
      <c r="A80" s="128" t="s">
        <v>25</v>
      </c>
      <c r="B80" s="129">
        <v>0</v>
      </c>
      <c r="C80" s="129">
        <v>0</v>
      </c>
      <c r="D80" s="129">
        <v>0</v>
      </c>
      <c r="E80" s="129">
        <v>0</v>
      </c>
      <c r="F80" s="129">
        <f t="shared" ref="F80" si="18">SUM(F59:F79)</f>
        <v>7866.0626802574443</v>
      </c>
      <c r="G80" s="129">
        <v>0</v>
      </c>
      <c r="H80" s="130">
        <v>0</v>
      </c>
      <c r="I80" s="129">
        <f t="shared" ref="I80" si="19">SUM(I59:I79)</f>
        <v>7866.0626802574443</v>
      </c>
      <c r="J80" s="174">
        <v>0</v>
      </c>
    </row>
    <row r="81" spans="1:10" ht="15" thickBot="1" x14ac:dyDescent="0.35">
      <c r="A81" s="61" t="s">
        <v>86</v>
      </c>
      <c r="B81" s="98">
        <f>IF($I80=0,"-",B80/$I80)</f>
        <v>0</v>
      </c>
      <c r="C81" s="98">
        <f t="shared" ref="C81:H81" si="20">IF($I80=0,"-",C80/$I80)</f>
        <v>0</v>
      </c>
      <c r="D81" s="98">
        <f t="shared" si="20"/>
        <v>0</v>
      </c>
      <c r="E81" s="98">
        <f t="shared" si="20"/>
        <v>0</v>
      </c>
      <c r="F81" s="98">
        <f t="shared" si="20"/>
        <v>1</v>
      </c>
      <c r="G81" s="98">
        <f t="shared" si="20"/>
        <v>0</v>
      </c>
      <c r="H81" s="98">
        <f t="shared" si="20"/>
        <v>0</v>
      </c>
      <c r="I81" s="100">
        <f>SUM(B81:H81)</f>
        <v>1</v>
      </c>
    </row>
    <row r="82" spans="1:10" ht="14.4" thickBot="1" x14ac:dyDescent="0.3">
      <c r="A82" s="105"/>
      <c r="B82" s="105"/>
      <c r="C82" s="105"/>
      <c r="D82" s="105"/>
      <c r="E82" s="105"/>
      <c r="F82" s="173">
        <f>+F80-F470-F496-F522-F548-F574</f>
        <v>2.2559731860383181E-13</v>
      </c>
      <c r="G82" s="105"/>
      <c r="H82" s="105"/>
      <c r="I82" s="173">
        <f>+I80-I470-I496-I522-I548-I574</f>
        <v>2.2559731860383181E-13</v>
      </c>
    </row>
    <row r="83" spans="1:10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</row>
    <row r="84" spans="1:10" ht="15" customHeight="1" x14ac:dyDescent="0.25">
      <c r="A84" s="279"/>
      <c r="B84" s="204" t="s">
        <v>66</v>
      </c>
      <c r="C84" s="205"/>
      <c r="D84" s="205"/>
      <c r="E84" s="205"/>
      <c r="F84" s="205"/>
      <c r="G84" s="205"/>
      <c r="H84" s="205"/>
      <c r="I84" s="206"/>
    </row>
    <row r="85" spans="1:10" x14ac:dyDescent="0.25">
      <c r="A85" s="13" t="s">
        <v>6</v>
      </c>
      <c r="B85" s="14">
        <f>B579+B605+B631</f>
        <v>370.24631195512245</v>
      </c>
      <c r="C85" s="14">
        <f t="shared" ref="C85:H85" si="21">C579+C605+C631</f>
        <v>0</v>
      </c>
      <c r="D85" s="14">
        <f t="shared" si="21"/>
        <v>27.753688044877595</v>
      </c>
      <c r="E85" s="14">
        <f t="shared" si="21"/>
        <v>0</v>
      </c>
      <c r="F85" s="14">
        <f t="shared" si="21"/>
        <v>0</v>
      </c>
      <c r="G85" s="14">
        <f t="shared" si="21"/>
        <v>0</v>
      </c>
      <c r="H85" s="14">
        <f t="shared" si="21"/>
        <v>0</v>
      </c>
      <c r="I85" s="185">
        <f>SUM(B85:H85)</f>
        <v>398.00000000000006</v>
      </c>
      <c r="J85" s="174">
        <v>0</v>
      </c>
    </row>
    <row r="86" spans="1:10" x14ac:dyDescent="0.25">
      <c r="A86" s="21" t="s">
        <v>7</v>
      </c>
      <c r="B86" s="22">
        <f t="shared" ref="B86:H101" si="22">B580+B606+B632</f>
        <v>30.372427077039546</v>
      </c>
      <c r="C86" s="22">
        <f t="shared" si="22"/>
        <v>0</v>
      </c>
      <c r="D86" s="22">
        <f t="shared" si="22"/>
        <v>2.6275729229604501</v>
      </c>
      <c r="E86" s="22">
        <f t="shared" si="22"/>
        <v>0</v>
      </c>
      <c r="F86" s="22">
        <f t="shared" si="22"/>
        <v>0</v>
      </c>
      <c r="G86" s="22">
        <f t="shared" si="22"/>
        <v>0</v>
      </c>
      <c r="H86" s="22">
        <f t="shared" si="22"/>
        <v>0</v>
      </c>
      <c r="I86" s="186">
        <f t="shared" ref="I86:I105" si="23">SUM(B86:H86)</f>
        <v>33</v>
      </c>
      <c r="J86" s="174">
        <v>0</v>
      </c>
    </row>
    <row r="87" spans="1:10" x14ac:dyDescent="0.25">
      <c r="A87" s="29" t="s">
        <v>8</v>
      </c>
      <c r="B87" s="18">
        <f t="shared" si="22"/>
        <v>41.590511141129483</v>
      </c>
      <c r="C87" s="18">
        <f t="shared" si="22"/>
        <v>0</v>
      </c>
      <c r="D87" s="18">
        <f t="shared" si="22"/>
        <v>3.4094888588705112</v>
      </c>
      <c r="E87" s="18">
        <f t="shared" si="22"/>
        <v>0</v>
      </c>
      <c r="F87" s="18">
        <f t="shared" si="22"/>
        <v>0</v>
      </c>
      <c r="G87" s="18">
        <f t="shared" si="22"/>
        <v>0</v>
      </c>
      <c r="H87" s="18">
        <f t="shared" si="22"/>
        <v>0</v>
      </c>
      <c r="I87" s="57">
        <f t="shared" si="23"/>
        <v>44.999999999999993</v>
      </c>
      <c r="J87" s="174">
        <v>0</v>
      </c>
    </row>
    <row r="88" spans="1:10" x14ac:dyDescent="0.25">
      <c r="A88" s="21" t="s">
        <v>9</v>
      </c>
      <c r="B88" s="22">
        <f t="shared" si="22"/>
        <v>296.64964748698111</v>
      </c>
      <c r="C88" s="22">
        <f t="shared" si="22"/>
        <v>0</v>
      </c>
      <c r="D88" s="22">
        <f t="shared" si="22"/>
        <v>19.35035251301883</v>
      </c>
      <c r="E88" s="22">
        <f t="shared" si="22"/>
        <v>0</v>
      </c>
      <c r="F88" s="22">
        <f t="shared" si="22"/>
        <v>0</v>
      </c>
      <c r="G88" s="22">
        <f t="shared" si="22"/>
        <v>0</v>
      </c>
      <c r="H88" s="22">
        <f t="shared" si="22"/>
        <v>0</v>
      </c>
      <c r="I88" s="186">
        <f t="shared" si="23"/>
        <v>315.99999999999994</v>
      </c>
      <c r="J88" s="174">
        <v>0</v>
      </c>
    </row>
    <row r="89" spans="1:10" x14ac:dyDescent="0.25">
      <c r="A89" s="29" t="s">
        <v>10</v>
      </c>
      <c r="B89" s="18">
        <f t="shared" si="22"/>
        <v>0</v>
      </c>
      <c r="C89" s="18">
        <f t="shared" si="22"/>
        <v>0</v>
      </c>
      <c r="D89" s="18">
        <f t="shared" si="22"/>
        <v>0</v>
      </c>
      <c r="E89" s="18">
        <f t="shared" si="22"/>
        <v>0</v>
      </c>
      <c r="F89" s="18">
        <f t="shared" si="22"/>
        <v>0</v>
      </c>
      <c r="G89" s="18">
        <f t="shared" si="22"/>
        <v>0</v>
      </c>
      <c r="H89" s="18">
        <f t="shared" si="22"/>
        <v>0</v>
      </c>
      <c r="I89" s="57">
        <f t="shared" si="23"/>
        <v>0</v>
      </c>
      <c r="J89" s="174">
        <v>0</v>
      </c>
    </row>
    <row r="90" spans="1:10" x14ac:dyDescent="0.25">
      <c r="A90" s="21" t="s">
        <v>11</v>
      </c>
      <c r="B90" s="22">
        <f t="shared" si="22"/>
        <v>0</v>
      </c>
      <c r="C90" s="22">
        <f t="shared" si="22"/>
        <v>0</v>
      </c>
      <c r="D90" s="22">
        <f t="shared" si="22"/>
        <v>1.0919052879341411E-2</v>
      </c>
      <c r="E90" s="22">
        <f t="shared" si="22"/>
        <v>6.0775652380222542</v>
      </c>
      <c r="F90" s="22">
        <f t="shared" si="22"/>
        <v>0</v>
      </c>
      <c r="G90" s="22">
        <f t="shared" si="22"/>
        <v>0</v>
      </c>
      <c r="H90" s="22">
        <f t="shared" si="22"/>
        <v>0</v>
      </c>
      <c r="I90" s="186">
        <f t="shared" si="23"/>
        <v>6.0884842909015955</v>
      </c>
      <c r="J90" s="174">
        <v>0</v>
      </c>
    </row>
    <row r="91" spans="1:10" x14ac:dyDescent="0.25">
      <c r="A91" s="29" t="s">
        <v>12</v>
      </c>
      <c r="B91" s="18">
        <f t="shared" si="22"/>
        <v>0</v>
      </c>
      <c r="C91" s="18">
        <f t="shared" si="22"/>
        <v>0</v>
      </c>
      <c r="D91" s="18">
        <f t="shared" si="22"/>
        <v>0</v>
      </c>
      <c r="E91" s="18">
        <f t="shared" si="22"/>
        <v>2</v>
      </c>
      <c r="F91" s="18">
        <f t="shared" si="22"/>
        <v>0</v>
      </c>
      <c r="G91" s="18">
        <f t="shared" si="22"/>
        <v>0</v>
      </c>
      <c r="H91" s="18">
        <f t="shared" si="22"/>
        <v>0</v>
      </c>
      <c r="I91" s="57">
        <f t="shared" si="23"/>
        <v>2</v>
      </c>
      <c r="J91" s="174">
        <v>0</v>
      </c>
    </row>
    <row r="92" spans="1:10" x14ac:dyDescent="0.25">
      <c r="A92" s="21" t="s">
        <v>13</v>
      </c>
      <c r="B92" s="22">
        <f t="shared" si="22"/>
        <v>0</v>
      </c>
      <c r="C92" s="22">
        <f t="shared" si="22"/>
        <v>0.37327399744062162</v>
      </c>
      <c r="D92" s="22">
        <f t="shared" si="22"/>
        <v>2.6795700049126073E-2</v>
      </c>
      <c r="E92" s="22">
        <f t="shared" si="22"/>
        <v>30.616882984289425</v>
      </c>
      <c r="F92" s="22">
        <f t="shared" si="22"/>
        <v>715.49464200061595</v>
      </c>
      <c r="G92" s="22">
        <f t="shared" si="22"/>
        <v>0</v>
      </c>
      <c r="H92" s="22">
        <f t="shared" si="22"/>
        <v>0</v>
      </c>
      <c r="I92" s="186">
        <f t="shared" si="23"/>
        <v>746.51159468239507</v>
      </c>
      <c r="J92" s="174">
        <v>0</v>
      </c>
    </row>
    <row r="93" spans="1:10" x14ac:dyDescent="0.25">
      <c r="A93" s="29" t="s">
        <v>14</v>
      </c>
      <c r="B93" s="18">
        <f t="shared" si="22"/>
        <v>2389.0804688122012</v>
      </c>
      <c r="C93" s="18">
        <f t="shared" si="22"/>
        <v>1.4102479201947986</v>
      </c>
      <c r="D93" s="18">
        <f t="shared" si="22"/>
        <v>182.5092832676041</v>
      </c>
      <c r="E93" s="18">
        <f t="shared" si="22"/>
        <v>0</v>
      </c>
      <c r="F93" s="18">
        <f t="shared" si="22"/>
        <v>0</v>
      </c>
      <c r="G93" s="18">
        <f t="shared" si="22"/>
        <v>0</v>
      </c>
      <c r="H93" s="18">
        <f t="shared" si="22"/>
        <v>0</v>
      </c>
      <c r="I93" s="57">
        <f t="shared" si="23"/>
        <v>2573</v>
      </c>
      <c r="J93" s="174">
        <v>0</v>
      </c>
    </row>
    <row r="94" spans="1:10" x14ac:dyDescent="0.25">
      <c r="A94" s="21" t="s">
        <v>15</v>
      </c>
      <c r="B94" s="22">
        <f t="shared" si="22"/>
        <v>632.04768744149953</v>
      </c>
      <c r="C94" s="22">
        <f t="shared" si="22"/>
        <v>19.127053490906658</v>
      </c>
      <c r="D94" s="22">
        <f t="shared" si="22"/>
        <v>41.83783495933114</v>
      </c>
      <c r="E94" s="22">
        <f t="shared" si="22"/>
        <v>8.9874241082627044</v>
      </c>
      <c r="F94" s="22">
        <f t="shared" si="22"/>
        <v>0</v>
      </c>
      <c r="G94" s="22">
        <f t="shared" si="22"/>
        <v>0</v>
      </c>
      <c r="H94" s="22">
        <f t="shared" si="22"/>
        <v>0</v>
      </c>
      <c r="I94" s="186">
        <f t="shared" si="23"/>
        <v>702.00000000000011</v>
      </c>
      <c r="J94" s="174">
        <v>0</v>
      </c>
    </row>
    <row r="95" spans="1:10" x14ac:dyDescent="0.25">
      <c r="A95" s="29" t="s">
        <v>16</v>
      </c>
      <c r="B95" s="18">
        <f t="shared" si="22"/>
        <v>108.50914400867308</v>
      </c>
      <c r="C95" s="18">
        <f t="shared" si="22"/>
        <v>0.39118348162726463</v>
      </c>
      <c r="D95" s="18">
        <f t="shared" si="22"/>
        <v>11.736680085272925</v>
      </c>
      <c r="E95" s="18">
        <f t="shared" si="22"/>
        <v>1.3629924244267146</v>
      </c>
      <c r="F95" s="18">
        <f t="shared" si="22"/>
        <v>0</v>
      </c>
      <c r="G95" s="18">
        <f t="shared" si="22"/>
        <v>0</v>
      </c>
      <c r="H95" s="18">
        <f t="shared" si="22"/>
        <v>0</v>
      </c>
      <c r="I95" s="57">
        <f t="shared" si="23"/>
        <v>121.99999999999999</v>
      </c>
      <c r="J95" s="174">
        <v>0</v>
      </c>
    </row>
    <row r="96" spans="1:10" x14ac:dyDescent="0.25">
      <c r="A96" s="21" t="s">
        <v>17</v>
      </c>
      <c r="B96" s="22">
        <f t="shared" si="22"/>
        <v>0</v>
      </c>
      <c r="C96" s="22">
        <f t="shared" si="22"/>
        <v>0</v>
      </c>
      <c r="D96" s="22">
        <f t="shared" si="22"/>
        <v>0</v>
      </c>
      <c r="E96" s="22">
        <f t="shared" si="22"/>
        <v>0</v>
      </c>
      <c r="F96" s="22">
        <f t="shared" si="22"/>
        <v>0</v>
      </c>
      <c r="G96" s="22">
        <f t="shared" si="22"/>
        <v>0</v>
      </c>
      <c r="H96" s="22">
        <f t="shared" si="22"/>
        <v>0</v>
      </c>
      <c r="I96" s="186">
        <f t="shared" si="23"/>
        <v>0</v>
      </c>
      <c r="J96" s="174">
        <v>0</v>
      </c>
    </row>
    <row r="97" spans="1:10" x14ac:dyDescent="0.25">
      <c r="A97" s="29" t="s">
        <v>136</v>
      </c>
      <c r="B97" s="18">
        <f t="shared" si="22"/>
        <v>1308.3766925386965</v>
      </c>
      <c r="C97" s="18">
        <f t="shared" si="22"/>
        <v>38.616415947680899</v>
      </c>
      <c r="D97" s="18">
        <f t="shared" si="22"/>
        <v>342.45362626863238</v>
      </c>
      <c r="E97" s="18">
        <f t="shared" si="22"/>
        <v>5.9303752708048831</v>
      </c>
      <c r="F97" s="18">
        <f t="shared" si="22"/>
        <v>0</v>
      </c>
      <c r="G97" s="18">
        <f t="shared" si="22"/>
        <v>0</v>
      </c>
      <c r="H97" s="18">
        <f t="shared" si="22"/>
        <v>0</v>
      </c>
      <c r="I97" s="57">
        <f t="shared" si="23"/>
        <v>1695.3771100258148</v>
      </c>
      <c r="J97" s="174">
        <v>0</v>
      </c>
    </row>
    <row r="98" spans="1:10" x14ac:dyDescent="0.25">
      <c r="A98" s="21" t="s">
        <v>18</v>
      </c>
      <c r="B98" s="22">
        <f t="shared" si="22"/>
        <v>0</v>
      </c>
      <c r="C98" s="22">
        <f t="shared" si="22"/>
        <v>0</v>
      </c>
      <c r="D98" s="22">
        <f t="shared" si="22"/>
        <v>0</v>
      </c>
      <c r="E98" s="22">
        <f t="shared" si="22"/>
        <v>0</v>
      </c>
      <c r="F98" s="22">
        <f t="shared" si="22"/>
        <v>0</v>
      </c>
      <c r="G98" s="22">
        <f t="shared" si="22"/>
        <v>0</v>
      </c>
      <c r="H98" s="22">
        <f t="shared" si="22"/>
        <v>0</v>
      </c>
      <c r="I98" s="186">
        <f t="shared" si="23"/>
        <v>0</v>
      </c>
      <c r="J98" s="174">
        <v>0</v>
      </c>
    </row>
    <row r="99" spans="1:10" x14ac:dyDescent="0.25">
      <c r="A99" s="29" t="s">
        <v>19</v>
      </c>
      <c r="B99" s="18">
        <f t="shared" si="22"/>
        <v>0</v>
      </c>
      <c r="C99" s="18">
        <f t="shared" si="22"/>
        <v>0</v>
      </c>
      <c r="D99" s="18">
        <f t="shared" si="22"/>
        <v>0</v>
      </c>
      <c r="E99" s="18">
        <f t="shared" si="22"/>
        <v>0</v>
      </c>
      <c r="F99" s="18">
        <f t="shared" si="22"/>
        <v>0</v>
      </c>
      <c r="G99" s="18">
        <f t="shared" si="22"/>
        <v>0</v>
      </c>
      <c r="H99" s="18">
        <f t="shared" si="22"/>
        <v>0</v>
      </c>
      <c r="I99" s="57">
        <f t="shared" si="23"/>
        <v>0</v>
      </c>
      <c r="J99" s="174">
        <v>0</v>
      </c>
    </row>
    <row r="100" spans="1:10" x14ac:dyDescent="0.25">
      <c r="A100" s="21" t="s">
        <v>20</v>
      </c>
      <c r="B100" s="22">
        <f t="shared" si="22"/>
        <v>11.78230706031353</v>
      </c>
      <c r="C100" s="22">
        <f t="shared" si="22"/>
        <v>0</v>
      </c>
      <c r="D100" s="22">
        <f t="shared" si="22"/>
        <v>0.21769293968647085</v>
      </c>
      <c r="E100" s="22">
        <f t="shared" si="22"/>
        <v>0</v>
      </c>
      <c r="F100" s="22">
        <f t="shared" si="22"/>
        <v>0</v>
      </c>
      <c r="G100" s="22">
        <f t="shared" si="22"/>
        <v>0</v>
      </c>
      <c r="H100" s="22">
        <f t="shared" si="22"/>
        <v>0</v>
      </c>
      <c r="I100" s="186">
        <f t="shared" si="23"/>
        <v>12</v>
      </c>
      <c r="J100" s="174">
        <v>0</v>
      </c>
    </row>
    <row r="101" spans="1:10" x14ac:dyDescent="0.25">
      <c r="A101" s="32" t="s">
        <v>58</v>
      </c>
      <c r="B101" s="18">
        <f t="shared" si="22"/>
        <v>3506.6735439799486</v>
      </c>
      <c r="C101" s="18">
        <f t="shared" si="22"/>
        <v>6.5362492928845404</v>
      </c>
      <c r="D101" s="18">
        <f t="shared" si="22"/>
        <v>436.79020672716706</v>
      </c>
      <c r="E101" s="18">
        <f t="shared" si="22"/>
        <v>0</v>
      </c>
      <c r="F101" s="18">
        <f t="shared" si="22"/>
        <v>0</v>
      </c>
      <c r="G101" s="18">
        <f t="shared" si="22"/>
        <v>0</v>
      </c>
      <c r="H101" s="18">
        <f t="shared" si="22"/>
        <v>0</v>
      </c>
      <c r="I101" s="57">
        <f t="shared" si="23"/>
        <v>3950</v>
      </c>
      <c r="J101" s="174">
        <v>0</v>
      </c>
    </row>
    <row r="102" spans="1:10" x14ac:dyDescent="0.25">
      <c r="A102" s="21" t="s">
        <v>21</v>
      </c>
      <c r="B102" s="22">
        <f t="shared" ref="B102:H105" si="24">B596+B622+B648</f>
        <v>50.878228787006229</v>
      </c>
      <c r="C102" s="22">
        <f t="shared" si="24"/>
        <v>0</v>
      </c>
      <c r="D102" s="22">
        <f t="shared" si="24"/>
        <v>6.7087785436947875</v>
      </c>
      <c r="E102" s="22">
        <f t="shared" si="24"/>
        <v>0</v>
      </c>
      <c r="F102" s="22">
        <f t="shared" si="24"/>
        <v>9.2515437192989793</v>
      </c>
      <c r="G102" s="22">
        <f t="shared" si="24"/>
        <v>0</v>
      </c>
      <c r="H102" s="22">
        <f t="shared" si="24"/>
        <v>0</v>
      </c>
      <c r="I102" s="186">
        <f t="shared" si="23"/>
        <v>66.838551049999992</v>
      </c>
      <c r="J102" s="174">
        <v>0</v>
      </c>
    </row>
    <row r="103" spans="1:10" x14ac:dyDescent="0.25">
      <c r="A103" s="32" t="s">
        <v>22</v>
      </c>
      <c r="B103" s="18">
        <f t="shared" si="24"/>
        <v>106.01897045051238</v>
      </c>
      <c r="C103" s="18">
        <f t="shared" si="24"/>
        <v>0</v>
      </c>
      <c r="D103" s="18">
        <f t="shared" si="24"/>
        <v>57.883937582436772</v>
      </c>
      <c r="E103" s="18">
        <f t="shared" si="24"/>
        <v>0</v>
      </c>
      <c r="F103" s="18">
        <f t="shared" si="24"/>
        <v>0</v>
      </c>
      <c r="G103" s="18">
        <f t="shared" si="24"/>
        <v>0</v>
      </c>
      <c r="H103" s="18">
        <f t="shared" si="24"/>
        <v>0</v>
      </c>
      <c r="I103" s="57">
        <f t="shared" si="23"/>
        <v>163.90290803294914</v>
      </c>
      <c r="J103" s="174">
        <v>0</v>
      </c>
    </row>
    <row r="104" spans="1:10" x14ac:dyDescent="0.25">
      <c r="A104" s="21" t="s">
        <v>23</v>
      </c>
      <c r="B104" s="22">
        <f t="shared" si="24"/>
        <v>131.8966827274713</v>
      </c>
      <c r="C104" s="22">
        <f t="shared" si="24"/>
        <v>0.56944575252869922</v>
      </c>
      <c r="D104" s="22">
        <f t="shared" si="24"/>
        <v>9.6269875200000001</v>
      </c>
      <c r="E104" s="22">
        <f t="shared" si="24"/>
        <v>0</v>
      </c>
      <c r="F104" s="22">
        <f t="shared" si="24"/>
        <v>0</v>
      </c>
      <c r="G104" s="22">
        <f t="shared" si="24"/>
        <v>0</v>
      </c>
      <c r="H104" s="22">
        <f t="shared" si="24"/>
        <v>0</v>
      </c>
      <c r="I104" s="186">
        <f t="shared" si="23"/>
        <v>142.09311600000001</v>
      </c>
      <c r="J104" s="174">
        <v>0</v>
      </c>
    </row>
    <row r="105" spans="1:10" ht="14.4" thickBot="1" x14ac:dyDescent="0.3">
      <c r="A105" s="32" t="s">
        <v>24</v>
      </c>
      <c r="B105" s="18">
        <f t="shared" si="24"/>
        <v>793.7133161320935</v>
      </c>
      <c r="C105" s="18">
        <f t="shared" si="24"/>
        <v>7.5869228786384621E-2</v>
      </c>
      <c r="D105" s="18">
        <f t="shared" si="24"/>
        <v>954.23618345642285</v>
      </c>
      <c r="E105" s="18">
        <f t="shared" si="24"/>
        <v>312.29581103860318</v>
      </c>
      <c r="F105" s="18">
        <f t="shared" si="24"/>
        <v>0</v>
      </c>
      <c r="G105" s="18">
        <f t="shared" si="24"/>
        <v>241.44485212502389</v>
      </c>
      <c r="H105" s="18">
        <f t="shared" si="24"/>
        <v>0.50236801907008399</v>
      </c>
      <c r="I105" s="57">
        <f t="shared" si="23"/>
        <v>2302.2683999999999</v>
      </c>
      <c r="J105" s="174">
        <v>0</v>
      </c>
    </row>
    <row r="106" spans="1:10" x14ac:dyDescent="0.25">
      <c r="A106" s="128" t="s">
        <v>25</v>
      </c>
      <c r="B106" s="129">
        <f>SUM(B85:B105)</f>
        <v>9777.8359395986881</v>
      </c>
      <c r="C106" s="129">
        <f t="shared" ref="C106:H106" si="25">SUM(C85:C105)</f>
        <v>67.099739112049861</v>
      </c>
      <c r="D106" s="129">
        <f t="shared" si="25"/>
        <v>2097.1800284429046</v>
      </c>
      <c r="E106" s="129">
        <f t="shared" si="25"/>
        <v>367.27105106440916</v>
      </c>
      <c r="F106" s="129">
        <f t="shared" si="25"/>
        <v>724.74618571991493</v>
      </c>
      <c r="G106" s="129">
        <f t="shared" si="25"/>
        <v>241.44485212502389</v>
      </c>
      <c r="H106" s="129">
        <f t="shared" si="25"/>
        <v>0.50236801907008399</v>
      </c>
      <c r="I106" s="129">
        <v>16283.740520538993</v>
      </c>
      <c r="J106" s="174">
        <v>-3007.6603564569323</v>
      </c>
    </row>
    <row r="107" spans="1:10" ht="13.5" customHeight="1" thickBot="1" x14ac:dyDescent="0.35">
      <c r="A107" s="61" t="s">
        <v>86</v>
      </c>
      <c r="B107" s="98">
        <f>IF($I106=0,"-",B106/$I106)</f>
        <v>0.60046620905471426</v>
      </c>
      <c r="C107" s="98">
        <f t="shared" ref="C107:H107" si="26">IF($I106=0,"-",C106/$I106)</f>
        <v>4.1206588269701106E-3</v>
      </c>
      <c r="D107" s="98">
        <f t="shared" si="26"/>
        <v>0.12878982109778103</v>
      </c>
      <c r="E107" s="98">
        <f t="shared" si="26"/>
        <v>2.2554464719034498E-2</v>
      </c>
      <c r="F107" s="98">
        <f t="shared" si="26"/>
        <v>4.4507352890189984E-2</v>
      </c>
      <c r="G107" s="98">
        <f t="shared" si="26"/>
        <v>1.482735811348043E-2</v>
      </c>
      <c r="H107" s="98">
        <f t="shared" si="26"/>
        <v>3.0850898074458852E-5</v>
      </c>
      <c r="I107" s="100">
        <f>SUM(B107:H107)</f>
        <v>0.81529671560024486</v>
      </c>
    </row>
    <row r="108" spans="1:10" ht="13.5" customHeight="1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</row>
    <row r="109" spans="1:10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</row>
    <row r="110" spans="1:10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</row>
    <row r="111" spans="1:10" x14ac:dyDescent="0.25">
      <c r="A111" s="13" t="s">
        <v>6</v>
      </c>
      <c r="B111" s="200">
        <v>0</v>
      </c>
      <c r="C111" s="187">
        <v>0</v>
      </c>
      <c r="D111" s="187">
        <v>0</v>
      </c>
      <c r="E111" s="187">
        <v>0</v>
      </c>
      <c r="F111" s="280"/>
      <c r="G111" s="187">
        <v>0</v>
      </c>
      <c r="H111" s="189">
        <v>0</v>
      </c>
      <c r="I111" s="193">
        <f>SUM(B111:H111)</f>
        <v>0</v>
      </c>
      <c r="J111" s="12">
        <v>0</v>
      </c>
    </row>
    <row r="112" spans="1:10" x14ac:dyDescent="0.25">
      <c r="A112" s="21" t="s">
        <v>7</v>
      </c>
      <c r="B112" s="188">
        <v>0</v>
      </c>
      <c r="C112" s="188">
        <v>0</v>
      </c>
      <c r="D112" s="188">
        <v>0</v>
      </c>
      <c r="E112" s="188">
        <v>0</v>
      </c>
      <c r="F112" s="281"/>
      <c r="G112" s="188">
        <v>0</v>
      </c>
      <c r="H112" s="190">
        <v>0</v>
      </c>
      <c r="I112" s="194">
        <f t="shared" ref="I112:I131" si="27">SUM(B112:H112)</f>
        <v>0</v>
      </c>
      <c r="J112" s="12">
        <v>0</v>
      </c>
    </row>
    <row r="113" spans="1:10" x14ac:dyDescent="0.25">
      <c r="A113" s="29" t="s">
        <v>8</v>
      </c>
      <c r="B113" s="104">
        <v>0</v>
      </c>
      <c r="C113" s="104">
        <v>0</v>
      </c>
      <c r="D113" s="104">
        <v>0</v>
      </c>
      <c r="E113" s="104">
        <v>0</v>
      </c>
      <c r="F113" s="281"/>
      <c r="G113" s="104">
        <v>0</v>
      </c>
      <c r="H113" s="191">
        <v>0</v>
      </c>
      <c r="I113" s="195">
        <f t="shared" si="27"/>
        <v>0</v>
      </c>
      <c r="J113" s="12">
        <v>0</v>
      </c>
    </row>
    <row r="114" spans="1:10" x14ac:dyDescent="0.25">
      <c r="A114" s="21" t="s">
        <v>9</v>
      </c>
      <c r="B114" s="188">
        <v>0</v>
      </c>
      <c r="C114" s="188">
        <v>0</v>
      </c>
      <c r="D114" s="188">
        <v>0</v>
      </c>
      <c r="E114" s="188">
        <v>0</v>
      </c>
      <c r="F114" s="281"/>
      <c r="G114" s="188">
        <v>0</v>
      </c>
      <c r="H114" s="190">
        <v>0</v>
      </c>
      <c r="I114" s="194">
        <f t="shared" si="27"/>
        <v>0</v>
      </c>
      <c r="J114" s="12">
        <v>0</v>
      </c>
    </row>
    <row r="115" spans="1:10" x14ac:dyDescent="0.25">
      <c r="A115" s="29" t="s">
        <v>10</v>
      </c>
      <c r="B115" s="104">
        <v>0</v>
      </c>
      <c r="C115" s="104">
        <v>0</v>
      </c>
      <c r="D115" s="104">
        <v>0</v>
      </c>
      <c r="E115" s="104">
        <v>0</v>
      </c>
      <c r="F115" s="281"/>
      <c r="G115" s="104">
        <v>0</v>
      </c>
      <c r="H115" s="191">
        <v>0</v>
      </c>
      <c r="I115" s="195">
        <f t="shared" si="27"/>
        <v>0</v>
      </c>
      <c r="J115" s="12">
        <v>0</v>
      </c>
    </row>
    <row r="116" spans="1:10" x14ac:dyDescent="0.25">
      <c r="A116" s="21" t="s">
        <v>11</v>
      </c>
      <c r="B116" s="188">
        <v>0</v>
      </c>
      <c r="C116" s="188">
        <v>0</v>
      </c>
      <c r="D116" s="188">
        <v>0</v>
      </c>
      <c r="E116" s="188">
        <v>0</v>
      </c>
      <c r="F116" s="281"/>
      <c r="G116" s="188">
        <v>0</v>
      </c>
      <c r="H116" s="190">
        <v>0</v>
      </c>
      <c r="I116" s="194">
        <f t="shared" si="27"/>
        <v>0</v>
      </c>
      <c r="J116" s="12">
        <v>0</v>
      </c>
    </row>
    <row r="117" spans="1:10" x14ac:dyDescent="0.25">
      <c r="A117" s="29" t="s">
        <v>12</v>
      </c>
      <c r="B117" s="104">
        <v>0</v>
      </c>
      <c r="C117" s="104">
        <v>0</v>
      </c>
      <c r="D117" s="104">
        <v>0</v>
      </c>
      <c r="E117" s="104">
        <v>0</v>
      </c>
      <c r="F117" s="281"/>
      <c r="G117" s="104">
        <v>0</v>
      </c>
      <c r="H117" s="191">
        <v>0</v>
      </c>
      <c r="I117" s="195">
        <f t="shared" si="27"/>
        <v>0</v>
      </c>
      <c r="J117" s="12">
        <v>0</v>
      </c>
    </row>
    <row r="118" spans="1:10" x14ac:dyDescent="0.25">
      <c r="A118" s="21" t="s">
        <v>13</v>
      </c>
      <c r="B118" s="188">
        <v>0</v>
      </c>
      <c r="C118" s="188">
        <v>0</v>
      </c>
      <c r="D118" s="188">
        <v>0</v>
      </c>
      <c r="E118" s="188">
        <v>0</v>
      </c>
      <c r="F118" s="281"/>
      <c r="G118" s="188">
        <v>0</v>
      </c>
      <c r="H118" s="190">
        <v>0</v>
      </c>
      <c r="I118" s="194">
        <f t="shared" si="27"/>
        <v>0</v>
      </c>
      <c r="J118" s="12">
        <v>0</v>
      </c>
    </row>
    <row r="119" spans="1:10" x14ac:dyDescent="0.25">
      <c r="A119" s="29" t="s">
        <v>14</v>
      </c>
      <c r="B119" s="104">
        <v>0</v>
      </c>
      <c r="C119" s="104">
        <v>0</v>
      </c>
      <c r="D119" s="104">
        <v>0</v>
      </c>
      <c r="E119" s="104">
        <v>0</v>
      </c>
      <c r="F119" s="281"/>
      <c r="G119" s="104">
        <v>0</v>
      </c>
      <c r="H119" s="191">
        <v>0</v>
      </c>
      <c r="I119" s="195">
        <f t="shared" si="27"/>
        <v>0</v>
      </c>
      <c r="J119" s="12">
        <v>0</v>
      </c>
    </row>
    <row r="120" spans="1:10" x14ac:dyDescent="0.25">
      <c r="A120" s="21" t="s">
        <v>15</v>
      </c>
      <c r="B120" s="188">
        <v>0</v>
      </c>
      <c r="C120" s="188">
        <v>0</v>
      </c>
      <c r="D120" s="188">
        <v>0</v>
      </c>
      <c r="E120" s="188">
        <v>0</v>
      </c>
      <c r="F120" s="281"/>
      <c r="G120" s="188">
        <v>0</v>
      </c>
      <c r="H120" s="190">
        <v>0</v>
      </c>
      <c r="I120" s="194">
        <f t="shared" si="27"/>
        <v>0</v>
      </c>
      <c r="J120" s="12">
        <v>0</v>
      </c>
    </row>
    <row r="121" spans="1:10" x14ac:dyDescent="0.25">
      <c r="A121" s="29" t="s">
        <v>16</v>
      </c>
      <c r="B121" s="104">
        <v>0</v>
      </c>
      <c r="C121" s="104">
        <v>0</v>
      </c>
      <c r="D121" s="104">
        <v>0</v>
      </c>
      <c r="E121" s="104">
        <v>0</v>
      </c>
      <c r="F121" s="281"/>
      <c r="G121" s="104">
        <v>0</v>
      </c>
      <c r="H121" s="191">
        <v>0</v>
      </c>
      <c r="I121" s="195">
        <f t="shared" si="27"/>
        <v>0</v>
      </c>
      <c r="J121" s="12">
        <v>0</v>
      </c>
    </row>
    <row r="122" spans="1:10" x14ac:dyDescent="0.25">
      <c r="A122" s="21" t="s">
        <v>17</v>
      </c>
      <c r="B122" s="188">
        <v>0</v>
      </c>
      <c r="C122" s="188">
        <v>0</v>
      </c>
      <c r="D122" s="188">
        <v>0</v>
      </c>
      <c r="E122" s="188">
        <v>0</v>
      </c>
      <c r="F122" s="281"/>
      <c r="G122" s="188">
        <v>0</v>
      </c>
      <c r="H122" s="190">
        <v>0</v>
      </c>
      <c r="I122" s="194">
        <f t="shared" si="27"/>
        <v>0</v>
      </c>
      <c r="J122" s="12">
        <v>0</v>
      </c>
    </row>
    <row r="123" spans="1:10" x14ac:dyDescent="0.25">
      <c r="A123" s="29" t="s">
        <v>136</v>
      </c>
      <c r="B123" s="104">
        <v>0</v>
      </c>
      <c r="C123" s="104">
        <v>0</v>
      </c>
      <c r="D123" s="104">
        <v>0</v>
      </c>
      <c r="E123" s="104">
        <v>0</v>
      </c>
      <c r="F123" s="281"/>
      <c r="G123" s="104">
        <v>0</v>
      </c>
      <c r="H123" s="191">
        <v>0</v>
      </c>
      <c r="I123" s="195">
        <f t="shared" si="27"/>
        <v>0</v>
      </c>
      <c r="J123" s="12">
        <v>0</v>
      </c>
    </row>
    <row r="124" spans="1:10" x14ac:dyDescent="0.25">
      <c r="A124" s="21" t="s">
        <v>18</v>
      </c>
      <c r="B124" s="188">
        <v>0</v>
      </c>
      <c r="C124" s="188">
        <v>0</v>
      </c>
      <c r="D124" s="188">
        <v>0</v>
      </c>
      <c r="E124" s="188">
        <v>0</v>
      </c>
      <c r="F124" s="281"/>
      <c r="G124" s="188">
        <v>0</v>
      </c>
      <c r="H124" s="190">
        <v>0</v>
      </c>
      <c r="I124" s="194">
        <f t="shared" si="27"/>
        <v>0</v>
      </c>
      <c r="J124" s="12">
        <v>0</v>
      </c>
    </row>
    <row r="125" spans="1:10" x14ac:dyDescent="0.25">
      <c r="A125" s="29" t="s">
        <v>19</v>
      </c>
      <c r="B125" s="104">
        <v>0</v>
      </c>
      <c r="C125" s="104">
        <v>0</v>
      </c>
      <c r="D125" s="104">
        <v>0</v>
      </c>
      <c r="E125" s="104">
        <v>0</v>
      </c>
      <c r="F125" s="281"/>
      <c r="G125" s="104">
        <v>0</v>
      </c>
      <c r="H125" s="191">
        <v>0</v>
      </c>
      <c r="I125" s="195">
        <f t="shared" si="27"/>
        <v>0</v>
      </c>
      <c r="J125" s="12">
        <v>0</v>
      </c>
    </row>
    <row r="126" spans="1:10" x14ac:dyDescent="0.25">
      <c r="A126" s="21" t="s">
        <v>20</v>
      </c>
      <c r="B126" s="188">
        <v>0</v>
      </c>
      <c r="C126" s="188">
        <v>0</v>
      </c>
      <c r="D126" s="188">
        <v>0</v>
      </c>
      <c r="E126" s="188">
        <v>0</v>
      </c>
      <c r="F126" s="281"/>
      <c r="G126" s="188">
        <v>0</v>
      </c>
      <c r="H126" s="190">
        <v>0</v>
      </c>
      <c r="I126" s="194">
        <f t="shared" si="27"/>
        <v>0</v>
      </c>
      <c r="J126" s="12">
        <v>0</v>
      </c>
    </row>
    <row r="127" spans="1:10" x14ac:dyDescent="0.25">
      <c r="A127" s="32" t="s">
        <v>58</v>
      </c>
      <c r="B127" s="104">
        <v>0</v>
      </c>
      <c r="C127" s="104">
        <v>0</v>
      </c>
      <c r="D127" s="104">
        <v>0</v>
      </c>
      <c r="E127" s="104">
        <v>0</v>
      </c>
      <c r="F127" s="281"/>
      <c r="G127" s="104">
        <v>0</v>
      </c>
      <c r="H127" s="191">
        <v>0</v>
      </c>
      <c r="I127" s="195">
        <f t="shared" si="27"/>
        <v>0</v>
      </c>
      <c r="J127" s="12">
        <v>0</v>
      </c>
    </row>
    <row r="128" spans="1:10" x14ac:dyDescent="0.25">
      <c r="A128" s="21" t="s">
        <v>21</v>
      </c>
      <c r="B128" s="188">
        <v>0</v>
      </c>
      <c r="C128" s="188">
        <v>0</v>
      </c>
      <c r="D128" s="188">
        <v>0</v>
      </c>
      <c r="E128" s="188">
        <v>0</v>
      </c>
      <c r="F128" s="281"/>
      <c r="G128" s="188">
        <v>0</v>
      </c>
      <c r="H128" s="190">
        <v>0</v>
      </c>
      <c r="I128" s="194">
        <f t="shared" si="27"/>
        <v>0</v>
      </c>
      <c r="J128" s="12">
        <v>0</v>
      </c>
    </row>
    <row r="129" spans="1:10" x14ac:dyDescent="0.25">
      <c r="A129" s="32" t="s">
        <v>22</v>
      </c>
      <c r="B129" s="104">
        <v>0</v>
      </c>
      <c r="C129" s="104">
        <v>0</v>
      </c>
      <c r="D129" s="104">
        <v>0</v>
      </c>
      <c r="E129" s="104">
        <v>0</v>
      </c>
      <c r="F129" s="281"/>
      <c r="G129" s="104">
        <v>0</v>
      </c>
      <c r="H129" s="191">
        <v>0</v>
      </c>
      <c r="I129" s="195">
        <f t="shared" si="27"/>
        <v>0</v>
      </c>
      <c r="J129" s="12">
        <v>0</v>
      </c>
    </row>
    <row r="130" spans="1:10" x14ac:dyDescent="0.25">
      <c r="A130" s="21" t="s">
        <v>23</v>
      </c>
      <c r="B130" s="188">
        <v>0</v>
      </c>
      <c r="C130" s="188">
        <v>0</v>
      </c>
      <c r="D130" s="188">
        <v>0</v>
      </c>
      <c r="E130" s="188">
        <v>0</v>
      </c>
      <c r="F130" s="281"/>
      <c r="G130" s="188">
        <v>0</v>
      </c>
      <c r="H130" s="190">
        <v>0</v>
      </c>
      <c r="I130" s="194">
        <f t="shared" si="27"/>
        <v>0</v>
      </c>
      <c r="J130" s="12">
        <v>0</v>
      </c>
    </row>
    <row r="131" spans="1:10" ht="14.4" thickBot="1" x14ac:dyDescent="0.3">
      <c r="A131" s="32" t="s">
        <v>24</v>
      </c>
      <c r="B131" s="104">
        <v>0</v>
      </c>
      <c r="C131" s="104">
        <v>0</v>
      </c>
      <c r="D131" s="104">
        <v>0</v>
      </c>
      <c r="E131" s="104">
        <v>1.642652101933012</v>
      </c>
      <c r="F131" s="282"/>
      <c r="G131" s="104">
        <v>0.53174789806698775</v>
      </c>
      <c r="H131" s="191">
        <v>0</v>
      </c>
      <c r="I131" s="195">
        <f t="shared" si="27"/>
        <v>2.1743999999999999</v>
      </c>
      <c r="J131" s="12">
        <v>0</v>
      </c>
    </row>
    <row r="132" spans="1:10" x14ac:dyDescent="0.25">
      <c r="A132" s="128" t="s">
        <v>25</v>
      </c>
      <c r="B132" s="192">
        <f>SUM(B111:B131)</f>
        <v>0</v>
      </c>
      <c r="C132" s="192">
        <f t="shared" ref="C132:H132" si="28">SUM(C111:C131)</f>
        <v>0</v>
      </c>
      <c r="D132" s="192">
        <f t="shared" si="28"/>
        <v>0</v>
      </c>
      <c r="E132" s="192">
        <f t="shared" si="28"/>
        <v>1.642652101933012</v>
      </c>
      <c r="F132" s="192">
        <f t="shared" si="28"/>
        <v>0</v>
      </c>
      <c r="G132" s="192">
        <f t="shared" si="28"/>
        <v>0.53174789806698775</v>
      </c>
      <c r="H132" s="192">
        <f t="shared" si="28"/>
        <v>0</v>
      </c>
      <c r="I132" s="192">
        <f>SUM(I111:I131)</f>
        <v>2.1743999999999999</v>
      </c>
      <c r="J132" s="12">
        <v>0</v>
      </c>
    </row>
    <row r="133" spans="1:10" ht="15" thickBot="1" x14ac:dyDescent="0.35">
      <c r="A133" s="61" t="s">
        <v>86</v>
      </c>
      <c r="B133" s="98">
        <f>IF($I132=0,"-",B132/$I132)</f>
        <v>0</v>
      </c>
      <c r="C133" s="98">
        <f t="shared" ref="C133:H133" si="29">IF($I132=0,"-",C132/$I132)</f>
        <v>0</v>
      </c>
      <c r="D133" s="98">
        <f t="shared" si="29"/>
        <v>0</v>
      </c>
      <c r="E133" s="98">
        <f t="shared" si="29"/>
        <v>0.75545074592209904</v>
      </c>
      <c r="F133" s="98">
        <f t="shared" si="29"/>
        <v>0</v>
      </c>
      <c r="G133" s="98">
        <f t="shared" si="29"/>
        <v>0.24454925407790093</v>
      </c>
      <c r="H133" s="98">
        <f t="shared" si="29"/>
        <v>0</v>
      </c>
      <c r="I133" s="100">
        <f>SUM(B133:H133)</f>
        <v>1</v>
      </c>
      <c r="J133" s="12"/>
    </row>
    <row r="134" spans="1:10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  <c r="J134" s="12"/>
    </row>
    <row r="135" spans="1:10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  <c r="J135" s="12"/>
    </row>
    <row r="136" spans="1:10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  <c r="J136" s="12"/>
    </row>
    <row r="137" spans="1:10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97">
        <f>+B137+C137+D137+E137+G137+H137</f>
        <v>0</v>
      </c>
      <c r="J137" s="12">
        <v>0</v>
      </c>
    </row>
    <row r="138" spans="1:10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198">
        <f t="shared" ref="I138:I157" si="30">+B138+C138+D138+E138+G138+H138</f>
        <v>0</v>
      </c>
      <c r="J138" s="12">
        <v>0</v>
      </c>
    </row>
    <row r="139" spans="1:10" x14ac:dyDescent="0.25">
      <c r="A139" s="29" t="s">
        <v>8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58">
        <f t="shared" si="30"/>
        <v>0</v>
      </c>
      <c r="J139" s="12">
        <v>0</v>
      </c>
    </row>
    <row r="140" spans="1:10" x14ac:dyDescent="0.25">
      <c r="A140" s="21" t="s">
        <v>9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198">
        <f t="shared" si="30"/>
        <v>0</v>
      </c>
      <c r="J140" s="12">
        <v>0</v>
      </c>
    </row>
    <row r="141" spans="1:10" x14ac:dyDescent="0.25">
      <c r="A141" s="29" t="s">
        <v>10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58">
        <f t="shared" si="30"/>
        <v>0</v>
      </c>
      <c r="J141" s="12">
        <v>0</v>
      </c>
    </row>
    <row r="142" spans="1:10" x14ac:dyDescent="0.25">
      <c r="A142" s="21" t="s">
        <v>11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198">
        <f t="shared" si="30"/>
        <v>0</v>
      </c>
      <c r="J142" s="12">
        <v>0</v>
      </c>
    </row>
    <row r="143" spans="1:10" x14ac:dyDescent="0.25">
      <c r="A143" s="29" t="s">
        <v>12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58">
        <f t="shared" si="30"/>
        <v>0</v>
      </c>
      <c r="J143" s="12">
        <v>0</v>
      </c>
    </row>
    <row r="144" spans="1:10" x14ac:dyDescent="0.25">
      <c r="A144" s="21" t="s">
        <v>13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198">
        <f t="shared" si="30"/>
        <v>0</v>
      </c>
      <c r="J144" s="12">
        <v>0</v>
      </c>
    </row>
    <row r="145" spans="1:10" x14ac:dyDescent="0.25">
      <c r="A145" s="29" t="s">
        <v>14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58">
        <f t="shared" si="30"/>
        <v>0</v>
      </c>
      <c r="J145" s="12">
        <v>0</v>
      </c>
    </row>
    <row r="146" spans="1:10" x14ac:dyDescent="0.25">
      <c r="A146" s="21" t="s">
        <v>15</v>
      </c>
      <c r="B146" s="22">
        <v>0</v>
      </c>
      <c r="C146" s="22">
        <v>0</v>
      </c>
      <c r="D146" s="22">
        <v>0</v>
      </c>
      <c r="E146" s="22">
        <v>0</v>
      </c>
      <c r="F146" s="214"/>
      <c r="G146" s="22">
        <v>0</v>
      </c>
      <c r="H146" s="23">
        <v>0</v>
      </c>
      <c r="I146" s="198">
        <f t="shared" si="30"/>
        <v>0</v>
      </c>
      <c r="J146" s="12">
        <v>0</v>
      </c>
    </row>
    <row r="147" spans="1:10" x14ac:dyDescent="0.25">
      <c r="A147" s="29" t="s">
        <v>16</v>
      </c>
      <c r="B147" s="18">
        <v>0</v>
      </c>
      <c r="C147" s="18">
        <v>0</v>
      </c>
      <c r="D147" s="18">
        <v>0</v>
      </c>
      <c r="E147" s="18">
        <v>0</v>
      </c>
      <c r="F147" s="214"/>
      <c r="G147" s="18">
        <v>0</v>
      </c>
      <c r="H147" s="30">
        <v>0</v>
      </c>
      <c r="I147" s="58">
        <f t="shared" si="30"/>
        <v>0</v>
      </c>
      <c r="J147" s="12">
        <v>0</v>
      </c>
    </row>
    <row r="148" spans="1:10" x14ac:dyDescent="0.25">
      <c r="A148" s="21" t="s">
        <v>17</v>
      </c>
      <c r="B148" s="22">
        <v>0</v>
      </c>
      <c r="C148" s="22">
        <v>0</v>
      </c>
      <c r="D148" s="22">
        <v>0</v>
      </c>
      <c r="E148" s="22">
        <v>0</v>
      </c>
      <c r="F148" s="214"/>
      <c r="G148" s="22">
        <v>0</v>
      </c>
      <c r="H148" s="23">
        <v>0</v>
      </c>
      <c r="I148" s="198">
        <f t="shared" si="30"/>
        <v>0</v>
      </c>
      <c r="J148" s="12">
        <v>0</v>
      </c>
    </row>
    <row r="149" spans="1:10" x14ac:dyDescent="0.25">
      <c r="A149" s="29" t="s">
        <v>136</v>
      </c>
      <c r="B149" s="18">
        <v>1.7748603654310302E-2</v>
      </c>
      <c r="C149" s="18">
        <v>0.81304737671586491</v>
      </c>
      <c r="D149" s="18">
        <v>0.16920401962982479</v>
      </c>
      <c r="E149" s="18">
        <v>0</v>
      </c>
      <c r="F149" s="214"/>
      <c r="G149" s="18">
        <v>0</v>
      </c>
      <c r="H149" s="30">
        <v>0</v>
      </c>
      <c r="I149" s="58">
        <f t="shared" si="30"/>
        <v>1</v>
      </c>
      <c r="J149" s="12">
        <v>0</v>
      </c>
    </row>
    <row r="150" spans="1:10" x14ac:dyDescent="0.25">
      <c r="A150" s="21" t="s">
        <v>18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198">
        <f t="shared" si="30"/>
        <v>0</v>
      </c>
      <c r="J150" s="12">
        <v>0</v>
      </c>
    </row>
    <row r="151" spans="1:10" x14ac:dyDescent="0.25">
      <c r="A151" s="29" t="s">
        <v>19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58">
        <f t="shared" si="30"/>
        <v>0</v>
      </c>
      <c r="J151" s="12">
        <v>0</v>
      </c>
    </row>
    <row r="152" spans="1:10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198">
        <f t="shared" si="30"/>
        <v>0</v>
      </c>
      <c r="J152" s="12">
        <v>0</v>
      </c>
    </row>
    <row r="153" spans="1:10" x14ac:dyDescent="0.25">
      <c r="A153" s="32" t="s">
        <v>58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58">
        <f t="shared" si="30"/>
        <v>0</v>
      </c>
      <c r="J153" s="12">
        <v>0</v>
      </c>
    </row>
    <row r="154" spans="1:10" x14ac:dyDescent="0.25">
      <c r="A154" s="21" t="s">
        <v>21</v>
      </c>
      <c r="B154" s="22">
        <v>0</v>
      </c>
      <c r="C154" s="22">
        <v>0</v>
      </c>
      <c r="D154" s="22">
        <v>0</v>
      </c>
      <c r="E154" s="22">
        <v>0</v>
      </c>
      <c r="F154" s="214"/>
      <c r="G154" s="22">
        <v>0</v>
      </c>
      <c r="H154" s="23">
        <v>0</v>
      </c>
      <c r="I154" s="198">
        <f t="shared" si="30"/>
        <v>0</v>
      </c>
      <c r="J154" s="12">
        <v>0</v>
      </c>
    </row>
    <row r="155" spans="1:10" x14ac:dyDescent="0.25">
      <c r="A155" s="32" t="s">
        <v>22</v>
      </c>
      <c r="B155" s="18">
        <v>0</v>
      </c>
      <c r="C155" s="18">
        <v>0</v>
      </c>
      <c r="D155" s="18">
        <v>0</v>
      </c>
      <c r="E155" s="18">
        <v>0</v>
      </c>
      <c r="F155" s="214"/>
      <c r="G155" s="18">
        <v>0</v>
      </c>
      <c r="H155" s="30">
        <v>0</v>
      </c>
      <c r="I155" s="58">
        <f t="shared" si="30"/>
        <v>0</v>
      </c>
      <c r="J155" s="12">
        <v>0</v>
      </c>
    </row>
    <row r="156" spans="1:10" x14ac:dyDescent="0.25">
      <c r="A156" s="21" t="s">
        <v>23</v>
      </c>
      <c r="B156" s="22">
        <v>13.805558462067147</v>
      </c>
      <c r="C156" s="22">
        <v>0</v>
      </c>
      <c r="D156" s="22">
        <v>0.56564153793285332</v>
      </c>
      <c r="E156" s="22">
        <v>0</v>
      </c>
      <c r="F156" s="214"/>
      <c r="G156" s="22">
        <v>0</v>
      </c>
      <c r="H156" s="23">
        <v>0</v>
      </c>
      <c r="I156" s="198">
        <f t="shared" si="30"/>
        <v>14.3712</v>
      </c>
      <c r="J156" s="12">
        <v>0</v>
      </c>
    </row>
    <row r="157" spans="1:10" ht="14.4" thickBot="1" x14ac:dyDescent="0.3">
      <c r="A157" s="32" t="s">
        <v>24</v>
      </c>
      <c r="B157" s="18">
        <v>0.33994124367432654</v>
      </c>
      <c r="C157" s="18">
        <v>1.870978729574792E-3</v>
      </c>
      <c r="D157" s="18">
        <v>1.5607860477007045</v>
      </c>
      <c r="E157" s="18">
        <v>34.622118378014434</v>
      </c>
      <c r="F157" s="215"/>
      <c r="G157" s="18">
        <v>0.6605958149446195</v>
      </c>
      <c r="H157" s="30">
        <v>4.1030875369363446</v>
      </c>
      <c r="I157" s="58">
        <f t="shared" si="30"/>
        <v>41.288400000000003</v>
      </c>
      <c r="J157" s="12">
        <v>0</v>
      </c>
    </row>
    <row r="158" spans="1:10" x14ac:dyDescent="0.25">
      <c r="A158" s="128" t="s">
        <v>25</v>
      </c>
      <c r="B158" s="129">
        <f>SUM(B137:B157)</f>
        <v>14.163248309395783</v>
      </c>
      <c r="C158" s="129">
        <f t="shared" ref="C158:H158" si="31">SUM(C137:C157)</f>
        <v>0.81491835544543967</v>
      </c>
      <c r="D158" s="129">
        <f t="shared" si="31"/>
        <v>2.2956316052633827</v>
      </c>
      <c r="E158" s="129">
        <f t="shared" si="31"/>
        <v>34.622118378014434</v>
      </c>
      <c r="F158" s="129">
        <f t="shared" si="31"/>
        <v>0</v>
      </c>
      <c r="G158" s="129">
        <f t="shared" si="31"/>
        <v>0.6605958149446195</v>
      </c>
      <c r="H158" s="129">
        <f t="shared" si="31"/>
        <v>4.1030875369363446</v>
      </c>
      <c r="I158" s="129">
        <f>SUM(I137:I157)</f>
        <v>56.659600000000005</v>
      </c>
      <c r="J158" s="12">
        <v>0</v>
      </c>
    </row>
    <row r="159" spans="1:10" ht="15" thickBot="1" x14ac:dyDescent="0.35">
      <c r="A159" s="61" t="s">
        <v>86</v>
      </c>
      <c r="B159" s="98">
        <f>IF($I158=0,"-",B158/$I158)</f>
        <v>0.24997084888343338</v>
      </c>
      <c r="C159" s="98">
        <f t="shared" ref="C159:H159" si="32">IF($I158=0,"-",C158/$I158)</f>
        <v>1.4382705762932312E-2</v>
      </c>
      <c r="D159" s="98">
        <f t="shared" si="32"/>
        <v>4.0516198583530109E-2</v>
      </c>
      <c r="E159" s="98">
        <f t="shared" si="32"/>
        <v>0.61105476173524753</v>
      </c>
      <c r="F159" s="98">
        <f t="shared" si="32"/>
        <v>0</v>
      </c>
      <c r="G159" s="98">
        <f t="shared" si="32"/>
        <v>1.1659027154173687E-2</v>
      </c>
      <c r="H159" s="98">
        <f t="shared" si="32"/>
        <v>7.2416457880682961E-2</v>
      </c>
      <c r="I159" s="100">
        <f>SUM(B159:H159)</f>
        <v>1</v>
      </c>
      <c r="J159" s="12"/>
    </row>
    <row r="160" spans="1:10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  <c r="J160" s="12"/>
    </row>
    <row r="161" spans="1:10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  <c r="J161" s="12"/>
    </row>
    <row r="162" spans="1:10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  <c r="J162" s="12"/>
    </row>
    <row r="163" spans="1:10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5">
        <f>+B163+C163+D163+E163+G163+H163</f>
        <v>0</v>
      </c>
      <c r="J163" s="12">
        <v>0</v>
      </c>
    </row>
    <row r="164" spans="1:10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3">
        <f t="shared" ref="I164:I183" si="33">+B164+C164+D164+E164+G164+H164</f>
        <v>0</v>
      </c>
      <c r="J164" s="12">
        <v>0</v>
      </c>
    </row>
    <row r="165" spans="1:10" x14ac:dyDescent="0.25">
      <c r="A165" s="29" t="s">
        <v>8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30">
        <f t="shared" si="33"/>
        <v>0</v>
      </c>
      <c r="J165" s="12">
        <v>0</v>
      </c>
    </row>
    <row r="166" spans="1:10" x14ac:dyDescent="0.25">
      <c r="A166" s="21" t="s">
        <v>9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3">
        <f t="shared" si="33"/>
        <v>0</v>
      </c>
      <c r="J166" s="12">
        <v>0</v>
      </c>
    </row>
    <row r="167" spans="1:10" x14ac:dyDescent="0.25">
      <c r="A167" s="29" t="s">
        <v>10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30">
        <f t="shared" si="33"/>
        <v>0</v>
      </c>
      <c r="J167" s="12">
        <v>0</v>
      </c>
    </row>
    <row r="168" spans="1:10" x14ac:dyDescent="0.25">
      <c r="A168" s="21" t="s">
        <v>11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3">
        <f t="shared" si="33"/>
        <v>0</v>
      </c>
      <c r="J168" s="12">
        <v>0</v>
      </c>
    </row>
    <row r="169" spans="1:10" x14ac:dyDescent="0.25">
      <c r="A169" s="29" t="s">
        <v>12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30">
        <f t="shared" si="33"/>
        <v>0</v>
      </c>
      <c r="J169" s="12">
        <v>0</v>
      </c>
    </row>
    <row r="170" spans="1:10" x14ac:dyDescent="0.25">
      <c r="A170" s="21" t="s">
        <v>13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3">
        <f t="shared" si="33"/>
        <v>0</v>
      </c>
      <c r="J170" s="12">
        <v>0</v>
      </c>
    </row>
    <row r="171" spans="1:10" x14ac:dyDescent="0.25">
      <c r="A171" s="29" t="s">
        <v>14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30">
        <f t="shared" si="33"/>
        <v>0</v>
      </c>
      <c r="J171" s="12">
        <v>0</v>
      </c>
    </row>
    <row r="172" spans="1:10" x14ac:dyDescent="0.25">
      <c r="A172" s="21" t="s">
        <v>15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3">
        <f t="shared" si="33"/>
        <v>0</v>
      </c>
      <c r="J172" s="12">
        <v>0</v>
      </c>
    </row>
    <row r="173" spans="1:10" x14ac:dyDescent="0.25">
      <c r="A173" s="29" t="s">
        <v>16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30">
        <f t="shared" si="33"/>
        <v>0</v>
      </c>
      <c r="J173" s="12">
        <v>0</v>
      </c>
    </row>
    <row r="174" spans="1:10" x14ac:dyDescent="0.25">
      <c r="A174" s="21" t="s">
        <v>17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3">
        <f t="shared" si="33"/>
        <v>0</v>
      </c>
      <c r="J174" s="12">
        <v>0</v>
      </c>
    </row>
    <row r="175" spans="1:10" x14ac:dyDescent="0.25">
      <c r="A175" s="29" t="s">
        <v>136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30">
        <f t="shared" si="33"/>
        <v>0</v>
      </c>
      <c r="J175" s="12">
        <v>0</v>
      </c>
    </row>
    <row r="176" spans="1:10" x14ac:dyDescent="0.25">
      <c r="A176" s="21" t="s">
        <v>18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3">
        <f t="shared" si="33"/>
        <v>0</v>
      </c>
      <c r="J176" s="12">
        <v>0</v>
      </c>
    </row>
    <row r="177" spans="1:10" x14ac:dyDescent="0.25">
      <c r="A177" s="29" t="s">
        <v>19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30">
        <f t="shared" si="33"/>
        <v>0</v>
      </c>
      <c r="J177" s="12">
        <v>0</v>
      </c>
    </row>
    <row r="178" spans="1:10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3">
        <f t="shared" si="33"/>
        <v>0</v>
      </c>
      <c r="J178" s="12">
        <v>0</v>
      </c>
    </row>
    <row r="179" spans="1:10" x14ac:dyDescent="0.25">
      <c r="A179" s="32" t="s">
        <v>58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30">
        <f t="shared" si="33"/>
        <v>0</v>
      </c>
      <c r="J179" s="12">
        <v>0</v>
      </c>
    </row>
    <row r="180" spans="1:10" x14ac:dyDescent="0.25">
      <c r="A180" s="21" t="s">
        <v>21</v>
      </c>
      <c r="B180" s="22">
        <v>0</v>
      </c>
      <c r="C180" s="22">
        <v>0</v>
      </c>
      <c r="D180" s="22">
        <v>0</v>
      </c>
      <c r="E180" s="22">
        <v>0</v>
      </c>
      <c r="F180" s="214"/>
      <c r="G180" s="22">
        <v>0</v>
      </c>
      <c r="H180" s="23">
        <v>0</v>
      </c>
      <c r="I180" s="23">
        <f t="shared" si="33"/>
        <v>0</v>
      </c>
      <c r="J180" s="12">
        <v>0</v>
      </c>
    </row>
    <row r="181" spans="1:10" x14ac:dyDescent="0.25">
      <c r="A181" s="32" t="s">
        <v>22</v>
      </c>
      <c r="B181" s="18">
        <v>0</v>
      </c>
      <c r="C181" s="18">
        <v>0</v>
      </c>
      <c r="D181" s="18">
        <v>0</v>
      </c>
      <c r="E181" s="18">
        <v>0</v>
      </c>
      <c r="F181" s="214"/>
      <c r="G181" s="18">
        <v>0</v>
      </c>
      <c r="H181" s="30">
        <v>0</v>
      </c>
      <c r="I181" s="30">
        <f t="shared" si="33"/>
        <v>0</v>
      </c>
      <c r="J181" s="12">
        <v>0</v>
      </c>
    </row>
    <row r="182" spans="1:10" x14ac:dyDescent="0.25">
      <c r="A182" s="21" t="s">
        <v>23</v>
      </c>
      <c r="B182" s="22">
        <v>0</v>
      </c>
      <c r="C182" s="22">
        <v>0</v>
      </c>
      <c r="D182" s="22">
        <v>0</v>
      </c>
      <c r="E182" s="22">
        <v>0</v>
      </c>
      <c r="F182" s="214"/>
      <c r="G182" s="22">
        <v>0</v>
      </c>
      <c r="H182" s="23">
        <v>0</v>
      </c>
      <c r="I182" s="23">
        <f t="shared" si="33"/>
        <v>0</v>
      </c>
      <c r="J182" s="12">
        <v>0</v>
      </c>
    </row>
    <row r="183" spans="1:10" ht="14.4" thickBot="1" x14ac:dyDescent="0.3">
      <c r="A183" s="32" t="s">
        <v>24</v>
      </c>
      <c r="B183" s="18">
        <v>0</v>
      </c>
      <c r="C183" s="18">
        <v>0</v>
      </c>
      <c r="D183" s="18">
        <v>0</v>
      </c>
      <c r="E183" s="18">
        <v>0</v>
      </c>
      <c r="F183" s="215"/>
      <c r="G183" s="18">
        <v>0</v>
      </c>
      <c r="H183" s="30">
        <v>0</v>
      </c>
      <c r="I183" s="30">
        <f t="shared" si="33"/>
        <v>0</v>
      </c>
      <c r="J183" s="12">
        <v>0</v>
      </c>
    </row>
    <row r="184" spans="1:10" x14ac:dyDescent="0.25">
      <c r="A184" s="128" t="s">
        <v>25</v>
      </c>
      <c r="B184" s="129">
        <f>SUM(B163:B183)</f>
        <v>0</v>
      </c>
      <c r="C184" s="129">
        <f t="shared" ref="C184:H184" si="34">SUM(C163:C183)</f>
        <v>0</v>
      </c>
      <c r="D184" s="129">
        <f t="shared" si="34"/>
        <v>0</v>
      </c>
      <c r="E184" s="129">
        <f t="shared" si="34"/>
        <v>0</v>
      </c>
      <c r="F184" s="129">
        <f t="shared" si="34"/>
        <v>0</v>
      </c>
      <c r="G184" s="129">
        <f t="shared" si="34"/>
        <v>0</v>
      </c>
      <c r="H184" s="129">
        <f t="shared" si="34"/>
        <v>0</v>
      </c>
      <c r="I184" s="129">
        <f>SUM(I163:I183)</f>
        <v>0</v>
      </c>
      <c r="J184" s="12">
        <v>0</v>
      </c>
    </row>
    <row r="185" spans="1:10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35">IF($I184=0,"-",C184/$I184)</f>
        <v>-</v>
      </c>
      <c r="D185" s="98" t="str">
        <f t="shared" si="35"/>
        <v>-</v>
      </c>
      <c r="E185" s="98" t="str">
        <f t="shared" si="35"/>
        <v>-</v>
      </c>
      <c r="F185" s="98" t="str">
        <f t="shared" si="35"/>
        <v>-</v>
      </c>
      <c r="G185" s="98" t="str">
        <f t="shared" si="35"/>
        <v>-</v>
      </c>
      <c r="H185" s="98" t="str">
        <f t="shared" si="35"/>
        <v>-</v>
      </c>
      <c r="I185" s="100">
        <f>SUM(B185:H185)</f>
        <v>0</v>
      </c>
      <c r="J185" s="12"/>
    </row>
    <row r="186" spans="1:10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  <c r="J186" s="12"/>
    </row>
    <row r="187" spans="1:10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  <c r="J187" s="12"/>
    </row>
    <row r="188" spans="1:10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  <c r="J188" s="12"/>
    </row>
    <row r="189" spans="1:10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97">
        <f>+B189+C189+D189+E189+G189+H189</f>
        <v>0</v>
      </c>
      <c r="J189" s="12">
        <v>0</v>
      </c>
    </row>
    <row r="190" spans="1:10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198">
        <f t="shared" ref="I190:I209" si="36">+B190+C190+D190+E190+G190+H190</f>
        <v>0</v>
      </c>
      <c r="J190" s="12">
        <v>0</v>
      </c>
    </row>
    <row r="191" spans="1:10" x14ac:dyDescent="0.25">
      <c r="A191" s="29" t="s">
        <v>8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58">
        <f t="shared" si="36"/>
        <v>0</v>
      </c>
      <c r="J191" s="12">
        <v>0</v>
      </c>
    </row>
    <row r="192" spans="1:10" x14ac:dyDescent="0.25">
      <c r="A192" s="21" t="s">
        <v>9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198">
        <f t="shared" si="36"/>
        <v>0</v>
      </c>
      <c r="J192" s="12">
        <v>0</v>
      </c>
    </row>
    <row r="193" spans="1:10" x14ac:dyDescent="0.25">
      <c r="A193" s="29" t="s">
        <v>10</v>
      </c>
      <c r="B193" s="18">
        <v>0</v>
      </c>
      <c r="C193" s="18">
        <v>0</v>
      </c>
      <c r="D193" s="18">
        <v>0</v>
      </c>
      <c r="E193" s="18">
        <v>0</v>
      </c>
      <c r="F193" s="214"/>
      <c r="G193" s="18">
        <v>0</v>
      </c>
      <c r="H193" s="30">
        <v>0</v>
      </c>
      <c r="I193" s="58">
        <f t="shared" si="36"/>
        <v>0</v>
      </c>
      <c r="J193" s="12">
        <v>0</v>
      </c>
    </row>
    <row r="194" spans="1:10" x14ac:dyDescent="0.25">
      <c r="A194" s="21" t="s">
        <v>11</v>
      </c>
      <c r="B194" s="22">
        <v>0</v>
      </c>
      <c r="C194" s="22">
        <v>0</v>
      </c>
      <c r="D194" s="22">
        <v>0</v>
      </c>
      <c r="E194" s="22">
        <v>0</v>
      </c>
      <c r="F194" s="214"/>
      <c r="G194" s="22">
        <v>0</v>
      </c>
      <c r="H194" s="23">
        <v>0</v>
      </c>
      <c r="I194" s="198">
        <f t="shared" si="36"/>
        <v>0</v>
      </c>
      <c r="J194" s="12">
        <v>0</v>
      </c>
    </row>
    <row r="195" spans="1:10" x14ac:dyDescent="0.25">
      <c r="A195" s="29" t="s">
        <v>12</v>
      </c>
      <c r="B195" s="18">
        <v>0</v>
      </c>
      <c r="C195" s="18">
        <v>0</v>
      </c>
      <c r="D195" s="18">
        <v>0</v>
      </c>
      <c r="E195" s="18">
        <v>0</v>
      </c>
      <c r="F195" s="214"/>
      <c r="G195" s="18">
        <v>0</v>
      </c>
      <c r="H195" s="30">
        <v>0</v>
      </c>
      <c r="I195" s="58">
        <f t="shared" si="36"/>
        <v>0</v>
      </c>
      <c r="J195" s="12">
        <v>0</v>
      </c>
    </row>
    <row r="196" spans="1:10" x14ac:dyDescent="0.25">
      <c r="A196" s="21" t="s">
        <v>13</v>
      </c>
      <c r="B196" s="22">
        <v>6.8828312356765334E-9</v>
      </c>
      <c r="C196" s="22">
        <v>6.8828312356765334E-9</v>
      </c>
      <c r="D196" s="22">
        <v>6.8828312356765334E-9</v>
      </c>
      <c r="E196" s="22">
        <v>0.27798805665507481</v>
      </c>
      <c r="F196" s="214"/>
      <c r="G196" s="22">
        <v>0</v>
      </c>
      <c r="H196" s="23">
        <v>0</v>
      </c>
      <c r="I196" s="198">
        <f t="shared" si="36"/>
        <v>0.2779880773035685</v>
      </c>
      <c r="J196" s="12">
        <v>0</v>
      </c>
    </row>
    <row r="197" spans="1:10" x14ac:dyDescent="0.25">
      <c r="A197" s="29" t="s">
        <v>14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58">
        <f t="shared" si="36"/>
        <v>0</v>
      </c>
      <c r="J197" s="12">
        <v>0</v>
      </c>
    </row>
    <row r="198" spans="1:10" x14ac:dyDescent="0.25">
      <c r="A198" s="21" t="s">
        <v>15</v>
      </c>
      <c r="B198" s="22">
        <v>6.8400544508491787</v>
      </c>
      <c r="C198" s="22">
        <v>3.038895392262484</v>
      </c>
      <c r="D198" s="22">
        <v>138.12105015688834</v>
      </c>
      <c r="E198" s="22">
        <v>0</v>
      </c>
      <c r="F198" s="214"/>
      <c r="G198" s="22">
        <v>0</v>
      </c>
      <c r="H198" s="23">
        <v>0</v>
      </c>
      <c r="I198" s="198">
        <f t="shared" si="36"/>
        <v>148</v>
      </c>
      <c r="J198" s="12">
        <v>0</v>
      </c>
    </row>
    <row r="199" spans="1:10" x14ac:dyDescent="0.25">
      <c r="A199" s="29" t="s">
        <v>16</v>
      </c>
      <c r="B199" s="18">
        <v>0</v>
      </c>
      <c r="C199" s="18">
        <v>0</v>
      </c>
      <c r="D199" s="18">
        <v>0</v>
      </c>
      <c r="E199" s="18">
        <v>0</v>
      </c>
      <c r="F199" s="214"/>
      <c r="G199" s="18">
        <v>0</v>
      </c>
      <c r="H199" s="30">
        <v>0</v>
      </c>
      <c r="I199" s="58">
        <f t="shared" si="36"/>
        <v>0</v>
      </c>
      <c r="J199" s="12">
        <v>0</v>
      </c>
    </row>
    <row r="200" spans="1:10" x14ac:dyDescent="0.25">
      <c r="A200" s="21" t="s">
        <v>17</v>
      </c>
      <c r="B200" s="22">
        <v>0</v>
      </c>
      <c r="C200" s="22">
        <v>0</v>
      </c>
      <c r="D200" s="22">
        <v>0</v>
      </c>
      <c r="E200" s="22">
        <v>0</v>
      </c>
      <c r="F200" s="214"/>
      <c r="G200" s="22">
        <v>0</v>
      </c>
      <c r="H200" s="23">
        <v>0</v>
      </c>
      <c r="I200" s="198">
        <f t="shared" si="36"/>
        <v>0</v>
      </c>
      <c r="J200" s="12">
        <v>0</v>
      </c>
    </row>
    <row r="201" spans="1:10" x14ac:dyDescent="0.25">
      <c r="A201" s="29" t="s">
        <v>136</v>
      </c>
      <c r="B201" s="18">
        <v>23.039621187608706</v>
      </c>
      <c r="C201" s="18">
        <v>1.2378351583123126</v>
      </c>
      <c r="D201" s="18">
        <v>128.89421099210674</v>
      </c>
      <c r="E201" s="18">
        <v>9.8283326619722544</v>
      </c>
      <c r="F201" s="214"/>
      <c r="G201" s="18">
        <v>0</v>
      </c>
      <c r="H201" s="30">
        <v>0</v>
      </c>
      <c r="I201" s="58">
        <f t="shared" si="36"/>
        <v>163</v>
      </c>
      <c r="J201" s="12">
        <v>0</v>
      </c>
    </row>
    <row r="202" spans="1:10" x14ac:dyDescent="0.25">
      <c r="A202" s="21" t="s">
        <v>18</v>
      </c>
      <c r="B202" s="22">
        <v>0</v>
      </c>
      <c r="C202" s="22">
        <v>0</v>
      </c>
      <c r="D202" s="22">
        <v>0</v>
      </c>
      <c r="E202" s="22">
        <v>0</v>
      </c>
      <c r="F202" s="214"/>
      <c r="G202" s="22">
        <v>0</v>
      </c>
      <c r="H202" s="23">
        <v>0</v>
      </c>
      <c r="I202" s="198">
        <f t="shared" si="36"/>
        <v>0</v>
      </c>
      <c r="J202" s="12">
        <v>0</v>
      </c>
    </row>
    <row r="203" spans="1:10" x14ac:dyDescent="0.25">
      <c r="A203" s="29" t="s">
        <v>19</v>
      </c>
      <c r="B203" s="18">
        <v>0</v>
      </c>
      <c r="C203" s="18">
        <v>0</v>
      </c>
      <c r="D203" s="18">
        <v>0</v>
      </c>
      <c r="E203" s="18">
        <v>0</v>
      </c>
      <c r="F203" s="214"/>
      <c r="G203" s="18">
        <v>0</v>
      </c>
      <c r="H203" s="30">
        <v>0</v>
      </c>
      <c r="I203" s="58">
        <f t="shared" si="36"/>
        <v>0</v>
      </c>
      <c r="J203" s="12">
        <v>0</v>
      </c>
    </row>
    <row r="204" spans="1:10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198">
        <f t="shared" si="36"/>
        <v>0</v>
      </c>
      <c r="J204" s="12">
        <v>0</v>
      </c>
    </row>
    <row r="205" spans="1:10" x14ac:dyDescent="0.25">
      <c r="A205" s="32" t="s">
        <v>58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58">
        <f t="shared" si="36"/>
        <v>0</v>
      </c>
      <c r="J205" s="12">
        <v>0</v>
      </c>
    </row>
    <row r="206" spans="1:10" x14ac:dyDescent="0.25">
      <c r="A206" s="21" t="s">
        <v>21</v>
      </c>
      <c r="B206" s="22">
        <v>0</v>
      </c>
      <c r="C206" s="22">
        <v>0</v>
      </c>
      <c r="D206" s="22">
        <v>0</v>
      </c>
      <c r="E206" s="22">
        <v>0</v>
      </c>
      <c r="F206" s="214"/>
      <c r="G206" s="22">
        <v>0</v>
      </c>
      <c r="H206" s="23">
        <v>0</v>
      </c>
      <c r="I206" s="198">
        <f t="shared" si="36"/>
        <v>0</v>
      </c>
      <c r="J206" s="12">
        <v>0</v>
      </c>
    </row>
    <row r="207" spans="1:10" x14ac:dyDescent="0.25">
      <c r="A207" s="32" t="s">
        <v>22</v>
      </c>
      <c r="B207" s="18">
        <v>0</v>
      </c>
      <c r="C207" s="18">
        <v>0</v>
      </c>
      <c r="D207" s="18">
        <v>0</v>
      </c>
      <c r="E207" s="18">
        <v>0</v>
      </c>
      <c r="F207" s="214"/>
      <c r="G207" s="18">
        <v>0</v>
      </c>
      <c r="H207" s="30">
        <v>0</v>
      </c>
      <c r="I207" s="58">
        <f t="shared" si="36"/>
        <v>0</v>
      </c>
      <c r="J207" s="12">
        <v>0</v>
      </c>
    </row>
    <row r="208" spans="1:10" x14ac:dyDescent="0.25">
      <c r="A208" s="21" t="s">
        <v>23</v>
      </c>
      <c r="B208" s="22">
        <v>0</v>
      </c>
      <c r="C208" s="22">
        <v>0</v>
      </c>
      <c r="D208" s="22">
        <v>0</v>
      </c>
      <c r="E208" s="22">
        <v>0</v>
      </c>
      <c r="F208" s="214"/>
      <c r="G208" s="22">
        <v>0</v>
      </c>
      <c r="H208" s="23">
        <v>0</v>
      </c>
      <c r="I208" s="198">
        <f t="shared" si="36"/>
        <v>0</v>
      </c>
      <c r="J208" s="12">
        <v>0</v>
      </c>
    </row>
    <row r="209" spans="1:10" ht="14.4" thickBot="1" x14ac:dyDescent="0.3">
      <c r="A209" s="32" t="s">
        <v>24</v>
      </c>
      <c r="B209" s="18">
        <v>0.1020568428472419</v>
      </c>
      <c r="C209" s="18">
        <v>3.6040755952865162E-2</v>
      </c>
      <c r="D209" s="18">
        <v>27.327677791341721</v>
      </c>
      <c r="E209" s="18">
        <v>18.763950329769663</v>
      </c>
      <c r="F209" s="215"/>
      <c r="G209" s="18">
        <v>1.4679582632435089</v>
      </c>
      <c r="H209" s="30">
        <v>8.8716016845002701E-2</v>
      </c>
      <c r="I209" s="58">
        <f t="shared" si="36"/>
        <v>47.786400000000008</v>
      </c>
      <c r="J209" s="12">
        <v>0</v>
      </c>
    </row>
    <row r="210" spans="1:10" x14ac:dyDescent="0.25">
      <c r="A210" s="128" t="s">
        <v>25</v>
      </c>
      <c r="B210" s="129">
        <f>SUM(B189:B209)</f>
        <v>29.981732488187955</v>
      </c>
      <c r="C210" s="129">
        <f t="shared" ref="C210:H210" si="37">SUM(C189:C209)</f>
        <v>4.3127713134104928</v>
      </c>
      <c r="D210" s="129">
        <f t="shared" si="37"/>
        <v>294.34293894721964</v>
      </c>
      <c r="E210" s="129">
        <f t="shared" si="37"/>
        <v>28.870271048396994</v>
      </c>
      <c r="F210" s="129">
        <f t="shared" si="37"/>
        <v>0</v>
      </c>
      <c r="G210" s="129">
        <f t="shared" si="37"/>
        <v>1.4679582632435089</v>
      </c>
      <c r="H210" s="129">
        <f t="shared" si="37"/>
        <v>8.8716016845002701E-2</v>
      </c>
      <c r="I210" s="129">
        <f>SUM(I189:I209)</f>
        <v>359.06438807730359</v>
      </c>
      <c r="J210" s="12">
        <v>0</v>
      </c>
    </row>
    <row r="211" spans="1:10" ht="15" thickBot="1" x14ac:dyDescent="0.35">
      <c r="A211" s="61" t="s">
        <v>86</v>
      </c>
      <c r="B211" s="98">
        <f>IF($I210=0,"-",B210/$I210)</f>
        <v>8.3499599190920426E-2</v>
      </c>
      <c r="C211" s="98">
        <f t="shared" ref="C211:H211" si="38">IF($I210=0,"-",C210/$I210)</f>
        <v>1.2011136321550186E-2</v>
      </c>
      <c r="D211" s="98">
        <f t="shared" si="38"/>
        <v>0.81974974049459348</v>
      </c>
      <c r="E211" s="98">
        <f t="shared" si="38"/>
        <v>8.0404161501478291E-2</v>
      </c>
      <c r="F211" s="98">
        <f t="shared" si="38"/>
        <v>0</v>
      </c>
      <c r="G211" s="98">
        <f t="shared" si="38"/>
        <v>4.0882869813518505E-3</v>
      </c>
      <c r="H211" s="98">
        <f t="shared" si="38"/>
        <v>2.4707551010573313E-4</v>
      </c>
      <c r="I211" s="100">
        <f>SUM(B211:H211)</f>
        <v>1</v>
      </c>
      <c r="J211" s="12"/>
    </row>
    <row r="212" spans="1:10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  <c r="J212" s="12"/>
    </row>
    <row r="213" spans="1:10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  <c r="J213" s="12"/>
    </row>
    <row r="214" spans="1:10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  <c r="J214" s="12"/>
    </row>
    <row r="215" spans="1:10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97">
        <f>+B215+C215+D215+E215+G215+H215</f>
        <v>0</v>
      </c>
      <c r="J215" s="12">
        <v>0</v>
      </c>
    </row>
    <row r="216" spans="1:10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198">
        <f t="shared" ref="I216:I235" si="39">+B216+C216+D216+E216+G216+H216</f>
        <v>0</v>
      </c>
      <c r="J216" s="12">
        <v>0</v>
      </c>
    </row>
    <row r="217" spans="1:10" x14ac:dyDescent="0.25">
      <c r="A217" s="29" t="s">
        <v>8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58">
        <f t="shared" si="39"/>
        <v>0</v>
      </c>
      <c r="J217" s="12">
        <v>0</v>
      </c>
    </row>
    <row r="218" spans="1:10" x14ac:dyDescent="0.25">
      <c r="A218" s="21" t="s">
        <v>9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198">
        <f t="shared" si="39"/>
        <v>0</v>
      </c>
      <c r="J218" s="12">
        <v>0</v>
      </c>
    </row>
    <row r="219" spans="1:10" x14ac:dyDescent="0.25">
      <c r="A219" s="29" t="s">
        <v>10</v>
      </c>
      <c r="B219" s="18">
        <v>0</v>
      </c>
      <c r="C219" s="18">
        <v>0</v>
      </c>
      <c r="D219" s="18">
        <v>0</v>
      </c>
      <c r="E219" s="18">
        <v>0</v>
      </c>
      <c r="F219" s="214"/>
      <c r="G219" s="18">
        <v>0</v>
      </c>
      <c r="H219" s="30">
        <v>0</v>
      </c>
      <c r="I219" s="58">
        <f t="shared" si="39"/>
        <v>0</v>
      </c>
      <c r="J219" s="12">
        <v>0</v>
      </c>
    </row>
    <row r="220" spans="1:10" x14ac:dyDescent="0.25">
      <c r="A220" s="21" t="s">
        <v>11</v>
      </c>
      <c r="B220" s="22">
        <v>0</v>
      </c>
      <c r="C220" s="22">
        <v>0</v>
      </c>
      <c r="D220" s="22">
        <v>0</v>
      </c>
      <c r="E220" s="22">
        <v>0</v>
      </c>
      <c r="F220" s="214"/>
      <c r="G220" s="22">
        <v>0</v>
      </c>
      <c r="H220" s="23">
        <v>0</v>
      </c>
      <c r="I220" s="198">
        <f t="shared" si="39"/>
        <v>0</v>
      </c>
      <c r="J220" s="12">
        <v>0</v>
      </c>
    </row>
    <row r="221" spans="1:10" x14ac:dyDescent="0.25">
      <c r="A221" s="29" t="s">
        <v>12</v>
      </c>
      <c r="B221" s="18">
        <v>0</v>
      </c>
      <c r="C221" s="18">
        <v>0</v>
      </c>
      <c r="D221" s="18">
        <v>0</v>
      </c>
      <c r="E221" s="18">
        <v>0</v>
      </c>
      <c r="F221" s="214"/>
      <c r="G221" s="18">
        <v>0</v>
      </c>
      <c r="H221" s="30">
        <v>0</v>
      </c>
      <c r="I221" s="58">
        <f t="shared" si="39"/>
        <v>0</v>
      </c>
      <c r="J221" s="12">
        <v>0</v>
      </c>
    </row>
    <row r="222" spans="1:10" x14ac:dyDescent="0.25">
      <c r="A222" s="21" t="s">
        <v>13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198">
        <f t="shared" si="39"/>
        <v>0</v>
      </c>
      <c r="J222" s="12">
        <v>0</v>
      </c>
    </row>
    <row r="223" spans="1:10" x14ac:dyDescent="0.25">
      <c r="A223" s="29" t="s">
        <v>14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58">
        <f t="shared" si="39"/>
        <v>0</v>
      </c>
      <c r="J223" s="12">
        <v>0</v>
      </c>
    </row>
    <row r="224" spans="1:10" x14ac:dyDescent="0.25">
      <c r="A224" s="21" t="s">
        <v>15</v>
      </c>
      <c r="B224" s="22">
        <v>0</v>
      </c>
      <c r="C224" s="22">
        <v>0</v>
      </c>
      <c r="D224" s="22">
        <v>3</v>
      </c>
      <c r="E224" s="22">
        <v>0</v>
      </c>
      <c r="F224" s="214"/>
      <c r="G224" s="22">
        <v>0</v>
      </c>
      <c r="H224" s="23">
        <v>0</v>
      </c>
      <c r="I224" s="198">
        <f t="shared" si="39"/>
        <v>3</v>
      </c>
      <c r="J224" s="12">
        <v>0</v>
      </c>
    </row>
    <row r="225" spans="1:10" x14ac:dyDescent="0.25">
      <c r="A225" s="29" t="s">
        <v>16</v>
      </c>
      <c r="B225" s="18">
        <v>0</v>
      </c>
      <c r="C225" s="18">
        <v>0</v>
      </c>
      <c r="D225" s="18">
        <v>0</v>
      </c>
      <c r="E225" s="18">
        <v>0</v>
      </c>
      <c r="F225" s="214"/>
      <c r="G225" s="18">
        <v>0</v>
      </c>
      <c r="H225" s="30">
        <v>0</v>
      </c>
      <c r="I225" s="58">
        <f t="shared" si="39"/>
        <v>0</v>
      </c>
      <c r="J225" s="12">
        <v>0</v>
      </c>
    </row>
    <row r="226" spans="1:10" x14ac:dyDescent="0.25">
      <c r="A226" s="21" t="s">
        <v>17</v>
      </c>
      <c r="B226" s="22">
        <v>0</v>
      </c>
      <c r="C226" s="22">
        <v>0</v>
      </c>
      <c r="D226" s="22">
        <v>0</v>
      </c>
      <c r="E226" s="22">
        <v>0</v>
      </c>
      <c r="F226" s="214"/>
      <c r="G226" s="22">
        <v>0</v>
      </c>
      <c r="H226" s="23">
        <v>0</v>
      </c>
      <c r="I226" s="198">
        <f t="shared" si="39"/>
        <v>0</v>
      </c>
      <c r="J226" s="12">
        <v>0</v>
      </c>
    </row>
    <row r="227" spans="1:10" x14ac:dyDescent="0.25">
      <c r="A227" s="29" t="s">
        <v>136</v>
      </c>
      <c r="B227" s="18">
        <v>0.39888071740380043</v>
      </c>
      <c r="C227" s="18">
        <v>0</v>
      </c>
      <c r="D227" s="18">
        <v>0.18835278480736714</v>
      </c>
      <c r="E227" s="18">
        <v>0.41276649778883245</v>
      </c>
      <c r="F227" s="214"/>
      <c r="G227" s="18">
        <v>0</v>
      </c>
      <c r="H227" s="30">
        <v>0</v>
      </c>
      <c r="I227" s="58">
        <f t="shared" si="39"/>
        <v>1</v>
      </c>
      <c r="J227" s="12">
        <v>0</v>
      </c>
    </row>
    <row r="228" spans="1:10" x14ac:dyDescent="0.25">
      <c r="A228" s="21" t="s">
        <v>18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198">
        <f t="shared" si="39"/>
        <v>0</v>
      </c>
      <c r="J228" s="12">
        <v>0</v>
      </c>
    </row>
    <row r="229" spans="1:10" x14ac:dyDescent="0.25">
      <c r="A229" s="29" t="s">
        <v>19</v>
      </c>
      <c r="B229" s="18">
        <v>0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58">
        <f t="shared" si="39"/>
        <v>0</v>
      </c>
      <c r="J229" s="12">
        <v>0</v>
      </c>
    </row>
    <row r="230" spans="1:10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198">
        <f t="shared" si="39"/>
        <v>0</v>
      </c>
      <c r="J230" s="12">
        <v>0</v>
      </c>
    </row>
    <row r="231" spans="1:10" x14ac:dyDescent="0.25">
      <c r="A231" s="32" t="s">
        <v>58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58">
        <f t="shared" si="39"/>
        <v>0</v>
      </c>
      <c r="J231" s="12">
        <v>0</v>
      </c>
    </row>
    <row r="232" spans="1:10" x14ac:dyDescent="0.25">
      <c r="A232" s="21" t="s">
        <v>21</v>
      </c>
      <c r="B232" s="22">
        <v>0</v>
      </c>
      <c r="C232" s="22">
        <v>0</v>
      </c>
      <c r="D232" s="22">
        <v>0</v>
      </c>
      <c r="E232" s="22">
        <v>0</v>
      </c>
      <c r="F232" s="214"/>
      <c r="G232" s="22">
        <v>0</v>
      </c>
      <c r="H232" s="23">
        <v>0</v>
      </c>
      <c r="I232" s="198">
        <f t="shared" si="39"/>
        <v>0</v>
      </c>
      <c r="J232" s="12">
        <v>0</v>
      </c>
    </row>
    <row r="233" spans="1:10" x14ac:dyDescent="0.25">
      <c r="A233" s="32" t="s">
        <v>22</v>
      </c>
      <c r="B233" s="18">
        <v>0</v>
      </c>
      <c r="C233" s="18">
        <v>0</v>
      </c>
      <c r="D233" s="18">
        <v>0</v>
      </c>
      <c r="E233" s="18">
        <v>0</v>
      </c>
      <c r="F233" s="214"/>
      <c r="G233" s="18">
        <v>0</v>
      </c>
      <c r="H233" s="30">
        <v>0</v>
      </c>
      <c r="I233" s="58">
        <f t="shared" si="39"/>
        <v>0</v>
      </c>
      <c r="J233" s="12">
        <v>0</v>
      </c>
    </row>
    <row r="234" spans="1:10" x14ac:dyDescent="0.25">
      <c r="A234" s="21" t="s">
        <v>23</v>
      </c>
      <c r="B234" s="22">
        <v>0</v>
      </c>
      <c r="C234" s="22">
        <v>0</v>
      </c>
      <c r="D234" s="22">
        <v>0</v>
      </c>
      <c r="E234" s="22">
        <v>0</v>
      </c>
      <c r="F234" s="214"/>
      <c r="G234" s="22">
        <v>0</v>
      </c>
      <c r="H234" s="23">
        <v>0</v>
      </c>
      <c r="I234" s="198">
        <f t="shared" si="39"/>
        <v>0</v>
      </c>
      <c r="J234" s="12">
        <v>0</v>
      </c>
    </row>
    <row r="235" spans="1:10" ht="14.4" thickBot="1" x14ac:dyDescent="0.3">
      <c r="A235" s="32" t="s">
        <v>24</v>
      </c>
      <c r="B235" s="18">
        <v>0.11446699082758049</v>
      </c>
      <c r="C235" s="18">
        <v>0</v>
      </c>
      <c r="D235" s="18">
        <v>0.42178536347692314</v>
      </c>
      <c r="E235" s="18">
        <v>0.31240325811874475</v>
      </c>
      <c r="F235" s="215"/>
      <c r="G235" s="18">
        <v>9.4322410011437402E-2</v>
      </c>
      <c r="H235" s="30">
        <v>1.102197756531423E-2</v>
      </c>
      <c r="I235" s="58">
        <f t="shared" si="39"/>
        <v>0.95400000000000007</v>
      </c>
      <c r="J235" s="12">
        <v>0</v>
      </c>
    </row>
    <row r="236" spans="1:10" x14ac:dyDescent="0.25">
      <c r="A236" s="128" t="s">
        <v>25</v>
      </c>
      <c r="B236" s="129">
        <f>SUM(B215:B235)</f>
        <v>0.51334770823138087</v>
      </c>
      <c r="C236" s="129">
        <f t="shared" ref="C236:H236" si="40">SUM(C215:C235)</f>
        <v>0</v>
      </c>
      <c r="D236" s="129">
        <f t="shared" si="40"/>
        <v>3.6101381482842902</v>
      </c>
      <c r="E236" s="129">
        <f t="shared" si="40"/>
        <v>0.72516975590757715</v>
      </c>
      <c r="F236" s="129">
        <f t="shared" si="40"/>
        <v>0</v>
      </c>
      <c r="G236" s="129">
        <f t="shared" si="40"/>
        <v>9.4322410011437402E-2</v>
      </c>
      <c r="H236" s="129">
        <f t="shared" si="40"/>
        <v>1.102197756531423E-2</v>
      </c>
      <c r="I236" s="129">
        <f>SUM(I215:I235)</f>
        <v>4.9539999999999997</v>
      </c>
      <c r="J236" s="12">
        <v>0</v>
      </c>
    </row>
    <row r="237" spans="1:10" ht="15" thickBot="1" x14ac:dyDescent="0.35">
      <c r="A237" s="61" t="s">
        <v>86</v>
      </c>
      <c r="B237" s="98">
        <f>IF($I236=0,"-",B236/$I236)</f>
        <v>0.10362287206931386</v>
      </c>
      <c r="C237" s="98">
        <f t="shared" ref="C237:H237" si="41">IF($I236=0,"-",C236/$I236)</f>
        <v>0</v>
      </c>
      <c r="D237" s="98">
        <f t="shared" si="41"/>
        <v>0.72873196372311067</v>
      </c>
      <c r="E237" s="98">
        <f t="shared" si="41"/>
        <v>0.14638065319087146</v>
      </c>
      <c r="F237" s="98">
        <f t="shared" si="41"/>
        <v>0</v>
      </c>
      <c r="G237" s="98">
        <f t="shared" si="41"/>
        <v>1.9039646752409649E-2</v>
      </c>
      <c r="H237" s="98">
        <f t="shared" si="41"/>
        <v>2.2248642642943542E-3</v>
      </c>
      <c r="I237" s="100">
        <f>SUM(B237:H237)</f>
        <v>1</v>
      </c>
      <c r="J237" s="12"/>
    </row>
    <row r="238" spans="1:10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  <c r="J238" s="12"/>
    </row>
    <row r="239" spans="1:10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  <c r="J239" s="12"/>
    </row>
    <row r="240" spans="1:10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  <c r="J240" s="12"/>
    </row>
    <row r="241" spans="1:10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93">
        <f>+B241+C241+D241+E241+G241+H241</f>
        <v>0</v>
      </c>
      <c r="J241" s="12">
        <v>0</v>
      </c>
    </row>
    <row r="242" spans="1:10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194">
        <f t="shared" ref="I242:I261" si="42">+B242+C242+D242+E242+G242+H242</f>
        <v>0</v>
      </c>
      <c r="J242" s="12">
        <v>0</v>
      </c>
    </row>
    <row r="243" spans="1:10" x14ac:dyDescent="0.25">
      <c r="A243" s="29" t="s">
        <v>8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95">
        <f t="shared" si="42"/>
        <v>0</v>
      </c>
      <c r="J243" s="12">
        <v>0</v>
      </c>
    </row>
    <row r="244" spans="1:10" x14ac:dyDescent="0.25">
      <c r="A244" s="21" t="s">
        <v>9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194">
        <f t="shared" si="42"/>
        <v>0</v>
      </c>
      <c r="J244" s="12">
        <v>0</v>
      </c>
    </row>
    <row r="245" spans="1:10" x14ac:dyDescent="0.25">
      <c r="A245" s="29" t="s">
        <v>10</v>
      </c>
      <c r="B245" s="18">
        <v>0</v>
      </c>
      <c r="C245" s="18">
        <v>0</v>
      </c>
      <c r="D245" s="18">
        <v>0</v>
      </c>
      <c r="E245" s="18">
        <v>0</v>
      </c>
      <c r="F245" s="214"/>
      <c r="G245" s="18">
        <v>0</v>
      </c>
      <c r="H245" s="30">
        <v>0</v>
      </c>
      <c r="I245" s="195">
        <f t="shared" si="42"/>
        <v>0</v>
      </c>
      <c r="J245" s="12">
        <v>0</v>
      </c>
    </row>
    <row r="246" spans="1:10" x14ac:dyDescent="0.25">
      <c r="A246" s="21" t="s">
        <v>11</v>
      </c>
      <c r="B246" s="22">
        <v>1.1250490564238476E-8</v>
      </c>
      <c r="C246" s="22">
        <v>1.1250490564238476E-8</v>
      </c>
      <c r="D246" s="22">
        <v>1.1250490564238476E-8</v>
      </c>
      <c r="E246" s="22">
        <v>1.7128288998895928E-3</v>
      </c>
      <c r="F246" s="214"/>
      <c r="G246" s="22">
        <v>0</v>
      </c>
      <c r="H246" s="23">
        <v>0</v>
      </c>
      <c r="I246" s="194">
        <f t="shared" si="42"/>
        <v>1.7128626513612855E-3</v>
      </c>
      <c r="J246" s="12">
        <v>0</v>
      </c>
    </row>
    <row r="247" spans="1:10" x14ac:dyDescent="0.25">
      <c r="A247" s="29" t="s">
        <v>12</v>
      </c>
      <c r="B247" s="18">
        <v>0</v>
      </c>
      <c r="C247" s="18">
        <v>0</v>
      </c>
      <c r="D247" s="18">
        <v>0</v>
      </c>
      <c r="E247" s="18">
        <v>0</v>
      </c>
      <c r="F247" s="214"/>
      <c r="G247" s="18">
        <v>0</v>
      </c>
      <c r="H247" s="30">
        <v>0</v>
      </c>
      <c r="I247" s="195">
        <f t="shared" si="42"/>
        <v>0</v>
      </c>
      <c r="J247" s="12">
        <v>0</v>
      </c>
    </row>
    <row r="248" spans="1:10" x14ac:dyDescent="0.25">
      <c r="A248" s="21" t="s">
        <v>13</v>
      </c>
      <c r="B248" s="22">
        <v>6.8828310581069642E-9</v>
      </c>
      <c r="C248" s="22">
        <v>6.8828310581069642E-9</v>
      </c>
      <c r="D248" s="22">
        <v>6.8828310581069642E-9</v>
      </c>
      <c r="E248" s="22">
        <v>0.20632551554582293</v>
      </c>
      <c r="F248" s="214"/>
      <c r="G248" s="22">
        <v>0</v>
      </c>
      <c r="H248" s="23">
        <v>0</v>
      </c>
      <c r="I248" s="194">
        <f t="shared" si="42"/>
        <v>0.20632553619431609</v>
      </c>
      <c r="J248" s="12">
        <v>0</v>
      </c>
    </row>
    <row r="249" spans="1:10" x14ac:dyDescent="0.25">
      <c r="A249" s="29" t="s">
        <v>14</v>
      </c>
      <c r="B249" s="18">
        <v>0.65165683672983898</v>
      </c>
      <c r="C249" s="18">
        <v>1.4269063345707317E-3</v>
      </c>
      <c r="D249" s="18">
        <v>0.34691625693559031</v>
      </c>
      <c r="E249" s="18">
        <v>0</v>
      </c>
      <c r="F249" s="214"/>
      <c r="G249" s="18">
        <v>0</v>
      </c>
      <c r="H249" s="30">
        <v>0</v>
      </c>
      <c r="I249" s="195">
        <f t="shared" si="42"/>
        <v>1</v>
      </c>
      <c r="J249" s="12">
        <v>0</v>
      </c>
    </row>
    <row r="250" spans="1:10" x14ac:dyDescent="0.25">
      <c r="A250" s="21" t="s">
        <v>15</v>
      </c>
      <c r="B250" s="22">
        <v>4.6837430396441997</v>
      </c>
      <c r="C250" s="22">
        <v>2.3599529392528047E-5</v>
      </c>
      <c r="D250" s="22">
        <v>1.3162333608264078</v>
      </c>
      <c r="E250" s="22">
        <v>0</v>
      </c>
      <c r="F250" s="214"/>
      <c r="G250" s="22">
        <v>0</v>
      </c>
      <c r="H250" s="23">
        <v>0</v>
      </c>
      <c r="I250" s="194">
        <f t="shared" si="42"/>
        <v>6</v>
      </c>
      <c r="J250" s="12">
        <v>0</v>
      </c>
    </row>
    <row r="251" spans="1:10" x14ac:dyDescent="0.25">
      <c r="A251" s="29" t="s">
        <v>16</v>
      </c>
      <c r="B251" s="18">
        <v>2.8709346781548724</v>
      </c>
      <c r="C251" s="18">
        <v>1.2499999953125003E-8</v>
      </c>
      <c r="D251" s="18">
        <v>6.9723138731471632</v>
      </c>
      <c r="E251" s="18">
        <v>0.15675143619796461</v>
      </c>
      <c r="F251" s="214"/>
      <c r="G251" s="18">
        <v>0</v>
      </c>
      <c r="H251" s="30">
        <v>0</v>
      </c>
      <c r="I251" s="195">
        <f t="shared" si="42"/>
        <v>10</v>
      </c>
      <c r="J251" s="12">
        <v>0</v>
      </c>
    </row>
    <row r="252" spans="1:10" x14ac:dyDescent="0.25">
      <c r="A252" s="21" t="s">
        <v>17</v>
      </c>
      <c r="B252" s="22">
        <v>0</v>
      </c>
      <c r="C252" s="22">
        <v>0</v>
      </c>
      <c r="D252" s="22">
        <v>0</v>
      </c>
      <c r="E252" s="22">
        <v>0</v>
      </c>
      <c r="F252" s="214"/>
      <c r="G252" s="22">
        <v>0</v>
      </c>
      <c r="H252" s="23">
        <v>0</v>
      </c>
      <c r="I252" s="194">
        <f t="shared" si="42"/>
        <v>0</v>
      </c>
      <c r="J252" s="12">
        <v>0</v>
      </c>
    </row>
    <row r="253" spans="1:10" x14ac:dyDescent="0.25">
      <c r="A253" s="29" t="s">
        <v>136</v>
      </c>
      <c r="B253" s="18">
        <v>33.317715522195257</v>
      </c>
      <c r="C253" s="18">
        <v>2.2665852117920857</v>
      </c>
      <c r="D253" s="18">
        <v>30.415699266012659</v>
      </c>
      <c r="E253" s="18">
        <v>0</v>
      </c>
      <c r="F253" s="214"/>
      <c r="G253" s="18">
        <v>0</v>
      </c>
      <c r="H253" s="30">
        <v>0</v>
      </c>
      <c r="I253" s="195">
        <f t="shared" si="42"/>
        <v>66</v>
      </c>
      <c r="J253" s="12">
        <v>0</v>
      </c>
    </row>
    <row r="254" spans="1:10" x14ac:dyDescent="0.25">
      <c r="A254" s="21" t="s">
        <v>18</v>
      </c>
      <c r="B254" s="22">
        <v>0</v>
      </c>
      <c r="C254" s="22">
        <v>0</v>
      </c>
      <c r="D254" s="22">
        <v>0</v>
      </c>
      <c r="E254" s="22">
        <v>0</v>
      </c>
      <c r="F254" s="214"/>
      <c r="G254" s="22">
        <v>0</v>
      </c>
      <c r="H254" s="23">
        <v>0</v>
      </c>
      <c r="I254" s="194">
        <f t="shared" si="42"/>
        <v>0</v>
      </c>
      <c r="J254" s="12">
        <v>0</v>
      </c>
    </row>
    <row r="255" spans="1:10" x14ac:dyDescent="0.25">
      <c r="A255" s="29" t="s">
        <v>19</v>
      </c>
      <c r="B255" s="18">
        <v>0</v>
      </c>
      <c r="C255" s="18">
        <v>0</v>
      </c>
      <c r="D255" s="18">
        <v>0</v>
      </c>
      <c r="E255" s="18">
        <v>0</v>
      </c>
      <c r="F255" s="214"/>
      <c r="G255" s="18">
        <v>0</v>
      </c>
      <c r="H255" s="30">
        <v>0</v>
      </c>
      <c r="I255" s="195">
        <f t="shared" si="42"/>
        <v>0</v>
      </c>
      <c r="J255" s="12">
        <v>0</v>
      </c>
    </row>
    <row r="256" spans="1:10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194">
        <f t="shared" si="42"/>
        <v>0</v>
      </c>
      <c r="J256" s="12">
        <v>0</v>
      </c>
    </row>
    <row r="257" spans="1:10" x14ac:dyDescent="0.25">
      <c r="A257" s="32" t="s">
        <v>58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95">
        <f t="shared" si="42"/>
        <v>0</v>
      </c>
      <c r="J257" s="12">
        <v>0</v>
      </c>
    </row>
    <row r="258" spans="1:10" x14ac:dyDescent="0.25">
      <c r="A258" s="21" t="s">
        <v>21</v>
      </c>
      <c r="B258" s="22">
        <v>0</v>
      </c>
      <c r="C258" s="22">
        <v>0</v>
      </c>
      <c r="D258" s="22">
        <v>0</v>
      </c>
      <c r="E258" s="22">
        <v>0</v>
      </c>
      <c r="F258" s="214"/>
      <c r="G258" s="22">
        <v>0</v>
      </c>
      <c r="H258" s="23">
        <v>0</v>
      </c>
      <c r="I258" s="194">
        <f t="shared" si="42"/>
        <v>0</v>
      </c>
      <c r="J258" s="12">
        <v>0</v>
      </c>
    </row>
    <row r="259" spans="1:10" x14ac:dyDescent="0.25">
      <c r="A259" s="32" t="s">
        <v>22</v>
      </c>
      <c r="B259" s="18">
        <v>0</v>
      </c>
      <c r="C259" s="18">
        <v>0</v>
      </c>
      <c r="D259" s="18">
        <v>0</v>
      </c>
      <c r="E259" s="18">
        <v>0</v>
      </c>
      <c r="F259" s="214"/>
      <c r="G259" s="18">
        <v>0</v>
      </c>
      <c r="H259" s="30">
        <v>0</v>
      </c>
      <c r="I259" s="195">
        <f t="shared" si="42"/>
        <v>0</v>
      </c>
      <c r="J259" s="12">
        <v>0</v>
      </c>
    </row>
    <row r="260" spans="1:10" x14ac:dyDescent="0.25">
      <c r="A260" s="21" t="s">
        <v>23</v>
      </c>
      <c r="B260" s="22">
        <v>0</v>
      </c>
      <c r="C260" s="22">
        <v>0</v>
      </c>
      <c r="D260" s="22">
        <v>0</v>
      </c>
      <c r="E260" s="22">
        <v>0</v>
      </c>
      <c r="F260" s="214"/>
      <c r="G260" s="22">
        <v>0</v>
      </c>
      <c r="H260" s="23">
        <v>0</v>
      </c>
      <c r="I260" s="194">
        <f t="shared" si="42"/>
        <v>0</v>
      </c>
      <c r="J260" s="12">
        <v>0</v>
      </c>
    </row>
    <row r="261" spans="1:10" ht="14.4" thickBot="1" x14ac:dyDescent="0.3">
      <c r="A261" s="32" t="s">
        <v>24</v>
      </c>
      <c r="B261" s="18">
        <v>1.7785472454540308</v>
      </c>
      <c r="C261" s="18">
        <v>4.3522183763019728E-3</v>
      </c>
      <c r="D261" s="18">
        <v>27.992627409800971</v>
      </c>
      <c r="E261" s="18">
        <v>17.705919676625189</v>
      </c>
      <c r="F261" s="215"/>
      <c r="G261" s="18">
        <v>34.013520912395769</v>
      </c>
      <c r="H261" s="30">
        <v>0.88023253734771456</v>
      </c>
      <c r="I261" s="195">
        <f t="shared" si="42"/>
        <v>82.375199999999964</v>
      </c>
      <c r="J261" s="12">
        <v>0</v>
      </c>
    </row>
    <row r="262" spans="1:10" x14ac:dyDescent="0.25">
      <c r="A262" s="128" t="s">
        <v>25</v>
      </c>
      <c r="B262" s="129">
        <f>SUM(B241:B261)</f>
        <v>43.302597340311515</v>
      </c>
      <c r="C262" s="129">
        <f t="shared" ref="C262:H262" si="43">SUM(C241:C261)</f>
        <v>2.2723879666656726</v>
      </c>
      <c r="D262" s="129">
        <f t="shared" si="43"/>
        <v>67.043790184856107</v>
      </c>
      <c r="E262" s="129">
        <f t="shared" si="43"/>
        <v>18.070709457268865</v>
      </c>
      <c r="F262" s="129">
        <f t="shared" si="43"/>
        <v>0</v>
      </c>
      <c r="G262" s="129">
        <f t="shared" si="43"/>
        <v>34.013520912395769</v>
      </c>
      <c r="H262" s="129">
        <f t="shared" si="43"/>
        <v>0.88023253734771456</v>
      </c>
      <c r="I262" s="129">
        <f>SUM(I241:I261)</f>
        <v>165.58323839884565</v>
      </c>
      <c r="J262" s="12">
        <v>0</v>
      </c>
    </row>
    <row r="263" spans="1:10" ht="15" thickBot="1" x14ac:dyDescent="0.35">
      <c r="A263" s="61" t="s">
        <v>86</v>
      </c>
      <c r="B263" s="98">
        <f>IF($I262=0,"-",B262/$I262)</f>
        <v>0.2615155843009131</v>
      </c>
      <c r="C263" s="98">
        <f t="shared" ref="C263:H263" si="44">IF($I262=0,"-",C262/$I262)</f>
        <v>1.3723538618033902E-2</v>
      </c>
      <c r="D263" s="98">
        <f t="shared" si="44"/>
        <v>0.40489478786110933</v>
      </c>
      <c r="E263" s="98">
        <f t="shared" si="44"/>
        <v>0.1091336878781255</v>
      </c>
      <c r="F263" s="98">
        <f t="shared" si="44"/>
        <v>0</v>
      </c>
      <c r="G263" s="98">
        <f t="shared" si="44"/>
        <v>0.20541644940212073</v>
      </c>
      <c r="H263" s="98">
        <f t="shared" si="44"/>
        <v>5.3159519396973635E-3</v>
      </c>
      <c r="I263" s="100">
        <f>SUM(B263:H263)</f>
        <v>0.99999999999999989</v>
      </c>
      <c r="J263" s="12"/>
    </row>
    <row r="264" spans="1:10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  <c r="J264" s="12"/>
    </row>
    <row r="265" spans="1:10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  <c r="J265" s="12"/>
    </row>
    <row r="266" spans="1:10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  <c r="J266" s="12"/>
    </row>
    <row r="267" spans="1:10" x14ac:dyDescent="0.25">
      <c r="A267" s="13" t="s">
        <v>6</v>
      </c>
      <c r="B267" s="187">
        <v>0</v>
      </c>
      <c r="C267" s="187">
        <v>0</v>
      </c>
      <c r="D267" s="187">
        <v>0</v>
      </c>
      <c r="E267" s="187">
        <v>0</v>
      </c>
      <c r="F267" s="280"/>
      <c r="G267" s="187">
        <v>0</v>
      </c>
      <c r="H267" s="189">
        <v>0</v>
      </c>
      <c r="I267" s="193">
        <f>+B267+C267+D267+E267+G267+H267</f>
        <v>0</v>
      </c>
      <c r="J267" s="12">
        <v>0</v>
      </c>
    </row>
    <row r="268" spans="1:10" x14ac:dyDescent="0.25">
      <c r="A268" s="21" t="s">
        <v>7</v>
      </c>
      <c r="B268" s="188">
        <v>0</v>
      </c>
      <c r="C268" s="188">
        <v>0</v>
      </c>
      <c r="D268" s="188">
        <v>0</v>
      </c>
      <c r="E268" s="188">
        <v>0</v>
      </c>
      <c r="F268" s="281"/>
      <c r="G268" s="188">
        <v>0</v>
      </c>
      <c r="H268" s="190">
        <v>0</v>
      </c>
      <c r="I268" s="194">
        <f t="shared" ref="I268:I287" si="45">+B268+C268+D268+E268+G268+H268</f>
        <v>0</v>
      </c>
      <c r="J268" s="12">
        <v>0</v>
      </c>
    </row>
    <row r="269" spans="1:10" x14ac:dyDescent="0.25">
      <c r="A269" s="29" t="s">
        <v>8</v>
      </c>
      <c r="B269" s="104">
        <v>0</v>
      </c>
      <c r="C269" s="104">
        <v>0</v>
      </c>
      <c r="D269" s="104">
        <v>0</v>
      </c>
      <c r="E269" s="104">
        <v>0</v>
      </c>
      <c r="F269" s="281"/>
      <c r="G269" s="104">
        <v>0</v>
      </c>
      <c r="H269" s="191">
        <v>0</v>
      </c>
      <c r="I269" s="195">
        <f t="shared" si="45"/>
        <v>0</v>
      </c>
      <c r="J269" s="12">
        <v>0</v>
      </c>
    </row>
    <row r="270" spans="1:10" x14ac:dyDescent="0.25">
      <c r="A270" s="21" t="s">
        <v>9</v>
      </c>
      <c r="B270" s="188">
        <v>0</v>
      </c>
      <c r="C270" s="188">
        <v>0</v>
      </c>
      <c r="D270" s="188">
        <v>0</v>
      </c>
      <c r="E270" s="188">
        <v>0</v>
      </c>
      <c r="F270" s="281"/>
      <c r="G270" s="188">
        <v>0</v>
      </c>
      <c r="H270" s="190">
        <v>0</v>
      </c>
      <c r="I270" s="194">
        <f t="shared" si="45"/>
        <v>0</v>
      </c>
      <c r="J270" s="12">
        <v>0</v>
      </c>
    </row>
    <row r="271" spans="1:10" x14ac:dyDescent="0.25">
      <c r="A271" s="29" t="s">
        <v>10</v>
      </c>
      <c r="B271" s="104">
        <v>0</v>
      </c>
      <c r="C271" s="104">
        <v>0</v>
      </c>
      <c r="D271" s="104">
        <v>0</v>
      </c>
      <c r="E271" s="104">
        <v>0</v>
      </c>
      <c r="F271" s="281"/>
      <c r="G271" s="104">
        <v>0</v>
      </c>
      <c r="H271" s="191">
        <v>0</v>
      </c>
      <c r="I271" s="195">
        <f>+B271+C271+D271+E271+G271+H271</f>
        <v>0</v>
      </c>
      <c r="J271" s="12">
        <v>0</v>
      </c>
    </row>
    <row r="272" spans="1:10" x14ac:dyDescent="0.25">
      <c r="A272" s="21" t="s">
        <v>11</v>
      </c>
      <c r="B272" s="188">
        <v>1.1250102559225809E-8</v>
      </c>
      <c r="C272" s="188">
        <v>1.1250102559225809E-8</v>
      </c>
      <c r="D272" s="188">
        <v>1.1250102559225809E-8</v>
      </c>
      <c r="E272" s="188">
        <v>6.2275910908361114E-4</v>
      </c>
      <c r="F272" s="281"/>
      <c r="G272" s="188">
        <v>0</v>
      </c>
      <c r="H272" s="190">
        <v>0</v>
      </c>
      <c r="I272" s="194">
        <f t="shared" si="45"/>
        <v>6.2279285939128887E-4</v>
      </c>
      <c r="J272" s="12">
        <v>0</v>
      </c>
    </row>
    <row r="273" spans="1:10" x14ac:dyDescent="0.25">
      <c r="A273" s="29" t="s">
        <v>12</v>
      </c>
      <c r="B273" s="104">
        <v>0</v>
      </c>
      <c r="C273" s="104">
        <v>0</v>
      </c>
      <c r="D273" s="104">
        <v>0</v>
      </c>
      <c r="E273" s="104">
        <v>0</v>
      </c>
      <c r="F273" s="281"/>
      <c r="G273" s="104">
        <v>0</v>
      </c>
      <c r="H273" s="191">
        <v>0</v>
      </c>
      <c r="I273" s="195">
        <f t="shared" si="45"/>
        <v>0</v>
      </c>
      <c r="J273" s="12">
        <v>0</v>
      </c>
    </row>
    <row r="274" spans="1:10" x14ac:dyDescent="0.25">
      <c r="A274" s="21" t="s">
        <v>13</v>
      </c>
      <c r="B274" s="188">
        <v>6.8828317287989693E-9</v>
      </c>
      <c r="C274" s="188">
        <v>6.8828317287989693E-9</v>
      </c>
      <c r="D274" s="188">
        <v>6.8828317287989693E-9</v>
      </c>
      <c r="E274" s="188">
        <v>7.8419995691181841</v>
      </c>
      <c r="F274" s="281"/>
      <c r="G274" s="188">
        <v>0</v>
      </c>
      <c r="H274" s="190">
        <v>0</v>
      </c>
      <c r="I274" s="194">
        <f t="shared" si="45"/>
        <v>7.8419995897666794</v>
      </c>
      <c r="J274" s="12">
        <v>0</v>
      </c>
    </row>
    <row r="275" spans="1:10" x14ac:dyDescent="0.25">
      <c r="A275" s="29" t="s">
        <v>14</v>
      </c>
      <c r="B275" s="104">
        <v>0</v>
      </c>
      <c r="C275" s="104">
        <v>0</v>
      </c>
      <c r="D275" s="104">
        <v>0</v>
      </c>
      <c r="E275" s="104">
        <v>0</v>
      </c>
      <c r="F275" s="281"/>
      <c r="G275" s="104">
        <v>0</v>
      </c>
      <c r="H275" s="191">
        <v>0</v>
      </c>
      <c r="I275" s="195">
        <f t="shared" si="45"/>
        <v>0</v>
      </c>
      <c r="J275" s="12">
        <v>0</v>
      </c>
    </row>
    <row r="276" spans="1:10" x14ac:dyDescent="0.25">
      <c r="A276" s="21" t="s">
        <v>15</v>
      </c>
      <c r="B276" s="188">
        <v>4.0682310414437204</v>
      </c>
      <c r="C276" s="188">
        <v>4.5820474034950296</v>
      </c>
      <c r="D276" s="188">
        <v>2.3497215550612505</v>
      </c>
      <c r="E276" s="188">
        <v>0</v>
      </c>
      <c r="F276" s="281"/>
      <c r="G276" s="188">
        <v>0</v>
      </c>
      <c r="H276" s="190">
        <v>0</v>
      </c>
      <c r="I276" s="194">
        <f t="shared" si="45"/>
        <v>11</v>
      </c>
      <c r="J276" s="12">
        <v>0</v>
      </c>
    </row>
    <row r="277" spans="1:10" x14ac:dyDescent="0.25">
      <c r="A277" s="29" t="s">
        <v>16</v>
      </c>
      <c r="B277" s="104">
        <v>0</v>
      </c>
      <c r="C277" s="104">
        <v>0</v>
      </c>
      <c r="D277" s="104">
        <v>0</v>
      </c>
      <c r="E277" s="104">
        <v>0</v>
      </c>
      <c r="F277" s="281"/>
      <c r="G277" s="104">
        <v>0</v>
      </c>
      <c r="H277" s="191">
        <v>0</v>
      </c>
      <c r="I277" s="195">
        <f t="shared" si="45"/>
        <v>0</v>
      </c>
      <c r="J277" s="12">
        <v>0</v>
      </c>
    </row>
    <row r="278" spans="1:10" x14ac:dyDescent="0.25">
      <c r="A278" s="21" t="s">
        <v>17</v>
      </c>
      <c r="B278" s="188">
        <v>0</v>
      </c>
      <c r="C278" s="188">
        <v>0</v>
      </c>
      <c r="D278" s="188">
        <v>0</v>
      </c>
      <c r="E278" s="188">
        <v>0</v>
      </c>
      <c r="F278" s="281"/>
      <c r="G278" s="188">
        <v>0</v>
      </c>
      <c r="H278" s="190">
        <v>0</v>
      </c>
      <c r="I278" s="194">
        <f t="shared" si="45"/>
        <v>0</v>
      </c>
      <c r="J278" s="12">
        <v>0</v>
      </c>
    </row>
    <row r="279" spans="1:10" x14ac:dyDescent="0.25">
      <c r="A279" s="29" t="s">
        <v>136</v>
      </c>
      <c r="B279" s="104">
        <v>0</v>
      </c>
      <c r="C279" s="104">
        <v>0</v>
      </c>
      <c r="D279" s="104">
        <v>0</v>
      </c>
      <c r="E279" s="104">
        <v>0</v>
      </c>
      <c r="F279" s="281"/>
      <c r="G279" s="104">
        <v>0</v>
      </c>
      <c r="H279" s="191">
        <v>0</v>
      </c>
      <c r="I279" s="195">
        <f t="shared" si="45"/>
        <v>0</v>
      </c>
      <c r="J279" s="12">
        <v>0</v>
      </c>
    </row>
    <row r="280" spans="1:10" x14ac:dyDescent="0.25">
      <c r="A280" s="21" t="s">
        <v>18</v>
      </c>
      <c r="B280" s="188">
        <v>0</v>
      </c>
      <c r="C280" s="188">
        <v>0</v>
      </c>
      <c r="D280" s="188">
        <v>0</v>
      </c>
      <c r="E280" s="188">
        <v>0</v>
      </c>
      <c r="F280" s="281"/>
      <c r="G280" s="188">
        <v>0</v>
      </c>
      <c r="H280" s="190">
        <v>0</v>
      </c>
      <c r="I280" s="194">
        <f t="shared" si="45"/>
        <v>0</v>
      </c>
      <c r="J280" s="12">
        <v>0</v>
      </c>
    </row>
    <row r="281" spans="1:10" x14ac:dyDescent="0.25">
      <c r="A281" s="29" t="s">
        <v>19</v>
      </c>
      <c r="B281" s="104">
        <v>0</v>
      </c>
      <c r="C281" s="104">
        <v>0</v>
      </c>
      <c r="D281" s="104">
        <v>0</v>
      </c>
      <c r="E281" s="104">
        <v>0</v>
      </c>
      <c r="F281" s="281"/>
      <c r="G281" s="104">
        <v>0</v>
      </c>
      <c r="H281" s="191">
        <v>0</v>
      </c>
      <c r="I281" s="195">
        <f t="shared" si="45"/>
        <v>0</v>
      </c>
      <c r="J281" s="12">
        <v>0</v>
      </c>
    </row>
    <row r="282" spans="1:10" x14ac:dyDescent="0.25">
      <c r="A282" s="21" t="s">
        <v>20</v>
      </c>
      <c r="B282" s="188">
        <v>0</v>
      </c>
      <c r="C282" s="188">
        <v>0</v>
      </c>
      <c r="D282" s="188">
        <v>0</v>
      </c>
      <c r="E282" s="188">
        <v>0</v>
      </c>
      <c r="F282" s="281"/>
      <c r="G282" s="188">
        <v>0</v>
      </c>
      <c r="H282" s="190">
        <v>0</v>
      </c>
      <c r="I282" s="194">
        <f t="shared" si="45"/>
        <v>0</v>
      </c>
      <c r="J282" s="12">
        <v>0</v>
      </c>
    </row>
    <row r="283" spans="1:10" x14ac:dyDescent="0.25">
      <c r="A283" s="32" t="s">
        <v>58</v>
      </c>
      <c r="B283" s="104">
        <v>0</v>
      </c>
      <c r="C283" s="104">
        <v>0</v>
      </c>
      <c r="D283" s="104">
        <v>0</v>
      </c>
      <c r="E283" s="104">
        <v>0</v>
      </c>
      <c r="F283" s="281"/>
      <c r="G283" s="104">
        <v>0</v>
      </c>
      <c r="H283" s="191">
        <v>0</v>
      </c>
      <c r="I283" s="195">
        <f t="shared" si="45"/>
        <v>0</v>
      </c>
      <c r="J283" s="12">
        <v>0</v>
      </c>
    </row>
    <row r="284" spans="1:10" x14ac:dyDescent="0.25">
      <c r="A284" s="21" t="s">
        <v>21</v>
      </c>
      <c r="B284" s="188">
        <v>0</v>
      </c>
      <c r="C284" s="188">
        <v>0</v>
      </c>
      <c r="D284" s="188">
        <v>0</v>
      </c>
      <c r="E284" s="188">
        <v>0</v>
      </c>
      <c r="F284" s="281"/>
      <c r="G284" s="188">
        <v>0</v>
      </c>
      <c r="H284" s="190">
        <v>0</v>
      </c>
      <c r="I284" s="194">
        <f t="shared" si="45"/>
        <v>0</v>
      </c>
      <c r="J284" s="12">
        <v>0</v>
      </c>
    </row>
    <row r="285" spans="1:10" x14ac:dyDescent="0.25">
      <c r="A285" s="32" t="s">
        <v>22</v>
      </c>
      <c r="B285" s="104">
        <v>0</v>
      </c>
      <c r="C285" s="104">
        <v>0</v>
      </c>
      <c r="D285" s="104">
        <v>0</v>
      </c>
      <c r="E285" s="104">
        <v>0</v>
      </c>
      <c r="F285" s="281"/>
      <c r="G285" s="104">
        <v>0</v>
      </c>
      <c r="H285" s="191">
        <v>0</v>
      </c>
      <c r="I285" s="195">
        <f t="shared" si="45"/>
        <v>0</v>
      </c>
      <c r="J285" s="12">
        <v>0</v>
      </c>
    </row>
    <row r="286" spans="1:10" x14ac:dyDescent="0.25">
      <c r="A286" s="21" t="s">
        <v>23</v>
      </c>
      <c r="B286" s="188">
        <v>0</v>
      </c>
      <c r="C286" s="188">
        <v>0</v>
      </c>
      <c r="D286" s="188">
        <v>0</v>
      </c>
      <c r="E286" s="188">
        <v>0</v>
      </c>
      <c r="F286" s="281"/>
      <c r="G286" s="188">
        <v>0</v>
      </c>
      <c r="H286" s="190">
        <v>0</v>
      </c>
      <c r="I286" s="194">
        <f t="shared" si="45"/>
        <v>0</v>
      </c>
      <c r="J286" s="12">
        <v>0</v>
      </c>
    </row>
    <row r="287" spans="1:10" ht="14.4" thickBot="1" x14ac:dyDescent="0.3">
      <c r="A287" s="32" t="s">
        <v>24</v>
      </c>
      <c r="B287" s="104">
        <v>1.7349943803846898E-3</v>
      </c>
      <c r="C287" s="104">
        <v>7.8633300935862632E-9</v>
      </c>
      <c r="D287" s="104">
        <v>4.7134509635603896</v>
      </c>
      <c r="E287" s="104">
        <v>1.0788895243723928</v>
      </c>
      <c r="F287" s="282"/>
      <c r="G287" s="104">
        <v>8.8324509823503164E-2</v>
      </c>
      <c r="H287" s="191">
        <v>0</v>
      </c>
      <c r="I287" s="195">
        <f t="shared" si="45"/>
        <v>5.8824000000000005</v>
      </c>
      <c r="J287" s="12">
        <v>0</v>
      </c>
    </row>
    <row r="288" spans="1:10" x14ac:dyDescent="0.25">
      <c r="A288" s="128" t="s">
        <v>25</v>
      </c>
      <c r="B288" s="129">
        <f>SUM(B267:B287)</f>
        <v>4.0699660539570397</v>
      </c>
      <c r="C288" s="129">
        <f t="shared" ref="C288:H288" si="46">SUM(C267:C287)</f>
        <v>4.5820474294912943</v>
      </c>
      <c r="D288" s="129">
        <f t="shared" si="46"/>
        <v>7.0631725367545748</v>
      </c>
      <c r="E288" s="129">
        <f t="shared" si="46"/>
        <v>8.9215118525996608</v>
      </c>
      <c r="F288" s="129">
        <f t="shared" si="46"/>
        <v>0</v>
      </c>
      <c r="G288" s="129">
        <f t="shared" si="46"/>
        <v>8.8324509823503164E-2</v>
      </c>
      <c r="H288" s="129">
        <f t="shared" si="46"/>
        <v>0</v>
      </c>
      <c r="I288" s="197">
        <f>SUM(I267:I287)</f>
        <v>24.725022382626072</v>
      </c>
      <c r="J288" s="12">
        <v>0</v>
      </c>
    </row>
    <row r="289" spans="1:10" ht="15" thickBot="1" x14ac:dyDescent="0.35">
      <c r="A289" s="61" t="s">
        <v>86</v>
      </c>
      <c r="B289" s="98">
        <f>IF($I288=0,"-",B288/$I288)</f>
        <v>0.16460919593815809</v>
      </c>
      <c r="C289" s="98">
        <f t="shared" ref="C289:H289" si="47">IF($I288=0,"-",C288/$I288)</f>
        <v>0.18532025405611099</v>
      </c>
      <c r="D289" s="98">
        <f t="shared" si="47"/>
        <v>0.28566900476166068</v>
      </c>
      <c r="E289" s="98">
        <f t="shared" si="47"/>
        <v>0.36082927305532725</v>
      </c>
      <c r="F289" s="98">
        <f t="shared" si="47"/>
        <v>0</v>
      </c>
      <c r="G289" s="98">
        <f t="shared" si="47"/>
        <v>3.5722721887429944E-3</v>
      </c>
      <c r="H289" s="98">
        <f t="shared" si="47"/>
        <v>0</v>
      </c>
      <c r="I289" s="100">
        <f>SUM(B289:H289)</f>
        <v>1</v>
      </c>
      <c r="J289" s="12"/>
    </row>
    <row r="290" spans="1:10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  <c r="J290" s="12"/>
    </row>
    <row r="291" spans="1:10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  <c r="J291" s="12"/>
    </row>
    <row r="292" spans="1:10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  <c r="J292" s="12"/>
    </row>
    <row r="293" spans="1:10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97">
        <f>+B293+C293+D293+E293+G293+H293</f>
        <v>0</v>
      </c>
      <c r="J293" s="12">
        <v>0</v>
      </c>
    </row>
    <row r="294" spans="1:10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198">
        <f t="shared" ref="I294:I313" si="48">+B294+C294+D294+E294+G294+H294</f>
        <v>0</v>
      </c>
      <c r="J294" s="12">
        <v>0</v>
      </c>
    </row>
    <row r="295" spans="1:10" x14ac:dyDescent="0.25">
      <c r="A295" s="29" t="s">
        <v>8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58">
        <f t="shared" si="48"/>
        <v>0</v>
      </c>
      <c r="J295" s="12">
        <v>0</v>
      </c>
    </row>
    <row r="296" spans="1:10" x14ac:dyDescent="0.25">
      <c r="A296" s="21" t="s">
        <v>9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198">
        <f t="shared" si="48"/>
        <v>0</v>
      </c>
      <c r="J296" s="12">
        <v>0</v>
      </c>
    </row>
    <row r="297" spans="1:10" x14ac:dyDescent="0.25">
      <c r="A297" s="29" t="s">
        <v>10</v>
      </c>
      <c r="B297" s="18">
        <v>0</v>
      </c>
      <c r="C297" s="18">
        <v>0</v>
      </c>
      <c r="D297" s="18">
        <v>0</v>
      </c>
      <c r="E297" s="18">
        <v>0</v>
      </c>
      <c r="F297" s="214"/>
      <c r="G297" s="18">
        <v>0</v>
      </c>
      <c r="H297" s="30">
        <v>0</v>
      </c>
      <c r="I297" s="58">
        <f t="shared" si="48"/>
        <v>0</v>
      </c>
      <c r="J297" s="12">
        <v>0</v>
      </c>
    </row>
    <row r="298" spans="1:10" x14ac:dyDescent="0.25">
      <c r="A298" s="21" t="s">
        <v>11</v>
      </c>
      <c r="B298" s="22">
        <v>0</v>
      </c>
      <c r="C298" s="22">
        <v>0</v>
      </c>
      <c r="D298" s="22">
        <v>0</v>
      </c>
      <c r="E298" s="22">
        <v>0</v>
      </c>
      <c r="F298" s="214"/>
      <c r="G298" s="22">
        <v>0</v>
      </c>
      <c r="H298" s="23">
        <v>0</v>
      </c>
      <c r="I298" s="198">
        <f t="shared" si="48"/>
        <v>0</v>
      </c>
      <c r="J298" s="12">
        <v>0</v>
      </c>
    </row>
    <row r="299" spans="1:10" x14ac:dyDescent="0.25">
      <c r="A299" s="29" t="s">
        <v>12</v>
      </c>
      <c r="B299" s="18">
        <v>0</v>
      </c>
      <c r="C299" s="18">
        <v>0</v>
      </c>
      <c r="D299" s="18">
        <v>0</v>
      </c>
      <c r="E299" s="18">
        <v>0</v>
      </c>
      <c r="F299" s="214"/>
      <c r="G299" s="18">
        <v>0</v>
      </c>
      <c r="H299" s="30">
        <v>0</v>
      </c>
      <c r="I299" s="58">
        <f t="shared" si="48"/>
        <v>0</v>
      </c>
      <c r="J299" s="12">
        <v>0</v>
      </c>
    </row>
    <row r="300" spans="1:10" x14ac:dyDescent="0.25">
      <c r="A300" s="21" t="s">
        <v>13</v>
      </c>
      <c r="B300" s="22">
        <v>0</v>
      </c>
      <c r="C300" s="22">
        <v>0</v>
      </c>
      <c r="D300" s="22">
        <v>0</v>
      </c>
      <c r="E300" s="22">
        <v>0.18048651767594193</v>
      </c>
      <c r="F300" s="214"/>
      <c r="G300" s="22">
        <v>0</v>
      </c>
      <c r="H300" s="23">
        <v>0</v>
      </c>
      <c r="I300" s="198">
        <f t="shared" si="48"/>
        <v>0.18048651767594193</v>
      </c>
      <c r="J300" s="12">
        <v>0</v>
      </c>
    </row>
    <row r="301" spans="1:10" x14ac:dyDescent="0.25">
      <c r="A301" s="29" t="s">
        <v>14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58">
        <f t="shared" si="48"/>
        <v>0</v>
      </c>
      <c r="J301" s="12">
        <v>0</v>
      </c>
    </row>
    <row r="302" spans="1:10" x14ac:dyDescent="0.25">
      <c r="A302" s="21" t="s">
        <v>15</v>
      </c>
      <c r="B302" s="22">
        <v>40.555825169196375</v>
      </c>
      <c r="C302" s="22">
        <v>185.07979195479095</v>
      </c>
      <c r="D302" s="22">
        <v>9.3643828760126535</v>
      </c>
      <c r="E302" s="22">
        <v>0</v>
      </c>
      <c r="F302" s="214"/>
      <c r="G302" s="22">
        <v>0</v>
      </c>
      <c r="H302" s="23">
        <v>0</v>
      </c>
      <c r="I302" s="198">
        <f t="shared" si="48"/>
        <v>234.99999999999997</v>
      </c>
      <c r="J302" s="12">
        <v>0</v>
      </c>
    </row>
    <row r="303" spans="1:10" x14ac:dyDescent="0.25">
      <c r="A303" s="29" t="s">
        <v>16</v>
      </c>
      <c r="B303" s="18">
        <v>1.7158912982862533E-2</v>
      </c>
      <c r="C303" s="18">
        <v>9.530575038071337</v>
      </c>
      <c r="D303" s="18">
        <v>3.4522660489457988</v>
      </c>
      <c r="E303" s="18">
        <v>0</v>
      </c>
      <c r="F303" s="214"/>
      <c r="G303" s="18">
        <v>0</v>
      </c>
      <c r="H303" s="30">
        <v>0</v>
      </c>
      <c r="I303" s="58">
        <f t="shared" si="48"/>
        <v>12.999999999999998</v>
      </c>
      <c r="J303" s="12">
        <v>0</v>
      </c>
    </row>
    <row r="304" spans="1:10" x14ac:dyDescent="0.25">
      <c r="A304" s="21" t="s">
        <v>17</v>
      </c>
      <c r="B304" s="22">
        <v>0</v>
      </c>
      <c r="C304" s="22">
        <v>0</v>
      </c>
      <c r="D304" s="22">
        <v>0</v>
      </c>
      <c r="E304" s="22">
        <v>0</v>
      </c>
      <c r="F304" s="214"/>
      <c r="G304" s="22">
        <v>0</v>
      </c>
      <c r="H304" s="23">
        <v>0</v>
      </c>
      <c r="I304" s="198">
        <f t="shared" si="48"/>
        <v>0</v>
      </c>
      <c r="J304" s="12">
        <v>0</v>
      </c>
    </row>
    <row r="305" spans="1:10" x14ac:dyDescent="0.25">
      <c r="A305" s="29" t="s">
        <v>136</v>
      </c>
      <c r="B305" s="18">
        <v>7.9032756955062053</v>
      </c>
      <c r="C305" s="18">
        <v>181.7248150403654</v>
      </c>
      <c r="D305" s="18">
        <v>15.340421233707387</v>
      </c>
      <c r="E305" s="18">
        <v>1.0314880304210146</v>
      </c>
      <c r="F305" s="214"/>
      <c r="G305" s="18">
        <v>0</v>
      </c>
      <c r="H305" s="30">
        <v>0</v>
      </c>
      <c r="I305" s="58">
        <f t="shared" si="48"/>
        <v>206</v>
      </c>
      <c r="J305" s="12">
        <v>0</v>
      </c>
    </row>
    <row r="306" spans="1:10" x14ac:dyDescent="0.25">
      <c r="A306" s="21" t="s">
        <v>18</v>
      </c>
      <c r="B306" s="22">
        <v>0</v>
      </c>
      <c r="C306" s="22">
        <v>0</v>
      </c>
      <c r="D306" s="22">
        <v>0</v>
      </c>
      <c r="E306" s="22">
        <v>0</v>
      </c>
      <c r="F306" s="214"/>
      <c r="G306" s="22">
        <v>0</v>
      </c>
      <c r="H306" s="23">
        <v>0</v>
      </c>
      <c r="I306" s="198">
        <f t="shared" si="48"/>
        <v>0</v>
      </c>
      <c r="J306" s="12">
        <v>0</v>
      </c>
    </row>
    <row r="307" spans="1:10" x14ac:dyDescent="0.25">
      <c r="A307" s="29" t="s">
        <v>19</v>
      </c>
      <c r="B307" s="18">
        <v>0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58">
        <f t="shared" si="48"/>
        <v>0</v>
      </c>
      <c r="J307" s="12">
        <v>0</v>
      </c>
    </row>
    <row r="308" spans="1:10" x14ac:dyDescent="0.25">
      <c r="A308" s="21" t="s">
        <v>20</v>
      </c>
      <c r="B308" s="22">
        <v>0</v>
      </c>
      <c r="C308" s="22">
        <v>0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198">
        <f t="shared" si="48"/>
        <v>0</v>
      </c>
      <c r="J308" s="12">
        <v>0</v>
      </c>
    </row>
    <row r="309" spans="1:10" x14ac:dyDescent="0.25">
      <c r="A309" s="32" t="s">
        <v>58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58">
        <f t="shared" si="48"/>
        <v>0</v>
      </c>
      <c r="J309" s="12">
        <v>0</v>
      </c>
    </row>
    <row r="310" spans="1:10" x14ac:dyDescent="0.25">
      <c r="A310" s="21" t="s">
        <v>21</v>
      </c>
      <c r="B310" s="22">
        <v>3</v>
      </c>
      <c r="C310" s="22">
        <v>0</v>
      </c>
      <c r="D310" s="22">
        <v>0</v>
      </c>
      <c r="E310" s="22">
        <v>0</v>
      </c>
      <c r="F310" s="214"/>
      <c r="G310" s="22">
        <v>0</v>
      </c>
      <c r="H310" s="23">
        <v>0</v>
      </c>
      <c r="I310" s="198">
        <f t="shared" si="48"/>
        <v>3</v>
      </c>
      <c r="J310" s="12">
        <v>0</v>
      </c>
    </row>
    <row r="311" spans="1:10" x14ac:dyDescent="0.25">
      <c r="A311" s="32" t="s">
        <v>22</v>
      </c>
      <c r="B311" s="18">
        <v>0</v>
      </c>
      <c r="C311" s="18">
        <v>0</v>
      </c>
      <c r="D311" s="18">
        <v>0</v>
      </c>
      <c r="E311" s="18">
        <v>0</v>
      </c>
      <c r="F311" s="214"/>
      <c r="G311" s="18">
        <v>0</v>
      </c>
      <c r="H311" s="30">
        <v>0</v>
      </c>
      <c r="I311" s="58">
        <f t="shared" si="48"/>
        <v>0</v>
      </c>
      <c r="J311" s="12">
        <v>0</v>
      </c>
    </row>
    <row r="312" spans="1:10" x14ac:dyDescent="0.25">
      <c r="A312" s="21" t="s">
        <v>23</v>
      </c>
      <c r="B312" s="22">
        <v>1.1364494239725836E-2</v>
      </c>
      <c r="C312" s="22">
        <v>0.18413511361654955</v>
      </c>
      <c r="D312" s="22">
        <v>2.7700392143724609E-2</v>
      </c>
      <c r="E312" s="22">
        <v>0</v>
      </c>
      <c r="F312" s="214"/>
      <c r="G312" s="22">
        <v>0</v>
      </c>
      <c r="H312" s="23">
        <v>0</v>
      </c>
      <c r="I312" s="198">
        <f t="shared" si="48"/>
        <v>0.22319999999999998</v>
      </c>
      <c r="J312" s="12">
        <v>0</v>
      </c>
    </row>
    <row r="313" spans="1:10" ht="14.4" thickBot="1" x14ac:dyDescent="0.3">
      <c r="A313" s="32" t="s">
        <v>24</v>
      </c>
      <c r="B313" s="18">
        <v>2.9578384275032281</v>
      </c>
      <c r="C313" s="18">
        <v>4.8371267338820907</v>
      </c>
      <c r="D313" s="18">
        <v>15.056154050101688</v>
      </c>
      <c r="E313" s="18">
        <v>167.22103218459125</v>
      </c>
      <c r="F313" s="215"/>
      <c r="G313" s="18">
        <v>16.408915551256477</v>
      </c>
      <c r="H313" s="30">
        <v>5.4533052665301972E-2</v>
      </c>
      <c r="I313" s="58">
        <f t="shared" si="48"/>
        <v>206.53560000000004</v>
      </c>
      <c r="J313" s="12">
        <v>0</v>
      </c>
    </row>
    <row r="314" spans="1:10" x14ac:dyDescent="0.25">
      <c r="A314" s="128" t="s">
        <v>25</v>
      </c>
      <c r="B314" s="129">
        <f>SUM(B293:B313)</f>
        <v>54.445462699428397</v>
      </c>
      <c r="C314" s="129">
        <f t="shared" ref="C314:H314" si="49">SUM(C293:C313)</f>
        <v>381.35644388072632</v>
      </c>
      <c r="D314" s="129">
        <f t="shared" si="49"/>
        <v>43.240924600911249</v>
      </c>
      <c r="E314" s="129">
        <f t="shared" si="49"/>
        <v>168.4330067326882</v>
      </c>
      <c r="F314" s="129">
        <f t="shared" si="49"/>
        <v>0</v>
      </c>
      <c r="G314" s="129">
        <f t="shared" si="49"/>
        <v>16.408915551256477</v>
      </c>
      <c r="H314" s="129">
        <f t="shared" si="49"/>
        <v>5.4533052665301972E-2</v>
      </c>
      <c r="I314" s="192">
        <f>SUM(I293:I313)</f>
        <v>663.93928651767601</v>
      </c>
      <c r="J314" s="12">
        <v>0</v>
      </c>
    </row>
    <row r="315" spans="1:10" ht="15" thickBot="1" x14ac:dyDescent="0.35">
      <c r="A315" s="61" t="s">
        <v>86</v>
      </c>
      <c r="B315" s="98">
        <f>IF($I314=0,"-",B314/$I314)</f>
        <v>8.2003676849718848E-2</v>
      </c>
      <c r="C315" s="98">
        <f t="shared" ref="C315:H315" si="50">IF($I314=0,"-",C314/$I314)</f>
        <v>0.57438451319987294</v>
      </c>
      <c r="D315" s="98">
        <f t="shared" si="50"/>
        <v>6.5127829425047967E-2</v>
      </c>
      <c r="E315" s="98">
        <f t="shared" si="50"/>
        <v>0.25368736291553073</v>
      </c>
      <c r="F315" s="98">
        <f t="shared" si="50"/>
        <v>0</v>
      </c>
      <c r="G315" s="98">
        <f t="shared" si="50"/>
        <v>2.4714482008317825E-2</v>
      </c>
      <c r="H315" s="98">
        <f t="shared" si="50"/>
        <v>8.2135601511585114E-5</v>
      </c>
      <c r="I315" s="100">
        <f>SUM(B315:H315)</f>
        <v>0.99999999999999989</v>
      </c>
      <c r="J315" s="12"/>
    </row>
    <row r="316" spans="1:10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  <c r="J316" s="12"/>
    </row>
    <row r="317" spans="1:10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  <c r="J317" s="12"/>
    </row>
    <row r="318" spans="1:10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  <c r="J318" s="12"/>
    </row>
    <row r="319" spans="1:10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97">
        <v>0</v>
      </c>
      <c r="J319" s="12">
        <v>0</v>
      </c>
    </row>
    <row r="320" spans="1:10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198">
        <v>0</v>
      </c>
      <c r="J320" s="12">
        <v>0</v>
      </c>
    </row>
    <row r="321" spans="1:10" x14ac:dyDescent="0.25">
      <c r="A321" s="29" t="s">
        <v>8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58">
        <v>0</v>
      </c>
      <c r="J321" s="12">
        <v>0</v>
      </c>
    </row>
    <row r="322" spans="1:10" x14ac:dyDescent="0.25">
      <c r="A322" s="21" t="s">
        <v>9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198">
        <v>0</v>
      </c>
      <c r="J322" s="12">
        <v>0</v>
      </c>
    </row>
    <row r="323" spans="1:10" x14ac:dyDescent="0.25">
      <c r="A323" s="29" t="s">
        <v>10</v>
      </c>
      <c r="B323" s="18">
        <v>0</v>
      </c>
      <c r="C323" s="18">
        <v>0</v>
      </c>
      <c r="D323" s="18">
        <v>0</v>
      </c>
      <c r="E323" s="18">
        <v>0</v>
      </c>
      <c r="F323" s="214"/>
      <c r="G323" s="18">
        <v>0</v>
      </c>
      <c r="H323" s="30">
        <v>0</v>
      </c>
      <c r="I323" s="58">
        <v>0</v>
      </c>
      <c r="J323" s="12">
        <v>0</v>
      </c>
    </row>
    <row r="324" spans="1:10" x14ac:dyDescent="0.25">
      <c r="A324" s="21" t="s">
        <v>11</v>
      </c>
      <c r="B324" s="22">
        <v>1.1250692855562869E-8</v>
      </c>
      <c r="C324" s="22">
        <v>0</v>
      </c>
      <c r="D324" s="22">
        <v>0</v>
      </c>
      <c r="E324" s="22">
        <v>6.5243872336929161E-3</v>
      </c>
      <c r="F324" s="214"/>
      <c r="G324" s="22">
        <v>0</v>
      </c>
      <c r="H324" s="23">
        <v>0</v>
      </c>
      <c r="I324" s="198">
        <v>6.5243984843857718E-3</v>
      </c>
      <c r="J324" s="12">
        <v>0</v>
      </c>
    </row>
    <row r="325" spans="1:10" x14ac:dyDescent="0.25">
      <c r="A325" s="29" t="s">
        <v>12</v>
      </c>
      <c r="B325" s="18">
        <v>0</v>
      </c>
      <c r="C325" s="18">
        <v>0</v>
      </c>
      <c r="D325" s="18">
        <v>0</v>
      </c>
      <c r="E325" s="18">
        <v>0</v>
      </c>
      <c r="F325" s="214"/>
      <c r="G325" s="18">
        <v>0</v>
      </c>
      <c r="H325" s="30">
        <v>0</v>
      </c>
      <c r="I325" s="58">
        <v>0</v>
      </c>
      <c r="J325" s="12">
        <v>0</v>
      </c>
    </row>
    <row r="326" spans="1:10" x14ac:dyDescent="0.25">
      <c r="A326" s="21" t="s">
        <v>13</v>
      </c>
      <c r="B326" s="22">
        <v>6.8828314435590105E-9</v>
      </c>
      <c r="C326" s="22">
        <v>0.14257065637298141</v>
      </c>
      <c r="D326" s="22">
        <v>0</v>
      </c>
      <c r="E326" s="22">
        <v>1.3590065475099101E-2</v>
      </c>
      <c r="F326" s="214"/>
      <c r="G326" s="22">
        <v>0</v>
      </c>
      <c r="H326" s="23">
        <v>0</v>
      </c>
      <c r="I326" s="198">
        <v>0.15616072873091197</v>
      </c>
      <c r="J326" s="12">
        <v>0</v>
      </c>
    </row>
    <row r="327" spans="1:10" x14ac:dyDescent="0.25">
      <c r="A327" s="29" t="s">
        <v>14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58">
        <v>0</v>
      </c>
      <c r="J327" s="12">
        <v>0</v>
      </c>
    </row>
    <row r="328" spans="1:10" x14ac:dyDescent="0.25">
      <c r="A328" s="21" t="s">
        <v>15</v>
      </c>
      <c r="B328" s="22">
        <v>0</v>
      </c>
      <c r="C328" s="22">
        <v>0</v>
      </c>
      <c r="D328" s="22">
        <v>0</v>
      </c>
      <c r="E328" s="22">
        <v>0</v>
      </c>
      <c r="F328" s="214"/>
      <c r="G328" s="22">
        <v>0</v>
      </c>
      <c r="H328" s="23">
        <v>0</v>
      </c>
      <c r="I328" s="198">
        <v>0</v>
      </c>
      <c r="J328" s="12">
        <v>0</v>
      </c>
    </row>
    <row r="329" spans="1:10" x14ac:dyDescent="0.25">
      <c r="A329" s="29" t="s">
        <v>16</v>
      </c>
      <c r="B329" s="18">
        <v>0</v>
      </c>
      <c r="C329" s="18">
        <v>0</v>
      </c>
      <c r="D329" s="18">
        <v>0</v>
      </c>
      <c r="E329" s="18">
        <v>0</v>
      </c>
      <c r="F329" s="214"/>
      <c r="G329" s="18">
        <v>0</v>
      </c>
      <c r="H329" s="30">
        <v>0</v>
      </c>
      <c r="I329" s="58">
        <v>0</v>
      </c>
      <c r="J329" s="12">
        <v>0</v>
      </c>
    </row>
    <row r="330" spans="1:10" x14ac:dyDescent="0.25">
      <c r="A330" s="21" t="s">
        <v>17</v>
      </c>
      <c r="B330" s="22">
        <v>0</v>
      </c>
      <c r="C330" s="22">
        <v>0</v>
      </c>
      <c r="D330" s="22">
        <v>0</v>
      </c>
      <c r="E330" s="22">
        <v>0</v>
      </c>
      <c r="F330" s="214"/>
      <c r="G330" s="22">
        <v>0</v>
      </c>
      <c r="H330" s="23">
        <v>0</v>
      </c>
      <c r="I330" s="198">
        <v>0</v>
      </c>
      <c r="J330" s="12">
        <v>0</v>
      </c>
    </row>
    <row r="331" spans="1:10" x14ac:dyDescent="0.25">
      <c r="A331" s="29" t="s">
        <v>136</v>
      </c>
      <c r="B331" s="18">
        <v>21.318892711762665</v>
      </c>
      <c r="C331" s="18">
        <v>33.960159887918181</v>
      </c>
      <c r="D331" s="18">
        <v>12.496405058429715</v>
      </c>
      <c r="E331" s="18">
        <v>12.224542341889421</v>
      </c>
      <c r="F331" s="214"/>
      <c r="G331" s="18">
        <v>0</v>
      </c>
      <c r="H331" s="30">
        <v>0</v>
      </c>
      <c r="I331" s="58">
        <v>79.999999999999972</v>
      </c>
      <c r="J331" s="12">
        <v>0</v>
      </c>
    </row>
    <row r="332" spans="1:10" x14ac:dyDescent="0.25">
      <c r="A332" s="21" t="s">
        <v>18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198">
        <v>0</v>
      </c>
      <c r="J332" s="12">
        <v>0</v>
      </c>
    </row>
    <row r="333" spans="1:10" x14ac:dyDescent="0.25">
      <c r="A333" s="29" t="s">
        <v>19</v>
      </c>
      <c r="B333" s="18">
        <v>0</v>
      </c>
      <c r="C333" s="18">
        <v>0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58">
        <v>0</v>
      </c>
      <c r="J333" s="12">
        <v>0</v>
      </c>
    </row>
    <row r="334" spans="1:10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198">
        <v>0</v>
      </c>
      <c r="J334" s="12">
        <v>0</v>
      </c>
    </row>
    <row r="335" spans="1:10" x14ac:dyDescent="0.25">
      <c r="A335" s="32" t="s">
        <v>58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58">
        <v>0</v>
      </c>
      <c r="J335" s="12">
        <v>0</v>
      </c>
    </row>
    <row r="336" spans="1:10" x14ac:dyDescent="0.25">
      <c r="A336" s="21" t="s">
        <v>21</v>
      </c>
      <c r="B336" s="22">
        <v>0</v>
      </c>
      <c r="C336" s="22">
        <v>0</v>
      </c>
      <c r="D336" s="22">
        <v>0</v>
      </c>
      <c r="E336" s="22">
        <v>0</v>
      </c>
      <c r="F336" s="214"/>
      <c r="G336" s="22">
        <v>0</v>
      </c>
      <c r="H336" s="23">
        <v>0</v>
      </c>
      <c r="I336" s="198">
        <v>0</v>
      </c>
      <c r="J336" s="12">
        <v>0</v>
      </c>
    </row>
    <row r="337" spans="1:10" x14ac:dyDescent="0.25">
      <c r="A337" s="32" t="s">
        <v>22</v>
      </c>
      <c r="B337" s="18">
        <v>0</v>
      </c>
      <c r="C337" s="18">
        <v>0</v>
      </c>
      <c r="D337" s="18">
        <v>0</v>
      </c>
      <c r="E337" s="18">
        <v>0</v>
      </c>
      <c r="F337" s="214"/>
      <c r="G337" s="18">
        <v>0</v>
      </c>
      <c r="H337" s="30">
        <v>0</v>
      </c>
      <c r="I337" s="58">
        <v>0</v>
      </c>
      <c r="J337" s="12">
        <v>0</v>
      </c>
    </row>
    <row r="338" spans="1:10" x14ac:dyDescent="0.25">
      <c r="A338" s="21" t="s">
        <v>23</v>
      </c>
      <c r="B338" s="22">
        <v>0.16308900422321859</v>
      </c>
      <c r="C338" s="22">
        <v>0</v>
      </c>
      <c r="D338" s="22">
        <v>0.39131099577678141</v>
      </c>
      <c r="E338" s="22">
        <v>0</v>
      </c>
      <c r="F338" s="214"/>
      <c r="G338" s="22">
        <v>0</v>
      </c>
      <c r="H338" s="23">
        <v>0</v>
      </c>
      <c r="I338" s="198">
        <v>0.5544</v>
      </c>
      <c r="J338" s="12">
        <v>0</v>
      </c>
    </row>
    <row r="339" spans="1:10" ht="14.4" thickBot="1" x14ac:dyDescent="0.3">
      <c r="A339" s="32" t="s">
        <v>24</v>
      </c>
      <c r="B339" s="18">
        <v>1.118773262956529</v>
      </c>
      <c r="C339" s="18">
        <v>0.72827978833025153</v>
      </c>
      <c r="D339" s="18">
        <v>1.7974936258575973</v>
      </c>
      <c r="E339" s="18">
        <v>53.441845483836993</v>
      </c>
      <c r="F339" s="215"/>
      <c r="G339" s="18">
        <v>4.2936078390186392</v>
      </c>
      <c r="H339" s="30">
        <v>0</v>
      </c>
      <c r="I339" s="58">
        <f t="shared" ref="I339" si="51">+B339+C339+D339+E339+G339+H339</f>
        <v>61.38000000000001</v>
      </c>
      <c r="J339" s="12">
        <v>0</v>
      </c>
    </row>
    <row r="340" spans="1:10" x14ac:dyDescent="0.25">
      <c r="A340" s="128" t="s">
        <v>25</v>
      </c>
      <c r="B340" s="129">
        <f>SUM(B319:B339)</f>
        <v>22.600754997075938</v>
      </c>
      <c r="C340" s="129">
        <f t="shared" ref="C340:H340" si="52">SUM(C319:C339)</f>
        <v>34.831010332621418</v>
      </c>
      <c r="D340" s="129">
        <f t="shared" si="52"/>
        <v>14.685209680064094</v>
      </c>
      <c r="E340" s="129">
        <f t="shared" si="52"/>
        <v>65.686502278435199</v>
      </c>
      <c r="F340" s="129">
        <f t="shared" si="52"/>
        <v>0</v>
      </c>
      <c r="G340" s="129">
        <f t="shared" si="52"/>
        <v>4.2936078390186392</v>
      </c>
      <c r="H340" s="129">
        <f t="shared" si="52"/>
        <v>0</v>
      </c>
      <c r="I340" s="129">
        <f>SUM(I319:I339)</f>
        <v>142.09708512721528</v>
      </c>
      <c r="J340" s="12">
        <v>0</v>
      </c>
    </row>
    <row r="341" spans="1:10" ht="15" thickBot="1" x14ac:dyDescent="0.35">
      <c r="A341" s="61" t="s">
        <v>86</v>
      </c>
      <c r="B341" s="98">
        <f>IF($I340=0,"-",B340/$I340)</f>
        <v>0.1590515032510495</v>
      </c>
      <c r="C341" s="98">
        <f t="shared" ref="C341:H341" si="53">IF($I340=0,"-",C340/$I340)</f>
        <v>0.24512121625463501</v>
      </c>
      <c r="D341" s="98">
        <f t="shared" si="53"/>
        <v>0.10334631190299833</v>
      </c>
      <c r="E341" s="98">
        <f t="shared" si="53"/>
        <v>0.46226495230094294</v>
      </c>
      <c r="F341" s="98">
        <f t="shared" si="53"/>
        <v>0</v>
      </c>
      <c r="G341" s="98">
        <f t="shared" si="53"/>
        <v>3.0216016290374289E-2</v>
      </c>
      <c r="H341" s="98">
        <f t="shared" si="53"/>
        <v>0</v>
      </c>
      <c r="I341" s="100">
        <f>SUM(B341:H341)</f>
        <v>1</v>
      </c>
      <c r="J341" s="12"/>
    </row>
    <row r="342" spans="1:10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  <c r="J342" s="12"/>
    </row>
    <row r="343" spans="1:10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  <c r="J343" s="12"/>
    </row>
    <row r="344" spans="1:10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  <c r="J344" s="12"/>
    </row>
    <row r="345" spans="1:10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97">
        <f>+B345+C345+D345+E345+G345+H345</f>
        <v>0</v>
      </c>
      <c r="J345" s="12">
        <v>0</v>
      </c>
    </row>
    <row r="346" spans="1:10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198">
        <f t="shared" ref="I346:I365" si="54">+B346+C346+D346+E346+G346+H346</f>
        <v>0</v>
      </c>
      <c r="J346" s="12">
        <v>0</v>
      </c>
    </row>
    <row r="347" spans="1:10" x14ac:dyDescent="0.25">
      <c r="A347" s="29" t="s">
        <v>8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58">
        <f t="shared" si="54"/>
        <v>0</v>
      </c>
      <c r="J347" s="12">
        <v>0</v>
      </c>
    </row>
    <row r="348" spans="1:10" x14ac:dyDescent="0.25">
      <c r="A348" s="21" t="s">
        <v>9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198">
        <f t="shared" si="54"/>
        <v>0</v>
      </c>
      <c r="J348" s="12">
        <v>0</v>
      </c>
    </row>
    <row r="349" spans="1:10" x14ac:dyDescent="0.25">
      <c r="A349" s="29" t="s">
        <v>10</v>
      </c>
      <c r="B349" s="18">
        <v>0</v>
      </c>
      <c r="C349" s="18">
        <v>0</v>
      </c>
      <c r="D349" s="18">
        <v>0</v>
      </c>
      <c r="E349" s="18">
        <v>0</v>
      </c>
      <c r="F349" s="214"/>
      <c r="G349" s="18">
        <v>0</v>
      </c>
      <c r="H349" s="30">
        <v>0</v>
      </c>
      <c r="I349" s="58">
        <f t="shared" si="54"/>
        <v>0</v>
      </c>
      <c r="J349" s="12">
        <v>0</v>
      </c>
    </row>
    <row r="350" spans="1:10" x14ac:dyDescent="0.25">
      <c r="A350" s="21" t="s">
        <v>11</v>
      </c>
      <c r="B350" s="22">
        <v>1.1250444248353133E-8</v>
      </c>
      <c r="C350" s="22">
        <v>1.1250444248353133E-8</v>
      </c>
      <c r="D350" s="22">
        <v>1.1250444248353133E-8</v>
      </c>
      <c r="E350" s="22">
        <v>1.8890967776707855E-3</v>
      </c>
      <c r="F350" s="214"/>
      <c r="G350" s="22">
        <v>0</v>
      </c>
      <c r="H350" s="23">
        <v>0</v>
      </c>
      <c r="I350" s="198">
        <f t="shared" si="54"/>
        <v>1.8891305290035306E-3</v>
      </c>
      <c r="J350" s="12">
        <v>0</v>
      </c>
    </row>
    <row r="351" spans="1:10" x14ac:dyDescent="0.25">
      <c r="A351" s="29" t="s">
        <v>12</v>
      </c>
      <c r="B351" s="18">
        <v>0</v>
      </c>
      <c r="C351" s="18">
        <v>0</v>
      </c>
      <c r="D351" s="18">
        <v>0</v>
      </c>
      <c r="E351" s="18">
        <v>0</v>
      </c>
      <c r="F351" s="214"/>
      <c r="G351" s="18">
        <v>0</v>
      </c>
      <c r="H351" s="30">
        <v>0</v>
      </c>
      <c r="I351" s="58">
        <f t="shared" si="54"/>
        <v>0</v>
      </c>
      <c r="J351" s="12">
        <v>0</v>
      </c>
    </row>
    <row r="352" spans="1:10" x14ac:dyDescent="0.25">
      <c r="A352" s="21" t="s">
        <v>13</v>
      </c>
      <c r="B352" s="22">
        <v>6.88283126537297E-9</v>
      </c>
      <c r="C352" s="22">
        <v>6.88283126537297E-9</v>
      </c>
      <c r="D352" s="22">
        <v>6.88283126537297E-9</v>
      </c>
      <c r="E352" s="22">
        <v>0.39350822886909692</v>
      </c>
      <c r="F352" s="214"/>
      <c r="G352" s="22">
        <v>0</v>
      </c>
      <c r="H352" s="23">
        <v>0</v>
      </c>
      <c r="I352" s="198">
        <f t="shared" si="54"/>
        <v>0.39350824951759072</v>
      </c>
      <c r="J352" s="12">
        <v>0</v>
      </c>
    </row>
    <row r="353" spans="1:10" x14ac:dyDescent="0.25">
      <c r="A353" s="29" t="s">
        <v>14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58">
        <f t="shared" si="54"/>
        <v>0</v>
      </c>
      <c r="J353" s="12">
        <v>0</v>
      </c>
    </row>
    <row r="354" spans="1:10" x14ac:dyDescent="0.25">
      <c r="A354" s="21" t="s">
        <v>15</v>
      </c>
      <c r="B354" s="22">
        <v>0</v>
      </c>
      <c r="C354" s="22">
        <v>0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198">
        <f t="shared" si="54"/>
        <v>0</v>
      </c>
      <c r="J354" s="12">
        <v>0</v>
      </c>
    </row>
    <row r="355" spans="1:10" x14ac:dyDescent="0.25">
      <c r="A355" s="29" t="s">
        <v>16</v>
      </c>
      <c r="B355" s="18">
        <v>0</v>
      </c>
      <c r="C355" s="18">
        <v>0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58">
        <f t="shared" si="54"/>
        <v>0</v>
      </c>
      <c r="J355" s="12">
        <v>0</v>
      </c>
    </row>
    <row r="356" spans="1:10" x14ac:dyDescent="0.25">
      <c r="A356" s="21" t="s">
        <v>17</v>
      </c>
      <c r="B356" s="22">
        <v>0</v>
      </c>
      <c r="C356" s="22">
        <v>0</v>
      </c>
      <c r="D356" s="22">
        <v>0</v>
      </c>
      <c r="E356" s="22">
        <v>0</v>
      </c>
      <c r="F356" s="214"/>
      <c r="G356" s="22">
        <v>0</v>
      </c>
      <c r="H356" s="23">
        <v>0</v>
      </c>
      <c r="I356" s="198">
        <f t="shared" si="54"/>
        <v>0</v>
      </c>
      <c r="J356" s="12">
        <v>0</v>
      </c>
    </row>
    <row r="357" spans="1:10" x14ac:dyDescent="0.25">
      <c r="A357" s="29" t="s">
        <v>136</v>
      </c>
      <c r="B357" s="18">
        <v>1.7709836428851371</v>
      </c>
      <c r="C357" s="18">
        <v>47.580319752913297</v>
      </c>
      <c r="D357" s="18">
        <v>60.648696592245052</v>
      </c>
      <c r="E357" s="18">
        <v>1.1956521733931948E-8</v>
      </c>
      <c r="F357" s="214"/>
      <c r="G357" s="18">
        <v>0</v>
      </c>
      <c r="H357" s="30">
        <v>0</v>
      </c>
      <c r="I357" s="58">
        <f t="shared" si="54"/>
        <v>110</v>
      </c>
      <c r="J357" s="12">
        <v>0</v>
      </c>
    </row>
    <row r="358" spans="1:10" x14ac:dyDescent="0.25">
      <c r="A358" s="21" t="s">
        <v>18</v>
      </c>
      <c r="B358" s="22">
        <v>0</v>
      </c>
      <c r="C358" s="22">
        <v>0</v>
      </c>
      <c r="D358" s="22">
        <v>0</v>
      </c>
      <c r="E358" s="22">
        <v>0</v>
      </c>
      <c r="F358" s="214"/>
      <c r="G358" s="22">
        <v>0</v>
      </c>
      <c r="H358" s="23">
        <v>0</v>
      </c>
      <c r="I358" s="198">
        <f t="shared" si="54"/>
        <v>0</v>
      </c>
      <c r="J358" s="12">
        <v>0</v>
      </c>
    </row>
    <row r="359" spans="1:10" x14ac:dyDescent="0.25">
      <c r="A359" s="29" t="s">
        <v>19</v>
      </c>
      <c r="B359" s="18">
        <v>0</v>
      </c>
      <c r="C359" s="18">
        <v>0</v>
      </c>
      <c r="D359" s="18">
        <v>0</v>
      </c>
      <c r="E359" s="18">
        <v>0</v>
      </c>
      <c r="F359" s="214"/>
      <c r="G359" s="18">
        <v>0</v>
      </c>
      <c r="H359" s="30">
        <v>0</v>
      </c>
      <c r="I359" s="58">
        <f t="shared" si="54"/>
        <v>0</v>
      </c>
      <c r="J359" s="12">
        <v>0</v>
      </c>
    </row>
    <row r="360" spans="1:10" x14ac:dyDescent="0.25">
      <c r="A360" s="21" t="s">
        <v>20</v>
      </c>
      <c r="B360" s="22">
        <v>9.7771009774124548E-2</v>
      </c>
      <c r="C360" s="22">
        <v>5.2634831535988074</v>
      </c>
      <c r="D360" s="22">
        <v>1.6387458288492893</v>
      </c>
      <c r="E360" s="22">
        <v>7.7777777432098759E-9</v>
      </c>
      <c r="F360" s="214"/>
      <c r="G360" s="22">
        <v>0</v>
      </c>
      <c r="H360" s="23">
        <v>0</v>
      </c>
      <c r="I360" s="198">
        <f t="shared" si="54"/>
        <v>6.9999999999999991</v>
      </c>
      <c r="J360" s="12">
        <v>0</v>
      </c>
    </row>
    <row r="361" spans="1:10" x14ac:dyDescent="0.25">
      <c r="A361" s="32" t="s">
        <v>58</v>
      </c>
      <c r="B361" s="18">
        <v>0.86375780707925132</v>
      </c>
      <c r="C361" s="18">
        <v>1.46482634937667</v>
      </c>
      <c r="D361" s="18">
        <v>2.6714157935440808</v>
      </c>
      <c r="E361" s="18">
        <v>4.9999998000000083E-8</v>
      </c>
      <c r="F361" s="214"/>
      <c r="G361" s="18">
        <v>0</v>
      </c>
      <c r="H361" s="30">
        <v>0</v>
      </c>
      <c r="I361" s="58">
        <f t="shared" si="54"/>
        <v>5</v>
      </c>
      <c r="J361" s="12">
        <v>0</v>
      </c>
    </row>
    <row r="362" spans="1:10" x14ac:dyDescent="0.25">
      <c r="A362" s="21" t="s">
        <v>21</v>
      </c>
      <c r="B362" s="22">
        <v>0.25</v>
      </c>
      <c r="C362" s="22">
        <v>0.25</v>
      </c>
      <c r="D362" s="22">
        <v>0.25</v>
      </c>
      <c r="E362" s="22">
        <v>0.25</v>
      </c>
      <c r="F362" s="214"/>
      <c r="G362" s="22">
        <v>0</v>
      </c>
      <c r="H362" s="23">
        <v>0</v>
      </c>
      <c r="I362" s="198">
        <f t="shared" si="54"/>
        <v>1</v>
      </c>
      <c r="J362" s="12">
        <v>0</v>
      </c>
    </row>
    <row r="363" spans="1:10" x14ac:dyDescent="0.25">
      <c r="A363" s="32" t="s">
        <v>22</v>
      </c>
      <c r="B363" s="18">
        <v>0</v>
      </c>
      <c r="C363" s="18">
        <v>0</v>
      </c>
      <c r="D363" s="18">
        <v>0</v>
      </c>
      <c r="E363" s="18">
        <v>0</v>
      </c>
      <c r="F363" s="214"/>
      <c r="G363" s="18">
        <v>0</v>
      </c>
      <c r="H363" s="30">
        <v>0</v>
      </c>
      <c r="I363" s="58">
        <f t="shared" si="54"/>
        <v>0</v>
      </c>
      <c r="J363" s="12">
        <v>0</v>
      </c>
    </row>
    <row r="364" spans="1:10" x14ac:dyDescent="0.25">
      <c r="A364" s="21" t="s">
        <v>23</v>
      </c>
      <c r="B364" s="22">
        <v>0</v>
      </c>
      <c r="C364" s="22">
        <v>0</v>
      </c>
      <c r="D364" s="22">
        <v>0</v>
      </c>
      <c r="E364" s="22">
        <v>0</v>
      </c>
      <c r="F364" s="214"/>
      <c r="G364" s="22">
        <v>0</v>
      </c>
      <c r="H364" s="23">
        <v>0</v>
      </c>
      <c r="I364" s="198">
        <f t="shared" si="54"/>
        <v>0</v>
      </c>
      <c r="J364" s="12">
        <v>0</v>
      </c>
    </row>
    <row r="365" spans="1:10" ht="14.4" thickBot="1" x14ac:dyDescent="0.3">
      <c r="A365" s="32" t="s">
        <v>24</v>
      </c>
      <c r="B365" s="18">
        <v>0.82074833240133427</v>
      </c>
      <c r="C365" s="18">
        <v>1.3557099817083871</v>
      </c>
      <c r="D365" s="18">
        <v>0.79781694573746298</v>
      </c>
      <c r="E365" s="18">
        <v>132.10106928119629</v>
      </c>
      <c r="F365" s="215"/>
      <c r="G365" s="18">
        <v>1.6994436051967268</v>
      </c>
      <c r="H365" s="30">
        <v>7.2118537598001974E-3</v>
      </c>
      <c r="I365" s="58">
        <f t="shared" si="54"/>
        <v>136.78200000000001</v>
      </c>
      <c r="J365" s="12">
        <v>0</v>
      </c>
    </row>
    <row r="366" spans="1:10" x14ac:dyDescent="0.25">
      <c r="A366" s="128" t="s">
        <v>25</v>
      </c>
      <c r="B366" s="129">
        <f>SUM(B345:B365)</f>
        <v>3.8032608102731222</v>
      </c>
      <c r="C366" s="129">
        <f t="shared" ref="C366:H366" si="55">SUM(C345:C365)</f>
        <v>55.91433925573044</v>
      </c>
      <c r="D366" s="129">
        <f t="shared" si="55"/>
        <v>66.00667517850917</v>
      </c>
      <c r="E366" s="129">
        <f t="shared" si="55"/>
        <v>132.74646667657734</v>
      </c>
      <c r="F366" s="129">
        <f t="shared" si="55"/>
        <v>0</v>
      </c>
      <c r="G366" s="129">
        <f t="shared" si="55"/>
        <v>1.6994436051967268</v>
      </c>
      <c r="H366" s="129">
        <f t="shared" si="55"/>
        <v>7.2118537598001974E-3</v>
      </c>
      <c r="I366" s="129">
        <f>SUM(I345:I365)</f>
        <v>260.17739738004661</v>
      </c>
      <c r="J366" s="12">
        <v>0</v>
      </c>
    </row>
    <row r="367" spans="1:10" ht="15" thickBot="1" x14ac:dyDescent="0.35">
      <c r="A367" s="61" t="s">
        <v>86</v>
      </c>
      <c r="B367" s="98">
        <f>IF($I366=0,"-",B366/$I366)</f>
        <v>1.4617952399291699E-2</v>
      </c>
      <c r="C367" s="98">
        <f t="shared" ref="C367:H367" si="56">IF($I366=0,"-",C366/$I366)</f>
        <v>0.21490851941321862</v>
      </c>
      <c r="D367" s="98">
        <f t="shared" si="56"/>
        <v>0.2536987295713925</v>
      </c>
      <c r="E367" s="98">
        <f t="shared" si="56"/>
        <v>0.51021521474700504</v>
      </c>
      <c r="F367" s="98">
        <f t="shared" si="56"/>
        <v>0</v>
      </c>
      <c r="G367" s="98">
        <f t="shared" si="56"/>
        <v>6.5318648826143558E-3</v>
      </c>
      <c r="H367" s="98">
        <f t="shared" si="56"/>
        <v>2.7718986477774973E-5</v>
      </c>
      <c r="I367" s="100">
        <f>SUM(B367:H367)</f>
        <v>1</v>
      </c>
      <c r="J367" s="12"/>
    </row>
    <row r="368" spans="1:10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  <c r="J368" s="12"/>
    </row>
    <row r="369" spans="1:10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  <c r="J369" s="12"/>
    </row>
    <row r="370" spans="1:10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  <c r="J370" s="12"/>
    </row>
    <row r="371" spans="1:10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+B371+C371+D371+E371+G371+H371</f>
        <v>0</v>
      </c>
      <c r="J371" s="12">
        <v>0</v>
      </c>
    </row>
    <row r="372" spans="1:10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57">+B372+C372+D372+E372+G372+H372</f>
        <v>0</v>
      </c>
      <c r="J372" s="12">
        <v>0</v>
      </c>
    </row>
    <row r="373" spans="1:10" x14ac:dyDescent="0.25">
      <c r="A373" s="29" t="s">
        <v>8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57"/>
        <v>0</v>
      </c>
      <c r="J373" s="12">
        <v>0</v>
      </c>
    </row>
    <row r="374" spans="1:10" x14ac:dyDescent="0.25">
      <c r="A374" s="21" t="s">
        <v>9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57"/>
        <v>0</v>
      </c>
      <c r="J374" s="12">
        <v>0</v>
      </c>
    </row>
    <row r="375" spans="1:10" x14ac:dyDescent="0.25">
      <c r="A375" s="29" t="s">
        <v>10</v>
      </c>
      <c r="B375" s="18">
        <v>0</v>
      </c>
      <c r="C375" s="18">
        <v>0</v>
      </c>
      <c r="D375" s="18">
        <v>0</v>
      </c>
      <c r="E375" s="18">
        <v>0</v>
      </c>
      <c r="F375" s="214"/>
      <c r="G375" s="18">
        <v>0</v>
      </c>
      <c r="H375" s="30">
        <v>0</v>
      </c>
      <c r="I375" s="16">
        <f t="shared" si="57"/>
        <v>0</v>
      </c>
      <c r="J375" s="12">
        <v>0</v>
      </c>
    </row>
    <row r="376" spans="1:10" x14ac:dyDescent="0.25">
      <c r="A376" s="21" t="s">
        <v>11</v>
      </c>
      <c r="B376" s="22">
        <v>1.1250711051283861E-8</v>
      </c>
      <c r="C376" s="22">
        <v>1.1250711051283861E-8</v>
      </c>
      <c r="D376" s="22">
        <v>1.1250711051283861E-8</v>
      </c>
      <c r="E376" s="22">
        <v>0.42016299502393084</v>
      </c>
      <c r="F376" s="214"/>
      <c r="G376" s="22">
        <v>0</v>
      </c>
      <c r="H376" s="23">
        <v>0</v>
      </c>
      <c r="I376" s="24">
        <f t="shared" si="57"/>
        <v>0.42016302877606398</v>
      </c>
      <c r="J376" s="12">
        <v>0</v>
      </c>
    </row>
    <row r="377" spans="1:10" x14ac:dyDescent="0.25">
      <c r="A377" s="29" t="s">
        <v>12</v>
      </c>
      <c r="B377" s="18">
        <v>0</v>
      </c>
      <c r="C377" s="18">
        <v>0</v>
      </c>
      <c r="D377" s="18">
        <v>0</v>
      </c>
      <c r="E377" s="18">
        <v>0</v>
      </c>
      <c r="F377" s="214"/>
      <c r="G377" s="18">
        <v>0</v>
      </c>
      <c r="H377" s="30">
        <v>0</v>
      </c>
      <c r="I377" s="16">
        <f t="shared" si="57"/>
        <v>0</v>
      </c>
      <c r="J377" s="12">
        <v>0</v>
      </c>
    </row>
    <row r="378" spans="1:10" x14ac:dyDescent="0.25">
      <c r="A378" s="21" t="s">
        <v>13</v>
      </c>
      <c r="B378" s="22">
        <v>6.8828317453704939E-9</v>
      </c>
      <c r="C378" s="22">
        <v>6.8828317453704939E-9</v>
      </c>
      <c r="D378" s="22">
        <v>6.8828317453704939E-9</v>
      </c>
      <c r="E378" s="22">
        <v>122.14283181146244</v>
      </c>
      <c r="F378" s="214"/>
      <c r="G378" s="22">
        <v>0</v>
      </c>
      <c r="H378" s="23">
        <v>0</v>
      </c>
      <c r="I378" s="24">
        <f t="shared" si="57"/>
        <v>122.14283183211094</v>
      </c>
      <c r="J378" s="12">
        <v>0</v>
      </c>
    </row>
    <row r="379" spans="1:10" x14ac:dyDescent="0.25">
      <c r="A379" s="29" t="s">
        <v>14</v>
      </c>
      <c r="B379" s="18">
        <v>0.99999999500000003</v>
      </c>
      <c r="C379" s="18">
        <v>1.6666666555555557E-9</v>
      </c>
      <c r="D379" s="18">
        <v>1.6666666555555557E-9</v>
      </c>
      <c r="E379" s="18">
        <v>1.6666666555555557E-9</v>
      </c>
      <c r="F379" s="214"/>
      <c r="G379" s="18">
        <v>0</v>
      </c>
      <c r="H379" s="30">
        <v>0</v>
      </c>
      <c r="I379" s="16">
        <f t="shared" si="57"/>
        <v>1</v>
      </c>
      <c r="J379" s="12">
        <v>0</v>
      </c>
    </row>
    <row r="380" spans="1:10" x14ac:dyDescent="0.25">
      <c r="A380" s="21" t="s">
        <v>15</v>
      </c>
      <c r="B380" s="22">
        <v>3.6759931983717333</v>
      </c>
      <c r="C380" s="22">
        <v>7.6923076804733718E-9</v>
      </c>
      <c r="D380" s="22">
        <v>16.32400678624365</v>
      </c>
      <c r="E380" s="22">
        <v>7.6923076804733718E-9</v>
      </c>
      <c r="F380" s="214"/>
      <c r="G380" s="22">
        <v>0</v>
      </c>
      <c r="H380" s="23">
        <v>0</v>
      </c>
      <c r="I380" s="24">
        <f t="shared" si="57"/>
        <v>20</v>
      </c>
      <c r="J380" s="12">
        <v>0</v>
      </c>
    </row>
    <row r="381" spans="1:10" x14ac:dyDescent="0.25">
      <c r="A381" s="29" t="s">
        <v>16</v>
      </c>
      <c r="B381" s="18">
        <v>0.60945393768945477</v>
      </c>
      <c r="C381" s="18">
        <v>1.5999999935999998E-8</v>
      </c>
      <c r="D381" s="18">
        <v>15.390546030310544</v>
      </c>
      <c r="E381" s="18">
        <v>1.5999999935999998E-8</v>
      </c>
      <c r="F381" s="214"/>
      <c r="G381" s="18">
        <v>0</v>
      </c>
      <c r="H381" s="30">
        <v>0</v>
      </c>
      <c r="I381" s="16">
        <f t="shared" si="57"/>
        <v>15.999999999999998</v>
      </c>
      <c r="J381" s="12">
        <v>0</v>
      </c>
    </row>
    <row r="382" spans="1:10" x14ac:dyDescent="0.25">
      <c r="A382" s="21" t="s">
        <v>17</v>
      </c>
      <c r="B382" s="22">
        <v>0</v>
      </c>
      <c r="C382" s="22">
        <v>0</v>
      </c>
      <c r="D382" s="22">
        <v>0</v>
      </c>
      <c r="E382" s="22">
        <v>0</v>
      </c>
      <c r="F382" s="214"/>
      <c r="G382" s="22">
        <v>0</v>
      </c>
      <c r="H382" s="23">
        <v>0</v>
      </c>
      <c r="I382" s="24">
        <f t="shared" si="57"/>
        <v>0</v>
      </c>
      <c r="J382" s="12">
        <v>0</v>
      </c>
    </row>
    <row r="383" spans="1:10" x14ac:dyDescent="0.25">
      <c r="A383" s="29" t="s">
        <v>136</v>
      </c>
      <c r="B383" s="18">
        <v>15.743246493818633</v>
      </c>
      <c r="C383" s="18">
        <v>1.3290306250404706</v>
      </c>
      <c r="D383" s="18">
        <v>36.927722855426609</v>
      </c>
      <c r="E383" s="18">
        <v>2.5714285665306117E-8</v>
      </c>
      <c r="F383" s="214"/>
      <c r="G383" s="18">
        <v>0</v>
      </c>
      <c r="H383" s="30">
        <v>0</v>
      </c>
      <c r="I383" s="16">
        <f t="shared" si="57"/>
        <v>54</v>
      </c>
      <c r="J383" s="12">
        <v>0</v>
      </c>
    </row>
    <row r="384" spans="1:10" x14ac:dyDescent="0.25">
      <c r="A384" s="21" t="s">
        <v>18</v>
      </c>
      <c r="B384" s="22">
        <v>0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57"/>
        <v>0</v>
      </c>
      <c r="J384" s="12">
        <v>0</v>
      </c>
    </row>
    <row r="385" spans="1:10" x14ac:dyDescent="0.25">
      <c r="A385" s="29" t="s">
        <v>19</v>
      </c>
      <c r="B385" s="18">
        <v>0</v>
      </c>
      <c r="C385" s="18">
        <v>0</v>
      </c>
      <c r="D385" s="18">
        <v>0</v>
      </c>
      <c r="E385" s="18">
        <v>0</v>
      </c>
      <c r="F385" s="214"/>
      <c r="G385" s="18">
        <v>0</v>
      </c>
      <c r="H385" s="30">
        <v>0</v>
      </c>
      <c r="I385" s="16">
        <f t="shared" si="57"/>
        <v>0</v>
      </c>
      <c r="J385" s="12">
        <v>0</v>
      </c>
    </row>
    <row r="386" spans="1:10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57"/>
        <v>0</v>
      </c>
      <c r="J386" s="12">
        <v>0</v>
      </c>
    </row>
    <row r="387" spans="1:10" x14ac:dyDescent="0.25">
      <c r="A387" s="32" t="s">
        <v>58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57"/>
        <v>0</v>
      </c>
      <c r="J387" s="12">
        <v>0</v>
      </c>
    </row>
    <row r="388" spans="1:10" x14ac:dyDescent="0.25">
      <c r="A388" s="21" t="s">
        <v>21</v>
      </c>
      <c r="B388" s="22">
        <v>0</v>
      </c>
      <c r="C388" s="22">
        <v>0</v>
      </c>
      <c r="D388" s="22">
        <v>0</v>
      </c>
      <c r="E388" s="22">
        <v>0</v>
      </c>
      <c r="F388" s="214"/>
      <c r="G388" s="22">
        <v>0</v>
      </c>
      <c r="H388" s="23">
        <v>0</v>
      </c>
      <c r="I388" s="24">
        <f t="shared" si="57"/>
        <v>0</v>
      </c>
      <c r="J388" s="12">
        <v>0</v>
      </c>
    </row>
    <row r="389" spans="1:10" x14ac:dyDescent="0.25">
      <c r="A389" s="32" t="s">
        <v>22</v>
      </c>
      <c r="B389" s="18">
        <v>0</v>
      </c>
      <c r="C389" s="18">
        <v>0</v>
      </c>
      <c r="D389" s="18">
        <v>0</v>
      </c>
      <c r="E389" s="18">
        <v>0</v>
      </c>
      <c r="F389" s="214"/>
      <c r="G389" s="18">
        <v>0</v>
      </c>
      <c r="H389" s="30">
        <v>0</v>
      </c>
      <c r="I389" s="16">
        <f t="shared" si="57"/>
        <v>0</v>
      </c>
      <c r="J389" s="12">
        <v>0</v>
      </c>
    </row>
    <row r="390" spans="1:10" x14ac:dyDescent="0.25">
      <c r="A390" s="21" t="s">
        <v>23</v>
      </c>
      <c r="B390" s="22">
        <v>0.2087999776923109</v>
      </c>
      <c r="C390" s="22">
        <v>7.4358963766529393E-9</v>
      </c>
      <c r="D390" s="22">
        <v>7.4358963766529393E-9</v>
      </c>
      <c r="E390" s="22">
        <v>7.4358963766529393E-9</v>
      </c>
      <c r="F390" s="214"/>
      <c r="G390" s="22">
        <v>0</v>
      </c>
      <c r="H390" s="23">
        <v>0</v>
      </c>
      <c r="I390" s="24">
        <f t="shared" si="57"/>
        <v>0.20880000000000001</v>
      </c>
      <c r="J390" s="12">
        <v>0</v>
      </c>
    </row>
    <row r="391" spans="1:10" ht="14.4" thickBot="1" x14ac:dyDescent="0.3">
      <c r="A391" s="32" t="s">
        <v>24</v>
      </c>
      <c r="B391" s="18">
        <v>2.4874800073597894</v>
      </c>
      <c r="C391" s="18">
        <v>3.091975546835221E-3</v>
      </c>
      <c r="D391" s="18">
        <v>0.67231856333527173</v>
      </c>
      <c r="E391" s="18">
        <v>10.74265995074885</v>
      </c>
      <c r="F391" s="215"/>
      <c r="G391" s="18">
        <v>9.0696495030092557</v>
      </c>
      <c r="H391" s="30">
        <v>0</v>
      </c>
      <c r="I391" s="16">
        <f t="shared" si="57"/>
        <v>22.975200000000001</v>
      </c>
      <c r="J391" s="12">
        <v>0</v>
      </c>
    </row>
    <row r="392" spans="1:10" x14ac:dyDescent="0.25">
      <c r="A392" s="128" t="s">
        <v>25</v>
      </c>
      <c r="B392" s="129">
        <f>SUM(B371:B391)</f>
        <v>23.724973628065463</v>
      </c>
      <c r="C392" s="129">
        <f t="shared" ref="C392:H392" si="58">SUM(C371:C391)</f>
        <v>1.3321226515157194</v>
      </c>
      <c r="D392" s="129">
        <f t="shared" si="58"/>
        <v>69.314594262552177</v>
      </c>
      <c r="E392" s="129">
        <f t="shared" si="58"/>
        <v>133.30565481574439</v>
      </c>
      <c r="F392" s="129">
        <f t="shared" si="58"/>
        <v>0</v>
      </c>
      <c r="G392" s="129">
        <f t="shared" si="58"/>
        <v>9.0696495030092557</v>
      </c>
      <c r="H392" s="129">
        <f t="shared" si="58"/>
        <v>0</v>
      </c>
      <c r="I392" s="129">
        <f>SUM(I371:I391)</f>
        <v>236.74699486088699</v>
      </c>
      <c r="J392" s="12">
        <v>0</v>
      </c>
    </row>
    <row r="393" spans="1:10" ht="15" thickBot="1" x14ac:dyDescent="0.35">
      <c r="A393" s="61" t="s">
        <v>86</v>
      </c>
      <c r="B393" s="98">
        <f>IF($I392=0,"-",B392/$I392)</f>
        <v>0.10021235387594384</v>
      </c>
      <c r="C393" s="98">
        <f t="shared" ref="C393:H393" si="59">IF($I392=0,"-",C392/$I392)</f>
        <v>5.626777447791797E-3</v>
      </c>
      <c r="D393" s="98">
        <f t="shared" si="59"/>
        <v>0.29277919368430239</v>
      </c>
      <c r="E393" s="98">
        <f t="shared" si="59"/>
        <v>0.5630722151048847</v>
      </c>
      <c r="F393" s="98">
        <f t="shared" si="59"/>
        <v>0</v>
      </c>
      <c r="G393" s="98">
        <f t="shared" si="59"/>
        <v>3.8309459887077339E-2</v>
      </c>
      <c r="H393" s="98">
        <f t="shared" si="59"/>
        <v>0</v>
      </c>
      <c r="I393" s="100">
        <f>SUM(B393:H393)</f>
        <v>1</v>
      </c>
      <c r="J393" s="12"/>
    </row>
    <row r="394" spans="1:10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  <c r="J394" s="12"/>
    </row>
    <row r="395" spans="1:10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  <c r="J395" s="12"/>
    </row>
    <row r="396" spans="1:10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  <c r="J396" s="12"/>
    </row>
    <row r="397" spans="1:10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+B397+C397+D397+E397+G397+H397</f>
        <v>0</v>
      </c>
      <c r="J397" s="12">
        <v>0</v>
      </c>
    </row>
    <row r="398" spans="1:10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60">+B398+C398+D398+E398+G398+H398</f>
        <v>0</v>
      </c>
      <c r="J398" s="12">
        <v>0</v>
      </c>
    </row>
    <row r="399" spans="1:10" x14ac:dyDescent="0.25">
      <c r="A399" s="29" t="s">
        <v>8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60"/>
        <v>0</v>
      </c>
      <c r="J399" s="12">
        <v>0</v>
      </c>
    </row>
    <row r="400" spans="1:10" x14ac:dyDescent="0.25">
      <c r="A400" s="21" t="s">
        <v>9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60"/>
        <v>0</v>
      </c>
      <c r="J400" s="12">
        <v>0</v>
      </c>
    </row>
    <row r="401" spans="1:10" x14ac:dyDescent="0.25">
      <c r="A401" s="29" t="s">
        <v>10</v>
      </c>
      <c r="B401" s="18">
        <v>0</v>
      </c>
      <c r="C401" s="18">
        <v>0</v>
      </c>
      <c r="D401" s="18">
        <v>0</v>
      </c>
      <c r="E401" s="18">
        <v>0</v>
      </c>
      <c r="F401" s="214"/>
      <c r="G401" s="18">
        <v>0</v>
      </c>
      <c r="H401" s="30">
        <v>0</v>
      </c>
      <c r="I401" s="16">
        <f t="shared" si="60"/>
        <v>0</v>
      </c>
      <c r="J401" s="12">
        <v>0</v>
      </c>
    </row>
    <row r="402" spans="1:10" x14ac:dyDescent="0.25">
      <c r="A402" s="21" t="s">
        <v>11</v>
      </c>
      <c r="B402" s="22">
        <v>1.1250705491353011E-8</v>
      </c>
      <c r="C402" s="22">
        <v>0</v>
      </c>
      <c r="D402" s="22">
        <v>0</v>
      </c>
      <c r="E402" s="22">
        <v>1.871084763852375E-2</v>
      </c>
      <c r="F402" s="214"/>
      <c r="G402" s="22">
        <v>0</v>
      </c>
      <c r="H402" s="23">
        <v>0</v>
      </c>
      <c r="I402" s="24">
        <f t="shared" si="60"/>
        <v>1.8710858889229243E-2</v>
      </c>
      <c r="J402" s="12">
        <v>0</v>
      </c>
    </row>
    <row r="403" spans="1:10" x14ac:dyDescent="0.25">
      <c r="A403" s="29" t="s">
        <v>12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60"/>
        <v>0</v>
      </c>
      <c r="J403" s="12">
        <v>0</v>
      </c>
    </row>
    <row r="404" spans="1:10" x14ac:dyDescent="0.25">
      <c r="A404" s="21" t="s">
        <v>13</v>
      </c>
      <c r="B404" s="22">
        <v>6.8828312048682626E-9</v>
      </c>
      <c r="C404" s="22">
        <v>0</v>
      </c>
      <c r="D404" s="22">
        <v>0</v>
      </c>
      <c r="E404" s="22">
        <v>8.7396082528176003E-2</v>
      </c>
      <c r="F404" s="214"/>
      <c r="G404" s="22">
        <v>0</v>
      </c>
      <c r="H404" s="23">
        <v>0</v>
      </c>
      <c r="I404" s="24">
        <f t="shared" si="60"/>
        <v>8.7396089411007211E-2</v>
      </c>
      <c r="J404" s="12">
        <v>0</v>
      </c>
    </row>
    <row r="405" spans="1:10" x14ac:dyDescent="0.25">
      <c r="A405" s="29" t="s">
        <v>14</v>
      </c>
      <c r="B405" s="18">
        <v>0</v>
      </c>
      <c r="C405" s="18">
        <v>0</v>
      </c>
      <c r="D405" s="18">
        <v>0</v>
      </c>
      <c r="E405" s="18">
        <v>0</v>
      </c>
      <c r="F405" s="214"/>
      <c r="G405" s="18">
        <v>0</v>
      </c>
      <c r="H405" s="30">
        <v>0</v>
      </c>
      <c r="I405" s="16">
        <f t="shared" si="60"/>
        <v>0</v>
      </c>
      <c r="J405" s="12">
        <v>0</v>
      </c>
    </row>
    <row r="406" spans="1:10" x14ac:dyDescent="0.25">
      <c r="A406" s="21" t="s">
        <v>15</v>
      </c>
      <c r="B406" s="22">
        <v>41.891136829908007</v>
      </c>
      <c r="C406" s="22">
        <v>66.073739617186206</v>
      </c>
      <c r="D406" s="22">
        <v>3.5123552905784942E-2</v>
      </c>
      <c r="E406" s="22">
        <v>0</v>
      </c>
      <c r="F406" s="214"/>
      <c r="G406" s="22">
        <v>0</v>
      </c>
      <c r="H406" s="23">
        <v>0</v>
      </c>
      <c r="I406" s="24">
        <f t="shared" si="60"/>
        <v>108</v>
      </c>
      <c r="J406" s="12">
        <v>0</v>
      </c>
    </row>
    <row r="407" spans="1:10" x14ac:dyDescent="0.25">
      <c r="A407" s="29" t="s">
        <v>16</v>
      </c>
      <c r="B407" s="18">
        <v>0</v>
      </c>
      <c r="C407" s="18">
        <v>0</v>
      </c>
      <c r="D407" s="18">
        <v>0</v>
      </c>
      <c r="E407" s="18">
        <v>0</v>
      </c>
      <c r="F407" s="214"/>
      <c r="G407" s="18">
        <v>0</v>
      </c>
      <c r="H407" s="30">
        <v>0</v>
      </c>
      <c r="I407" s="16">
        <f t="shared" si="60"/>
        <v>0</v>
      </c>
      <c r="J407" s="12">
        <v>0</v>
      </c>
    </row>
    <row r="408" spans="1:10" x14ac:dyDescent="0.25">
      <c r="A408" s="21" t="s">
        <v>17</v>
      </c>
      <c r="B408" s="22">
        <v>0</v>
      </c>
      <c r="C408" s="22">
        <v>0</v>
      </c>
      <c r="D408" s="22">
        <v>0</v>
      </c>
      <c r="E408" s="22">
        <v>0</v>
      </c>
      <c r="F408" s="214"/>
      <c r="G408" s="22">
        <v>0</v>
      </c>
      <c r="H408" s="23">
        <v>0</v>
      </c>
      <c r="I408" s="24">
        <f t="shared" si="60"/>
        <v>0</v>
      </c>
      <c r="J408" s="12">
        <v>0</v>
      </c>
    </row>
    <row r="409" spans="1:10" x14ac:dyDescent="0.25">
      <c r="A409" s="29" t="s">
        <v>136</v>
      </c>
      <c r="B409" s="18">
        <v>13.95557720031106</v>
      </c>
      <c r="C409" s="18">
        <v>42.187908650764626</v>
      </c>
      <c r="D409" s="18">
        <v>6.0019453138330583</v>
      </c>
      <c r="E409" s="18">
        <v>0.85456883509125414</v>
      </c>
      <c r="F409" s="214"/>
      <c r="G409" s="18">
        <v>0</v>
      </c>
      <c r="H409" s="30">
        <v>0</v>
      </c>
      <c r="I409" s="16">
        <f t="shared" si="60"/>
        <v>63</v>
      </c>
      <c r="J409" s="12">
        <v>0</v>
      </c>
    </row>
    <row r="410" spans="1:10" x14ac:dyDescent="0.25">
      <c r="A410" s="21" t="s">
        <v>18</v>
      </c>
      <c r="B410" s="22">
        <v>0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60"/>
        <v>0</v>
      </c>
      <c r="J410" s="12">
        <v>0</v>
      </c>
    </row>
    <row r="411" spans="1:10" x14ac:dyDescent="0.25">
      <c r="A411" s="29" t="s">
        <v>19</v>
      </c>
      <c r="B411" s="18">
        <v>0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60"/>
        <v>0</v>
      </c>
      <c r="J411" s="12">
        <v>0</v>
      </c>
    </row>
    <row r="412" spans="1:10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60"/>
        <v>0</v>
      </c>
      <c r="J412" s="12">
        <v>0</v>
      </c>
    </row>
    <row r="413" spans="1:10" x14ac:dyDescent="0.25">
      <c r="A413" s="32" t="s">
        <v>58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60"/>
        <v>0</v>
      </c>
      <c r="J413" s="12">
        <v>0</v>
      </c>
    </row>
    <row r="414" spans="1:10" x14ac:dyDescent="0.25">
      <c r="A414" s="21" t="s">
        <v>21</v>
      </c>
      <c r="B414" s="22">
        <v>0</v>
      </c>
      <c r="C414" s="22">
        <v>0</v>
      </c>
      <c r="D414" s="22">
        <v>0</v>
      </c>
      <c r="E414" s="22">
        <v>0</v>
      </c>
      <c r="F414" s="214"/>
      <c r="G414" s="22">
        <v>0</v>
      </c>
      <c r="H414" s="23">
        <v>0</v>
      </c>
      <c r="I414" s="24">
        <f t="shared" si="60"/>
        <v>0</v>
      </c>
      <c r="J414" s="12">
        <v>0</v>
      </c>
    </row>
    <row r="415" spans="1:10" x14ac:dyDescent="0.25">
      <c r="A415" s="32" t="s">
        <v>22</v>
      </c>
      <c r="B415" s="18">
        <v>0</v>
      </c>
      <c r="C415" s="18">
        <v>0</v>
      </c>
      <c r="D415" s="18">
        <v>0</v>
      </c>
      <c r="E415" s="18">
        <v>0</v>
      </c>
      <c r="F415" s="214"/>
      <c r="G415" s="18">
        <v>0</v>
      </c>
      <c r="H415" s="30">
        <v>0</v>
      </c>
      <c r="I415" s="16">
        <f t="shared" si="60"/>
        <v>0</v>
      </c>
      <c r="J415" s="12">
        <v>0</v>
      </c>
    </row>
    <row r="416" spans="1:10" x14ac:dyDescent="0.25">
      <c r="A416" s="21" t="s">
        <v>23</v>
      </c>
      <c r="B416" s="22">
        <v>2.5812000000000004</v>
      </c>
      <c r="C416" s="22">
        <v>0</v>
      </c>
      <c r="D416" s="22">
        <v>0</v>
      </c>
      <c r="E416" s="22">
        <v>0</v>
      </c>
      <c r="F416" s="214"/>
      <c r="G416" s="22">
        <v>0</v>
      </c>
      <c r="H416" s="23">
        <v>0</v>
      </c>
      <c r="I416" s="24">
        <f t="shared" si="60"/>
        <v>2.5812000000000004</v>
      </c>
      <c r="J416" s="12">
        <v>0</v>
      </c>
    </row>
    <row r="417" spans="1:10" ht="14.4" thickBot="1" x14ac:dyDescent="0.3">
      <c r="A417" s="32" t="s">
        <v>24</v>
      </c>
      <c r="B417" s="18">
        <v>1.4701769208764517</v>
      </c>
      <c r="C417" s="18">
        <v>0.69276716524211823</v>
      </c>
      <c r="D417" s="18">
        <v>4.2717868972062985E-2</v>
      </c>
      <c r="E417" s="18">
        <v>55.435673267860366</v>
      </c>
      <c r="F417" s="215"/>
      <c r="G417" s="18">
        <v>10.143064777049005</v>
      </c>
      <c r="H417" s="30">
        <v>0</v>
      </c>
      <c r="I417" s="16">
        <f t="shared" si="60"/>
        <v>67.784400000000005</v>
      </c>
      <c r="J417" s="12">
        <v>0</v>
      </c>
    </row>
    <row r="418" spans="1:10" x14ac:dyDescent="0.25">
      <c r="A418" s="128" t="s">
        <v>25</v>
      </c>
      <c r="B418" s="129">
        <f>SUM(B397:B417)</f>
        <v>59.89809096922906</v>
      </c>
      <c r="C418" s="129">
        <f t="shared" ref="C418:H418" si="61">SUM(C397:C417)</f>
        <v>108.95441543319295</v>
      </c>
      <c r="D418" s="129">
        <f t="shared" si="61"/>
        <v>6.0797867357109059</v>
      </c>
      <c r="E418" s="129">
        <f t="shared" si="61"/>
        <v>56.396349033118319</v>
      </c>
      <c r="F418" s="129">
        <f t="shared" si="61"/>
        <v>0</v>
      </c>
      <c r="G418" s="129">
        <f t="shared" si="61"/>
        <v>10.143064777049005</v>
      </c>
      <c r="H418" s="129">
        <f t="shared" si="61"/>
        <v>0</v>
      </c>
      <c r="I418" s="129">
        <f>SUM(I397:I417)</f>
        <v>241.47170694830024</v>
      </c>
      <c r="J418" s="12">
        <v>0</v>
      </c>
    </row>
    <row r="419" spans="1:10" ht="15" thickBot="1" x14ac:dyDescent="0.35">
      <c r="A419" s="61" t="s">
        <v>86</v>
      </c>
      <c r="B419" s="98">
        <f>IF($I418=0,"-",B418/$I418)</f>
        <v>0.24805428232655599</v>
      </c>
      <c r="C419" s="98">
        <f t="shared" ref="C419:H419" si="62">IF($I418=0,"-",C418/$I418)</f>
        <v>0.45120986143739145</v>
      </c>
      <c r="D419" s="98">
        <f t="shared" si="62"/>
        <v>2.5178050101797661E-2</v>
      </c>
      <c r="E419" s="98">
        <f t="shared" si="62"/>
        <v>0.23355261676761549</v>
      </c>
      <c r="F419" s="98">
        <f t="shared" si="62"/>
        <v>0</v>
      </c>
      <c r="G419" s="98">
        <f t="shared" si="62"/>
        <v>4.2005189366639398E-2</v>
      </c>
      <c r="H419" s="98">
        <f t="shared" si="62"/>
        <v>0</v>
      </c>
      <c r="I419" s="100">
        <f>SUM(B419:H419)</f>
        <v>1</v>
      </c>
      <c r="J419" s="12"/>
    </row>
    <row r="420" spans="1:10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  <c r="J420" s="12"/>
    </row>
    <row r="421" spans="1:10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  <c r="J421" s="12"/>
    </row>
    <row r="422" spans="1:10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  <c r="J422" s="12"/>
    </row>
    <row r="423" spans="1:10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97">
        <f>+B423+C423+D423+E423+G423+H423</f>
        <v>0</v>
      </c>
      <c r="J423" s="12">
        <v>0</v>
      </c>
    </row>
    <row r="424" spans="1:10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198">
        <f t="shared" ref="I424:I443" si="63">+B424+C424+D424+E424+G424+H424</f>
        <v>0</v>
      </c>
      <c r="J424" s="12">
        <v>0</v>
      </c>
    </row>
    <row r="425" spans="1:10" x14ac:dyDescent="0.25">
      <c r="A425" s="29" t="s">
        <v>8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58">
        <f t="shared" si="63"/>
        <v>0</v>
      </c>
      <c r="J425" s="12">
        <v>0</v>
      </c>
    </row>
    <row r="426" spans="1:10" x14ac:dyDescent="0.25">
      <c r="A426" s="21" t="s">
        <v>9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198">
        <f t="shared" si="63"/>
        <v>0</v>
      </c>
      <c r="J426" s="12">
        <v>0</v>
      </c>
    </row>
    <row r="427" spans="1:10" x14ac:dyDescent="0.25">
      <c r="A427" s="29" t="s">
        <v>10</v>
      </c>
      <c r="B427" s="18">
        <v>0</v>
      </c>
      <c r="C427" s="18">
        <v>0</v>
      </c>
      <c r="D427" s="18">
        <v>0</v>
      </c>
      <c r="E427" s="18">
        <v>0</v>
      </c>
      <c r="F427" s="214"/>
      <c r="G427" s="18">
        <v>0</v>
      </c>
      <c r="H427" s="30">
        <v>0</v>
      </c>
      <c r="I427" s="58">
        <f t="shared" si="63"/>
        <v>0</v>
      </c>
      <c r="J427" s="12">
        <v>0</v>
      </c>
    </row>
    <row r="428" spans="1:10" x14ac:dyDescent="0.25">
      <c r="A428" s="21" t="s">
        <v>11</v>
      </c>
      <c r="B428" s="22">
        <v>0</v>
      </c>
      <c r="C428" s="22">
        <v>0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198">
        <f t="shared" si="63"/>
        <v>0</v>
      </c>
      <c r="J428" s="12">
        <v>0</v>
      </c>
    </row>
    <row r="429" spans="1:10" x14ac:dyDescent="0.25">
      <c r="A429" s="29" t="s">
        <v>12</v>
      </c>
      <c r="B429" s="18">
        <v>0</v>
      </c>
      <c r="C429" s="18">
        <v>0</v>
      </c>
      <c r="D429" s="18">
        <v>0</v>
      </c>
      <c r="E429" s="18">
        <v>0</v>
      </c>
      <c r="F429" s="214"/>
      <c r="G429" s="18">
        <v>0</v>
      </c>
      <c r="H429" s="30">
        <v>0</v>
      </c>
      <c r="I429" s="58">
        <f t="shared" si="63"/>
        <v>0</v>
      </c>
      <c r="J429" s="12">
        <v>0</v>
      </c>
    </row>
    <row r="430" spans="1:10" x14ac:dyDescent="0.25">
      <c r="A430" s="21" t="s">
        <v>13</v>
      </c>
      <c r="B430" s="22">
        <v>6.882830200600371E-9</v>
      </c>
      <c r="C430" s="22">
        <v>6.882830200600371E-9</v>
      </c>
      <c r="D430" s="22">
        <v>6.882830200600371E-9</v>
      </c>
      <c r="E430" s="22">
        <v>9.1908476895626645E-2</v>
      </c>
      <c r="F430" s="214"/>
      <c r="G430" s="22">
        <v>0</v>
      </c>
      <c r="H430" s="23">
        <v>0</v>
      </c>
      <c r="I430" s="198">
        <f t="shared" si="63"/>
        <v>9.1908497544117243E-2</v>
      </c>
      <c r="J430" s="12">
        <v>0</v>
      </c>
    </row>
    <row r="431" spans="1:10" x14ac:dyDescent="0.25">
      <c r="A431" s="29" t="s">
        <v>14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58">
        <f t="shared" si="63"/>
        <v>0</v>
      </c>
      <c r="J431" s="12">
        <v>0</v>
      </c>
    </row>
    <row r="432" spans="1:10" x14ac:dyDescent="0.25">
      <c r="A432" s="21" t="s">
        <v>15</v>
      </c>
      <c r="B432" s="22">
        <v>0.68704447748840558</v>
      </c>
      <c r="C432" s="22">
        <v>7.2324907031893107E-2</v>
      </c>
      <c r="D432" s="22">
        <v>0.24063061547970127</v>
      </c>
      <c r="E432" s="22">
        <v>0</v>
      </c>
      <c r="F432" s="214"/>
      <c r="G432" s="22">
        <v>0</v>
      </c>
      <c r="H432" s="23">
        <v>0</v>
      </c>
      <c r="I432" s="198">
        <f t="shared" si="63"/>
        <v>1</v>
      </c>
      <c r="J432" s="12">
        <v>0</v>
      </c>
    </row>
    <row r="433" spans="1:10" x14ac:dyDescent="0.25">
      <c r="A433" s="29" t="s">
        <v>16</v>
      </c>
      <c r="B433" s="18">
        <v>0.33333333333333331</v>
      </c>
      <c r="C433" s="18">
        <v>0.33333333333333331</v>
      </c>
      <c r="D433" s="18">
        <v>0.33333333333333331</v>
      </c>
      <c r="E433" s="18">
        <v>0</v>
      </c>
      <c r="F433" s="214"/>
      <c r="G433" s="18">
        <v>0</v>
      </c>
      <c r="H433" s="30">
        <v>0</v>
      </c>
      <c r="I433" s="58">
        <f t="shared" si="63"/>
        <v>1</v>
      </c>
      <c r="J433" s="12">
        <v>0</v>
      </c>
    </row>
    <row r="434" spans="1:10" x14ac:dyDescent="0.25">
      <c r="A434" s="21" t="s">
        <v>17</v>
      </c>
      <c r="B434" s="22">
        <v>0</v>
      </c>
      <c r="C434" s="22">
        <v>0</v>
      </c>
      <c r="D434" s="22">
        <v>0</v>
      </c>
      <c r="E434" s="22">
        <v>0</v>
      </c>
      <c r="F434" s="214"/>
      <c r="G434" s="22">
        <v>0</v>
      </c>
      <c r="H434" s="23">
        <v>0</v>
      </c>
      <c r="I434" s="198">
        <f t="shared" si="63"/>
        <v>0</v>
      </c>
      <c r="J434" s="12">
        <v>0</v>
      </c>
    </row>
    <row r="435" spans="1:10" x14ac:dyDescent="0.25">
      <c r="A435" s="29" t="s">
        <v>136</v>
      </c>
      <c r="B435" s="18">
        <v>26.477869913684852</v>
      </c>
      <c r="C435" s="18">
        <v>21.277813827091009</v>
      </c>
      <c r="D435" s="18">
        <v>9.9695742866403574</v>
      </c>
      <c r="E435" s="18">
        <v>3.2747419725837807</v>
      </c>
      <c r="F435" s="214"/>
      <c r="G435" s="18">
        <v>0</v>
      </c>
      <c r="H435" s="30">
        <v>0</v>
      </c>
      <c r="I435" s="58">
        <f t="shared" si="63"/>
        <v>61.000000000000007</v>
      </c>
      <c r="J435" s="12">
        <v>0</v>
      </c>
    </row>
    <row r="436" spans="1:10" x14ac:dyDescent="0.25">
      <c r="A436" s="21" t="s">
        <v>18</v>
      </c>
      <c r="B436" s="22">
        <v>0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198">
        <f t="shared" si="63"/>
        <v>0</v>
      </c>
      <c r="J436" s="12">
        <v>0</v>
      </c>
    </row>
    <row r="437" spans="1:10" x14ac:dyDescent="0.25">
      <c r="A437" s="29" t="s">
        <v>19</v>
      </c>
      <c r="B437" s="18">
        <v>0</v>
      </c>
      <c r="C437" s="18">
        <v>0</v>
      </c>
      <c r="D437" s="18">
        <v>0</v>
      </c>
      <c r="E437" s="18">
        <v>0</v>
      </c>
      <c r="F437" s="214"/>
      <c r="G437" s="18">
        <v>0</v>
      </c>
      <c r="H437" s="30">
        <v>0</v>
      </c>
      <c r="I437" s="58">
        <f t="shared" si="63"/>
        <v>0</v>
      </c>
      <c r="J437" s="12">
        <v>0</v>
      </c>
    </row>
    <row r="438" spans="1:10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198">
        <f t="shared" si="63"/>
        <v>0</v>
      </c>
      <c r="J438" s="12">
        <v>0</v>
      </c>
    </row>
    <row r="439" spans="1:10" x14ac:dyDescent="0.25">
      <c r="A439" s="32" t="s">
        <v>58</v>
      </c>
      <c r="B439" s="18">
        <v>3.287721712352329</v>
      </c>
      <c r="C439" s="18">
        <v>0.21796468798831733</v>
      </c>
      <c r="D439" s="18">
        <v>2.4943135996593537</v>
      </c>
      <c r="E439" s="18">
        <v>0</v>
      </c>
      <c r="F439" s="214"/>
      <c r="G439" s="18">
        <v>0</v>
      </c>
      <c r="H439" s="30">
        <v>0</v>
      </c>
      <c r="I439" s="58">
        <f t="shared" si="63"/>
        <v>6</v>
      </c>
      <c r="J439" s="12">
        <v>0</v>
      </c>
    </row>
    <row r="440" spans="1:10" x14ac:dyDescent="0.25">
      <c r="A440" s="21" t="s">
        <v>21</v>
      </c>
      <c r="B440" s="22">
        <v>0</v>
      </c>
      <c r="C440" s="22">
        <v>0</v>
      </c>
      <c r="D440" s="22">
        <v>0</v>
      </c>
      <c r="E440" s="22">
        <v>0</v>
      </c>
      <c r="F440" s="214"/>
      <c r="G440" s="22">
        <v>0</v>
      </c>
      <c r="H440" s="23">
        <v>0</v>
      </c>
      <c r="I440" s="198">
        <f t="shared" si="63"/>
        <v>0</v>
      </c>
      <c r="J440" s="12">
        <v>0</v>
      </c>
    </row>
    <row r="441" spans="1:10" x14ac:dyDescent="0.25">
      <c r="A441" s="32" t="s">
        <v>22</v>
      </c>
      <c r="B441" s="18">
        <v>0</v>
      </c>
      <c r="C441" s="18">
        <v>0</v>
      </c>
      <c r="D441" s="18">
        <v>0</v>
      </c>
      <c r="E441" s="18">
        <v>0</v>
      </c>
      <c r="F441" s="214"/>
      <c r="G441" s="18">
        <v>0</v>
      </c>
      <c r="H441" s="30">
        <v>0</v>
      </c>
      <c r="I441" s="58">
        <f t="shared" si="63"/>
        <v>0</v>
      </c>
      <c r="J441" s="12">
        <v>0</v>
      </c>
    </row>
    <row r="442" spans="1:10" x14ac:dyDescent="0.25">
      <c r="A442" s="21" t="s">
        <v>23</v>
      </c>
      <c r="B442" s="22">
        <v>1.2399370459903629</v>
      </c>
      <c r="C442" s="22">
        <v>3.0696796731192553E-3</v>
      </c>
      <c r="D442" s="22">
        <v>0.24739327433651792</v>
      </c>
      <c r="E442" s="22">
        <v>0</v>
      </c>
      <c r="F442" s="214"/>
      <c r="G442" s="22">
        <v>0</v>
      </c>
      <c r="H442" s="23">
        <v>0</v>
      </c>
      <c r="I442" s="198">
        <f t="shared" si="63"/>
        <v>1.4904000000000002</v>
      </c>
      <c r="J442" s="12">
        <v>0</v>
      </c>
    </row>
    <row r="443" spans="1:10" ht="15" thickBot="1" x14ac:dyDescent="0.35">
      <c r="A443" s="32" t="s">
        <v>24</v>
      </c>
      <c r="B443" s="50">
        <v>10.338111252063914</v>
      </c>
      <c r="C443" s="50">
        <v>3.5279075430140291E-2</v>
      </c>
      <c r="D443" s="50">
        <v>38.16077534810789</v>
      </c>
      <c r="E443" s="50">
        <v>196.29165302211666</v>
      </c>
      <c r="F443" s="215"/>
      <c r="G443" s="18">
        <v>26.014977830909668</v>
      </c>
      <c r="H443" s="30">
        <v>9.880347137178043E-2</v>
      </c>
      <c r="I443" s="58">
        <f t="shared" si="63"/>
        <v>270.93960000000004</v>
      </c>
      <c r="J443" s="12">
        <v>0</v>
      </c>
    </row>
    <row r="444" spans="1:10" x14ac:dyDescent="0.25">
      <c r="A444" s="128" t="s">
        <v>25</v>
      </c>
      <c r="B444" s="129">
        <f>SUM(B423:B443)</f>
        <v>42.364017741796033</v>
      </c>
      <c r="C444" s="129">
        <f t="shared" ref="C444:H444" si="64">SUM(C423:C443)</f>
        <v>21.939785517430639</v>
      </c>
      <c r="D444" s="129">
        <f t="shared" si="64"/>
        <v>51.446020464439982</v>
      </c>
      <c r="E444" s="129">
        <f t="shared" si="64"/>
        <v>199.65830347159607</v>
      </c>
      <c r="F444" s="129">
        <f t="shared" si="64"/>
        <v>0</v>
      </c>
      <c r="G444" s="129">
        <f t="shared" si="64"/>
        <v>26.014977830909668</v>
      </c>
      <c r="H444" s="129">
        <f t="shared" si="64"/>
        <v>9.880347137178043E-2</v>
      </c>
      <c r="I444" s="129">
        <f>SUM(I423:I443)</f>
        <v>341.52190849754413</v>
      </c>
      <c r="J444" s="12">
        <v>0</v>
      </c>
    </row>
    <row r="445" spans="1:10" ht="15" thickBot="1" x14ac:dyDescent="0.35">
      <c r="A445" s="61" t="s">
        <v>86</v>
      </c>
      <c r="B445" s="98">
        <f>IF($I444=0,"-",B444/$I444)</f>
        <v>0.12404480265458774</v>
      </c>
      <c r="C445" s="98">
        <f t="shared" ref="C445:H445" si="65">IF($I444=0,"-",C444/$I444)</f>
        <v>6.4241224271526953E-2</v>
      </c>
      <c r="D445" s="98">
        <f t="shared" si="65"/>
        <v>0.15063754091433326</v>
      </c>
      <c r="E445" s="98">
        <f t="shared" si="65"/>
        <v>0.58461345671776077</v>
      </c>
      <c r="F445" s="98">
        <f t="shared" si="65"/>
        <v>0</v>
      </c>
      <c r="G445" s="98">
        <f t="shared" si="65"/>
        <v>7.6173671977171967E-2</v>
      </c>
      <c r="H445" s="98">
        <f t="shared" si="65"/>
        <v>2.893034646194328E-4</v>
      </c>
      <c r="I445" s="100">
        <f>SUM(B445:H445)</f>
        <v>1.0000000000000002</v>
      </c>
      <c r="J445" s="12"/>
    </row>
    <row r="446" spans="1:10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  <c r="J446" s="12"/>
    </row>
    <row r="447" spans="1:10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  <c r="J447" s="12"/>
    </row>
    <row r="448" spans="1:10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  <c r="J448" s="12"/>
    </row>
    <row r="449" spans="1:10" x14ac:dyDescent="0.25">
      <c r="A449" s="13" t="s">
        <v>6</v>
      </c>
      <c r="B449" s="224"/>
      <c r="C449" s="225"/>
      <c r="D449" s="225"/>
      <c r="E449" s="226"/>
      <c r="F449" s="14">
        <v>0</v>
      </c>
      <c r="G449" s="224"/>
      <c r="H449" s="226"/>
      <c r="I449" s="16">
        <f>+F449</f>
        <v>0</v>
      </c>
      <c r="J449" s="12">
        <v>0</v>
      </c>
    </row>
    <row r="450" spans="1:10" x14ac:dyDescent="0.25">
      <c r="A450" s="21" t="s">
        <v>7</v>
      </c>
      <c r="B450" s="227"/>
      <c r="C450" s="228"/>
      <c r="D450" s="228"/>
      <c r="E450" s="229"/>
      <c r="F450" s="22">
        <v>1</v>
      </c>
      <c r="G450" s="227"/>
      <c r="H450" s="229"/>
      <c r="I450" s="24">
        <f t="shared" ref="I450:I469" si="66">+F450</f>
        <v>1</v>
      </c>
      <c r="J450" s="12">
        <v>0</v>
      </c>
    </row>
    <row r="451" spans="1:10" x14ac:dyDescent="0.25">
      <c r="A451" s="29" t="s">
        <v>8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66"/>
        <v>0</v>
      </c>
      <c r="J451" s="12">
        <v>0</v>
      </c>
    </row>
    <row r="452" spans="1:10" x14ac:dyDescent="0.25">
      <c r="A452" s="21" t="s">
        <v>9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66"/>
        <v>0</v>
      </c>
      <c r="J452" s="12">
        <v>0</v>
      </c>
    </row>
    <row r="453" spans="1:10" x14ac:dyDescent="0.25">
      <c r="A453" s="29" t="s">
        <v>10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66"/>
        <v>0</v>
      </c>
      <c r="J453" s="12">
        <v>0</v>
      </c>
    </row>
    <row r="454" spans="1:10" x14ac:dyDescent="0.25">
      <c r="A454" s="21" t="s">
        <v>11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66"/>
        <v>0</v>
      </c>
      <c r="J454" s="12">
        <v>0</v>
      </c>
    </row>
    <row r="455" spans="1:10" x14ac:dyDescent="0.25">
      <c r="A455" s="29" t="s">
        <v>12</v>
      </c>
      <c r="B455" s="227"/>
      <c r="C455" s="228"/>
      <c r="D455" s="228"/>
      <c r="E455" s="229"/>
      <c r="F455" s="18">
        <v>0</v>
      </c>
      <c r="G455" s="227"/>
      <c r="H455" s="229"/>
      <c r="I455" s="16">
        <f t="shared" si="66"/>
        <v>0</v>
      </c>
      <c r="J455" s="12">
        <v>0</v>
      </c>
    </row>
    <row r="456" spans="1:10" x14ac:dyDescent="0.25">
      <c r="A456" s="21" t="s">
        <v>13</v>
      </c>
      <c r="B456" s="227"/>
      <c r="C456" s="228"/>
      <c r="D456" s="228"/>
      <c r="E456" s="229"/>
      <c r="F456" s="22">
        <v>14.141515460019903</v>
      </c>
      <c r="G456" s="227"/>
      <c r="H456" s="229"/>
      <c r="I456" s="24">
        <f t="shared" si="66"/>
        <v>14.141515460019903</v>
      </c>
      <c r="J456" s="12">
        <v>0</v>
      </c>
    </row>
    <row r="457" spans="1:10" x14ac:dyDescent="0.25">
      <c r="A457" s="29" t="s">
        <v>14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66"/>
        <v>0</v>
      </c>
      <c r="J457" s="12">
        <v>0</v>
      </c>
    </row>
    <row r="458" spans="1:10" x14ac:dyDescent="0.25">
      <c r="A458" s="21" t="s">
        <v>15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66"/>
        <v>0</v>
      </c>
      <c r="J458" s="12">
        <v>0</v>
      </c>
    </row>
    <row r="459" spans="1:10" x14ac:dyDescent="0.25">
      <c r="A459" s="29" t="s">
        <v>16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66"/>
        <v>0</v>
      </c>
      <c r="J459" s="12">
        <v>0</v>
      </c>
    </row>
    <row r="460" spans="1:10" x14ac:dyDescent="0.25">
      <c r="A460" s="21" t="s">
        <v>17</v>
      </c>
      <c r="B460" s="227"/>
      <c r="C460" s="228"/>
      <c r="D460" s="228"/>
      <c r="E460" s="229"/>
      <c r="F460" s="22">
        <v>0</v>
      </c>
      <c r="G460" s="227"/>
      <c r="H460" s="229"/>
      <c r="I460" s="24">
        <f t="shared" si="66"/>
        <v>0</v>
      </c>
      <c r="J460" s="12">
        <v>0</v>
      </c>
    </row>
    <row r="461" spans="1:10" x14ac:dyDescent="0.25">
      <c r="A461" s="29" t="s">
        <v>136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66"/>
        <v>0</v>
      </c>
      <c r="J461" s="12">
        <v>0</v>
      </c>
    </row>
    <row r="462" spans="1:10" x14ac:dyDescent="0.25">
      <c r="A462" s="21" t="s">
        <v>18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66"/>
        <v>0</v>
      </c>
      <c r="J462" s="12">
        <v>0</v>
      </c>
    </row>
    <row r="463" spans="1:10" x14ac:dyDescent="0.25">
      <c r="A463" s="29" t="s">
        <v>19</v>
      </c>
      <c r="B463" s="227"/>
      <c r="C463" s="228"/>
      <c r="D463" s="228"/>
      <c r="E463" s="229"/>
      <c r="F463" s="18">
        <v>0</v>
      </c>
      <c r="G463" s="227"/>
      <c r="H463" s="229"/>
      <c r="I463" s="16">
        <f t="shared" si="66"/>
        <v>0</v>
      </c>
      <c r="J463" s="12">
        <v>0</v>
      </c>
    </row>
    <row r="464" spans="1:10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66"/>
        <v>0</v>
      </c>
      <c r="J464" s="12">
        <v>0</v>
      </c>
    </row>
    <row r="465" spans="1:10" x14ac:dyDescent="0.25">
      <c r="A465" s="32" t="s">
        <v>58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66"/>
        <v>0</v>
      </c>
      <c r="J465" s="12">
        <v>0</v>
      </c>
    </row>
    <row r="466" spans="1:10" x14ac:dyDescent="0.25">
      <c r="A466" s="21" t="s">
        <v>21</v>
      </c>
      <c r="B466" s="227"/>
      <c r="C466" s="228"/>
      <c r="D466" s="228"/>
      <c r="E466" s="229"/>
      <c r="F466" s="22">
        <v>0</v>
      </c>
      <c r="G466" s="227"/>
      <c r="H466" s="229"/>
      <c r="I466" s="24">
        <f t="shared" si="66"/>
        <v>0</v>
      </c>
      <c r="J466" s="12">
        <v>0</v>
      </c>
    </row>
    <row r="467" spans="1:10" x14ac:dyDescent="0.25">
      <c r="A467" s="32" t="s">
        <v>22</v>
      </c>
      <c r="B467" s="227"/>
      <c r="C467" s="228"/>
      <c r="D467" s="228"/>
      <c r="E467" s="229"/>
      <c r="F467" s="18">
        <v>0</v>
      </c>
      <c r="G467" s="227"/>
      <c r="H467" s="229"/>
      <c r="I467" s="16">
        <f t="shared" si="66"/>
        <v>0</v>
      </c>
      <c r="J467" s="12">
        <v>0</v>
      </c>
    </row>
    <row r="468" spans="1:10" x14ac:dyDescent="0.25">
      <c r="A468" s="21" t="s">
        <v>23</v>
      </c>
      <c r="B468" s="227"/>
      <c r="C468" s="228"/>
      <c r="D468" s="228"/>
      <c r="E468" s="229"/>
      <c r="F468" s="22">
        <v>0</v>
      </c>
      <c r="G468" s="227"/>
      <c r="H468" s="229"/>
      <c r="I468" s="24">
        <f t="shared" si="66"/>
        <v>0</v>
      </c>
      <c r="J468" s="12">
        <v>0</v>
      </c>
    </row>
    <row r="469" spans="1:10" ht="14.4" thickBot="1" x14ac:dyDescent="0.3">
      <c r="A469" s="32" t="s">
        <v>24</v>
      </c>
      <c r="B469" s="230"/>
      <c r="C469" s="231"/>
      <c r="D469" s="231"/>
      <c r="E469" s="232"/>
      <c r="F469" s="18">
        <v>54.176400000000001</v>
      </c>
      <c r="G469" s="230"/>
      <c r="H469" s="232"/>
      <c r="I469" s="16">
        <f t="shared" si="66"/>
        <v>54.176400000000001</v>
      </c>
      <c r="J469" s="12">
        <v>0</v>
      </c>
    </row>
    <row r="470" spans="1:10" x14ac:dyDescent="0.25">
      <c r="A470" s="128" t="s">
        <v>25</v>
      </c>
      <c r="B470" s="129">
        <v>0</v>
      </c>
      <c r="C470" s="129">
        <v>0</v>
      </c>
      <c r="D470" s="129">
        <v>0</v>
      </c>
      <c r="E470" s="129">
        <v>0</v>
      </c>
      <c r="F470" s="129">
        <f>SUM(F449:F469)</f>
        <v>69.317915460019904</v>
      </c>
      <c r="G470" s="129">
        <v>0</v>
      </c>
      <c r="H470" s="129">
        <v>0</v>
      </c>
      <c r="I470" s="131">
        <f>SUM(I449:I469)</f>
        <v>69.317915460019904</v>
      </c>
      <c r="J470" s="12">
        <v>0</v>
      </c>
    </row>
    <row r="471" spans="1:10" ht="15" thickBot="1" x14ac:dyDescent="0.35">
      <c r="A471" s="61" t="s">
        <v>86</v>
      </c>
      <c r="B471" s="98">
        <f>IF($I470=0,"-",B470/$I470)</f>
        <v>0</v>
      </c>
      <c r="C471" s="98">
        <f t="shared" ref="C471:H471" si="67">IF($I470=0,"-",C470/$I470)</f>
        <v>0</v>
      </c>
      <c r="D471" s="98">
        <f t="shared" si="67"/>
        <v>0</v>
      </c>
      <c r="E471" s="98">
        <f t="shared" si="67"/>
        <v>0</v>
      </c>
      <c r="F471" s="98">
        <f t="shared" si="67"/>
        <v>1</v>
      </c>
      <c r="G471" s="98">
        <f t="shared" si="67"/>
        <v>0</v>
      </c>
      <c r="H471" s="98">
        <f t="shared" si="67"/>
        <v>0</v>
      </c>
      <c r="I471" s="100">
        <f>SUM(B471:H471)</f>
        <v>1</v>
      </c>
      <c r="J471" s="12"/>
    </row>
    <row r="472" spans="1:10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  <c r="J472" s="12"/>
    </row>
    <row r="473" spans="1:10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  <c r="J473" s="12"/>
    </row>
    <row r="474" spans="1:10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  <c r="J474" s="12"/>
    </row>
    <row r="475" spans="1:10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+F475</f>
        <v>0</v>
      </c>
      <c r="J475" s="12">
        <v>0</v>
      </c>
    </row>
    <row r="476" spans="1:10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68">+F476</f>
        <v>0</v>
      </c>
      <c r="J476" s="12">
        <v>0</v>
      </c>
    </row>
    <row r="477" spans="1:10" x14ac:dyDescent="0.25">
      <c r="A477" s="29" t="s">
        <v>8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68"/>
        <v>0</v>
      </c>
      <c r="J477" s="12">
        <v>0</v>
      </c>
    </row>
    <row r="478" spans="1:10" x14ac:dyDescent="0.25">
      <c r="A478" s="21" t="s">
        <v>9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68"/>
        <v>0</v>
      </c>
      <c r="J478" s="12">
        <v>0</v>
      </c>
    </row>
    <row r="479" spans="1:10" x14ac:dyDescent="0.25">
      <c r="A479" s="29" t="s">
        <v>10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68"/>
        <v>0</v>
      </c>
      <c r="J479" s="12">
        <v>0</v>
      </c>
    </row>
    <row r="480" spans="1:10" x14ac:dyDescent="0.25">
      <c r="A480" s="21" t="s">
        <v>11</v>
      </c>
      <c r="B480" s="227"/>
      <c r="C480" s="228"/>
      <c r="D480" s="228"/>
      <c r="E480" s="229"/>
      <c r="F480" s="22">
        <v>3855.8161310527867</v>
      </c>
      <c r="G480" s="227"/>
      <c r="H480" s="229"/>
      <c r="I480" s="24">
        <f t="shared" si="68"/>
        <v>3855.8161310527867</v>
      </c>
      <c r="J480" s="12">
        <v>0</v>
      </c>
    </row>
    <row r="481" spans="1:10" x14ac:dyDescent="0.25">
      <c r="A481" s="29" t="s">
        <v>12</v>
      </c>
      <c r="B481" s="227"/>
      <c r="C481" s="228"/>
      <c r="D481" s="228"/>
      <c r="E481" s="229"/>
      <c r="F481" s="18">
        <v>0</v>
      </c>
      <c r="G481" s="227"/>
      <c r="H481" s="229"/>
      <c r="I481" s="16">
        <f t="shared" si="68"/>
        <v>0</v>
      </c>
      <c r="J481" s="12">
        <v>0</v>
      </c>
    </row>
    <row r="482" spans="1:10" x14ac:dyDescent="0.25">
      <c r="A482" s="21" t="s">
        <v>13</v>
      </c>
      <c r="B482" s="227"/>
      <c r="C482" s="228"/>
      <c r="D482" s="228"/>
      <c r="E482" s="229"/>
      <c r="F482" s="22">
        <v>3915.4635886419619</v>
      </c>
      <c r="G482" s="227"/>
      <c r="H482" s="229"/>
      <c r="I482" s="24">
        <f t="shared" si="68"/>
        <v>3915.4635886419619</v>
      </c>
      <c r="J482" s="12">
        <v>0</v>
      </c>
    </row>
    <row r="483" spans="1:10" x14ac:dyDescent="0.25">
      <c r="A483" s="29" t="s">
        <v>14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68"/>
        <v>0</v>
      </c>
      <c r="J483" s="12">
        <v>0</v>
      </c>
    </row>
    <row r="484" spans="1:10" x14ac:dyDescent="0.25">
      <c r="A484" s="21" t="s">
        <v>15</v>
      </c>
      <c r="B484" s="227"/>
      <c r="C484" s="228"/>
      <c r="D484" s="228"/>
      <c r="E484" s="229"/>
      <c r="F484" s="22">
        <v>0</v>
      </c>
      <c r="G484" s="227"/>
      <c r="H484" s="229"/>
      <c r="I484" s="24">
        <f t="shared" si="68"/>
        <v>0</v>
      </c>
      <c r="J484" s="12">
        <v>0</v>
      </c>
    </row>
    <row r="485" spans="1:10" x14ac:dyDescent="0.25">
      <c r="A485" s="29" t="s">
        <v>16</v>
      </c>
      <c r="B485" s="227"/>
      <c r="C485" s="228"/>
      <c r="D485" s="228"/>
      <c r="E485" s="229"/>
      <c r="F485" s="18">
        <v>4.0904504840199483</v>
      </c>
      <c r="G485" s="227"/>
      <c r="H485" s="229"/>
      <c r="I485" s="16">
        <f t="shared" si="68"/>
        <v>4.0904504840199483</v>
      </c>
      <c r="J485" s="12">
        <v>0</v>
      </c>
    </row>
    <row r="486" spans="1:10" x14ac:dyDescent="0.25">
      <c r="A486" s="21" t="s">
        <v>17</v>
      </c>
      <c r="B486" s="227"/>
      <c r="C486" s="228"/>
      <c r="D486" s="228"/>
      <c r="E486" s="229"/>
      <c r="F486" s="22">
        <v>0</v>
      </c>
      <c r="G486" s="227"/>
      <c r="H486" s="229"/>
      <c r="I486" s="24">
        <f t="shared" si="68"/>
        <v>0</v>
      </c>
      <c r="J486" s="12">
        <v>0</v>
      </c>
    </row>
    <row r="487" spans="1:10" x14ac:dyDescent="0.25">
      <c r="A487" s="29" t="s">
        <v>136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68"/>
        <v>0</v>
      </c>
      <c r="J487" s="12">
        <v>0</v>
      </c>
    </row>
    <row r="488" spans="1:10" x14ac:dyDescent="0.25">
      <c r="A488" s="21" t="s">
        <v>18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68"/>
        <v>0</v>
      </c>
      <c r="J488" s="12">
        <v>0</v>
      </c>
    </row>
    <row r="489" spans="1:10" x14ac:dyDescent="0.25">
      <c r="A489" s="29" t="s">
        <v>19</v>
      </c>
      <c r="B489" s="227"/>
      <c r="C489" s="228"/>
      <c r="D489" s="228"/>
      <c r="E489" s="229"/>
      <c r="F489" s="18">
        <v>0</v>
      </c>
      <c r="G489" s="227"/>
      <c r="H489" s="229"/>
      <c r="I489" s="16">
        <f t="shared" si="68"/>
        <v>0</v>
      </c>
      <c r="J489" s="12">
        <v>0</v>
      </c>
    </row>
    <row r="490" spans="1:10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68"/>
        <v>0</v>
      </c>
      <c r="J490" s="12">
        <v>0</v>
      </c>
    </row>
    <row r="491" spans="1:10" x14ac:dyDescent="0.25">
      <c r="A491" s="32" t="s">
        <v>58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68"/>
        <v>0</v>
      </c>
      <c r="J491" s="12">
        <v>0</v>
      </c>
    </row>
    <row r="492" spans="1:10" x14ac:dyDescent="0.25">
      <c r="A492" s="21" t="s">
        <v>21</v>
      </c>
      <c r="B492" s="227"/>
      <c r="C492" s="228"/>
      <c r="D492" s="228"/>
      <c r="E492" s="229"/>
      <c r="F492" s="22">
        <v>6</v>
      </c>
      <c r="G492" s="227"/>
      <c r="H492" s="229"/>
      <c r="I492" s="24">
        <f t="shared" si="68"/>
        <v>6</v>
      </c>
      <c r="J492" s="12">
        <v>0</v>
      </c>
    </row>
    <row r="493" spans="1:10" x14ac:dyDescent="0.25">
      <c r="A493" s="32" t="s">
        <v>22</v>
      </c>
      <c r="B493" s="227"/>
      <c r="C493" s="228"/>
      <c r="D493" s="228"/>
      <c r="E493" s="229"/>
      <c r="F493" s="18">
        <v>0</v>
      </c>
      <c r="G493" s="227"/>
      <c r="H493" s="229"/>
      <c r="I493" s="16">
        <f t="shared" si="68"/>
        <v>0</v>
      </c>
      <c r="J493" s="12">
        <v>0</v>
      </c>
    </row>
    <row r="494" spans="1:10" x14ac:dyDescent="0.25">
      <c r="A494" s="21" t="s">
        <v>23</v>
      </c>
      <c r="B494" s="227"/>
      <c r="C494" s="228"/>
      <c r="D494" s="228"/>
      <c r="E494" s="229"/>
      <c r="F494" s="22">
        <v>0</v>
      </c>
      <c r="G494" s="227"/>
      <c r="H494" s="229"/>
      <c r="I494" s="24">
        <f t="shared" si="68"/>
        <v>0</v>
      </c>
      <c r="J494" s="12">
        <v>0</v>
      </c>
    </row>
    <row r="495" spans="1:10" ht="14.4" thickBot="1" x14ac:dyDescent="0.3">
      <c r="A495" s="32" t="s">
        <v>24</v>
      </c>
      <c r="B495" s="230"/>
      <c r="C495" s="231"/>
      <c r="D495" s="231"/>
      <c r="E495" s="232"/>
      <c r="F495" s="18">
        <v>7.6859999999999999</v>
      </c>
      <c r="G495" s="230"/>
      <c r="H495" s="232"/>
      <c r="I495" s="16">
        <f t="shared" si="68"/>
        <v>7.6859999999999999</v>
      </c>
      <c r="J495" s="12">
        <v>0</v>
      </c>
    </row>
    <row r="496" spans="1:10" x14ac:dyDescent="0.25">
      <c r="A496" s="128" t="s">
        <v>25</v>
      </c>
      <c r="B496" s="129">
        <v>0</v>
      </c>
      <c r="C496" s="129">
        <v>0</v>
      </c>
      <c r="D496" s="129">
        <v>0</v>
      </c>
      <c r="E496" s="129">
        <v>0</v>
      </c>
      <c r="F496" s="131">
        <f>SUM(F475:F495)</f>
        <v>7789.0561701787683</v>
      </c>
      <c r="G496" s="129">
        <v>0</v>
      </c>
      <c r="H496" s="129">
        <v>0</v>
      </c>
      <c r="I496" s="131">
        <f>SUM(I475:I495)</f>
        <v>7789.0561701787683</v>
      </c>
      <c r="J496" s="12">
        <v>0</v>
      </c>
    </row>
    <row r="497" spans="1:10" ht="15" thickBot="1" x14ac:dyDescent="0.35">
      <c r="A497" s="61" t="s">
        <v>86</v>
      </c>
      <c r="B497" s="98">
        <f>IF($I496=0,"-",B496/$I496)</f>
        <v>0</v>
      </c>
      <c r="C497" s="98">
        <f t="shared" ref="C497:H497" si="69">IF($I496=0,"-",C496/$I496)</f>
        <v>0</v>
      </c>
      <c r="D497" s="98">
        <f t="shared" si="69"/>
        <v>0</v>
      </c>
      <c r="E497" s="98">
        <f t="shared" si="69"/>
        <v>0</v>
      </c>
      <c r="F497" s="98">
        <f t="shared" si="69"/>
        <v>1</v>
      </c>
      <c r="G497" s="98">
        <f t="shared" si="69"/>
        <v>0</v>
      </c>
      <c r="H497" s="98">
        <f t="shared" si="69"/>
        <v>0</v>
      </c>
      <c r="I497" s="100">
        <f>SUM(B497:H497)</f>
        <v>1</v>
      </c>
      <c r="J497" s="12"/>
    </row>
    <row r="498" spans="1:10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  <c r="J498" s="12"/>
    </row>
    <row r="499" spans="1:10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  <c r="J499" s="12"/>
    </row>
    <row r="500" spans="1:10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  <c r="J500" s="12"/>
    </row>
    <row r="501" spans="1:10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+F501</f>
        <v>0</v>
      </c>
      <c r="J501" s="12">
        <v>0</v>
      </c>
    </row>
    <row r="502" spans="1:10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70">+F502</f>
        <v>0</v>
      </c>
      <c r="J502" s="12">
        <v>0</v>
      </c>
    </row>
    <row r="503" spans="1:10" x14ac:dyDescent="0.25">
      <c r="A503" s="29" t="s">
        <v>8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70"/>
        <v>0</v>
      </c>
      <c r="J503" s="12">
        <v>0</v>
      </c>
    </row>
    <row r="504" spans="1:10" x14ac:dyDescent="0.25">
      <c r="A504" s="21" t="s">
        <v>9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70"/>
        <v>0</v>
      </c>
      <c r="J504" s="12">
        <v>0</v>
      </c>
    </row>
    <row r="505" spans="1:10" x14ac:dyDescent="0.25">
      <c r="A505" s="29" t="s">
        <v>10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70"/>
        <v>0</v>
      </c>
      <c r="J505" s="12">
        <v>0</v>
      </c>
    </row>
    <row r="506" spans="1:10" x14ac:dyDescent="0.25">
      <c r="A506" s="21" t="s">
        <v>11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70"/>
        <v>0</v>
      </c>
      <c r="J506" s="12">
        <v>0</v>
      </c>
    </row>
    <row r="507" spans="1:10" x14ac:dyDescent="0.25">
      <c r="A507" s="29" t="s">
        <v>12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70"/>
        <v>0</v>
      </c>
      <c r="J507" s="12">
        <v>0</v>
      </c>
    </row>
    <row r="508" spans="1:10" x14ac:dyDescent="0.25">
      <c r="A508" s="21" t="s">
        <v>13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70"/>
        <v>0</v>
      </c>
      <c r="J508" s="12">
        <v>0</v>
      </c>
    </row>
    <row r="509" spans="1:10" x14ac:dyDescent="0.25">
      <c r="A509" s="29" t="s">
        <v>14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70"/>
        <v>0</v>
      </c>
      <c r="J509" s="12">
        <v>0</v>
      </c>
    </row>
    <row r="510" spans="1:10" x14ac:dyDescent="0.25">
      <c r="A510" s="21" t="s">
        <v>15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70"/>
        <v>0</v>
      </c>
      <c r="J510" s="12">
        <v>0</v>
      </c>
    </row>
    <row r="511" spans="1:10" x14ac:dyDescent="0.25">
      <c r="A511" s="29" t="s">
        <v>16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70"/>
        <v>0</v>
      </c>
      <c r="J511" s="12">
        <v>0</v>
      </c>
    </row>
    <row r="512" spans="1:10" x14ac:dyDescent="0.25">
      <c r="A512" s="21" t="s">
        <v>17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70"/>
        <v>0</v>
      </c>
      <c r="J512" s="12">
        <v>0</v>
      </c>
    </row>
    <row r="513" spans="1:10" x14ac:dyDescent="0.25">
      <c r="A513" s="29" t="s">
        <v>136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70"/>
        <v>0</v>
      </c>
      <c r="J513" s="12">
        <v>0</v>
      </c>
    </row>
    <row r="514" spans="1:10" x14ac:dyDescent="0.25">
      <c r="A514" s="21" t="s">
        <v>18</v>
      </c>
      <c r="B514" s="227"/>
      <c r="C514" s="228"/>
      <c r="D514" s="228"/>
      <c r="E514" s="229"/>
      <c r="F514" s="22">
        <v>0</v>
      </c>
      <c r="G514" s="227"/>
      <c r="H514" s="229"/>
      <c r="I514" s="24">
        <f>+F514</f>
        <v>0</v>
      </c>
      <c r="J514" s="12">
        <v>0</v>
      </c>
    </row>
    <row r="515" spans="1:10" x14ac:dyDescent="0.25">
      <c r="A515" s="29" t="s">
        <v>19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70"/>
        <v>0</v>
      </c>
      <c r="J515" s="12">
        <v>0</v>
      </c>
    </row>
    <row r="516" spans="1:10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70"/>
        <v>0</v>
      </c>
      <c r="J516" s="12">
        <v>0</v>
      </c>
    </row>
    <row r="517" spans="1:10" x14ac:dyDescent="0.25">
      <c r="A517" s="32" t="s">
        <v>58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70"/>
        <v>0</v>
      </c>
      <c r="J517" s="12">
        <v>0</v>
      </c>
    </row>
    <row r="518" spans="1:10" x14ac:dyDescent="0.25">
      <c r="A518" s="21" t="s">
        <v>21</v>
      </c>
      <c r="B518" s="227"/>
      <c r="C518" s="228"/>
      <c r="D518" s="228"/>
      <c r="E518" s="229"/>
      <c r="F518" s="22">
        <v>0</v>
      </c>
      <c r="G518" s="227"/>
      <c r="H518" s="229"/>
      <c r="I518" s="24">
        <f t="shared" si="70"/>
        <v>0</v>
      </c>
      <c r="J518" s="12">
        <v>0</v>
      </c>
    </row>
    <row r="519" spans="1:10" x14ac:dyDescent="0.25">
      <c r="A519" s="32" t="s">
        <v>22</v>
      </c>
      <c r="B519" s="227"/>
      <c r="C519" s="228"/>
      <c r="D519" s="228"/>
      <c r="E519" s="229"/>
      <c r="F519" s="18">
        <v>0</v>
      </c>
      <c r="G519" s="227"/>
      <c r="H519" s="229"/>
      <c r="I519" s="16">
        <f t="shared" si="70"/>
        <v>0</v>
      </c>
      <c r="J519" s="12">
        <v>0</v>
      </c>
    </row>
    <row r="520" spans="1:10" x14ac:dyDescent="0.25">
      <c r="A520" s="21" t="s">
        <v>23</v>
      </c>
      <c r="B520" s="227"/>
      <c r="C520" s="228"/>
      <c r="D520" s="228"/>
      <c r="E520" s="229"/>
      <c r="F520" s="22">
        <v>0</v>
      </c>
      <c r="G520" s="227"/>
      <c r="H520" s="229"/>
      <c r="I520" s="24">
        <f t="shared" si="70"/>
        <v>0</v>
      </c>
      <c r="J520" s="12">
        <v>0</v>
      </c>
    </row>
    <row r="521" spans="1:10" ht="14.4" thickBot="1" x14ac:dyDescent="0.3">
      <c r="A521" s="32" t="s">
        <v>24</v>
      </c>
      <c r="B521" s="230"/>
      <c r="C521" s="231"/>
      <c r="D521" s="231"/>
      <c r="E521" s="232"/>
      <c r="F521" s="18">
        <v>0</v>
      </c>
      <c r="G521" s="230"/>
      <c r="H521" s="232"/>
      <c r="I521" s="16">
        <f t="shared" si="70"/>
        <v>0</v>
      </c>
      <c r="J521" s="12">
        <v>0</v>
      </c>
    </row>
    <row r="522" spans="1:10" x14ac:dyDescent="0.25">
      <c r="A522" s="128" t="s">
        <v>25</v>
      </c>
      <c r="B522" s="129">
        <v>0</v>
      </c>
      <c r="C522" s="129">
        <v>0</v>
      </c>
      <c r="D522" s="129">
        <v>0</v>
      </c>
      <c r="E522" s="129">
        <v>0</v>
      </c>
      <c r="F522" s="129">
        <f>SUM(F501:F521)</f>
        <v>0</v>
      </c>
      <c r="G522" s="129">
        <v>0</v>
      </c>
      <c r="H522" s="129">
        <v>0</v>
      </c>
      <c r="I522" s="131">
        <v>0</v>
      </c>
      <c r="J522" s="12">
        <v>0</v>
      </c>
    </row>
    <row r="523" spans="1:10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71">IF($I522=0,"-",C522/$I522)</f>
        <v>-</v>
      </c>
      <c r="D523" s="98" t="str">
        <f t="shared" si="71"/>
        <v>-</v>
      </c>
      <c r="E523" s="98" t="str">
        <f t="shared" si="71"/>
        <v>-</v>
      </c>
      <c r="F523" s="98" t="str">
        <f t="shared" si="71"/>
        <v>-</v>
      </c>
      <c r="G523" s="98" t="str">
        <f t="shared" si="71"/>
        <v>-</v>
      </c>
      <c r="H523" s="98" t="str">
        <f t="shared" si="71"/>
        <v>-</v>
      </c>
      <c r="I523" s="100">
        <f>SUM(B523:H523)</f>
        <v>0</v>
      </c>
      <c r="J523" s="12"/>
    </row>
    <row r="524" spans="1:10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  <c r="J524" s="12"/>
    </row>
    <row r="525" spans="1:10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  <c r="J525" s="12"/>
    </row>
    <row r="526" spans="1:10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  <c r="J526" s="12"/>
    </row>
    <row r="527" spans="1:10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+F527</f>
        <v>0</v>
      </c>
      <c r="J527" s="12">
        <v>0</v>
      </c>
    </row>
    <row r="528" spans="1:10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72">+F528</f>
        <v>0</v>
      </c>
      <c r="J528" s="12">
        <v>0</v>
      </c>
    </row>
    <row r="529" spans="1:10" x14ac:dyDescent="0.25">
      <c r="A529" s="29" t="s">
        <v>8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72"/>
        <v>0</v>
      </c>
      <c r="J529" s="12">
        <v>0</v>
      </c>
    </row>
    <row r="530" spans="1:10" x14ac:dyDescent="0.25">
      <c r="A530" s="21" t="s">
        <v>9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72"/>
        <v>0</v>
      </c>
      <c r="J530" s="12">
        <v>0</v>
      </c>
    </row>
    <row r="531" spans="1:10" x14ac:dyDescent="0.25">
      <c r="A531" s="29" t="s">
        <v>10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72"/>
        <v>0</v>
      </c>
      <c r="J531" s="12">
        <v>0</v>
      </c>
    </row>
    <row r="532" spans="1:10" x14ac:dyDescent="0.25">
      <c r="A532" s="21" t="s">
        <v>11</v>
      </c>
      <c r="B532" s="227"/>
      <c r="C532" s="228"/>
      <c r="D532" s="228"/>
      <c r="E532" s="229"/>
      <c r="F532" s="22">
        <v>0.59435612700186424</v>
      </c>
      <c r="G532" s="227"/>
      <c r="H532" s="229"/>
      <c r="I532" s="24">
        <f t="shared" si="72"/>
        <v>0.59435612700186424</v>
      </c>
      <c r="J532" s="12">
        <v>0</v>
      </c>
    </row>
    <row r="533" spans="1:10" x14ac:dyDescent="0.25">
      <c r="A533" s="29" t="s">
        <v>12</v>
      </c>
      <c r="B533" s="227"/>
      <c r="C533" s="228"/>
      <c r="D533" s="228"/>
      <c r="E533" s="229"/>
      <c r="F533" s="18">
        <v>0</v>
      </c>
      <c r="G533" s="227"/>
      <c r="H533" s="229"/>
      <c r="I533" s="16">
        <f t="shared" si="72"/>
        <v>0</v>
      </c>
      <c r="J533" s="12">
        <v>0</v>
      </c>
    </row>
    <row r="534" spans="1:10" x14ac:dyDescent="0.25">
      <c r="A534" s="21" t="s">
        <v>13</v>
      </c>
      <c r="B534" s="227"/>
      <c r="C534" s="228"/>
      <c r="D534" s="228"/>
      <c r="E534" s="229"/>
      <c r="F534" s="22">
        <v>3.8013971989994353</v>
      </c>
      <c r="G534" s="227"/>
      <c r="H534" s="229"/>
      <c r="I534" s="24">
        <f>+F534</f>
        <v>3.8013971989994353</v>
      </c>
      <c r="J534" s="12">
        <v>0</v>
      </c>
    </row>
    <row r="535" spans="1:10" x14ac:dyDescent="0.25">
      <c r="A535" s="29" t="s">
        <v>14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72"/>
        <v>0</v>
      </c>
      <c r="J535" s="12">
        <v>0</v>
      </c>
    </row>
    <row r="536" spans="1:10" x14ac:dyDescent="0.25">
      <c r="A536" s="21" t="s">
        <v>15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72"/>
        <v>0</v>
      </c>
      <c r="J536" s="12">
        <v>0</v>
      </c>
    </row>
    <row r="537" spans="1:10" x14ac:dyDescent="0.25">
      <c r="A537" s="29" t="s">
        <v>16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72"/>
        <v>0</v>
      </c>
      <c r="J537" s="12">
        <v>0</v>
      </c>
    </row>
    <row r="538" spans="1:10" x14ac:dyDescent="0.25">
      <c r="A538" s="21" t="s">
        <v>17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72"/>
        <v>0</v>
      </c>
      <c r="J538" s="12">
        <v>0</v>
      </c>
    </row>
    <row r="539" spans="1:10" x14ac:dyDescent="0.25">
      <c r="A539" s="29" t="s">
        <v>136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72"/>
        <v>0</v>
      </c>
      <c r="J539" s="12">
        <v>0</v>
      </c>
    </row>
    <row r="540" spans="1:10" x14ac:dyDescent="0.25">
      <c r="A540" s="21" t="s">
        <v>18</v>
      </c>
      <c r="B540" s="227"/>
      <c r="C540" s="228"/>
      <c r="D540" s="228"/>
      <c r="E540" s="229"/>
      <c r="F540" s="22">
        <v>0</v>
      </c>
      <c r="G540" s="227"/>
      <c r="H540" s="229"/>
      <c r="I540" s="24">
        <f>+F540</f>
        <v>0</v>
      </c>
      <c r="J540" s="12">
        <v>0</v>
      </c>
    </row>
    <row r="541" spans="1:10" x14ac:dyDescent="0.25">
      <c r="A541" s="29" t="s">
        <v>19</v>
      </c>
      <c r="B541" s="227"/>
      <c r="C541" s="228"/>
      <c r="D541" s="228"/>
      <c r="E541" s="229"/>
      <c r="F541" s="18">
        <v>0</v>
      </c>
      <c r="G541" s="227"/>
      <c r="H541" s="229"/>
      <c r="I541" s="16">
        <f>+F541</f>
        <v>0</v>
      </c>
      <c r="J541" s="12">
        <v>0</v>
      </c>
    </row>
    <row r="542" spans="1:10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72"/>
        <v>0</v>
      </c>
      <c r="J542" s="12">
        <v>0</v>
      </c>
    </row>
    <row r="543" spans="1:10" x14ac:dyDescent="0.25">
      <c r="A543" s="32" t="s">
        <v>58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72"/>
        <v>0</v>
      </c>
      <c r="J543" s="12">
        <v>0</v>
      </c>
    </row>
    <row r="544" spans="1:10" x14ac:dyDescent="0.25">
      <c r="A544" s="21" t="s">
        <v>21</v>
      </c>
      <c r="B544" s="227"/>
      <c r="C544" s="228"/>
      <c r="D544" s="228"/>
      <c r="E544" s="229"/>
      <c r="F544" s="22">
        <v>0</v>
      </c>
      <c r="G544" s="227"/>
      <c r="H544" s="229"/>
      <c r="I544" s="24">
        <f t="shared" si="72"/>
        <v>0</v>
      </c>
      <c r="J544" s="12">
        <v>0</v>
      </c>
    </row>
    <row r="545" spans="1:10" x14ac:dyDescent="0.25">
      <c r="A545" s="32" t="s">
        <v>22</v>
      </c>
      <c r="B545" s="227"/>
      <c r="C545" s="228"/>
      <c r="D545" s="228"/>
      <c r="E545" s="229"/>
      <c r="F545" s="18">
        <v>0</v>
      </c>
      <c r="G545" s="227"/>
      <c r="H545" s="229"/>
      <c r="I545" s="16">
        <f t="shared" si="72"/>
        <v>0</v>
      </c>
      <c r="J545" s="12">
        <v>0</v>
      </c>
    </row>
    <row r="546" spans="1:10" x14ac:dyDescent="0.25">
      <c r="A546" s="21" t="s">
        <v>23</v>
      </c>
      <c r="B546" s="227"/>
      <c r="C546" s="228"/>
      <c r="D546" s="228"/>
      <c r="E546" s="229"/>
      <c r="F546" s="22">
        <v>0</v>
      </c>
      <c r="G546" s="227"/>
      <c r="H546" s="229"/>
      <c r="I546" s="24">
        <f t="shared" si="72"/>
        <v>0</v>
      </c>
      <c r="J546" s="12">
        <v>0</v>
      </c>
    </row>
    <row r="547" spans="1:10" ht="14.4" thickBot="1" x14ac:dyDescent="0.3">
      <c r="A547" s="32" t="s">
        <v>24</v>
      </c>
      <c r="B547" s="230"/>
      <c r="C547" s="231"/>
      <c r="D547" s="231"/>
      <c r="E547" s="232"/>
      <c r="F547" s="18">
        <v>0</v>
      </c>
      <c r="G547" s="230"/>
      <c r="H547" s="232"/>
      <c r="I547" s="16">
        <f t="shared" si="72"/>
        <v>0</v>
      </c>
      <c r="J547" s="12">
        <v>0</v>
      </c>
    </row>
    <row r="548" spans="1:10" x14ac:dyDescent="0.25">
      <c r="A548" s="128" t="s">
        <v>25</v>
      </c>
      <c r="B548" s="129">
        <v>0</v>
      </c>
      <c r="C548" s="129">
        <v>0</v>
      </c>
      <c r="D548" s="129">
        <v>0</v>
      </c>
      <c r="E548" s="129">
        <v>0</v>
      </c>
      <c r="F548" s="131">
        <f>SUM(F527:F547)</f>
        <v>4.3957533260012998</v>
      </c>
      <c r="G548" s="129">
        <v>0</v>
      </c>
      <c r="H548" s="129">
        <v>0</v>
      </c>
      <c r="I548" s="131">
        <f>SUM(I527:I547)</f>
        <v>4.3957533260012998</v>
      </c>
      <c r="J548" s="12">
        <v>0</v>
      </c>
    </row>
    <row r="549" spans="1:10" ht="15" thickBot="1" x14ac:dyDescent="0.35">
      <c r="A549" s="61" t="s">
        <v>86</v>
      </c>
      <c r="B549" s="98">
        <f>IF($I548=0,"-",B548/$I548)</f>
        <v>0</v>
      </c>
      <c r="C549" s="98">
        <f t="shared" ref="C549:H549" si="73">IF($I548=0,"-",C548/$I548)</f>
        <v>0</v>
      </c>
      <c r="D549" s="98">
        <f t="shared" si="73"/>
        <v>0</v>
      </c>
      <c r="E549" s="98">
        <f t="shared" si="73"/>
        <v>0</v>
      </c>
      <c r="F549" s="98">
        <f t="shared" si="73"/>
        <v>1</v>
      </c>
      <c r="G549" s="98">
        <f t="shared" si="73"/>
        <v>0</v>
      </c>
      <c r="H549" s="98">
        <f t="shared" si="73"/>
        <v>0</v>
      </c>
      <c r="I549" s="100">
        <f>SUM(B549:H549)</f>
        <v>1</v>
      </c>
      <c r="J549" s="12"/>
    </row>
    <row r="550" spans="1:10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  <c r="J550" s="12"/>
    </row>
    <row r="551" spans="1:10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  <c r="J551" s="12"/>
    </row>
    <row r="552" spans="1:10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  <c r="J552" s="12"/>
    </row>
    <row r="553" spans="1:10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+F553</f>
        <v>0</v>
      </c>
      <c r="J553" s="12">
        <v>0</v>
      </c>
    </row>
    <row r="554" spans="1:10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74">+F554</f>
        <v>0</v>
      </c>
      <c r="J554" s="12">
        <v>0</v>
      </c>
    </row>
    <row r="555" spans="1:10" x14ac:dyDescent="0.25">
      <c r="A555" s="29" t="s">
        <v>8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74"/>
        <v>0</v>
      </c>
      <c r="J555" s="12">
        <v>0</v>
      </c>
    </row>
    <row r="556" spans="1:10" x14ac:dyDescent="0.25">
      <c r="A556" s="21" t="s">
        <v>9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74"/>
        <v>0</v>
      </c>
      <c r="J556" s="12">
        <v>0</v>
      </c>
    </row>
    <row r="557" spans="1:10" x14ac:dyDescent="0.25">
      <c r="A557" s="29" t="s">
        <v>10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74"/>
        <v>0</v>
      </c>
      <c r="J557" s="12">
        <v>0</v>
      </c>
    </row>
    <row r="558" spans="1:10" x14ac:dyDescent="0.25">
      <c r="A558" s="21" t="s">
        <v>11</v>
      </c>
      <c r="B558" s="227"/>
      <c r="C558" s="228"/>
      <c r="D558" s="228"/>
      <c r="E558" s="229"/>
      <c r="F558" s="22">
        <v>3.292841292654245</v>
      </c>
      <c r="G558" s="227"/>
      <c r="H558" s="229"/>
      <c r="I558" s="24">
        <f t="shared" si="74"/>
        <v>3.292841292654245</v>
      </c>
      <c r="J558" s="12">
        <v>0</v>
      </c>
    </row>
    <row r="559" spans="1:10" x14ac:dyDescent="0.25">
      <c r="A559" s="29" t="s">
        <v>12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74"/>
        <v>0</v>
      </c>
      <c r="J559" s="12">
        <v>0</v>
      </c>
    </row>
    <row r="560" spans="1:10" x14ac:dyDescent="0.25">
      <c r="A560" s="21" t="s">
        <v>13</v>
      </c>
      <c r="B560" s="227"/>
      <c r="C560" s="228"/>
      <c r="D560" s="228"/>
      <c r="E560" s="229"/>
      <c r="F560" s="22">
        <v>0</v>
      </c>
      <c r="G560" s="227"/>
      <c r="H560" s="229"/>
      <c r="I560" s="24">
        <f>+F560</f>
        <v>0</v>
      </c>
      <c r="J560" s="12">
        <v>0</v>
      </c>
    </row>
    <row r="561" spans="1:10" x14ac:dyDescent="0.25">
      <c r="A561" s="29" t="s">
        <v>14</v>
      </c>
      <c r="B561" s="227"/>
      <c r="C561" s="228"/>
      <c r="D561" s="228"/>
      <c r="E561" s="229"/>
      <c r="F561" s="18">
        <v>0</v>
      </c>
      <c r="G561" s="227"/>
      <c r="H561" s="229"/>
      <c r="I561" s="16">
        <f t="shared" si="74"/>
        <v>0</v>
      </c>
      <c r="J561" s="12">
        <v>0</v>
      </c>
    </row>
    <row r="562" spans="1:10" x14ac:dyDescent="0.25">
      <c r="A562" s="21" t="s">
        <v>15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74"/>
        <v>0</v>
      </c>
      <c r="J562" s="12">
        <v>0</v>
      </c>
    </row>
    <row r="563" spans="1:10" x14ac:dyDescent="0.25">
      <c r="A563" s="29" t="s">
        <v>16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74"/>
        <v>0</v>
      </c>
      <c r="J563" s="12">
        <v>0</v>
      </c>
    </row>
    <row r="564" spans="1:10" x14ac:dyDescent="0.25">
      <c r="A564" s="21" t="s">
        <v>17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74"/>
        <v>0</v>
      </c>
      <c r="J564" s="12">
        <v>0</v>
      </c>
    </row>
    <row r="565" spans="1:10" x14ac:dyDescent="0.25">
      <c r="A565" s="29" t="s">
        <v>136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74"/>
        <v>0</v>
      </c>
      <c r="J565" s="12">
        <v>0</v>
      </c>
    </row>
    <row r="566" spans="1:10" x14ac:dyDescent="0.25">
      <c r="A566" s="21" t="s">
        <v>18</v>
      </c>
      <c r="B566" s="227"/>
      <c r="C566" s="228"/>
      <c r="D566" s="228"/>
      <c r="E566" s="229"/>
      <c r="F566" s="22">
        <v>0</v>
      </c>
      <c r="G566" s="227"/>
      <c r="H566" s="229"/>
      <c r="I566" s="24">
        <f>+F566</f>
        <v>0</v>
      </c>
      <c r="J566" s="12">
        <v>0</v>
      </c>
    </row>
    <row r="567" spans="1:10" x14ac:dyDescent="0.25">
      <c r="A567" s="29" t="s">
        <v>19</v>
      </c>
      <c r="B567" s="227"/>
      <c r="C567" s="228"/>
      <c r="D567" s="228"/>
      <c r="E567" s="229"/>
      <c r="F567" s="18">
        <v>0</v>
      </c>
      <c r="G567" s="227"/>
      <c r="H567" s="229"/>
      <c r="I567" s="16">
        <f>+F567</f>
        <v>0</v>
      </c>
      <c r="J567" s="12">
        <v>0</v>
      </c>
    </row>
    <row r="568" spans="1:10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74"/>
        <v>0</v>
      </c>
      <c r="J568" s="12">
        <v>0</v>
      </c>
    </row>
    <row r="569" spans="1:10" x14ac:dyDescent="0.25">
      <c r="A569" s="32" t="s">
        <v>58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74"/>
        <v>0</v>
      </c>
      <c r="J569" s="12">
        <v>0</v>
      </c>
    </row>
    <row r="570" spans="1:10" x14ac:dyDescent="0.25">
      <c r="A570" s="21" t="s">
        <v>21</v>
      </c>
      <c r="B570" s="227"/>
      <c r="C570" s="228"/>
      <c r="D570" s="228"/>
      <c r="E570" s="229"/>
      <c r="F570" s="22">
        <v>0</v>
      </c>
      <c r="G570" s="227"/>
      <c r="H570" s="229"/>
      <c r="I570" s="24">
        <f t="shared" si="74"/>
        <v>0</v>
      </c>
      <c r="J570" s="12">
        <v>0</v>
      </c>
    </row>
    <row r="571" spans="1:10" x14ac:dyDescent="0.25">
      <c r="A571" s="32" t="s">
        <v>22</v>
      </c>
      <c r="B571" s="227"/>
      <c r="C571" s="228"/>
      <c r="D571" s="228"/>
      <c r="E571" s="229"/>
      <c r="F571" s="18">
        <v>0</v>
      </c>
      <c r="G571" s="227"/>
      <c r="H571" s="229"/>
      <c r="I571" s="16">
        <f t="shared" si="74"/>
        <v>0</v>
      </c>
      <c r="J571" s="12">
        <v>0</v>
      </c>
    </row>
    <row r="572" spans="1:10" x14ac:dyDescent="0.25">
      <c r="A572" s="21" t="s">
        <v>23</v>
      </c>
      <c r="B572" s="227"/>
      <c r="C572" s="228"/>
      <c r="D572" s="228"/>
      <c r="E572" s="229"/>
      <c r="F572" s="22">
        <v>0</v>
      </c>
      <c r="G572" s="227"/>
      <c r="H572" s="229"/>
      <c r="I572" s="24">
        <f t="shared" si="74"/>
        <v>0</v>
      </c>
      <c r="J572" s="12">
        <v>0</v>
      </c>
    </row>
    <row r="573" spans="1:10" ht="14.4" thickBot="1" x14ac:dyDescent="0.3">
      <c r="A573" s="32" t="s">
        <v>24</v>
      </c>
      <c r="B573" s="230"/>
      <c r="C573" s="231"/>
      <c r="D573" s="231"/>
      <c r="E573" s="232"/>
      <c r="F573" s="18">
        <v>0</v>
      </c>
      <c r="G573" s="230"/>
      <c r="H573" s="232"/>
      <c r="I573" s="16">
        <f t="shared" si="74"/>
        <v>0</v>
      </c>
      <c r="J573" s="12">
        <v>0</v>
      </c>
    </row>
    <row r="574" spans="1:10" x14ac:dyDescent="0.25">
      <c r="A574" s="56" t="s">
        <v>25</v>
      </c>
      <c r="B574" s="129">
        <v>0</v>
      </c>
      <c r="C574" s="129">
        <v>0</v>
      </c>
      <c r="D574" s="129">
        <v>0</v>
      </c>
      <c r="E574" s="129">
        <v>0</v>
      </c>
      <c r="F574" s="129">
        <f>SUM(F553:F573)</f>
        <v>3.292841292654245</v>
      </c>
      <c r="G574" s="129">
        <v>0</v>
      </c>
      <c r="H574" s="129">
        <v>0</v>
      </c>
      <c r="I574" s="131">
        <v>3.292841292654245</v>
      </c>
      <c r="J574" s="12">
        <v>0</v>
      </c>
    </row>
    <row r="575" spans="1:10" ht="15" thickBot="1" x14ac:dyDescent="0.35">
      <c r="A575" s="61" t="s">
        <v>86</v>
      </c>
      <c r="B575" s="98">
        <f>IF($I574=0,"-",B574/$I574)</f>
        <v>0</v>
      </c>
      <c r="C575" s="98">
        <f t="shared" ref="C575:H575" si="75">IF($I574=0,"-",C574/$I574)</f>
        <v>0</v>
      </c>
      <c r="D575" s="98">
        <f t="shared" si="75"/>
        <v>0</v>
      </c>
      <c r="E575" s="98">
        <f t="shared" si="75"/>
        <v>0</v>
      </c>
      <c r="F575" s="98">
        <f t="shared" si="75"/>
        <v>1</v>
      </c>
      <c r="G575" s="98">
        <f t="shared" si="75"/>
        <v>0</v>
      </c>
      <c r="H575" s="98">
        <f t="shared" si="75"/>
        <v>0</v>
      </c>
      <c r="I575" s="100">
        <f>SUM(B575:H575)</f>
        <v>1</v>
      </c>
      <c r="J575" s="12"/>
    </row>
    <row r="576" spans="1:10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  <c r="J576" s="12"/>
    </row>
    <row r="577" spans="1:10" ht="27.6" x14ac:dyDescent="0.25">
      <c r="A577" s="244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  <c r="J577" s="12"/>
    </row>
    <row r="578" spans="1:10" x14ac:dyDescent="0.25">
      <c r="A578" s="245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  <c r="J578" s="12"/>
    </row>
    <row r="579" spans="1:10" x14ac:dyDescent="0.25">
      <c r="A579" s="13" t="s">
        <v>6</v>
      </c>
      <c r="B579" s="14">
        <v>5.8790637344914467</v>
      </c>
      <c r="C579" s="14">
        <v>0</v>
      </c>
      <c r="D579" s="14">
        <v>1.1209362655085529</v>
      </c>
      <c r="E579" s="14">
        <v>0</v>
      </c>
      <c r="F579" s="213"/>
      <c r="G579" s="14">
        <v>0</v>
      </c>
      <c r="H579" s="15">
        <v>0</v>
      </c>
      <c r="I579" s="197">
        <f>SUM(B579:H579)</f>
        <v>7</v>
      </c>
      <c r="J579" s="12">
        <v>0</v>
      </c>
    </row>
    <row r="580" spans="1:10" x14ac:dyDescent="0.25">
      <c r="A580" s="21" t="s">
        <v>7</v>
      </c>
      <c r="B580" s="22">
        <v>2.2924270770395498</v>
      </c>
      <c r="C580" s="22">
        <v>0</v>
      </c>
      <c r="D580" s="22">
        <v>0.70757292296045005</v>
      </c>
      <c r="E580" s="22">
        <v>0</v>
      </c>
      <c r="F580" s="214"/>
      <c r="G580" s="22">
        <v>0</v>
      </c>
      <c r="H580" s="23">
        <v>0</v>
      </c>
      <c r="I580" s="198">
        <f t="shared" ref="I580:I599" si="76">SUM(B580:H580)</f>
        <v>3</v>
      </c>
      <c r="J580" s="12">
        <v>0</v>
      </c>
    </row>
    <row r="581" spans="1:10" x14ac:dyDescent="0.25">
      <c r="A581" s="29" t="s">
        <v>8</v>
      </c>
      <c r="B581" s="18">
        <v>4.0225111411294883</v>
      </c>
      <c r="C581" s="18">
        <v>0</v>
      </c>
      <c r="D581" s="18">
        <v>0.97748885887051151</v>
      </c>
      <c r="E581" s="18">
        <v>0</v>
      </c>
      <c r="F581" s="214"/>
      <c r="G581" s="18">
        <v>0</v>
      </c>
      <c r="H581" s="30">
        <v>0</v>
      </c>
      <c r="I581" s="58">
        <f t="shared" si="76"/>
        <v>5</v>
      </c>
      <c r="J581" s="12">
        <v>0</v>
      </c>
    </row>
    <row r="582" spans="1:10" x14ac:dyDescent="0.25">
      <c r="A582" s="21" t="s">
        <v>9</v>
      </c>
      <c r="B582" s="22">
        <v>7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198">
        <f t="shared" si="76"/>
        <v>7</v>
      </c>
      <c r="J582" s="12">
        <v>0</v>
      </c>
    </row>
    <row r="583" spans="1:10" x14ac:dyDescent="0.25">
      <c r="A583" s="29" t="s">
        <v>10</v>
      </c>
      <c r="B583" s="18">
        <v>0</v>
      </c>
      <c r="C583" s="18">
        <v>0</v>
      </c>
      <c r="D583" s="18">
        <v>0</v>
      </c>
      <c r="E583" s="18">
        <v>0</v>
      </c>
      <c r="F583" s="214"/>
      <c r="G583" s="18">
        <v>0</v>
      </c>
      <c r="H583" s="30">
        <v>0</v>
      </c>
      <c r="I583" s="58">
        <f t="shared" si="76"/>
        <v>0</v>
      </c>
      <c r="J583" s="12">
        <v>0</v>
      </c>
    </row>
    <row r="584" spans="1:10" x14ac:dyDescent="0.25">
      <c r="A584" s="21" t="s">
        <v>11</v>
      </c>
      <c r="B584" s="22">
        <v>0</v>
      </c>
      <c r="C584" s="22">
        <v>0</v>
      </c>
      <c r="D584" s="22">
        <v>1.0919052879341411E-2</v>
      </c>
      <c r="E584" s="22">
        <v>0.31924590724340202</v>
      </c>
      <c r="F584" s="214"/>
      <c r="G584" s="22">
        <v>0</v>
      </c>
      <c r="H584" s="23">
        <v>0</v>
      </c>
      <c r="I584" s="198">
        <f t="shared" si="76"/>
        <v>0.33016496012274343</v>
      </c>
      <c r="J584" s="12">
        <v>0</v>
      </c>
    </row>
    <row r="585" spans="1:10" x14ac:dyDescent="0.25">
      <c r="A585" s="29" t="s">
        <v>12</v>
      </c>
      <c r="B585" s="18">
        <v>0</v>
      </c>
      <c r="C585" s="18">
        <v>0</v>
      </c>
      <c r="D585" s="18">
        <v>0</v>
      </c>
      <c r="E585" s="18">
        <v>2</v>
      </c>
      <c r="F585" s="214"/>
      <c r="G585" s="18">
        <v>0</v>
      </c>
      <c r="H585" s="30">
        <v>0</v>
      </c>
      <c r="I585" s="58">
        <f t="shared" si="76"/>
        <v>2</v>
      </c>
      <c r="J585" s="12">
        <v>0</v>
      </c>
    </row>
    <row r="586" spans="1:10" x14ac:dyDescent="0.25">
      <c r="A586" s="21" t="s">
        <v>13</v>
      </c>
      <c r="B586" s="22">
        <v>0</v>
      </c>
      <c r="C586" s="22">
        <v>0</v>
      </c>
      <c r="D586" s="22">
        <v>2.6795700049126073E-2</v>
      </c>
      <c r="E586" s="22">
        <v>12.49978288795716</v>
      </c>
      <c r="F586" s="214"/>
      <c r="G586" s="22">
        <v>0</v>
      </c>
      <c r="H586" s="23">
        <v>0</v>
      </c>
      <c r="I586" s="198">
        <f t="shared" si="76"/>
        <v>12.526578588006286</v>
      </c>
      <c r="J586" s="12">
        <v>0</v>
      </c>
    </row>
    <row r="587" spans="1:10" x14ac:dyDescent="0.25">
      <c r="A587" s="29" t="s">
        <v>14</v>
      </c>
      <c r="B587" s="18">
        <v>90.018608293692054</v>
      </c>
      <c r="C587" s="18">
        <v>1.3661084387038289</v>
      </c>
      <c r="D587" s="18">
        <v>1.6152832676041131</v>
      </c>
      <c r="E587" s="18">
        <v>0</v>
      </c>
      <c r="F587" s="214"/>
      <c r="G587" s="18">
        <v>0</v>
      </c>
      <c r="H587" s="30">
        <v>0</v>
      </c>
      <c r="I587" s="58">
        <f t="shared" si="76"/>
        <v>93</v>
      </c>
      <c r="J587" s="12">
        <v>0</v>
      </c>
    </row>
    <row r="588" spans="1:10" x14ac:dyDescent="0.25">
      <c r="A588" s="21" t="s">
        <v>15</v>
      </c>
      <c r="B588" s="22">
        <v>154.29402161474076</v>
      </c>
      <c r="C588" s="22">
        <v>18.688832356199448</v>
      </c>
      <c r="D588" s="22">
        <v>4.02972192079711</v>
      </c>
      <c r="E588" s="22">
        <v>8.9874241082627044</v>
      </c>
      <c r="F588" s="214"/>
      <c r="G588" s="22">
        <v>0</v>
      </c>
      <c r="H588" s="23">
        <v>0</v>
      </c>
      <c r="I588" s="198">
        <f t="shared" si="76"/>
        <v>186</v>
      </c>
      <c r="J588" s="12">
        <v>0</v>
      </c>
    </row>
    <row r="589" spans="1:10" x14ac:dyDescent="0.25">
      <c r="A589" s="29" t="s">
        <v>16</v>
      </c>
      <c r="B589" s="18">
        <v>72.196789395146112</v>
      </c>
      <c r="C589" s="18">
        <v>0.39118348162726463</v>
      </c>
      <c r="D589" s="18">
        <v>9.162957325132588</v>
      </c>
      <c r="E589" s="18">
        <v>1.2490697980940293</v>
      </c>
      <c r="F589" s="214"/>
      <c r="G589" s="18">
        <v>0</v>
      </c>
      <c r="H589" s="30">
        <v>0</v>
      </c>
      <c r="I589" s="58">
        <f t="shared" si="76"/>
        <v>82.999999999999986</v>
      </c>
      <c r="J589" s="12">
        <v>0</v>
      </c>
    </row>
    <row r="590" spans="1:10" x14ac:dyDescent="0.25">
      <c r="A590" s="21" t="s">
        <v>17</v>
      </c>
      <c r="B590" s="22">
        <v>0</v>
      </c>
      <c r="C590" s="22">
        <v>0</v>
      </c>
      <c r="D590" s="22">
        <v>0</v>
      </c>
      <c r="E590" s="22">
        <v>0</v>
      </c>
      <c r="F590" s="214"/>
      <c r="G590" s="22">
        <v>0</v>
      </c>
      <c r="H590" s="23">
        <v>0</v>
      </c>
      <c r="I590" s="198">
        <f t="shared" si="76"/>
        <v>0</v>
      </c>
      <c r="J590" s="12">
        <v>0</v>
      </c>
    </row>
    <row r="591" spans="1:10" x14ac:dyDescent="0.25">
      <c r="A591" s="29" t="s">
        <v>136</v>
      </c>
      <c r="B591" s="18">
        <v>245.0485698608193</v>
      </c>
      <c r="C591" s="18">
        <v>38.616415947680899</v>
      </c>
      <c r="D591" s="18">
        <v>7.5314058361964555</v>
      </c>
      <c r="E591" s="18">
        <v>5.9303752708048831</v>
      </c>
      <c r="F591" s="214"/>
      <c r="G591" s="18">
        <v>0</v>
      </c>
      <c r="H591" s="30">
        <v>0</v>
      </c>
      <c r="I591" s="58">
        <f t="shared" si="76"/>
        <v>297.12676691550149</v>
      </c>
      <c r="J591" s="12">
        <v>0</v>
      </c>
    </row>
    <row r="592" spans="1:10" x14ac:dyDescent="0.25">
      <c r="A592" s="21" t="s">
        <v>18</v>
      </c>
      <c r="B592" s="22">
        <v>0</v>
      </c>
      <c r="C592" s="22">
        <v>0</v>
      </c>
      <c r="D592" s="22">
        <v>0</v>
      </c>
      <c r="E592" s="22">
        <v>0</v>
      </c>
      <c r="F592" s="214"/>
      <c r="G592" s="22">
        <v>0</v>
      </c>
      <c r="H592" s="23">
        <v>0</v>
      </c>
      <c r="I592" s="198">
        <f t="shared" si="76"/>
        <v>0</v>
      </c>
      <c r="J592" s="12">
        <v>0</v>
      </c>
    </row>
    <row r="593" spans="1:10" x14ac:dyDescent="0.25">
      <c r="A593" s="29" t="s">
        <v>19</v>
      </c>
      <c r="B593" s="18">
        <v>0</v>
      </c>
      <c r="C593" s="18">
        <v>0</v>
      </c>
      <c r="D593" s="18">
        <v>0</v>
      </c>
      <c r="E593" s="18">
        <v>0</v>
      </c>
      <c r="F593" s="214"/>
      <c r="G593" s="18">
        <v>0</v>
      </c>
      <c r="H593" s="30">
        <v>0</v>
      </c>
      <c r="I593" s="58">
        <f t="shared" si="76"/>
        <v>0</v>
      </c>
      <c r="J593" s="12">
        <v>0</v>
      </c>
    </row>
    <row r="594" spans="1:10" x14ac:dyDescent="0.25">
      <c r="A594" s="21" t="s">
        <v>20</v>
      </c>
      <c r="B594" s="22">
        <v>11.78230706031353</v>
      </c>
      <c r="C594" s="22">
        <v>0</v>
      </c>
      <c r="D594" s="22">
        <v>0.21769293968647085</v>
      </c>
      <c r="E594" s="22">
        <v>0</v>
      </c>
      <c r="F594" s="214"/>
      <c r="G594" s="22">
        <v>0</v>
      </c>
      <c r="H594" s="23">
        <v>0</v>
      </c>
      <c r="I594" s="198">
        <f t="shared" si="76"/>
        <v>12</v>
      </c>
      <c r="J594" s="12">
        <v>0</v>
      </c>
    </row>
    <row r="595" spans="1:10" x14ac:dyDescent="0.25">
      <c r="A595" s="32" t="s">
        <v>58</v>
      </c>
      <c r="B595" s="18">
        <v>22.924668944027992</v>
      </c>
      <c r="C595" s="18">
        <v>0</v>
      </c>
      <c r="D595" s="18">
        <v>4.0753310559720068</v>
      </c>
      <c r="E595" s="18">
        <v>0</v>
      </c>
      <c r="F595" s="214"/>
      <c r="G595" s="18">
        <v>0</v>
      </c>
      <c r="H595" s="30">
        <v>0</v>
      </c>
      <c r="I595" s="58">
        <f t="shared" si="76"/>
        <v>27</v>
      </c>
      <c r="J595" s="12">
        <v>0</v>
      </c>
    </row>
    <row r="596" spans="1:10" x14ac:dyDescent="0.25">
      <c r="A596" s="21" t="s">
        <v>21</v>
      </c>
      <c r="B596" s="22">
        <v>22.168108800728874</v>
      </c>
      <c r="C596" s="22">
        <v>0</v>
      </c>
      <c r="D596" s="22">
        <v>1.3673116192711263</v>
      </c>
      <c r="E596" s="22">
        <v>0</v>
      </c>
      <c r="F596" s="214"/>
      <c r="G596" s="22">
        <v>0</v>
      </c>
      <c r="H596" s="23">
        <v>0</v>
      </c>
      <c r="I596" s="198">
        <f t="shared" si="76"/>
        <v>23.535420420000001</v>
      </c>
      <c r="J596" s="12">
        <v>0</v>
      </c>
    </row>
    <row r="597" spans="1:10" x14ac:dyDescent="0.25">
      <c r="A597" s="32" t="s">
        <v>22</v>
      </c>
      <c r="B597" s="18">
        <v>77.276382890174546</v>
      </c>
      <c r="C597" s="18">
        <v>0</v>
      </c>
      <c r="D597" s="18">
        <v>0</v>
      </c>
      <c r="E597" s="18">
        <v>0</v>
      </c>
      <c r="F597" s="214"/>
      <c r="G597" s="18">
        <v>0</v>
      </c>
      <c r="H597" s="30">
        <v>0</v>
      </c>
      <c r="I597" s="58">
        <f t="shared" si="76"/>
        <v>77.276382890174546</v>
      </c>
      <c r="J597" s="12">
        <v>0</v>
      </c>
    </row>
    <row r="598" spans="1:10" x14ac:dyDescent="0.25">
      <c r="A598" s="21" t="s">
        <v>23</v>
      </c>
      <c r="B598" s="22">
        <v>89.820470247471306</v>
      </c>
      <c r="C598" s="22">
        <v>0.56944575252869922</v>
      </c>
      <c r="D598" s="22">
        <v>0</v>
      </c>
      <c r="E598" s="22">
        <v>0</v>
      </c>
      <c r="F598" s="214"/>
      <c r="G598" s="22">
        <v>0</v>
      </c>
      <c r="H598" s="23">
        <v>0</v>
      </c>
      <c r="I598" s="198">
        <f t="shared" si="76"/>
        <v>90.389915999999999</v>
      </c>
      <c r="J598" s="12">
        <v>0</v>
      </c>
    </row>
    <row r="599" spans="1:10" ht="14.4" thickBot="1" x14ac:dyDescent="0.3">
      <c r="A599" s="32" t="s">
        <v>24</v>
      </c>
      <c r="B599" s="18">
        <v>110.09624261559912</v>
      </c>
      <c r="C599" s="18">
        <v>0</v>
      </c>
      <c r="D599" s="18">
        <v>242.82051911008068</v>
      </c>
      <c r="E599" s="18">
        <v>53.508758502046973</v>
      </c>
      <c r="F599" s="215"/>
      <c r="G599" s="18">
        <v>166.35957087811883</v>
      </c>
      <c r="H599" s="30">
        <v>4.3308894154346529E-2</v>
      </c>
      <c r="I599" s="58">
        <f t="shared" si="76"/>
        <v>572.82839999999999</v>
      </c>
      <c r="J599" s="12">
        <v>0</v>
      </c>
    </row>
    <row r="600" spans="1:10" x14ac:dyDescent="0.25">
      <c r="A600" s="128" t="s">
        <v>25</v>
      </c>
      <c r="B600" s="129">
        <f>SUM(B579:B599)</f>
        <v>914.82017167537401</v>
      </c>
      <c r="C600" s="129">
        <f t="shared" ref="C600:I600" si="77">SUM(C579:C599)</f>
        <v>59.631985976740147</v>
      </c>
      <c r="D600" s="129">
        <f t="shared" si="77"/>
        <v>273.66393587500852</v>
      </c>
      <c r="E600" s="129">
        <f t="shared" si="77"/>
        <v>84.494656474409155</v>
      </c>
      <c r="F600" s="129">
        <f t="shared" si="77"/>
        <v>0</v>
      </c>
      <c r="G600" s="129">
        <f t="shared" si="77"/>
        <v>166.35957087811883</v>
      </c>
      <c r="H600" s="129">
        <f t="shared" si="77"/>
        <v>4.3308894154346529E-2</v>
      </c>
      <c r="I600" s="129">
        <f t="shared" si="77"/>
        <v>1499.013629773805</v>
      </c>
      <c r="J600" s="12">
        <v>0</v>
      </c>
    </row>
    <row r="601" spans="1:10" ht="15" thickBot="1" x14ac:dyDescent="0.35">
      <c r="A601" s="61" t="s">
        <v>86</v>
      </c>
      <c r="B601" s="98">
        <f>IF($I600=0,"-",B600/$I600)</f>
        <v>0.61028142340067759</v>
      </c>
      <c r="C601" s="98">
        <f t="shared" ref="C601:H601" si="78">IF($I600=0,"-",C600/$I600)</f>
        <v>3.9780816393069338E-2</v>
      </c>
      <c r="D601" s="98">
        <f t="shared" si="78"/>
        <v>0.18256267350704697</v>
      </c>
      <c r="E601" s="98">
        <f t="shared" si="78"/>
        <v>5.6366836695913872E-2</v>
      </c>
      <c r="F601" s="98">
        <f t="shared" si="78"/>
        <v>0</v>
      </c>
      <c r="G601" s="98">
        <f t="shared" si="78"/>
        <v>0.11097935840865024</v>
      </c>
      <c r="H601" s="98">
        <f t="shared" si="78"/>
        <v>2.889159464205917E-5</v>
      </c>
      <c r="I601" s="100">
        <f>SUM(B601:H601)</f>
        <v>1.0000000000000002</v>
      </c>
      <c r="J601" s="12"/>
    </row>
    <row r="602" spans="1:10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  <c r="J602" s="12"/>
    </row>
    <row r="603" spans="1:10" ht="27.6" x14ac:dyDescent="0.25">
      <c r="A603" s="216" t="s">
        <v>48</v>
      </c>
      <c r="B603" s="8" t="s">
        <v>0</v>
      </c>
      <c r="C603" s="8" t="s">
        <v>27</v>
      </c>
      <c r="D603" s="8" t="s">
        <v>28</v>
      </c>
      <c r="E603" s="8" t="s">
        <v>29</v>
      </c>
      <c r="F603" s="8" t="s">
        <v>26</v>
      </c>
      <c r="G603" s="8" t="s">
        <v>4</v>
      </c>
      <c r="H603" s="8" t="s">
        <v>85</v>
      </c>
      <c r="I603" s="9" t="s">
        <v>5</v>
      </c>
      <c r="J603" s="12"/>
    </row>
    <row r="604" spans="1:10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  <c r="J604" s="12"/>
    </row>
    <row r="605" spans="1:10" x14ac:dyDescent="0.25">
      <c r="A605" s="13" t="s">
        <v>6</v>
      </c>
      <c r="B605" s="14">
        <v>363.16800000000001</v>
      </c>
      <c r="C605" s="14">
        <v>0</v>
      </c>
      <c r="D605" s="14">
        <v>24.832000000000001</v>
      </c>
      <c r="E605" s="14">
        <v>0</v>
      </c>
      <c r="F605" s="213"/>
      <c r="G605" s="14">
        <v>0</v>
      </c>
      <c r="H605" s="15">
        <v>0</v>
      </c>
      <c r="I605" s="197">
        <f>SUM(B605:H605)</f>
        <v>388</v>
      </c>
      <c r="J605" s="12">
        <v>0</v>
      </c>
    </row>
    <row r="606" spans="1:10" x14ac:dyDescent="0.25">
      <c r="A606" s="21" t="s">
        <v>7</v>
      </c>
      <c r="B606" s="22">
        <v>28.08</v>
      </c>
      <c r="C606" s="22">
        <v>0</v>
      </c>
      <c r="D606" s="22">
        <v>1.92</v>
      </c>
      <c r="E606" s="22">
        <v>0</v>
      </c>
      <c r="F606" s="214"/>
      <c r="G606" s="22">
        <v>0</v>
      </c>
      <c r="H606" s="23">
        <v>0</v>
      </c>
      <c r="I606" s="198">
        <f t="shared" ref="I606:I625" si="79">SUM(B606:H606)</f>
        <v>30</v>
      </c>
      <c r="J606" s="12">
        <v>0</v>
      </c>
    </row>
    <row r="607" spans="1:10" x14ac:dyDescent="0.25">
      <c r="A607" s="29" t="s">
        <v>8</v>
      </c>
      <c r="B607" s="18">
        <v>35.567999999999998</v>
      </c>
      <c r="C607" s="18">
        <v>0</v>
      </c>
      <c r="D607" s="18">
        <v>2.4319999999999999</v>
      </c>
      <c r="E607" s="18">
        <v>0</v>
      </c>
      <c r="F607" s="214"/>
      <c r="G607" s="18">
        <v>0</v>
      </c>
      <c r="H607" s="30">
        <v>0</v>
      </c>
      <c r="I607" s="58">
        <f t="shared" si="79"/>
        <v>38</v>
      </c>
      <c r="J607" s="12">
        <v>0</v>
      </c>
    </row>
    <row r="608" spans="1:10" x14ac:dyDescent="0.25">
      <c r="A608" s="21" t="s">
        <v>9</v>
      </c>
      <c r="B608" s="22">
        <v>282.67199999999997</v>
      </c>
      <c r="C608" s="22">
        <v>0</v>
      </c>
      <c r="D608" s="22">
        <v>19.327999999999999</v>
      </c>
      <c r="E608" s="22">
        <v>0</v>
      </c>
      <c r="F608" s="214"/>
      <c r="G608" s="22">
        <v>0</v>
      </c>
      <c r="H608" s="23">
        <v>0</v>
      </c>
      <c r="I608" s="198">
        <f t="shared" si="79"/>
        <v>301.99999999999994</v>
      </c>
      <c r="J608" s="12">
        <v>0</v>
      </c>
    </row>
    <row r="609" spans="1:10" x14ac:dyDescent="0.25">
      <c r="A609" s="29" t="s">
        <v>10</v>
      </c>
      <c r="B609" s="18">
        <v>0</v>
      </c>
      <c r="C609" s="18">
        <v>0</v>
      </c>
      <c r="D609" s="18">
        <v>0</v>
      </c>
      <c r="E609" s="18">
        <v>0</v>
      </c>
      <c r="F609" s="214"/>
      <c r="G609" s="18">
        <v>0</v>
      </c>
      <c r="H609" s="30">
        <v>0</v>
      </c>
      <c r="I609" s="58">
        <f t="shared" si="79"/>
        <v>0</v>
      </c>
      <c r="J609" s="12">
        <v>0</v>
      </c>
    </row>
    <row r="610" spans="1:10" x14ac:dyDescent="0.25">
      <c r="A610" s="21" t="s">
        <v>11</v>
      </c>
      <c r="B610" s="22">
        <v>0</v>
      </c>
      <c r="C610" s="22">
        <v>0</v>
      </c>
      <c r="D610" s="22">
        <v>0</v>
      </c>
      <c r="E610" s="22">
        <v>0</v>
      </c>
      <c r="F610" s="214"/>
      <c r="G610" s="22">
        <v>0</v>
      </c>
      <c r="H610" s="23">
        <v>0</v>
      </c>
      <c r="I610" s="198">
        <f t="shared" si="79"/>
        <v>0</v>
      </c>
      <c r="J610" s="12">
        <v>0</v>
      </c>
    </row>
    <row r="611" spans="1:10" x14ac:dyDescent="0.25">
      <c r="A611" s="29" t="s">
        <v>12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58">
        <f t="shared" si="79"/>
        <v>0</v>
      </c>
      <c r="J611" s="12">
        <v>0</v>
      </c>
    </row>
    <row r="612" spans="1:10" x14ac:dyDescent="0.25">
      <c r="A612" s="21" t="s">
        <v>13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198">
        <f t="shared" si="79"/>
        <v>0</v>
      </c>
      <c r="J612" s="12">
        <v>0</v>
      </c>
    </row>
    <row r="613" spans="1:10" x14ac:dyDescent="0.25">
      <c r="A613" s="29" t="s">
        <v>14</v>
      </c>
      <c r="B613" s="18">
        <v>2297.1060000000002</v>
      </c>
      <c r="C613" s="18">
        <v>0</v>
      </c>
      <c r="D613" s="18">
        <v>180.89399999999998</v>
      </c>
      <c r="E613" s="18">
        <v>0</v>
      </c>
      <c r="F613" s="214"/>
      <c r="G613" s="18">
        <v>0</v>
      </c>
      <c r="H613" s="30">
        <v>0</v>
      </c>
      <c r="I613" s="58">
        <f t="shared" si="79"/>
        <v>2478</v>
      </c>
      <c r="J613" s="12">
        <v>0</v>
      </c>
    </row>
    <row r="614" spans="1:10" x14ac:dyDescent="0.25">
      <c r="A614" s="21" t="s">
        <v>15</v>
      </c>
      <c r="B614" s="22">
        <v>376.36200000000002</v>
      </c>
      <c r="C614" s="22">
        <v>0</v>
      </c>
      <c r="D614" s="22">
        <v>29.637999999999998</v>
      </c>
      <c r="E614" s="22">
        <v>0</v>
      </c>
      <c r="F614" s="214"/>
      <c r="G614" s="22">
        <v>0</v>
      </c>
      <c r="H614" s="23">
        <v>0</v>
      </c>
      <c r="I614" s="198">
        <f t="shared" si="79"/>
        <v>406</v>
      </c>
      <c r="J614" s="12">
        <v>0</v>
      </c>
    </row>
    <row r="615" spans="1:10" x14ac:dyDescent="0.25">
      <c r="A615" s="29" t="s">
        <v>16</v>
      </c>
      <c r="B615" s="18">
        <v>32.445</v>
      </c>
      <c r="C615" s="18">
        <v>0</v>
      </c>
      <c r="D615" s="18">
        <v>2.5549999999999997</v>
      </c>
      <c r="E615" s="18">
        <v>0</v>
      </c>
      <c r="F615" s="214"/>
      <c r="G615" s="18">
        <v>0</v>
      </c>
      <c r="H615" s="30">
        <v>0</v>
      </c>
      <c r="I615" s="58">
        <f t="shared" si="79"/>
        <v>35</v>
      </c>
      <c r="J615" s="12">
        <v>0</v>
      </c>
    </row>
    <row r="616" spans="1:10" x14ac:dyDescent="0.25">
      <c r="A616" s="21" t="s">
        <v>17</v>
      </c>
      <c r="B616" s="22">
        <v>0</v>
      </c>
      <c r="C616" s="22">
        <v>0</v>
      </c>
      <c r="D616" s="22">
        <v>0</v>
      </c>
      <c r="E616" s="22">
        <v>0</v>
      </c>
      <c r="F616" s="214"/>
      <c r="G616" s="22">
        <v>0</v>
      </c>
      <c r="H616" s="23">
        <v>0</v>
      </c>
      <c r="I616" s="198">
        <f t="shared" si="79"/>
        <v>0</v>
      </c>
      <c r="J616" s="12">
        <v>0</v>
      </c>
    </row>
    <row r="617" spans="1:10" x14ac:dyDescent="0.25">
      <c r="A617" s="29" t="s">
        <v>136</v>
      </c>
      <c r="B617" s="18">
        <v>1048.230260763838</v>
      </c>
      <c r="C617" s="18">
        <v>0</v>
      </c>
      <c r="D617" s="18">
        <v>331.02008234647514</v>
      </c>
      <c r="E617" s="18">
        <v>0</v>
      </c>
      <c r="F617" s="214"/>
      <c r="G617" s="18">
        <v>0</v>
      </c>
      <c r="H617" s="30">
        <v>0</v>
      </c>
      <c r="I617" s="58">
        <f t="shared" si="79"/>
        <v>1379.2503431103132</v>
      </c>
      <c r="J617" s="12">
        <v>0</v>
      </c>
    </row>
    <row r="618" spans="1:10" x14ac:dyDescent="0.25">
      <c r="A618" s="21" t="s">
        <v>18</v>
      </c>
      <c r="B618" s="22">
        <v>0</v>
      </c>
      <c r="C618" s="22">
        <v>0</v>
      </c>
      <c r="D618" s="22">
        <v>0</v>
      </c>
      <c r="E618" s="22">
        <v>0</v>
      </c>
      <c r="F618" s="214"/>
      <c r="G618" s="22">
        <v>0</v>
      </c>
      <c r="H618" s="23">
        <v>0</v>
      </c>
      <c r="I618" s="198">
        <f t="shared" si="79"/>
        <v>0</v>
      </c>
      <c r="J618" s="12">
        <v>0</v>
      </c>
    </row>
    <row r="619" spans="1:10" x14ac:dyDescent="0.25">
      <c r="A619" s="29" t="s">
        <v>19</v>
      </c>
      <c r="B619" s="18">
        <v>0</v>
      </c>
      <c r="C619" s="18">
        <v>0</v>
      </c>
      <c r="D619" s="18">
        <v>0</v>
      </c>
      <c r="E619" s="18">
        <v>0</v>
      </c>
      <c r="F619" s="214"/>
      <c r="G619" s="18">
        <v>0</v>
      </c>
      <c r="H619" s="30">
        <v>0</v>
      </c>
      <c r="I619" s="58">
        <f t="shared" si="79"/>
        <v>0</v>
      </c>
      <c r="J619" s="12">
        <v>0</v>
      </c>
    </row>
    <row r="620" spans="1:10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198">
        <f t="shared" si="79"/>
        <v>0</v>
      </c>
      <c r="J620" s="12">
        <v>0</v>
      </c>
    </row>
    <row r="621" spans="1:10" x14ac:dyDescent="0.25">
      <c r="A621" s="32" t="s">
        <v>58</v>
      </c>
      <c r="B621" s="18">
        <v>3339.4500000000003</v>
      </c>
      <c r="C621" s="18">
        <v>0</v>
      </c>
      <c r="D621" s="18">
        <v>350.55</v>
      </c>
      <c r="E621" s="18">
        <v>0</v>
      </c>
      <c r="F621" s="214"/>
      <c r="G621" s="18">
        <v>0</v>
      </c>
      <c r="H621" s="30">
        <v>0</v>
      </c>
      <c r="I621" s="58">
        <f t="shared" si="79"/>
        <v>3690.0000000000005</v>
      </c>
      <c r="J621" s="12">
        <v>0</v>
      </c>
    </row>
    <row r="622" spans="1:10" x14ac:dyDescent="0.25">
      <c r="A622" s="21" t="s">
        <v>21</v>
      </c>
      <c r="B622" s="22">
        <v>27.424333220149997</v>
      </c>
      <c r="C622" s="22">
        <v>0</v>
      </c>
      <c r="D622" s="22">
        <v>2.8787974098499998</v>
      </c>
      <c r="E622" s="22">
        <v>0</v>
      </c>
      <c r="F622" s="214"/>
      <c r="G622" s="22">
        <v>0</v>
      </c>
      <c r="H622" s="23">
        <v>0</v>
      </c>
      <c r="I622" s="198">
        <f t="shared" si="79"/>
        <v>30.303130629999998</v>
      </c>
      <c r="J622" s="12">
        <v>0</v>
      </c>
    </row>
    <row r="623" spans="1:10" x14ac:dyDescent="0.25">
      <c r="A623" s="32" t="s">
        <v>22</v>
      </c>
      <c r="B623" s="18">
        <v>27.588471737071245</v>
      </c>
      <c r="C623" s="18">
        <v>0</v>
      </c>
      <c r="D623" s="18">
        <v>57.883937582436772</v>
      </c>
      <c r="E623" s="18">
        <v>0</v>
      </c>
      <c r="F623" s="214"/>
      <c r="G623" s="18">
        <v>0</v>
      </c>
      <c r="H623" s="30">
        <v>0</v>
      </c>
      <c r="I623" s="58">
        <f t="shared" si="79"/>
        <v>85.472409319508017</v>
      </c>
      <c r="J623" s="12">
        <v>0</v>
      </c>
    </row>
    <row r="624" spans="1:10" x14ac:dyDescent="0.25">
      <c r="A624" s="21" t="s">
        <v>23</v>
      </c>
      <c r="B624" s="22">
        <v>41.363412480000001</v>
      </c>
      <c r="C624" s="22">
        <v>0</v>
      </c>
      <c r="D624" s="22">
        <v>9.6269875200000001</v>
      </c>
      <c r="E624" s="22">
        <v>0</v>
      </c>
      <c r="F624" s="214"/>
      <c r="G624" s="22">
        <v>0</v>
      </c>
      <c r="H624" s="23">
        <v>0</v>
      </c>
      <c r="I624" s="198">
        <f t="shared" si="79"/>
        <v>50.990400000000001</v>
      </c>
      <c r="J624" s="12">
        <v>0</v>
      </c>
    </row>
    <row r="625" spans="1:10" ht="14.4" thickBot="1" x14ac:dyDescent="0.3">
      <c r="A625" s="32" t="s">
        <v>24</v>
      </c>
      <c r="B625" s="18">
        <v>625.22574089482896</v>
      </c>
      <c r="C625" s="18">
        <v>0</v>
      </c>
      <c r="D625" s="18">
        <v>710.20788043393179</v>
      </c>
      <c r="E625" s="18">
        <v>161.75894158852924</v>
      </c>
      <c r="F625" s="215"/>
      <c r="G625" s="18">
        <v>42.365437082710045</v>
      </c>
      <c r="H625" s="30">
        <v>0</v>
      </c>
      <c r="I625" s="58">
        <f t="shared" si="79"/>
        <v>1539.558</v>
      </c>
      <c r="J625" s="12">
        <v>0</v>
      </c>
    </row>
    <row r="626" spans="1:10" x14ac:dyDescent="0.25">
      <c r="A626" s="128" t="s">
        <v>25</v>
      </c>
      <c r="B626" s="129">
        <f>SUM(B605:B625)</f>
        <v>8524.6832190958885</v>
      </c>
      <c r="C626" s="129">
        <f t="shared" ref="C626:I626" si="80">SUM(C605:C625)</f>
        <v>0</v>
      </c>
      <c r="D626" s="129">
        <f t="shared" si="80"/>
        <v>1723.7666852926936</v>
      </c>
      <c r="E626" s="129">
        <f t="shared" si="80"/>
        <v>161.75894158852924</v>
      </c>
      <c r="F626" s="129">
        <f t="shared" si="80"/>
        <v>0</v>
      </c>
      <c r="G626" s="129">
        <f t="shared" si="80"/>
        <v>42.365437082710045</v>
      </c>
      <c r="H626" s="129">
        <f t="shared" si="80"/>
        <v>0</v>
      </c>
      <c r="I626" s="129">
        <f t="shared" si="80"/>
        <v>10452.574283059821</v>
      </c>
      <c r="J626" s="12">
        <v>0</v>
      </c>
    </row>
    <row r="627" spans="1:10" ht="15" thickBot="1" x14ac:dyDescent="0.35">
      <c r="A627" s="61" t="s">
        <v>86</v>
      </c>
      <c r="B627" s="98">
        <f>IF($I626=0,"-",B626/$I626)</f>
        <v>0.81555825275612648</v>
      </c>
      <c r="C627" s="98">
        <f t="shared" ref="C627:H627" si="81">IF($I626=0,"-",C626/$I626)</f>
        <v>0</v>
      </c>
      <c r="D627" s="98">
        <f t="shared" si="81"/>
        <v>0.16491312461527793</v>
      </c>
      <c r="E627" s="98">
        <f t="shared" si="81"/>
        <v>1.5475512271717331E-2</v>
      </c>
      <c r="F627" s="98">
        <f t="shared" si="81"/>
        <v>0</v>
      </c>
      <c r="G627" s="98">
        <f t="shared" si="81"/>
        <v>4.0531103568783493E-3</v>
      </c>
      <c r="H627" s="98">
        <f t="shared" si="81"/>
        <v>0</v>
      </c>
      <c r="I627" s="100">
        <f>SUM(B627:H627)</f>
        <v>1</v>
      </c>
      <c r="J627" s="12"/>
    </row>
    <row r="628" spans="1:10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  <c r="J628" s="12"/>
    </row>
    <row r="629" spans="1:10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  <c r="J629" s="12"/>
    </row>
    <row r="630" spans="1:10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  <c r="J630" s="12"/>
    </row>
    <row r="631" spans="1:10" x14ac:dyDescent="0.25">
      <c r="A631" s="13" t="s">
        <v>6</v>
      </c>
      <c r="B631" s="14">
        <v>1.1992482206309583</v>
      </c>
      <c r="C631" s="14">
        <v>0</v>
      </c>
      <c r="D631" s="14">
        <v>1.800751779369042</v>
      </c>
      <c r="E631" s="14">
        <v>0</v>
      </c>
      <c r="F631" s="14">
        <v>0</v>
      </c>
      <c r="G631" s="14">
        <v>0</v>
      </c>
      <c r="H631" s="15">
        <v>0</v>
      </c>
      <c r="I631" s="197">
        <f>SUM(B631:H631)</f>
        <v>3</v>
      </c>
      <c r="J631" s="12">
        <v>0</v>
      </c>
    </row>
    <row r="632" spans="1:10" x14ac:dyDescent="0.25">
      <c r="A632" s="21" t="s">
        <v>7</v>
      </c>
      <c r="B632" s="22">
        <v>0</v>
      </c>
      <c r="C632" s="22">
        <v>0</v>
      </c>
      <c r="D632" s="22">
        <v>0</v>
      </c>
      <c r="E632" s="22">
        <v>0</v>
      </c>
      <c r="F632" s="22">
        <v>0</v>
      </c>
      <c r="G632" s="22">
        <v>0</v>
      </c>
      <c r="H632" s="23">
        <v>0</v>
      </c>
      <c r="I632" s="24">
        <f t="shared" ref="I632:I651" si="82">SUM(B632:H632)</f>
        <v>0</v>
      </c>
      <c r="J632" s="12">
        <v>0</v>
      </c>
    </row>
    <row r="633" spans="1:10" x14ac:dyDescent="0.25">
      <c r="A633" s="29" t="s">
        <v>8</v>
      </c>
      <c r="B633" s="18">
        <v>2</v>
      </c>
      <c r="C633" s="18">
        <v>0</v>
      </c>
      <c r="D633" s="18">
        <v>0</v>
      </c>
      <c r="E633" s="18">
        <v>0</v>
      </c>
      <c r="F633" s="18">
        <v>0</v>
      </c>
      <c r="G633" s="18">
        <v>0</v>
      </c>
      <c r="H633" s="30">
        <v>0</v>
      </c>
      <c r="I633" s="16">
        <f t="shared" si="82"/>
        <v>2</v>
      </c>
      <c r="J633" s="12">
        <v>0</v>
      </c>
    </row>
    <row r="634" spans="1:10" x14ac:dyDescent="0.25">
      <c r="A634" s="21" t="s">
        <v>9</v>
      </c>
      <c r="B634" s="22">
        <v>6.9776474869811675</v>
      </c>
      <c r="C634" s="22">
        <v>0</v>
      </c>
      <c r="D634" s="22">
        <v>2.2352513018831933E-2</v>
      </c>
      <c r="E634" s="22">
        <v>0</v>
      </c>
      <c r="F634" s="22">
        <v>0</v>
      </c>
      <c r="G634" s="22">
        <v>0</v>
      </c>
      <c r="H634" s="23">
        <v>0</v>
      </c>
      <c r="I634" s="24">
        <f t="shared" si="82"/>
        <v>6.9999999999999991</v>
      </c>
      <c r="J634" s="12">
        <v>0</v>
      </c>
    </row>
    <row r="635" spans="1:10" x14ac:dyDescent="0.25">
      <c r="A635" s="29" t="s">
        <v>10</v>
      </c>
      <c r="B635" s="18">
        <v>0</v>
      </c>
      <c r="C635" s="18">
        <v>0</v>
      </c>
      <c r="D635" s="18">
        <v>0</v>
      </c>
      <c r="E635" s="18">
        <v>0</v>
      </c>
      <c r="F635" s="18">
        <v>0</v>
      </c>
      <c r="G635" s="18">
        <v>0</v>
      </c>
      <c r="H635" s="30">
        <v>0</v>
      </c>
      <c r="I635" s="16">
        <f t="shared" si="82"/>
        <v>0</v>
      </c>
      <c r="J635" s="12">
        <v>0</v>
      </c>
    </row>
    <row r="636" spans="1:10" x14ac:dyDescent="0.25">
      <c r="A636" s="21" t="s">
        <v>11</v>
      </c>
      <c r="B636" s="22">
        <v>0</v>
      </c>
      <c r="C636" s="22">
        <v>0</v>
      </c>
      <c r="D636" s="22">
        <v>0</v>
      </c>
      <c r="E636" s="22">
        <v>5.7583193307788525</v>
      </c>
      <c r="F636" s="22">
        <v>0</v>
      </c>
      <c r="G636" s="22">
        <v>0</v>
      </c>
      <c r="H636" s="23">
        <v>0</v>
      </c>
      <c r="I636" s="24">
        <f t="shared" si="82"/>
        <v>5.7583193307788525</v>
      </c>
      <c r="J636" s="12">
        <v>0</v>
      </c>
    </row>
    <row r="637" spans="1:10" x14ac:dyDescent="0.25">
      <c r="A637" s="29" t="s">
        <v>12</v>
      </c>
      <c r="B637" s="18">
        <v>0</v>
      </c>
      <c r="C637" s="18">
        <v>0</v>
      </c>
      <c r="D637" s="18">
        <v>0</v>
      </c>
      <c r="E637" s="18">
        <v>0</v>
      </c>
      <c r="F637" s="18">
        <v>0</v>
      </c>
      <c r="G637" s="18">
        <v>0</v>
      </c>
      <c r="H637" s="30">
        <v>0</v>
      </c>
      <c r="I637" s="16">
        <f t="shared" si="82"/>
        <v>0</v>
      </c>
      <c r="J637" s="12">
        <v>0</v>
      </c>
    </row>
    <row r="638" spans="1:10" x14ac:dyDescent="0.25">
      <c r="A638" s="21" t="s">
        <v>13</v>
      </c>
      <c r="B638" s="22">
        <v>0</v>
      </c>
      <c r="C638" s="22">
        <v>0.37327399744062162</v>
      </c>
      <c r="D638" s="22">
        <v>0</v>
      </c>
      <c r="E638" s="22">
        <v>18.117100096332265</v>
      </c>
      <c r="F638" s="22">
        <v>715.49464200061595</v>
      </c>
      <c r="G638" s="22">
        <v>0</v>
      </c>
      <c r="H638" s="23">
        <v>0</v>
      </c>
      <c r="I638" s="24">
        <f t="shared" si="82"/>
        <v>733.98501609438881</v>
      </c>
      <c r="J638" s="12">
        <v>0</v>
      </c>
    </row>
    <row r="639" spans="1:10" x14ac:dyDescent="0.25">
      <c r="A639" s="29" t="s">
        <v>14</v>
      </c>
      <c r="B639" s="18">
        <v>1.9558605185090303</v>
      </c>
      <c r="C639" s="18">
        <v>4.4139481490969676E-2</v>
      </c>
      <c r="D639" s="18">
        <v>0</v>
      </c>
      <c r="E639" s="18">
        <v>0</v>
      </c>
      <c r="F639" s="18">
        <v>0</v>
      </c>
      <c r="G639" s="18">
        <v>0</v>
      </c>
      <c r="H639" s="30">
        <v>0</v>
      </c>
      <c r="I639" s="16">
        <f t="shared" si="82"/>
        <v>2</v>
      </c>
      <c r="J639" s="12">
        <v>0</v>
      </c>
    </row>
    <row r="640" spans="1:10" x14ac:dyDescent="0.25">
      <c r="A640" s="21" t="s">
        <v>15</v>
      </c>
      <c r="B640" s="22">
        <v>101.39166582675875</v>
      </c>
      <c r="C640" s="22">
        <v>0.43822113470720842</v>
      </c>
      <c r="D640" s="22">
        <v>8.1701130385340317</v>
      </c>
      <c r="E640" s="22">
        <v>0</v>
      </c>
      <c r="F640" s="22">
        <v>0</v>
      </c>
      <c r="G640" s="22">
        <v>0</v>
      </c>
      <c r="H640" s="23">
        <v>0</v>
      </c>
      <c r="I640" s="24">
        <f t="shared" si="82"/>
        <v>109.99999999999999</v>
      </c>
      <c r="J640" s="12">
        <v>0</v>
      </c>
    </row>
    <row r="641" spans="1:10" x14ac:dyDescent="0.25">
      <c r="A641" s="29" t="s">
        <v>16</v>
      </c>
      <c r="B641" s="18">
        <v>3.8673546135269774</v>
      </c>
      <c r="C641" s="18">
        <v>0</v>
      </c>
      <c r="D641" s="18">
        <v>1.8722760140337434E-2</v>
      </c>
      <c r="E641" s="18">
        <v>0.11392262633268525</v>
      </c>
      <c r="F641" s="18">
        <v>0</v>
      </c>
      <c r="G641" s="18">
        <v>0</v>
      </c>
      <c r="H641" s="30">
        <v>0</v>
      </c>
      <c r="I641" s="16">
        <f t="shared" si="82"/>
        <v>4</v>
      </c>
      <c r="J641" s="12">
        <v>0</v>
      </c>
    </row>
    <row r="642" spans="1:10" x14ac:dyDescent="0.25">
      <c r="A642" s="21" t="s">
        <v>17</v>
      </c>
      <c r="B642" s="22">
        <v>0</v>
      </c>
      <c r="C642" s="22">
        <v>0</v>
      </c>
      <c r="D642" s="22">
        <v>0</v>
      </c>
      <c r="E642" s="22">
        <v>0</v>
      </c>
      <c r="F642" s="22">
        <v>0</v>
      </c>
      <c r="G642" s="22">
        <v>0</v>
      </c>
      <c r="H642" s="23">
        <v>0</v>
      </c>
      <c r="I642" s="24">
        <f t="shared" si="82"/>
        <v>0</v>
      </c>
      <c r="J642" s="12">
        <v>0</v>
      </c>
    </row>
    <row r="643" spans="1:10" x14ac:dyDescent="0.25">
      <c r="A643" s="29" t="s">
        <v>136</v>
      </c>
      <c r="B643" s="18">
        <v>15.097861914039232</v>
      </c>
      <c r="C643" s="18">
        <v>0</v>
      </c>
      <c r="D643" s="18">
        <v>3.9021380859607704</v>
      </c>
      <c r="E643" s="18">
        <v>0</v>
      </c>
      <c r="F643" s="18">
        <v>0</v>
      </c>
      <c r="G643" s="18">
        <v>0</v>
      </c>
      <c r="H643" s="30">
        <v>0</v>
      </c>
      <c r="I643" s="16">
        <f t="shared" si="82"/>
        <v>19.000000000000004</v>
      </c>
      <c r="J643" s="12">
        <v>0</v>
      </c>
    </row>
    <row r="644" spans="1:10" x14ac:dyDescent="0.25">
      <c r="A644" s="21" t="s">
        <v>18</v>
      </c>
      <c r="B644" s="22">
        <v>0</v>
      </c>
      <c r="C644" s="22">
        <v>0</v>
      </c>
      <c r="D644" s="22">
        <v>0</v>
      </c>
      <c r="E644" s="22">
        <v>0</v>
      </c>
      <c r="F644" s="22">
        <v>0</v>
      </c>
      <c r="G644" s="22">
        <v>0</v>
      </c>
      <c r="H644" s="23">
        <v>0</v>
      </c>
      <c r="I644" s="24">
        <f t="shared" si="82"/>
        <v>0</v>
      </c>
      <c r="J644" s="12">
        <v>0</v>
      </c>
    </row>
    <row r="645" spans="1:10" x14ac:dyDescent="0.25">
      <c r="A645" s="29" t="s">
        <v>19</v>
      </c>
      <c r="B645" s="18">
        <v>0</v>
      </c>
      <c r="C645" s="18">
        <v>0</v>
      </c>
      <c r="D645" s="18">
        <v>0</v>
      </c>
      <c r="E645" s="18">
        <v>0</v>
      </c>
      <c r="F645" s="18">
        <v>0</v>
      </c>
      <c r="G645" s="18">
        <v>0</v>
      </c>
      <c r="H645" s="30">
        <v>0</v>
      </c>
      <c r="I645" s="16">
        <f t="shared" si="82"/>
        <v>0</v>
      </c>
      <c r="J645" s="12">
        <v>0</v>
      </c>
    </row>
    <row r="646" spans="1:10" x14ac:dyDescent="0.25">
      <c r="A646" s="21" t="s">
        <v>20</v>
      </c>
      <c r="B646" s="22">
        <v>0</v>
      </c>
      <c r="C646" s="22">
        <v>0</v>
      </c>
      <c r="D646" s="22">
        <v>0</v>
      </c>
      <c r="E646" s="22">
        <v>0</v>
      </c>
      <c r="F646" s="22">
        <v>0</v>
      </c>
      <c r="G646" s="22">
        <v>0</v>
      </c>
      <c r="H646" s="23">
        <v>0</v>
      </c>
      <c r="I646" s="24">
        <f t="shared" si="82"/>
        <v>0</v>
      </c>
      <c r="J646" s="12">
        <v>0</v>
      </c>
    </row>
    <row r="647" spans="1:10" x14ac:dyDescent="0.25">
      <c r="A647" s="32" t="s">
        <v>58</v>
      </c>
      <c r="B647" s="18">
        <v>144.29887503592045</v>
      </c>
      <c r="C647" s="18">
        <v>6.5362492928845404</v>
      </c>
      <c r="D647" s="18">
        <v>82.16487567119502</v>
      </c>
      <c r="E647" s="18">
        <v>0</v>
      </c>
      <c r="F647" s="18">
        <v>0</v>
      </c>
      <c r="G647" s="18">
        <v>0</v>
      </c>
      <c r="H647" s="30">
        <v>0</v>
      </c>
      <c r="I647" s="16">
        <f t="shared" si="82"/>
        <v>233</v>
      </c>
      <c r="J647" s="12">
        <v>0</v>
      </c>
    </row>
    <row r="648" spans="1:10" x14ac:dyDescent="0.25">
      <c r="A648" s="21" t="s">
        <v>21</v>
      </c>
      <c r="B648" s="22">
        <v>1.2857867661273583</v>
      </c>
      <c r="C648" s="22">
        <v>0</v>
      </c>
      <c r="D648" s="22">
        <v>2.4626695145736623</v>
      </c>
      <c r="E648" s="22">
        <v>0</v>
      </c>
      <c r="F648" s="22">
        <v>9.2515437192989793</v>
      </c>
      <c r="G648" s="22">
        <v>0</v>
      </c>
      <c r="H648" s="23">
        <v>0</v>
      </c>
      <c r="I648" s="24">
        <f t="shared" si="82"/>
        <v>13</v>
      </c>
      <c r="J648" s="12">
        <v>0</v>
      </c>
    </row>
    <row r="649" spans="1:10" x14ac:dyDescent="0.25">
      <c r="A649" s="32" t="s">
        <v>22</v>
      </c>
      <c r="B649" s="18">
        <v>1.1541158232665933</v>
      </c>
      <c r="C649" s="18">
        <v>0</v>
      </c>
      <c r="D649" s="18">
        <v>0</v>
      </c>
      <c r="E649" s="18">
        <v>0</v>
      </c>
      <c r="F649" s="18">
        <v>0</v>
      </c>
      <c r="G649" s="18">
        <v>0</v>
      </c>
      <c r="H649" s="30">
        <v>0</v>
      </c>
      <c r="I649" s="16">
        <f t="shared" si="82"/>
        <v>1.1541158232665933</v>
      </c>
      <c r="J649" s="12">
        <v>0</v>
      </c>
    </row>
    <row r="650" spans="1:10" x14ac:dyDescent="0.25">
      <c r="A650" s="21" t="s">
        <v>23</v>
      </c>
      <c r="B650" s="22">
        <v>0.7128000000000001</v>
      </c>
      <c r="C650" s="22">
        <v>0</v>
      </c>
      <c r="D650" s="22">
        <v>0</v>
      </c>
      <c r="E650" s="22">
        <v>0</v>
      </c>
      <c r="F650" s="22">
        <v>0</v>
      </c>
      <c r="G650" s="22">
        <v>0</v>
      </c>
      <c r="H650" s="23">
        <v>0</v>
      </c>
      <c r="I650" s="24">
        <f t="shared" si="82"/>
        <v>0.7128000000000001</v>
      </c>
      <c r="J650" s="12">
        <v>0</v>
      </c>
    </row>
    <row r="651" spans="1:10" ht="14.4" thickBot="1" x14ac:dyDescent="0.3">
      <c r="A651" s="32" t="s">
        <v>24</v>
      </c>
      <c r="B651" s="18">
        <v>58.391332621665512</v>
      </c>
      <c r="C651" s="18">
        <v>7.5869228786384621E-2</v>
      </c>
      <c r="D651" s="18">
        <v>1.2077839124104057</v>
      </c>
      <c r="E651" s="18">
        <v>97.028110948026949</v>
      </c>
      <c r="F651" s="18">
        <v>0</v>
      </c>
      <c r="G651" s="18">
        <v>32.719844164195024</v>
      </c>
      <c r="H651" s="30">
        <v>0.45905912491573742</v>
      </c>
      <c r="I651" s="16">
        <f t="shared" si="82"/>
        <v>189.88200000000003</v>
      </c>
      <c r="J651" s="12">
        <v>0</v>
      </c>
    </row>
    <row r="652" spans="1:10" x14ac:dyDescent="0.25">
      <c r="A652" s="128" t="s">
        <v>25</v>
      </c>
      <c r="B652" s="129">
        <f>SUM(B631:B651)</f>
        <v>338.33254882742602</v>
      </c>
      <c r="C652" s="129">
        <f t="shared" ref="C652:I652" si="83">SUM(C631:C651)</f>
        <v>7.4677531353097244</v>
      </c>
      <c r="D652" s="129">
        <f t="shared" si="83"/>
        <v>99.749407275202103</v>
      </c>
      <c r="E652" s="129">
        <f t="shared" si="83"/>
        <v>121.01745300147076</v>
      </c>
      <c r="F652" s="129">
        <f t="shared" si="83"/>
        <v>724.74618571991493</v>
      </c>
      <c r="G652" s="129">
        <f t="shared" si="83"/>
        <v>32.719844164195024</v>
      </c>
      <c r="H652" s="129">
        <f t="shared" si="83"/>
        <v>0.45905912491573742</v>
      </c>
      <c r="I652" s="129">
        <f t="shared" si="83"/>
        <v>1324.4922512484343</v>
      </c>
      <c r="J652" s="12">
        <v>0</v>
      </c>
    </row>
    <row r="653" spans="1:10" ht="15" thickBot="1" x14ac:dyDescent="0.35">
      <c r="A653" s="61" t="s">
        <v>86</v>
      </c>
      <c r="B653" s="98">
        <f>IF($I652=0,"-",B652/$I652)</f>
        <v>0.25544320739401982</v>
      </c>
      <c r="C653" s="98">
        <f t="shared" ref="C653" si="84">IF($I652=0,"-",C652/$I652)</f>
        <v>5.6382006978680328E-3</v>
      </c>
      <c r="D653" s="98">
        <f t="shared" ref="D653" si="85">IF($I652=0,"-",D652/$I652)</f>
        <v>7.5311431366382645E-2</v>
      </c>
      <c r="E653" s="98">
        <f t="shared" ref="E653" si="86">IF($I652=0,"-",E652/$I652)</f>
        <v>9.1368939974848962E-2</v>
      </c>
      <c r="F653" s="98">
        <f t="shared" ref="F653" si="87">IF($I652=0,"-",F652/$I652)</f>
        <v>0.54718793940605293</v>
      </c>
      <c r="G653" s="98">
        <f t="shared" ref="G653" si="88">IF($I652=0,"-",G652/$I652)</f>
        <v>2.470368862736199E-2</v>
      </c>
      <c r="H653" s="98">
        <f t="shared" ref="H653" si="89">IF($I652=0,"-",H652/$I652)</f>
        <v>3.4659253346558985E-4</v>
      </c>
      <c r="I653" s="100">
        <f>SUM(B653:H653)</f>
        <v>0.99999999999999989</v>
      </c>
    </row>
    <row r="654" spans="1:10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</row>
  </sheetData>
  <mergeCells count="79">
    <mergeCell ref="B59:E79"/>
    <mergeCell ref="G59:H79"/>
    <mergeCell ref="F423:F443"/>
    <mergeCell ref="B266:I266"/>
    <mergeCell ref="B292:I292"/>
    <mergeCell ref="B110:I110"/>
    <mergeCell ref="B136:I136"/>
    <mergeCell ref="B162:I162"/>
    <mergeCell ref="B188:I188"/>
    <mergeCell ref="B240:I240"/>
    <mergeCell ref="F215:F235"/>
    <mergeCell ref="B214:I214"/>
    <mergeCell ref="F293:F313"/>
    <mergeCell ref="A1:I3"/>
    <mergeCell ref="A5:A6"/>
    <mergeCell ref="A31:A32"/>
    <mergeCell ref="F33:F53"/>
    <mergeCell ref="A57:A58"/>
    <mergeCell ref="B6:I6"/>
    <mergeCell ref="B32:I32"/>
    <mergeCell ref="B58:I58"/>
    <mergeCell ref="A83:A84"/>
    <mergeCell ref="A109:A110"/>
    <mergeCell ref="F111:F131"/>
    <mergeCell ref="A135:A136"/>
    <mergeCell ref="F137:F157"/>
    <mergeCell ref="B84:I84"/>
    <mergeCell ref="A161:A162"/>
    <mergeCell ref="F163:F183"/>
    <mergeCell ref="A187:A188"/>
    <mergeCell ref="F189:F209"/>
    <mergeCell ref="A213:A214"/>
    <mergeCell ref="A239:A240"/>
    <mergeCell ref="F241:F261"/>
    <mergeCell ref="A265:A266"/>
    <mergeCell ref="F267:F287"/>
    <mergeCell ref="A291:A292"/>
    <mergeCell ref="A317:A318"/>
    <mergeCell ref="F319:F339"/>
    <mergeCell ref="A343:A344"/>
    <mergeCell ref="F345:F365"/>
    <mergeCell ref="B318:I318"/>
    <mergeCell ref="B344:I344"/>
    <mergeCell ref="A369:A370"/>
    <mergeCell ref="F371:F391"/>
    <mergeCell ref="A395:A396"/>
    <mergeCell ref="F397:F417"/>
    <mergeCell ref="A421:A422"/>
    <mergeCell ref="B422:I422"/>
    <mergeCell ref="B370:I370"/>
    <mergeCell ref="B396:I396"/>
    <mergeCell ref="A447:A448"/>
    <mergeCell ref="B449:E469"/>
    <mergeCell ref="G449:H469"/>
    <mergeCell ref="A473:A474"/>
    <mergeCell ref="B475:E495"/>
    <mergeCell ref="G475:H495"/>
    <mergeCell ref="B448:I448"/>
    <mergeCell ref="B474:I474"/>
    <mergeCell ref="A499:A500"/>
    <mergeCell ref="B501:E521"/>
    <mergeCell ref="G501:H521"/>
    <mergeCell ref="A525:A526"/>
    <mergeCell ref="B527:E547"/>
    <mergeCell ref="G527:H547"/>
    <mergeCell ref="B526:I526"/>
    <mergeCell ref="B500:I500"/>
    <mergeCell ref="A603:A604"/>
    <mergeCell ref="F605:F625"/>
    <mergeCell ref="A629:A630"/>
    <mergeCell ref="A551:A552"/>
    <mergeCell ref="B553:E573"/>
    <mergeCell ref="B604:I604"/>
    <mergeCell ref="B630:I630"/>
    <mergeCell ref="G553:H573"/>
    <mergeCell ref="A577:A578"/>
    <mergeCell ref="F579:F599"/>
    <mergeCell ref="B552:I552"/>
    <mergeCell ref="B578:I578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8"/>
  <dimension ref="A1:O654"/>
  <sheetViews>
    <sheetView zoomScale="60" zoomScaleNormal="60" workbookViewId="0">
      <selection activeCell="U33" sqref="U33"/>
    </sheetView>
  </sheetViews>
  <sheetFormatPr defaultColWidth="11.19921875" defaultRowHeight="13.8" x14ac:dyDescent="0.25"/>
  <cols>
    <col min="1" max="1" width="42.59765625" customWidth="1"/>
    <col min="2" max="9" width="16.59765625" style="6" customWidth="1"/>
  </cols>
  <sheetData>
    <row r="1" spans="1:9" ht="15" customHeight="1" thickTop="1" x14ac:dyDescent="0.25">
      <c r="A1" s="248" t="s">
        <v>87</v>
      </c>
      <c r="B1" s="249"/>
      <c r="C1" s="249"/>
      <c r="D1" s="249"/>
      <c r="E1" s="249"/>
      <c r="F1" s="249"/>
      <c r="G1" s="249"/>
      <c r="H1" s="249"/>
      <c r="I1" s="250"/>
    </row>
    <row r="2" spans="1:9" ht="14.25" customHeight="1" x14ac:dyDescent="0.25">
      <c r="A2" s="251"/>
      <c r="B2" s="252"/>
      <c r="C2" s="252"/>
      <c r="D2" s="252"/>
      <c r="E2" s="252"/>
      <c r="F2" s="252"/>
      <c r="G2" s="252"/>
      <c r="H2" s="252"/>
      <c r="I2" s="253"/>
    </row>
    <row r="3" spans="1:9" ht="15" customHeight="1" thickBot="1" x14ac:dyDescent="0.3">
      <c r="A3" s="254"/>
      <c r="B3" s="255"/>
      <c r="C3" s="255"/>
      <c r="D3" s="255"/>
      <c r="E3" s="255"/>
      <c r="F3" s="255"/>
      <c r="G3" s="255"/>
      <c r="H3" s="255"/>
      <c r="I3" s="256"/>
    </row>
    <row r="4" spans="1:9" ht="15" customHeight="1" thickTop="1" thickBot="1" x14ac:dyDescent="0.55000000000000004">
      <c r="A4" s="4"/>
      <c r="B4" s="4"/>
      <c r="C4" s="4"/>
      <c r="D4" s="4"/>
      <c r="E4" s="4"/>
      <c r="F4" s="4"/>
      <c r="G4" s="4"/>
      <c r="H4" s="4"/>
      <c r="I4" s="4"/>
    </row>
    <row r="5" spans="1:9" ht="27.6" x14ac:dyDescent="0.25">
      <c r="A5" s="275" t="s">
        <v>102</v>
      </c>
      <c r="B5" s="8" t="s">
        <v>0</v>
      </c>
      <c r="C5" s="8" t="s">
        <v>1</v>
      </c>
      <c r="D5" s="8" t="s">
        <v>2</v>
      </c>
      <c r="E5" s="8" t="s">
        <v>3</v>
      </c>
      <c r="F5" s="8" t="s">
        <v>26</v>
      </c>
      <c r="G5" s="8" t="s">
        <v>4</v>
      </c>
      <c r="H5" s="8" t="s">
        <v>85</v>
      </c>
      <c r="I5" s="9" t="s">
        <v>5</v>
      </c>
    </row>
    <row r="6" spans="1:9" ht="13.5" customHeight="1" x14ac:dyDescent="0.25">
      <c r="A6" s="276" t="s">
        <v>71</v>
      </c>
      <c r="B6" s="204" t="s">
        <v>66</v>
      </c>
      <c r="C6" s="205"/>
      <c r="D6" s="205"/>
      <c r="E6" s="205"/>
      <c r="F6" s="205"/>
      <c r="G6" s="205"/>
      <c r="H6" s="205"/>
      <c r="I6" s="206"/>
    </row>
    <row r="7" spans="1:9" ht="13.5" customHeight="1" x14ac:dyDescent="0.25">
      <c r="A7" s="13" t="s">
        <v>6</v>
      </c>
      <c r="B7" s="14">
        <f>B33+B85</f>
        <v>396.26204445069141</v>
      </c>
      <c r="C7" s="14">
        <f>C33+C85</f>
        <v>0</v>
      </c>
      <c r="D7" s="14">
        <f>D33+D85</f>
        <v>29.737955549308612</v>
      </c>
      <c r="E7" s="14">
        <f>E33+E85</f>
        <v>0</v>
      </c>
      <c r="F7" s="14">
        <f>F59+F85</f>
        <v>0</v>
      </c>
      <c r="G7" s="14">
        <f>G33+G85</f>
        <v>0</v>
      </c>
      <c r="H7" s="15">
        <f>H33+H85</f>
        <v>0</v>
      </c>
      <c r="I7" s="16">
        <f>SUM(B7:H7)</f>
        <v>426</v>
      </c>
    </row>
    <row r="8" spans="1:9" ht="13.5" customHeight="1" x14ac:dyDescent="0.25">
      <c r="A8" s="21" t="s">
        <v>7</v>
      </c>
      <c r="B8" s="22">
        <f t="shared" ref="B8:E23" si="0">B34+B86</f>
        <v>36.924427077039546</v>
      </c>
      <c r="C8" s="22">
        <f t="shared" si="0"/>
        <v>0</v>
      </c>
      <c r="D8" s="22">
        <f t="shared" si="0"/>
        <v>3.07557292296045</v>
      </c>
      <c r="E8" s="22">
        <f t="shared" si="0"/>
        <v>0</v>
      </c>
      <c r="F8" s="22">
        <f t="shared" ref="F8:F27" si="1">F60+F86</f>
        <v>0</v>
      </c>
      <c r="G8" s="22">
        <f t="shared" ref="G8:H23" si="2">G34+G86</f>
        <v>0</v>
      </c>
      <c r="H8" s="23">
        <f t="shared" si="2"/>
        <v>0</v>
      </c>
      <c r="I8" s="24">
        <f t="shared" ref="I8:I27" si="3">SUM(B8:H8)</f>
        <v>39.999999999999993</v>
      </c>
    </row>
    <row r="9" spans="1:9" ht="13.5" customHeight="1" x14ac:dyDescent="0.25">
      <c r="A9" s="29" t="s">
        <v>8</v>
      </c>
      <c r="B9" s="18">
        <f t="shared" si="0"/>
        <v>47.338008912903589</v>
      </c>
      <c r="C9" s="18">
        <f t="shared" si="0"/>
        <v>0</v>
      </c>
      <c r="D9" s="18">
        <f t="shared" si="0"/>
        <v>3.6619910870964092</v>
      </c>
      <c r="E9" s="18">
        <f t="shared" si="0"/>
        <v>0</v>
      </c>
      <c r="F9" s="18">
        <f t="shared" si="1"/>
        <v>0</v>
      </c>
      <c r="G9" s="18">
        <f t="shared" si="2"/>
        <v>0</v>
      </c>
      <c r="H9" s="30">
        <f t="shared" si="2"/>
        <v>0</v>
      </c>
      <c r="I9" s="16">
        <f t="shared" si="3"/>
        <v>51</v>
      </c>
    </row>
    <row r="10" spans="1:9" ht="13.5" customHeight="1" x14ac:dyDescent="0.25">
      <c r="A10" s="21" t="s">
        <v>9</v>
      </c>
      <c r="B10" s="22">
        <f t="shared" si="0"/>
        <v>336.08645427083559</v>
      </c>
      <c r="C10" s="22">
        <f t="shared" si="0"/>
        <v>0</v>
      </c>
      <c r="D10" s="22">
        <f t="shared" si="0"/>
        <v>21.91354572916438</v>
      </c>
      <c r="E10" s="22">
        <f t="shared" si="0"/>
        <v>0</v>
      </c>
      <c r="F10" s="22">
        <f t="shared" si="1"/>
        <v>0</v>
      </c>
      <c r="G10" s="22">
        <f t="shared" si="2"/>
        <v>0</v>
      </c>
      <c r="H10" s="23">
        <f t="shared" si="2"/>
        <v>0</v>
      </c>
      <c r="I10" s="24">
        <f t="shared" si="3"/>
        <v>357.99999999999994</v>
      </c>
    </row>
    <row r="11" spans="1:9" ht="13.5" customHeight="1" x14ac:dyDescent="0.25">
      <c r="A11" s="29" t="s">
        <v>10</v>
      </c>
      <c r="B11" s="18">
        <f t="shared" si="0"/>
        <v>0</v>
      </c>
      <c r="C11" s="18">
        <f t="shared" si="0"/>
        <v>0</v>
      </c>
      <c r="D11" s="18">
        <f t="shared" si="0"/>
        <v>0</v>
      </c>
      <c r="E11" s="18">
        <f t="shared" si="0"/>
        <v>0</v>
      </c>
      <c r="F11" s="18">
        <f t="shared" si="1"/>
        <v>0</v>
      </c>
      <c r="G11" s="18">
        <f t="shared" si="2"/>
        <v>0</v>
      </c>
      <c r="H11" s="30">
        <f t="shared" si="2"/>
        <v>0</v>
      </c>
      <c r="I11" s="16">
        <f t="shared" si="3"/>
        <v>0</v>
      </c>
    </row>
    <row r="12" spans="1:9" ht="13.5" customHeight="1" x14ac:dyDescent="0.25">
      <c r="A12" s="21" t="s">
        <v>11</v>
      </c>
      <c r="B12" s="22">
        <f t="shared" si="0"/>
        <v>6.9943870162647596E-8</v>
      </c>
      <c r="C12" s="22">
        <f t="shared" si="0"/>
        <v>4.6628884717350591E-8</v>
      </c>
      <c r="D12" s="22">
        <f t="shared" si="0"/>
        <v>1.1782031531670746E-2</v>
      </c>
      <c r="E12" s="22">
        <f t="shared" si="0"/>
        <v>6.5478227664926534</v>
      </c>
      <c r="F12" s="22">
        <f t="shared" si="1"/>
        <v>3999.6729774629453</v>
      </c>
      <c r="G12" s="22">
        <f t="shared" si="2"/>
        <v>0</v>
      </c>
      <c r="H12" s="23">
        <f t="shared" si="2"/>
        <v>0</v>
      </c>
      <c r="I12" s="24">
        <f t="shared" si="3"/>
        <v>4006.2325823775423</v>
      </c>
    </row>
    <row r="13" spans="1:9" ht="13.5" customHeight="1" x14ac:dyDescent="0.25">
      <c r="A13" s="29" t="s">
        <v>12</v>
      </c>
      <c r="B13" s="18">
        <f t="shared" si="0"/>
        <v>0</v>
      </c>
      <c r="C13" s="18">
        <f t="shared" si="0"/>
        <v>0</v>
      </c>
      <c r="D13" s="18">
        <f t="shared" si="0"/>
        <v>0</v>
      </c>
      <c r="E13" s="18">
        <f t="shared" si="0"/>
        <v>16</v>
      </c>
      <c r="F13" s="18">
        <f t="shared" si="1"/>
        <v>0</v>
      </c>
      <c r="G13" s="18">
        <f t="shared" si="2"/>
        <v>0</v>
      </c>
      <c r="H13" s="30">
        <f t="shared" si="2"/>
        <v>0</v>
      </c>
      <c r="I13" s="16">
        <f t="shared" si="3"/>
        <v>16</v>
      </c>
    </row>
    <row r="14" spans="1:9" ht="13.5" customHeight="1" x14ac:dyDescent="0.25">
      <c r="A14" s="21" t="s">
        <v>13</v>
      </c>
      <c r="B14" s="22">
        <f t="shared" si="0"/>
        <v>5.2783110603499254E-8</v>
      </c>
      <c r="C14" s="22">
        <f t="shared" si="0"/>
        <v>0.50863459470266559</v>
      </c>
      <c r="D14" s="22">
        <f t="shared" si="0"/>
        <v>2.6749241703110271E-2</v>
      </c>
      <c r="E14" s="22">
        <f t="shared" si="0"/>
        <v>156.33470899610134</v>
      </c>
      <c r="F14" s="22">
        <f t="shared" si="1"/>
        <v>4470.197204446853</v>
      </c>
      <c r="G14" s="22">
        <f t="shared" si="2"/>
        <v>0</v>
      </c>
      <c r="H14" s="23">
        <f t="shared" si="2"/>
        <v>0</v>
      </c>
      <c r="I14" s="24">
        <f t="shared" si="3"/>
        <v>4627.0672973321434</v>
      </c>
    </row>
    <row r="15" spans="1:9" ht="13.5" customHeight="1" x14ac:dyDescent="0.25">
      <c r="A15" s="29" t="s">
        <v>14</v>
      </c>
      <c r="B15" s="18">
        <f t="shared" si="0"/>
        <v>2556.6477164403304</v>
      </c>
      <c r="C15" s="18">
        <f t="shared" si="0"/>
        <v>2.0186398576180902</v>
      </c>
      <c r="D15" s="18">
        <f t="shared" si="0"/>
        <v>194.33364370038487</v>
      </c>
      <c r="E15" s="18">
        <f t="shared" si="0"/>
        <v>1.6666666555555557E-9</v>
      </c>
      <c r="F15" s="18">
        <f t="shared" si="1"/>
        <v>0</v>
      </c>
      <c r="G15" s="18">
        <f t="shared" si="2"/>
        <v>0</v>
      </c>
      <c r="H15" s="30">
        <f t="shared" si="2"/>
        <v>0</v>
      </c>
      <c r="I15" s="16">
        <f t="shared" si="3"/>
        <v>2753</v>
      </c>
    </row>
    <row r="16" spans="1:9" ht="13.5" customHeight="1" x14ac:dyDescent="0.25">
      <c r="A16" s="21" t="s">
        <v>15</v>
      </c>
      <c r="B16" s="22">
        <f t="shared" si="0"/>
        <v>987.44927986567779</v>
      </c>
      <c r="C16" s="22">
        <f t="shared" si="0"/>
        <v>295.28445927091178</v>
      </c>
      <c r="D16" s="22">
        <f t="shared" si="0"/>
        <v>259.79564190292524</v>
      </c>
      <c r="E16" s="22">
        <f t="shared" si="0"/>
        <v>9.4706189604852646</v>
      </c>
      <c r="F16" s="22">
        <f t="shared" si="1"/>
        <v>0</v>
      </c>
      <c r="G16" s="22">
        <f t="shared" si="2"/>
        <v>0</v>
      </c>
      <c r="H16" s="23">
        <f t="shared" si="2"/>
        <v>0</v>
      </c>
      <c r="I16" s="24">
        <f t="shared" si="3"/>
        <v>1552</v>
      </c>
    </row>
    <row r="17" spans="1:9" ht="13.5" customHeight="1" x14ac:dyDescent="0.25">
      <c r="A17" s="29" t="s">
        <v>16</v>
      </c>
      <c r="B17" s="18">
        <f t="shared" si="0"/>
        <v>122.70327534617623</v>
      </c>
      <c r="C17" s="18">
        <f t="shared" si="0"/>
        <v>11.754325569799937</v>
      </c>
      <c r="D17" s="18">
        <f t="shared" si="0"/>
        <v>36.932987117035111</v>
      </c>
      <c r="E17" s="18">
        <f t="shared" si="0"/>
        <v>1.6094119669887166</v>
      </c>
      <c r="F17" s="18">
        <f t="shared" si="1"/>
        <v>3.9948582126466667</v>
      </c>
      <c r="G17" s="18">
        <f t="shared" si="2"/>
        <v>0</v>
      </c>
      <c r="H17" s="30">
        <f t="shared" si="2"/>
        <v>0</v>
      </c>
      <c r="I17" s="16">
        <f t="shared" si="3"/>
        <v>176.99485821264668</v>
      </c>
    </row>
    <row r="18" spans="1:9" ht="13.5" customHeight="1" x14ac:dyDescent="0.25">
      <c r="A18" s="21" t="s">
        <v>17</v>
      </c>
      <c r="B18" s="22">
        <f t="shared" si="0"/>
        <v>0</v>
      </c>
      <c r="C18" s="22">
        <f t="shared" si="0"/>
        <v>0</v>
      </c>
      <c r="D18" s="22">
        <f t="shared" si="0"/>
        <v>0</v>
      </c>
      <c r="E18" s="22">
        <f t="shared" si="0"/>
        <v>0</v>
      </c>
      <c r="F18" s="22">
        <f t="shared" si="1"/>
        <v>0</v>
      </c>
      <c r="G18" s="22">
        <f t="shared" si="2"/>
        <v>0</v>
      </c>
      <c r="H18" s="23">
        <f t="shared" si="2"/>
        <v>0</v>
      </c>
      <c r="I18" s="24">
        <f t="shared" si="3"/>
        <v>0</v>
      </c>
    </row>
    <row r="19" spans="1:9" ht="13.5" customHeight="1" x14ac:dyDescent="0.25">
      <c r="A19" s="29" t="s">
        <v>136</v>
      </c>
      <c r="B19" s="18">
        <f t="shared" si="0"/>
        <v>1702.9913708018325</v>
      </c>
      <c r="C19" s="18">
        <f t="shared" si="0"/>
        <v>365.18395916151019</v>
      </c>
      <c r="D19" s="18">
        <f t="shared" si="0"/>
        <v>680.26765953658469</v>
      </c>
      <c r="E19" s="18">
        <f t="shared" si="0"/>
        <v>36.521225198424794</v>
      </c>
      <c r="F19" s="18">
        <f t="shared" si="1"/>
        <v>0</v>
      </c>
      <c r="G19" s="18">
        <f t="shared" si="2"/>
        <v>0</v>
      </c>
      <c r="H19" s="30">
        <f t="shared" si="2"/>
        <v>0</v>
      </c>
      <c r="I19" s="16">
        <f t="shared" si="3"/>
        <v>2784.9642146983524</v>
      </c>
    </row>
    <row r="20" spans="1:9" ht="13.5" customHeight="1" x14ac:dyDescent="0.25">
      <c r="A20" s="21" t="s">
        <v>18</v>
      </c>
      <c r="B20" s="22">
        <f t="shared" si="0"/>
        <v>0</v>
      </c>
      <c r="C20" s="22">
        <f t="shared" si="0"/>
        <v>0</v>
      </c>
      <c r="D20" s="22">
        <f t="shared" si="0"/>
        <v>0</v>
      </c>
      <c r="E20" s="22">
        <f t="shared" si="0"/>
        <v>0</v>
      </c>
      <c r="F20" s="22">
        <f t="shared" si="1"/>
        <v>0</v>
      </c>
      <c r="G20" s="22">
        <f t="shared" si="2"/>
        <v>0</v>
      </c>
      <c r="H20" s="23">
        <f t="shared" si="2"/>
        <v>0</v>
      </c>
      <c r="I20" s="24">
        <f t="shared" si="3"/>
        <v>0</v>
      </c>
    </row>
    <row r="21" spans="1:9" ht="13.5" customHeight="1" x14ac:dyDescent="0.25">
      <c r="A21" s="29" t="s">
        <v>19</v>
      </c>
      <c r="B21" s="18">
        <f t="shared" si="0"/>
        <v>0</v>
      </c>
      <c r="C21" s="18">
        <f t="shared" si="0"/>
        <v>0</v>
      </c>
      <c r="D21" s="18">
        <f t="shared" si="0"/>
        <v>0</v>
      </c>
      <c r="E21" s="18">
        <f t="shared" si="0"/>
        <v>0</v>
      </c>
      <c r="F21" s="18">
        <f t="shared" si="1"/>
        <v>0</v>
      </c>
      <c r="G21" s="18">
        <f t="shared" si="2"/>
        <v>0</v>
      </c>
      <c r="H21" s="30">
        <f t="shared" si="2"/>
        <v>0</v>
      </c>
      <c r="I21" s="16">
        <f t="shared" si="3"/>
        <v>0</v>
      </c>
    </row>
    <row r="22" spans="1:9" ht="13.5" customHeight="1" x14ac:dyDescent="0.25">
      <c r="A22" s="21" t="s">
        <v>20</v>
      </c>
      <c r="B22" s="22">
        <f t="shared" si="0"/>
        <v>8.9065667307880929</v>
      </c>
      <c r="C22" s="22">
        <f t="shared" si="0"/>
        <v>3.7596308239991485</v>
      </c>
      <c r="D22" s="22">
        <f t="shared" si="0"/>
        <v>1.3338024396572026</v>
      </c>
      <c r="E22" s="22">
        <f t="shared" si="0"/>
        <v>5.5555555308641965E-9</v>
      </c>
      <c r="F22" s="22">
        <f t="shared" si="1"/>
        <v>0</v>
      </c>
      <c r="G22" s="22">
        <f t="shared" si="2"/>
        <v>0</v>
      </c>
      <c r="H22" s="23">
        <f t="shared" si="2"/>
        <v>0</v>
      </c>
      <c r="I22" s="24">
        <f t="shared" si="3"/>
        <v>14</v>
      </c>
    </row>
    <row r="23" spans="1:9" ht="13.5" customHeight="1" x14ac:dyDescent="0.25">
      <c r="A23" s="32" t="s">
        <v>58</v>
      </c>
      <c r="B23" s="18">
        <f t="shared" si="0"/>
        <v>3907.4565087162719</v>
      </c>
      <c r="C23" s="18">
        <f t="shared" si="0"/>
        <v>8.5827870382622002</v>
      </c>
      <c r="D23" s="18">
        <f t="shared" si="0"/>
        <v>489.96070420546641</v>
      </c>
      <c r="E23" s="18">
        <f t="shared" si="0"/>
        <v>3.9999998400000067E-8</v>
      </c>
      <c r="F23" s="18">
        <f t="shared" si="1"/>
        <v>0</v>
      </c>
      <c r="G23" s="18">
        <f t="shared" si="2"/>
        <v>0</v>
      </c>
      <c r="H23" s="30">
        <f t="shared" si="2"/>
        <v>0</v>
      </c>
      <c r="I23" s="16">
        <f t="shared" si="3"/>
        <v>4406</v>
      </c>
    </row>
    <row r="24" spans="1:9" ht="13.5" customHeight="1" x14ac:dyDescent="0.25">
      <c r="A24" s="21" t="s">
        <v>21</v>
      </c>
      <c r="B24" s="22">
        <f t="shared" ref="B24:E27" si="4">B50+B102</f>
        <v>67.443048641290346</v>
      </c>
      <c r="C24" s="22">
        <f t="shared" si="4"/>
        <v>0.25</v>
      </c>
      <c r="D24" s="22">
        <f t="shared" si="4"/>
        <v>9.4343280394106728</v>
      </c>
      <c r="E24" s="22">
        <f t="shared" si="4"/>
        <v>0.25</v>
      </c>
      <c r="F24" s="22">
        <f t="shared" si="1"/>
        <v>15.251543719298979</v>
      </c>
      <c r="G24" s="22">
        <f t="shared" ref="G24:H27" si="5">G50+G102</f>
        <v>0</v>
      </c>
      <c r="H24" s="23">
        <f t="shared" si="5"/>
        <v>0</v>
      </c>
      <c r="I24" s="24">
        <f t="shared" si="3"/>
        <v>92.628920399999998</v>
      </c>
    </row>
    <row r="25" spans="1:9" ht="13.5" customHeight="1" x14ac:dyDescent="0.25">
      <c r="A25" s="32" t="s">
        <v>22</v>
      </c>
      <c r="B25" s="18">
        <f t="shared" si="4"/>
        <v>96.388754982563896</v>
      </c>
      <c r="C25" s="18">
        <f t="shared" si="4"/>
        <v>0</v>
      </c>
      <c r="D25" s="18">
        <f t="shared" si="4"/>
        <v>50.45024023120682</v>
      </c>
      <c r="E25" s="18">
        <f t="shared" si="4"/>
        <v>0</v>
      </c>
      <c r="F25" s="18">
        <f t="shared" si="1"/>
        <v>0</v>
      </c>
      <c r="G25" s="18">
        <f t="shared" si="5"/>
        <v>0</v>
      </c>
      <c r="H25" s="30">
        <f t="shared" si="5"/>
        <v>0</v>
      </c>
      <c r="I25" s="16">
        <f t="shared" si="3"/>
        <v>146.83899521377072</v>
      </c>
    </row>
    <row r="26" spans="1:9" ht="13.5" customHeight="1" x14ac:dyDescent="0.25">
      <c r="A26" s="21" t="s">
        <v>23</v>
      </c>
      <c r="B26" s="22">
        <f t="shared" si="4"/>
        <v>154.16633617279038</v>
      </c>
      <c r="C26" s="22">
        <f t="shared" si="4"/>
        <v>0.80370343667869637</v>
      </c>
      <c r="D26" s="22">
        <f t="shared" si="4"/>
        <v>10.361976382838641</v>
      </c>
      <c r="E26" s="22">
        <f t="shared" si="4"/>
        <v>7.6923065965375233E-9</v>
      </c>
      <c r="F26" s="22">
        <f t="shared" si="1"/>
        <v>0</v>
      </c>
      <c r="G26" s="22">
        <f t="shared" si="5"/>
        <v>0</v>
      </c>
      <c r="H26" s="23">
        <f t="shared" si="5"/>
        <v>0</v>
      </c>
      <c r="I26" s="24">
        <f t="shared" si="3"/>
        <v>165.33201600000001</v>
      </c>
    </row>
    <row r="27" spans="1:9" ht="13.5" customHeight="1" thickBot="1" x14ac:dyDescent="0.3">
      <c r="A27" s="32" t="s">
        <v>24</v>
      </c>
      <c r="B27" s="18">
        <f t="shared" si="4"/>
        <v>845.83409553996546</v>
      </c>
      <c r="C27" s="18">
        <f t="shared" si="4"/>
        <v>7.6263749400270733</v>
      </c>
      <c r="D27" s="18">
        <f t="shared" si="4"/>
        <v>1108.5975740111487</v>
      </c>
      <c r="E27" s="18">
        <f t="shared" si="4"/>
        <v>992.68118096630485</v>
      </c>
      <c r="F27" s="18">
        <f t="shared" si="1"/>
        <v>61.97760000000001</v>
      </c>
      <c r="G27" s="18">
        <f t="shared" si="5"/>
        <v>355.61495501183811</v>
      </c>
      <c r="H27" s="30">
        <f t="shared" si="5"/>
        <v>5.512219530716191</v>
      </c>
      <c r="I27" s="16">
        <f t="shared" si="3"/>
        <v>3377.8440000000005</v>
      </c>
    </row>
    <row r="28" spans="1:9" ht="13.5" customHeight="1" x14ac:dyDescent="0.25">
      <c r="A28" s="128" t="s">
        <v>25</v>
      </c>
      <c r="B28" s="129">
        <f>SUM(B7:B27)</f>
        <v>11266.597888071883</v>
      </c>
      <c r="C28" s="129">
        <f t="shared" ref="C28:I28" si="6">SUM(C7:C27)</f>
        <v>695.7725147401386</v>
      </c>
      <c r="D28" s="129">
        <f t="shared" si="6"/>
        <v>2899.8961541284229</v>
      </c>
      <c r="E28" s="129">
        <f t="shared" si="6"/>
        <v>1219.4149689097121</v>
      </c>
      <c r="F28" s="129">
        <f t="shared" si="6"/>
        <v>8551.0941838417457</v>
      </c>
      <c r="G28" s="129">
        <f t="shared" si="6"/>
        <v>355.61495501183811</v>
      </c>
      <c r="H28" s="129">
        <f t="shared" si="6"/>
        <v>5.512219530716191</v>
      </c>
      <c r="I28" s="129">
        <f t="shared" si="6"/>
        <v>24993.902884234456</v>
      </c>
    </row>
    <row r="29" spans="1:9" ht="13.5" customHeight="1" thickBot="1" x14ac:dyDescent="0.35">
      <c r="A29" s="61" t="s">
        <v>86</v>
      </c>
      <c r="B29" s="98">
        <f>IF($I28=0,"-",B28/$I28)</f>
        <v>0.45077385233734657</v>
      </c>
      <c r="C29" s="98">
        <f t="shared" ref="C29:H29" si="7">IF($I28=0,"-",C28/$I28)</f>
        <v>2.783768977429351E-2</v>
      </c>
      <c r="D29" s="98">
        <f t="shared" si="7"/>
        <v>0.11602414267031527</v>
      </c>
      <c r="E29" s="98">
        <f t="shared" si="7"/>
        <v>4.8788497521085002E-2</v>
      </c>
      <c r="F29" s="98">
        <f t="shared" si="7"/>
        <v>0.34212720692115545</v>
      </c>
      <c r="G29" s="98">
        <f t="shared" si="7"/>
        <v>1.4228068207632803E-2</v>
      </c>
      <c r="H29" s="98">
        <f t="shared" si="7"/>
        <v>2.2054256817142251E-4</v>
      </c>
      <c r="I29" s="100">
        <f>SUM(B29:H29)</f>
        <v>1</v>
      </c>
    </row>
    <row r="30" spans="1:9" ht="13.5" customHeight="1" thickBot="1" x14ac:dyDescent="0.3"/>
    <row r="31" spans="1:9" ht="27.6" x14ac:dyDescent="0.25">
      <c r="A31" s="238" t="s">
        <v>51</v>
      </c>
      <c r="B31" s="8" t="s">
        <v>0</v>
      </c>
      <c r="C31" s="8" t="s">
        <v>1</v>
      </c>
      <c r="D31" s="8" t="s">
        <v>2</v>
      </c>
      <c r="E31" s="8" t="s">
        <v>3</v>
      </c>
      <c r="F31" s="8" t="s">
        <v>26</v>
      </c>
      <c r="G31" s="8" t="s">
        <v>4</v>
      </c>
      <c r="H31" s="8" t="s">
        <v>85</v>
      </c>
      <c r="I31" s="9" t="s">
        <v>5</v>
      </c>
    </row>
    <row r="32" spans="1:9" ht="13.5" customHeight="1" x14ac:dyDescent="0.25">
      <c r="A32" s="239" t="s">
        <v>51</v>
      </c>
      <c r="B32" s="204" t="s">
        <v>66</v>
      </c>
      <c r="C32" s="205"/>
      <c r="D32" s="205"/>
      <c r="E32" s="205"/>
      <c r="F32" s="205"/>
      <c r="G32" s="205"/>
      <c r="H32" s="205"/>
      <c r="I32" s="206"/>
    </row>
    <row r="33" spans="1:9" ht="13.5" customHeight="1" x14ac:dyDescent="0.25">
      <c r="A33" s="13" t="s">
        <v>6</v>
      </c>
      <c r="B33" s="14">
        <f>B111+B137+B163+B189+B215+B241+B267+B293+B319+B345+B371+B397+B423</f>
        <v>0</v>
      </c>
      <c r="C33" s="14">
        <f t="shared" ref="C33:E33" si="8">C111+C137+C163+C189+C215+C241+C267+C293+C319+C345+C371+C397+C423</f>
        <v>0</v>
      </c>
      <c r="D33" s="14">
        <f t="shared" si="8"/>
        <v>0</v>
      </c>
      <c r="E33" s="14">
        <f t="shared" si="8"/>
        <v>0</v>
      </c>
      <c r="F33" s="213"/>
      <c r="G33" s="14">
        <f t="shared" ref="G33:H48" si="9">G111+G137+G163+G189+G215+G241+G267+G293+G319+G345+G371+G397+G423</f>
        <v>0</v>
      </c>
      <c r="H33" s="15">
        <f t="shared" si="9"/>
        <v>0</v>
      </c>
      <c r="I33" s="16">
        <f>SUM(B33:E33,G33:H33)</f>
        <v>0</v>
      </c>
    </row>
    <row r="34" spans="1:9" ht="13.5" customHeight="1" x14ac:dyDescent="0.25">
      <c r="A34" s="21" t="s">
        <v>7</v>
      </c>
      <c r="B34" s="22">
        <f t="shared" ref="B34:E49" si="10">B112+B138+B164+B190+B216+B242+B268+B294+B320+B346+B372+B398+B424</f>
        <v>0</v>
      </c>
      <c r="C34" s="22">
        <f t="shared" si="10"/>
        <v>0</v>
      </c>
      <c r="D34" s="22">
        <f t="shared" si="10"/>
        <v>0</v>
      </c>
      <c r="E34" s="22">
        <f t="shared" si="10"/>
        <v>0</v>
      </c>
      <c r="F34" s="214"/>
      <c r="G34" s="22">
        <f t="shared" si="9"/>
        <v>0</v>
      </c>
      <c r="H34" s="23">
        <f t="shared" si="9"/>
        <v>0</v>
      </c>
      <c r="I34" s="24">
        <f t="shared" ref="I34:I53" si="11">SUM(B34:E34,G34:H34)</f>
        <v>0</v>
      </c>
    </row>
    <row r="35" spans="1:9" ht="13.5" customHeight="1" x14ac:dyDescent="0.25">
      <c r="A35" s="29" t="s">
        <v>8</v>
      </c>
      <c r="B35" s="18">
        <f t="shared" si="10"/>
        <v>0</v>
      </c>
      <c r="C35" s="18">
        <f t="shared" si="10"/>
        <v>0</v>
      </c>
      <c r="D35" s="18">
        <f t="shared" si="10"/>
        <v>0</v>
      </c>
      <c r="E35" s="18">
        <f t="shared" si="10"/>
        <v>0</v>
      </c>
      <c r="F35" s="214"/>
      <c r="G35" s="18">
        <f t="shared" si="9"/>
        <v>0</v>
      </c>
      <c r="H35" s="30">
        <f t="shared" si="9"/>
        <v>0</v>
      </c>
      <c r="I35" s="16">
        <f t="shared" si="11"/>
        <v>0</v>
      </c>
    </row>
    <row r="36" spans="1:9" ht="13.5" customHeight="1" x14ac:dyDescent="0.25">
      <c r="A36" s="21" t="s">
        <v>9</v>
      </c>
      <c r="B36" s="22">
        <f t="shared" si="10"/>
        <v>0</v>
      </c>
      <c r="C36" s="22">
        <f t="shared" si="10"/>
        <v>0</v>
      </c>
      <c r="D36" s="22">
        <f t="shared" si="10"/>
        <v>0</v>
      </c>
      <c r="E36" s="22">
        <f t="shared" si="10"/>
        <v>0</v>
      </c>
      <c r="F36" s="214"/>
      <c r="G36" s="22">
        <f t="shared" si="9"/>
        <v>0</v>
      </c>
      <c r="H36" s="23">
        <f t="shared" si="9"/>
        <v>0</v>
      </c>
      <c r="I36" s="24">
        <f t="shared" si="11"/>
        <v>0</v>
      </c>
    </row>
    <row r="37" spans="1:9" ht="13.5" customHeight="1" x14ac:dyDescent="0.25">
      <c r="A37" s="29" t="s">
        <v>10</v>
      </c>
      <c r="B37" s="18">
        <f t="shared" si="10"/>
        <v>0</v>
      </c>
      <c r="C37" s="18">
        <f t="shared" si="10"/>
        <v>0</v>
      </c>
      <c r="D37" s="18">
        <f t="shared" si="10"/>
        <v>0</v>
      </c>
      <c r="E37" s="18">
        <f t="shared" si="10"/>
        <v>0</v>
      </c>
      <c r="F37" s="214"/>
      <c r="G37" s="18">
        <f t="shared" si="9"/>
        <v>0</v>
      </c>
      <c r="H37" s="30">
        <f t="shared" si="9"/>
        <v>0</v>
      </c>
      <c r="I37" s="16">
        <f t="shared" si="11"/>
        <v>0</v>
      </c>
    </row>
    <row r="38" spans="1:9" ht="13.5" customHeight="1" x14ac:dyDescent="0.25">
      <c r="A38" s="21" t="s">
        <v>11</v>
      </c>
      <c r="B38" s="22">
        <f t="shared" si="10"/>
        <v>6.9943870162647596E-8</v>
      </c>
      <c r="C38" s="22">
        <f t="shared" si="10"/>
        <v>4.6628884717350591E-8</v>
      </c>
      <c r="D38" s="22">
        <f t="shared" si="10"/>
        <v>4.6628884717350591E-8</v>
      </c>
      <c r="E38" s="22">
        <f t="shared" si="10"/>
        <v>0.46588001110331578</v>
      </c>
      <c r="F38" s="214"/>
      <c r="G38" s="22">
        <f t="shared" si="9"/>
        <v>0</v>
      </c>
      <c r="H38" s="23">
        <f t="shared" si="9"/>
        <v>0</v>
      </c>
      <c r="I38" s="24">
        <f t="shared" si="11"/>
        <v>0.46588017430495537</v>
      </c>
    </row>
    <row r="39" spans="1:9" ht="13.5" customHeight="1" x14ac:dyDescent="0.25">
      <c r="A39" s="29" t="s">
        <v>12</v>
      </c>
      <c r="B39" s="18">
        <f t="shared" si="10"/>
        <v>0</v>
      </c>
      <c r="C39" s="18">
        <f t="shared" si="10"/>
        <v>0</v>
      </c>
      <c r="D39" s="18">
        <f t="shared" si="10"/>
        <v>0</v>
      </c>
      <c r="E39" s="18">
        <f t="shared" si="10"/>
        <v>0</v>
      </c>
      <c r="F39" s="214"/>
      <c r="G39" s="18">
        <f t="shared" si="9"/>
        <v>0</v>
      </c>
      <c r="H39" s="30">
        <f t="shared" si="9"/>
        <v>0</v>
      </c>
      <c r="I39" s="16">
        <f t="shared" si="11"/>
        <v>0</v>
      </c>
    </row>
    <row r="40" spans="1:9" ht="13.5" customHeight="1" x14ac:dyDescent="0.25">
      <c r="A40" s="21" t="s">
        <v>13</v>
      </c>
      <c r="B40" s="22">
        <f t="shared" si="10"/>
        <v>5.2783110603499254E-8</v>
      </c>
      <c r="C40" s="22">
        <f t="shared" si="10"/>
        <v>0.13666841170939936</v>
      </c>
      <c r="D40" s="22">
        <f t="shared" si="10"/>
        <v>3.9587332782147916E-8</v>
      </c>
      <c r="E40" s="22">
        <f t="shared" si="10"/>
        <v>125.80299222250457</v>
      </c>
      <c r="F40" s="214"/>
      <c r="G40" s="22">
        <f t="shared" si="9"/>
        <v>0</v>
      </c>
      <c r="H40" s="23">
        <f t="shared" si="9"/>
        <v>0</v>
      </c>
      <c r="I40" s="24">
        <f t="shared" si="11"/>
        <v>125.93966072658441</v>
      </c>
    </row>
    <row r="41" spans="1:9" ht="13.5" customHeight="1" x14ac:dyDescent="0.25">
      <c r="A41" s="29" t="s">
        <v>14</v>
      </c>
      <c r="B41" s="18">
        <f t="shared" si="10"/>
        <v>2.0143347402484815</v>
      </c>
      <c r="C41" s="18">
        <f t="shared" si="10"/>
        <v>7.9575767602454633E-2</v>
      </c>
      <c r="D41" s="18">
        <f t="shared" si="10"/>
        <v>0.90608949048239718</v>
      </c>
      <c r="E41" s="18">
        <f t="shared" si="10"/>
        <v>1.6666666555555557E-9</v>
      </c>
      <c r="F41" s="214"/>
      <c r="G41" s="18">
        <f t="shared" si="9"/>
        <v>0</v>
      </c>
      <c r="H41" s="30">
        <f t="shared" si="9"/>
        <v>0</v>
      </c>
      <c r="I41" s="16">
        <f t="shared" si="11"/>
        <v>3</v>
      </c>
    </row>
    <row r="42" spans="1:9" ht="13.5" customHeight="1" x14ac:dyDescent="0.25">
      <c r="A42" s="21" t="s">
        <v>15</v>
      </c>
      <c r="B42" s="22">
        <f t="shared" si="10"/>
        <v>106.37538200462991</v>
      </c>
      <c r="C42" s="22">
        <f t="shared" si="10"/>
        <v>274.9335192795225</v>
      </c>
      <c r="D42" s="22">
        <f t="shared" si="10"/>
        <v>198.69109870815518</v>
      </c>
      <c r="E42" s="22">
        <f t="shared" si="10"/>
        <v>7.6923076804733718E-9</v>
      </c>
      <c r="F42" s="214"/>
      <c r="G42" s="22">
        <f t="shared" si="9"/>
        <v>0</v>
      </c>
      <c r="H42" s="23">
        <f t="shared" si="9"/>
        <v>0</v>
      </c>
      <c r="I42" s="24">
        <f t="shared" si="11"/>
        <v>579.99999999999989</v>
      </c>
    </row>
    <row r="43" spans="1:9" ht="13.5" customHeight="1" x14ac:dyDescent="0.25">
      <c r="A43" s="29" t="s">
        <v>16</v>
      </c>
      <c r="B43" s="18">
        <f t="shared" si="10"/>
        <v>3.470245484900448</v>
      </c>
      <c r="C43" s="18">
        <f t="shared" si="10"/>
        <v>11.330150710204107</v>
      </c>
      <c r="D43" s="18">
        <f t="shared" si="10"/>
        <v>24.058527498317272</v>
      </c>
      <c r="E43" s="18">
        <f t="shared" si="10"/>
        <v>0.14107630657816808</v>
      </c>
      <c r="F43" s="214"/>
      <c r="G43" s="18">
        <f t="shared" si="9"/>
        <v>0</v>
      </c>
      <c r="H43" s="30">
        <f t="shared" si="9"/>
        <v>0</v>
      </c>
      <c r="I43" s="16">
        <f t="shared" si="11"/>
        <v>39</v>
      </c>
    </row>
    <row r="44" spans="1:9" ht="13.5" customHeight="1" x14ac:dyDescent="0.25">
      <c r="A44" s="21" t="s">
        <v>17</v>
      </c>
      <c r="B44" s="22">
        <f t="shared" si="10"/>
        <v>0</v>
      </c>
      <c r="C44" s="22">
        <f t="shared" si="10"/>
        <v>0</v>
      </c>
      <c r="D44" s="22">
        <f t="shared" si="10"/>
        <v>0</v>
      </c>
      <c r="E44" s="22">
        <f t="shared" si="10"/>
        <v>0</v>
      </c>
      <c r="F44" s="214"/>
      <c r="G44" s="22">
        <f t="shared" si="9"/>
        <v>0</v>
      </c>
      <c r="H44" s="23">
        <f t="shared" si="9"/>
        <v>0</v>
      </c>
      <c r="I44" s="24">
        <f t="shared" si="11"/>
        <v>0</v>
      </c>
    </row>
    <row r="45" spans="1:9" ht="13.5" customHeight="1" x14ac:dyDescent="0.25">
      <c r="A45" s="29" t="s">
        <v>136</v>
      </c>
      <c r="B45" s="18">
        <f t="shared" si="10"/>
        <v>140.28831904913068</v>
      </c>
      <c r="C45" s="18">
        <f t="shared" si="10"/>
        <v>314.27886592513283</v>
      </c>
      <c r="D45" s="18">
        <f t="shared" si="10"/>
        <v>279.72915390410327</v>
      </c>
      <c r="E45" s="18">
        <f t="shared" si="10"/>
        <v>28.703661121633278</v>
      </c>
      <c r="F45" s="214"/>
      <c r="G45" s="18">
        <f t="shared" si="9"/>
        <v>0</v>
      </c>
      <c r="H45" s="30">
        <f t="shared" si="9"/>
        <v>0</v>
      </c>
      <c r="I45" s="16">
        <f t="shared" si="11"/>
        <v>763.00000000000011</v>
      </c>
    </row>
    <row r="46" spans="1:9" ht="13.5" customHeight="1" x14ac:dyDescent="0.25">
      <c r="A46" s="21" t="s">
        <v>18</v>
      </c>
      <c r="B46" s="22">
        <f t="shared" si="10"/>
        <v>0</v>
      </c>
      <c r="C46" s="22">
        <f t="shared" si="10"/>
        <v>0</v>
      </c>
      <c r="D46" s="22">
        <f t="shared" si="10"/>
        <v>0</v>
      </c>
      <c r="E46" s="22">
        <f t="shared" si="10"/>
        <v>0</v>
      </c>
      <c r="F46" s="214"/>
      <c r="G46" s="22">
        <f t="shared" si="9"/>
        <v>0</v>
      </c>
      <c r="H46" s="23">
        <f t="shared" si="9"/>
        <v>0</v>
      </c>
      <c r="I46" s="24">
        <f t="shared" si="11"/>
        <v>0</v>
      </c>
    </row>
    <row r="47" spans="1:9" ht="13.5" customHeight="1" x14ac:dyDescent="0.25">
      <c r="A47" s="29" t="s">
        <v>19</v>
      </c>
      <c r="B47" s="18">
        <f t="shared" si="10"/>
        <v>0</v>
      </c>
      <c r="C47" s="18">
        <f t="shared" si="10"/>
        <v>0</v>
      </c>
      <c r="D47" s="18">
        <f t="shared" si="10"/>
        <v>0</v>
      </c>
      <c r="E47" s="18">
        <f t="shared" si="10"/>
        <v>0</v>
      </c>
      <c r="F47" s="214"/>
      <c r="G47" s="18">
        <f t="shared" si="9"/>
        <v>0</v>
      </c>
      <c r="H47" s="30">
        <f t="shared" si="9"/>
        <v>0</v>
      </c>
      <c r="I47" s="16">
        <f t="shared" si="11"/>
        <v>0</v>
      </c>
    </row>
    <row r="48" spans="1:9" ht="13.5" customHeight="1" x14ac:dyDescent="0.25">
      <c r="A48" s="21" t="s">
        <v>20</v>
      </c>
      <c r="B48" s="22">
        <f t="shared" si="10"/>
        <v>6.9836435552946108E-2</v>
      </c>
      <c r="C48" s="22">
        <f t="shared" si="10"/>
        <v>3.7596308239991485</v>
      </c>
      <c r="D48" s="22">
        <f t="shared" si="10"/>
        <v>1.1705327348923495</v>
      </c>
      <c r="E48" s="22">
        <f t="shared" si="10"/>
        <v>5.5555555308641965E-9</v>
      </c>
      <c r="F48" s="214"/>
      <c r="G48" s="22">
        <f t="shared" si="9"/>
        <v>0</v>
      </c>
      <c r="H48" s="23">
        <f t="shared" si="9"/>
        <v>0</v>
      </c>
      <c r="I48" s="24">
        <f t="shared" si="11"/>
        <v>4.9999999999999991</v>
      </c>
    </row>
    <row r="49" spans="1:15" ht="13.5" customHeight="1" x14ac:dyDescent="0.25">
      <c r="A49" s="32" t="s">
        <v>58</v>
      </c>
      <c r="B49" s="18">
        <f t="shared" si="10"/>
        <v>2.8828207205649536</v>
      </c>
      <c r="C49" s="18">
        <f t="shared" si="10"/>
        <v>1.3171708714935475</v>
      </c>
      <c r="D49" s="18">
        <f t="shared" si="10"/>
        <v>3.8000083679415004</v>
      </c>
      <c r="E49" s="18">
        <f t="shared" si="10"/>
        <v>3.9999998400000067E-8</v>
      </c>
      <c r="F49" s="214"/>
      <c r="G49" s="18">
        <f t="shared" ref="G49:H53" si="12">G127+G153+G179+G205+G231+G257+G283+G309+G335+G361+G387+G413+G439</f>
        <v>0</v>
      </c>
      <c r="H49" s="30">
        <f t="shared" si="12"/>
        <v>0</v>
      </c>
      <c r="I49" s="16">
        <f t="shared" si="11"/>
        <v>7.9999999999999991</v>
      </c>
    </row>
    <row r="50" spans="1:15" ht="13.5" customHeight="1" x14ac:dyDescent="0.25">
      <c r="A50" s="21" t="s">
        <v>21</v>
      </c>
      <c r="B50" s="22">
        <f t="shared" ref="B50:E53" si="13">B128+B154+B180+B206+B232+B258+B284+B310+B336+B362+B388+B414+B440</f>
        <v>3.25</v>
      </c>
      <c r="C50" s="22">
        <f t="shared" si="13"/>
        <v>0.25</v>
      </c>
      <c r="D50" s="22">
        <f t="shared" si="13"/>
        <v>0.25</v>
      </c>
      <c r="E50" s="22">
        <f t="shared" si="13"/>
        <v>0.25</v>
      </c>
      <c r="F50" s="214"/>
      <c r="G50" s="22">
        <f t="shared" si="12"/>
        <v>0</v>
      </c>
      <c r="H50" s="23">
        <f t="shared" si="12"/>
        <v>0</v>
      </c>
      <c r="I50" s="24">
        <f t="shared" si="11"/>
        <v>4</v>
      </c>
    </row>
    <row r="51" spans="1:15" ht="13.5" customHeight="1" x14ac:dyDescent="0.25">
      <c r="A51" s="32" t="s">
        <v>22</v>
      </c>
      <c r="B51" s="18">
        <f t="shared" si="13"/>
        <v>0</v>
      </c>
      <c r="C51" s="18">
        <f t="shared" si="13"/>
        <v>0</v>
      </c>
      <c r="D51" s="18">
        <f t="shared" si="13"/>
        <v>0</v>
      </c>
      <c r="E51" s="18">
        <f t="shared" si="13"/>
        <v>0</v>
      </c>
      <c r="F51" s="214"/>
      <c r="G51" s="18">
        <f t="shared" si="12"/>
        <v>0</v>
      </c>
      <c r="H51" s="30">
        <f t="shared" si="12"/>
        <v>0</v>
      </c>
      <c r="I51" s="16">
        <f t="shared" si="11"/>
        <v>0</v>
      </c>
    </row>
    <row r="52" spans="1:15" ht="13.5" customHeight="1" x14ac:dyDescent="0.25">
      <c r="A52" s="21" t="s">
        <v>23</v>
      </c>
      <c r="B52" s="22">
        <f t="shared" si="13"/>
        <v>18.636687799332172</v>
      </c>
      <c r="C52" s="22">
        <f t="shared" si="13"/>
        <v>0.19621837013687732</v>
      </c>
      <c r="D52" s="22">
        <f t="shared" si="13"/>
        <v>1.2766938228386415</v>
      </c>
      <c r="E52" s="22">
        <f t="shared" si="13"/>
        <v>7.6923065965375233E-9</v>
      </c>
      <c r="F52" s="214"/>
      <c r="G52" s="22">
        <f t="shared" si="12"/>
        <v>0</v>
      </c>
      <c r="H52" s="23">
        <f t="shared" si="12"/>
        <v>0</v>
      </c>
      <c r="I52" s="24">
        <f t="shared" si="11"/>
        <v>20.109599999999997</v>
      </c>
    </row>
    <row r="53" spans="1:15" ht="13.5" customHeight="1" thickBot="1" x14ac:dyDescent="0.3">
      <c r="A53" s="32" t="s">
        <v>24</v>
      </c>
      <c r="B53" s="18">
        <f t="shared" si="13"/>
        <v>20.390998830298322</v>
      </c>
      <c r="C53" s="18">
        <f t="shared" si="13"/>
        <v>7.5485480276616146</v>
      </c>
      <c r="D53" s="18">
        <f t="shared" si="13"/>
        <v>109.01793827382673</v>
      </c>
      <c r="E53" s="18">
        <f t="shared" si="13"/>
        <v>663.19927984029096</v>
      </c>
      <c r="F53" s="215"/>
      <c r="G53" s="18">
        <f t="shared" si="12"/>
        <v>95.274067395693294</v>
      </c>
      <c r="H53" s="30">
        <f t="shared" si="12"/>
        <v>4.9939676322291113</v>
      </c>
      <c r="I53" s="16">
        <f t="shared" si="11"/>
        <v>900.42479999999989</v>
      </c>
    </row>
    <row r="54" spans="1:15" ht="13.5" customHeight="1" x14ac:dyDescent="0.25">
      <c r="A54" s="128" t="s">
        <v>25</v>
      </c>
      <c r="B54" s="129">
        <f>SUM(B33:B53)</f>
        <v>297.37862518738484</v>
      </c>
      <c r="C54" s="129">
        <f t="shared" ref="C54:I54" si="14">SUM(C33:C53)</f>
        <v>613.83034823409128</v>
      </c>
      <c r="D54" s="129">
        <f t="shared" si="14"/>
        <v>618.90004288677346</v>
      </c>
      <c r="E54" s="129">
        <f t="shared" si="14"/>
        <v>818.56288956471712</v>
      </c>
      <c r="F54" s="129">
        <f t="shared" si="14"/>
        <v>0</v>
      </c>
      <c r="G54" s="129">
        <f t="shared" si="14"/>
        <v>95.274067395693294</v>
      </c>
      <c r="H54" s="129">
        <f t="shared" si="14"/>
        <v>4.9939676322291113</v>
      </c>
      <c r="I54" s="129">
        <f t="shared" si="14"/>
        <v>2448.9399409008893</v>
      </c>
    </row>
    <row r="55" spans="1:15" ht="13.5" customHeight="1" thickBot="1" x14ac:dyDescent="0.35">
      <c r="A55" s="61" t="s">
        <v>86</v>
      </c>
      <c r="B55" s="98">
        <f>IF($I54=0,"-",B54/$I54)</f>
        <v>0.12143157135898908</v>
      </c>
      <c r="C55" s="98">
        <f t="shared" ref="C55:H55" si="15">IF($I54=0,"-",C54/$I54)</f>
        <v>0.25065145044279119</v>
      </c>
      <c r="D55" s="98">
        <f t="shared" si="15"/>
        <v>0.2527216092768283</v>
      </c>
      <c r="E55" s="98">
        <f t="shared" si="15"/>
        <v>0.33425192504459428</v>
      </c>
      <c r="F55" s="98">
        <f t="shared" si="15"/>
        <v>0</v>
      </c>
      <c r="G55" s="98">
        <f t="shared" si="15"/>
        <v>3.8904207410102885E-2</v>
      </c>
      <c r="H55" s="98">
        <f t="shared" si="15"/>
        <v>2.0392364666942321E-3</v>
      </c>
      <c r="I55" s="100">
        <f>SUM(B55:H55)</f>
        <v>1</v>
      </c>
    </row>
    <row r="56" spans="1:15" ht="14.4" thickBot="1" x14ac:dyDescent="0.3"/>
    <row r="57" spans="1:15" ht="27.6" x14ac:dyDescent="0.25">
      <c r="A57" s="220" t="s">
        <v>50</v>
      </c>
      <c r="B57" s="8" t="s">
        <v>0</v>
      </c>
      <c r="C57" s="8" t="s">
        <v>1</v>
      </c>
      <c r="D57" s="8" t="s">
        <v>2</v>
      </c>
      <c r="E57" s="8" t="s">
        <v>3</v>
      </c>
      <c r="F57" s="8" t="s">
        <v>26</v>
      </c>
      <c r="G57" s="8" t="s">
        <v>4</v>
      </c>
      <c r="H57" s="8" t="s">
        <v>85</v>
      </c>
      <c r="I57" s="9" t="s">
        <v>5</v>
      </c>
      <c r="O57" s="132"/>
    </row>
    <row r="58" spans="1:15" ht="13.5" customHeight="1" x14ac:dyDescent="0.25">
      <c r="A58" s="221" t="s">
        <v>50</v>
      </c>
      <c r="B58" s="204" t="s">
        <v>66</v>
      </c>
      <c r="C58" s="205"/>
      <c r="D58" s="205"/>
      <c r="E58" s="205"/>
      <c r="F58" s="205"/>
      <c r="G58" s="205"/>
      <c r="H58" s="205"/>
      <c r="I58" s="206"/>
    </row>
    <row r="59" spans="1:15" ht="13.5" customHeight="1" x14ac:dyDescent="0.25">
      <c r="A59" s="13" t="s">
        <v>6</v>
      </c>
      <c r="B59" s="224"/>
      <c r="C59" s="225"/>
      <c r="D59" s="225"/>
      <c r="E59" s="226"/>
      <c r="F59" s="183">
        <f>F449+F475+F501+F527+F553</f>
        <v>0</v>
      </c>
      <c r="G59" s="224"/>
      <c r="H59" s="226"/>
      <c r="I59" s="16">
        <f>+F59</f>
        <v>0</v>
      </c>
    </row>
    <row r="60" spans="1:15" ht="13.5" customHeight="1" x14ac:dyDescent="0.25">
      <c r="A60" s="21" t="s">
        <v>7</v>
      </c>
      <c r="B60" s="227"/>
      <c r="C60" s="228"/>
      <c r="D60" s="228"/>
      <c r="E60" s="229"/>
      <c r="F60" s="184">
        <f t="shared" ref="F60:F79" si="16">F450+F476+F502+F528+F554</f>
        <v>0</v>
      </c>
      <c r="G60" s="227"/>
      <c r="H60" s="229"/>
      <c r="I60" s="24">
        <f t="shared" ref="I60:I79" si="17">+F60</f>
        <v>0</v>
      </c>
    </row>
    <row r="61" spans="1:15" ht="13.5" customHeight="1" x14ac:dyDescent="0.25">
      <c r="A61" s="29" t="s">
        <v>8</v>
      </c>
      <c r="B61" s="227"/>
      <c r="C61" s="228"/>
      <c r="D61" s="228"/>
      <c r="E61" s="229"/>
      <c r="F61" s="183">
        <f t="shared" si="16"/>
        <v>0</v>
      </c>
      <c r="G61" s="227"/>
      <c r="H61" s="229"/>
      <c r="I61" s="16">
        <f t="shared" si="17"/>
        <v>0</v>
      </c>
    </row>
    <row r="62" spans="1:15" ht="13.5" customHeight="1" x14ac:dyDescent="0.25">
      <c r="A62" s="21" t="s">
        <v>9</v>
      </c>
      <c r="B62" s="227"/>
      <c r="C62" s="228"/>
      <c r="D62" s="228"/>
      <c r="E62" s="229"/>
      <c r="F62" s="184">
        <f t="shared" si="16"/>
        <v>0</v>
      </c>
      <c r="G62" s="227"/>
      <c r="H62" s="229"/>
      <c r="I62" s="24">
        <f t="shared" si="17"/>
        <v>0</v>
      </c>
    </row>
    <row r="63" spans="1:15" ht="13.5" customHeight="1" x14ac:dyDescent="0.25">
      <c r="A63" s="29" t="s">
        <v>10</v>
      </c>
      <c r="B63" s="227"/>
      <c r="C63" s="228"/>
      <c r="D63" s="228"/>
      <c r="E63" s="229"/>
      <c r="F63" s="183">
        <f t="shared" si="16"/>
        <v>0</v>
      </c>
      <c r="G63" s="227"/>
      <c r="H63" s="229"/>
      <c r="I63" s="16">
        <f t="shared" si="17"/>
        <v>0</v>
      </c>
    </row>
    <row r="64" spans="1:15" ht="13.5" customHeight="1" x14ac:dyDescent="0.25">
      <c r="A64" s="21" t="s">
        <v>11</v>
      </c>
      <c r="B64" s="227"/>
      <c r="C64" s="228"/>
      <c r="D64" s="228"/>
      <c r="E64" s="229"/>
      <c r="F64" s="184">
        <f t="shared" si="16"/>
        <v>3999.6729774629453</v>
      </c>
      <c r="G64" s="227"/>
      <c r="H64" s="229"/>
      <c r="I64" s="24">
        <f t="shared" si="17"/>
        <v>3999.6729774629453</v>
      </c>
    </row>
    <row r="65" spans="1:9" ht="13.5" customHeight="1" x14ac:dyDescent="0.25">
      <c r="A65" s="29" t="s">
        <v>12</v>
      </c>
      <c r="B65" s="227"/>
      <c r="C65" s="228"/>
      <c r="D65" s="228"/>
      <c r="E65" s="229"/>
      <c r="F65" s="183">
        <f t="shared" si="16"/>
        <v>0</v>
      </c>
      <c r="G65" s="227"/>
      <c r="H65" s="229"/>
      <c r="I65" s="16">
        <f t="shared" si="17"/>
        <v>0</v>
      </c>
    </row>
    <row r="66" spans="1:9" ht="13.5" customHeight="1" x14ac:dyDescent="0.25">
      <c r="A66" s="21" t="s">
        <v>13</v>
      </c>
      <c r="B66" s="227"/>
      <c r="C66" s="228"/>
      <c r="D66" s="228"/>
      <c r="E66" s="229"/>
      <c r="F66" s="184">
        <f t="shared" si="16"/>
        <v>3757.2093918429528</v>
      </c>
      <c r="G66" s="227"/>
      <c r="H66" s="229"/>
      <c r="I66" s="24">
        <f t="shared" si="17"/>
        <v>3757.2093918429528</v>
      </c>
    </row>
    <row r="67" spans="1:9" ht="13.5" customHeight="1" x14ac:dyDescent="0.25">
      <c r="A67" s="29" t="s">
        <v>14</v>
      </c>
      <c r="B67" s="227"/>
      <c r="C67" s="228"/>
      <c r="D67" s="228"/>
      <c r="E67" s="229"/>
      <c r="F67" s="183">
        <f t="shared" si="16"/>
        <v>0</v>
      </c>
      <c r="G67" s="227"/>
      <c r="H67" s="229"/>
      <c r="I67" s="16">
        <f t="shared" si="17"/>
        <v>0</v>
      </c>
    </row>
    <row r="68" spans="1:9" ht="13.5" customHeight="1" x14ac:dyDescent="0.25">
      <c r="A68" s="21" t="s">
        <v>15</v>
      </c>
      <c r="B68" s="227"/>
      <c r="C68" s="228"/>
      <c r="D68" s="228"/>
      <c r="E68" s="229"/>
      <c r="F68" s="184">
        <f t="shared" si="16"/>
        <v>0</v>
      </c>
      <c r="G68" s="227"/>
      <c r="H68" s="229"/>
      <c r="I68" s="24">
        <f t="shared" si="17"/>
        <v>0</v>
      </c>
    </row>
    <row r="69" spans="1:9" ht="13.5" customHeight="1" x14ac:dyDescent="0.25">
      <c r="A69" s="29" t="s">
        <v>16</v>
      </c>
      <c r="B69" s="227"/>
      <c r="C69" s="228"/>
      <c r="D69" s="228"/>
      <c r="E69" s="229"/>
      <c r="F69" s="183">
        <f t="shared" si="16"/>
        <v>3.9948582126466667</v>
      </c>
      <c r="G69" s="227"/>
      <c r="H69" s="229"/>
      <c r="I69" s="16">
        <f t="shared" si="17"/>
        <v>3.9948582126466667</v>
      </c>
    </row>
    <row r="70" spans="1:9" ht="13.5" customHeight="1" x14ac:dyDescent="0.25">
      <c r="A70" s="21" t="s">
        <v>17</v>
      </c>
      <c r="B70" s="227"/>
      <c r="C70" s="228"/>
      <c r="D70" s="228"/>
      <c r="E70" s="229"/>
      <c r="F70" s="184">
        <f t="shared" si="16"/>
        <v>0</v>
      </c>
      <c r="G70" s="227"/>
      <c r="H70" s="229"/>
      <c r="I70" s="24">
        <f t="shared" si="17"/>
        <v>0</v>
      </c>
    </row>
    <row r="71" spans="1:9" ht="13.5" customHeight="1" x14ac:dyDescent="0.25">
      <c r="A71" s="29" t="s">
        <v>136</v>
      </c>
      <c r="B71" s="227"/>
      <c r="C71" s="228"/>
      <c r="D71" s="228"/>
      <c r="E71" s="229"/>
      <c r="F71" s="183">
        <f t="shared" si="16"/>
        <v>0</v>
      </c>
      <c r="G71" s="227"/>
      <c r="H71" s="229"/>
      <c r="I71" s="16">
        <f t="shared" si="17"/>
        <v>0</v>
      </c>
    </row>
    <row r="72" spans="1:9" ht="13.5" customHeight="1" x14ac:dyDescent="0.25">
      <c r="A72" s="21" t="s">
        <v>18</v>
      </c>
      <c r="B72" s="227"/>
      <c r="C72" s="228"/>
      <c r="D72" s="228"/>
      <c r="E72" s="229"/>
      <c r="F72" s="184">
        <f t="shared" si="16"/>
        <v>0</v>
      </c>
      <c r="G72" s="227"/>
      <c r="H72" s="229"/>
      <c r="I72" s="24">
        <f t="shared" si="17"/>
        <v>0</v>
      </c>
    </row>
    <row r="73" spans="1:9" ht="13.5" customHeight="1" x14ac:dyDescent="0.25">
      <c r="A73" s="29" t="s">
        <v>19</v>
      </c>
      <c r="B73" s="227"/>
      <c r="C73" s="228"/>
      <c r="D73" s="228"/>
      <c r="E73" s="229"/>
      <c r="F73" s="183">
        <f t="shared" si="16"/>
        <v>0</v>
      </c>
      <c r="G73" s="227"/>
      <c r="H73" s="229"/>
      <c r="I73" s="16">
        <f t="shared" si="17"/>
        <v>0</v>
      </c>
    </row>
    <row r="74" spans="1:9" ht="13.5" customHeight="1" x14ac:dyDescent="0.25">
      <c r="A74" s="21" t="s">
        <v>20</v>
      </c>
      <c r="B74" s="227"/>
      <c r="C74" s="228"/>
      <c r="D74" s="228"/>
      <c r="E74" s="229"/>
      <c r="F74" s="184">
        <f t="shared" si="16"/>
        <v>0</v>
      </c>
      <c r="G74" s="227"/>
      <c r="H74" s="229"/>
      <c r="I74" s="24">
        <f t="shared" si="17"/>
        <v>0</v>
      </c>
    </row>
    <row r="75" spans="1:9" ht="13.5" customHeight="1" x14ac:dyDescent="0.25">
      <c r="A75" s="32" t="s">
        <v>58</v>
      </c>
      <c r="B75" s="227"/>
      <c r="C75" s="228"/>
      <c r="D75" s="228"/>
      <c r="E75" s="229"/>
      <c r="F75" s="183">
        <f t="shared" si="16"/>
        <v>0</v>
      </c>
      <c r="G75" s="227"/>
      <c r="H75" s="229"/>
      <c r="I75" s="16">
        <f t="shared" si="17"/>
        <v>0</v>
      </c>
    </row>
    <row r="76" spans="1:9" ht="13.5" customHeight="1" x14ac:dyDescent="0.25">
      <c r="A76" s="21" t="s">
        <v>21</v>
      </c>
      <c r="B76" s="227"/>
      <c r="C76" s="228"/>
      <c r="D76" s="228"/>
      <c r="E76" s="229"/>
      <c r="F76" s="184">
        <f t="shared" si="16"/>
        <v>6</v>
      </c>
      <c r="G76" s="227"/>
      <c r="H76" s="229"/>
      <c r="I76" s="24">
        <f t="shared" si="17"/>
        <v>6</v>
      </c>
    </row>
    <row r="77" spans="1:9" ht="13.5" customHeight="1" x14ac:dyDescent="0.25">
      <c r="A77" s="32" t="s">
        <v>22</v>
      </c>
      <c r="B77" s="227"/>
      <c r="C77" s="228"/>
      <c r="D77" s="228"/>
      <c r="E77" s="229"/>
      <c r="F77" s="183">
        <f t="shared" si="16"/>
        <v>0</v>
      </c>
      <c r="G77" s="227"/>
      <c r="H77" s="229"/>
      <c r="I77" s="16">
        <f t="shared" si="17"/>
        <v>0</v>
      </c>
    </row>
    <row r="78" spans="1:9" ht="13.5" customHeight="1" x14ac:dyDescent="0.25">
      <c r="A78" s="21" t="s">
        <v>23</v>
      </c>
      <c r="B78" s="227"/>
      <c r="C78" s="228"/>
      <c r="D78" s="228"/>
      <c r="E78" s="229"/>
      <c r="F78" s="184">
        <f t="shared" si="16"/>
        <v>0</v>
      </c>
      <c r="G78" s="227"/>
      <c r="H78" s="229"/>
      <c r="I78" s="24">
        <f t="shared" si="17"/>
        <v>0</v>
      </c>
    </row>
    <row r="79" spans="1:9" ht="13.5" customHeight="1" thickBot="1" x14ac:dyDescent="0.3">
      <c r="A79" s="32" t="s">
        <v>24</v>
      </c>
      <c r="B79" s="230"/>
      <c r="C79" s="231"/>
      <c r="D79" s="231"/>
      <c r="E79" s="232"/>
      <c r="F79" s="183">
        <f t="shared" si="16"/>
        <v>61.97760000000001</v>
      </c>
      <c r="G79" s="230"/>
      <c r="H79" s="232"/>
      <c r="I79" s="16">
        <f t="shared" si="17"/>
        <v>61.97760000000001</v>
      </c>
    </row>
    <row r="80" spans="1:9" ht="13.5" customHeight="1" x14ac:dyDescent="0.25">
      <c r="A80" s="128" t="s">
        <v>25</v>
      </c>
      <c r="B80" s="129">
        <v>0</v>
      </c>
      <c r="C80" s="129">
        <v>0</v>
      </c>
      <c r="D80" s="129">
        <v>0</v>
      </c>
      <c r="E80" s="129">
        <v>0</v>
      </c>
      <c r="F80" s="129">
        <f t="shared" ref="F80" si="18">SUM(F59:F79)</f>
        <v>7828.8548275185449</v>
      </c>
      <c r="G80" s="129">
        <v>0</v>
      </c>
      <c r="H80" s="129">
        <v>0</v>
      </c>
      <c r="I80" s="129">
        <f t="shared" ref="I80" si="19">SUM(I59:I79)</f>
        <v>7828.8548275185449</v>
      </c>
    </row>
    <row r="81" spans="1:9" ht="15" thickBot="1" x14ac:dyDescent="0.35">
      <c r="A81" s="61" t="s">
        <v>86</v>
      </c>
      <c r="B81" s="98">
        <f>IF($I80=0,"-",B80/$I80)</f>
        <v>0</v>
      </c>
      <c r="C81" s="98">
        <f t="shared" ref="C81:H81" si="20">IF($I80=0,"-",C80/$I80)</f>
        <v>0</v>
      </c>
      <c r="D81" s="98">
        <f t="shared" si="20"/>
        <v>0</v>
      </c>
      <c r="E81" s="98">
        <f t="shared" si="20"/>
        <v>0</v>
      </c>
      <c r="F81" s="98">
        <f t="shared" si="20"/>
        <v>1</v>
      </c>
      <c r="G81" s="98">
        <f t="shared" si="20"/>
        <v>0</v>
      </c>
      <c r="H81" s="98">
        <f t="shared" si="20"/>
        <v>0</v>
      </c>
      <c r="I81" s="100">
        <f>SUM(B81:H81)</f>
        <v>1</v>
      </c>
    </row>
    <row r="82" spans="1:9" ht="14.4" thickBot="1" x14ac:dyDescent="0.3">
      <c r="A82" s="105"/>
      <c r="B82" s="105"/>
      <c r="C82" s="105"/>
      <c r="D82" s="105"/>
      <c r="E82" s="105"/>
      <c r="F82" s="173">
        <f>+F80-F470-F496-F522-F548-F574</f>
        <v>1.1510792319313623E-12</v>
      </c>
      <c r="G82" s="105"/>
      <c r="H82" s="105"/>
      <c r="I82" s="173">
        <f>+I80-I470-I496-I522-I548-I574</f>
        <v>1.1510792319313623E-12</v>
      </c>
    </row>
    <row r="83" spans="1:9" ht="27.6" x14ac:dyDescent="0.25">
      <c r="A83" s="244" t="s">
        <v>52</v>
      </c>
      <c r="B83" s="8" t="s">
        <v>0</v>
      </c>
      <c r="C83" s="8" t="s">
        <v>1</v>
      </c>
      <c r="D83" s="8" t="s">
        <v>2</v>
      </c>
      <c r="E83" s="8" t="s">
        <v>3</v>
      </c>
      <c r="F83" s="8" t="s">
        <v>26</v>
      </c>
      <c r="G83" s="8" t="s">
        <v>4</v>
      </c>
      <c r="H83" s="8" t="s">
        <v>85</v>
      </c>
      <c r="I83" s="9" t="s">
        <v>5</v>
      </c>
    </row>
    <row r="84" spans="1:9" ht="15" customHeight="1" x14ac:dyDescent="0.25">
      <c r="A84" s="279"/>
      <c r="B84" s="204" t="s">
        <v>66</v>
      </c>
      <c r="C84" s="205"/>
      <c r="D84" s="205"/>
      <c r="E84" s="205"/>
      <c r="F84" s="205"/>
      <c r="G84" s="205"/>
      <c r="H84" s="205"/>
      <c r="I84" s="206"/>
    </row>
    <row r="85" spans="1:9" x14ac:dyDescent="0.25">
      <c r="A85" s="13" t="s">
        <v>6</v>
      </c>
      <c r="B85" s="14">
        <f>B579+B605+B631</f>
        <v>396.26204445069141</v>
      </c>
      <c r="C85" s="14">
        <f t="shared" ref="C85:H85" si="21">C579+C605+C631</f>
        <v>0</v>
      </c>
      <c r="D85" s="14">
        <f t="shared" si="21"/>
        <v>29.737955549308612</v>
      </c>
      <c r="E85" s="14">
        <f t="shared" si="21"/>
        <v>0</v>
      </c>
      <c r="F85" s="14">
        <f t="shared" si="21"/>
        <v>0</v>
      </c>
      <c r="G85" s="14">
        <f t="shared" si="21"/>
        <v>0</v>
      </c>
      <c r="H85" s="14">
        <f t="shared" si="21"/>
        <v>0</v>
      </c>
      <c r="I85" s="185">
        <f>SUM(B85:H85)</f>
        <v>426</v>
      </c>
    </row>
    <row r="86" spans="1:9" x14ac:dyDescent="0.25">
      <c r="A86" s="21" t="s">
        <v>7</v>
      </c>
      <c r="B86" s="22">
        <f t="shared" ref="B86:H101" si="22">B580+B606+B632</f>
        <v>36.924427077039546</v>
      </c>
      <c r="C86" s="22">
        <f t="shared" si="22"/>
        <v>0</v>
      </c>
      <c r="D86" s="22">
        <f t="shared" si="22"/>
        <v>3.07557292296045</v>
      </c>
      <c r="E86" s="22">
        <f t="shared" si="22"/>
        <v>0</v>
      </c>
      <c r="F86" s="22">
        <f t="shared" si="22"/>
        <v>0</v>
      </c>
      <c r="G86" s="22">
        <f t="shared" si="22"/>
        <v>0</v>
      </c>
      <c r="H86" s="22">
        <f t="shared" si="22"/>
        <v>0</v>
      </c>
      <c r="I86" s="186">
        <f t="shared" ref="I86:I105" si="23">SUM(B86:H86)</f>
        <v>39.999999999999993</v>
      </c>
    </row>
    <row r="87" spans="1:9" x14ac:dyDescent="0.25">
      <c r="A87" s="29" t="s">
        <v>8</v>
      </c>
      <c r="B87" s="18">
        <f t="shared" si="22"/>
        <v>47.338008912903589</v>
      </c>
      <c r="C87" s="18">
        <f t="shared" si="22"/>
        <v>0</v>
      </c>
      <c r="D87" s="18">
        <f t="shared" si="22"/>
        <v>3.6619910870964092</v>
      </c>
      <c r="E87" s="18">
        <f t="shared" si="22"/>
        <v>0</v>
      </c>
      <c r="F87" s="18">
        <f t="shared" si="22"/>
        <v>0</v>
      </c>
      <c r="G87" s="18">
        <f t="shared" si="22"/>
        <v>0</v>
      </c>
      <c r="H87" s="18">
        <f t="shared" si="22"/>
        <v>0</v>
      </c>
      <c r="I87" s="57">
        <f t="shared" si="23"/>
        <v>51</v>
      </c>
    </row>
    <row r="88" spans="1:9" x14ac:dyDescent="0.25">
      <c r="A88" s="21" t="s">
        <v>9</v>
      </c>
      <c r="B88" s="22">
        <f t="shared" si="22"/>
        <v>336.08645427083559</v>
      </c>
      <c r="C88" s="22">
        <f t="shared" si="22"/>
        <v>0</v>
      </c>
      <c r="D88" s="22">
        <f t="shared" si="22"/>
        <v>21.91354572916438</v>
      </c>
      <c r="E88" s="22">
        <f t="shared" si="22"/>
        <v>0</v>
      </c>
      <c r="F88" s="22">
        <f t="shared" si="22"/>
        <v>0</v>
      </c>
      <c r="G88" s="22">
        <f t="shared" si="22"/>
        <v>0</v>
      </c>
      <c r="H88" s="22">
        <f t="shared" si="22"/>
        <v>0</v>
      </c>
      <c r="I88" s="186">
        <f t="shared" si="23"/>
        <v>357.99999999999994</v>
      </c>
    </row>
    <row r="89" spans="1:9" x14ac:dyDescent="0.25">
      <c r="A89" s="29" t="s">
        <v>10</v>
      </c>
      <c r="B89" s="18">
        <f t="shared" si="22"/>
        <v>0</v>
      </c>
      <c r="C89" s="18">
        <f t="shared" si="22"/>
        <v>0</v>
      </c>
      <c r="D89" s="18">
        <f t="shared" si="22"/>
        <v>0</v>
      </c>
      <c r="E89" s="18">
        <f t="shared" si="22"/>
        <v>0</v>
      </c>
      <c r="F89" s="18">
        <f t="shared" si="22"/>
        <v>0</v>
      </c>
      <c r="G89" s="18">
        <f t="shared" si="22"/>
        <v>0</v>
      </c>
      <c r="H89" s="18">
        <f t="shared" si="22"/>
        <v>0</v>
      </c>
      <c r="I89" s="57">
        <f t="shared" si="23"/>
        <v>0</v>
      </c>
    </row>
    <row r="90" spans="1:9" x14ac:dyDescent="0.25">
      <c r="A90" s="21" t="s">
        <v>11</v>
      </c>
      <c r="B90" s="22">
        <f t="shared" si="22"/>
        <v>0</v>
      </c>
      <c r="C90" s="22">
        <f t="shared" si="22"/>
        <v>0</v>
      </c>
      <c r="D90" s="22">
        <f t="shared" si="22"/>
        <v>1.1781984902786029E-2</v>
      </c>
      <c r="E90" s="22">
        <f t="shared" si="22"/>
        <v>6.0819427553893375</v>
      </c>
      <c r="F90" s="22">
        <f t="shared" si="22"/>
        <v>0</v>
      </c>
      <c r="G90" s="22">
        <f t="shared" si="22"/>
        <v>0</v>
      </c>
      <c r="H90" s="22">
        <f t="shared" si="22"/>
        <v>0</v>
      </c>
      <c r="I90" s="186">
        <f t="shared" si="23"/>
        <v>6.0937247402921235</v>
      </c>
    </row>
    <row r="91" spans="1:9" x14ac:dyDescent="0.25">
      <c r="A91" s="29" t="s">
        <v>12</v>
      </c>
      <c r="B91" s="18">
        <f t="shared" si="22"/>
        <v>0</v>
      </c>
      <c r="C91" s="18">
        <f t="shared" si="22"/>
        <v>0</v>
      </c>
      <c r="D91" s="18">
        <f t="shared" si="22"/>
        <v>0</v>
      </c>
      <c r="E91" s="18">
        <f t="shared" si="22"/>
        <v>16</v>
      </c>
      <c r="F91" s="18">
        <f t="shared" si="22"/>
        <v>0</v>
      </c>
      <c r="G91" s="18">
        <f t="shared" si="22"/>
        <v>0</v>
      </c>
      <c r="H91" s="18">
        <f t="shared" si="22"/>
        <v>0</v>
      </c>
      <c r="I91" s="57">
        <f t="shared" si="23"/>
        <v>16</v>
      </c>
    </row>
    <row r="92" spans="1:9" x14ac:dyDescent="0.25">
      <c r="A92" s="21" t="s">
        <v>13</v>
      </c>
      <c r="B92" s="22">
        <f t="shared" si="22"/>
        <v>0</v>
      </c>
      <c r="C92" s="22">
        <f t="shared" si="22"/>
        <v>0.37196618299326623</v>
      </c>
      <c r="D92" s="22">
        <f t="shared" si="22"/>
        <v>2.6749202115777488E-2</v>
      </c>
      <c r="E92" s="22">
        <f t="shared" si="22"/>
        <v>30.53171677359677</v>
      </c>
      <c r="F92" s="22">
        <f t="shared" si="22"/>
        <v>712.98781260390012</v>
      </c>
      <c r="G92" s="22">
        <f t="shared" si="22"/>
        <v>0</v>
      </c>
      <c r="H92" s="22">
        <f t="shared" si="22"/>
        <v>0</v>
      </c>
      <c r="I92" s="186">
        <f t="shared" si="23"/>
        <v>743.91824476260592</v>
      </c>
    </row>
    <row r="93" spans="1:9" x14ac:dyDescent="0.25">
      <c r="A93" s="29" t="s">
        <v>14</v>
      </c>
      <c r="B93" s="18">
        <f t="shared" si="22"/>
        <v>2554.6333817000818</v>
      </c>
      <c r="C93" s="18">
        <f t="shared" si="22"/>
        <v>1.9390640900156355</v>
      </c>
      <c r="D93" s="18">
        <f t="shared" si="22"/>
        <v>193.42755420990247</v>
      </c>
      <c r="E93" s="18">
        <f t="shared" si="22"/>
        <v>0</v>
      </c>
      <c r="F93" s="18">
        <f t="shared" si="22"/>
        <v>0</v>
      </c>
      <c r="G93" s="18">
        <f t="shared" si="22"/>
        <v>0</v>
      </c>
      <c r="H93" s="18">
        <f t="shared" si="22"/>
        <v>0</v>
      </c>
      <c r="I93" s="57">
        <f t="shared" si="23"/>
        <v>2750</v>
      </c>
    </row>
    <row r="94" spans="1:9" x14ac:dyDescent="0.25">
      <c r="A94" s="21" t="s">
        <v>15</v>
      </c>
      <c r="B94" s="22">
        <f t="shared" si="22"/>
        <v>881.07389786104784</v>
      </c>
      <c r="C94" s="22">
        <f t="shared" si="22"/>
        <v>20.350939991389261</v>
      </c>
      <c r="D94" s="22">
        <f t="shared" si="22"/>
        <v>61.104543194770038</v>
      </c>
      <c r="E94" s="22">
        <f t="shared" si="22"/>
        <v>9.4706189527929574</v>
      </c>
      <c r="F94" s="22">
        <f t="shared" si="22"/>
        <v>0</v>
      </c>
      <c r="G94" s="22">
        <f t="shared" si="22"/>
        <v>0</v>
      </c>
      <c r="H94" s="22">
        <f t="shared" si="22"/>
        <v>0</v>
      </c>
      <c r="I94" s="186">
        <f t="shared" si="23"/>
        <v>972.00000000000011</v>
      </c>
    </row>
    <row r="95" spans="1:9" x14ac:dyDescent="0.25">
      <c r="A95" s="29" t="s">
        <v>16</v>
      </c>
      <c r="B95" s="18">
        <f t="shared" si="22"/>
        <v>119.23302986127578</v>
      </c>
      <c r="C95" s="18">
        <f t="shared" si="22"/>
        <v>0.42417485959582912</v>
      </c>
      <c r="D95" s="18">
        <f t="shared" si="22"/>
        <v>12.874459618717843</v>
      </c>
      <c r="E95" s="18">
        <f t="shared" si="22"/>
        <v>1.4683356604105484</v>
      </c>
      <c r="F95" s="18">
        <f t="shared" si="22"/>
        <v>0</v>
      </c>
      <c r="G95" s="18">
        <f t="shared" si="22"/>
        <v>0</v>
      </c>
      <c r="H95" s="18">
        <f t="shared" si="22"/>
        <v>0</v>
      </c>
      <c r="I95" s="57">
        <f t="shared" si="23"/>
        <v>134</v>
      </c>
    </row>
    <row r="96" spans="1:9" x14ac:dyDescent="0.25">
      <c r="A96" s="21" t="s">
        <v>17</v>
      </c>
      <c r="B96" s="22">
        <f t="shared" si="22"/>
        <v>0</v>
      </c>
      <c r="C96" s="22">
        <f t="shared" si="22"/>
        <v>0</v>
      </c>
      <c r="D96" s="22">
        <f t="shared" si="22"/>
        <v>0</v>
      </c>
      <c r="E96" s="22">
        <f t="shared" si="22"/>
        <v>0</v>
      </c>
      <c r="F96" s="22">
        <f t="shared" si="22"/>
        <v>0</v>
      </c>
      <c r="G96" s="22">
        <f t="shared" si="22"/>
        <v>0</v>
      </c>
      <c r="H96" s="22">
        <f t="shared" si="22"/>
        <v>0</v>
      </c>
      <c r="I96" s="186">
        <f t="shared" si="23"/>
        <v>0</v>
      </c>
    </row>
    <row r="97" spans="1:9" x14ac:dyDescent="0.25">
      <c r="A97" s="29" t="s">
        <v>136</v>
      </c>
      <c r="B97" s="18">
        <f t="shared" si="22"/>
        <v>1562.7030517527019</v>
      </c>
      <c r="C97" s="18">
        <f t="shared" si="22"/>
        <v>50.905093236377368</v>
      </c>
      <c r="D97" s="18">
        <f t="shared" si="22"/>
        <v>400.53850563248147</v>
      </c>
      <c r="E97" s="18">
        <f t="shared" si="22"/>
        <v>7.817564076791518</v>
      </c>
      <c r="F97" s="18">
        <f t="shared" si="22"/>
        <v>0</v>
      </c>
      <c r="G97" s="18">
        <f t="shared" si="22"/>
        <v>0</v>
      </c>
      <c r="H97" s="18">
        <f t="shared" si="22"/>
        <v>0</v>
      </c>
      <c r="I97" s="57">
        <f t="shared" si="23"/>
        <v>2021.9642146983522</v>
      </c>
    </row>
    <row r="98" spans="1:9" x14ac:dyDescent="0.25">
      <c r="A98" s="21" t="s">
        <v>18</v>
      </c>
      <c r="B98" s="22">
        <f t="shared" si="22"/>
        <v>0</v>
      </c>
      <c r="C98" s="22">
        <f t="shared" si="22"/>
        <v>0</v>
      </c>
      <c r="D98" s="22">
        <f t="shared" si="22"/>
        <v>0</v>
      </c>
      <c r="E98" s="22">
        <f t="shared" si="22"/>
        <v>0</v>
      </c>
      <c r="F98" s="22">
        <f t="shared" si="22"/>
        <v>0</v>
      </c>
      <c r="G98" s="22">
        <f t="shared" si="22"/>
        <v>0</v>
      </c>
      <c r="H98" s="22">
        <f t="shared" si="22"/>
        <v>0</v>
      </c>
      <c r="I98" s="186">
        <f t="shared" si="23"/>
        <v>0</v>
      </c>
    </row>
    <row r="99" spans="1:9" x14ac:dyDescent="0.25">
      <c r="A99" s="29" t="s">
        <v>19</v>
      </c>
      <c r="B99" s="18">
        <f t="shared" si="22"/>
        <v>0</v>
      </c>
      <c r="C99" s="18">
        <f t="shared" si="22"/>
        <v>0</v>
      </c>
      <c r="D99" s="18">
        <f t="shared" si="22"/>
        <v>0</v>
      </c>
      <c r="E99" s="18">
        <f t="shared" si="22"/>
        <v>0</v>
      </c>
      <c r="F99" s="18">
        <f t="shared" si="22"/>
        <v>0</v>
      </c>
      <c r="G99" s="18">
        <f t="shared" si="22"/>
        <v>0</v>
      </c>
      <c r="H99" s="18">
        <f t="shared" si="22"/>
        <v>0</v>
      </c>
      <c r="I99" s="57">
        <f t="shared" si="23"/>
        <v>0</v>
      </c>
    </row>
    <row r="100" spans="1:9" x14ac:dyDescent="0.25">
      <c r="A100" s="21" t="s">
        <v>20</v>
      </c>
      <c r="B100" s="22">
        <f t="shared" si="22"/>
        <v>8.8367302952351476</v>
      </c>
      <c r="C100" s="22">
        <f t="shared" si="22"/>
        <v>0</v>
      </c>
      <c r="D100" s="22">
        <f t="shared" si="22"/>
        <v>0.16326970476485314</v>
      </c>
      <c r="E100" s="22">
        <f t="shared" si="22"/>
        <v>0</v>
      </c>
      <c r="F100" s="22">
        <f t="shared" si="22"/>
        <v>0</v>
      </c>
      <c r="G100" s="22">
        <f t="shared" si="22"/>
        <v>0</v>
      </c>
      <c r="H100" s="22">
        <f t="shared" si="22"/>
        <v>0</v>
      </c>
      <c r="I100" s="186">
        <f t="shared" si="23"/>
        <v>9</v>
      </c>
    </row>
    <row r="101" spans="1:9" x14ac:dyDescent="0.25">
      <c r="A101" s="32" t="s">
        <v>58</v>
      </c>
      <c r="B101" s="18">
        <f t="shared" si="22"/>
        <v>3904.5736879957067</v>
      </c>
      <c r="C101" s="18">
        <f t="shared" si="22"/>
        <v>7.2656161667686519</v>
      </c>
      <c r="D101" s="18">
        <f t="shared" si="22"/>
        <v>486.16069583752494</v>
      </c>
      <c r="E101" s="18">
        <f t="shared" si="22"/>
        <v>0</v>
      </c>
      <c r="F101" s="18">
        <f t="shared" si="22"/>
        <v>0</v>
      </c>
      <c r="G101" s="18">
        <f t="shared" si="22"/>
        <v>0</v>
      </c>
      <c r="H101" s="18">
        <f t="shared" si="22"/>
        <v>0</v>
      </c>
      <c r="I101" s="57">
        <f t="shared" si="23"/>
        <v>4398</v>
      </c>
    </row>
    <row r="102" spans="1:9" x14ac:dyDescent="0.25">
      <c r="A102" s="21" t="s">
        <v>21</v>
      </c>
      <c r="B102" s="22">
        <f t="shared" ref="B102:H105" si="24">B596+B622+B648</f>
        <v>64.193048641290346</v>
      </c>
      <c r="C102" s="22">
        <f t="shared" si="24"/>
        <v>0</v>
      </c>
      <c r="D102" s="22">
        <f t="shared" si="24"/>
        <v>9.1843280394106728</v>
      </c>
      <c r="E102" s="22">
        <f t="shared" si="24"/>
        <v>0</v>
      </c>
      <c r="F102" s="22">
        <f t="shared" si="24"/>
        <v>9.2515437192989793</v>
      </c>
      <c r="G102" s="22">
        <f t="shared" si="24"/>
        <v>0</v>
      </c>
      <c r="H102" s="22">
        <f t="shared" si="24"/>
        <v>0</v>
      </c>
      <c r="I102" s="186">
        <f t="shared" si="23"/>
        <v>82.628920399999998</v>
      </c>
    </row>
    <row r="103" spans="1:9" x14ac:dyDescent="0.25">
      <c r="A103" s="32" t="s">
        <v>22</v>
      </c>
      <c r="B103" s="18">
        <f t="shared" si="24"/>
        <v>96.388754982563896</v>
      </c>
      <c r="C103" s="18">
        <f t="shared" si="24"/>
        <v>0</v>
      </c>
      <c r="D103" s="18">
        <f t="shared" si="24"/>
        <v>50.45024023120682</v>
      </c>
      <c r="E103" s="18">
        <f t="shared" si="24"/>
        <v>0</v>
      </c>
      <c r="F103" s="18">
        <f t="shared" si="24"/>
        <v>0</v>
      </c>
      <c r="G103" s="18">
        <f t="shared" si="24"/>
        <v>0</v>
      </c>
      <c r="H103" s="18">
        <f t="shared" si="24"/>
        <v>0</v>
      </c>
      <c r="I103" s="57">
        <f t="shared" si="23"/>
        <v>146.83899521377072</v>
      </c>
    </row>
    <row r="104" spans="1:9" x14ac:dyDescent="0.25">
      <c r="A104" s="21" t="s">
        <v>23</v>
      </c>
      <c r="B104" s="22">
        <f t="shared" si="24"/>
        <v>135.5296483734582</v>
      </c>
      <c r="C104" s="22">
        <f t="shared" si="24"/>
        <v>0.60748506654181911</v>
      </c>
      <c r="D104" s="22">
        <f t="shared" si="24"/>
        <v>9.0852825599999996</v>
      </c>
      <c r="E104" s="22">
        <f t="shared" si="24"/>
        <v>0</v>
      </c>
      <c r="F104" s="22">
        <f t="shared" si="24"/>
        <v>0</v>
      </c>
      <c r="G104" s="22">
        <f t="shared" si="24"/>
        <v>0</v>
      </c>
      <c r="H104" s="22">
        <f t="shared" si="24"/>
        <v>0</v>
      </c>
      <c r="I104" s="186">
        <f t="shared" si="23"/>
        <v>145.22241600000001</v>
      </c>
    </row>
    <row r="105" spans="1:9" ht="14.4" thickBot="1" x14ac:dyDescent="0.3">
      <c r="A105" s="32" t="s">
        <v>24</v>
      </c>
      <c r="B105" s="18">
        <f t="shared" si="24"/>
        <v>825.44309670966709</v>
      </c>
      <c r="C105" s="18">
        <f t="shared" si="24"/>
        <v>7.7826912365458828E-2</v>
      </c>
      <c r="D105" s="18">
        <f t="shared" si="24"/>
        <v>999.57963573732195</v>
      </c>
      <c r="E105" s="18">
        <f t="shared" si="24"/>
        <v>329.4819011260139</v>
      </c>
      <c r="F105" s="18">
        <f t="shared" si="24"/>
        <v>0</v>
      </c>
      <c r="G105" s="18">
        <f t="shared" si="24"/>
        <v>260.34088761614481</v>
      </c>
      <c r="H105" s="18">
        <f t="shared" si="24"/>
        <v>0.51825189848708009</v>
      </c>
      <c r="I105" s="57">
        <f t="shared" si="23"/>
        <v>2415.4416000000001</v>
      </c>
    </row>
    <row r="106" spans="1:9" x14ac:dyDescent="0.25">
      <c r="A106" s="128" t="s">
        <v>25</v>
      </c>
      <c r="B106" s="129">
        <f>SUM(B85:B105)</f>
        <v>10969.219262884499</v>
      </c>
      <c r="C106" s="129">
        <f t="shared" ref="C106:H106" si="25">SUM(C85:C105)</f>
        <v>81.942166506047286</v>
      </c>
      <c r="D106" s="129">
        <f t="shared" si="25"/>
        <v>2280.9961112416495</v>
      </c>
      <c r="E106" s="129">
        <f t="shared" si="25"/>
        <v>400.85207934499499</v>
      </c>
      <c r="F106" s="129">
        <f t="shared" si="25"/>
        <v>722.2393563231991</v>
      </c>
      <c r="G106" s="129">
        <f t="shared" si="25"/>
        <v>260.34088761614481</v>
      </c>
      <c r="H106" s="129">
        <f t="shared" si="25"/>
        <v>0.51825189848708009</v>
      </c>
      <c r="I106" s="129">
        <v>16283.740520538993</v>
      </c>
    </row>
    <row r="107" spans="1:9" ht="13.5" customHeight="1" thickBot="1" x14ac:dyDescent="0.35">
      <c r="A107" s="61" t="s">
        <v>86</v>
      </c>
      <c r="B107" s="98">
        <f>IF($I106=0,"-",B106/$I106)</f>
        <v>0.67363019258682078</v>
      </c>
      <c r="C107" s="98">
        <f t="shared" ref="C107:H107" si="26">IF($I106=0,"-",C106/$I106)</f>
        <v>5.0321464164018127E-3</v>
      </c>
      <c r="D107" s="98">
        <f t="shared" si="26"/>
        <v>0.14007814165084401</v>
      </c>
      <c r="E107" s="98">
        <f t="shared" si="26"/>
        <v>2.4616707619443616E-2</v>
      </c>
      <c r="F107" s="98">
        <f t="shared" si="26"/>
        <v>4.4353406111588722E-2</v>
      </c>
      <c r="G107" s="98">
        <f t="shared" si="26"/>
        <v>1.5987781633327543E-2</v>
      </c>
      <c r="H107" s="98">
        <f t="shared" si="26"/>
        <v>3.182634222360637E-5</v>
      </c>
      <c r="I107" s="100">
        <f>SUM(B107:H107)</f>
        <v>0.90373020236065016</v>
      </c>
    </row>
    <row r="108" spans="1:9" ht="13.5" customHeight="1" thickBot="1" x14ac:dyDescent="0.3">
      <c r="A108" s="112"/>
      <c r="B108" s="113"/>
      <c r="C108" s="113"/>
      <c r="D108" s="113"/>
      <c r="E108" s="113"/>
      <c r="F108" s="113"/>
      <c r="G108" s="113"/>
      <c r="H108" s="113"/>
      <c r="I108" s="113"/>
    </row>
    <row r="109" spans="1:9" ht="27.6" x14ac:dyDescent="0.25">
      <c r="A109" s="238" t="s">
        <v>30</v>
      </c>
      <c r="B109" s="8" t="s">
        <v>0</v>
      </c>
      <c r="C109" s="8" t="s">
        <v>1</v>
      </c>
      <c r="D109" s="8" t="s">
        <v>2</v>
      </c>
      <c r="E109" s="8" t="s">
        <v>3</v>
      </c>
      <c r="F109" s="8" t="s">
        <v>26</v>
      </c>
      <c r="G109" s="8" t="s">
        <v>4</v>
      </c>
      <c r="H109" s="8" t="s">
        <v>85</v>
      </c>
      <c r="I109" s="9" t="s">
        <v>5</v>
      </c>
    </row>
    <row r="110" spans="1:9" x14ac:dyDescent="0.25">
      <c r="A110" s="239" t="s">
        <v>30</v>
      </c>
      <c r="B110" s="204" t="s">
        <v>66</v>
      </c>
      <c r="C110" s="205"/>
      <c r="D110" s="205"/>
      <c r="E110" s="205"/>
      <c r="F110" s="205"/>
      <c r="G110" s="205"/>
      <c r="H110" s="205"/>
      <c r="I110" s="206"/>
    </row>
    <row r="111" spans="1:9" x14ac:dyDescent="0.25">
      <c r="A111" s="13" t="s">
        <v>6</v>
      </c>
      <c r="B111" s="199">
        <v>0</v>
      </c>
      <c r="C111" s="14">
        <v>0</v>
      </c>
      <c r="D111" s="14">
        <v>0</v>
      </c>
      <c r="E111" s="14">
        <v>0</v>
      </c>
      <c r="F111" s="213"/>
      <c r="G111" s="14">
        <v>0</v>
      </c>
      <c r="H111" s="15">
        <v>0</v>
      </c>
      <c r="I111" s="16">
        <f>SUM(B111:H111)</f>
        <v>0</v>
      </c>
    </row>
    <row r="112" spans="1:9" x14ac:dyDescent="0.25">
      <c r="A112" s="21" t="s">
        <v>7</v>
      </c>
      <c r="B112" s="22">
        <v>0</v>
      </c>
      <c r="C112" s="22">
        <v>0</v>
      </c>
      <c r="D112" s="22">
        <v>0</v>
      </c>
      <c r="E112" s="22">
        <v>0</v>
      </c>
      <c r="F112" s="214"/>
      <c r="G112" s="22">
        <v>0</v>
      </c>
      <c r="H112" s="23">
        <v>0</v>
      </c>
      <c r="I112" s="24">
        <f t="shared" ref="I112:I131" si="27">SUM(B112:H112)</f>
        <v>0</v>
      </c>
    </row>
    <row r="113" spans="1:9" x14ac:dyDescent="0.25">
      <c r="A113" s="29" t="s">
        <v>8</v>
      </c>
      <c r="B113" s="18">
        <v>0</v>
      </c>
      <c r="C113" s="18">
        <v>0</v>
      </c>
      <c r="D113" s="18">
        <v>0</v>
      </c>
      <c r="E113" s="18">
        <v>0</v>
      </c>
      <c r="F113" s="214"/>
      <c r="G113" s="18">
        <v>0</v>
      </c>
      <c r="H113" s="30">
        <v>0</v>
      </c>
      <c r="I113" s="16">
        <f t="shared" si="27"/>
        <v>0</v>
      </c>
    </row>
    <row r="114" spans="1:9" x14ac:dyDescent="0.25">
      <c r="A114" s="21" t="s">
        <v>9</v>
      </c>
      <c r="B114" s="22">
        <v>0</v>
      </c>
      <c r="C114" s="22">
        <v>0</v>
      </c>
      <c r="D114" s="22">
        <v>0</v>
      </c>
      <c r="E114" s="22">
        <v>0</v>
      </c>
      <c r="F114" s="214"/>
      <c r="G114" s="22">
        <v>0</v>
      </c>
      <c r="H114" s="23">
        <v>0</v>
      </c>
      <c r="I114" s="24">
        <f t="shared" si="27"/>
        <v>0</v>
      </c>
    </row>
    <row r="115" spans="1:9" x14ac:dyDescent="0.25">
      <c r="A115" s="29" t="s">
        <v>10</v>
      </c>
      <c r="B115" s="18">
        <v>0</v>
      </c>
      <c r="C115" s="18">
        <v>0</v>
      </c>
      <c r="D115" s="18">
        <v>0</v>
      </c>
      <c r="E115" s="18">
        <v>0</v>
      </c>
      <c r="F115" s="214"/>
      <c r="G115" s="18">
        <v>0</v>
      </c>
      <c r="H115" s="30">
        <v>0</v>
      </c>
      <c r="I115" s="16">
        <f t="shared" si="27"/>
        <v>0</v>
      </c>
    </row>
    <row r="116" spans="1:9" x14ac:dyDescent="0.25">
      <c r="A116" s="21" t="s">
        <v>11</v>
      </c>
      <c r="B116" s="22">
        <v>0</v>
      </c>
      <c r="C116" s="22">
        <v>0</v>
      </c>
      <c r="D116" s="22">
        <v>0</v>
      </c>
      <c r="E116" s="22">
        <v>0</v>
      </c>
      <c r="F116" s="214"/>
      <c r="G116" s="22">
        <v>0</v>
      </c>
      <c r="H116" s="23">
        <v>0</v>
      </c>
      <c r="I116" s="24">
        <f t="shared" si="27"/>
        <v>0</v>
      </c>
    </row>
    <row r="117" spans="1:9" x14ac:dyDescent="0.25">
      <c r="A117" s="29" t="s">
        <v>12</v>
      </c>
      <c r="B117" s="18">
        <v>0</v>
      </c>
      <c r="C117" s="18">
        <v>0</v>
      </c>
      <c r="D117" s="18">
        <v>0</v>
      </c>
      <c r="E117" s="18">
        <v>0</v>
      </c>
      <c r="F117" s="214"/>
      <c r="G117" s="18">
        <v>0</v>
      </c>
      <c r="H117" s="30">
        <v>0</v>
      </c>
      <c r="I117" s="16">
        <f t="shared" si="27"/>
        <v>0</v>
      </c>
    </row>
    <row r="118" spans="1:9" x14ac:dyDescent="0.25">
      <c r="A118" s="21" t="s">
        <v>13</v>
      </c>
      <c r="B118" s="22">
        <v>0</v>
      </c>
      <c r="C118" s="22">
        <v>0</v>
      </c>
      <c r="D118" s="22">
        <v>0</v>
      </c>
      <c r="E118" s="22">
        <v>0</v>
      </c>
      <c r="F118" s="214"/>
      <c r="G118" s="22">
        <v>0</v>
      </c>
      <c r="H118" s="23">
        <v>0</v>
      </c>
      <c r="I118" s="24">
        <f t="shared" si="27"/>
        <v>0</v>
      </c>
    </row>
    <row r="119" spans="1:9" x14ac:dyDescent="0.25">
      <c r="A119" s="29" t="s">
        <v>14</v>
      </c>
      <c r="B119" s="18">
        <v>0</v>
      </c>
      <c r="C119" s="18">
        <v>0</v>
      </c>
      <c r="D119" s="18">
        <v>0</v>
      </c>
      <c r="E119" s="18">
        <v>0</v>
      </c>
      <c r="F119" s="214"/>
      <c r="G119" s="18">
        <v>0</v>
      </c>
      <c r="H119" s="30">
        <v>0</v>
      </c>
      <c r="I119" s="16">
        <f t="shared" si="27"/>
        <v>0</v>
      </c>
    </row>
    <row r="120" spans="1:9" x14ac:dyDescent="0.25">
      <c r="A120" s="21" t="s">
        <v>15</v>
      </c>
      <c r="B120" s="22">
        <v>0</v>
      </c>
      <c r="C120" s="22">
        <v>0</v>
      </c>
      <c r="D120" s="22">
        <v>0</v>
      </c>
      <c r="E120" s="22">
        <v>0</v>
      </c>
      <c r="F120" s="214"/>
      <c r="G120" s="22">
        <v>0</v>
      </c>
      <c r="H120" s="23">
        <v>0</v>
      </c>
      <c r="I120" s="24">
        <f t="shared" si="27"/>
        <v>0</v>
      </c>
    </row>
    <row r="121" spans="1:9" x14ac:dyDescent="0.25">
      <c r="A121" s="29" t="s">
        <v>16</v>
      </c>
      <c r="B121" s="18">
        <v>0</v>
      </c>
      <c r="C121" s="18">
        <v>0</v>
      </c>
      <c r="D121" s="18">
        <v>0</v>
      </c>
      <c r="E121" s="18">
        <v>0</v>
      </c>
      <c r="F121" s="214"/>
      <c r="G121" s="18">
        <v>0</v>
      </c>
      <c r="H121" s="30">
        <v>0</v>
      </c>
      <c r="I121" s="16">
        <f t="shared" si="27"/>
        <v>0</v>
      </c>
    </row>
    <row r="122" spans="1:9" x14ac:dyDescent="0.25">
      <c r="A122" s="21" t="s">
        <v>17</v>
      </c>
      <c r="B122" s="22">
        <v>0</v>
      </c>
      <c r="C122" s="22">
        <v>0</v>
      </c>
      <c r="D122" s="22">
        <v>0</v>
      </c>
      <c r="E122" s="22">
        <v>0</v>
      </c>
      <c r="F122" s="214"/>
      <c r="G122" s="22">
        <v>0</v>
      </c>
      <c r="H122" s="23">
        <v>0</v>
      </c>
      <c r="I122" s="24">
        <f t="shared" si="27"/>
        <v>0</v>
      </c>
    </row>
    <row r="123" spans="1:9" x14ac:dyDescent="0.25">
      <c r="A123" s="29" t="s">
        <v>136</v>
      </c>
      <c r="B123" s="18">
        <v>0</v>
      </c>
      <c r="C123" s="18">
        <v>0</v>
      </c>
      <c r="D123" s="18">
        <v>0</v>
      </c>
      <c r="E123" s="18">
        <v>0</v>
      </c>
      <c r="F123" s="214"/>
      <c r="G123" s="18">
        <v>0</v>
      </c>
      <c r="H123" s="30">
        <v>0</v>
      </c>
      <c r="I123" s="16">
        <f t="shared" si="27"/>
        <v>0</v>
      </c>
    </row>
    <row r="124" spans="1:9" x14ac:dyDescent="0.25">
      <c r="A124" s="21" t="s">
        <v>18</v>
      </c>
      <c r="B124" s="22">
        <v>0</v>
      </c>
      <c r="C124" s="22">
        <v>0</v>
      </c>
      <c r="D124" s="22">
        <v>0</v>
      </c>
      <c r="E124" s="22">
        <v>0</v>
      </c>
      <c r="F124" s="214"/>
      <c r="G124" s="22">
        <v>0</v>
      </c>
      <c r="H124" s="23">
        <v>0</v>
      </c>
      <c r="I124" s="24">
        <f t="shared" si="27"/>
        <v>0</v>
      </c>
    </row>
    <row r="125" spans="1:9" x14ac:dyDescent="0.25">
      <c r="A125" s="29" t="s">
        <v>19</v>
      </c>
      <c r="B125" s="18">
        <v>0</v>
      </c>
      <c r="C125" s="18">
        <v>0</v>
      </c>
      <c r="D125" s="18">
        <v>0</v>
      </c>
      <c r="E125" s="18">
        <v>0</v>
      </c>
      <c r="F125" s="214"/>
      <c r="G125" s="18">
        <v>0</v>
      </c>
      <c r="H125" s="30">
        <v>0</v>
      </c>
      <c r="I125" s="16">
        <f t="shared" si="27"/>
        <v>0</v>
      </c>
    </row>
    <row r="126" spans="1:9" x14ac:dyDescent="0.25">
      <c r="A126" s="21" t="s">
        <v>20</v>
      </c>
      <c r="B126" s="22">
        <v>0</v>
      </c>
      <c r="C126" s="22">
        <v>0</v>
      </c>
      <c r="D126" s="22">
        <v>0</v>
      </c>
      <c r="E126" s="22">
        <v>0</v>
      </c>
      <c r="F126" s="214"/>
      <c r="G126" s="22">
        <v>0</v>
      </c>
      <c r="H126" s="23">
        <v>0</v>
      </c>
      <c r="I126" s="24">
        <f t="shared" si="27"/>
        <v>0</v>
      </c>
    </row>
    <row r="127" spans="1:9" x14ac:dyDescent="0.25">
      <c r="A127" s="32" t="s">
        <v>58</v>
      </c>
      <c r="B127" s="18">
        <v>0</v>
      </c>
      <c r="C127" s="18">
        <v>0</v>
      </c>
      <c r="D127" s="18">
        <v>0</v>
      </c>
      <c r="E127" s="18">
        <v>0</v>
      </c>
      <c r="F127" s="214"/>
      <c r="G127" s="18">
        <v>0</v>
      </c>
      <c r="H127" s="30">
        <v>0</v>
      </c>
      <c r="I127" s="16">
        <f t="shared" si="27"/>
        <v>0</v>
      </c>
    </row>
    <row r="128" spans="1:9" x14ac:dyDescent="0.25">
      <c r="A128" s="21" t="s">
        <v>21</v>
      </c>
      <c r="B128" s="22">
        <v>0</v>
      </c>
      <c r="C128" s="22">
        <v>0</v>
      </c>
      <c r="D128" s="22">
        <v>0</v>
      </c>
      <c r="E128" s="22">
        <v>0</v>
      </c>
      <c r="F128" s="214"/>
      <c r="G128" s="22">
        <v>0</v>
      </c>
      <c r="H128" s="23">
        <v>0</v>
      </c>
      <c r="I128" s="24">
        <f t="shared" si="27"/>
        <v>0</v>
      </c>
    </row>
    <row r="129" spans="1:9" x14ac:dyDescent="0.25">
      <c r="A129" s="32" t="s">
        <v>22</v>
      </c>
      <c r="B129" s="18">
        <v>0</v>
      </c>
      <c r="C129" s="18">
        <v>0</v>
      </c>
      <c r="D129" s="18">
        <v>0</v>
      </c>
      <c r="E129" s="18">
        <v>0</v>
      </c>
      <c r="F129" s="214"/>
      <c r="G129" s="18">
        <v>0</v>
      </c>
      <c r="H129" s="30">
        <v>0</v>
      </c>
      <c r="I129" s="16">
        <f t="shared" si="27"/>
        <v>0</v>
      </c>
    </row>
    <row r="130" spans="1:9" x14ac:dyDescent="0.25">
      <c r="A130" s="21" t="s">
        <v>23</v>
      </c>
      <c r="B130" s="22">
        <v>0</v>
      </c>
      <c r="C130" s="22">
        <v>0</v>
      </c>
      <c r="D130" s="22">
        <v>0</v>
      </c>
      <c r="E130" s="22">
        <v>0</v>
      </c>
      <c r="F130" s="214"/>
      <c r="G130" s="22">
        <v>0</v>
      </c>
      <c r="H130" s="23">
        <v>0</v>
      </c>
      <c r="I130" s="24">
        <f t="shared" si="27"/>
        <v>0</v>
      </c>
    </row>
    <row r="131" spans="1:9" ht="14.4" thickBot="1" x14ac:dyDescent="0.3">
      <c r="A131" s="32" t="s">
        <v>24</v>
      </c>
      <c r="B131" s="18">
        <v>0</v>
      </c>
      <c r="C131" s="18">
        <v>0</v>
      </c>
      <c r="D131" s="18">
        <v>0</v>
      </c>
      <c r="E131" s="18">
        <v>1.6535305926742905</v>
      </c>
      <c r="F131" s="215"/>
      <c r="G131" s="18">
        <v>0.5352694073257096</v>
      </c>
      <c r="H131" s="30">
        <v>0</v>
      </c>
      <c r="I131" s="16">
        <f t="shared" si="27"/>
        <v>2.1888000000000001</v>
      </c>
    </row>
    <row r="132" spans="1:9" x14ac:dyDescent="0.25">
      <c r="A132" s="128" t="s">
        <v>25</v>
      </c>
      <c r="B132" s="129">
        <f>SUM(B111:B131)</f>
        <v>0</v>
      </c>
      <c r="C132" s="129">
        <f t="shared" ref="C132:H132" si="28">SUM(C111:C131)</f>
        <v>0</v>
      </c>
      <c r="D132" s="129">
        <f t="shared" si="28"/>
        <v>0</v>
      </c>
      <c r="E132" s="129">
        <f t="shared" si="28"/>
        <v>1.6535305926742905</v>
      </c>
      <c r="F132" s="129">
        <f t="shared" si="28"/>
        <v>0</v>
      </c>
      <c r="G132" s="129">
        <f t="shared" si="28"/>
        <v>0.5352694073257096</v>
      </c>
      <c r="H132" s="129">
        <f t="shared" si="28"/>
        <v>0</v>
      </c>
      <c r="I132" s="129">
        <f>SUM(I111:I131)</f>
        <v>2.1888000000000001</v>
      </c>
    </row>
    <row r="133" spans="1:9" ht="15" thickBot="1" x14ac:dyDescent="0.35">
      <c r="A133" s="61" t="s">
        <v>86</v>
      </c>
      <c r="B133" s="98">
        <f>IF($I132=0,"-",B132/$I132)</f>
        <v>0</v>
      </c>
      <c r="C133" s="98">
        <f t="shared" ref="C133:H133" si="29">IF($I132=0,"-",C132/$I132)</f>
        <v>0</v>
      </c>
      <c r="D133" s="98">
        <f t="shared" si="29"/>
        <v>0</v>
      </c>
      <c r="E133" s="98">
        <f t="shared" si="29"/>
        <v>0.75545074592209904</v>
      </c>
      <c r="F133" s="98">
        <f t="shared" si="29"/>
        <v>0</v>
      </c>
      <c r="G133" s="98">
        <f t="shared" si="29"/>
        <v>0.24454925407790093</v>
      </c>
      <c r="H133" s="98">
        <f t="shared" si="29"/>
        <v>0</v>
      </c>
      <c r="I133" s="100">
        <f>SUM(B133:H133)</f>
        <v>1</v>
      </c>
    </row>
    <row r="134" spans="1:9" ht="14.4" thickBot="1" x14ac:dyDescent="0.3">
      <c r="A134" s="112"/>
      <c r="B134" s="105"/>
      <c r="C134" s="105"/>
      <c r="D134" s="105"/>
      <c r="E134" s="105"/>
      <c r="F134" s="105"/>
      <c r="G134" s="105"/>
      <c r="H134" s="105"/>
      <c r="I134" s="105"/>
    </row>
    <row r="135" spans="1:9" ht="27.6" x14ac:dyDescent="0.25">
      <c r="A135" s="238" t="s">
        <v>31</v>
      </c>
      <c r="B135" s="8" t="s">
        <v>0</v>
      </c>
      <c r="C135" s="8" t="s">
        <v>1</v>
      </c>
      <c r="D135" s="8" t="s">
        <v>2</v>
      </c>
      <c r="E135" s="8" t="s">
        <v>3</v>
      </c>
      <c r="F135" s="8" t="s">
        <v>26</v>
      </c>
      <c r="G135" s="8" t="s">
        <v>4</v>
      </c>
      <c r="H135" s="8" t="s">
        <v>85</v>
      </c>
      <c r="I135" s="9" t="s">
        <v>5</v>
      </c>
    </row>
    <row r="136" spans="1:9" x14ac:dyDescent="0.25">
      <c r="A136" s="239" t="s">
        <v>31</v>
      </c>
      <c r="B136" s="204" t="s">
        <v>66</v>
      </c>
      <c r="C136" s="205"/>
      <c r="D136" s="205"/>
      <c r="E136" s="205"/>
      <c r="F136" s="205"/>
      <c r="G136" s="205"/>
      <c r="H136" s="205"/>
      <c r="I136" s="206"/>
    </row>
    <row r="137" spans="1:9" x14ac:dyDescent="0.25">
      <c r="A137" s="13" t="s">
        <v>6</v>
      </c>
      <c r="B137" s="14">
        <v>0</v>
      </c>
      <c r="C137" s="14">
        <v>0</v>
      </c>
      <c r="D137" s="14">
        <v>0</v>
      </c>
      <c r="E137" s="14">
        <v>0</v>
      </c>
      <c r="F137" s="213"/>
      <c r="G137" s="14">
        <v>0</v>
      </c>
      <c r="H137" s="15">
        <v>0</v>
      </c>
      <c r="I137" s="16">
        <f>+B137+C137+D137+E137+G137+H137</f>
        <v>0</v>
      </c>
    </row>
    <row r="138" spans="1:9" x14ac:dyDescent="0.25">
      <c r="A138" s="21" t="s">
        <v>7</v>
      </c>
      <c r="B138" s="22">
        <v>0</v>
      </c>
      <c r="C138" s="22">
        <v>0</v>
      </c>
      <c r="D138" s="22">
        <v>0</v>
      </c>
      <c r="E138" s="22">
        <v>0</v>
      </c>
      <c r="F138" s="214"/>
      <c r="G138" s="22">
        <v>0</v>
      </c>
      <c r="H138" s="23">
        <v>0</v>
      </c>
      <c r="I138" s="24">
        <f t="shared" ref="I138:I157" si="30">+B138+C138+D138+E138+G138+H138</f>
        <v>0</v>
      </c>
    </row>
    <row r="139" spans="1:9" x14ac:dyDescent="0.25">
      <c r="A139" s="29" t="s">
        <v>8</v>
      </c>
      <c r="B139" s="18">
        <v>0</v>
      </c>
      <c r="C139" s="18">
        <v>0</v>
      </c>
      <c r="D139" s="18">
        <v>0</v>
      </c>
      <c r="E139" s="18">
        <v>0</v>
      </c>
      <c r="F139" s="214"/>
      <c r="G139" s="18">
        <v>0</v>
      </c>
      <c r="H139" s="30">
        <v>0</v>
      </c>
      <c r="I139" s="16">
        <f t="shared" si="30"/>
        <v>0</v>
      </c>
    </row>
    <row r="140" spans="1:9" x14ac:dyDescent="0.25">
      <c r="A140" s="21" t="s">
        <v>9</v>
      </c>
      <c r="B140" s="22">
        <v>0</v>
      </c>
      <c r="C140" s="22">
        <v>0</v>
      </c>
      <c r="D140" s="22">
        <v>0</v>
      </c>
      <c r="E140" s="22">
        <v>0</v>
      </c>
      <c r="F140" s="214"/>
      <c r="G140" s="22">
        <v>0</v>
      </c>
      <c r="H140" s="23">
        <v>0</v>
      </c>
      <c r="I140" s="24">
        <f t="shared" si="30"/>
        <v>0</v>
      </c>
    </row>
    <row r="141" spans="1:9" x14ac:dyDescent="0.25">
      <c r="A141" s="29" t="s">
        <v>10</v>
      </c>
      <c r="B141" s="18">
        <v>0</v>
      </c>
      <c r="C141" s="18">
        <v>0</v>
      </c>
      <c r="D141" s="18">
        <v>0</v>
      </c>
      <c r="E141" s="18">
        <v>0</v>
      </c>
      <c r="F141" s="214"/>
      <c r="G141" s="18">
        <v>0</v>
      </c>
      <c r="H141" s="30">
        <v>0</v>
      </c>
      <c r="I141" s="16">
        <f t="shared" si="30"/>
        <v>0</v>
      </c>
    </row>
    <row r="142" spans="1:9" x14ac:dyDescent="0.25">
      <c r="A142" s="21" t="s">
        <v>11</v>
      </c>
      <c r="B142" s="22">
        <v>0</v>
      </c>
      <c r="C142" s="22">
        <v>0</v>
      </c>
      <c r="D142" s="22">
        <v>0</v>
      </c>
      <c r="E142" s="22">
        <v>0</v>
      </c>
      <c r="F142" s="214"/>
      <c r="G142" s="22">
        <v>0</v>
      </c>
      <c r="H142" s="23">
        <v>0</v>
      </c>
      <c r="I142" s="24">
        <f t="shared" si="30"/>
        <v>0</v>
      </c>
    </row>
    <row r="143" spans="1:9" x14ac:dyDescent="0.25">
      <c r="A143" s="29" t="s">
        <v>12</v>
      </c>
      <c r="B143" s="18">
        <v>0</v>
      </c>
      <c r="C143" s="18">
        <v>0</v>
      </c>
      <c r="D143" s="18">
        <v>0</v>
      </c>
      <c r="E143" s="18">
        <v>0</v>
      </c>
      <c r="F143" s="214"/>
      <c r="G143" s="18">
        <v>0</v>
      </c>
      <c r="H143" s="30">
        <v>0</v>
      </c>
      <c r="I143" s="16">
        <f t="shared" si="30"/>
        <v>0</v>
      </c>
    </row>
    <row r="144" spans="1:9" x14ac:dyDescent="0.25">
      <c r="A144" s="21" t="s">
        <v>13</v>
      </c>
      <c r="B144" s="22">
        <v>0</v>
      </c>
      <c r="C144" s="22">
        <v>0</v>
      </c>
      <c r="D144" s="22">
        <v>0</v>
      </c>
      <c r="E144" s="22">
        <v>0</v>
      </c>
      <c r="F144" s="214"/>
      <c r="G144" s="22">
        <v>0</v>
      </c>
      <c r="H144" s="23">
        <v>0</v>
      </c>
      <c r="I144" s="24">
        <f t="shared" si="30"/>
        <v>0</v>
      </c>
    </row>
    <row r="145" spans="1:9" x14ac:dyDescent="0.25">
      <c r="A145" s="29" t="s">
        <v>14</v>
      </c>
      <c r="B145" s="18">
        <v>0</v>
      </c>
      <c r="C145" s="18">
        <v>0</v>
      </c>
      <c r="D145" s="18">
        <v>0</v>
      </c>
      <c r="E145" s="18">
        <v>0</v>
      </c>
      <c r="F145" s="214"/>
      <c r="G145" s="18">
        <v>0</v>
      </c>
      <c r="H145" s="30">
        <v>0</v>
      </c>
      <c r="I145" s="16">
        <f t="shared" si="30"/>
        <v>0</v>
      </c>
    </row>
    <row r="146" spans="1:9" x14ac:dyDescent="0.25">
      <c r="A146" s="21" t="s">
        <v>15</v>
      </c>
      <c r="B146" s="22">
        <v>0</v>
      </c>
      <c r="C146" s="22">
        <v>0</v>
      </c>
      <c r="D146" s="22">
        <v>0</v>
      </c>
      <c r="E146" s="22">
        <v>0</v>
      </c>
      <c r="F146" s="214"/>
      <c r="G146" s="22">
        <v>0</v>
      </c>
      <c r="H146" s="23">
        <v>0</v>
      </c>
      <c r="I146" s="24">
        <f t="shared" si="30"/>
        <v>0</v>
      </c>
    </row>
    <row r="147" spans="1:9" x14ac:dyDescent="0.25">
      <c r="A147" s="29" t="s">
        <v>16</v>
      </c>
      <c r="B147" s="18">
        <v>0</v>
      </c>
      <c r="C147" s="18">
        <v>0</v>
      </c>
      <c r="D147" s="18">
        <v>0</v>
      </c>
      <c r="E147" s="18">
        <v>0</v>
      </c>
      <c r="F147" s="214"/>
      <c r="G147" s="18">
        <v>0</v>
      </c>
      <c r="H147" s="30">
        <v>0</v>
      </c>
      <c r="I147" s="16">
        <f t="shared" si="30"/>
        <v>0</v>
      </c>
    </row>
    <row r="148" spans="1:9" x14ac:dyDescent="0.25">
      <c r="A148" s="21" t="s">
        <v>17</v>
      </c>
      <c r="B148" s="22">
        <v>0</v>
      </c>
      <c r="C148" s="22">
        <v>0</v>
      </c>
      <c r="D148" s="22">
        <v>0</v>
      </c>
      <c r="E148" s="22">
        <v>0</v>
      </c>
      <c r="F148" s="214"/>
      <c r="G148" s="22">
        <v>0</v>
      </c>
      <c r="H148" s="23">
        <v>0</v>
      </c>
      <c r="I148" s="24">
        <f t="shared" si="30"/>
        <v>0</v>
      </c>
    </row>
    <row r="149" spans="1:9" x14ac:dyDescent="0.25">
      <c r="A149" s="29" t="s">
        <v>136</v>
      </c>
      <c r="B149" s="18">
        <v>1.7748603654310302E-2</v>
      </c>
      <c r="C149" s="18">
        <v>0.81304737671586491</v>
      </c>
      <c r="D149" s="18">
        <v>0.16920401962982479</v>
      </c>
      <c r="E149" s="18">
        <v>0</v>
      </c>
      <c r="F149" s="214"/>
      <c r="G149" s="18">
        <v>0</v>
      </c>
      <c r="H149" s="30">
        <v>0</v>
      </c>
      <c r="I149" s="16">
        <f t="shared" si="30"/>
        <v>1</v>
      </c>
    </row>
    <row r="150" spans="1:9" x14ac:dyDescent="0.25">
      <c r="A150" s="21" t="s">
        <v>18</v>
      </c>
      <c r="B150" s="22">
        <v>0</v>
      </c>
      <c r="C150" s="22">
        <v>0</v>
      </c>
      <c r="D150" s="22">
        <v>0</v>
      </c>
      <c r="E150" s="22">
        <v>0</v>
      </c>
      <c r="F150" s="214"/>
      <c r="G150" s="22">
        <v>0</v>
      </c>
      <c r="H150" s="23">
        <v>0</v>
      </c>
      <c r="I150" s="24">
        <f t="shared" si="30"/>
        <v>0</v>
      </c>
    </row>
    <row r="151" spans="1:9" x14ac:dyDescent="0.25">
      <c r="A151" s="29" t="s">
        <v>19</v>
      </c>
      <c r="B151" s="18">
        <v>0</v>
      </c>
      <c r="C151" s="18">
        <v>0</v>
      </c>
      <c r="D151" s="18">
        <v>0</v>
      </c>
      <c r="E151" s="18">
        <v>0</v>
      </c>
      <c r="F151" s="214"/>
      <c r="G151" s="18">
        <v>0</v>
      </c>
      <c r="H151" s="30">
        <v>0</v>
      </c>
      <c r="I151" s="16">
        <f t="shared" si="30"/>
        <v>0</v>
      </c>
    </row>
    <row r="152" spans="1:9" x14ac:dyDescent="0.25">
      <c r="A152" s="21" t="s">
        <v>20</v>
      </c>
      <c r="B152" s="22">
        <v>0</v>
      </c>
      <c r="C152" s="22">
        <v>0</v>
      </c>
      <c r="D152" s="22">
        <v>0</v>
      </c>
      <c r="E152" s="22">
        <v>0</v>
      </c>
      <c r="F152" s="214"/>
      <c r="G152" s="22">
        <v>0</v>
      </c>
      <c r="H152" s="23">
        <v>0</v>
      </c>
      <c r="I152" s="24">
        <f t="shared" si="30"/>
        <v>0</v>
      </c>
    </row>
    <row r="153" spans="1:9" x14ac:dyDescent="0.25">
      <c r="A153" s="32" t="s">
        <v>58</v>
      </c>
      <c r="B153" s="18">
        <v>0</v>
      </c>
      <c r="C153" s="18">
        <v>0</v>
      </c>
      <c r="D153" s="18">
        <v>0</v>
      </c>
      <c r="E153" s="18">
        <v>0</v>
      </c>
      <c r="F153" s="214"/>
      <c r="G153" s="18">
        <v>0</v>
      </c>
      <c r="H153" s="30">
        <v>0</v>
      </c>
      <c r="I153" s="16">
        <f t="shared" si="30"/>
        <v>0</v>
      </c>
    </row>
    <row r="154" spans="1:9" x14ac:dyDescent="0.25">
      <c r="A154" s="21" t="s">
        <v>21</v>
      </c>
      <c r="B154" s="22">
        <v>0</v>
      </c>
      <c r="C154" s="22">
        <v>0</v>
      </c>
      <c r="D154" s="22">
        <v>0</v>
      </c>
      <c r="E154" s="22">
        <v>0</v>
      </c>
      <c r="F154" s="214"/>
      <c r="G154" s="22">
        <v>0</v>
      </c>
      <c r="H154" s="23">
        <v>0</v>
      </c>
      <c r="I154" s="24">
        <f t="shared" si="30"/>
        <v>0</v>
      </c>
    </row>
    <row r="155" spans="1:9" x14ac:dyDescent="0.25">
      <c r="A155" s="32" t="s">
        <v>22</v>
      </c>
      <c r="B155" s="18">
        <v>0</v>
      </c>
      <c r="C155" s="18">
        <v>0</v>
      </c>
      <c r="D155" s="18">
        <v>0</v>
      </c>
      <c r="E155" s="18">
        <v>0</v>
      </c>
      <c r="F155" s="214"/>
      <c r="G155" s="18">
        <v>0</v>
      </c>
      <c r="H155" s="30">
        <v>0</v>
      </c>
      <c r="I155" s="16">
        <f t="shared" si="30"/>
        <v>0</v>
      </c>
    </row>
    <row r="156" spans="1:9" x14ac:dyDescent="0.25">
      <c r="A156" s="21" t="s">
        <v>23</v>
      </c>
      <c r="B156" s="22">
        <v>14.286263027755357</v>
      </c>
      <c r="C156" s="22">
        <v>0</v>
      </c>
      <c r="D156" s="22">
        <v>0.58533697224464354</v>
      </c>
      <c r="E156" s="22">
        <v>0</v>
      </c>
      <c r="F156" s="214"/>
      <c r="G156" s="22">
        <v>0</v>
      </c>
      <c r="H156" s="23">
        <v>0</v>
      </c>
      <c r="I156" s="24">
        <f t="shared" si="30"/>
        <v>14.871600000000001</v>
      </c>
    </row>
    <row r="157" spans="1:9" ht="14.4" thickBot="1" x14ac:dyDescent="0.3">
      <c r="A157" s="32" t="s">
        <v>24</v>
      </c>
      <c r="B157" s="18">
        <v>0.33552488258726798</v>
      </c>
      <c r="C157" s="18">
        <v>1.8466718300450471E-3</v>
      </c>
      <c r="D157" s="18">
        <v>1.5405090295554951</v>
      </c>
      <c r="E157" s="18">
        <v>34.172323658481417</v>
      </c>
      <c r="F157" s="215"/>
      <c r="G157" s="18">
        <v>0.65201365639315478</v>
      </c>
      <c r="H157" s="30">
        <v>4.0497821011526218</v>
      </c>
      <c r="I157" s="16">
        <f t="shared" si="30"/>
        <v>40.752000000000002</v>
      </c>
    </row>
    <row r="158" spans="1:9" x14ac:dyDescent="0.25">
      <c r="A158" s="128" t="s">
        <v>25</v>
      </c>
      <c r="B158" s="129">
        <f>SUM(B137:B157)</f>
        <v>14.639536513996935</v>
      </c>
      <c r="C158" s="129">
        <f t="shared" ref="C158:H158" si="31">SUM(C137:C157)</f>
        <v>0.81489404854590997</v>
      </c>
      <c r="D158" s="129">
        <f t="shared" si="31"/>
        <v>2.2950500214299634</v>
      </c>
      <c r="E158" s="129">
        <f t="shared" si="31"/>
        <v>34.172323658481417</v>
      </c>
      <c r="F158" s="129">
        <f t="shared" si="31"/>
        <v>0</v>
      </c>
      <c r="G158" s="129">
        <f t="shared" si="31"/>
        <v>0.65201365639315478</v>
      </c>
      <c r="H158" s="129">
        <f t="shared" si="31"/>
        <v>4.0497821011526218</v>
      </c>
      <c r="I158" s="129">
        <f>SUM(I137:I157)</f>
        <v>56.623600000000003</v>
      </c>
    </row>
    <row r="159" spans="1:9" ht="15" thickBot="1" x14ac:dyDescent="0.35">
      <c r="A159" s="61" t="s">
        <v>86</v>
      </c>
      <c r="B159" s="98">
        <f>IF($I158=0,"-",B158/$I158)</f>
        <v>0.25854125336426748</v>
      </c>
      <c r="C159" s="98">
        <f t="shared" ref="C159:H159" si="32">IF($I158=0,"-",C158/$I158)</f>
        <v>1.4391420689357616E-2</v>
      </c>
      <c r="D159" s="98">
        <f t="shared" si="32"/>
        <v>4.053168681309495E-2</v>
      </c>
      <c r="E159" s="98">
        <f t="shared" si="32"/>
        <v>0.60349966548367495</v>
      </c>
      <c r="F159" s="98">
        <f t="shared" si="32"/>
        <v>0</v>
      </c>
      <c r="G159" s="98">
        <f t="shared" si="32"/>
        <v>1.1514874652850662E-2</v>
      </c>
      <c r="H159" s="98">
        <f t="shared" si="32"/>
        <v>7.1521098996754379E-2</v>
      </c>
      <c r="I159" s="100">
        <f>SUM(B159:H159)</f>
        <v>1</v>
      </c>
    </row>
    <row r="160" spans="1:9" ht="14.4" thickBot="1" x14ac:dyDescent="0.3">
      <c r="A160" s="105"/>
      <c r="B160" s="105"/>
      <c r="C160" s="105"/>
      <c r="D160" s="105"/>
      <c r="E160" s="105"/>
      <c r="F160" s="105"/>
      <c r="G160" s="105"/>
      <c r="H160" s="105"/>
      <c r="I160" s="105"/>
    </row>
    <row r="161" spans="1:9" ht="27.6" x14ac:dyDescent="0.25">
      <c r="A161" s="238" t="s">
        <v>32</v>
      </c>
      <c r="B161" s="8" t="s">
        <v>0</v>
      </c>
      <c r="C161" s="8" t="s">
        <v>1</v>
      </c>
      <c r="D161" s="8" t="s">
        <v>2</v>
      </c>
      <c r="E161" s="8" t="s">
        <v>3</v>
      </c>
      <c r="F161" s="8" t="s">
        <v>26</v>
      </c>
      <c r="G161" s="8" t="s">
        <v>4</v>
      </c>
      <c r="H161" s="8" t="s">
        <v>85</v>
      </c>
      <c r="I161" s="9" t="s">
        <v>5</v>
      </c>
    </row>
    <row r="162" spans="1:9" x14ac:dyDescent="0.25">
      <c r="A162" s="239" t="s">
        <v>32</v>
      </c>
      <c r="B162" s="204" t="s">
        <v>66</v>
      </c>
      <c r="C162" s="205"/>
      <c r="D162" s="205"/>
      <c r="E162" s="205"/>
      <c r="F162" s="205"/>
      <c r="G162" s="205"/>
      <c r="H162" s="205"/>
      <c r="I162" s="206"/>
    </row>
    <row r="163" spans="1:9" x14ac:dyDescent="0.25">
      <c r="A163" s="13" t="s">
        <v>6</v>
      </c>
      <c r="B163" s="14">
        <v>0</v>
      </c>
      <c r="C163" s="14">
        <v>0</v>
      </c>
      <c r="D163" s="14">
        <v>0</v>
      </c>
      <c r="E163" s="14">
        <v>0</v>
      </c>
      <c r="F163" s="213"/>
      <c r="G163" s="14">
        <v>0</v>
      </c>
      <c r="H163" s="15">
        <v>0</v>
      </c>
      <c r="I163" s="16">
        <f>+B163+C163+D163+E163+G163+H163</f>
        <v>0</v>
      </c>
    </row>
    <row r="164" spans="1:9" x14ac:dyDescent="0.25">
      <c r="A164" s="21" t="s">
        <v>7</v>
      </c>
      <c r="B164" s="22">
        <v>0</v>
      </c>
      <c r="C164" s="22">
        <v>0</v>
      </c>
      <c r="D164" s="22">
        <v>0</v>
      </c>
      <c r="E164" s="22">
        <v>0</v>
      </c>
      <c r="F164" s="214"/>
      <c r="G164" s="22">
        <v>0</v>
      </c>
      <c r="H164" s="23">
        <v>0</v>
      </c>
      <c r="I164" s="24">
        <f t="shared" ref="I164:I183" si="33">+B164+C164+D164+E164+G164+H164</f>
        <v>0</v>
      </c>
    </row>
    <row r="165" spans="1:9" x14ac:dyDescent="0.25">
      <c r="A165" s="29" t="s">
        <v>8</v>
      </c>
      <c r="B165" s="18">
        <v>0</v>
      </c>
      <c r="C165" s="18">
        <v>0</v>
      </c>
      <c r="D165" s="18">
        <v>0</v>
      </c>
      <c r="E165" s="18">
        <v>0</v>
      </c>
      <c r="F165" s="214"/>
      <c r="G165" s="18">
        <v>0</v>
      </c>
      <c r="H165" s="30">
        <v>0</v>
      </c>
      <c r="I165" s="16">
        <f t="shared" si="33"/>
        <v>0</v>
      </c>
    </row>
    <row r="166" spans="1:9" x14ac:dyDescent="0.25">
      <c r="A166" s="21" t="s">
        <v>9</v>
      </c>
      <c r="B166" s="22">
        <v>0</v>
      </c>
      <c r="C166" s="22">
        <v>0</v>
      </c>
      <c r="D166" s="22">
        <v>0</v>
      </c>
      <c r="E166" s="22">
        <v>0</v>
      </c>
      <c r="F166" s="214"/>
      <c r="G166" s="22">
        <v>0</v>
      </c>
      <c r="H166" s="23">
        <v>0</v>
      </c>
      <c r="I166" s="24">
        <f t="shared" si="33"/>
        <v>0</v>
      </c>
    </row>
    <row r="167" spans="1:9" x14ac:dyDescent="0.25">
      <c r="A167" s="29" t="s">
        <v>10</v>
      </c>
      <c r="B167" s="18">
        <v>0</v>
      </c>
      <c r="C167" s="18">
        <v>0</v>
      </c>
      <c r="D167" s="18">
        <v>0</v>
      </c>
      <c r="E167" s="18">
        <v>0</v>
      </c>
      <c r="F167" s="214"/>
      <c r="G167" s="18">
        <v>0</v>
      </c>
      <c r="H167" s="30">
        <v>0</v>
      </c>
      <c r="I167" s="16">
        <f t="shared" si="33"/>
        <v>0</v>
      </c>
    </row>
    <row r="168" spans="1:9" x14ac:dyDescent="0.25">
      <c r="A168" s="21" t="s">
        <v>11</v>
      </c>
      <c r="B168" s="22">
        <v>0</v>
      </c>
      <c r="C168" s="22">
        <v>0</v>
      </c>
      <c r="D168" s="22">
        <v>0</v>
      </c>
      <c r="E168" s="22">
        <v>0</v>
      </c>
      <c r="F168" s="214"/>
      <c r="G168" s="22">
        <v>0</v>
      </c>
      <c r="H168" s="23">
        <v>0</v>
      </c>
      <c r="I168" s="24">
        <f t="shared" si="33"/>
        <v>0</v>
      </c>
    </row>
    <row r="169" spans="1:9" x14ac:dyDescent="0.25">
      <c r="A169" s="29" t="s">
        <v>12</v>
      </c>
      <c r="B169" s="18">
        <v>0</v>
      </c>
      <c r="C169" s="18">
        <v>0</v>
      </c>
      <c r="D169" s="18">
        <v>0</v>
      </c>
      <c r="E169" s="18">
        <v>0</v>
      </c>
      <c r="F169" s="214"/>
      <c r="G169" s="18">
        <v>0</v>
      </c>
      <c r="H169" s="30">
        <v>0</v>
      </c>
      <c r="I169" s="16">
        <f t="shared" si="33"/>
        <v>0</v>
      </c>
    </row>
    <row r="170" spans="1:9" x14ac:dyDescent="0.25">
      <c r="A170" s="21" t="s">
        <v>13</v>
      </c>
      <c r="B170" s="22">
        <v>0</v>
      </c>
      <c r="C170" s="22">
        <v>0</v>
      </c>
      <c r="D170" s="22">
        <v>0</v>
      </c>
      <c r="E170" s="22">
        <v>0</v>
      </c>
      <c r="F170" s="214"/>
      <c r="G170" s="22">
        <v>0</v>
      </c>
      <c r="H170" s="23">
        <v>0</v>
      </c>
      <c r="I170" s="24">
        <f t="shared" si="33"/>
        <v>0</v>
      </c>
    </row>
    <row r="171" spans="1:9" x14ac:dyDescent="0.25">
      <c r="A171" s="29" t="s">
        <v>14</v>
      </c>
      <c r="B171" s="18">
        <v>0</v>
      </c>
      <c r="C171" s="18">
        <v>0</v>
      </c>
      <c r="D171" s="18">
        <v>0</v>
      </c>
      <c r="E171" s="18">
        <v>0</v>
      </c>
      <c r="F171" s="214"/>
      <c r="G171" s="18">
        <v>0</v>
      </c>
      <c r="H171" s="30">
        <v>0</v>
      </c>
      <c r="I171" s="16">
        <f t="shared" si="33"/>
        <v>0</v>
      </c>
    </row>
    <row r="172" spans="1:9" x14ac:dyDescent="0.25">
      <c r="A172" s="21" t="s">
        <v>15</v>
      </c>
      <c r="B172" s="22">
        <v>0</v>
      </c>
      <c r="C172" s="22">
        <v>0</v>
      </c>
      <c r="D172" s="22">
        <v>0</v>
      </c>
      <c r="E172" s="22">
        <v>0</v>
      </c>
      <c r="F172" s="214"/>
      <c r="G172" s="22">
        <v>0</v>
      </c>
      <c r="H172" s="23">
        <v>0</v>
      </c>
      <c r="I172" s="24">
        <f t="shared" si="33"/>
        <v>0</v>
      </c>
    </row>
    <row r="173" spans="1:9" x14ac:dyDescent="0.25">
      <c r="A173" s="29" t="s">
        <v>16</v>
      </c>
      <c r="B173" s="18">
        <v>0</v>
      </c>
      <c r="C173" s="18">
        <v>0</v>
      </c>
      <c r="D173" s="18">
        <v>0</v>
      </c>
      <c r="E173" s="18">
        <v>0</v>
      </c>
      <c r="F173" s="214"/>
      <c r="G173" s="18">
        <v>0</v>
      </c>
      <c r="H173" s="30">
        <v>0</v>
      </c>
      <c r="I173" s="16">
        <f t="shared" si="33"/>
        <v>0</v>
      </c>
    </row>
    <row r="174" spans="1:9" x14ac:dyDescent="0.25">
      <c r="A174" s="21" t="s">
        <v>17</v>
      </c>
      <c r="B174" s="22">
        <v>0</v>
      </c>
      <c r="C174" s="22">
        <v>0</v>
      </c>
      <c r="D174" s="22">
        <v>0</v>
      </c>
      <c r="E174" s="22">
        <v>0</v>
      </c>
      <c r="F174" s="214"/>
      <c r="G174" s="22">
        <v>0</v>
      </c>
      <c r="H174" s="23">
        <v>0</v>
      </c>
      <c r="I174" s="24">
        <f t="shared" si="33"/>
        <v>0</v>
      </c>
    </row>
    <row r="175" spans="1:9" x14ac:dyDescent="0.25">
      <c r="A175" s="29" t="s">
        <v>136</v>
      </c>
      <c r="B175" s="18">
        <v>0</v>
      </c>
      <c r="C175" s="18">
        <v>0</v>
      </c>
      <c r="D175" s="18">
        <v>0</v>
      </c>
      <c r="E175" s="18">
        <v>0</v>
      </c>
      <c r="F175" s="214"/>
      <c r="G175" s="18">
        <v>0</v>
      </c>
      <c r="H175" s="30">
        <v>0</v>
      </c>
      <c r="I175" s="16">
        <f t="shared" si="33"/>
        <v>0</v>
      </c>
    </row>
    <row r="176" spans="1:9" x14ac:dyDescent="0.25">
      <c r="A176" s="21" t="s">
        <v>18</v>
      </c>
      <c r="B176" s="22">
        <v>0</v>
      </c>
      <c r="C176" s="22">
        <v>0</v>
      </c>
      <c r="D176" s="22">
        <v>0</v>
      </c>
      <c r="E176" s="22">
        <v>0</v>
      </c>
      <c r="F176" s="214"/>
      <c r="G176" s="22">
        <v>0</v>
      </c>
      <c r="H176" s="23">
        <v>0</v>
      </c>
      <c r="I176" s="24">
        <f t="shared" si="33"/>
        <v>0</v>
      </c>
    </row>
    <row r="177" spans="1:9" x14ac:dyDescent="0.25">
      <c r="A177" s="29" t="s">
        <v>19</v>
      </c>
      <c r="B177" s="18">
        <v>0</v>
      </c>
      <c r="C177" s="18">
        <v>0</v>
      </c>
      <c r="D177" s="18">
        <v>0</v>
      </c>
      <c r="E177" s="18">
        <v>0</v>
      </c>
      <c r="F177" s="214"/>
      <c r="G177" s="18">
        <v>0</v>
      </c>
      <c r="H177" s="30">
        <v>0</v>
      </c>
      <c r="I177" s="16">
        <f t="shared" si="33"/>
        <v>0</v>
      </c>
    </row>
    <row r="178" spans="1:9" x14ac:dyDescent="0.25">
      <c r="A178" s="21" t="s">
        <v>20</v>
      </c>
      <c r="B178" s="22">
        <v>0</v>
      </c>
      <c r="C178" s="22">
        <v>0</v>
      </c>
      <c r="D178" s="22">
        <v>0</v>
      </c>
      <c r="E178" s="22">
        <v>0</v>
      </c>
      <c r="F178" s="214"/>
      <c r="G178" s="22">
        <v>0</v>
      </c>
      <c r="H178" s="23">
        <v>0</v>
      </c>
      <c r="I178" s="24">
        <f t="shared" si="33"/>
        <v>0</v>
      </c>
    </row>
    <row r="179" spans="1:9" x14ac:dyDescent="0.25">
      <c r="A179" s="32" t="s">
        <v>58</v>
      </c>
      <c r="B179" s="18">
        <v>0</v>
      </c>
      <c r="C179" s="18">
        <v>0</v>
      </c>
      <c r="D179" s="18">
        <v>0</v>
      </c>
      <c r="E179" s="18">
        <v>0</v>
      </c>
      <c r="F179" s="214"/>
      <c r="G179" s="18">
        <v>0</v>
      </c>
      <c r="H179" s="30">
        <v>0</v>
      </c>
      <c r="I179" s="16">
        <f t="shared" si="33"/>
        <v>0</v>
      </c>
    </row>
    <row r="180" spans="1:9" x14ac:dyDescent="0.25">
      <c r="A180" s="21" t="s">
        <v>21</v>
      </c>
      <c r="B180" s="22">
        <v>0</v>
      </c>
      <c r="C180" s="22">
        <v>0</v>
      </c>
      <c r="D180" s="22">
        <v>0</v>
      </c>
      <c r="E180" s="22">
        <v>0</v>
      </c>
      <c r="F180" s="214"/>
      <c r="G180" s="22">
        <v>0</v>
      </c>
      <c r="H180" s="23">
        <v>0</v>
      </c>
      <c r="I180" s="24">
        <f t="shared" si="33"/>
        <v>0</v>
      </c>
    </row>
    <row r="181" spans="1:9" x14ac:dyDescent="0.25">
      <c r="A181" s="32" t="s">
        <v>22</v>
      </c>
      <c r="B181" s="18">
        <v>0</v>
      </c>
      <c r="C181" s="18">
        <v>0</v>
      </c>
      <c r="D181" s="18">
        <v>0</v>
      </c>
      <c r="E181" s="18">
        <v>0</v>
      </c>
      <c r="F181" s="214"/>
      <c r="G181" s="18">
        <v>0</v>
      </c>
      <c r="H181" s="30">
        <v>0</v>
      </c>
      <c r="I181" s="16">
        <f t="shared" si="33"/>
        <v>0</v>
      </c>
    </row>
    <row r="182" spans="1:9" x14ac:dyDescent="0.25">
      <c r="A182" s="21" t="s">
        <v>23</v>
      </c>
      <c r="B182" s="22">
        <v>0</v>
      </c>
      <c r="C182" s="22">
        <v>0</v>
      </c>
      <c r="D182" s="22">
        <v>0</v>
      </c>
      <c r="E182" s="22">
        <v>0</v>
      </c>
      <c r="F182" s="214"/>
      <c r="G182" s="22">
        <v>0</v>
      </c>
      <c r="H182" s="23">
        <v>0</v>
      </c>
      <c r="I182" s="24">
        <f t="shared" si="33"/>
        <v>0</v>
      </c>
    </row>
    <row r="183" spans="1:9" ht="14.4" thickBot="1" x14ac:dyDescent="0.3">
      <c r="A183" s="32" t="s">
        <v>24</v>
      </c>
      <c r="B183" s="18">
        <v>0</v>
      </c>
      <c r="C183" s="18">
        <v>0</v>
      </c>
      <c r="D183" s="18">
        <v>0</v>
      </c>
      <c r="E183" s="18">
        <v>0</v>
      </c>
      <c r="F183" s="215"/>
      <c r="G183" s="18">
        <v>0</v>
      </c>
      <c r="H183" s="30">
        <v>0</v>
      </c>
      <c r="I183" s="16">
        <f t="shared" si="33"/>
        <v>0</v>
      </c>
    </row>
    <row r="184" spans="1:9" x14ac:dyDescent="0.25">
      <c r="A184" s="128" t="s">
        <v>25</v>
      </c>
      <c r="B184" s="129">
        <f>SUM(B163:B183)</f>
        <v>0</v>
      </c>
      <c r="C184" s="129">
        <f t="shared" ref="C184:H184" si="34">SUM(C163:C183)</f>
        <v>0</v>
      </c>
      <c r="D184" s="129">
        <f t="shared" si="34"/>
        <v>0</v>
      </c>
      <c r="E184" s="129">
        <f t="shared" si="34"/>
        <v>0</v>
      </c>
      <c r="F184" s="129">
        <f t="shared" si="34"/>
        <v>0</v>
      </c>
      <c r="G184" s="129">
        <f t="shared" si="34"/>
        <v>0</v>
      </c>
      <c r="H184" s="129">
        <f t="shared" si="34"/>
        <v>0</v>
      </c>
      <c r="I184" s="129">
        <f>SUM(I163:I183)</f>
        <v>0</v>
      </c>
    </row>
    <row r="185" spans="1:9" ht="15" thickBot="1" x14ac:dyDescent="0.35">
      <c r="A185" s="61" t="s">
        <v>86</v>
      </c>
      <c r="B185" s="98" t="str">
        <f>IF($I184=0,"-",B184/$I184)</f>
        <v>-</v>
      </c>
      <c r="C185" s="98" t="str">
        <f t="shared" ref="C185:H185" si="35">IF($I184=0,"-",C184/$I184)</f>
        <v>-</v>
      </c>
      <c r="D185" s="98" t="str">
        <f t="shared" si="35"/>
        <v>-</v>
      </c>
      <c r="E185" s="98" t="str">
        <f t="shared" si="35"/>
        <v>-</v>
      </c>
      <c r="F185" s="98" t="str">
        <f t="shared" si="35"/>
        <v>-</v>
      </c>
      <c r="G185" s="98" t="str">
        <f t="shared" si="35"/>
        <v>-</v>
      </c>
      <c r="H185" s="98" t="str">
        <f t="shared" si="35"/>
        <v>-</v>
      </c>
      <c r="I185" s="100">
        <f>SUM(B185:H185)</f>
        <v>0</v>
      </c>
    </row>
    <row r="186" spans="1:9" ht="14.4" thickBot="1" x14ac:dyDescent="0.3">
      <c r="A186" s="105"/>
      <c r="B186" s="105"/>
      <c r="C186" s="105"/>
      <c r="D186" s="105"/>
      <c r="E186" s="105"/>
      <c r="F186" s="105"/>
      <c r="G186" s="105"/>
      <c r="H186" s="105"/>
      <c r="I186" s="105"/>
    </row>
    <row r="187" spans="1:9" ht="27.6" x14ac:dyDescent="0.25">
      <c r="A187" s="238" t="s">
        <v>33</v>
      </c>
      <c r="B187" s="8" t="s">
        <v>0</v>
      </c>
      <c r="C187" s="8" t="s">
        <v>1</v>
      </c>
      <c r="D187" s="8" t="s">
        <v>2</v>
      </c>
      <c r="E187" s="8" t="s">
        <v>3</v>
      </c>
      <c r="F187" s="8" t="s">
        <v>26</v>
      </c>
      <c r="G187" s="8" t="s">
        <v>4</v>
      </c>
      <c r="H187" s="8" t="s">
        <v>85</v>
      </c>
      <c r="I187" s="9" t="s">
        <v>5</v>
      </c>
    </row>
    <row r="188" spans="1:9" x14ac:dyDescent="0.25">
      <c r="A188" s="239" t="s">
        <v>33</v>
      </c>
      <c r="B188" s="204" t="s">
        <v>66</v>
      </c>
      <c r="C188" s="205"/>
      <c r="D188" s="205"/>
      <c r="E188" s="205"/>
      <c r="F188" s="205"/>
      <c r="G188" s="205"/>
      <c r="H188" s="205"/>
      <c r="I188" s="206"/>
    </row>
    <row r="189" spans="1:9" x14ac:dyDescent="0.25">
      <c r="A189" s="13" t="s">
        <v>6</v>
      </c>
      <c r="B189" s="14">
        <v>0</v>
      </c>
      <c r="C189" s="14">
        <v>0</v>
      </c>
      <c r="D189" s="14">
        <v>0</v>
      </c>
      <c r="E189" s="14">
        <v>0</v>
      </c>
      <c r="F189" s="213"/>
      <c r="G189" s="14">
        <v>0</v>
      </c>
      <c r="H189" s="15">
        <v>0</v>
      </c>
      <c r="I189" s="16">
        <f>+B189+C189+D189+E189+G189+H189</f>
        <v>0</v>
      </c>
    </row>
    <row r="190" spans="1:9" x14ac:dyDescent="0.25">
      <c r="A190" s="21" t="s">
        <v>7</v>
      </c>
      <c r="B190" s="22">
        <v>0</v>
      </c>
      <c r="C190" s="22">
        <v>0</v>
      </c>
      <c r="D190" s="22">
        <v>0</v>
      </c>
      <c r="E190" s="22">
        <v>0</v>
      </c>
      <c r="F190" s="214"/>
      <c r="G190" s="22">
        <v>0</v>
      </c>
      <c r="H190" s="23">
        <v>0</v>
      </c>
      <c r="I190" s="24">
        <f t="shared" ref="I190:I209" si="36">+B190+C190+D190+E190+G190+H190</f>
        <v>0</v>
      </c>
    </row>
    <row r="191" spans="1:9" x14ac:dyDescent="0.25">
      <c r="A191" s="29" t="s">
        <v>8</v>
      </c>
      <c r="B191" s="18">
        <v>0</v>
      </c>
      <c r="C191" s="18">
        <v>0</v>
      </c>
      <c r="D191" s="18">
        <v>0</v>
      </c>
      <c r="E191" s="18">
        <v>0</v>
      </c>
      <c r="F191" s="214"/>
      <c r="G191" s="18">
        <v>0</v>
      </c>
      <c r="H191" s="30">
        <v>0</v>
      </c>
      <c r="I191" s="16">
        <f t="shared" si="36"/>
        <v>0</v>
      </c>
    </row>
    <row r="192" spans="1:9" x14ac:dyDescent="0.25">
      <c r="A192" s="21" t="s">
        <v>9</v>
      </c>
      <c r="B192" s="22">
        <v>0</v>
      </c>
      <c r="C192" s="22">
        <v>0</v>
      </c>
      <c r="D192" s="22">
        <v>0</v>
      </c>
      <c r="E192" s="22">
        <v>0</v>
      </c>
      <c r="F192" s="214"/>
      <c r="G192" s="22">
        <v>0</v>
      </c>
      <c r="H192" s="23">
        <v>0</v>
      </c>
      <c r="I192" s="24">
        <f t="shared" si="36"/>
        <v>0</v>
      </c>
    </row>
    <row r="193" spans="1:9" x14ac:dyDescent="0.25">
      <c r="A193" s="29" t="s">
        <v>10</v>
      </c>
      <c r="B193" s="18">
        <v>0</v>
      </c>
      <c r="C193" s="18">
        <v>0</v>
      </c>
      <c r="D193" s="18">
        <v>0</v>
      </c>
      <c r="E193" s="18">
        <v>0</v>
      </c>
      <c r="F193" s="214"/>
      <c r="G193" s="18">
        <v>0</v>
      </c>
      <c r="H193" s="30">
        <v>0</v>
      </c>
      <c r="I193" s="16">
        <f t="shared" si="36"/>
        <v>0</v>
      </c>
    </row>
    <row r="194" spans="1:9" x14ac:dyDescent="0.25">
      <c r="A194" s="21" t="s">
        <v>11</v>
      </c>
      <c r="B194" s="22">
        <v>0</v>
      </c>
      <c r="C194" s="22">
        <v>0</v>
      </c>
      <c r="D194" s="22">
        <v>0</v>
      </c>
      <c r="E194" s="22">
        <v>0</v>
      </c>
      <c r="F194" s="214"/>
      <c r="G194" s="22">
        <v>0</v>
      </c>
      <c r="H194" s="23">
        <v>0</v>
      </c>
      <c r="I194" s="24">
        <f t="shared" si="36"/>
        <v>0</v>
      </c>
    </row>
    <row r="195" spans="1:9" x14ac:dyDescent="0.25">
      <c r="A195" s="29" t="s">
        <v>12</v>
      </c>
      <c r="B195" s="18">
        <v>0</v>
      </c>
      <c r="C195" s="18">
        <v>0</v>
      </c>
      <c r="D195" s="18">
        <v>0</v>
      </c>
      <c r="E195" s="18">
        <v>0</v>
      </c>
      <c r="F195" s="214"/>
      <c r="G195" s="18">
        <v>0</v>
      </c>
      <c r="H195" s="30">
        <v>0</v>
      </c>
      <c r="I195" s="16">
        <f t="shared" si="36"/>
        <v>0</v>
      </c>
    </row>
    <row r="196" spans="1:9" x14ac:dyDescent="0.25">
      <c r="A196" s="21" t="s">
        <v>13</v>
      </c>
      <c r="B196" s="22">
        <v>6.5978888258039156E-9</v>
      </c>
      <c r="C196" s="22">
        <v>6.5978888258039156E-9</v>
      </c>
      <c r="D196" s="22">
        <v>6.5978888258039156E-9</v>
      </c>
      <c r="E196" s="22">
        <v>0.26647962588482405</v>
      </c>
      <c r="F196" s="214"/>
      <c r="G196" s="22">
        <v>0</v>
      </c>
      <c r="H196" s="23">
        <v>0</v>
      </c>
      <c r="I196" s="24">
        <f t="shared" si="36"/>
        <v>0.26647964567849053</v>
      </c>
    </row>
    <row r="197" spans="1:9" x14ac:dyDescent="0.25">
      <c r="A197" s="29" t="s">
        <v>14</v>
      </c>
      <c r="B197" s="18">
        <v>0</v>
      </c>
      <c r="C197" s="18">
        <v>0</v>
      </c>
      <c r="D197" s="18">
        <v>0</v>
      </c>
      <c r="E197" s="18">
        <v>0</v>
      </c>
      <c r="F197" s="214"/>
      <c r="G197" s="18">
        <v>0</v>
      </c>
      <c r="H197" s="30">
        <v>0</v>
      </c>
      <c r="I197" s="16">
        <f t="shared" si="36"/>
        <v>0</v>
      </c>
    </row>
    <row r="198" spans="1:9" x14ac:dyDescent="0.25">
      <c r="A198" s="21" t="s">
        <v>15</v>
      </c>
      <c r="B198" s="22">
        <v>8.1803353905425986</v>
      </c>
      <c r="C198" s="22">
        <v>3.634354624530133</v>
      </c>
      <c r="D198" s="22">
        <v>165.18530998492727</v>
      </c>
      <c r="E198" s="22">
        <v>0</v>
      </c>
      <c r="F198" s="214"/>
      <c r="G198" s="22">
        <v>0</v>
      </c>
      <c r="H198" s="23">
        <v>0</v>
      </c>
      <c r="I198" s="24">
        <f t="shared" si="36"/>
        <v>177</v>
      </c>
    </row>
    <row r="199" spans="1:9" x14ac:dyDescent="0.25">
      <c r="A199" s="29" t="s">
        <v>16</v>
      </c>
      <c r="B199" s="18">
        <v>0</v>
      </c>
      <c r="C199" s="18">
        <v>0</v>
      </c>
      <c r="D199" s="18">
        <v>0</v>
      </c>
      <c r="E199" s="18">
        <v>0</v>
      </c>
      <c r="F199" s="214"/>
      <c r="G199" s="18">
        <v>0</v>
      </c>
      <c r="H199" s="30">
        <v>0</v>
      </c>
      <c r="I199" s="16">
        <f t="shared" si="36"/>
        <v>0</v>
      </c>
    </row>
    <row r="200" spans="1:9" x14ac:dyDescent="0.25">
      <c r="A200" s="21" t="s">
        <v>17</v>
      </c>
      <c r="B200" s="22">
        <v>0</v>
      </c>
      <c r="C200" s="22">
        <v>0</v>
      </c>
      <c r="D200" s="22">
        <v>0</v>
      </c>
      <c r="E200" s="22">
        <v>0</v>
      </c>
      <c r="F200" s="214"/>
      <c r="G200" s="22">
        <v>0</v>
      </c>
      <c r="H200" s="23">
        <v>0</v>
      </c>
      <c r="I200" s="24">
        <f t="shared" si="36"/>
        <v>0</v>
      </c>
    </row>
    <row r="201" spans="1:9" x14ac:dyDescent="0.25">
      <c r="A201" s="29" t="s">
        <v>136</v>
      </c>
      <c r="B201" s="18">
        <v>22.050189602864773</v>
      </c>
      <c r="C201" s="18">
        <v>1.1846765932314156</v>
      </c>
      <c r="D201" s="18">
        <v>123.35887677772179</v>
      </c>
      <c r="E201" s="18">
        <v>9.4062570261820344</v>
      </c>
      <c r="F201" s="214"/>
      <c r="G201" s="18">
        <v>0</v>
      </c>
      <c r="H201" s="30">
        <v>0</v>
      </c>
      <c r="I201" s="16">
        <f t="shared" si="36"/>
        <v>156</v>
      </c>
    </row>
    <row r="202" spans="1:9" x14ac:dyDescent="0.25">
      <c r="A202" s="21" t="s">
        <v>18</v>
      </c>
      <c r="B202" s="22">
        <v>0</v>
      </c>
      <c r="C202" s="22">
        <v>0</v>
      </c>
      <c r="D202" s="22">
        <v>0</v>
      </c>
      <c r="E202" s="22">
        <v>0</v>
      </c>
      <c r="F202" s="214"/>
      <c r="G202" s="22">
        <v>0</v>
      </c>
      <c r="H202" s="23">
        <v>0</v>
      </c>
      <c r="I202" s="24">
        <f t="shared" si="36"/>
        <v>0</v>
      </c>
    </row>
    <row r="203" spans="1:9" x14ac:dyDescent="0.25">
      <c r="A203" s="29" t="s">
        <v>19</v>
      </c>
      <c r="B203" s="18">
        <v>0</v>
      </c>
      <c r="C203" s="18">
        <v>0</v>
      </c>
      <c r="D203" s="18">
        <v>0</v>
      </c>
      <c r="E203" s="18">
        <v>0</v>
      </c>
      <c r="F203" s="214"/>
      <c r="G203" s="18">
        <v>0</v>
      </c>
      <c r="H203" s="30">
        <v>0</v>
      </c>
      <c r="I203" s="16">
        <f t="shared" si="36"/>
        <v>0</v>
      </c>
    </row>
    <row r="204" spans="1:9" x14ac:dyDescent="0.25">
      <c r="A204" s="21" t="s">
        <v>20</v>
      </c>
      <c r="B204" s="22">
        <v>0</v>
      </c>
      <c r="C204" s="22">
        <v>0</v>
      </c>
      <c r="D204" s="22">
        <v>0</v>
      </c>
      <c r="E204" s="22">
        <v>0</v>
      </c>
      <c r="F204" s="214"/>
      <c r="G204" s="22">
        <v>0</v>
      </c>
      <c r="H204" s="23">
        <v>0</v>
      </c>
      <c r="I204" s="24">
        <f t="shared" si="36"/>
        <v>0</v>
      </c>
    </row>
    <row r="205" spans="1:9" x14ac:dyDescent="0.25">
      <c r="A205" s="32" t="s">
        <v>58</v>
      </c>
      <c r="B205" s="18">
        <v>0</v>
      </c>
      <c r="C205" s="18">
        <v>0</v>
      </c>
      <c r="D205" s="18">
        <v>0</v>
      </c>
      <c r="E205" s="18">
        <v>0</v>
      </c>
      <c r="F205" s="214"/>
      <c r="G205" s="18">
        <v>0</v>
      </c>
      <c r="H205" s="30">
        <v>0</v>
      </c>
      <c r="I205" s="16">
        <f t="shared" si="36"/>
        <v>0</v>
      </c>
    </row>
    <row r="206" spans="1:9" x14ac:dyDescent="0.25">
      <c r="A206" s="21" t="s">
        <v>21</v>
      </c>
      <c r="B206" s="22">
        <v>0</v>
      </c>
      <c r="C206" s="22">
        <v>0</v>
      </c>
      <c r="D206" s="22">
        <v>0</v>
      </c>
      <c r="E206" s="22">
        <v>0</v>
      </c>
      <c r="F206" s="214"/>
      <c r="G206" s="22">
        <v>0</v>
      </c>
      <c r="H206" s="23">
        <v>0</v>
      </c>
      <c r="I206" s="24">
        <f t="shared" si="36"/>
        <v>0</v>
      </c>
    </row>
    <row r="207" spans="1:9" x14ac:dyDescent="0.25">
      <c r="A207" s="32" t="s">
        <v>22</v>
      </c>
      <c r="B207" s="18">
        <v>0</v>
      </c>
      <c r="C207" s="18">
        <v>0</v>
      </c>
      <c r="D207" s="18">
        <v>0</v>
      </c>
      <c r="E207" s="18">
        <v>0</v>
      </c>
      <c r="F207" s="214"/>
      <c r="G207" s="18">
        <v>0</v>
      </c>
      <c r="H207" s="30">
        <v>0</v>
      </c>
      <c r="I207" s="16">
        <f t="shared" si="36"/>
        <v>0</v>
      </c>
    </row>
    <row r="208" spans="1:9" x14ac:dyDescent="0.25">
      <c r="A208" s="21" t="s">
        <v>23</v>
      </c>
      <c r="B208" s="22">
        <v>0</v>
      </c>
      <c r="C208" s="22">
        <v>0</v>
      </c>
      <c r="D208" s="22">
        <v>0</v>
      </c>
      <c r="E208" s="22">
        <v>0</v>
      </c>
      <c r="F208" s="214"/>
      <c r="G208" s="22">
        <v>0</v>
      </c>
      <c r="H208" s="23">
        <v>0</v>
      </c>
      <c r="I208" s="24">
        <f t="shared" si="36"/>
        <v>0</v>
      </c>
    </row>
    <row r="209" spans="1:9" ht="14.4" thickBot="1" x14ac:dyDescent="0.3">
      <c r="A209" s="32" t="s">
        <v>24</v>
      </c>
      <c r="B209" s="18">
        <v>9.6820990053888598E-2</v>
      </c>
      <c r="C209" s="18">
        <v>3.419174624939212E-2</v>
      </c>
      <c r="D209" s="18">
        <v>25.925677747955874</v>
      </c>
      <c r="E209" s="18">
        <v>17.801297762753457</v>
      </c>
      <c r="F209" s="215"/>
      <c r="G209" s="18">
        <v>1.392647160541322</v>
      </c>
      <c r="H209" s="30">
        <v>8.4164592446068942E-2</v>
      </c>
      <c r="I209" s="16">
        <f t="shared" si="36"/>
        <v>45.334800000000008</v>
      </c>
    </row>
    <row r="210" spans="1:9" x14ac:dyDescent="0.25">
      <c r="A210" s="128" t="s">
        <v>25</v>
      </c>
      <c r="B210" s="192">
        <f>SUM(B189:B209)</f>
        <v>30.327345990059147</v>
      </c>
      <c r="C210" s="192">
        <f t="shared" ref="C210:H210" si="37">SUM(C189:C209)</f>
        <v>4.8532229706088295</v>
      </c>
      <c r="D210" s="192">
        <f t="shared" si="37"/>
        <v>314.46986451720284</v>
      </c>
      <c r="E210" s="192">
        <f t="shared" si="37"/>
        <v>27.474034414820316</v>
      </c>
      <c r="F210" s="192">
        <f t="shared" si="37"/>
        <v>0</v>
      </c>
      <c r="G210" s="192">
        <f t="shared" si="37"/>
        <v>1.392647160541322</v>
      </c>
      <c r="H210" s="192">
        <f t="shared" si="37"/>
        <v>8.4164592446068942E-2</v>
      </c>
      <c r="I210" s="192">
        <f>SUM(I189:I209)</f>
        <v>378.60127964567852</v>
      </c>
    </row>
    <row r="211" spans="1:9" ht="15" thickBot="1" x14ac:dyDescent="0.35">
      <c r="A211" s="61" t="s">
        <v>86</v>
      </c>
      <c r="B211" s="98">
        <f>IF($I210=0,"-",B210/$I210)</f>
        <v>8.0103654214908074E-2</v>
      </c>
      <c r="C211" s="98">
        <f t="shared" ref="C211:H211" si="38">IF($I210=0,"-",C210/$I210)</f>
        <v>1.2818823473472711E-2</v>
      </c>
      <c r="D211" s="98">
        <f t="shared" si="38"/>
        <v>0.83060961867721539</v>
      </c>
      <c r="E211" s="98">
        <f t="shared" si="38"/>
        <v>7.2567199034647839E-2</v>
      </c>
      <c r="F211" s="98">
        <f t="shared" si="38"/>
        <v>0</v>
      </c>
      <c r="G211" s="98">
        <f t="shared" si="38"/>
        <v>3.6784005638984059E-3</v>
      </c>
      <c r="H211" s="98">
        <f t="shared" si="38"/>
        <v>2.2230403585755452E-4</v>
      </c>
      <c r="I211" s="100">
        <f>SUM(B211:H211)</f>
        <v>1</v>
      </c>
    </row>
    <row r="212" spans="1:9" ht="14.4" thickBot="1" x14ac:dyDescent="0.3">
      <c r="A212" s="105"/>
      <c r="B212" s="105"/>
      <c r="C212" s="105"/>
      <c r="D212" s="105"/>
      <c r="E212" s="105"/>
      <c r="F212" s="105"/>
      <c r="G212" s="105"/>
      <c r="H212" s="105"/>
      <c r="I212" s="105"/>
    </row>
    <row r="213" spans="1:9" ht="27.6" x14ac:dyDescent="0.25">
      <c r="A213" s="238" t="s">
        <v>34</v>
      </c>
      <c r="B213" s="8" t="s">
        <v>0</v>
      </c>
      <c r="C213" s="8" t="s">
        <v>1</v>
      </c>
      <c r="D213" s="8" t="s">
        <v>2</v>
      </c>
      <c r="E213" s="8" t="s">
        <v>3</v>
      </c>
      <c r="F213" s="8" t="s">
        <v>26</v>
      </c>
      <c r="G213" s="8" t="s">
        <v>4</v>
      </c>
      <c r="H213" s="8" t="s">
        <v>85</v>
      </c>
      <c r="I213" s="9" t="s">
        <v>5</v>
      </c>
    </row>
    <row r="214" spans="1:9" x14ac:dyDescent="0.25">
      <c r="A214" s="239" t="s">
        <v>34</v>
      </c>
      <c r="B214" s="204" t="s">
        <v>66</v>
      </c>
      <c r="C214" s="205"/>
      <c r="D214" s="205"/>
      <c r="E214" s="205"/>
      <c r="F214" s="205"/>
      <c r="G214" s="205"/>
      <c r="H214" s="205"/>
      <c r="I214" s="206"/>
    </row>
    <row r="215" spans="1:9" x14ac:dyDescent="0.25">
      <c r="A215" s="13" t="s">
        <v>6</v>
      </c>
      <c r="B215" s="14">
        <v>0</v>
      </c>
      <c r="C215" s="14">
        <v>0</v>
      </c>
      <c r="D215" s="14">
        <v>0</v>
      </c>
      <c r="E215" s="14">
        <v>0</v>
      </c>
      <c r="F215" s="213"/>
      <c r="G215" s="14">
        <v>0</v>
      </c>
      <c r="H215" s="15">
        <v>0</v>
      </c>
      <c r="I215" s="16">
        <f>+B215+C215+D215+E215+G215+H215</f>
        <v>0</v>
      </c>
    </row>
    <row r="216" spans="1:9" x14ac:dyDescent="0.25">
      <c r="A216" s="21" t="s">
        <v>7</v>
      </c>
      <c r="B216" s="22">
        <v>0</v>
      </c>
      <c r="C216" s="22">
        <v>0</v>
      </c>
      <c r="D216" s="22">
        <v>0</v>
      </c>
      <c r="E216" s="22">
        <v>0</v>
      </c>
      <c r="F216" s="214"/>
      <c r="G216" s="22">
        <v>0</v>
      </c>
      <c r="H216" s="23">
        <v>0</v>
      </c>
      <c r="I216" s="24">
        <f t="shared" ref="I216:I235" si="39">+B216+C216+D216+E216+G216+H216</f>
        <v>0</v>
      </c>
    </row>
    <row r="217" spans="1:9" x14ac:dyDescent="0.25">
      <c r="A217" s="29" t="s">
        <v>8</v>
      </c>
      <c r="B217" s="18">
        <v>0</v>
      </c>
      <c r="C217" s="18">
        <v>0</v>
      </c>
      <c r="D217" s="18">
        <v>0</v>
      </c>
      <c r="E217" s="18">
        <v>0</v>
      </c>
      <c r="F217" s="214"/>
      <c r="G217" s="18">
        <v>0</v>
      </c>
      <c r="H217" s="30">
        <v>0</v>
      </c>
      <c r="I217" s="16">
        <f t="shared" si="39"/>
        <v>0</v>
      </c>
    </row>
    <row r="218" spans="1:9" x14ac:dyDescent="0.25">
      <c r="A218" s="21" t="s">
        <v>9</v>
      </c>
      <c r="B218" s="22">
        <v>0</v>
      </c>
      <c r="C218" s="22">
        <v>0</v>
      </c>
      <c r="D218" s="22">
        <v>0</v>
      </c>
      <c r="E218" s="22">
        <v>0</v>
      </c>
      <c r="F218" s="214"/>
      <c r="G218" s="22">
        <v>0</v>
      </c>
      <c r="H218" s="23">
        <v>0</v>
      </c>
      <c r="I218" s="24">
        <f t="shared" si="39"/>
        <v>0</v>
      </c>
    </row>
    <row r="219" spans="1:9" x14ac:dyDescent="0.25">
      <c r="A219" s="29" t="s">
        <v>10</v>
      </c>
      <c r="B219" s="18">
        <v>0</v>
      </c>
      <c r="C219" s="18">
        <v>0</v>
      </c>
      <c r="D219" s="18">
        <v>0</v>
      </c>
      <c r="E219" s="18">
        <v>0</v>
      </c>
      <c r="F219" s="214"/>
      <c r="G219" s="18">
        <v>0</v>
      </c>
      <c r="H219" s="30">
        <v>0</v>
      </c>
      <c r="I219" s="16">
        <f t="shared" si="39"/>
        <v>0</v>
      </c>
    </row>
    <row r="220" spans="1:9" x14ac:dyDescent="0.25">
      <c r="A220" s="21" t="s">
        <v>11</v>
      </c>
      <c r="B220" s="22">
        <v>0</v>
      </c>
      <c r="C220" s="22">
        <v>0</v>
      </c>
      <c r="D220" s="22">
        <v>0</v>
      </c>
      <c r="E220" s="22">
        <v>0</v>
      </c>
      <c r="F220" s="214"/>
      <c r="G220" s="22">
        <v>0</v>
      </c>
      <c r="H220" s="23">
        <v>0</v>
      </c>
      <c r="I220" s="24">
        <f t="shared" si="39"/>
        <v>0</v>
      </c>
    </row>
    <row r="221" spans="1:9" x14ac:dyDescent="0.25">
      <c r="A221" s="29" t="s">
        <v>12</v>
      </c>
      <c r="B221" s="18">
        <v>0</v>
      </c>
      <c r="C221" s="18">
        <v>0</v>
      </c>
      <c r="D221" s="18">
        <v>0</v>
      </c>
      <c r="E221" s="18">
        <v>0</v>
      </c>
      <c r="F221" s="214"/>
      <c r="G221" s="18">
        <v>0</v>
      </c>
      <c r="H221" s="30">
        <v>0</v>
      </c>
      <c r="I221" s="16">
        <f t="shared" si="39"/>
        <v>0</v>
      </c>
    </row>
    <row r="222" spans="1:9" x14ac:dyDescent="0.25">
      <c r="A222" s="21" t="s">
        <v>13</v>
      </c>
      <c r="B222" s="22">
        <v>0</v>
      </c>
      <c r="C222" s="22">
        <v>0</v>
      </c>
      <c r="D222" s="22">
        <v>0</v>
      </c>
      <c r="E222" s="22">
        <v>0</v>
      </c>
      <c r="F222" s="214"/>
      <c r="G222" s="22">
        <v>0</v>
      </c>
      <c r="H222" s="23">
        <v>0</v>
      </c>
      <c r="I222" s="24">
        <f t="shared" si="39"/>
        <v>0</v>
      </c>
    </row>
    <row r="223" spans="1:9" x14ac:dyDescent="0.25">
      <c r="A223" s="29" t="s">
        <v>14</v>
      </c>
      <c r="B223" s="18">
        <v>0</v>
      </c>
      <c r="C223" s="18">
        <v>0</v>
      </c>
      <c r="D223" s="18">
        <v>0</v>
      </c>
      <c r="E223" s="18">
        <v>0</v>
      </c>
      <c r="F223" s="214"/>
      <c r="G223" s="18">
        <v>0</v>
      </c>
      <c r="H223" s="30">
        <v>0</v>
      </c>
      <c r="I223" s="16">
        <f t="shared" si="39"/>
        <v>0</v>
      </c>
    </row>
    <row r="224" spans="1:9" x14ac:dyDescent="0.25">
      <c r="A224" s="21" t="s">
        <v>15</v>
      </c>
      <c r="B224" s="22">
        <v>0</v>
      </c>
      <c r="C224" s="22">
        <v>0</v>
      </c>
      <c r="D224" s="22">
        <v>3</v>
      </c>
      <c r="E224" s="22">
        <v>0</v>
      </c>
      <c r="F224" s="214"/>
      <c r="G224" s="22">
        <v>0</v>
      </c>
      <c r="H224" s="23">
        <v>0</v>
      </c>
      <c r="I224" s="24">
        <f t="shared" si="39"/>
        <v>3</v>
      </c>
    </row>
    <row r="225" spans="1:9" x14ac:dyDescent="0.25">
      <c r="A225" s="29" t="s">
        <v>16</v>
      </c>
      <c r="B225" s="18">
        <v>0</v>
      </c>
      <c r="C225" s="18">
        <v>0</v>
      </c>
      <c r="D225" s="18">
        <v>0</v>
      </c>
      <c r="E225" s="18">
        <v>0</v>
      </c>
      <c r="F225" s="214"/>
      <c r="G225" s="18">
        <v>0</v>
      </c>
      <c r="H225" s="30">
        <v>0</v>
      </c>
      <c r="I225" s="16">
        <f t="shared" si="39"/>
        <v>0</v>
      </c>
    </row>
    <row r="226" spans="1:9" x14ac:dyDescent="0.25">
      <c r="A226" s="21" t="s">
        <v>17</v>
      </c>
      <c r="B226" s="22">
        <v>0</v>
      </c>
      <c r="C226" s="22">
        <v>0</v>
      </c>
      <c r="D226" s="22">
        <v>0</v>
      </c>
      <c r="E226" s="22">
        <v>0</v>
      </c>
      <c r="F226" s="214"/>
      <c r="G226" s="22">
        <v>0</v>
      </c>
      <c r="H226" s="23">
        <v>0</v>
      </c>
      <c r="I226" s="24">
        <f t="shared" si="39"/>
        <v>0</v>
      </c>
    </row>
    <row r="227" spans="1:9" x14ac:dyDescent="0.25">
      <c r="A227" s="29" t="s">
        <v>136</v>
      </c>
      <c r="B227" s="18">
        <v>0.39888071740380043</v>
      </c>
      <c r="C227" s="18">
        <v>0</v>
      </c>
      <c r="D227" s="18">
        <v>0.18835278480736714</v>
      </c>
      <c r="E227" s="18">
        <v>0.41276649778883245</v>
      </c>
      <c r="F227" s="214"/>
      <c r="G227" s="18">
        <v>0</v>
      </c>
      <c r="H227" s="30">
        <v>0</v>
      </c>
      <c r="I227" s="16">
        <f t="shared" si="39"/>
        <v>1</v>
      </c>
    </row>
    <row r="228" spans="1:9" x14ac:dyDescent="0.25">
      <c r="A228" s="21" t="s">
        <v>18</v>
      </c>
      <c r="B228" s="22">
        <v>0</v>
      </c>
      <c r="C228" s="22">
        <v>0</v>
      </c>
      <c r="D228" s="22">
        <v>0</v>
      </c>
      <c r="E228" s="22">
        <v>0</v>
      </c>
      <c r="F228" s="214"/>
      <c r="G228" s="22">
        <v>0</v>
      </c>
      <c r="H228" s="23">
        <v>0</v>
      </c>
      <c r="I228" s="24">
        <f t="shared" si="39"/>
        <v>0</v>
      </c>
    </row>
    <row r="229" spans="1:9" x14ac:dyDescent="0.25">
      <c r="A229" s="29" t="s">
        <v>19</v>
      </c>
      <c r="B229" s="18">
        <v>0</v>
      </c>
      <c r="C229" s="18">
        <v>0</v>
      </c>
      <c r="D229" s="18">
        <v>0</v>
      </c>
      <c r="E229" s="18">
        <v>0</v>
      </c>
      <c r="F229" s="214"/>
      <c r="G229" s="18">
        <v>0</v>
      </c>
      <c r="H229" s="30">
        <v>0</v>
      </c>
      <c r="I229" s="16">
        <f t="shared" si="39"/>
        <v>0</v>
      </c>
    </row>
    <row r="230" spans="1:9" x14ac:dyDescent="0.25">
      <c r="A230" s="21" t="s">
        <v>20</v>
      </c>
      <c r="B230" s="22">
        <v>0</v>
      </c>
      <c r="C230" s="22">
        <v>0</v>
      </c>
      <c r="D230" s="22">
        <v>0</v>
      </c>
      <c r="E230" s="22">
        <v>0</v>
      </c>
      <c r="F230" s="214"/>
      <c r="G230" s="22">
        <v>0</v>
      </c>
      <c r="H230" s="23">
        <v>0</v>
      </c>
      <c r="I230" s="24">
        <f t="shared" si="39"/>
        <v>0</v>
      </c>
    </row>
    <row r="231" spans="1:9" x14ac:dyDescent="0.25">
      <c r="A231" s="32" t="s">
        <v>58</v>
      </c>
      <c r="B231" s="18">
        <v>0</v>
      </c>
      <c r="C231" s="18">
        <v>0</v>
      </c>
      <c r="D231" s="18">
        <v>0</v>
      </c>
      <c r="E231" s="18">
        <v>0</v>
      </c>
      <c r="F231" s="214"/>
      <c r="G231" s="18">
        <v>0</v>
      </c>
      <c r="H231" s="30">
        <v>0</v>
      </c>
      <c r="I231" s="16">
        <f t="shared" si="39"/>
        <v>0</v>
      </c>
    </row>
    <row r="232" spans="1:9" x14ac:dyDescent="0.25">
      <c r="A232" s="21" t="s">
        <v>21</v>
      </c>
      <c r="B232" s="22">
        <v>0</v>
      </c>
      <c r="C232" s="22">
        <v>0</v>
      </c>
      <c r="D232" s="22">
        <v>0</v>
      </c>
      <c r="E232" s="22">
        <v>0</v>
      </c>
      <c r="F232" s="214"/>
      <c r="G232" s="22">
        <v>0</v>
      </c>
      <c r="H232" s="23">
        <v>0</v>
      </c>
      <c r="I232" s="24">
        <f t="shared" si="39"/>
        <v>0</v>
      </c>
    </row>
    <row r="233" spans="1:9" x14ac:dyDescent="0.25">
      <c r="A233" s="32" t="s">
        <v>22</v>
      </c>
      <c r="B233" s="18">
        <v>0</v>
      </c>
      <c r="C233" s="18">
        <v>0</v>
      </c>
      <c r="D233" s="18">
        <v>0</v>
      </c>
      <c r="E233" s="18">
        <v>0</v>
      </c>
      <c r="F233" s="214"/>
      <c r="G233" s="18">
        <v>0</v>
      </c>
      <c r="H233" s="30">
        <v>0</v>
      </c>
      <c r="I233" s="16">
        <f t="shared" si="39"/>
        <v>0</v>
      </c>
    </row>
    <row r="234" spans="1:9" x14ac:dyDescent="0.25">
      <c r="A234" s="21" t="s">
        <v>23</v>
      </c>
      <c r="B234" s="22">
        <v>0</v>
      </c>
      <c r="C234" s="22">
        <v>0</v>
      </c>
      <c r="D234" s="22">
        <v>0</v>
      </c>
      <c r="E234" s="22">
        <v>0</v>
      </c>
      <c r="F234" s="214"/>
      <c r="G234" s="22">
        <v>0</v>
      </c>
      <c r="H234" s="23">
        <v>0</v>
      </c>
      <c r="I234" s="24">
        <f t="shared" si="39"/>
        <v>0</v>
      </c>
    </row>
    <row r="235" spans="1:9" ht="14.4" thickBot="1" x14ac:dyDescent="0.3">
      <c r="A235" s="32" t="s">
        <v>24</v>
      </c>
      <c r="B235" s="18">
        <v>0.1049640708343474</v>
      </c>
      <c r="C235" s="18">
        <v>0</v>
      </c>
      <c r="D235" s="18">
        <v>0.38676922009393333</v>
      </c>
      <c r="E235" s="18">
        <v>0.28646789329379241</v>
      </c>
      <c r="F235" s="215"/>
      <c r="G235" s="18">
        <v>8.649187031237468E-2</v>
      </c>
      <c r="H235" s="30">
        <v>1.0106945465552295E-2</v>
      </c>
      <c r="I235" s="16">
        <f t="shared" si="39"/>
        <v>0.87480000000000002</v>
      </c>
    </row>
    <row r="236" spans="1:9" x14ac:dyDescent="0.25">
      <c r="A236" s="128" t="s">
        <v>25</v>
      </c>
      <c r="B236" s="129">
        <f>SUM(B215:B235)</f>
        <v>0.50384478823814782</v>
      </c>
      <c r="C236" s="129">
        <f t="shared" ref="C236:H236" si="40">SUM(C215:C235)</f>
        <v>0</v>
      </c>
      <c r="D236" s="129">
        <f t="shared" si="40"/>
        <v>3.5751220049013006</v>
      </c>
      <c r="E236" s="129">
        <f t="shared" si="40"/>
        <v>0.69923439108262486</v>
      </c>
      <c r="F236" s="129">
        <f t="shared" si="40"/>
        <v>0</v>
      </c>
      <c r="G236" s="129">
        <f t="shared" si="40"/>
        <v>8.649187031237468E-2</v>
      </c>
      <c r="H236" s="129">
        <f t="shared" si="40"/>
        <v>1.0106945465552295E-2</v>
      </c>
      <c r="I236" s="129">
        <f>SUM(I215:I235)</f>
        <v>4.8748000000000005</v>
      </c>
    </row>
    <row r="237" spans="1:9" ht="15" thickBot="1" x14ac:dyDescent="0.35">
      <c r="A237" s="61" t="s">
        <v>86</v>
      </c>
      <c r="B237" s="98">
        <f>IF($I236=0,"-",B236/$I236)</f>
        <v>0.10335701736238365</v>
      </c>
      <c r="C237" s="98">
        <f t="shared" ref="C237:H237" si="41">IF($I236=0,"-",C236/$I236)</f>
        <v>0</v>
      </c>
      <c r="D237" s="98">
        <f t="shared" si="41"/>
        <v>0.73338844771094203</v>
      </c>
      <c r="E237" s="98">
        <f t="shared" si="41"/>
        <v>0.1434385802663955</v>
      </c>
      <c r="F237" s="98">
        <f t="shared" si="41"/>
        <v>0</v>
      </c>
      <c r="G237" s="98">
        <f t="shared" si="41"/>
        <v>1.7742650018949428E-2</v>
      </c>
      <c r="H237" s="98">
        <f t="shared" si="41"/>
        <v>2.0733046413293457E-3</v>
      </c>
      <c r="I237" s="100">
        <f>SUM(B237:H237)</f>
        <v>1</v>
      </c>
    </row>
    <row r="238" spans="1:9" ht="14.4" thickBot="1" x14ac:dyDescent="0.3">
      <c r="A238" s="105"/>
      <c r="B238" s="105"/>
      <c r="C238" s="105"/>
      <c r="D238" s="105"/>
      <c r="E238" s="105"/>
      <c r="F238" s="105"/>
      <c r="G238" s="105"/>
      <c r="H238" s="105"/>
      <c r="I238" s="105"/>
    </row>
    <row r="239" spans="1:9" ht="27.6" x14ac:dyDescent="0.25">
      <c r="A239" s="238" t="s">
        <v>68</v>
      </c>
      <c r="B239" s="8" t="s">
        <v>0</v>
      </c>
      <c r="C239" s="8" t="s">
        <v>1</v>
      </c>
      <c r="D239" s="8" t="s">
        <v>2</v>
      </c>
      <c r="E239" s="8" t="s">
        <v>3</v>
      </c>
      <c r="F239" s="8" t="s">
        <v>26</v>
      </c>
      <c r="G239" s="8" t="s">
        <v>4</v>
      </c>
      <c r="H239" s="8" t="s">
        <v>85</v>
      </c>
      <c r="I239" s="9" t="s">
        <v>5</v>
      </c>
    </row>
    <row r="240" spans="1:9" x14ac:dyDescent="0.25">
      <c r="A240" s="239" t="s">
        <v>68</v>
      </c>
      <c r="B240" s="204" t="s">
        <v>66</v>
      </c>
      <c r="C240" s="205"/>
      <c r="D240" s="205"/>
      <c r="E240" s="205"/>
      <c r="F240" s="205"/>
      <c r="G240" s="205"/>
      <c r="H240" s="205"/>
      <c r="I240" s="206"/>
    </row>
    <row r="241" spans="1:9" x14ac:dyDescent="0.25">
      <c r="A241" s="13" t="s">
        <v>6</v>
      </c>
      <c r="B241" s="14">
        <v>0</v>
      </c>
      <c r="C241" s="14">
        <v>0</v>
      </c>
      <c r="D241" s="14">
        <v>0</v>
      </c>
      <c r="E241" s="14">
        <v>0</v>
      </c>
      <c r="F241" s="213"/>
      <c r="G241" s="14">
        <v>0</v>
      </c>
      <c r="H241" s="15">
        <v>0</v>
      </c>
      <c r="I241" s="16">
        <f>+B241+C241+D241+E241+G241+H241</f>
        <v>0</v>
      </c>
    </row>
    <row r="242" spans="1:9" x14ac:dyDescent="0.25">
      <c r="A242" s="21" t="s">
        <v>7</v>
      </c>
      <c r="B242" s="22">
        <v>0</v>
      </c>
      <c r="C242" s="22">
        <v>0</v>
      </c>
      <c r="D242" s="22">
        <v>0</v>
      </c>
      <c r="E242" s="22">
        <v>0</v>
      </c>
      <c r="F242" s="214"/>
      <c r="G242" s="22">
        <v>0</v>
      </c>
      <c r="H242" s="23">
        <v>0</v>
      </c>
      <c r="I242" s="24">
        <f t="shared" ref="I242:I261" si="42">+B242+C242+D242+E242+G242+H242</f>
        <v>0</v>
      </c>
    </row>
    <row r="243" spans="1:9" x14ac:dyDescent="0.25">
      <c r="A243" s="29" t="s">
        <v>8</v>
      </c>
      <c r="B243" s="18">
        <v>0</v>
      </c>
      <c r="C243" s="18">
        <v>0</v>
      </c>
      <c r="D243" s="18">
        <v>0</v>
      </c>
      <c r="E243" s="18">
        <v>0</v>
      </c>
      <c r="F243" s="214"/>
      <c r="G243" s="18">
        <v>0</v>
      </c>
      <c r="H243" s="30">
        <v>0</v>
      </c>
      <c r="I243" s="16">
        <f t="shared" si="42"/>
        <v>0</v>
      </c>
    </row>
    <row r="244" spans="1:9" x14ac:dyDescent="0.25">
      <c r="A244" s="21" t="s">
        <v>9</v>
      </c>
      <c r="B244" s="22">
        <v>0</v>
      </c>
      <c r="C244" s="22">
        <v>0</v>
      </c>
      <c r="D244" s="22">
        <v>0</v>
      </c>
      <c r="E244" s="22">
        <v>0</v>
      </c>
      <c r="F244" s="214"/>
      <c r="G244" s="22">
        <v>0</v>
      </c>
      <c r="H244" s="23">
        <v>0</v>
      </c>
      <c r="I244" s="24">
        <f t="shared" si="42"/>
        <v>0</v>
      </c>
    </row>
    <row r="245" spans="1:9" x14ac:dyDescent="0.25">
      <c r="A245" s="29" t="s">
        <v>10</v>
      </c>
      <c r="B245" s="18">
        <v>0</v>
      </c>
      <c r="C245" s="18">
        <v>0</v>
      </c>
      <c r="D245" s="18">
        <v>0</v>
      </c>
      <c r="E245" s="18">
        <v>0</v>
      </c>
      <c r="F245" s="214"/>
      <c r="G245" s="18">
        <v>0</v>
      </c>
      <c r="H245" s="30">
        <v>0</v>
      </c>
      <c r="I245" s="16">
        <f t="shared" si="42"/>
        <v>0</v>
      </c>
    </row>
    <row r="246" spans="1:9" x14ac:dyDescent="0.25">
      <c r="A246" s="21" t="s">
        <v>11</v>
      </c>
      <c r="B246" s="22">
        <v>1.1657276570708052E-8</v>
      </c>
      <c r="C246" s="22">
        <v>1.1657276570708052E-8</v>
      </c>
      <c r="D246" s="22">
        <v>1.1657276570708052E-8</v>
      </c>
      <c r="E246" s="22">
        <v>1.774759961826262E-3</v>
      </c>
      <c r="F246" s="214"/>
      <c r="G246" s="22">
        <v>0</v>
      </c>
      <c r="H246" s="23">
        <v>0</v>
      </c>
      <c r="I246" s="24">
        <f t="shared" si="42"/>
        <v>1.774794933655974E-3</v>
      </c>
    </row>
    <row r="247" spans="1:9" x14ac:dyDescent="0.25">
      <c r="A247" s="29" t="s">
        <v>12</v>
      </c>
      <c r="B247" s="18">
        <v>0</v>
      </c>
      <c r="C247" s="18">
        <v>0</v>
      </c>
      <c r="D247" s="18">
        <v>0</v>
      </c>
      <c r="E247" s="18">
        <v>0</v>
      </c>
      <c r="F247" s="214"/>
      <c r="G247" s="18">
        <v>0</v>
      </c>
      <c r="H247" s="30">
        <v>0</v>
      </c>
      <c r="I247" s="16">
        <f t="shared" si="42"/>
        <v>0</v>
      </c>
    </row>
    <row r="248" spans="1:9" x14ac:dyDescent="0.25">
      <c r="A248" s="21" t="s">
        <v>13</v>
      </c>
      <c r="B248" s="22">
        <v>6.5978886555855518E-9</v>
      </c>
      <c r="C248" s="22">
        <v>6.5978886555855518E-9</v>
      </c>
      <c r="D248" s="22">
        <v>6.5978886555855518E-9</v>
      </c>
      <c r="E248" s="22">
        <v>0.19778384314317854</v>
      </c>
      <c r="F248" s="214"/>
      <c r="G248" s="22">
        <v>0</v>
      </c>
      <c r="H248" s="23">
        <v>0</v>
      </c>
      <c r="I248" s="24">
        <f t="shared" si="42"/>
        <v>0.1977838629368445</v>
      </c>
    </row>
    <row r="249" spans="1:9" x14ac:dyDescent="0.25">
      <c r="A249" s="29" t="s">
        <v>14</v>
      </c>
      <c r="B249" s="18">
        <v>0.65165683672983898</v>
      </c>
      <c r="C249" s="18">
        <v>1.4269063345707317E-3</v>
      </c>
      <c r="D249" s="18">
        <v>0.34691625693559031</v>
      </c>
      <c r="E249" s="18">
        <v>0</v>
      </c>
      <c r="F249" s="214"/>
      <c r="G249" s="18">
        <v>0</v>
      </c>
      <c r="H249" s="30">
        <v>0</v>
      </c>
      <c r="I249" s="16">
        <f t="shared" si="42"/>
        <v>1</v>
      </c>
    </row>
    <row r="250" spans="1:9" x14ac:dyDescent="0.25">
      <c r="A250" s="21" t="s">
        <v>15</v>
      </c>
      <c r="B250" s="22">
        <v>4.6837430396441997</v>
      </c>
      <c r="C250" s="22">
        <v>2.3599529392528047E-5</v>
      </c>
      <c r="D250" s="22">
        <v>1.3162333608264078</v>
      </c>
      <c r="E250" s="22">
        <v>0</v>
      </c>
      <c r="F250" s="214"/>
      <c r="G250" s="22">
        <v>0</v>
      </c>
      <c r="H250" s="23">
        <v>0</v>
      </c>
      <c r="I250" s="24">
        <f t="shared" si="42"/>
        <v>6</v>
      </c>
    </row>
    <row r="251" spans="1:9" x14ac:dyDescent="0.25">
      <c r="A251" s="29" t="s">
        <v>16</v>
      </c>
      <c r="B251" s="18">
        <v>2.5838412103393851</v>
      </c>
      <c r="C251" s="18">
        <v>1.1249999957812503E-8</v>
      </c>
      <c r="D251" s="18">
        <v>6.2750824858324474</v>
      </c>
      <c r="E251" s="18">
        <v>0.14107629257816814</v>
      </c>
      <c r="F251" s="214"/>
      <c r="G251" s="18">
        <v>0</v>
      </c>
      <c r="H251" s="30">
        <v>0</v>
      </c>
      <c r="I251" s="16">
        <f t="shared" si="42"/>
        <v>9</v>
      </c>
    </row>
    <row r="252" spans="1:9" x14ac:dyDescent="0.25">
      <c r="A252" s="21" t="s">
        <v>17</v>
      </c>
      <c r="B252" s="22">
        <v>0</v>
      </c>
      <c r="C252" s="22">
        <v>0</v>
      </c>
      <c r="D252" s="22">
        <v>0</v>
      </c>
      <c r="E252" s="22">
        <v>0</v>
      </c>
      <c r="F252" s="214"/>
      <c r="G252" s="22">
        <v>0</v>
      </c>
      <c r="H252" s="23">
        <v>0</v>
      </c>
      <c r="I252" s="24">
        <f t="shared" si="42"/>
        <v>0</v>
      </c>
    </row>
    <row r="253" spans="1:9" x14ac:dyDescent="0.25">
      <c r="A253" s="29" t="s">
        <v>136</v>
      </c>
      <c r="B253" s="18">
        <v>29.784018421356365</v>
      </c>
      <c r="C253" s="18">
        <v>2.02618981054141</v>
      </c>
      <c r="D253" s="18">
        <v>27.189791768102225</v>
      </c>
      <c r="E253" s="18">
        <v>0</v>
      </c>
      <c r="F253" s="214"/>
      <c r="G253" s="18">
        <v>0</v>
      </c>
      <c r="H253" s="30">
        <v>0</v>
      </c>
      <c r="I253" s="16">
        <f t="shared" si="42"/>
        <v>59</v>
      </c>
    </row>
    <row r="254" spans="1:9" x14ac:dyDescent="0.25">
      <c r="A254" s="21" t="s">
        <v>18</v>
      </c>
      <c r="B254" s="22">
        <v>0</v>
      </c>
      <c r="C254" s="22">
        <v>0</v>
      </c>
      <c r="D254" s="22">
        <v>0</v>
      </c>
      <c r="E254" s="22">
        <v>0</v>
      </c>
      <c r="F254" s="214"/>
      <c r="G254" s="22">
        <v>0</v>
      </c>
      <c r="H254" s="23">
        <v>0</v>
      </c>
      <c r="I254" s="24">
        <f t="shared" si="42"/>
        <v>0</v>
      </c>
    </row>
    <row r="255" spans="1:9" x14ac:dyDescent="0.25">
      <c r="A255" s="29" t="s">
        <v>19</v>
      </c>
      <c r="B255" s="18">
        <v>0</v>
      </c>
      <c r="C255" s="18">
        <v>0</v>
      </c>
      <c r="D255" s="18">
        <v>0</v>
      </c>
      <c r="E255" s="18">
        <v>0</v>
      </c>
      <c r="F255" s="214"/>
      <c r="G255" s="18">
        <v>0</v>
      </c>
      <c r="H255" s="30">
        <v>0</v>
      </c>
      <c r="I255" s="16">
        <f t="shared" si="42"/>
        <v>0</v>
      </c>
    </row>
    <row r="256" spans="1:9" x14ac:dyDescent="0.25">
      <c r="A256" s="21" t="s">
        <v>20</v>
      </c>
      <c r="B256" s="22">
        <v>0</v>
      </c>
      <c r="C256" s="22">
        <v>0</v>
      </c>
      <c r="D256" s="22">
        <v>0</v>
      </c>
      <c r="E256" s="22">
        <v>0</v>
      </c>
      <c r="F256" s="214"/>
      <c r="G256" s="22">
        <v>0</v>
      </c>
      <c r="H256" s="23">
        <v>0</v>
      </c>
      <c r="I256" s="24">
        <f t="shared" si="42"/>
        <v>0</v>
      </c>
    </row>
    <row r="257" spans="1:9" x14ac:dyDescent="0.25">
      <c r="A257" s="32" t="s">
        <v>58</v>
      </c>
      <c r="B257" s="18">
        <v>0</v>
      </c>
      <c r="C257" s="18">
        <v>0</v>
      </c>
      <c r="D257" s="18">
        <v>0</v>
      </c>
      <c r="E257" s="18">
        <v>0</v>
      </c>
      <c r="F257" s="214"/>
      <c r="G257" s="18">
        <v>0</v>
      </c>
      <c r="H257" s="30">
        <v>0</v>
      </c>
      <c r="I257" s="16">
        <f t="shared" si="42"/>
        <v>0</v>
      </c>
    </row>
    <row r="258" spans="1:9" x14ac:dyDescent="0.25">
      <c r="A258" s="21" t="s">
        <v>21</v>
      </c>
      <c r="B258" s="22">
        <v>0</v>
      </c>
      <c r="C258" s="22">
        <v>0</v>
      </c>
      <c r="D258" s="22">
        <v>0</v>
      </c>
      <c r="E258" s="22">
        <v>0</v>
      </c>
      <c r="F258" s="214"/>
      <c r="G258" s="22">
        <v>0</v>
      </c>
      <c r="H258" s="23">
        <v>0</v>
      </c>
      <c r="I258" s="24">
        <f t="shared" si="42"/>
        <v>0</v>
      </c>
    </row>
    <row r="259" spans="1:9" x14ac:dyDescent="0.25">
      <c r="A259" s="32" t="s">
        <v>22</v>
      </c>
      <c r="B259" s="18">
        <v>0</v>
      </c>
      <c r="C259" s="18">
        <v>0</v>
      </c>
      <c r="D259" s="18">
        <v>0</v>
      </c>
      <c r="E259" s="18">
        <v>0</v>
      </c>
      <c r="F259" s="214"/>
      <c r="G259" s="18">
        <v>0</v>
      </c>
      <c r="H259" s="30">
        <v>0</v>
      </c>
      <c r="I259" s="16">
        <f t="shared" si="42"/>
        <v>0</v>
      </c>
    </row>
    <row r="260" spans="1:9" x14ac:dyDescent="0.25">
      <c r="A260" s="21" t="s">
        <v>23</v>
      </c>
      <c r="B260" s="22">
        <v>0</v>
      </c>
      <c r="C260" s="22">
        <v>0</v>
      </c>
      <c r="D260" s="22">
        <v>0</v>
      </c>
      <c r="E260" s="22">
        <v>0</v>
      </c>
      <c r="F260" s="214"/>
      <c r="G260" s="22">
        <v>0</v>
      </c>
      <c r="H260" s="23">
        <v>0</v>
      </c>
      <c r="I260" s="24">
        <f t="shared" si="42"/>
        <v>0</v>
      </c>
    </row>
    <row r="261" spans="1:9" ht="14.4" thickBot="1" x14ac:dyDescent="0.3">
      <c r="A261" s="32" t="s">
        <v>24</v>
      </c>
      <c r="B261" s="18">
        <v>1.4062353275393031</v>
      </c>
      <c r="C261" s="18">
        <v>3.4411474025021985E-3</v>
      </c>
      <c r="D261" s="18">
        <v>22.132794995984586</v>
      </c>
      <c r="E261" s="18">
        <v>13.999453666178786</v>
      </c>
      <c r="F261" s="215"/>
      <c r="G261" s="18">
        <v>26.893305670267655</v>
      </c>
      <c r="H261" s="30">
        <v>0.69596919262716783</v>
      </c>
      <c r="I261" s="16">
        <f t="shared" si="42"/>
        <v>65.131200000000007</v>
      </c>
    </row>
    <row r="262" spans="1:9" x14ac:dyDescent="0.25">
      <c r="A262" s="128" t="s">
        <v>25</v>
      </c>
      <c r="B262" s="129">
        <f>SUM(B241:B261)</f>
        <v>39.109494853864263</v>
      </c>
      <c r="C262" s="129">
        <f t="shared" ref="C262:H262" si="43">SUM(C241:C261)</f>
        <v>2.0310814933130406</v>
      </c>
      <c r="D262" s="129">
        <f t="shared" si="43"/>
        <v>57.260818885936416</v>
      </c>
      <c r="E262" s="129">
        <f t="shared" si="43"/>
        <v>14.340088561861959</v>
      </c>
      <c r="F262" s="129">
        <f t="shared" si="43"/>
        <v>0</v>
      </c>
      <c r="G262" s="129">
        <f t="shared" si="43"/>
        <v>26.893305670267655</v>
      </c>
      <c r="H262" s="129">
        <f t="shared" si="43"/>
        <v>0.69596919262716783</v>
      </c>
      <c r="I262" s="129">
        <f>SUM(I241:I261)</f>
        <v>140.33075865787049</v>
      </c>
    </row>
    <row r="263" spans="1:9" ht="15" thickBot="1" x14ac:dyDescent="0.35">
      <c r="A263" s="61" t="s">
        <v>86</v>
      </c>
      <c r="B263" s="98">
        <f>IF($I262=0,"-",B262/$I262)</f>
        <v>0.27869510026104882</v>
      </c>
      <c r="C263" s="98">
        <f t="shared" ref="C263:H263" si="44">IF($I262=0,"-",C262/$I262)</f>
        <v>1.447353034173258E-2</v>
      </c>
      <c r="D263" s="98">
        <f t="shared" si="44"/>
        <v>0.40804182513927373</v>
      </c>
      <c r="E263" s="98">
        <f t="shared" si="44"/>
        <v>0.10218777906576715</v>
      </c>
      <c r="F263" s="98">
        <f t="shared" si="44"/>
        <v>0</v>
      </c>
      <c r="G263" s="98">
        <f t="shared" si="44"/>
        <v>0.19164227377858145</v>
      </c>
      <c r="H263" s="98">
        <f t="shared" si="44"/>
        <v>4.9594914135963324E-3</v>
      </c>
      <c r="I263" s="100">
        <f>SUM(B263:H263)</f>
        <v>1</v>
      </c>
    </row>
    <row r="264" spans="1:9" ht="14.4" thickBot="1" x14ac:dyDescent="0.3">
      <c r="A264" s="105"/>
      <c r="B264" s="105"/>
      <c r="C264" s="105"/>
      <c r="D264" s="105"/>
      <c r="E264" s="105"/>
      <c r="F264" s="105"/>
      <c r="G264" s="105"/>
      <c r="H264" s="105"/>
      <c r="I264" s="105"/>
    </row>
    <row r="265" spans="1:9" ht="27.6" x14ac:dyDescent="0.25">
      <c r="A265" s="238" t="s">
        <v>35</v>
      </c>
      <c r="B265" s="8" t="s">
        <v>0</v>
      </c>
      <c r="C265" s="8" t="s">
        <v>1</v>
      </c>
      <c r="D265" s="8" t="s">
        <v>2</v>
      </c>
      <c r="E265" s="8" t="s">
        <v>3</v>
      </c>
      <c r="F265" s="8" t="s">
        <v>26</v>
      </c>
      <c r="G265" s="8" t="s">
        <v>4</v>
      </c>
      <c r="H265" s="8" t="s">
        <v>85</v>
      </c>
      <c r="I265" s="9" t="s">
        <v>5</v>
      </c>
    </row>
    <row r="266" spans="1:9" x14ac:dyDescent="0.25">
      <c r="A266" s="239" t="s">
        <v>35</v>
      </c>
      <c r="B266" s="204" t="s">
        <v>66</v>
      </c>
      <c r="C266" s="205"/>
      <c r="D266" s="205"/>
      <c r="E266" s="205"/>
      <c r="F266" s="205"/>
      <c r="G266" s="205"/>
      <c r="H266" s="205"/>
      <c r="I266" s="206"/>
    </row>
    <row r="267" spans="1:9" x14ac:dyDescent="0.25">
      <c r="A267" s="13" t="s">
        <v>6</v>
      </c>
      <c r="B267" s="187">
        <v>0</v>
      </c>
      <c r="C267" s="187">
        <v>0</v>
      </c>
      <c r="D267" s="187">
        <v>0</v>
      </c>
      <c r="E267" s="187">
        <v>0</v>
      </c>
      <c r="F267" s="280"/>
      <c r="G267" s="187">
        <v>0</v>
      </c>
      <c r="H267" s="189">
        <v>0</v>
      </c>
      <c r="I267" s="193">
        <f>+B267+C267+D267+E267+G267+H267</f>
        <v>0</v>
      </c>
    </row>
    <row r="268" spans="1:9" x14ac:dyDescent="0.25">
      <c r="A268" s="21" t="s">
        <v>7</v>
      </c>
      <c r="B268" s="188">
        <v>0</v>
      </c>
      <c r="C268" s="188">
        <v>0</v>
      </c>
      <c r="D268" s="188">
        <v>0</v>
      </c>
      <c r="E268" s="188">
        <v>0</v>
      </c>
      <c r="F268" s="281"/>
      <c r="G268" s="188">
        <v>0</v>
      </c>
      <c r="H268" s="190">
        <v>0</v>
      </c>
      <c r="I268" s="194">
        <f t="shared" ref="I268:I287" si="45">+B268+C268+D268+E268+G268+H268</f>
        <v>0</v>
      </c>
    </row>
    <row r="269" spans="1:9" x14ac:dyDescent="0.25">
      <c r="A269" s="29" t="s">
        <v>8</v>
      </c>
      <c r="B269" s="104">
        <v>0</v>
      </c>
      <c r="C269" s="104">
        <v>0</v>
      </c>
      <c r="D269" s="104">
        <v>0</v>
      </c>
      <c r="E269" s="104">
        <v>0</v>
      </c>
      <c r="F269" s="281"/>
      <c r="G269" s="104">
        <v>0</v>
      </c>
      <c r="H269" s="191">
        <v>0</v>
      </c>
      <c r="I269" s="195">
        <f t="shared" si="45"/>
        <v>0</v>
      </c>
    </row>
    <row r="270" spans="1:9" x14ac:dyDescent="0.25">
      <c r="A270" s="21" t="s">
        <v>9</v>
      </c>
      <c r="B270" s="188">
        <v>0</v>
      </c>
      <c r="C270" s="188">
        <v>0</v>
      </c>
      <c r="D270" s="188">
        <v>0</v>
      </c>
      <c r="E270" s="188">
        <v>0</v>
      </c>
      <c r="F270" s="281"/>
      <c r="G270" s="188">
        <v>0</v>
      </c>
      <c r="H270" s="190">
        <v>0</v>
      </c>
      <c r="I270" s="194">
        <f t="shared" si="45"/>
        <v>0</v>
      </c>
    </row>
    <row r="271" spans="1:9" x14ac:dyDescent="0.25">
      <c r="A271" s="29" t="s">
        <v>10</v>
      </c>
      <c r="B271" s="104">
        <v>0</v>
      </c>
      <c r="C271" s="104">
        <v>0</v>
      </c>
      <c r="D271" s="104">
        <v>0</v>
      </c>
      <c r="E271" s="104">
        <v>0</v>
      </c>
      <c r="F271" s="281"/>
      <c r="G271" s="104">
        <v>0</v>
      </c>
      <c r="H271" s="191">
        <v>0</v>
      </c>
      <c r="I271" s="195">
        <f>+B271+C271+D271+E271+G271+H271</f>
        <v>0</v>
      </c>
    </row>
    <row r="272" spans="1:9" x14ac:dyDescent="0.25">
      <c r="A272" s="21" t="s">
        <v>11</v>
      </c>
      <c r="B272" s="188">
        <v>1.1656874536528502E-8</v>
      </c>
      <c r="C272" s="188">
        <v>1.1656874536528502E-8</v>
      </c>
      <c r="D272" s="188">
        <v>1.1656874536528502E-8</v>
      </c>
      <c r="E272" s="188">
        <v>6.4527632195803648E-4</v>
      </c>
      <c r="F272" s="281"/>
      <c r="G272" s="188">
        <v>0</v>
      </c>
      <c r="H272" s="190">
        <v>0</v>
      </c>
      <c r="I272" s="194">
        <f t="shared" si="45"/>
        <v>6.4531129258164606E-4</v>
      </c>
    </row>
    <row r="273" spans="1:9" x14ac:dyDescent="0.25">
      <c r="A273" s="29" t="s">
        <v>12</v>
      </c>
      <c r="B273" s="104">
        <v>0</v>
      </c>
      <c r="C273" s="104">
        <v>0</v>
      </c>
      <c r="D273" s="104">
        <v>0</v>
      </c>
      <c r="E273" s="104">
        <v>0</v>
      </c>
      <c r="F273" s="281"/>
      <c r="G273" s="104">
        <v>0</v>
      </c>
      <c r="H273" s="191">
        <v>0</v>
      </c>
      <c r="I273" s="195">
        <f t="shared" si="45"/>
        <v>0</v>
      </c>
    </row>
    <row r="274" spans="1:9" x14ac:dyDescent="0.25">
      <c r="A274" s="21" t="s">
        <v>13</v>
      </c>
      <c r="B274" s="188">
        <v>6.5978892985115704E-9</v>
      </c>
      <c r="C274" s="188">
        <v>6.5978892985115704E-9</v>
      </c>
      <c r="D274" s="188">
        <v>6.5978892985115704E-9</v>
      </c>
      <c r="E274" s="188">
        <v>7.5173485383240335</v>
      </c>
      <c r="F274" s="281"/>
      <c r="G274" s="188">
        <v>0</v>
      </c>
      <c r="H274" s="190">
        <v>0</v>
      </c>
      <c r="I274" s="194">
        <f t="shared" si="45"/>
        <v>7.5173485581177015</v>
      </c>
    </row>
    <row r="275" spans="1:9" x14ac:dyDescent="0.25">
      <c r="A275" s="29" t="s">
        <v>14</v>
      </c>
      <c r="B275" s="104">
        <v>0</v>
      </c>
      <c r="C275" s="104">
        <v>0</v>
      </c>
      <c r="D275" s="104">
        <v>0</v>
      </c>
      <c r="E275" s="104">
        <v>0</v>
      </c>
      <c r="F275" s="281"/>
      <c r="G275" s="104">
        <v>0</v>
      </c>
      <c r="H275" s="191">
        <v>0</v>
      </c>
      <c r="I275" s="195">
        <f t="shared" si="45"/>
        <v>0</v>
      </c>
    </row>
    <row r="276" spans="1:9" x14ac:dyDescent="0.25">
      <c r="A276" s="21" t="s">
        <v>15</v>
      </c>
      <c r="B276" s="188">
        <v>4.0682310414437204</v>
      </c>
      <c r="C276" s="188">
        <v>4.5820474034950296</v>
      </c>
      <c r="D276" s="188">
        <v>2.3497215550612505</v>
      </c>
      <c r="E276" s="188">
        <v>0</v>
      </c>
      <c r="F276" s="281"/>
      <c r="G276" s="188">
        <v>0</v>
      </c>
      <c r="H276" s="190">
        <v>0</v>
      </c>
      <c r="I276" s="194">
        <f t="shared" si="45"/>
        <v>11</v>
      </c>
    </row>
    <row r="277" spans="1:9" x14ac:dyDescent="0.25">
      <c r="A277" s="29" t="s">
        <v>16</v>
      </c>
      <c r="B277" s="104">
        <v>0</v>
      </c>
      <c r="C277" s="104">
        <v>0</v>
      </c>
      <c r="D277" s="104">
        <v>0</v>
      </c>
      <c r="E277" s="104">
        <v>0</v>
      </c>
      <c r="F277" s="281"/>
      <c r="G277" s="104">
        <v>0</v>
      </c>
      <c r="H277" s="191">
        <v>0</v>
      </c>
      <c r="I277" s="195">
        <f t="shared" si="45"/>
        <v>0</v>
      </c>
    </row>
    <row r="278" spans="1:9" x14ac:dyDescent="0.25">
      <c r="A278" s="21" t="s">
        <v>17</v>
      </c>
      <c r="B278" s="188">
        <v>0</v>
      </c>
      <c r="C278" s="188">
        <v>0</v>
      </c>
      <c r="D278" s="188">
        <v>0</v>
      </c>
      <c r="E278" s="188">
        <v>0</v>
      </c>
      <c r="F278" s="281"/>
      <c r="G278" s="188">
        <v>0</v>
      </c>
      <c r="H278" s="190">
        <v>0</v>
      </c>
      <c r="I278" s="194">
        <f t="shared" si="45"/>
        <v>0</v>
      </c>
    </row>
    <row r="279" spans="1:9" x14ac:dyDescent="0.25">
      <c r="A279" s="29" t="s">
        <v>136</v>
      </c>
      <c r="B279" s="104">
        <v>0</v>
      </c>
      <c r="C279" s="104">
        <v>0</v>
      </c>
      <c r="D279" s="104">
        <v>0</v>
      </c>
      <c r="E279" s="104">
        <v>0</v>
      </c>
      <c r="F279" s="281"/>
      <c r="G279" s="104">
        <v>0</v>
      </c>
      <c r="H279" s="191">
        <v>0</v>
      </c>
      <c r="I279" s="195">
        <f t="shared" si="45"/>
        <v>0</v>
      </c>
    </row>
    <row r="280" spans="1:9" x14ac:dyDescent="0.25">
      <c r="A280" s="21" t="s">
        <v>18</v>
      </c>
      <c r="B280" s="188">
        <v>0</v>
      </c>
      <c r="C280" s="188">
        <v>0</v>
      </c>
      <c r="D280" s="188">
        <v>0</v>
      </c>
      <c r="E280" s="188">
        <v>0</v>
      </c>
      <c r="F280" s="281"/>
      <c r="G280" s="188">
        <v>0</v>
      </c>
      <c r="H280" s="190">
        <v>0</v>
      </c>
      <c r="I280" s="194">
        <f t="shared" si="45"/>
        <v>0</v>
      </c>
    </row>
    <row r="281" spans="1:9" x14ac:dyDescent="0.25">
      <c r="A281" s="29" t="s">
        <v>19</v>
      </c>
      <c r="B281" s="104">
        <v>0</v>
      </c>
      <c r="C281" s="104">
        <v>0</v>
      </c>
      <c r="D281" s="104">
        <v>0</v>
      </c>
      <c r="E281" s="104">
        <v>0</v>
      </c>
      <c r="F281" s="281"/>
      <c r="G281" s="104">
        <v>0</v>
      </c>
      <c r="H281" s="191">
        <v>0</v>
      </c>
      <c r="I281" s="195">
        <f t="shared" si="45"/>
        <v>0</v>
      </c>
    </row>
    <row r="282" spans="1:9" x14ac:dyDescent="0.25">
      <c r="A282" s="21" t="s">
        <v>20</v>
      </c>
      <c r="B282" s="188">
        <v>0</v>
      </c>
      <c r="C282" s="188">
        <v>0</v>
      </c>
      <c r="D282" s="188">
        <v>0</v>
      </c>
      <c r="E282" s="188">
        <v>0</v>
      </c>
      <c r="F282" s="281"/>
      <c r="G282" s="188">
        <v>0</v>
      </c>
      <c r="H282" s="190">
        <v>0</v>
      </c>
      <c r="I282" s="194">
        <f t="shared" si="45"/>
        <v>0</v>
      </c>
    </row>
    <row r="283" spans="1:9" x14ac:dyDescent="0.25">
      <c r="A283" s="32" t="s">
        <v>58</v>
      </c>
      <c r="B283" s="104">
        <v>0</v>
      </c>
      <c r="C283" s="104">
        <v>0</v>
      </c>
      <c r="D283" s="104">
        <v>0</v>
      </c>
      <c r="E283" s="104">
        <v>0</v>
      </c>
      <c r="F283" s="281"/>
      <c r="G283" s="104">
        <v>0</v>
      </c>
      <c r="H283" s="191">
        <v>0</v>
      </c>
      <c r="I283" s="195">
        <f t="shared" si="45"/>
        <v>0</v>
      </c>
    </row>
    <row r="284" spans="1:9" x14ac:dyDescent="0.25">
      <c r="A284" s="21" t="s">
        <v>21</v>
      </c>
      <c r="B284" s="188">
        <v>0</v>
      </c>
      <c r="C284" s="188">
        <v>0</v>
      </c>
      <c r="D284" s="188">
        <v>0</v>
      </c>
      <c r="E284" s="188">
        <v>0</v>
      </c>
      <c r="F284" s="281"/>
      <c r="G284" s="188">
        <v>0</v>
      </c>
      <c r="H284" s="190">
        <v>0</v>
      </c>
      <c r="I284" s="194">
        <f t="shared" si="45"/>
        <v>0</v>
      </c>
    </row>
    <row r="285" spans="1:9" x14ac:dyDescent="0.25">
      <c r="A285" s="32" t="s">
        <v>22</v>
      </c>
      <c r="B285" s="104">
        <v>0</v>
      </c>
      <c r="C285" s="104">
        <v>0</v>
      </c>
      <c r="D285" s="104">
        <v>0</v>
      </c>
      <c r="E285" s="104">
        <v>0</v>
      </c>
      <c r="F285" s="281"/>
      <c r="G285" s="104">
        <v>0</v>
      </c>
      <c r="H285" s="191">
        <v>0</v>
      </c>
      <c r="I285" s="195">
        <f t="shared" si="45"/>
        <v>0</v>
      </c>
    </row>
    <row r="286" spans="1:9" x14ac:dyDescent="0.25">
      <c r="A286" s="21" t="s">
        <v>23</v>
      </c>
      <c r="B286" s="188">
        <v>0</v>
      </c>
      <c r="C286" s="188">
        <v>0</v>
      </c>
      <c r="D286" s="188">
        <v>0</v>
      </c>
      <c r="E286" s="188">
        <v>0</v>
      </c>
      <c r="F286" s="281"/>
      <c r="G286" s="188">
        <v>0</v>
      </c>
      <c r="H286" s="190">
        <v>0</v>
      </c>
      <c r="I286" s="194">
        <f t="shared" si="45"/>
        <v>0</v>
      </c>
    </row>
    <row r="287" spans="1:9" ht="14.4" thickBot="1" x14ac:dyDescent="0.3">
      <c r="A287" s="32" t="s">
        <v>24</v>
      </c>
      <c r="B287" s="104">
        <v>1.8220626418238234E-3</v>
      </c>
      <c r="C287" s="104">
        <v>8.2579402941211904E-9</v>
      </c>
      <c r="D287" s="104">
        <v>4.9499888944122574</v>
      </c>
      <c r="E287" s="104">
        <v>1.1330320831230269</v>
      </c>
      <c r="F287" s="282"/>
      <c r="G287" s="104">
        <v>9.2756951564951909E-2</v>
      </c>
      <c r="H287" s="191">
        <v>0</v>
      </c>
      <c r="I287" s="195">
        <f t="shared" si="45"/>
        <v>6.1776</v>
      </c>
    </row>
    <row r="288" spans="1:9" x14ac:dyDescent="0.25">
      <c r="A288" s="128" t="s">
        <v>25</v>
      </c>
      <c r="B288" s="192">
        <f>SUM(B267:B287)</f>
        <v>4.0700531223403082</v>
      </c>
      <c r="C288" s="192">
        <f t="shared" ref="C288:H288" si="46">SUM(C267:C287)</f>
        <v>4.5820474300077336</v>
      </c>
      <c r="D288" s="192">
        <f t="shared" si="46"/>
        <v>7.2997104677282714</v>
      </c>
      <c r="E288" s="192">
        <f t="shared" si="46"/>
        <v>8.6510258977690189</v>
      </c>
      <c r="F288" s="192">
        <f t="shared" si="46"/>
        <v>0</v>
      </c>
      <c r="G288" s="192">
        <f t="shared" si="46"/>
        <v>9.2756951564951909E-2</v>
      </c>
      <c r="H288" s="192">
        <f t="shared" si="46"/>
        <v>0</v>
      </c>
      <c r="I288" s="192">
        <f>SUM(I267:I287)</f>
        <v>24.695593869410281</v>
      </c>
    </row>
    <row r="289" spans="1:9" ht="15" thickBot="1" x14ac:dyDescent="0.35">
      <c r="A289" s="61" t="s">
        <v>86</v>
      </c>
      <c r="B289" s="98">
        <f>IF($I288=0,"-",B288/$I288)</f>
        <v>0.16480887820971843</v>
      </c>
      <c r="C289" s="98">
        <f t="shared" ref="C289:H289" si="47">IF($I288=0,"-",C288/$I288)</f>
        <v>0.1855410910236657</v>
      </c>
      <c r="D289" s="98">
        <f t="shared" si="47"/>
        <v>0.29558756539036757</v>
      </c>
      <c r="E289" s="98">
        <f t="shared" si="47"/>
        <v>0.35030645318818571</v>
      </c>
      <c r="F289" s="98">
        <f t="shared" si="47"/>
        <v>0</v>
      </c>
      <c r="G289" s="98">
        <f t="shared" si="47"/>
        <v>3.756012188062716E-3</v>
      </c>
      <c r="H289" s="98">
        <f t="shared" si="47"/>
        <v>0</v>
      </c>
      <c r="I289" s="100">
        <f>SUM(B289:H289)</f>
        <v>1</v>
      </c>
    </row>
    <row r="290" spans="1:9" ht="14.4" thickBot="1" x14ac:dyDescent="0.3">
      <c r="A290" s="105"/>
      <c r="B290" s="105"/>
      <c r="C290" s="105"/>
      <c r="D290" s="105"/>
      <c r="E290" s="105"/>
      <c r="F290" s="105"/>
      <c r="G290" s="105"/>
      <c r="H290" s="105"/>
      <c r="I290" s="105"/>
    </row>
    <row r="291" spans="1:9" ht="27.6" x14ac:dyDescent="0.25">
      <c r="A291" s="238" t="s">
        <v>36</v>
      </c>
      <c r="B291" s="8" t="s">
        <v>0</v>
      </c>
      <c r="C291" s="8" t="s">
        <v>1</v>
      </c>
      <c r="D291" s="8" t="s">
        <v>2</v>
      </c>
      <c r="E291" s="8" t="s">
        <v>3</v>
      </c>
      <c r="F291" s="8" t="s">
        <v>26</v>
      </c>
      <c r="G291" s="8" t="s">
        <v>4</v>
      </c>
      <c r="H291" s="8" t="s">
        <v>85</v>
      </c>
      <c r="I291" s="9" t="s">
        <v>5</v>
      </c>
    </row>
    <row r="292" spans="1:9" x14ac:dyDescent="0.25">
      <c r="A292" s="239" t="s">
        <v>36</v>
      </c>
      <c r="B292" s="204" t="s">
        <v>66</v>
      </c>
      <c r="C292" s="205"/>
      <c r="D292" s="205"/>
      <c r="E292" s="205"/>
      <c r="F292" s="205"/>
      <c r="G292" s="205"/>
      <c r="H292" s="205"/>
      <c r="I292" s="206"/>
    </row>
    <row r="293" spans="1:9" x14ac:dyDescent="0.25">
      <c r="A293" s="13" t="s">
        <v>6</v>
      </c>
      <c r="B293" s="14">
        <v>0</v>
      </c>
      <c r="C293" s="14">
        <v>0</v>
      </c>
      <c r="D293" s="14">
        <v>0</v>
      </c>
      <c r="E293" s="14">
        <v>0</v>
      </c>
      <c r="F293" s="213"/>
      <c r="G293" s="14">
        <v>0</v>
      </c>
      <c r="H293" s="15">
        <v>0</v>
      </c>
      <c r="I293" s="16">
        <f>+B293+C293+D293+E293+G293+H293</f>
        <v>0</v>
      </c>
    </row>
    <row r="294" spans="1:9" x14ac:dyDescent="0.25">
      <c r="A294" s="21" t="s">
        <v>7</v>
      </c>
      <c r="B294" s="22">
        <v>0</v>
      </c>
      <c r="C294" s="22">
        <v>0</v>
      </c>
      <c r="D294" s="22">
        <v>0</v>
      </c>
      <c r="E294" s="22">
        <v>0</v>
      </c>
      <c r="F294" s="214"/>
      <c r="G294" s="22">
        <v>0</v>
      </c>
      <c r="H294" s="23">
        <v>0</v>
      </c>
      <c r="I294" s="24">
        <f t="shared" ref="I294:I313" si="48">+B294+C294+D294+E294+G294+H294</f>
        <v>0</v>
      </c>
    </row>
    <row r="295" spans="1:9" x14ac:dyDescent="0.25">
      <c r="A295" s="29" t="s">
        <v>8</v>
      </c>
      <c r="B295" s="18">
        <v>0</v>
      </c>
      <c r="C295" s="18">
        <v>0</v>
      </c>
      <c r="D295" s="18">
        <v>0</v>
      </c>
      <c r="E295" s="18">
        <v>0</v>
      </c>
      <c r="F295" s="214"/>
      <c r="G295" s="18">
        <v>0</v>
      </c>
      <c r="H295" s="30">
        <v>0</v>
      </c>
      <c r="I295" s="16">
        <f t="shared" si="48"/>
        <v>0</v>
      </c>
    </row>
    <row r="296" spans="1:9" x14ac:dyDescent="0.25">
      <c r="A296" s="21" t="s">
        <v>9</v>
      </c>
      <c r="B296" s="22">
        <v>0</v>
      </c>
      <c r="C296" s="22">
        <v>0</v>
      </c>
      <c r="D296" s="22">
        <v>0</v>
      </c>
      <c r="E296" s="22">
        <v>0</v>
      </c>
      <c r="F296" s="214"/>
      <c r="G296" s="22">
        <v>0</v>
      </c>
      <c r="H296" s="23">
        <v>0</v>
      </c>
      <c r="I296" s="24">
        <f t="shared" si="48"/>
        <v>0</v>
      </c>
    </row>
    <row r="297" spans="1:9" x14ac:dyDescent="0.25">
      <c r="A297" s="29" t="s">
        <v>10</v>
      </c>
      <c r="B297" s="18">
        <v>0</v>
      </c>
      <c r="C297" s="18">
        <v>0</v>
      </c>
      <c r="D297" s="18">
        <v>0</v>
      </c>
      <c r="E297" s="18">
        <v>0</v>
      </c>
      <c r="F297" s="214"/>
      <c r="G297" s="18">
        <v>0</v>
      </c>
      <c r="H297" s="30">
        <v>0</v>
      </c>
      <c r="I297" s="16">
        <f t="shared" si="48"/>
        <v>0</v>
      </c>
    </row>
    <row r="298" spans="1:9" x14ac:dyDescent="0.25">
      <c r="A298" s="21" t="s">
        <v>11</v>
      </c>
      <c r="B298" s="22">
        <v>0</v>
      </c>
      <c r="C298" s="22">
        <v>0</v>
      </c>
      <c r="D298" s="22">
        <v>0</v>
      </c>
      <c r="E298" s="22">
        <v>0</v>
      </c>
      <c r="F298" s="214"/>
      <c r="G298" s="22">
        <v>0</v>
      </c>
      <c r="H298" s="23">
        <v>0</v>
      </c>
      <c r="I298" s="24">
        <f t="shared" si="48"/>
        <v>0</v>
      </c>
    </row>
    <row r="299" spans="1:9" x14ac:dyDescent="0.25">
      <c r="A299" s="29" t="s">
        <v>12</v>
      </c>
      <c r="B299" s="18">
        <v>0</v>
      </c>
      <c r="C299" s="18">
        <v>0</v>
      </c>
      <c r="D299" s="18">
        <v>0</v>
      </c>
      <c r="E299" s="18">
        <v>0</v>
      </c>
      <c r="F299" s="214"/>
      <c r="G299" s="18">
        <v>0</v>
      </c>
      <c r="H299" s="30">
        <v>0</v>
      </c>
      <c r="I299" s="16">
        <f t="shared" si="48"/>
        <v>0</v>
      </c>
    </row>
    <row r="300" spans="1:9" x14ac:dyDescent="0.25">
      <c r="A300" s="21" t="s">
        <v>13</v>
      </c>
      <c r="B300" s="22">
        <v>0</v>
      </c>
      <c r="C300" s="22">
        <v>0</v>
      </c>
      <c r="D300" s="22">
        <v>0</v>
      </c>
      <c r="E300" s="22">
        <v>0.17301455424474135</v>
      </c>
      <c r="F300" s="214"/>
      <c r="G300" s="22">
        <v>0</v>
      </c>
      <c r="H300" s="23">
        <v>0</v>
      </c>
      <c r="I300" s="24">
        <f t="shared" si="48"/>
        <v>0.17301455424474135</v>
      </c>
    </row>
    <row r="301" spans="1:9" x14ac:dyDescent="0.25">
      <c r="A301" s="29" t="s">
        <v>14</v>
      </c>
      <c r="B301" s="18">
        <v>0</v>
      </c>
      <c r="C301" s="18">
        <v>0</v>
      </c>
      <c r="D301" s="18">
        <v>0</v>
      </c>
      <c r="E301" s="18">
        <v>0</v>
      </c>
      <c r="F301" s="214"/>
      <c r="G301" s="18">
        <v>0</v>
      </c>
      <c r="H301" s="30">
        <v>0</v>
      </c>
      <c r="I301" s="16">
        <f t="shared" si="48"/>
        <v>0</v>
      </c>
    </row>
    <row r="302" spans="1:9" x14ac:dyDescent="0.25">
      <c r="A302" s="21" t="s">
        <v>15</v>
      </c>
      <c r="B302" s="22">
        <v>44.352540716950926</v>
      </c>
      <c r="C302" s="22">
        <v>202.40641077609052</v>
      </c>
      <c r="D302" s="22">
        <v>10.241048506958519</v>
      </c>
      <c r="E302" s="22">
        <v>0</v>
      </c>
      <c r="F302" s="214"/>
      <c r="G302" s="22">
        <v>0</v>
      </c>
      <c r="H302" s="23">
        <v>0</v>
      </c>
      <c r="I302" s="24">
        <f t="shared" si="48"/>
        <v>256.99999999999994</v>
      </c>
    </row>
    <row r="303" spans="1:9" x14ac:dyDescent="0.25">
      <c r="A303" s="29" t="s">
        <v>16</v>
      </c>
      <c r="B303" s="18">
        <v>1.979874574945677E-2</v>
      </c>
      <c r="C303" s="18">
        <v>10.996817351620773</v>
      </c>
      <c r="D303" s="18">
        <v>3.9833839026297677</v>
      </c>
      <c r="E303" s="18">
        <v>0</v>
      </c>
      <c r="F303" s="214"/>
      <c r="G303" s="18">
        <v>0</v>
      </c>
      <c r="H303" s="30">
        <v>0</v>
      </c>
      <c r="I303" s="16">
        <f t="shared" si="48"/>
        <v>14.999999999999998</v>
      </c>
    </row>
    <row r="304" spans="1:9" x14ac:dyDescent="0.25">
      <c r="A304" s="21" t="s">
        <v>17</v>
      </c>
      <c r="B304" s="22">
        <v>0</v>
      </c>
      <c r="C304" s="22">
        <v>0</v>
      </c>
      <c r="D304" s="22">
        <v>0</v>
      </c>
      <c r="E304" s="22">
        <v>0</v>
      </c>
      <c r="F304" s="214"/>
      <c r="G304" s="22">
        <v>0</v>
      </c>
      <c r="H304" s="23">
        <v>0</v>
      </c>
      <c r="I304" s="24">
        <f t="shared" si="48"/>
        <v>0</v>
      </c>
    </row>
    <row r="305" spans="1:9" x14ac:dyDescent="0.25">
      <c r="A305" s="29" t="s">
        <v>136</v>
      </c>
      <c r="B305" s="18">
        <v>7.0592365435589404</v>
      </c>
      <c r="C305" s="18">
        <v>162.31731052149144</v>
      </c>
      <c r="D305" s="18">
        <v>13.702123820398832</v>
      </c>
      <c r="E305" s="18">
        <v>0.92132911455080913</v>
      </c>
      <c r="F305" s="214"/>
      <c r="G305" s="18">
        <v>0</v>
      </c>
      <c r="H305" s="30">
        <v>0</v>
      </c>
      <c r="I305" s="16">
        <f t="shared" si="48"/>
        <v>184.00000000000003</v>
      </c>
    </row>
    <row r="306" spans="1:9" x14ac:dyDescent="0.25">
      <c r="A306" s="21" t="s">
        <v>18</v>
      </c>
      <c r="B306" s="22">
        <v>0</v>
      </c>
      <c r="C306" s="22">
        <v>0</v>
      </c>
      <c r="D306" s="22">
        <v>0</v>
      </c>
      <c r="E306" s="22">
        <v>0</v>
      </c>
      <c r="F306" s="214"/>
      <c r="G306" s="22">
        <v>0</v>
      </c>
      <c r="H306" s="23">
        <v>0</v>
      </c>
      <c r="I306" s="24">
        <f t="shared" si="48"/>
        <v>0</v>
      </c>
    </row>
    <row r="307" spans="1:9" x14ac:dyDescent="0.25">
      <c r="A307" s="29" t="s">
        <v>19</v>
      </c>
      <c r="B307" s="18">
        <v>0</v>
      </c>
      <c r="C307" s="18">
        <v>0</v>
      </c>
      <c r="D307" s="18">
        <v>0</v>
      </c>
      <c r="E307" s="18">
        <v>0</v>
      </c>
      <c r="F307" s="214"/>
      <c r="G307" s="18">
        <v>0</v>
      </c>
      <c r="H307" s="30">
        <v>0</v>
      </c>
      <c r="I307" s="16">
        <f t="shared" si="48"/>
        <v>0</v>
      </c>
    </row>
    <row r="308" spans="1:9" x14ac:dyDescent="0.25">
      <c r="A308" s="21" t="s">
        <v>20</v>
      </c>
      <c r="B308" s="22">
        <v>0</v>
      </c>
      <c r="C308" s="22">
        <v>0</v>
      </c>
      <c r="D308" s="22">
        <v>0</v>
      </c>
      <c r="E308" s="22">
        <v>0</v>
      </c>
      <c r="F308" s="214"/>
      <c r="G308" s="22">
        <v>0</v>
      </c>
      <c r="H308" s="23">
        <v>0</v>
      </c>
      <c r="I308" s="24">
        <f t="shared" si="48"/>
        <v>0</v>
      </c>
    </row>
    <row r="309" spans="1:9" x14ac:dyDescent="0.25">
      <c r="A309" s="32" t="s">
        <v>58</v>
      </c>
      <c r="B309" s="18">
        <v>0</v>
      </c>
      <c r="C309" s="18">
        <v>0</v>
      </c>
      <c r="D309" s="18">
        <v>0</v>
      </c>
      <c r="E309" s="18">
        <v>0</v>
      </c>
      <c r="F309" s="214"/>
      <c r="G309" s="18">
        <v>0</v>
      </c>
      <c r="H309" s="30">
        <v>0</v>
      </c>
      <c r="I309" s="16">
        <f t="shared" si="48"/>
        <v>0</v>
      </c>
    </row>
    <row r="310" spans="1:9" x14ac:dyDescent="0.25">
      <c r="A310" s="21" t="s">
        <v>21</v>
      </c>
      <c r="B310" s="22">
        <v>3</v>
      </c>
      <c r="C310" s="22">
        <v>0</v>
      </c>
      <c r="D310" s="22">
        <v>0</v>
      </c>
      <c r="E310" s="22">
        <v>0</v>
      </c>
      <c r="F310" s="214"/>
      <c r="G310" s="22">
        <v>0</v>
      </c>
      <c r="H310" s="23">
        <v>0</v>
      </c>
      <c r="I310" s="24">
        <f t="shared" si="48"/>
        <v>3</v>
      </c>
    </row>
    <row r="311" spans="1:9" x14ac:dyDescent="0.25">
      <c r="A311" s="32" t="s">
        <v>22</v>
      </c>
      <c r="B311" s="18">
        <v>0</v>
      </c>
      <c r="C311" s="18">
        <v>0</v>
      </c>
      <c r="D311" s="18">
        <v>0</v>
      </c>
      <c r="E311" s="18">
        <v>0</v>
      </c>
      <c r="F311" s="214"/>
      <c r="G311" s="18">
        <v>0</v>
      </c>
      <c r="H311" s="30">
        <v>0</v>
      </c>
      <c r="I311" s="16">
        <f t="shared" si="48"/>
        <v>0</v>
      </c>
    </row>
    <row r="312" spans="1:9" x14ac:dyDescent="0.25">
      <c r="A312" s="21" t="s">
        <v>23</v>
      </c>
      <c r="B312" s="22">
        <v>1.1914389122293215E-2</v>
      </c>
      <c r="C312" s="22">
        <v>0.19304487717864066</v>
      </c>
      <c r="D312" s="22">
        <v>2.9040733699066124E-2</v>
      </c>
      <c r="E312" s="22">
        <v>0</v>
      </c>
      <c r="F312" s="214"/>
      <c r="G312" s="22">
        <v>0</v>
      </c>
      <c r="H312" s="23">
        <v>0</v>
      </c>
      <c r="I312" s="24">
        <f t="shared" si="48"/>
        <v>0.23399999999999999</v>
      </c>
    </row>
    <row r="313" spans="1:9" ht="14.4" thickBot="1" x14ac:dyDescent="0.3">
      <c r="A313" s="32" t="s">
        <v>24</v>
      </c>
      <c r="B313" s="18">
        <v>2.9218005501640714</v>
      </c>
      <c r="C313" s="18">
        <v>4.7781918785199116</v>
      </c>
      <c r="D313" s="18">
        <v>14.872712037917465</v>
      </c>
      <c r="E313" s="18">
        <v>165.18363521579118</v>
      </c>
      <c r="F313" s="215"/>
      <c r="G313" s="18">
        <v>16.20899168780058</v>
      </c>
      <c r="H313" s="30">
        <v>5.3868629806836085E-2</v>
      </c>
      <c r="I313" s="16">
        <f t="shared" si="48"/>
        <v>204.01920000000004</v>
      </c>
    </row>
    <row r="314" spans="1:9" x14ac:dyDescent="0.25">
      <c r="A314" s="128" t="s">
        <v>25</v>
      </c>
      <c r="B314" s="129">
        <f>SUM(B293:B313)</f>
        <v>57.365290945545688</v>
      </c>
      <c r="C314" s="129">
        <f t="shared" ref="C314:H314" si="49">SUM(C293:C313)</f>
        <v>380.69177540490125</v>
      </c>
      <c r="D314" s="129">
        <f t="shared" si="49"/>
        <v>42.82830900160365</v>
      </c>
      <c r="E314" s="129">
        <f t="shared" si="49"/>
        <v>166.27797888458673</v>
      </c>
      <c r="F314" s="129">
        <f t="shared" si="49"/>
        <v>0</v>
      </c>
      <c r="G314" s="129">
        <f t="shared" si="49"/>
        <v>16.20899168780058</v>
      </c>
      <c r="H314" s="129">
        <f t="shared" si="49"/>
        <v>5.3868629806836085E-2</v>
      </c>
      <c r="I314" s="129">
        <f>SUM(I293:I313)</f>
        <v>663.42621455424467</v>
      </c>
    </row>
    <row r="315" spans="1:9" ht="15" thickBot="1" x14ac:dyDescent="0.35">
      <c r="A315" s="61" t="s">
        <v>86</v>
      </c>
      <c r="B315" s="98">
        <f>IF($I314=0,"-",B314/$I314)</f>
        <v>8.6468230659364834E-2</v>
      </c>
      <c r="C315" s="98">
        <f t="shared" ref="C315:H315" si="50">IF($I314=0,"-",C314/$I314)</f>
        <v>0.57382685075338424</v>
      </c>
      <c r="D315" s="98">
        <f t="shared" si="50"/>
        <v>6.4556250660640455E-2</v>
      </c>
      <c r="E315" s="98">
        <f t="shared" si="50"/>
        <v>0.25063522549573763</v>
      </c>
      <c r="F315" s="98">
        <f t="shared" si="50"/>
        <v>0</v>
      </c>
      <c r="G315" s="98">
        <f t="shared" si="50"/>
        <v>2.4432244810662754E-2</v>
      </c>
      <c r="H315" s="98">
        <f t="shared" si="50"/>
        <v>8.1197620210154585E-5</v>
      </c>
      <c r="I315" s="100">
        <f>SUM(B315:H315)</f>
        <v>1</v>
      </c>
    </row>
    <row r="316" spans="1:9" ht="14.4" thickBot="1" x14ac:dyDescent="0.3">
      <c r="A316" s="105"/>
      <c r="B316" s="105"/>
      <c r="C316" s="105"/>
      <c r="D316" s="105"/>
      <c r="E316" s="105"/>
      <c r="F316" s="105"/>
      <c r="G316" s="105"/>
      <c r="H316" s="105"/>
      <c r="I316" s="105"/>
    </row>
    <row r="317" spans="1:9" ht="27.6" x14ac:dyDescent="0.25">
      <c r="A317" s="238" t="s">
        <v>37</v>
      </c>
      <c r="B317" s="8" t="s">
        <v>0</v>
      </c>
      <c r="C317" s="8" t="s">
        <v>1</v>
      </c>
      <c r="D317" s="8" t="s">
        <v>2</v>
      </c>
      <c r="E317" s="8" t="s">
        <v>3</v>
      </c>
      <c r="F317" s="8" t="s">
        <v>26</v>
      </c>
      <c r="G317" s="8" t="s">
        <v>4</v>
      </c>
      <c r="H317" s="8" t="s">
        <v>85</v>
      </c>
      <c r="I317" s="9" t="s">
        <v>5</v>
      </c>
    </row>
    <row r="318" spans="1:9" x14ac:dyDescent="0.25">
      <c r="A318" s="239" t="s">
        <v>37</v>
      </c>
      <c r="B318" s="204" t="s">
        <v>66</v>
      </c>
      <c r="C318" s="205"/>
      <c r="D318" s="205"/>
      <c r="E318" s="205"/>
      <c r="F318" s="205"/>
      <c r="G318" s="205"/>
      <c r="H318" s="205"/>
      <c r="I318" s="206"/>
    </row>
    <row r="319" spans="1:9" x14ac:dyDescent="0.25">
      <c r="A319" s="13" t="s">
        <v>6</v>
      </c>
      <c r="B319" s="14">
        <v>0</v>
      </c>
      <c r="C319" s="14">
        <v>0</v>
      </c>
      <c r="D319" s="14">
        <v>0</v>
      </c>
      <c r="E319" s="14">
        <v>0</v>
      </c>
      <c r="F319" s="213"/>
      <c r="G319" s="14">
        <v>0</v>
      </c>
      <c r="H319" s="15">
        <v>0</v>
      </c>
      <c r="I319" s="16">
        <v>0</v>
      </c>
    </row>
    <row r="320" spans="1:9" x14ac:dyDescent="0.25">
      <c r="A320" s="21" t="s">
        <v>7</v>
      </c>
      <c r="B320" s="22">
        <v>0</v>
      </c>
      <c r="C320" s="22">
        <v>0</v>
      </c>
      <c r="D320" s="22">
        <v>0</v>
      </c>
      <c r="E320" s="22">
        <v>0</v>
      </c>
      <c r="F320" s="214"/>
      <c r="G320" s="22">
        <v>0</v>
      </c>
      <c r="H320" s="23">
        <v>0</v>
      </c>
      <c r="I320" s="24">
        <v>0</v>
      </c>
    </row>
    <row r="321" spans="1:9" x14ac:dyDescent="0.25">
      <c r="A321" s="29" t="s">
        <v>8</v>
      </c>
      <c r="B321" s="18">
        <v>0</v>
      </c>
      <c r="C321" s="18">
        <v>0</v>
      </c>
      <c r="D321" s="18">
        <v>0</v>
      </c>
      <c r="E321" s="18">
        <v>0</v>
      </c>
      <c r="F321" s="214"/>
      <c r="G321" s="18">
        <v>0</v>
      </c>
      <c r="H321" s="30">
        <v>0</v>
      </c>
      <c r="I321" s="16">
        <v>0</v>
      </c>
    </row>
    <row r="322" spans="1:9" x14ac:dyDescent="0.25">
      <c r="A322" s="21" t="s">
        <v>9</v>
      </c>
      <c r="B322" s="22">
        <v>0</v>
      </c>
      <c r="C322" s="22">
        <v>0</v>
      </c>
      <c r="D322" s="22">
        <v>0</v>
      </c>
      <c r="E322" s="22">
        <v>0</v>
      </c>
      <c r="F322" s="214"/>
      <c r="G322" s="22">
        <v>0</v>
      </c>
      <c r="H322" s="23">
        <v>0</v>
      </c>
      <c r="I322" s="24">
        <v>0</v>
      </c>
    </row>
    <row r="323" spans="1:9" x14ac:dyDescent="0.25">
      <c r="A323" s="29" t="s">
        <v>10</v>
      </c>
      <c r="B323" s="18">
        <v>0</v>
      </c>
      <c r="C323" s="18">
        <v>0</v>
      </c>
      <c r="D323" s="18">
        <v>0</v>
      </c>
      <c r="E323" s="18">
        <v>0</v>
      </c>
      <c r="F323" s="214"/>
      <c r="G323" s="18">
        <v>0</v>
      </c>
      <c r="H323" s="30">
        <v>0</v>
      </c>
      <c r="I323" s="16">
        <v>0</v>
      </c>
    </row>
    <row r="324" spans="1:9" x14ac:dyDescent="0.25">
      <c r="A324" s="21" t="s">
        <v>11</v>
      </c>
      <c r="B324" s="22">
        <v>1.1657486176316162E-8</v>
      </c>
      <c r="C324" s="22">
        <v>0</v>
      </c>
      <c r="D324" s="22">
        <v>0</v>
      </c>
      <c r="E324" s="22">
        <v>6.7602906738407865E-3</v>
      </c>
      <c r="F324" s="214"/>
      <c r="G324" s="22">
        <v>0</v>
      </c>
      <c r="H324" s="23">
        <v>0</v>
      </c>
      <c r="I324" s="24">
        <v>6.7603023313269625E-3</v>
      </c>
    </row>
    <row r="325" spans="1:9" x14ac:dyDescent="0.25">
      <c r="A325" s="29" t="s">
        <v>12</v>
      </c>
      <c r="B325" s="18">
        <v>0</v>
      </c>
      <c r="C325" s="18">
        <v>0</v>
      </c>
      <c r="D325" s="18">
        <v>0</v>
      </c>
      <c r="E325" s="18">
        <v>0</v>
      </c>
      <c r="F325" s="214"/>
      <c r="G325" s="18">
        <v>0</v>
      </c>
      <c r="H325" s="30">
        <v>0</v>
      </c>
      <c r="I325" s="16">
        <v>0</v>
      </c>
    </row>
    <row r="326" spans="1:9" x14ac:dyDescent="0.25">
      <c r="A326" s="21" t="s">
        <v>13</v>
      </c>
      <c r="B326" s="22">
        <v>6.5978890250802617E-9</v>
      </c>
      <c r="C326" s="22">
        <v>0.13666837212206656</v>
      </c>
      <c r="D326" s="22">
        <v>0</v>
      </c>
      <c r="E326" s="22">
        <v>1.3027450197431205E-2</v>
      </c>
      <c r="F326" s="214"/>
      <c r="G326" s="22">
        <v>0</v>
      </c>
      <c r="H326" s="23">
        <v>0</v>
      </c>
      <c r="I326" s="24">
        <v>0.14969582891738678</v>
      </c>
    </row>
    <row r="327" spans="1:9" x14ac:dyDescent="0.25">
      <c r="A327" s="29" t="s">
        <v>14</v>
      </c>
      <c r="B327" s="18">
        <v>0</v>
      </c>
      <c r="C327" s="18">
        <v>0</v>
      </c>
      <c r="D327" s="18">
        <v>0</v>
      </c>
      <c r="E327" s="18">
        <v>0</v>
      </c>
      <c r="F327" s="214"/>
      <c r="G327" s="18">
        <v>0</v>
      </c>
      <c r="H327" s="30">
        <v>0</v>
      </c>
      <c r="I327" s="16">
        <v>0</v>
      </c>
    </row>
    <row r="328" spans="1:9" x14ac:dyDescent="0.25">
      <c r="A328" s="21" t="s">
        <v>15</v>
      </c>
      <c r="B328" s="22">
        <v>0</v>
      </c>
      <c r="C328" s="22">
        <v>0</v>
      </c>
      <c r="D328" s="22">
        <v>0</v>
      </c>
      <c r="E328" s="22">
        <v>0</v>
      </c>
      <c r="F328" s="214"/>
      <c r="G328" s="22">
        <v>0</v>
      </c>
      <c r="H328" s="23">
        <v>0</v>
      </c>
      <c r="I328" s="24">
        <v>0</v>
      </c>
    </row>
    <row r="329" spans="1:9" x14ac:dyDescent="0.25">
      <c r="A329" s="29" t="s">
        <v>16</v>
      </c>
      <c r="B329" s="18">
        <v>0</v>
      </c>
      <c r="C329" s="18">
        <v>0</v>
      </c>
      <c r="D329" s="18">
        <v>0</v>
      </c>
      <c r="E329" s="18">
        <v>0</v>
      </c>
      <c r="F329" s="214"/>
      <c r="G329" s="18">
        <v>0</v>
      </c>
      <c r="H329" s="30">
        <v>0</v>
      </c>
      <c r="I329" s="16">
        <v>0</v>
      </c>
    </row>
    <row r="330" spans="1:9" x14ac:dyDescent="0.25">
      <c r="A330" s="21" t="s">
        <v>17</v>
      </c>
      <c r="B330" s="22">
        <v>0</v>
      </c>
      <c r="C330" s="22">
        <v>0</v>
      </c>
      <c r="D330" s="22">
        <v>0</v>
      </c>
      <c r="E330" s="22">
        <v>0</v>
      </c>
      <c r="F330" s="214"/>
      <c r="G330" s="22">
        <v>0</v>
      </c>
      <c r="H330" s="23">
        <v>0</v>
      </c>
      <c r="I330" s="24">
        <v>0</v>
      </c>
    </row>
    <row r="331" spans="1:9" x14ac:dyDescent="0.25">
      <c r="A331" s="29" t="s">
        <v>136</v>
      </c>
      <c r="B331" s="18">
        <v>23.983754300732997</v>
      </c>
      <c r="C331" s="18">
        <v>38.205179873907959</v>
      </c>
      <c r="D331" s="18">
        <v>14.05845569073343</v>
      </c>
      <c r="E331" s="18">
        <v>13.7526101346256</v>
      </c>
      <c r="F331" s="214"/>
      <c r="G331" s="18">
        <v>0</v>
      </c>
      <c r="H331" s="30">
        <v>0</v>
      </c>
      <c r="I331" s="16">
        <v>89.999999999999986</v>
      </c>
    </row>
    <row r="332" spans="1:9" x14ac:dyDescent="0.25">
      <c r="A332" s="21" t="s">
        <v>18</v>
      </c>
      <c r="B332" s="22">
        <v>0</v>
      </c>
      <c r="C332" s="22">
        <v>0</v>
      </c>
      <c r="D332" s="22">
        <v>0</v>
      </c>
      <c r="E332" s="22">
        <v>0</v>
      </c>
      <c r="F332" s="214"/>
      <c r="G332" s="22">
        <v>0</v>
      </c>
      <c r="H332" s="23">
        <v>0</v>
      </c>
      <c r="I332" s="24">
        <v>0</v>
      </c>
    </row>
    <row r="333" spans="1:9" x14ac:dyDescent="0.25">
      <c r="A333" s="29" t="s">
        <v>19</v>
      </c>
      <c r="B333" s="18">
        <v>0</v>
      </c>
      <c r="C333" s="18">
        <v>0</v>
      </c>
      <c r="D333" s="18">
        <v>0</v>
      </c>
      <c r="E333" s="18">
        <v>0</v>
      </c>
      <c r="F333" s="214"/>
      <c r="G333" s="18">
        <v>0</v>
      </c>
      <c r="H333" s="30">
        <v>0</v>
      </c>
      <c r="I333" s="16">
        <v>0</v>
      </c>
    </row>
    <row r="334" spans="1:9" x14ac:dyDescent="0.25">
      <c r="A334" s="21" t="s">
        <v>20</v>
      </c>
      <c r="B334" s="22">
        <v>0</v>
      </c>
      <c r="C334" s="22">
        <v>0</v>
      </c>
      <c r="D334" s="22">
        <v>0</v>
      </c>
      <c r="E334" s="22">
        <v>0</v>
      </c>
      <c r="F334" s="214"/>
      <c r="G334" s="22">
        <v>0</v>
      </c>
      <c r="H334" s="23">
        <v>0</v>
      </c>
      <c r="I334" s="24">
        <v>0</v>
      </c>
    </row>
    <row r="335" spans="1:9" x14ac:dyDescent="0.25">
      <c r="A335" s="32" t="s">
        <v>58</v>
      </c>
      <c r="B335" s="18">
        <v>0</v>
      </c>
      <c r="C335" s="18">
        <v>0</v>
      </c>
      <c r="D335" s="18">
        <v>0</v>
      </c>
      <c r="E335" s="18">
        <v>0</v>
      </c>
      <c r="F335" s="214"/>
      <c r="G335" s="18">
        <v>0</v>
      </c>
      <c r="H335" s="30">
        <v>0</v>
      </c>
      <c r="I335" s="16">
        <v>0</v>
      </c>
    </row>
    <row r="336" spans="1:9" x14ac:dyDescent="0.25">
      <c r="A336" s="21" t="s">
        <v>21</v>
      </c>
      <c r="B336" s="22">
        <v>0</v>
      </c>
      <c r="C336" s="22">
        <v>0</v>
      </c>
      <c r="D336" s="22">
        <v>0</v>
      </c>
      <c r="E336" s="22">
        <v>0</v>
      </c>
      <c r="F336" s="214"/>
      <c r="G336" s="22">
        <v>0</v>
      </c>
      <c r="H336" s="23">
        <v>0</v>
      </c>
      <c r="I336" s="24">
        <v>0</v>
      </c>
    </row>
    <row r="337" spans="1:9" x14ac:dyDescent="0.25">
      <c r="A337" s="32" t="s">
        <v>22</v>
      </c>
      <c r="B337" s="18">
        <v>0</v>
      </c>
      <c r="C337" s="18">
        <v>0</v>
      </c>
      <c r="D337" s="18">
        <v>0</v>
      </c>
      <c r="E337" s="18">
        <v>0</v>
      </c>
      <c r="F337" s="214"/>
      <c r="G337" s="18">
        <v>0</v>
      </c>
      <c r="H337" s="30">
        <v>0</v>
      </c>
      <c r="I337" s="16">
        <v>0</v>
      </c>
    </row>
    <row r="338" spans="1:9" x14ac:dyDescent="0.25">
      <c r="A338" s="21" t="s">
        <v>23</v>
      </c>
      <c r="B338" s="22">
        <v>0.16944312127087643</v>
      </c>
      <c r="C338" s="22">
        <v>0</v>
      </c>
      <c r="D338" s="22">
        <v>0.40655687872912349</v>
      </c>
      <c r="E338" s="22">
        <v>0</v>
      </c>
      <c r="F338" s="214"/>
      <c r="G338" s="22">
        <v>0</v>
      </c>
      <c r="H338" s="23">
        <v>0</v>
      </c>
      <c r="I338" s="24">
        <v>0.57599999999999996</v>
      </c>
    </row>
    <row r="339" spans="1:9" ht="14.4" thickBot="1" x14ac:dyDescent="0.3">
      <c r="A339" s="32" t="s">
        <v>24</v>
      </c>
      <c r="B339" s="18">
        <v>1.0864239832710412</v>
      </c>
      <c r="C339" s="18">
        <v>0.70722161028645014</v>
      </c>
      <c r="D339" s="18">
        <v>1.7455191767345595</v>
      </c>
      <c r="E339" s="18">
        <v>51.896576872486158</v>
      </c>
      <c r="F339" s="215"/>
      <c r="G339" s="18">
        <v>4.1694583572217958</v>
      </c>
      <c r="H339" s="30">
        <v>0</v>
      </c>
      <c r="I339" s="16">
        <f t="shared" ref="I339" si="51">+B339+C339+D339+E339+G339+H339</f>
        <v>59.605200000000011</v>
      </c>
    </row>
    <row r="340" spans="1:9" x14ac:dyDescent="0.25">
      <c r="A340" s="128" t="s">
        <v>25</v>
      </c>
      <c r="B340" s="129">
        <f>SUM(B319:B339)</f>
        <v>25.239621423530288</v>
      </c>
      <c r="C340" s="129">
        <f t="shared" ref="C340:H340" si="52">SUM(C319:C339)</f>
        <v>39.049069856316478</v>
      </c>
      <c r="D340" s="129">
        <f t="shared" si="52"/>
        <v>16.210531746197113</v>
      </c>
      <c r="E340" s="129">
        <f t="shared" si="52"/>
        <v>65.668974747983029</v>
      </c>
      <c r="F340" s="129">
        <f t="shared" si="52"/>
        <v>0</v>
      </c>
      <c r="G340" s="129">
        <f t="shared" si="52"/>
        <v>4.1694583572217958</v>
      </c>
      <c r="H340" s="129">
        <f t="shared" si="52"/>
        <v>0</v>
      </c>
      <c r="I340" s="129">
        <f>SUM(I319:I339)</f>
        <v>150.33765613124871</v>
      </c>
    </row>
    <row r="341" spans="1:9" ht="15" thickBot="1" x14ac:dyDescent="0.35">
      <c r="A341" s="61" t="s">
        <v>86</v>
      </c>
      <c r="B341" s="98">
        <f>IF($I340=0,"-",B340/$I340)</f>
        <v>0.16788622407080392</v>
      </c>
      <c r="C341" s="98">
        <f t="shared" ref="C341:H341" si="53">IF($I340=0,"-",C340/$I340)</f>
        <v>0.25974244152260573</v>
      </c>
      <c r="D341" s="98">
        <f t="shared" si="53"/>
        <v>0.10782748755937031</v>
      </c>
      <c r="E341" s="98">
        <f t="shared" si="53"/>
        <v>0.43680988807389876</v>
      </c>
      <c r="F341" s="98">
        <f t="shared" si="53"/>
        <v>0</v>
      </c>
      <c r="G341" s="98">
        <f t="shared" si="53"/>
        <v>2.7733958773321233E-2</v>
      </c>
      <c r="H341" s="98">
        <f t="shared" si="53"/>
        <v>0</v>
      </c>
      <c r="I341" s="100">
        <f>SUM(B341:H341)</f>
        <v>0.99999999999999989</v>
      </c>
    </row>
    <row r="342" spans="1:9" ht="14.4" thickBot="1" x14ac:dyDescent="0.3">
      <c r="A342" s="105"/>
      <c r="B342" s="105"/>
      <c r="C342" s="105"/>
      <c r="D342" s="105"/>
      <c r="E342" s="105"/>
      <c r="F342" s="105"/>
      <c r="G342" s="105"/>
      <c r="H342" s="105"/>
      <c r="I342" s="105"/>
    </row>
    <row r="343" spans="1:9" ht="27.6" x14ac:dyDescent="0.25">
      <c r="A343" s="238" t="s">
        <v>38</v>
      </c>
      <c r="B343" s="8" t="s">
        <v>0</v>
      </c>
      <c r="C343" s="8" t="s">
        <v>1</v>
      </c>
      <c r="D343" s="8" t="s">
        <v>2</v>
      </c>
      <c r="E343" s="8" t="s">
        <v>3</v>
      </c>
      <c r="F343" s="8" t="s">
        <v>26</v>
      </c>
      <c r="G343" s="8" t="s">
        <v>4</v>
      </c>
      <c r="H343" s="8" t="s">
        <v>85</v>
      </c>
      <c r="I343" s="9" t="s">
        <v>5</v>
      </c>
    </row>
    <row r="344" spans="1:9" x14ac:dyDescent="0.25">
      <c r="A344" s="239" t="s">
        <v>38</v>
      </c>
      <c r="B344" s="204" t="s">
        <v>66</v>
      </c>
      <c r="C344" s="205"/>
      <c r="D344" s="205"/>
      <c r="E344" s="205"/>
      <c r="F344" s="205"/>
      <c r="G344" s="205"/>
      <c r="H344" s="205"/>
      <c r="I344" s="206"/>
    </row>
    <row r="345" spans="1:9" x14ac:dyDescent="0.25">
      <c r="A345" s="13" t="s">
        <v>6</v>
      </c>
      <c r="B345" s="14">
        <v>0</v>
      </c>
      <c r="C345" s="14">
        <v>0</v>
      </c>
      <c r="D345" s="14">
        <v>0</v>
      </c>
      <c r="E345" s="14">
        <v>0</v>
      </c>
      <c r="F345" s="213"/>
      <c r="G345" s="14">
        <v>0</v>
      </c>
      <c r="H345" s="15">
        <v>0</v>
      </c>
      <c r="I345" s="16">
        <f>+B345+C345+D345+E345+G345+H345</f>
        <v>0</v>
      </c>
    </row>
    <row r="346" spans="1:9" x14ac:dyDescent="0.25">
      <c r="A346" s="21" t="s">
        <v>7</v>
      </c>
      <c r="B346" s="22">
        <v>0</v>
      </c>
      <c r="C346" s="22">
        <v>0</v>
      </c>
      <c r="D346" s="22">
        <v>0</v>
      </c>
      <c r="E346" s="22">
        <v>0</v>
      </c>
      <c r="F346" s="214"/>
      <c r="G346" s="22">
        <v>0</v>
      </c>
      <c r="H346" s="23">
        <v>0</v>
      </c>
      <c r="I346" s="24">
        <f t="shared" ref="I346:I365" si="54">+B346+C346+D346+E346+G346+H346</f>
        <v>0</v>
      </c>
    </row>
    <row r="347" spans="1:9" x14ac:dyDescent="0.25">
      <c r="A347" s="29" t="s">
        <v>8</v>
      </c>
      <c r="B347" s="18">
        <v>0</v>
      </c>
      <c r="C347" s="18">
        <v>0</v>
      </c>
      <c r="D347" s="18">
        <v>0</v>
      </c>
      <c r="E347" s="18">
        <v>0</v>
      </c>
      <c r="F347" s="214"/>
      <c r="G347" s="18">
        <v>0</v>
      </c>
      <c r="H347" s="30">
        <v>0</v>
      </c>
      <c r="I347" s="16">
        <f t="shared" si="54"/>
        <v>0</v>
      </c>
    </row>
    <row r="348" spans="1:9" x14ac:dyDescent="0.25">
      <c r="A348" s="21" t="s">
        <v>9</v>
      </c>
      <c r="B348" s="22">
        <v>0</v>
      </c>
      <c r="C348" s="22">
        <v>0</v>
      </c>
      <c r="D348" s="22">
        <v>0</v>
      </c>
      <c r="E348" s="22">
        <v>0</v>
      </c>
      <c r="F348" s="214"/>
      <c r="G348" s="22">
        <v>0</v>
      </c>
      <c r="H348" s="23">
        <v>0</v>
      </c>
      <c r="I348" s="24">
        <f t="shared" si="54"/>
        <v>0</v>
      </c>
    </row>
    <row r="349" spans="1:9" x14ac:dyDescent="0.25">
      <c r="A349" s="29" t="s">
        <v>10</v>
      </c>
      <c r="B349" s="18">
        <v>0</v>
      </c>
      <c r="C349" s="18">
        <v>0</v>
      </c>
      <c r="D349" s="18">
        <v>0</v>
      </c>
      <c r="E349" s="18">
        <v>0</v>
      </c>
      <c r="F349" s="214"/>
      <c r="G349" s="18">
        <v>0</v>
      </c>
      <c r="H349" s="30">
        <v>0</v>
      </c>
      <c r="I349" s="16">
        <f t="shared" si="54"/>
        <v>0</v>
      </c>
    </row>
    <row r="350" spans="1:9" x14ac:dyDescent="0.25">
      <c r="A350" s="21" t="s">
        <v>11</v>
      </c>
      <c r="B350" s="22">
        <v>1.165722858017093E-8</v>
      </c>
      <c r="C350" s="22">
        <v>1.165722858017093E-8</v>
      </c>
      <c r="D350" s="22">
        <v>1.165722858017093E-8</v>
      </c>
      <c r="E350" s="22">
        <v>1.9574011888993867E-3</v>
      </c>
      <c r="F350" s="214"/>
      <c r="G350" s="22">
        <v>0</v>
      </c>
      <c r="H350" s="23">
        <v>0</v>
      </c>
      <c r="I350" s="24">
        <f t="shared" si="54"/>
        <v>1.9574361605851271E-3</v>
      </c>
    </row>
    <row r="351" spans="1:9" x14ac:dyDescent="0.25">
      <c r="A351" s="29" t="s">
        <v>12</v>
      </c>
      <c r="B351" s="18">
        <v>0</v>
      </c>
      <c r="C351" s="18">
        <v>0</v>
      </c>
      <c r="D351" s="18">
        <v>0</v>
      </c>
      <c r="E351" s="18">
        <v>0</v>
      </c>
      <c r="F351" s="214"/>
      <c r="G351" s="18">
        <v>0</v>
      </c>
      <c r="H351" s="30">
        <v>0</v>
      </c>
      <c r="I351" s="16">
        <f t="shared" si="54"/>
        <v>0</v>
      </c>
    </row>
    <row r="352" spans="1:9" x14ac:dyDescent="0.25">
      <c r="A352" s="21" t="s">
        <v>13</v>
      </c>
      <c r="B352" s="22">
        <v>6.5978888542709493E-9</v>
      </c>
      <c r="C352" s="22">
        <v>6.5978888542709493E-9</v>
      </c>
      <c r="D352" s="22">
        <v>6.5978888542709493E-9</v>
      </c>
      <c r="E352" s="22">
        <v>0.37721737715425824</v>
      </c>
      <c r="F352" s="214"/>
      <c r="G352" s="22">
        <v>0</v>
      </c>
      <c r="H352" s="23">
        <v>0</v>
      </c>
      <c r="I352" s="24">
        <f t="shared" si="54"/>
        <v>0.37721739694792478</v>
      </c>
    </row>
    <row r="353" spans="1:9" x14ac:dyDescent="0.25">
      <c r="A353" s="29" t="s">
        <v>14</v>
      </c>
      <c r="B353" s="18">
        <v>0</v>
      </c>
      <c r="C353" s="18">
        <v>0</v>
      </c>
      <c r="D353" s="18">
        <v>0</v>
      </c>
      <c r="E353" s="18">
        <v>0</v>
      </c>
      <c r="F353" s="214"/>
      <c r="G353" s="18">
        <v>0</v>
      </c>
      <c r="H353" s="30">
        <v>0</v>
      </c>
      <c r="I353" s="16">
        <f t="shared" si="54"/>
        <v>0</v>
      </c>
    </row>
    <row r="354" spans="1:9" x14ac:dyDescent="0.25">
      <c r="A354" s="21" t="s">
        <v>15</v>
      </c>
      <c r="B354" s="22">
        <v>0</v>
      </c>
      <c r="C354" s="22">
        <v>0</v>
      </c>
      <c r="D354" s="22">
        <v>0</v>
      </c>
      <c r="E354" s="22">
        <v>0</v>
      </c>
      <c r="F354" s="214"/>
      <c r="G354" s="22">
        <v>0</v>
      </c>
      <c r="H354" s="23">
        <v>0</v>
      </c>
      <c r="I354" s="24">
        <f t="shared" si="54"/>
        <v>0</v>
      </c>
    </row>
    <row r="355" spans="1:9" x14ac:dyDescent="0.25">
      <c r="A355" s="29" t="s">
        <v>16</v>
      </c>
      <c r="B355" s="18">
        <v>0</v>
      </c>
      <c r="C355" s="18">
        <v>0</v>
      </c>
      <c r="D355" s="18">
        <v>0</v>
      </c>
      <c r="E355" s="18">
        <v>0</v>
      </c>
      <c r="F355" s="214"/>
      <c r="G355" s="18">
        <v>0</v>
      </c>
      <c r="H355" s="30">
        <v>0</v>
      </c>
      <c r="I355" s="16">
        <f t="shared" si="54"/>
        <v>0</v>
      </c>
    </row>
    <row r="356" spans="1:9" x14ac:dyDescent="0.25">
      <c r="A356" s="21" t="s">
        <v>17</v>
      </c>
      <c r="B356" s="22">
        <v>0</v>
      </c>
      <c r="C356" s="22">
        <v>0</v>
      </c>
      <c r="D356" s="22">
        <v>0</v>
      </c>
      <c r="E356" s="22">
        <v>0</v>
      </c>
      <c r="F356" s="214"/>
      <c r="G356" s="22">
        <v>0</v>
      </c>
      <c r="H356" s="23">
        <v>0</v>
      </c>
      <c r="I356" s="24">
        <f t="shared" si="54"/>
        <v>0</v>
      </c>
    </row>
    <row r="357" spans="1:9" x14ac:dyDescent="0.25">
      <c r="A357" s="29" t="s">
        <v>136</v>
      </c>
      <c r="B357" s="18">
        <v>1.5294858734008003</v>
      </c>
      <c r="C357" s="18">
        <v>41.092094332061485</v>
      </c>
      <c r="D357" s="18">
        <v>52.378419784211637</v>
      </c>
      <c r="E357" s="18">
        <v>1.0326086952032138E-8</v>
      </c>
      <c r="F357" s="214"/>
      <c r="G357" s="18">
        <v>0</v>
      </c>
      <c r="H357" s="30">
        <v>0</v>
      </c>
      <c r="I357" s="16">
        <f t="shared" si="54"/>
        <v>95.000000000000014</v>
      </c>
    </row>
    <row r="358" spans="1:9" x14ac:dyDescent="0.25">
      <c r="A358" s="21" t="s">
        <v>18</v>
      </c>
      <c r="B358" s="22">
        <v>0</v>
      </c>
      <c r="C358" s="22">
        <v>0</v>
      </c>
      <c r="D358" s="22">
        <v>0</v>
      </c>
      <c r="E358" s="22">
        <v>0</v>
      </c>
      <c r="F358" s="214"/>
      <c r="G358" s="22">
        <v>0</v>
      </c>
      <c r="H358" s="23">
        <v>0</v>
      </c>
      <c r="I358" s="24">
        <f t="shared" si="54"/>
        <v>0</v>
      </c>
    </row>
    <row r="359" spans="1:9" x14ac:dyDescent="0.25">
      <c r="A359" s="29" t="s">
        <v>19</v>
      </c>
      <c r="B359" s="18">
        <v>0</v>
      </c>
      <c r="C359" s="18">
        <v>0</v>
      </c>
      <c r="D359" s="18">
        <v>0</v>
      </c>
      <c r="E359" s="18">
        <v>0</v>
      </c>
      <c r="F359" s="214"/>
      <c r="G359" s="18">
        <v>0</v>
      </c>
      <c r="H359" s="30">
        <v>0</v>
      </c>
      <c r="I359" s="16">
        <f t="shared" si="54"/>
        <v>0</v>
      </c>
    </row>
    <row r="360" spans="1:9" x14ac:dyDescent="0.25">
      <c r="A360" s="21" t="s">
        <v>20</v>
      </c>
      <c r="B360" s="22">
        <v>6.9836435552946108E-2</v>
      </c>
      <c r="C360" s="22">
        <v>3.7596308239991485</v>
      </c>
      <c r="D360" s="22">
        <v>1.1705327348923495</v>
      </c>
      <c r="E360" s="22">
        <v>5.5555555308641965E-9</v>
      </c>
      <c r="F360" s="214"/>
      <c r="G360" s="22">
        <v>0</v>
      </c>
      <c r="H360" s="23">
        <v>0</v>
      </c>
      <c r="I360" s="24">
        <f t="shared" si="54"/>
        <v>4.9999999999999991</v>
      </c>
    </row>
    <row r="361" spans="1:9" x14ac:dyDescent="0.25">
      <c r="A361" s="32" t="s">
        <v>58</v>
      </c>
      <c r="B361" s="18">
        <v>0.69100624566340108</v>
      </c>
      <c r="C361" s="18">
        <v>1.171861079501336</v>
      </c>
      <c r="D361" s="18">
        <v>2.1371326348352646</v>
      </c>
      <c r="E361" s="18">
        <v>3.9999998400000067E-8</v>
      </c>
      <c r="F361" s="214"/>
      <c r="G361" s="18">
        <v>0</v>
      </c>
      <c r="H361" s="30">
        <v>0</v>
      </c>
      <c r="I361" s="16">
        <f t="shared" si="54"/>
        <v>4</v>
      </c>
    </row>
    <row r="362" spans="1:9" x14ac:dyDescent="0.25">
      <c r="A362" s="21" t="s">
        <v>21</v>
      </c>
      <c r="B362" s="22">
        <v>0.25</v>
      </c>
      <c r="C362" s="22">
        <v>0.25</v>
      </c>
      <c r="D362" s="22">
        <v>0.25</v>
      </c>
      <c r="E362" s="22">
        <v>0.25</v>
      </c>
      <c r="F362" s="214"/>
      <c r="G362" s="22">
        <v>0</v>
      </c>
      <c r="H362" s="23">
        <v>0</v>
      </c>
      <c r="I362" s="24">
        <f t="shared" si="54"/>
        <v>1</v>
      </c>
    </row>
    <row r="363" spans="1:9" x14ac:dyDescent="0.25">
      <c r="A363" s="32" t="s">
        <v>22</v>
      </c>
      <c r="B363" s="18">
        <v>0</v>
      </c>
      <c r="C363" s="18">
        <v>0</v>
      </c>
      <c r="D363" s="18">
        <v>0</v>
      </c>
      <c r="E363" s="18">
        <v>0</v>
      </c>
      <c r="F363" s="214"/>
      <c r="G363" s="18">
        <v>0</v>
      </c>
      <c r="H363" s="30">
        <v>0</v>
      </c>
      <c r="I363" s="16">
        <f t="shared" si="54"/>
        <v>0</v>
      </c>
    </row>
    <row r="364" spans="1:9" x14ac:dyDescent="0.25">
      <c r="A364" s="21" t="s">
        <v>23</v>
      </c>
      <c r="B364" s="22">
        <v>0</v>
      </c>
      <c r="C364" s="22">
        <v>0</v>
      </c>
      <c r="D364" s="22">
        <v>0</v>
      </c>
      <c r="E364" s="22">
        <v>0</v>
      </c>
      <c r="F364" s="214"/>
      <c r="G364" s="22">
        <v>0</v>
      </c>
      <c r="H364" s="23">
        <v>0</v>
      </c>
      <c r="I364" s="24">
        <f t="shared" si="54"/>
        <v>0</v>
      </c>
    </row>
    <row r="365" spans="1:9" ht="14.4" thickBot="1" x14ac:dyDescent="0.3">
      <c r="A365" s="32" t="s">
        <v>24</v>
      </c>
      <c r="B365" s="18">
        <v>0.77786938938734163</v>
      </c>
      <c r="C365" s="18">
        <v>1.2848826540681408</v>
      </c>
      <c r="D365" s="18">
        <v>0.75613602358220922</v>
      </c>
      <c r="E365" s="18">
        <v>125.19961849758857</v>
      </c>
      <c r="F365" s="215"/>
      <c r="G365" s="18">
        <v>1.6106583556555896</v>
      </c>
      <c r="H365" s="30">
        <v>6.8350797181314666E-3</v>
      </c>
      <c r="I365" s="16">
        <f t="shared" si="54"/>
        <v>129.63600000000002</v>
      </c>
    </row>
    <row r="366" spans="1:9" x14ac:dyDescent="0.25">
      <c r="A366" s="128" t="s">
        <v>25</v>
      </c>
      <c r="B366" s="129">
        <f>SUM(B345:B365)</f>
        <v>3.3181979622596067</v>
      </c>
      <c r="C366" s="129">
        <f t="shared" ref="C366:H366" si="55">SUM(C345:C365)</f>
        <v>47.558468907885221</v>
      </c>
      <c r="D366" s="129">
        <f t="shared" si="55"/>
        <v>56.692221195776575</v>
      </c>
      <c r="E366" s="129">
        <f t="shared" si="55"/>
        <v>125.82879333181337</v>
      </c>
      <c r="F366" s="129">
        <f t="shared" si="55"/>
        <v>0</v>
      </c>
      <c r="G366" s="129">
        <f t="shared" si="55"/>
        <v>1.6106583556555896</v>
      </c>
      <c r="H366" s="129">
        <f t="shared" si="55"/>
        <v>6.8350797181314666E-3</v>
      </c>
      <c r="I366" s="129">
        <f>SUM(I345:I365)</f>
        <v>235.01517483310855</v>
      </c>
    </row>
    <row r="367" spans="1:9" ht="15" thickBot="1" x14ac:dyDescent="0.35">
      <c r="A367" s="61" t="s">
        <v>86</v>
      </c>
      <c r="B367" s="98">
        <f>IF($I366=0,"-",B366/$I366)</f>
        <v>1.4119079606735864E-2</v>
      </c>
      <c r="C367" s="98">
        <f t="shared" ref="C367:H367" si="56">IF($I366=0,"-",C366/$I366)</f>
        <v>0.20236339607286186</v>
      </c>
      <c r="D367" s="98">
        <f t="shared" si="56"/>
        <v>0.24122791745697039</v>
      </c>
      <c r="E367" s="98">
        <f t="shared" si="56"/>
        <v>0.53540710050390683</v>
      </c>
      <c r="F367" s="98">
        <f t="shared" si="56"/>
        <v>0</v>
      </c>
      <c r="G367" s="98">
        <f t="shared" si="56"/>
        <v>6.8534227919510617E-3</v>
      </c>
      <c r="H367" s="98">
        <f t="shared" si="56"/>
        <v>2.9083567573818438E-5</v>
      </c>
      <c r="I367" s="100">
        <f>SUM(B367:H367)</f>
        <v>0.99999999999999989</v>
      </c>
    </row>
    <row r="368" spans="1:9" ht="14.4" thickBot="1" x14ac:dyDescent="0.3">
      <c r="A368" s="105"/>
      <c r="B368" s="105"/>
      <c r="C368" s="105"/>
      <c r="D368" s="105"/>
      <c r="E368" s="105"/>
      <c r="F368" s="105"/>
      <c r="G368" s="105"/>
      <c r="H368" s="105"/>
      <c r="I368" s="105"/>
    </row>
    <row r="369" spans="1:9" ht="27.6" x14ac:dyDescent="0.25">
      <c r="A369" s="238" t="s">
        <v>39</v>
      </c>
      <c r="B369" s="8" t="s">
        <v>0</v>
      </c>
      <c r="C369" s="8" t="s">
        <v>1</v>
      </c>
      <c r="D369" s="8" t="s">
        <v>2</v>
      </c>
      <c r="E369" s="8" t="s">
        <v>3</v>
      </c>
      <c r="F369" s="8" t="s">
        <v>26</v>
      </c>
      <c r="G369" s="8" t="s">
        <v>4</v>
      </c>
      <c r="H369" s="8" t="s">
        <v>85</v>
      </c>
      <c r="I369" s="9" t="s">
        <v>5</v>
      </c>
    </row>
    <row r="370" spans="1:9" x14ac:dyDescent="0.25">
      <c r="A370" s="239" t="s">
        <v>39</v>
      </c>
      <c r="B370" s="204" t="s">
        <v>66</v>
      </c>
      <c r="C370" s="205"/>
      <c r="D370" s="205"/>
      <c r="E370" s="205"/>
      <c r="F370" s="205"/>
      <c r="G370" s="205"/>
      <c r="H370" s="205"/>
      <c r="I370" s="206"/>
    </row>
    <row r="371" spans="1:9" x14ac:dyDescent="0.25">
      <c r="A371" s="13" t="s">
        <v>6</v>
      </c>
      <c r="B371" s="14">
        <v>0</v>
      </c>
      <c r="C371" s="14">
        <v>0</v>
      </c>
      <c r="D371" s="14">
        <v>0</v>
      </c>
      <c r="E371" s="14">
        <v>0</v>
      </c>
      <c r="F371" s="213"/>
      <c r="G371" s="14">
        <v>0</v>
      </c>
      <c r="H371" s="15">
        <v>0</v>
      </c>
      <c r="I371" s="16">
        <f>+B371+C371+D371+E371+G371+H371</f>
        <v>0</v>
      </c>
    </row>
    <row r="372" spans="1:9" x14ac:dyDescent="0.25">
      <c r="A372" s="21" t="s">
        <v>7</v>
      </c>
      <c r="B372" s="22">
        <v>0</v>
      </c>
      <c r="C372" s="22">
        <v>0</v>
      </c>
      <c r="D372" s="22">
        <v>0</v>
      </c>
      <c r="E372" s="22">
        <v>0</v>
      </c>
      <c r="F372" s="214"/>
      <c r="G372" s="22">
        <v>0</v>
      </c>
      <c r="H372" s="23">
        <v>0</v>
      </c>
      <c r="I372" s="24">
        <f t="shared" ref="I372:I391" si="57">+B372+C372+D372+E372+G372+H372</f>
        <v>0</v>
      </c>
    </row>
    <row r="373" spans="1:9" x14ac:dyDescent="0.25">
      <c r="A373" s="29" t="s">
        <v>8</v>
      </c>
      <c r="B373" s="18">
        <v>0</v>
      </c>
      <c r="C373" s="18">
        <v>0</v>
      </c>
      <c r="D373" s="18">
        <v>0</v>
      </c>
      <c r="E373" s="18">
        <v>0</v>
      </c>
      <c r="F373" s="214"/>
      <c r="G373" s="18">
        <v>0</v>
      </c>
      <c r="H373" s="30">
        <v>0</v>
      </c>
      <c r="I373" s="16">
        <f t="shared" si="57"/>
        <v>0</v>
      </c>
    </row>
    <row r="374" spans="1:9" x14ac:dyDescent="0.25">
      <c r="A374" s="21" t="s">
        <v>9</v>
      </c>
      <c r="B374" s="22">
        <v>0</v>
      </c>
      <c r="C374" s="22">
        <v>0</v>
      </c>
      <c r="D374" s="22">
        <v>0</v>
      </c>
      <c r="E374" s="22">
        <v>0</v>
      </c>
      <c r="F374" s="214"/>
      <c r="G374" s="22">
        <v>0</v>
      </c>
      <c r="H374" s="23">
        <v>0</v>
      </c>
      <c r="I374" s="24">
        <f t="shared" si="57"/>
        <v>0</v>
      </c>
    </row>
    <row r="375" spans="1:9" x14ac:dyDescent="0.25">
      <c r="A375" s="29" t="s">
        <v>10</v>
      </c>
      <c r="B375" s="18">
        <v>0</v>
      </c>
      <c r="C375" s="18">
        <v>0</v>
      </c>
      <c r="D375" s="18">
        <v>0</v>
      </c>
      <c r="E375" s="18">
        <v>0</v>
      </c>
      <c r="F375" s="214"/>
      <c r="G375" s="18">
        <v>0</v>
      </c>
      <c r="H375" s="30">
        <v>0</v>
      </c>
      <c r="I375" s="16">
        <f t="shared" si="57"/>
        <v>0</v>
      </c>
    </row>
    <row r="376" spans="1:9" x14ac:dyDescent="0.25">
      <c r="A376" s="21" t="s">
        <v>11</v>
      </c>
      <c r="B376" s="22">
        <v>1.1657505029943108E-8</v>
      </c>
      <c r="C376" s="22">
        <v>1.1657505029943108E-8</v>
      </c>
      <c r="D376" s="22">
        <v>1.1657505029943108E-8</v>
      </c>
      <c r="E376" s="22">
        <v>0.43535490384214426</v>
      </c>
      <c r="F376" s="214"/>
      <c r="G376" s="22">
        <v>0</v>
      </c>
      <c r="H376" s="23">
        <v>0</v>
      </c>
      <c r="I376" s="24">
        <f t="shared" si="57"/>
        <v>0.43535493881465936</v>
      </c>
    </row>
    <row r="377" spans="1:9" x14ac:dyDescent="0.25">
      <c r="A377" s="29" t="s">
        <v>12</v>
      </c>
      <c r="B377" s="18">
        <v>0</v>
      </c>
      <c r="C377" s="18">
        <v>0</v>
      </c>
      <c r="D377" s="18">
        <v>0</v>
      </c>
      <c r="E377" s="18">
        <v>0</v>
      </c>
      <c r="F377" s="214"/>
      <c r="G377" s="18">
        <v>0</v>
      </c>
      <c r="H377" s="30">
        <v>0</v>
      </c>
      <c r="I377" s="16">
        <f t="shared" si="57"/>
        <v>0</v>
      </c>
    </row>
    <row r="378" spans="1:9" x14ac:dyDescent="0.25">
      <c r="A378" s="21" t="s">
        <v>13</v>
      </c>
      <c r="B378" s="22">
        <v>6.5978893143970505E-9</v>
      </c>
      <c r="C378" s="22">
        <v>6.5978893143970505E-9</v>
      </c>
      <c r="D378" s="22">
        <v>6.5978893143970505E-9</v>
      </c>
      <c r="E378" s="22">
        <v>117.08623930566016</v>
      </c>
      <c r="F378" s="214"/>
      <c r="G378" s="22">
        <v>0</v>
      </c>
      <c r="H378" s="23">
        <v>0</v>
      </c>
      <c r="I378" s="24">
        <f t="shared" si="57"/>
        <v>117.08623932545383</v>
      </c>
    </row>
    <row r="379" spans="1:9" x14ac:dyDescent="0.25">
      <c r="A379" s="29" t="s">
        <v>14</v>
      </c>
      <c r="B379" s="18">
        <v>0.99999999500000003</v>
      </c>
      <c r="C379" s="18">
        <v>1.6666666555555557E-9</v>
      </c>
      <c r="D379" s="18">
        <v>1.6666666555555557E-9</v>
      </c>
      <c r="E379" s="18">
        <v>1.6666666555555557E-9</v>
      </c>
      <c r="F379" s="214"/>
      <c r="G379" s="18">
        <v>0</v>
      </c>
      <c r="H379" s="30">
        <v>0</v>
      </c>
      <c r="I379" s="16">
        <f t="shared" si="57"/>
        <v>1</v>
      </c>
    </row>
    <row r="380" spans="1:9" x14ac:dyDescent="0.25">
      <c r="A380" s="21" t="s">
        <v>15</v>
      </c>
      <c r="B380" s="22">
        <v>3.6759931983717333</v>
      </c>
      <c r="C380" s="22">
        <v>7.6923076804733718E-9</v>
      </c>
      <c r="D380" s="22">
        <v>16.32400678624365</v>
      </c>
      <c r="E380" s="22">
        <v>7.6923076804733718E-9</v>
      </c>
      <c r="F380" s="214"/>
      <c r="G380" s="22">
        <v>0</v>
      </c>
      <c r="H380" s="23">
        <v>0</v>
      </c>
      <c r="I380" s="24">
        <f t="shared" si="57"/>
        <v>20</v>
      </c>
    </row>
    <row r="381" spans="1:9" x14ac:dyDescent="0.25">
      <c r="A381" s="29" t="s">
        <v>16</v>
      </c>
      <c r="B381" s="18">
        <v>0.53327219547827287</v>
      </c>
      <c r="C381" s="18">
        <v>1.3999999943999998E-8</v>
      </c>
      <c r="D381" s="18">
        <v>13.466727776521726</v>
      </c>
      <c r="E381" s="18">
        <v>1.3999999943999998E-8</v>
      </c>
      <c r="F381" s="214"/>
      <c r="G381" s="18">
        <v>0</v>
      </c>
      <c r="H381" s="30">
        <v>0</v>
      </c>
      <c r="I381" s="16">
        <f t="shared" si="57"/>
        <v>13.999999999999998</v>
      </c>
    </row>
    <row r="382" spans="1:9" x14ac:dyDescent="0.25">
      <c r="A382" s="21" t="s">
        <v>17</v>
      </c>
      <c r="B382" s="22">
        <v>0</v>
      </c>
      <c r="C382" s="22">
        <v>0</v>
      </c>
      <c r="D382" s="22">
        <v>0</v>
      </c>
      <c r="E382" s="22">
        <v>0</v>
      </c>
      <c r="F382" s="214"/>
      <c r="G382" s="22">
        <v>0</v>
      </c>
      <c r="H382" s="23">
        <v>0</v>
      </c>
      <c r="I382" s="24">
        <f t="shared" si="57"/>
        <v>0</v>
      </c>
    </row>
    <row r="383" spans="1:9" x14ac:dyDescent="0.25">
      <c r="A383" s="29" t="s">
        <v>136</v>
      </c>
      <c r="B383" s="18">
        <v>13.702455281656958</v>
      </c>
      <c r="C383" s="18">
        <v>1.1567488773500392</v>
      </c>
      <c r="D383" s="18">
        <v>32.140795818612048</v>
      </c>
      <c r="E383" s="18">
        <v>2.2380952338321991E-8</v>
      </c>
      <c r="F383" s="214"/>
      <c r="G383" s="18">
        <v>0</v>
      </c>
      <c r="H383" s="30">
        <v>0</v>
      </c>
      <c r="I383" s="16">
        <f t="shared" si="57"/>
        <v>46.999999999999993</v>
      </c>
    </row>
    <row r="384" spans="1:9" x14ac:dyDescent="0.25">
      <c r="A384" s="21" t="s">
        <v>18</v>
      </c>
      <c r="B384" s="22">
        <v>0</v>
      </c>
      <c r="C384" s="22">
        <v>0</v>
      </c>
      <c r="D384" s="22">
        <v>0</v>
      </c>
      <c r="E384" s="22">
        <v>0</v>
      </c>
      <c r="F384" s="214"/>
      <c r="G384" s="22">
        <v>0</v>
      </c>
      <c r="H384" s="23">
        <v>0</v>
      </c>
      <c r="I384" s="24">
        <f t="shared" si="57"/>
        <v>0</v>
      </c>
    </row>
    <row r="385" spans="1:9" x14ac:dyDescent="0.25">
      <c r="A385" s="29" t="s">
        <v>19</v>
      </c>
      <c r="B385" s="18">
        <v>0</v>
      </c>
      <c r="C385" s="18">
        <v>0</v>
      </c>
      <c r="D385" s="18">
        <v>0</v>
      </c>
      <c r="E385" s="18">
        <v>0</v>
      </c>
      <c r="F385" s="214"/>
      <c r="G385" s="18">
        <v>0</v>
      </c>
      <c r="H385" s="30">
        <v>0</v>
      </c>
      <c r="I385" s="16">
        <f t="shared" si="57"/>
        <v>0</v>
      </c>
    </row>
    <row r="386" spans="1:9" x14ac:dyDescent="0.25">
      <c r="A386" s="21" t="s">
        <v>20</v>
      </c>
      <c r="B386" s="22">
        <v>0</v>
      </c>
      <c r="C386" s="22">
        <v>0</v>
      </c>
      <c r="D386" s="22">
        <v>0</v>
      </c>
      <c r="E386" s="22">
        <v>0</v>
      </c>
      <c r="F386" s="214"/>
      <c r="G386" s="22">
        <v>0</v>
      </c>
      <c r="H386" s="23">
        <v>0</v>
      </c>
      <c r="I386" s="24">
        <f t="shared" si="57"/>
        <v>0</v>
      </c>
    </row>
    <row r="387" spans="1:9" x14ac:dyDescent="0.25">
      <c r="A387" s="32" t="s">
        <v>58</v>
      </c>
      <c r="B387" s="18">
        <v>0</v>
      </c>
      <c r="C387" s="18">
        <v>0</v>
      </c>
      <c r="D387" s="18">
        <v>0</v>
      </c>
      <c r="E387" s="18">
        <v>0</v>
      </c>
      <c r="F387" s="214"/>
      <c r="G387" s="18">
        <v>0</v>
      </c>
      <c r="H387" s="30">
        <v>0</v>
      </c>
      <c r="I387" s="16">
        <f t="shared" si="57"/>
        <v>0</v>
      </c>
    </row>
    <row r="388" spans="1:9" x14ac:dyDescent="0.25">
      <c r="A388" s="21" t="s">
        <v>21</v>
      </c>
      <c r="B388" s="22">
        <v>0</v>
      </c>
      <c r="C388" s="22">
        <v>0</v>
      </c>
      <c r="D388" s="22">
        <v>0</v>
      </c>
      <c r="E388" s="22">
        <v>0</v>
      </c>
      <c r="F388" s="214"/>
      <c r="G388" s="22">
        <v>0</v>
      </c>
      <c r="H388" s="23">
        <v>0</v>
      </c>
      <c r="I388" s="24">
        <f t="shared" si="57"/>
        <v>0</v>
      </c>
    </row>
    <row r="389" spans="1:9" x14ac:dyDescent="0.25">
      <c r="A389" s="32" t="s">
        <v>22</v>
      </c>
      <c r="B389" s="18">
        <v>0</v>
      </c>
      <c r="C389" s="18">
        <v>0</v>
      </c>
      <c r="D389" s="18">
        <v>0</v>
      </c>
      <c r="E389" s="18">
        <v>0</v>
      </c>
      <c r="F389" s="214"/>
      <c r="G389" s="18">
        <v>0</v>
      </c>
      <c r="H389" s="30">
        <v>0</v>
      </c>
      <c r="I389" s="16">
        <f t="shared" si="57"/>
        <v>0</v>
      </c>
    </row>
    <row r="390" spans="1:9" x14ac:dyDescent="0.25">
      <c r="A390" s="21" t="s">
        <v>23</v>
      </c>
      <c r="B390" s="22">
        <v>0.21599997692308023</v>
      </c>
      <c r="C390" s="22">
        <v>7.6923065965375233E-9</v>
      </c>
      <c r="D390" s="22">
        <v>7.6923065965375233E-9</v>
      </c>
      <c r="E390" s="22">
        <v>7.6923065965375233E-9</v>
      </c>
      <c r="F390" s="214"/>
      <c r="G390" s="22">
        <v>0</v>
      </c>
      <c r="H390" s="23">
        <v>0</v>
      </c>
      <c r="I390" s="24">
        <f t="shared" si="57"/>
        <v>0.21600000000000003</v>
      </c>
    </row>
    <row r="391" spans="1:9" ht="14.4" thickBot="1" x14ac:dyDescent="0.3">
      <c r="A391" s="32" t="s">
        <v>24</v>
      </c>
      <c r="B391" s="18">
        <v>2.4126451340578337</v>
      </c>
      <c r="C391" s="18">
        <v>2.9989546591836442E-3</v>
      </c>
      <c r="D391" s="18">
        <v>0.65209211956210145</v>
      </c>
      <c r="E391" s="18">
        <v>10.419471183819395</v>
      </c>
      <c r="F391" s="215"/>
      <c r="G391" s="18">
        <v>8.7967926079014855</v>
      </c>
      <c r="H391" s="30">
        <v>0</v>
      </c>
      <c r="I391" s="16">
        <f t="shared" si="57"/>
        <v>22.283999999999999</v>
      </c>
    </row>
    <row r="392" spans="1:9" x14ac:dyDescent="0.25">
      <c r="A392" s="128" t="s">
        <v>25</v>
      </c>
      <c r="B392" s="129">
        <f>SUM(B371:B391)</f>
        <v>21.54036579974327</v>
      </c>
      <c r="C392" s="129">
        <f t="shared" ref="C392:H392" si="58">SUM(C371:C391)</f>
        <v>1.1597478813158979</v>
      </c>
      <c r="D392" s="129">
        <f t="shared" si="58"/>
        <v>62.583622528553889</v>
      </c>
      <c r="E392" s="129">
        <f t="shared" si="58"/>
        <v>127.94106544675392</v>
      </c>
      <c r="F392" s="129">
        <f t="shared" si="58"/>
        <v>0</v>
      </c>
      <c r="G392" s="129">
        <f t="shared" si="58"/>
        <v>8.7967926079014855</v>
      </c>
      <c r="H392" s="129">
        <f t="shared" si="58"/>
        <v>0</v>
      </c>
      <c r="I392" s="129">
        <f>SUM(I371:I391)</f>
        <v>222.02159426426849</v>
      </c>
    </row>
    <row r="393" spans="1:9" ht="15" thickBot="1" x14ac:dyDescent="0.35">
      <c r="A393" s="61" t="s">
        <v>86</v>
      </c>
      <c r="B393" s="98">
        <f>IF($I392=0,"-",B392/$I392)</f>
        <v>9.7019237570666855E-2</v>
      </c>
      <c r="C393" s="98">
        <f t="shared" ref="C393:H393" si="59">IF($I392=0,"-",C392/$I392)</f>
        <v>5.2235814500794456E-3</v>
      </c>
      <c r="D393" s="98">
        <f t="shared" si="59"/>
        <v>0.28188079063184135</v>
      </c>
      <c r="E393" s="98">
        <f t="shared" si="59"/>
        <v>0.57625505244533948</v>
      </c>
      <c r="F393" s="98">
        <f t="shared" si="59"/>
        <v>0</v>
      </c>
      <c r="G393" s="98">
        <f t="shared" si="59"/>
        <v>3.9621337902072777E-2</v>
      </c>
      <c r="H393" s="98">
        <f t="shared" si="59"/>
        <v>0</v>
      </c>
      <c r="I393" s="100">
        <f>SUM(B393:H393)</f>
        <v>0.99999999999999989</v>
      </c>
    </row>
    <row r="394" spans="1:9" ht="14.4" thickBot="1" x14ac:dyDescent="0.3">
      <c r="A394" s="105"/>
      <c r="B394" s="105"/>
      <c r="C394" s="105"/>
      <c r="D394" s="105"/>
      <c r="E394" s="105"/>
      <c r="F394" s="105"/>
      <c r="G394" s="105"/>
      <c r="H394" s="105"/>
      <c r="I394" s="105"/>
    </row>
    <row r="395" spans="1:9" ht="27.6" x14ac:dyDescent="0.25">
      <c r="A395" s="238" t="s">
        <v>40</v>
      </c>
      <c r="B395" s="8" t="s">
        <v>0</v>
      </c>
      <c r="C395" s="8" t="s">
        <v>1</v>
      </c>
      <c r="D395" s="8" t="s">
        <v>2</v>
      </c>
      <c r="E395" s="8" t="s">
        <v>3</v>
      </c>
      <c r="F395" s="8" t="s">
        <v>26</v>
      </c>
      <c r="G395" s="8" t="s">
        <v>4</v>
      </c>
      <c r="H395" s="8" t="s">
        <v>85</v>
      </c>
      <c r="I395" s="9" t="s">
        <v>5</v>
      </c>
    </row>
    <row r="396" spans="1:9" x14ac:dyDescent="0.25">
      <c r="A396" s="239" t="s">
        <v>40</v>
      </c>
      <c r="B396" s="204" t="s">
        <v>66</v>
      </c>
      <c r="C396" s="205"/>
      <c r="D396" s="205"/>
      <c r="E396" s="205"/>
      <c r="F396" s="205"/>
      <c r="G396" s="205"/>
      <c r="H396" s="205"/>
      <c r="I396" s="206"/>
    </row>
    <row r="397" spans="1:9" x14ac:dyDescent="0.25">
      <c r="A397" s="13" t="s">
        <v>6</v>
      </c>
      <c r="B397" s="14">
        <v>0</v>
      </c>
      <c r="C397" s="14">
        <v>0</v>
      </c>
      <c r="D397" s="14">
        <v>0</v>
      </c>
      <c r="E397" s="14">
        <v>0</v>
      </c>
      <c r="F397" s="213"/>
      <c r="G397" s="14">
        <v>0</v>
      </c>
      <c r="H397" s="15">
        <v>0</v>
      </c>
      <c r="I397" s="16">
        <f>+B397+C397+D397+E397+G397+H397</f>
        <v>0</v>
      </c>
    </row>
    <row r="398" spans="1:9" x14ac:dyDescent="0.25">
      <c r="A398" s="21" t="s">
        <v>7</v>
      </c>
      <c r="B398" s="22">
        <v>0</v>
      </c>
      <c r="C398" s="22">
        <v>0</v>
      </c>
      <c r="D398" s="22">
        <v>0</v>
      </c>
      <c r="E398" s="22">
        <v>0</v>
      </c>
      <c r="F398" s="214"/>
      <c r="G398" s="22">
        <v>0</v>
      </c>
      <c r="H398" s="23">
        <v>0</v>
      </c>
      <c r="I398" s="24">
        <f t="shared" ref="I398:I417" si="60">+B398+C398+D398+E398+G398+H398</f>
        <v>0</v>
      </c>
    </row>
    <row r="399" spans="1:9" x14ac:dyDescent="0.25">
      <c r="A399" s="29" t="s">
        <v>8</v>
      </c>
      <c r="B399" s="18">
        <v>0</v>
      </c>
      <c r="C399" s="18">
        <v>0</v>
      </c>
      <c r="D399" s="18">
        <v>0</v>
      </c>
      <c r="E399" s="18">
        <v>0</v>
      </c>
      <c r="F399" s="214"/>
      <c r="G399" s="18">
        <v>0</v>
      </c>
      <c r="H399" s="30">
        <v>0</v>
      </c>
      <c r="I399" s="16">
        <f t="shared" si="60"/>
        <v>0</v>
      </c>
    </row>
    <row r="400" spans="1:9" x14ac:dyDescent="0.25">
      <c r="A400" s="21" t="s">
        <v>9</v>
      </c>
      <c r="B400" s="22">
        <v>0</v>
      </c>
      <c r="C400" s="22">
        <v>0</v>
      </c>
      <c r="D400" s="22">
        <v>0</v>
      </c>
      <c r="E400" s="22">
        <v>0</v>
      </c>
      <c r="F400" s="214"/>
      <c r="G400" s="22">
        <v>0</v>
      </c>
      <c r="H400" s="23">
        <v>0</v>
      </c>
      <c r="I400" s="24">
        <f t="shared" si="60"/>
        <v>0</v>
      </c>
    </row>
    <row r="401" spans="1:9" x14ac:dyDescent="0.25">
      <c r="A401" s="29" t="s">
        <v>10</v>
      </c>
      <c r="B401" s="18">
        <v>0</v>
      </c>
      <c r="C401" s="18">
        <v>0</v>
      </c>
      <c r="D401" s="18">
        <v>0</v>
      </c>
      <c r="E401" s="18">
        <v>0</v>
      </c>
      <c r="F401" s="214"/>
      <c r="G401" s="18">
        <v>0</v>
      </c>
      <c r="H401" s="30">
        <v>0</v>
      </c>
      <c r="I401" s="16">
        <f t="shared" si="60"/>
        <v>0</v>
      </c>
    </row>
    <row r="402" spans="1:9" x14ac:dyDescent="0.25">
      <c r="A402" s="21" t="s">
        <v>11</v>
      </c>
      <c r="B402" s="22">
        <v>1.1657499268980838E-8</v>
      </c>
      <c r="C402" s="22">
        <v>0</v>
      </c>
      <c r="D402" s="22">
        <v>0</v>
      </c>
      <c r="E402" s="22">
        <v>1.9387379114647073E-2</v>
      </c>
      <c r="F402" s="214"/>
      <c r="G402" s="22">
        <v>0</v>
      </c>
      <c r="H402" s="23">
        <v>0</v>
      </c>
      <c r="I402" s="24">
        <f t="shared" si="60"/>
        <v>1.9387390772146341E-2</v>
      </c>
    </row>
    <row r="403" spans="1:9" x14ac:dyDescent="0.25">
      <c r="A403" s="29" t="s">
        <v>12</v>
      </c>
      <c r="B403" s="18">
        <v>0</v>
      </c>
      <c r="C403" s="18">
        <v>0</v>
      </c>
      <c r="D403" s="18">
        <v>0</v>
      </c>
      <c r="E403" s="18">
        <v>0</v>
      </c>
      <c r="F403" s="214"/>
      <c r="G403" s="18">
        <v>0</v>
      </c>
      <c r="H403" s="30">
        <v>0</v>
      </c>
      <c r="I403" s="16">
        <f t="shared" si="60"/>
        <v>0</v>
      </c>
    </row>
    <row r="404" spans="1:9" x14ac:dyDescent="0.25">
      <c r="A404" s="21" t="s">
        <v>13</v>
      </c>
      <c r="B404" s="22">
        <v>6.5978887962710755E-9</v>
      </c>
      <c r="C404" s="22">
        <v>0</v>
      </c>
      <c r="D404" s="22">
        <v>0</v>
      </c>
      <c r="E404" s="22">
        <v>8.3777971097530574E-2</v>
      </c>
      <c r="F404" s="214"/>
      <c r="G404" s="22">
        <v>0</v>
      </c>
      <c r="H404" s="23">
        <v>0</v>
      </c>
      <c r="I404" s="24">
        <f t="shared" si="60"/>
        <v>8.3777977695419364E-2</v>
      </c>
    </row>
    <row r="405" spans="1:9" x14ac:dyDescent="0.25">
      <c r="A405" s="29" t="s">
        <v>14</v>
      </c>
      <c r="B405" s="18">
        <v>0.36267790851864251</v>
      </c>
      <c r="C405" s="18">
        <v>7.8148859601217244E-2</v>
      </c>
      <c r="D405" s="18">
        <v>0.55917323188014023</v>
      </c>
      <c r="E405" s="18">
        <v>0</v>
      </c>
      <c r="F405" s="214"/>
      <c r="G405" s="18">
        <v>0</v>
      </c>
      <c r="H405" s="30">
        <v>0</v>
      </c>
      <c r="I405" s="16">
        <f t="shared" si="60"/>
        <v>1</v>
      </c>
    </row>
    <row r="406" spans="1:9" x14ac:dyDescent="0.25">
      <c r="A406" s="21" t="s">
        <v>15</v>
      </c>
      <c r="B406" s="22">
        <v>40.727494140188341</v>
      </c>
      <c r="C406" s="22">
        <v>64.238357961153255</v>
      </c>
      <c r="D406" s="22">
        <v>3.414789865840203E-2</v>
      </c>
      <c r="E406" s="22">
        <v>0</v>
      </c>
      <c r="F406" s="214"/>
      <c r="G406" s="22">
        <v>0</v>
      </c>
      <c r="H406" s="23">
        <v>0</v>
      </c>
      <c r="I406" s="24">
        <f t="shared" si="60"/>
        <v>105</v>
      </c>
    </row>
    <row r="407" spans="1:9" x14ac:dyDescent="0.25">
      <c r="A407" s="29" t="s">
        <v>16</v>
      </c>
      <c r="B407" s="18">
        <v>0</v>
      </c>
      <c r="C407" s="18">
        <v>0</v>
      </c>
      <c r="D407" s="18">
        <v>0</v>
      </c>
      <c r="E407" s="18">
        <v>0</v>
      </c>
      <c r="F407" s="214"/>
      <c r="G407" s="18">
        <v>0</v>
      </c>
      <c r="H407" s="30">
        <v>0</v>
      </c>
      <c r="I407" s="16">
        <f t="shared" si="60"/>
        <v>0</v>
      </c>
    </row>
    <row r="408" spans="1:9" x14ac:dyDescent="0.25">
      <c r="A408" s="21" t="s">
        <v>17</v>
      </c>
      <c r="B408" s="22">
        <v>0</v>
      </c>
      <c r="C408" s="22">
        <v>0</v>
      </c>
      <c r="D408" s="22">
        <v>0</v>
      </c>
      <c r="E408" s="22">
        <v>0</v>
      </c>
      <c r="F408" s="214"/>
      <c r="G408" s="22">
        <v>0</v>
      </c>
      <c r="H408" s="23">
        <v>0</v>
      </c>
      <c r="I408" s="24">
        <f t="shared" si="60"/>
        <v>0</v>
      </c>
    </row>
    <row r="409" spans="1:9" x14ac:dyDescent="0.25">
      <c r="A409" s="29" t="s">
        <v>136</v>
      </c>
      <c r="B409" s="18">
        <v>15.284679790816874</v>
      </c>
      <c r="C409" s="18">
        <v>46.205804712742214</v>
      </c>
      <c r="D409" s="18">
        <v>6.5735591532457303</v>
      </c>
      <c r="E409" s="18">
        <v>0.93595634319518306</v>
      </c>
      <c r="F409" s="214"/>
      <c r="G409" s="18">
        <v>0</v>
      </c>
      <c r="H409" s="30">
        <v>0</v>
      </c>
      <c r="I409" s="16">
        <f t="shared" si="60"/>
        <v>69</v>
      </c>
    </row>
    <row r="410" spans="1:9" x14ac:dyDescent="0.25">
      <c r="A410" s="21" t="s">
        <v>18</v>
      </c>
      <c r="B410" s="22">
        <v>0</v>
      </c>
      <c r="C410" s="22">
        <v>0</v>
      </c>
      <c r="D410" s="22">
        <v>0</v>
      </c>
      <c r="E410" s="22">
        <v>0</v>
      </c>
      <c r="F410" s="214"/>
      <c r="G410" s="22">
        <v>0</v>
      </c>
      <c r="H410" s="23">
        <v>0</v>
      </c>
      <c r="I410" s="24">
        <f t="shared" si="60"/>
        <v>0</v>
      </c>
    </row>
    <row r="411" spans="1:9" x14ac:dyDescent="0.25">
      <c r="A411" s="29" t="s">
        <v>19</v>
      </c>
      <c r="B411" s="18">
        <v>0</v>
      </c>
      <c r="C411" s="18">
        <v>0</v>
      </c>
      <c r="D411" s="18">
        <v>0</v>
      </c>
      <c r="E411" s="18">
        <v>0</v>
      </c>
      <c r="F411" s="214"/>
      <c r="G411" s="18">
        <v>0</v>
      </c>
      <c r="H411" s="30">
        <v>0</v>
      </c>
      <c r="I411" s="16">
        <f t="shared" si="60"/>
        <v>0</v>
      </c>
    </row>
    <row r="412" spans="1:9" x14ac:dyDescent="0.25">
      <c r="A412" s="21" t="s">
        <v>20</v>
      </c>
      <c r="B412" s="22">
        <v>0</v>
      </c>
      <c r="C412" s="22">
        <v>0</v>
      </c>
      <c r="D412" s="22">
        <v>0</v>
      </c>
      <c r="E412" s="22">
        <v>0</v>
      </c>
      <c r="F412" s="214"/>
      <c r="G412" s="22">
        <v>0</v>
      </c>
      <c r="H412" s="23">
        <v>0</v>
      </c>
      <c r="I412" s="24">
        <f t="shared" si="60"/>
        <v>0</v>
      </c>
    </row>
    <row r="413" spans="1:9" x14ac:dyDescent="0.25">
      <c r="A413" s="32" t="s">
        <v>58</v>
      </c>
      <c r="B413" s="18">
        <v>0</v>
      </c>
      <c r="C413" s="18">
        <v>0</v>
      </c>
      <c r="D413" s="18">
        <v>0</v>
      </c>
      <c r="E413" s="18">
        <v>0</v>
      </c>
      <c r="F413" s="214"/>
      <c r="G413" s="18">
        <v>0</v>
      </c>
      <c r="H413" s="30">
        <v>0</v>
      </c>
      <c r="I413" s="16">
        <f t="shared" si="60"/>
        <v>0</v>
      </c>
    </row>
    <row r="414" spans="1:9" x14ac:dyDescent="0.25">
      <c r="A414" s="21" t="s">
        <v>21</v>
      </c>
      <c r="B414" s="22">
        <v>0</v>
      </c>
      <c r="C414" s="22">
        <v>0</v>
      </c>
      <c r="D414" s="22">
        <v>0</v>
      </c>
      <c r="E414" s="22">
        <v>0</v>
      </c>
      <c r="F414" s="214"/>
      <c r="G414" s="22">
        <v>0</v>
      </c>
      <c r="H414" s="23">
        <v>0</v>
      </c>
      <c r="I414" s="24">
        <f t="shared" si="60"/>
        <v>0</v>
      </c>
    </row>
    <row r="415" spans="1:9" x14ac:dyDescent="0.25">
      <c r="A415" s="32" t="s">
        <v>22</v>
      </c>
      <c r="B415" s="18">
        <v>0</v>
      </c>
      <c r="C415" s="18">
        <v>0</v>
      </c>
      <c r="D415" s="18">
        <v>0</v>
      </c>
      <c r="E415" s="18">
        <v>0</v>
      </c>
      <c r="F415" s="214"/>
      <c r="G415" s="18">
        <v>0</v>
      </c>
      <c r="H415" s="30">
        <v>0</v>
      </c>
      <c r="I415" s="16">
        <f t="shared" si="60"/>
        <v>0</v>
      </c>
    </row>
    <row r="416" spans="1:9" x14ac:dyDescent="0.25">
      <c r="A416" s="21" t="s">
        <v>23</v>
      </c>
      <c r="B416" s="22">
        <v>2.6712000000000002</v>
      </c>
      <c r="C416" s="22">
        <v>0</v>
      </c>
      <c r="D416" s="22">
        <v>0</v>
      </c>
      <c r="E416" s="22">
        <v>0</v>
      </c>
      <c r="F416" s="214"/>
      <c r="G416" s="22">
        <v>0</v>
      </c>
      <c r="H416" s="23">
        <v>0</v>
      </c>
      <c r="I416" s="24">
        <f t="shared" si="60"/>
        <v>2.6712000000000002</v>
      </c>
    </row>
    <row r="417" spans="1:9" ht="14.4" thickBot="1" x14ac:dyDescent="0.3">
      <c r="A417" s="32" t="s">
        <v>24</v>
      </c>
      <c r="B417" s="18">
        <v>1.4907901614686969</v>
      </c>
      <c r="C417" s="18">
        <v>0.70248040182525706</v>
      </c>
      <c r="D417" s="18">
        <v>4.3316813016283318E-2</v>
      </c>
      <c r="E417" s="18">
        <v>56.212932694421269</v>
      </c>
      <c r="F417" s="215"/>
      <c r="G417" s="18">
        <v>10.285279929268503</v>
      </c>
      <c r="H417" s="30">
        <v>0</v>
      </c>
      <c r="I417" s="16">
        <f t="shared" si="60"/>
        <v>68.734800000000007</v>
      </c>
    </row>
    <row r="418" spans="1:9" x14ac:dyDescent="0.25">
      <c r="A418" s="128" t="s">
        <v>25</v>
      </c>
      <c r="B418" s="129">
        <f>SUM(B397:B417)</f>
        <v>60.536842019247942</v>
      </c>
      <c r="C418" s="129">
        <f t="shared" ref="C418:H418" si="61">SUM(C397:C417)</f>
        <v>111.22479193532195</v>
      </c>
      <c r="D418" s="129">
        <f t="shared" si="61"/>
        <v>7.210197096800556</v>
      </c>
      <c r="E418" s="129">
        <f t="shared" si="61"/>
        <v>57.252054387828629</v>
      </c>
      <c r="F418" s="129">
        <f t="shared" si="61"/>
        <v>0</v>
      </c>
      <c r="G418" s="129">
        <f t="shared" si="61"/>
        <v>10.285279929268503</v>
      </c>
      <c r="H418" s="129">
        <f t="shared" si="61"/>
        <v>0</v>
      </c>
      <c r="I418" s="129">
        <f>SUM(I397:I417)</f>
        <v>246.50916536846756</v>
      </c>
    </row>
    <row r="419" spans="1:9" ht="15" thickBot="1" x14ac:dyDescent="0.35">
      <c r="A419" s="61" t="s">
        <v>86</v>
      </c>
      <c r="B419" s="98">
        <f>IF($I418=0,"-",B418/$I418)</f>
        <v>0.24557643497255363</v>
      </c>
      <c r="C419" s="98">
        <f t="shared" ref="C419:H419" si="62">IF($I418=0,"-",C418/$I418)</f>
        <v>0.45119941795701429</v>
      </c>
      <c r="D419" s="98">
        <f t="shared" si="62"/>
        <v>2.9249204937362765E-2</v>
      </c>
      <c r="E419" s="98">
        <f t="shared" si="62"/>
        <v>0.23225121995870454</v>
      </c>
      <c r="F419" s="98">
        <f t="shared" si="62"/>
        <v>0</v>
      </c>
      <c r="G419" s="98">
        <f t="shared" si="62"/>
        <v>4.1723722174364854E-2</v>
      </c>
      <c r="H419" s="98">
        <f t="shared" si="62"/>
        <v>0</v>
      </c>
      <c r="I419" s="100">
        <f>SUM(B419:H419)</f>
        <v>1</v>
      </c>
    </row>
    <row r="420" spans="1:9" ht="14.4" thickBot="1" x14ac:dyDescent="0.3">
      <c r="A420" s="105"/>
      <c r="B420" s="105"/>
      <c r="C420" s="105"/>
      <c r="D420" s="105"/>
      <c r="E420" s="105"/>
      <c r="F420" s="105"/>
      <c r="G420" s="105"/>
      <c r="H420" s="105"/>
      <c r="I420" s="105"/>
    </row>
    <row r="421" spans="1:9" ht="27.6" x14ac:dyDescent="0.25">
      <c r="A421" s="238" t="s">
        <v>41</v>
      </c>
      <c r="B421" s="8" t="s">
        <v>0</v>
      </c>
      <c r="C421" s="8" t="s">
        <v>1</v>
      </c>
      <c r="D421" s="8" t="s">
        <v>2</v>
      </c>
      <c r="E421" s="8" t="s">
        <v>3</v>
      </c>
      <c r="F421" s="8" t="s">
        <v>26</v>
      </c>
      <c r="G421" s="8" t="s">
        <v>4</v>
      </c>
      <c r="H421" s="8" t="s">
        <v>85</v>
      </c>
      <c r="I421" s="9" t="s">
        <v>5</v>
      </c>
    </row>
    <row r="422" spans="1:9" x14ac:dyDescent="0.25">
      <c r="A422" s="239" t="s">
        <v>41</v>
      </c>
      <c r="B422" s="204" t="s">
        <v>66</v>
      </c>
      <c r="C422" s="205"/>
      <c r="D422" s="205"/>
      <c r="E422" s="205"/>
      <c r="F422" s="205"/>
      <c r="G422" s="205"/>
      <c r="H422" s="205"/>
      <c r="I422" s="206"/>
    </row>
    <row r="423" spans="1:9" x14ac:dyDescent="0.25">
      <c r="A423" s="13" t="s">
        <v>6</v>
      </c>
      <c r="B423" s="14">
        <v>0</v>
      </c>
      <c r="C423" s="14">
        <v>0</v>
      </c>
      <c r="D423" s="14">
        <v>0</v>
      </c>
      <c r="E423" s="14">
        <v>0</v>
      </c>
      <c r="F423" s="213"/>
      <c r="G423" s="14">
        <v>0</v>
      </c>
      <c r="H423" s="15">
        <v>0</v>
      </c>
      <c r="I423" s="16">
        <f>+B423+C423+D423+E423+G423+H423</f>
        <v>0</v>
      </c>
    </row>
    <row r="424" spans="1:9" x14ac:dyDescent="0.25">
      <c r="A424" s="21" t="s">
        <v>7</v>
      </c>
      <c r="B424" s="22">
        <v>0</v>
      </c>
      <c r="C424" s="22">
        <v>0</v>
      </c>
      <c r="D424" s="22">
        <v>0</v>
      </c>
      <c r="E424" s="22">
        <v>0</v>
      </c>
      <c r="F424" s="214"/>
      <c r="G424" s="22">
        <v>0</v>
      </c>
      <c r="H424" s="23">
        <v>0</v>
      </c>
      <c r="I424" s="24">
        <f t="shared" ref="I424:I443" si="63">+B424+C424+D424+E424+G424+H424</f>
        <v>0</v>
      </c>
    </row>
    <row r="425" spans="1:9" x14ac:dyDescent="0.25">
      <c r="A425" s="29" t="s">
        <v>8</v>
      </c>
      <c r="B425" s="18">
        <v>0</v>
      </c>
      <c r="C425" s="18">
        <v>0</v>
      </c>
      <c r="D425" s="18">
        <v>0</v>
      </c>
      <c r="E425" s="18">
        <v>0</v>
      </c>
      <c r="F425" s="214"/>
      <c r="G425" s="18">
        <v>0</v>
      </c>
      <c r="H425" s="30">
        <v>0</v>
      </c>
      <c r="I425" s="16">
        <f t="shared" si="63"/>
        <v>0</v>
      </c>
    </row>
    <row r="426" spans="1:9" x14ac:dyDescent="0.25">
      <c r="A426" s="21" t="s">
        <v>9</v>
      </c>
      <c r="B426" s="22">
        <v>0</v>
      </c>
      <c r="C426" s="22">
        <v>0</v>
      </c>
      <c r="D426" s="22">
        <v>0</v>
      </c>
      <c r="E426" s="22">
        <v>0</v>
      </c>
      <c r="F426" s="214"/>
      <c r="G426" s="22">
        <v>0</v>
      </c>
      <c r="H426" s="23">
        <v>0</v>
      </c>
      <c r="I426" s="24">
        <f t="shared" si="63"/>
        <v>0</v>
      </c>
    </row>
    <row r="427" spans="1:9" x14ac:dyDescent="0.25">
      <c r="A427" s="29" t="s">
        <v>10</v>
      </c>
      <c r="B427" s="18">
        <v>0</v>
      </c>
      <c r="C427" s="18">
        <v>0</v>
      </c>
      <c r="D427" s="18">
        <v>0</v>
      </c>
      <c r="E427" s="18">
        <v>0</v>
      </c>
      <c r="F427" s="214"/>
      <c r="G427" s="18">
        <v>0</v>
      </c>
      <c r="H427" s="30">
        <v>0</v>
      </c>
      <c r="I427" s="16">
        <f t="shared" si="63"/>
        <v>0</v>
      </c>
    </row>
    <row r="428" spans="1:9" x14ac:dyDescent="0.25">
      <c r="A428" s="21" t="s">
        <v>11</v>
      </c>
      <c r="B428" s="22">
        <v>0</v>
      </c>
      <c r="C428" s="22">
        <v>0</v>
      </c>
      <c r="D428" s="22">
        <v>0</v>
      </c>
      <c r="E428" s="22">
        <v>0</v>
      </c>
      <c r="F428" s="214"/>
      <c r="G428" s="22">
        <v>0</v>
      </c>
      <c r="H428" s="23">
        <v>0</v>
      </c>
      <c r="I428" s="24">
        <f t="shared" si="63"/>
        <v>0</v>
      </c>
    </row>
    <row r="429" spans="1:9" x14ac:dyDescent="0.25">
      <c r="A429" s="29" t="s">
        <v>12</v>
      </c>
      <c r="B429" s="18">
        <v>0</v>
      </c>
      <c r="C429" s="18">
        <v>0</v>
      </c>
      <c r="D429" s="18">
        <v>0</v>
      </c>
      <c r="E429" s="18">
        <v>0</v>
      </c>
      <c r="F429" s="214"/>
      <c r="G429" s="18">
        <v>0</v>
      </c>
      <c r="H429" s="30">
        <v>0</v>
      </c>
      <c r="I429" s="16">
        <f t="shared" si="63"/>
        <v>0</v>
      </c>
    </row>
    <row r="430" spans="1:9" x14ac:dyDescent="0.25">
      <c r="A430" s="21" t="s">
        <v>13</v>
      </c>
      <c r="B430" s="22">
        <v>6.597887833578882E-9</v>
      </c>
      <c r="C430" s="22">
        <v>6.597887833578882E-9</v>
      </c>
      <c r="D430" s="22">
        <v>6.597887833578882E-9</v>
      </c>
      <c r="E430" s="22">
        <v>8.81035567984121E-2</v>
      </c>
      <c r="F430" s="214"/>
      <c r="G430" s="22">
        <v>0</v>
      </c>
      <c r="H430" s="23">
        <v>0</v>
      </c>
      <c r="I430" s="24">
        <f t="shared" si="63"/>
        <v>8.81035765920756E-2</v>
      </c>
    </row>
    <row r="431" spans="1:9" x14ac:dyDescent="0.25">
      <c r="A431" s="29" t="s">
        <v>14</v>
      </c>
      <c r="B431" s="18">
        <v>0</v>
      </c>
      <c r="C431" s="18">
        <v>0</v>
      </c>
      <c r="D431" s="18">
        <v>0</v>
      </c>
      <c r="E431" s="18">
        <v>0</v>
      </c>
      <c r="F431" s="214"/>
      <c r="G431" s="18">
        <v>0</v>
      </c>
      <c r="H431" s="30">
        <v>0</v>
      </c>
      <c r="I431" s="16">
        <f t="shared" si="63"/>
        <v>0</v>
      </c>
    </row>
    <row r="432" spans="1:9" x14ac:dyDescent="0.25">
      <c r="A432" s="21" t="s">
        <v>15</v>
      </c>
      <c r="B432" s="22">
        <v>0.68704447748840558</v>
      </c>
      <c r="C432" s="22">
        <v>7.2324907031893107E-2</v>
      </c>
      <c r="D432" s="22">
        <v>0.24063061547970127</v>
      </c>
      <c r="E432" s="22">
        <v>0</v>
      </c>
      <c r="F432" s="214"/>
      <c r="G432" s="22">
        <v>0</v>
      </c>
      <c r="H432" s="23">
        <v>0</v>
      </c>
      <c r="I432" s="24">
        <f t="shared" si="63"/>
        <v>1</v>
      </c>
    </row>
    <row r="433" spans="1:9" x14ac:dyDescent="0.25">
      <c r="A433" s="29" t="s">
        <v>16</v>
      </c>
      <c r="B433" s="18">
        <v>0.33333333333333331</v>
      </c>
      <c r="C433" s="18">
        <v>0.33333333333333331</v>
      </c>
      <c r="D433" s="18">
        <v>0.33333333333333331</v>
      </c>
      <c r="E433" s="18">
        <v>0</v>
      </c>
      <c r="F433" s="214"/>
      <c r="G433" s="18">
        <v>0</v>
      </c>
      <c r="H433" s="30">
        <v>0</v>
      </c>
      <c r="I433" s="16">
        <f t="shared" si="63"/>
        <v>1</v>
      </c>
    </row>
    <row r="434" spans="1:9" x14ac:dyDescent="0.25">
      <c r="A434" s="21" t="s">
        <v>17</v>
      </c>
      <c r="B434" s="22">
        <v>0</v>
      </c>
      <c r="C434" s="22">
        <v>0</v>
      </c>
      <c r="D434" s="22">
        <v>0</v>
      </c>
      <c r="E434" s="22">
        <v>0</v>
      </c>
      <c r="F434" s="214"/>
      <c r="G434" s="22">
        <v>0</v>
      </c>
      <c r="H434" s="23">
        <v>0</v>
      </c>
      <c r="I434" s="24">
        <f t="shared" si="63"/>
        <v>0</v>
      </c>
    </row>
    <row r="435" spans="1:9" x14ac:dyDescent="0.25">
      <c r="A435" s="29" t="s">
        <v>136</v>
      </c>
      <c r="B435" s="18">
        <v>26.477869913684852</v>
      </c>
      <c r="C435" s="18">
        <v>21.277813827091009</v>
      </c>
      <c r="D435" s="18">
        <v>9.9695742866403574</v>
      </c>
      <c r="E435" s="18">
        <v>3.2747419725837807</v>
      </c>
      <c r="F435" s="214"/>
      <c r="G435" s="18">
        <v>0</v>
      </c>
      <c r="H435" s="30">
        <v>0</v>
      </c>
      <c r="I435" s="16">
        <f t="shared" si="63"/>
        <v>61.000000000000007</v>
      </c>
    </row>
    <row r="436" spans="1:9" x14ac:dyDescent="0.25">
      <c r="A436" s="21" t="s">
        <v>18</v>
      </c>
      <c r="B436" s="22">
        <v>0</v>
      </c>
      <c r="C436" s="22">
        <v>0</v>
      </c>
      <c r="D436" s="22">
        <v>0</v>
      </c>
      <c r="E436" s="22">
        <v>0</v>
      </c>
      <c r="F436" s="214"/>
      <c r="G436" s="22">
        <v>0</v>
      </c>
      <c r="H436" s="23">
        <v>0</v>
      </c>
      <c r="I436" s="24">
        <f t="shared" si="63"/>
        <v>0</v>
      </c>
    </row>
    <row r="437" spans="1:9" x14ac:dyDescent="0.25">
      <c r="A437" s="29" t="s">
        <v>19</v>
      </c>
      <c r="B437" s="18">
        <v>0</v>
      </c>
      <c r="C437" s="18">
        <v>0</v>
      </c>
      <c r="D437" s="18">
        <v>0</v>
      </c>
      <c r="E437" s="18">
        <v>0</v>
      </c>
      <c r="F437" s="214"/>
      <c r="G437" s="18">
        <v>0</v>
      </c>
      <c r="H437" s="30">
        <v>0</v>
      </c>
      <c r="I437" s="16">
        <f t="shared" si="63"/>
        <v>0</v>
      </c>
    </row>
    <row r="438" spans="1:9" x14ac:dyDescent="0.25">
      <c r="A438" s="21" t="s">
        <v>20</v>
      </c>
      <c r="B438" s="22">
        <v>0</v>
      </c>
      <c r="C438" s="22">
        <v>0</v>
      </c>
      <c r="D438" s="22">
        <v>0</v>
      </c>
      <c r="E438" s="22">
        <v>0</v>
      </c>
      <c r="F438" s="214"/>
      <c r="G438" s="22">
        <v>0</v>
      </c>
      <c r="H438" s="23">
        <v>0</v>
      </c>
      <c r="I438" s="24">
        <f t="shared" si="63"/>
        <v>0</v>
      </c>
    </row>
    <row r="439" spans="1:9" x14ac:dyDescent="0.25">
      <c r="A439" s="32" t="s">
        <v>58</v>
      </c>
      <c r="B439" s="18">
        <v>2.1918144749015527</v>
      </c>
      <c r="C439" s="18">
        <v>0.14530979199221156</v>
      </c>
      <c r="D439" s="18">
        <v>1.6628757331062358</v>
      </c>
      <c r="E439" s="18">
        <v>0</v>
      </c>
      <c r="F439" s="214"/>
      <c r="G439" s="18">
        <v>0</v>
      </c>
      <c r="H439" s="30">
        <v>0</v>
      </c>
      <c r="I439" s="16">
        <f t="shared" si="63"/>
        <v>4</v>
      </c>
    </row>
    <row r="440" spans="1:9" x14ac:dyDescent="0.25">
      <c r="A440" s="21" t="s">
        <v>21</v>
      </c>
      <c r="B440" s="22">
        <v>0</v>
      </c>
      <c r="C440" s="22">
        <v>0</v>
      </c>
      <c r="D440" s="22">
        <v>0</v>
      </c>
      <c r="E440" s="22">
        <v>0</v>
      </c>
      <c r="F440" s="214"/>
      <c r="G440" s="22">
        <v>0</v>
      </c>
      <c r="H440" s="23">
        <v>0</v>
      </c>
      <c r="I440" s="24">
        <f t="shared" si="63"/>
        <v>0</v>
      </c>
    </row>
    <row r="441" spans="1:9" x14ac:dyDescent="0.25">
      <c r="A441" s="32" t="s">
        <v>22</v>
      </c>
      <c r="B441" s="18">
        <v>0</v>
      </c>
      <c r="C441" s="18">
        <v>0</v>
      </c>
      <c r="D441" s="18">
        <v>0</v>
      </c>
      <c r="E441" s="18">
        <v>0</v>
      </c>
      <c r="F441" s="214"/>
      <c r="G441" s="18">
        <v>0</v>
      </c>
      <c r="H441" s="30">
        <v>0</v>
      </c>
      <c r="I441" s="16">
        <f t="shared" si="63"/>
        <v>0</v>
      </c>
    </row>
    <row r="442" spans="1:9" x14ac:dyDescent="0.25">
      <c r="A442" s="21" t="s">
        <v>23</v>
      </c>
      <c r="B442" s="22">
        <v>1.2818672842605683</v>
      </c>
      <c r="C442" s="22">
        <v>3.1734852659300507E-3</v>
      </c>
      <c r="D442" s="22">
        <v>0.25575923047350158</v>
      </c>
      <c r="E442" s="22">
        <v>0</v>
      </c>
      <c r="F442" s="214"/>
      <c r="G442" s="22">
        <v>0</v>
      </c>
      <c r="H442" s="23">
        <v>0</v>
      </c>
      <c r="I442" s="24">
        <f t="shared" si="63"/>
        <v>1.5407999999999999</v>
      </c>
    </row>
    <row r="443" spans="1:9" ht="14.4" thickBot="1" x14ac:dyDescent="0.3">
      <c r="A443" s="32" t="s">
        <v>24</v>
      </c>
      <c r="B443" s="196">
        <v>9.7561022782927065</v>
      </c>
      <c r="C443" s="196">
        <v>3.3292954562791931E-2</v>
      </c>
      <c r="D443" s="196">
        <v>36.012422215011945</v>
      </c>
      <c r="E443" s="196">
        <v>185.24093971967966</v>
      </c>
      <c r="F443" s="215"/>
      <c r="G443" s="18">
        <v>24.550401741440162</v>
      </c>
      <c r="H443" s="30">
        <v>9.3241091012733437E-2</v>
      </c>
      <c r="I443" s="16">
        <f t="shared" si="63"/>
        <v>255.68640000000002</v>
      </c>
    </row>
    <row r="444" spans="1:9" x14ac:dyDescent="0.25">
      <c r="A444" s="128" t="s">
        <v>25</v>
      </c>
      <c r="B444" s="129">
        <f>SUM(B423:B443)</f>
        <v>40.728031768559305</v>
      </c>
      <c r="C444" s="129">
        <f t="shared" ref="C444:H444" si="64">SUM(C423:C443)</f>
        <v>21.865248305875056</v>
      </c>
      <c r="D444" s="129">
        <f t="shared" si="64"/>
        <v>48.474595420642963</v>
      </c>
      <c r="E444" s="129">
        <f t="shared" si="64"/>
        <v>188.60378524906184</v>
      </c>
      <c r="F444" s="129">
        <f t="shared" si="64"/>
        <v>0</v>
      </c>
      <c r="G444" s="129">
        <f t="shared" si="64"/>
        <v>24.550401741440162</v>
      </c>
      <c r="H444" s="129">
        <f t="shared" si="64"/>
        <v>9.3241091012733437E-2</v>
      </c>
      <c r="I444" s="129">
        <f>SUM(I423:I443)</f>
        <v>324.3153035765921</v>
      </c>
    </row>
    <row r="445" spans="1:9" ht="15" thickBot="1" x14ac:dyDescent="0.35">
      <c r="A445" s="61" t="s">
        <v>86</v>
      </c>
      <c r="B445" s="98">
        <f>IF($I444=0,"-",B444/$I444)</f>
        <v>0.1255815908759321</v>
      </c>
      <c r="C445" s="98">
        <f t="shared" ref="C445:H445" si="65">IF($I444=0,"-",C444/$I444)</f>
        <v>6.7419724153446367E-2</v>
      </c>
      <c r="D445" s="98">
        <f t="shared" si="65"/>
        <v>0.14946749316501168</v>
      </c>
      <c r="E445" s="98">
        <f t="shared" si="65"/>
        <v>0.58154451291417442</v>
      </c>
      <c r="F445" s="98">
        <f t="shared" si="65"/>
        <v>0</v>
      </c>
      <c r="G445" s="98">
        <f t="shared" si="65"/>
        <v>7.569917753092463E-2</v>
      </c>
      <c r="H445" s="98">
        <f t="shared" si="65"/>
        <v>2.8750136051076941E-4</v>
      </c>
      <c r="I445" s="100">
        <f>SUM(B445:H445)</f>
        <v>1</v>
      </c>
    </row>
    <row r="446" spans="1:9" ht="14.4" thickBot="1" x14ac:dyDescent="0.3">
      <c r="A446" s="105"/>
      <c r="B446" s="105"/>
      <c r="C446" s="105"/>
      <c r="D446" s="105"/>
      <c r="E446" s="105"/>
      <c r="F446" s="105"/>
      <c r="G446" s="105"/>
      <c r="H446" s="105"/>
      <c r="I446" s="105"/>
    </row>
    <row r="447" spans="1:9" ht="27.6" x14ac:dyDescent="0.25">
      <c r="A447" s="220" t="s">
        <v>42</v>
      </c>
      <c r="B447" s="8" t="s">
        <v>0</v>
      </c>
      <c r="C447" s="8" t="s">
        <v>1</v>
      </c>
      <c r="D447" s="8" t="s">
        <v>2</v>
      </c>
      <c r="E447" s="8" t="s">
        <v>3</v>
      </c>
      <c r="F447" s="8" t="s">
        <v>26</v>
      </c>
      <c r="G447" s="8" t="s">
        <v>4</v>
      </c>
      <c r="H447" s="8" t="s">
        <v>85</v>
      </c>
      <c r="I447" s="9" t="s">
        <v>5</v>
      </c>
    </row>
    <row r="448" spans="1:9" x14ac:dyDescent="0.25">
      <c r="A448" s="221" t="s">
        <v>42</v>
      </c>
      <c r="B448" s="204" t="s">
        <v>66</v>
      </c>
      <c r="C448" s="205"/>
      <c r="D448" s="205"/>
      <c r="E448" s="205"/>
      <c r="F448" s="205"/>
      <c r="G448" s="205"/>
      <c r="H448" s="205"/>
      <c r="I448" s="206"/>
    </row>
    <row r="449" spans="1:9" x14ac:dyDescent="0.25">
      <c r="A449" s="13" t="s">
        <v>6</v>
      </c>
      <c r="B449" s="224"/>
      <c r="C449" s="225"/>
      <c r="D449" s="225"/>
      <c r="E449" s="226"/>
      <c r="F449" s="14">
        <v>0</v>
      </c>
      <c r="G449" s="224"/>
      <c r="H449" s="226"/>
      <c r="I449" s="16">
        <f>+F449</f>
        <v>0</v>
      </c>
    </row>
    <row r="450" spans="1:9" x14ac:dyDescent="0.25">
      <c r="A450" s="21" t="s">
        <v>7</v>
      </c>
      <c r="B450" s="227"/>
      <c r="C450" s="228"/>
      <c r="D450" s="228"/>
      <c r="E450" s="229"/>
      <c r="F450" s="22">
        <v>0</v>
      </c>
      <c r="G450" s="227"/>
      <c r="H450" s="229"/>
      <c r="I450" s="24">
        <f t="shared" ref="I450:I469" si="66">+F450</f>
        <v>0</v>
      </c>
    </row>
    <row r="451" spans="1:9" x14ac:dyDescent="0.25">
      <c r="A451" s="29" t="s">
        <v>8</v>
      </c>
      <c r="B451" s="227"/>
      <c r="C451" s="228"/>
      <c r="D451" s="228"/>
      <c r="E451" s="229"/>
      <c r="F451" s="18">
        <v>0</v>
      </c>
      <c r="G451" s="227"/>
      <c r="H451" s="229"/>
      <c r="I451" s="16">
        <f t="shared" si="66"/>
        <v>0</v>
      </c>
    </row>
    <row r="452" spans="1:9" x14ac:dyDescent="0.25">
      <c r="A452" s="21" t="s">
        <v>9</v>
      </c>
      <c r="B452" s="227"/>
      <c r="C452" s="228"/>
      <c r="D452" s="228"/>
      <c r="E452" s="229"/>
      <c r="F452" s="22">
        <v>0</v>
      </c>
      <c r="G452" s="227"/>
      <c r="H452" s="229"/>
      <c r="I452" s="24">
        <f t="shared" si="66"/>
        <v>0</v>
      </c>
    </row>
    <row r="453" spans="1:9" x14ac:dyDescent="0.25">
      <c r="A453" s="29" t="s">
        <v>10</v>
      </c>
      <c r="B453" s="227"/>
      <c r="C453" s="228"/>
      <c r="D453" s="228"/>
      <c r="E453" s="229"/>
      <c r="F453" s="18">
        <v>0</v>
      </c>
      <c r="G453" s="227"/>
      <c r="H453" s="229"/>
      <c r="I453" s="16">
        <f t="shared" si="66"/>
        <v>0</v>
      </c>
    </row>
    <row r="454" spans="1:9" x14ac:dyDescent="0.25">
      <c r="A454" s="21" t="s">
        <v>11</v>
      </c>
      <c r="B454" s="227"/>
      <c r="C454" s="228"/>
      <c r="D454" s="228"/>
      <c r="E454" s="229"/>
      <c r="F454" s="22">
        <v>0</v>
      </c>
      <c r="G454" s="227"/>
      <c r="H454" s="229"/>
      <c r="I454" s="24">
        <f t="shared" si="66"/>
        <v>0</v>
      </c>
    </row>
    <row r="455" spans="1:9" x14ac:dyDescent="0.25">
      <c r="A455" s="29" t="s">
        <v>12</v>
      </c>
      <c r="B455" s="227"/>
      <c r="C455" s="228"/>
      <c r="D455" s="228"/>
      <c r="E455" s="229"/>
      <c r="F455" s="18">
        <v>0</v>
      </c>
      <c r="G455" s="227"/>
      <c r="H455" s="229"/>
      <c r="I455" s="16">
        <f t="shared" si="66"/>
        <v>0</v>
      </c>
    </row>
    <row r="456" spans="1:9" x14ac:dyDescent="0.25">
      <c r="A456" s="21" t="s">
        <v>13</v>
      </c>
      <c r="B456" s="227"/>
      <c r="C456" s="228"/>
      <c r="D456" s="228"/>
      <c r="E456" s="229"/>
      <c r="F456" s="22">
        <v>14.006949445336726</v>
      </c>
      <c r="G456" s="227"/>
      <c r="H456" s="229"/>
      <c r="I456" s="24">
        <f t="shared" si="66"/>
        <v>14.006949445336726</v>
      </c>
    </row>
    <row r="457" spans="1:9" x14ac:dyDescent="0.25">
      <c r="A457" s="29" t="s">
        <v>14</v>
      </c>
      <c r="B457" s="227"/>
      <c r="C457" s="228"/>
      <c r="D457" s="228"/>
      <c r="E457" s="229"/>
      <c r="F457" s="18">
        <v>0</v>
      </c>
      <c r="G457" s="227"/>
      <c r="H457" s="229"/>
      <c r="I457" s="16">
        <f t="shared" si="66"/>
        <v>0</v>
      </c>
    </row>
    <row r="458" spans="1:9" x14ac:dyDescent="0.25">
      <c r="A458" s="21" t="s">
        <v>15</v>
      </c>
      <c r="B458" s="227"/>
      <c r="C458" s="228"/>
      <c r="D458" s="228"/>
      <c r="E458" s="229"/>
      <c r="F458" s="22">
        <v>0</v>
      </c>
      <c r="G458" s="227"/>
      <c r="H458" s="229"/>
      <c r="I458" s="24">
        <f t="shared" si="66"/>
        <v>0</v>
      </c>
    </row>
    <row r="459" spans="1:9" x14ac:dyDescent="0.25">
      <c r="A459" s="29" t="s">
        <v>16</v>
      </c>
      <c r="B459" s="227"/>
      <c r="C459" s="228"/>
      <c r="D459" s="228"/>
      <c r="E459" s="229"/>
      <c r="F459" s="18">
        <v>0</v>
      </c>
      <c r="G459" s="227"/>
      <c r="H459" s="229"/>
      <c r="I459" s="16">
        <f t="shared" si="66"/>
        <v>0</v>
      </c>
    </row>
    <row r="460" spans="1:9" x14ac:dyDescent="0.25">
      <c r="A460" s="21" t="s">
        <v>17</v>
      </c>
      <c r="B460" s="227"/>
      <c r="C460" s="228"/>
      <c r="D460" s="228"/>
      <c r="E460" s="229"/>
      <c r="F460" s="22">
        <v>0</v>
      </c>
      <c r="G460" s="227"/>
      <c r="H460" s="229"/>
      <c r="I460" s="24">
        <f t="shared" si="66"/>
        <v>0</v>
      </c>
    </row>
    <row r="461" spans="1:9" x14ac:dyDescent="0.25">
      <c r="A461" s="29" t="s">
        <v>136</v>
      </c>
      <c r="B461" s="227"/>
      <c r="C461" s="228"/>
      <c r="D461" s="228"/>
      <c r="E461" s="229"/>
      <c r="F461" s="18">
        <v>0</v>
      </c>
      <c r="G461" s="227"/>
      <c r="H461" s="229"/>
      <c r="I461" s="16">
        <f t="shared" si="66"/>
        <v>0</v>
      </c>
    </row>
    <row r="462" spans="1:9" x14ac:dyDescent="0.25">
      <c r="A462" s="21" t="s">
        <v>18</v>
      </c>
      <c r="B462" s="227"/>
      <c r="C462" s="228"/>
      <c r="D462" s="228"/>
      <c r="E462" s="229"/>
      <c r="F462" s="22">
        <v>0</v>
      </c>
      <c r="G462" s="227"/>
      <c r="H462" s="229"/>
      <c r="I462" s="24">
        <f t="shared" si="66"/>
        <v>0</v>
      </c>
    </row>
    <row r="463" spans="1:9" x14ac:dyDescent="0.25">
      <c r="A463" s="29" t="s">
        <v>19</v>
      </c>
      <c r="B463" s="227"/>
      <c r="C463" s="228"/>
      <c r="D463" s="228"/>
      <c r="E463" s="229"/>
      <c r="F463" s="18">
        <v>0</v>
      </c>
      <c r="G463" s="227"/>
      <c r="H463" s="229"/>
      <c r="I463" s="16">
        <f t="shared" si="66"/>
        <v>0</v>
      </c>
    </row>
    <row r="464" spans="1:9" x14ac:dyDescent="0.25">
      <c r="A464" s="21" t="s">
        <v>20</v>
      </c>
      <c r="B464" s="227"/>
      <c r="C464" s="228"/>
      <c r="D464" s="228"/>
      <c r="E464" s="229"/>
      <c r="F464" s="22">
        <v>0</v>
      </c>
      <c r="G464" s="227"/>
      <c r="H464" s="229"/>
      <c r="I464" s="24">
        <f t="shared" si="66"/>
        <v>0</v>
      </c>
    </row>
    <row r="465" spans="1:9" x14ac:dyDescent="0.25">
      <c r="A465" s="32" t="s">
        <v>58</v>
      </c>
      <c r="B465" s="227"/>
      <c r="C465" s="228"/>
      <c r="D465" s="228"/>
      <c r="E465" s="229"/>
      <c r="F465" s="18">
        <v>0</v>
      </c>
      <c r="G465" s="227"/>
      <c r="H465" s="229"/>
      <c r="I465" s="16">
        <f t="shared" si="66"/>
        <v>0</v>
      </c>
    </row>
    <row r="466" spans="1:9" x14ac:dyDescent="0.25">
      <c r="A466" s="21" t="s">
        <v>21</v>
      </c>
      <c r="B466" s="227"/>
      <c r="C466" s="228"/>
      <c r="D466" s="228"/>
      <c r="E466" s="229"/>
      <c r="F466" s="22">
        <v>0</v>
      </c>
      <c r="G466" s="227"/>
      <c r="H466" s="229"/>
      <c r="I466" s="24">
        <f t="shared" si="66"/>
        <v>0</v>
      </c>
    </row>
    <row r="467" spans="1:9" x14ac:dyDescent="0.25">
      <c r="A467" s="32" t="s">
        <v>22</v>
      </c>
      <c r="B467" s="227"/>
      <c r="C467" s="228"/>
      <c r="D467" s="228"/>
      <c r="E467" s="229"/>
      <c r="F467" s="18">
        <v>0</v>
      </c>
      <c r="G467" s="227"/>
      <c r="H467" s="229"/>
      <c r="I467" s="16">
        <f t="shared" si="66"/>
        <v>0</v>
      </c>
    </row>
    <row r="468" spans="1:9" x14ac:dyDescent="0.25">
      <c r="A468" s="21" t="s">
        <v>23</v>
      </c>
      <c r="B468" s="227"/>
      <c r="C468" s="228"/>
      <c r="D468" s="228"/>
      <c r="E468" s="229"/>
      <c r="F468" s="22">
        <v>0</v>
      </c>
      <c r="G468" s="227"/>
      <c r="H468" s="229"/>
      <c r="I468" s="24">
        <f t="shared" si="66"/>
        <v>0</v>
      </c>
    </row>
    <row r="469" spans="1:9" ht="14.4" thickBot="1" x14ac:dyDescent="0.3">
      <c r="A469" s="32" t="s">
        <v>24</v>
      </c>
      <c r="B469" s="230"/>
      <c r="C469" s="231"/>
      <c r="D469" s="231"/>
      <c r="E469" s="232"/>
      <c r="F469" s="18">
        <v>54.262800000000006</v>
      </c>
      <c r="G469" s="230"/>
      <c r="H469" s="232"/>
      <c r="I469" s="16">
        <f t="shared" si="66"/>
        <v>54.262800000000006</v>
      </c>
    </row>
    <row r="470" spans="1:9" x14ac:dyDescent="0.25">
      <c r="A470" s="128" t="s">
        <v>25</v>
      </c>
      <c r="B470" s="129">
        <v>0</v>
      </c>
      <c r="C470" s="129">
        <v>0</v>
      </c>
      <c r="D470" s="129">
        <v>0</v>
      </c>
      <c r="E470" s="129">
        <v>0</v>
      </c>
      <c r="F470" s="129">
        <f>SUM(F449:F469)</f>
        <v>68.269749445336728</v>
      </c>
      <c r="G470" s="129">
        <v>0</v>
      </c>
      <c r="H470" s="129">
        <v>0</v>
      </c>
      <c r="I470" s="129">
        <f>SUM(I449:I469)</f>
        <v>68.269749445336728</v>
      </c>
    </row>
    <row r="471" spans="1:9" ht="15" thickBot="1" x14ac:dyDescent="0.35">
      <c r="A471" s="61" t="s">
        <v>86</v>
      </c>
      <c r="B471" s="98">
        <f>IF($I470=0,"-",B470/$I470)</f>
        <v>0</v>
      </c>
      <c r="C471" s="98">
        <f t="shared" ref="C471:H471" si="67">IF($I470=0,"-",C470/$I470)</f>
        <v>0</v>
      </c>
      <c r="D471" s="98">
        <f t="shared" si="67"/>
        <v>0</v>
      </c>
      <c r="E471" s="98">
        <f t="shared" si="67"/>
        <v>0</v>
      </c>
      <c r="F471" s="98">
        <f t="shared" si="67"/>
        <v>1</v>
      </c>
      <c r="G471" s="98">
        <f t="shared" si="67"/>
        <v>0</v>
      </c>
      <c r="H471" s="98">
        <f t="shared" si="67"/>
        <v>0</v>
      </c>
      <c r="I471" s="100">
        <f>SUM(B471:H471)</f>
        <v>1</v>
      </c>
    </row>
    <row r="472" spans="1:9" ht="14.4" thickBot="1" x14ac:dyDescent="0.3">
      <c r="A472" s="105"/>
      <c r="B472" s="105"/>
      <c r="C472" s="105"/>
      <c r="D472" s="105"/>
      <c r="E472" s="105"/>
      <c r="F472" s="105"/>
      <c r="G472" s="105"/>
      <c r="H472" s="105"/>
      <c r="I472" s="105"/>
    </row>
    <row r="473" spans="1:9" ht="27.6" x14ac:dyDescent="0.25">
      <c r="A473" s="220" t="s">
        <v>43</v>
      </c>
      <c r="B473" s="8" t="s">
        <v>0</v>
      </c>
      <c r="C473" s="8" t="s">
        <v>1</v>
      </c>
      <c r="D473" s="8" t="s">
        <v>2</v>
      </c>
      <c r="E473" s="8" t="s">
        <v>3</v>
      </c>
      <c r="F473" s="8" t="s">
        <v>26</v>
      </c>
      <c r="G473" s="8" t="s">
        <v>4</v>
      </c>
      <c r="H473" s="8" t="s">
        <v>85</v>
      </c>
      <c r="I473" s="9" t="s">
        <v>5</v>
      </c>
    </row>
    <row r="474" spans="1:9" x14ac:dyDescent="0.25">
      <c r="A474" s="221" t="s">
        <v>43</v>
      </c>
      <c r="B474" s="204" t="s">
        <v>66</v>
      </c>
      <c r="C474" s="205"/>
      <c r="D474" s="205"/>
      <c r="E474" s="205"/>
      <c r="F474" s="205"/>
      <c r="G474" s="205"/>
      <c r="H474" s="205"/>
      <c r="I474" s="206"/>
    </row>
    <row r="475" spans="1:9" x14ac:dyDescent="0.25">
      <c r="A475" s="13" t="s">
        <v>6</v>
      </c>
      <c r="B475" s="224"/>
      <c r="C475" s="225"/>
      <c r="D475" s="225"/>
      <c r="E475" s="226"/>
      <c r="F475" s="14">
        <v>0</v>
      </c>
      <c r="G475" s="224"/>
      <c r="H475" s="226"/>
      <c r="I475" s="16">
        <f>+F475</f>
        <v>0</v>
      </c>
    </row>
    <row r="476" spans="1:9" x14ac:dyDescent="0.25">
      <c r="A476" s="21" t="s">
        <v>7</v>
      </c>
      <c r="B476" s="227"/>
      <c r="C476" s="228"/>
      <c r="D476" s="228"/>
      <c r="E476" s="229"/>
      <c r="F476" s="22">
        <v>0</v>
      </c>
      <c r="G476" s="227"/>
      <c r="H476" s="229"/>
      <c r="I476" s="24">
        <f t="shared" ref="I476:I495" si="68">+F476</f>
        <v>0</v>
      </c>
    </row>
    <row r="477" spans="1:9" x14ac:dyDescent="0.25">
      <c r="A477" s="29" t="s">
        <v>8</v>
      </c>
      <c r="B477" s="227"/>
      <c r="C477" s="228"/>
      <c r="D477" s="228"/>
      <c r="E477" s="229"/>
      <c r="F477" s="18">
        <v>0</v>
      </c>
      <c r="G477" s="227"/>
      <c r="H477" s="229"/>
      <c r="I477" s="16">
        <f t="shared" si="68"/>
        <v>0</v>
      </c>
    </row>
    <row r="478" spans="1:9" x14ac:dyDescent="0.25">
      <c r="A478" s="21" t="s">
        <v>9</v>
      </c>
      <c r="B478" s="227"/>
      <c r="C478" s="228"/>
      <c r="D478" s="228"/>
      <c r="E478" s="229"/>
      <c r="F478" s="22">
        <v>0</v>
      </c>
      <c r="G478" s="227"/>
      <c r="H478" s="229"/>
      <c r="I478" s="24">
        <f t="shared" si="68"/>
        <v>0</v>
      </c>
    </row>
    <row r="479" spans="1:9" x14ac:dyDescent="0.25">
      <c r="A479" s="29" t="s">
        <v>10</v>
      </c>
      <c r="B479" s="227"/>
      <c r="C479" s="228"/>
      <c r="D479" s="228"/>
      <c r="E479" s="229"/>
      <c r="F479" s="18">
        <v>0</v>
      </c>
      <c r="G479" s="227"/>
      <c r="H479" s="229"/>
      <c r="I479" s="16">
        <f t="shared" si="68"/>
        <v>0</v>
      </c>
    </row>
    <row r="480" spans="1:9" x14ac:dyDescent="0.25">
      <c r="A480" s="21" t="s">
        <v>11</v>
      </c>
      <c r="B480" s="227"/>
      <c r="C480" s="228"/>
      <c r="D480" s="228"/>
      <c r="E480" s="229"/>
      <c r="F480" s="22">
        <v>3995.7833556256387</v>
      </c>
      <c r="G480" s="227"/>
      <c r="H480" s="229"/>
      <c r="I480" s="24">
        <f t="shared" si="68"/>
        <v>3995.7833556256387</v>
      </c>
    </row>
    <row r="481" spans="1:9" x14ac:dyDescent="0.25">
      <c r="A481" s="29" t="s">
        <v>12</v>
      </c>
      <c r="B481" s="227"/>
      <c r="C481" s="228"/>
      <c r="D481" s="228"/>
      <c r="E481" s="229"/>
      <c r="F481" s="18">
        <v>0</v>
      </c>
      <c r="G481" s="227"/>
      <c r="H481" s="229"/>
      <c r="I481" s="16">
        <f t="shared" si="68"/>
        <v>0</v>
      </c>
    </row>
    <row r="482" spans="1:9" x14ac:dyDescent="0.25">
      <c r="A482" s="21" t="s">
        <v>13</v>
      </c>
      <c r="B482" s="227"/>
      <c r="C482" s="228"/>
      <c r="D482" s="228"/>
      <c r="E482" s="229"/>
      <c r="F482" s="22">
        <v>3740.1310136359475</v>
      </c>
      <c r="G482" s="227"/>
      <c r="H482" s="229"/>
      <c r="I482" s="24">
        <f t="shared" si="68"/>
        <v>3740.1310136359475</v>
      </c>
    </row>
    <row r="483" spans="1:9" x14ac:dyDescent="0.25">
      <c r="A483" s="29" t="s">
        <v>14</v>
      </c>
      <c r="B483" s="227"/>
      <c r="C483" s="228"/>
      <c r="D483" s="228"/>
      <c r="E483" s="229"/>
      <c r="F483" s="18">
        <v>0</v>
      </c>
      <c r="G483" s="227"/>
      <c r="H483" s="229"/>
      <c r="I483" s="16">
        <f t="shared" si="68"/>
        <v>0</v>
      </c>
    </row>
    <row r="484" spans="1:9" x14ac:dyDescent="0.25">
      <c r="A484" s="21" t="s">
        <v>15</v>
      </c>
      <c r="B484" s="227"/>
      <c r="C484" s="228"/>
      <c r="D484" s="228"/>
      <c r="E484" s="229"/>
      <c r="F484" s="22">
        <v>0</v>
      </c>
      <c r="G484" s="227"/>
      <c r="H484" s="229"/>
      <c r="I484" s="24">
        <f t="shared" si="68"/>
        <v>0</v>
      </c>
    </row>
    <row r="485" spans="1:9" x14ac:dyDescent="0.25">
      <c r="A485" s="29" t="s">
        <v>16</v>
      </c>
      <c r="B485" s="227"/>
      <c r="C485" s="228"/>
      <c r="D485" s="228"/>
      <c r="E485" s="229"/>
      <c r="F485" s="18">
        <v>3.9948582126466667</v>
      </c>
      <c r="G485" s="227"/>
      <c r="H485" s="229"/>
      <c r="I485" s="16">
        <f t="shared" si="68"/>
        <v>3.9948582126466667</v>
      </c>
    </row>
    <row r="486" spans="1:9" x14ac:dyDescent="0.25">
      <c r="A486" s="21" t="s">
        <v>17</v>
      </c>
      <c r="B486" s="227"/>
      <c r="C486" s="228"/>
      <c r="D486" s="228"/>
      <c r="E486" s="229"/>
      <c r="F486" s="22">
        <v>0</v>
      </c>
      <c r="G486" s="227"/>
      <c r="H486" s="229"/>
      <c r="I486" s="24">
        <f t="shared" si="68"/>
        <v>0</v>
      </c>
    </row>
    <row r="487" spans="1:9" x14ac:dyDescent="0.25">
      <c r="A487" s="29" t="s">
        <v>136</v>
      </c>
      <c r="B487" s="227"/>
      <c r="C487" s="228"/>
      <c r="D487" s="228"/>
      <c r="E487" s="229"/>
      <c r="F487" s="18">
        <v>0</v>
      </c>
      <c r="G487" s="227"/>
      <c r="H487" s="229"/>
      <c r="I487" s="16">
        <f t="shared" si="68"/>
        <v>0</v>
      </c>
    </row>
    <row r="488" spans="1:9" x14ac:dyDescent="0.25">
      <c r="A488" s="21" t="s">
        <v>18</v>
      </c>
      <c r="B488" s="227"/>
      <c r="C488" s="228"/>
      <c r="D488" s="228"/>
      <c r="E488" s="229"/>
      <c r="F488" s="22">
        <v>0</v>
      </c>
      <c r="G488" s="227"/>
      <c r="H488" s="229"/>
      <c r="I488" s="24">
        <f t="shared" si="68"/>
        <v>0</v>
      </c>
    </row>
    <row r="489" spans="1:9" x14ac:dyDescent="0.25">
      <c r="A489" s="29" t="s">
        <v>19</v>
      </c>
      <c r="B489" s="227"/>
      <c r="C489" s="228"/>
      <c r="D489" s="228"/>
      <c r="E489" s="229"/>
      <c r="F489" s="18">
        <v>0</v>
      </c>
      <c r="G489" s="227"/>
      <c r="H489" s="229"/>
      <c r="I489" s="16">
        <f t="shared" si="68"/>
        <v>0</v>
      </c>
    </row>
    <row r="490" spans="1:9" x14ac:dyDescent="0.25">
      <c r="A490" s="21" t="s">
        <v>20</v>
      </c>
      <c r="B490" s="227"/>
      <c r="C490" s="228"/>
      <c r="D490" s="228"/>
      <c r="E490" s="229"/>
      <c r="F490" s="22">
        <v>0</v>
      </c>
      <c r="G490" s="227"/>
      <c r="H490" s="229"/>
      <c r="I490" s="24">
        <f t="shared" si="68"/>
        <v>0</v>
      </c>
    </row>
    <row r="491" spans="1:9" x14ac:dyDescent="0.25">
      <c r="A491" s="32" t="s">
        <v>58</v>
      </c>
      <c r="B491" s="227"/>
      <c r="C491" s="228"/>
      <c r="D491" s="228"/>
      <c r="E491" s="229"/>
      <c r="F491" s="18">
        <v>0</v>
      </c>
      <c r="G491" s="227"/>
      <c r="H491" s="229"/>
      <c r="I491" s="16">
        <f t="shared" si="68"/>
        <v>0</v>
      </c>
    </row>
    <row r="492" spans="1:9" x14ac:dyDescent="0.25">
      <c r="A492" s="21" t="s">
        <v>21</v>
      </c>
      <c r="B492" s="227"/>
      <c r="C492" s="228"/>
      <c r="D492" s="228"/>
      <c r="E492" s="229"/>
      <c r="F492" s="22">
        <v>6</v>
      </c>
      <c r="G492" s="227"/>
      <c r="H492" s="229"/>
      <c r="I492" s="24">
        <f t="shared" si="68"/>
        <v>6</v>
      </c>
    </row>
    <row r="493" spans="1:9" x14ac:dyDescent="0.25">
      <c r="A493" s="32" t="s">
        <v>22</v>
      </c>
      <c r="B493" s="227"/>
      <c r="C493" s="228"/>
      <c r="D493" s="228"/>
      <c r="E493" s="229"/>
      <c r="F493" s="18">
        <v>0</v>
      </c>
      <c r="G493" s="227"/>
      <c r="H493" s="229"/>
      <c r="I493" s="16">
        <f t="shared" si="68"/>
        <v>0</v>
      </c>
    </row>
    <row r="494" spans="1:9" x14ac:dyDescent="0.25">
      <c r="A494" s="21" t="s">
        <v>23</v>
      </c>
      <c r="B494" s="227"/>
      <c r="C494" s="228"/>
      <c r="D494" s="228"/>
      <c r="E494" s="229"/>
      <c r="F494" s="22">
        <v>0</v>
      </c>
      <c r="G494" s="227"/>
      <c r="H494" s="229"/>
      <c r="I494" s="24">
        <f t="shared" si="68"/>
        <v>0</v>
      </c>
    </row>
    <row r="495" spans="1:9" ht="14.4" thickBot="1" x14ac:dyDescent="0.3">
      <c r="A495" s="32" t="s">
        <v>24</v>
      </c>
      <c r="B495" s="230"/>
      <c r="C495" s="231"/>
      <c r="D495" s="231"/>
      <c r="E495" s="232"/>
      <c r="F495" s="18">
        <v>7.7148000000000003</v>
      </c>
      <c r="G495" s="230"/>
      <c r="H495" s="232"/>
      <c r="I495" s="16">
        <f t="shared" si="68"/>
        <v>7.7148000000000003</v>
      </c>
    </row>
    <row r="496" spans="1:9" x14ac:dyDescent="0.25">
      <c r="A496" s="128" t="s">
        <v>25</v>
      </c>
      <c r="B496" s="129">
        <v>0</v>
      </c>
      <c r="C496" s="129">
        <v>0</v>
      </c>
      <c r="D496" s="129">
        <v>0</v>
      </c>
      <c r="E496" s="129">
        <v>0</v>
      </c>
      <c r="F496" s="131">
        <f>SUM(F475:F495)</f>
        <v>7753.6240274742322</v>
      </c>
      <c r="G496" s="129">
        <v>0</v>
      </c>
      <c r="H496" s="129">
        <v>0</v>
      </c>
      <c r="I496" s="131">
        <f>SUM(I475:I495)</f>
        <v>7753.6240274742322</v>
      </c>
    </row>
    <row r="497" spans="1:9" ht="15" thickBot="1" x14ac:dyDescent="0.35">
      <c r="A497" s="61" t="s">
        <v>86</v>
      </c>
      <c r="B497" s="98">
        <f>IF($I496=0,"-",B496/$I496)</f>
        <v>0</v>
      </c>
      <c r="C497" s="98">
        <f t="shared" ref="C497:H497" si="69">IF($I496=0,"-",C496/$I496)</f>
        <v>0</v>
      </c>
      <c r="D497" s="98">
        <f t="shared" si="69"/>
        <v>0</v>
      </c>
      <c r="E497" s="98">
        <f t="shared" si="69"/>
        <v>0</v>
      </c>
      <c r="F497" s="98">
        <f t="shared" si="69"/>
        <v>1</v>
      </c>
      <c r="G497" s="98">
        <f t="shared" si="69"/>
        <v>0</v>
      </c>
      <c r="H497" s="98">
        <f t="shared" si="69"/>
        <v>0</v>
      </c>
      <c r="I497" s="100">
        <f>SUM(B497:H497)</f>
        <v>1</v>
      </c>
    </row>
    <row r="498" spans="1:9" ht="14.4" thickBot="1" x14ac:dyDescent="0.3">
      <c r="A498" s="105"/>
      <c r="B498" s="105"/>
      <c r="C498" s="105"/>
      <c r="D498" s="105"/>
      <c r="E498" s="105"/>
      <c r="F498" s="105"/>
      <c r="G498" s="105"/>
      <c r="H498" s="105"/>
      <c r="I498" s="105"/>
    </row>
    <row r="499" spans="1:9" ht="27.6" x14ac:dyDescent="0.25">
      <c r="A499" s="220" t="s">
        <v>44</v>
      </c>
      <c r="B499" s="8" t="s">
        <v>0</v>
      </c>
      <c r="C499" s="8" t="s">
        <v>1</v>
      </c>
      <c r="D499" s="8" t="s">
        <v>2</v>
      </c>
      <c r="E499" s="8" t="s">
        <v>3</v>
      </c>
      <c r="F499" s="8" t="s">
        <v>26</v>
      </c>
      <c r="G499" s="8" t="s">
        <v>4</v>
      </c>
      <c r="H499" s="8" t="s">
        <v>85</v>
      </c>
      <c r="I499" s="9" t="s">
        <v>5</v>
      </c>
    </row>
    <row r="500" spans="1:9" x14ac:dyDescent="0.25">
      <c r="A500" s="221" t="s">
        <v>44</v>
      </c>
      <c r="B500" s="204" t="s">
        <v>66</v>
      </c>
      <c r="C500" s="205"/>
      <c r="D500" s="205"/>
      <c r="E500" s="205"/>
      <c r="F500" s="205"/>
      <c r="G500" s="205"/>
      <c r="H500" s="205"/>
      <c r="I500" s="206"/>
    </row>
    <row r="501" spans="1:9" x14ac:dyDescent="0.25">
      <c r="A501" s="13" t="s">
        <v>6</v>
      </c>
      <c r="B501" s="224"/>
      <c r="C501" s="225"/>
      <c r="D501" s="225"/>
      <c r="E501" s="226"/>
      <c r="F501" s="14">
        <v>0</v>
      </c>
      <c r="G501" s="224"/>
      <c r="H501" s="226"/>
      <c r="I501" s="16">
        <f>+F501</f>
        <v>0</v>
      </c>
    </row>
    <row r="502" spans="1:9" x14ac:dyDescent="0.25">
      <c r="A502" s="21" t="s">
        <v>7</v>
      </c>
      <c r="B502" s="227"/>
      <c r="C502" s="228"/>
      <c r="D502" s="228"/>
      <c r="E502" s="229"/>
      <c r="F502" s="22">
        <v>0</v>
      </c>
      <c r="G502" s="227"/>
      <c r="H502" s="229"/>
      <c r="I502" s="24">
        <f t="shared" ref="I502:I521" si="70">+F502</f>
        <v>0</v>
      </c>
    </row>
    <row r="503" spans="1:9" x14ac:dyDescent="0.25">
      <c r="A503" s="29" t="s">
        <v>8</v>
      </c>
      <c r="B503" s="227"/>
      <c r="C503" s="228"/>
      <c r="D503" s="228"/>
      <c r="E503" s="229"/>
      <c r="F503" s="18">
        <v>0</v>
      </c>
      <c r="G503" s="227"/>
      <c r="H503" s="229"/>
      <c r="I503" s="16">
        <f t="shared" si="70"/>
        <v>0</v>
      </c>
    </row>
    <row r="504" spans="1:9" x14ac:dyDescent="0.25">
      <c r="A504" s="21" t="s">
        <v>9</v>
      </c>
      <c r="B504" s="227"/>
      <c r="C504" s="228"/>
      <c r="D504" s="228"/>
      <c r="E504" s="229"/>
      <c r="F504" s="22">
        <v>0</v>
      </c>
      <c r="G504" s="227"/>
      <c r="H504" s="229"/>
      <c r="I504" s="24">
        <f t="shared" si="70"/>
        <v>0</v>
      </c>
    </row>
    <row r="505" spans="1:9" x14ac:dyDescent="0.25">
      <c r="A505" s="29" t="s">
        <v>10</v>
      </c>
      <c r="B505" s="227"/>
      <c r="C505" s="228"/>
      <c r="D505" s="228"/>
      <c r="E505" s="229"/>
      <c r="F505" s="18">
        <v>0</v>
      </c>
      <c r="G505" s="227"/>
      <c r="H505" s="229"/>
      <c r="I505" s="16">
        <f t="shared" si="70"/>
        <v>0</v>
      </c>
    </row>
    <row r="506" spans="1:9" x14ac:dyDescent="0.25">
      <c r="A506" s="21" t="s">
        <v>11</v>
      </c>
      <c r="B506" s="227"/>
      <c r="C506" s="228"/>
      <c r="D506" s="228"/>
      <c r="E506" s="229"/>
      <c r="F506" s="22">
        <v>0</v>
      </c>
      <c r="G506" s="227"/>
      <c r="H506" s="229"/>
      <c r="I506" s="24">
        <f t="shared" si="70"/>
        <v>0</v>
      </c>
    </row>
    <row r="507" spans="1:9" x14ac:dyDescent="0.25">
      <c r="A507" s="29" t="s">
        <v>12</v>
      </c>
      <c r="B507" s="227"/>
      <c r="C507" s="228"/>
      <c r="D507" s="228"/>
      <c r="E507" s="229"/>
      <c r="F507" s="18">
        <v>0</v>
      </c>
      <c r="G507" s="227"/>
      <c r="H507" s="229"/>
      <c r="I507" s="16">
        <f t="shared" si="70"/>
        <v>0</v>
      </c>
    </row>
    <row r="508" spans="1:9" x14ac:dyDescent="0.25">
      <c r="A508" s="21" t="s">
        <v>13</v>
      </c>
      <c r="B508" s="227"/>
      <c r="C508" s="228"/>
      <c r="D508" s="228"/>
      <c r="E508" s="229"/>
      <c r="F508" s="22">
        <v>0</v>
      </c>
      <c r="G508" s="227"/>
      <c r="H508" s="229"/>
      <c r="I508" s="24">
        <f t="shared" si="70"/>
        <v>0</v>
      </c>
    </row>
    <row r="509" spans="1:9" x14ac:dyDescent="0.25">
      <c r="A509" s="29" t="s">
        <v>14</v>
      </c>
      <c r="B509" s="227"/>
      <c r="C509" s="228"/>
      <c r="D509" s="228"/>
      <c r="E509" s="229"/>
      <c r="F509" s="18">
        <v>0</v>
      </c>
      <c r="G509" s="227"/>
      <c r="H509" s="229"/>
      <c r="I509" s="16">
        <f t="shared" si="70"/>
        <v>0</v>
      </c>
    </row>
    <row r="510" spans="1:9" x14ac:dyDescent="0.25">
      <c r="A510" s="21" t="s">
        <v>15</v>
      </c>
      <c r="B510" s="227"/>
      <c r="C510" s="228"/>
      <c r="D510" s="228"/>
      <c r="E510" s="229"/>
      <c r="F510" s="22">
        <v>0</v>
      </c>
      <c r="G510" s="227"/>
      <c r="H510" s="229"/>
      <c r="I510" s="24">
        <f t="shared" si="70"/>
        <v>0</v>
      </c>
    </row>
    <row r="511" spans="1:9" x14ac:dyDescent="0.25">
      <c r="A511" s="29" t="s">
        <v>16</v>
      </c>
      <c r="B511" s="227"/>
      <c r="C511" s="228"/>
      <c r="D511" s="228"/>
      <c r="E511" s="229"/>
      <c r="F511" s="18">
        <v>0</v>
      </c>
      <c r="G511" s="227"/>
      <c r="H511" s="229"/>
      <c r="I511" s="16">
        <f t="shared" si="70"/>
        <v>0</v>
      </c>
    </row>
    <row r="512" spans="1:9" x14ac:dyDescent="0.25">
      <c r="A512" s="21" t="s">
        <v>17</v>
      </c>
      <c r="B512" s="227"/>
      <c r="C512" s="228"/>
      <c r="D512" s="228"/>
      <c r="E512" s="229"/>
      <c r="F512" s="22">
        <v>0</v>
      </c>
      <c r="G512" s="227"/>
      <c r="H512" s="229"/>
      <c r="I512" s="24">
        <f t="shared" si="70"/>
        <v>0</v>
      </c>
    </row>
    <row r="513" spans="1:9" x14ac:dyDescent="0.25">
      <c r="A513" s="29" t="s">
        <v>136</v>
      </c>
      <c r="B513" s="227"/>
      <c r="C513" s="228"/>
      <c r="D513" s="228"/>
      <c r="E513" s="229"/>
      <c r="F513" s="18">
        <v>0</v>
      </c>
      <c r="G513" s="227"/>
      <c r="H513" s="229"/>
      <c r="I513" s="16">
        <f t="shared" si="70"/>
        <v>0</v>
      </c>
    </row>
    <row r="514" spans="1:9" x14ac:dyDescent="0.25">
      <c r="A514" s="21" t="s">
        <v>18</v>
      </c>
      <c r="B514" s="227"/>
      <c r="C514" s="228"/>
      <c r="D514" s="228"/>
      <c r="E514" s="229"/>
      <c r="F514" s="22">
        <v>0</v>
      </c>
      <c r="G514" s="227"/>
      <c r="H514" s="229"/>
      <c r="I514" s="24">
        <f>+F514</f>
        <v>0</v>
      </c>
    </row>
    <row r="515" spans="1:9" x14ac:dyDescent="0.25">
      <c r="A515" s="29" t="s">
        <v>19</v>
      </c>
      <c r="B515" s="227"/>
      <c r="C515" s="228"/>
      <c r="D515" s="228"/>
      <c r="E515" s="229"/>
      <c r="F515" s="18">
        <v>0</v>
      </c>
      <c r="G515" s="227"/>
      <c r="H515" s="229"/>
      <c r="I515" s="16">
        <f t="shared" si="70"/>
        <v>0</v>
      </c>
    </row>
    <row r="516" spans="1:9" x14ac:dyDescent="0.25">
      <c r="A516" s="21" t="s">
        <v>20</v>
      </c>
      <c r="B516" s="227"/>
      <c r="C516" s="228"/>
      <c r="D516" s="228"/>
      <c r="E516" s="229"/>
      <c r="F516" s="22">
        <v>0</v>
      </c>
      <c r="G516" s="227"/>
      <c r="H516" s="229"/>
      <c r="I516" s="24">
        <f t="shared" si="70"/>
        <v>0</v>
      </c>
    </row>
    <row r="517" spans="1:9" x14ac:dyDescent="0.25">
      <c r="A517" s="32" t="s">
        <v>58</v>
      </c>
      <c r="B517" s="227"/>
      <c r="C517" s="228"/>
      <c r="D517" s="228"/>
      <c r="E517" s="229"/>
      <c r="F517" s="18">
        <v>0</v>
      </c>
      <c r="G517" s="227"/>
      <c r="H517" s="229"/>
      <c r="I517" s="16">
        <f t="shared" si="70"/>
        <v>0</v>
      </c>
    </row>
    <row r="518" spans="1:9" x14ac:dyDescent="0.25">
      <c r="A518" s="21" t="s">
        <v>21</v>
      </c>
      <c r="B518" s="227"/>
      <c r="C518" s="228"/>
      <c r="D518" s="228"/>
      <c r="E518" s="229"/>
      <c r="F518" s="22">
        <v>0</v>
      </c>
      <c r="G518" s="227"/>
      <c r="H518" s="229"/>
      <c r="I518" s="24">
        <f t="shared" si="70"/>
        <v>0</v>
      </c>
    </row>
    <row r="519" spans="1:9" x14ac:dyDescent="0.25">
      <c r="A519" s="32" t="s">
        <v>22</v>
      </c>
      <c r="B519" s="227"/>
      <c r="C519" s="228"/>
      <c r="D519" s="228"/>
      <c r="E519" s="229"/>
      <c r="F519" s="18">
        <v>0</v>
      </c>
      <c r="G519" s="227"/>
      <c r="H519" s="229"/>
      <c r="I519" s="16">
        <f t="shared" si="70"/>
        <v>0</v>
      </c>
    </row>
    <row r="520" spans="1:9" x14ac:dyDescent="0.25">
      <c r="A520" s="21" t="s">
        <v>23</v>
      </c>
      <c r="B520" s="227"/>
      <c r="C520" s="228"/>
      <c r="D520" s="228"/>
      <c r="E520" s="229"/>
      <c r="F520" s="22">
        <v>0</v>
      </c>
      <c r="G520" s="227"/>
      <c r="H520" s="229"/>
      <c r="I520" s="24">
        <f t="shared" si="70"/>
        <v>0</v>
      </c>
    </row>
    <row r="521" spans="1:9" ht="14.4" thickBot="1" x14ac:dyDescent="0.3">
      <c r="A521" s="32" t="s">
        <v>24</v>
      </c>
      <c r="B521" s="230"/>
      <c r="C521" s="231"/>
      <c r="D521" s="231"/>
      <c r="E521" s="232"/>
      <c r="F521" s="18">
        <v>0</v>
      </c>
      <c r="G521" s="230"/>
      <c r="H521" s="232"/>
      <c r="I521" s="16">
        <f t="shared" si="70"/>
        <v>0</v>
      </c>
    </row>
    <row r="522" spans="1:9" x14ac:dyDescent="0.25">
      <c r="A522" s="128" t="s">
        <v>25</v>
      </c>
      <c r="B522" s="129">
        <v>0</v>
      </c>
      <c r="C522" s="129">
        <v>0</v>
      </c>
      <c r="D522" s="129">
        <v>0</v>
      </c>
      <c r="E522" s="129">
        <v>0</v>
      </c>
      <c r="F522" s="129">
        <f>SUM(F501:F521)</f>
        <v>0</v>
      </c>
      <c r="G522" s="129">
        <v>0</v>
      </c>
      <c r="H522" s="129">
        <v>0</v>
      </c>
      <c r="I522" s="131">
        <v>0</v>
      </c>
    </row>
    <row r="523" spans="1:9" ht="15" thickBot="1" x14ac:dyDescent="0.35">
      <c r="A523" s="61" t="s">
        <v>86</v>
      </c>
      <c r="B523" s="98" t="str">
        <f>IF($I522=0,"-",B522/$I522)</f>
        <v>-</v>
      </c>
      <c r="C523" s="98" t="str">
        <f t="shared" ref="C523:H523" si="71">IF($I522=0,"-",C522/$I522)</f>
        <v>-</v>
      </c>
      <c r="D523" s="98" t="str">
        <f t="shared" si="71"/>
        <v>-</v>
      </c>
      <c r="E523" s="98" t="str">
        <f t="shared" si="71"/>
        <v>-</v>
      </c>
      <c r="F523" s="98" t="str">
        <f t="shared" si="71"/>
        <v>-</v>
      </c>
      <c r="G523" s="98" t="str">
        <f t="shared" si="71"/>
        <v>-</v>
      </c>
      <c r="H523" s="98" t="str">
        <f t="shared" si="71"/>
        <v>-</v>
      </c>
      <c r="I523" s="100">
        <f>SUM(B523:H523)</f>
        <v>0</v>
      </c>
    </row>
    <row r="524" spans="1:9" ht="14.4" thickBot="1" x14ac:dyDescent="0.3">
      <c r="A524" s="105"/>
      <c r="B524" s="105"/>
      <c r="C524" s="105"/>
      <c r="D524" s="105"/>
      <c r="E524" s="105"/>
      <c r="F524" s="105"/>
      <c r="G524" s="105"/>
      <c r="H524" s="105"/>
      <c r="I524" s="105"/>
    </row>
    <row r="525" spans="1:9" ht="27.6" x14ac:dyDescent="0.25">
      <c r="A525" s="220" t="s">
        <v>45</v>
      </c>
      <c r="B525" s="8" t="s">
        <v>0</v>
      </c>
      <c r="C525" s="8" t="s">
        <v>1</v>
      </c>
      <c r="D525" s="8" t="s">
        <v>2</v>
      </c>
      <c r="E525" s="8" t="s">
        <v>3</v>
      </c>
      <c r="F525" s="8" t="s">
        <v>26</v>
      </c>
      <c r="G525" s="8" t="s">
        <v>4</v>
      </c>
      <c r="H525" s="8" t="s">
        <v>85</v>
      </c>
      <c r="I525" s="9" t="s">
        <v>5</v>
      </c>
    </row>
    <row r="526" spans="1:9" x14ac:dyDescent="0.25">
      <c r="A526" s="221" t="s">
        <v>45</v>
      </c>
      <c r="B526" s="204" t="s">
        <v>66</v>
      </c>
      <c r="C526" s="205"/>
      <c r="D526" s="205"/>
      <c r="E526" s="205"/>
      <c r="F526" s="205"/>
      <c r="G526" s="205"/>
      <c r="H526" s="205"/>
      <c r="I526" s="206"/>
    </row>
    <row r="527" spans="1:9" x14ac:dyDescent="0.25">
      <c r="A527" s="13" t="s">
        <v>6</v>
      </c>
      <c r="B527" s="224"/>
      <c r="C527" s="225"/>
      <c r="D527" s="225"/>
      <c r="E527" s="226"/>
      <c r="F527" s="14">
        <v>0</v>
      </c>
      <c r="G527" s="224"/>
      <c r="H527" s="226"/>
      <c r="I527" s="16">
        <f>+F527</f>
        <v>0</v>
      </c>
    </row>
    <row r="528" spans="1:9" x14ac:dyDescent="0.25">
      <c r="A528" s="21" t="s">
        <v>7</v>
      </c>
      <c r="B528" s="227"/>
      <c r="C528" s="228"/>
      <c r="D528" s="228"/>
      <c r="E528" s="229"/>
      <c r="F528" s="22">
        <v>0</v>
      </c>
      <c r="G528" s="227"/>
      <c r="H528" s="229"/>
      <c r="I528" s="24">
        <f t="shared" ref="I528:I547" si="72">+F528</f>
        <v>0</v>
      </c>
    </row>
    <row r="529" spans="1:9" x14ac:dyDescent="0.25">
      <c r="A529" s="29" t="s">
        <v>8</v>
      </c>
      <c r="B529" s="227"/>
      <c r="C529" s="228"/>
      <c r="D529" s="228"/>
      <c r="E529" s="229"/>
      <c r="F529" s="18">
        <v>0</v>
      </c>
      <c r="G529" s="227"/>
      <c r="H529" s="229"/>
      <c r="I529" s="16">
        <f t="shared" si="72"/>
        <v>0</v>
      </c>
    </row>
    <row r="530" spans="1:9" x14ac:dyDescent="0.25">
      <c r="A530" s="21" t="s">
        <v>9</v>
      </c>
      <c r="B530" s="227"/>
      <c r="C530" s="228"/>
      <c r="D530" s="228"/>
      <c r="E530" s="229"/>
      <c r="F530" s="22">
        <v>0</v>
      </c>
      <c r="G530" s="227"/>
      <c r="H530" s="229"/>
      <c r="I530" s="24">
        <f t="shared" si="72"/>
        <v>0</v>
      </c>
    </row>
    <row r="531" spans="1:9" x14ac:dyDescent="0.25">
      <c r="A531" s="29" t="s">
        <v>10</v>
      </c>
      <c r="B531" s="227"/>
      <c r="C531" s="228"/>
      <c r="D531" s="228"/>
      <c r="E531" s="229"/>
      <c r="F531" s="18">
        <v>0</v>
      </c>
      <c r="G531" s="227"/>
      <c r="H531" s="229"/>
      <c r="I531" s="16">
        <f t="shared" si="72"/>
        <v>0</v>
      </c>
    </row>
    <row r="532" spans="1:9" x14ac:dyDescent="0.25">
      <c r="A532" s="21" t="s">
        <v>11</v>
      </c>
      <c r="B532" s="227"/>
      <c r="C532" s="228"/>
      <c r="D532" s="228"/>
      <c r="E532" s="229"/>
      <c r="F532" s="22">
        <v>0.59678054465214225</v>
      </c>
      <c r="G532" s="227"/>
      <c r="H532" s="229"/>
      <c r="I532" s="24">
        <f t="shared" si="72"/>
        <v>0.59678054465214225</v>
      </c>
    </row>
    <row r="533" spans="1:9" x14ac:dyDescent="0.25">
      <c r="A533" s="29" t="s">
        <v>12</v>
      </c>
      <c r="B533" s="227"/>
      <c r="C533" s="228"/>
      <c r="D533" s="228"/>
      <c r="E533" s="229"/>
      <c r="F533" s="18">
        <v>0</v>
      </c>
      <c r="G533" s="227"/>
      <c r="H533" s="229"/>
      <c r="I533" s="16">
        <f t="shared" si="72"/>
        <v>0</v>
      </c>
    </row>
    <row r="534" spans="1:9" x14ac:dyDescent="0.25">
      <c r="A534" s="21" t="s">
        <v>13</v>
      </c>
      <c r="B534" s="227"/>
      <c r="C534" s="228"/>
      <c r="D534" s="228"/>
      <c r="E534" s="229"/>
      <c r="F534" s="22">
        <v>3.0714287616682783</v>
      </c>
      <c r="G534" s="227"/>
      <c r="H534" s="229"/>
      <c r="I534" s="24">
        <f>+F534</f>
        <v>3.0714287616682783</v>
      </c>
    </row>
    <row r="535" spans="1:9" x14ac:dyDescent="0.25">
      <c r="A535" s="29" t="s">
        <v>14</v>
      </c>
      <c r="B535" s="227"/>
      <c r="C535" s="228"/>
      <c r="D535" s="228"/>
      <c r="E535" s="229"/>
      <c r="F535" s="18">
        <v>0</v>
      </c>
      <c r="G535" s="227"/>
      <c r="H535" s="229"/>
      <c r="I535" s="16">
        <f t="shared" si="72"/>
        <v>0</v>
      </c>
    </row>
    <row r="536" spans="1:9" x14ac:dyDescent="0.25">
      <c r="A536" s="21" t="s">
        <v>15</v>
      </c>
      <c r="B536" s="227"/>
      <c r="C536" s="228"/>
      <c r="D536" s="228"/>
      <c r="E536" s="229"/>
      <c r="F536" s="22">
        <v>0</v>
      </c>
      <c r="G536" s="227"/>
      <c r="H536" s="229"/>
      <c r="I536" s="24">
        <f t="shared" si="72"/>
        <v>0</v>
      </c>
    </row>
    <row r="537" spans="1:9" x14ac:dyDescent="0.25">
      <c r="A537" s="29" t="s">
        <v>16</v>
      </c>
      <c r="B537" s="227"/>
      <c r="C537" s="228"/>
      <c r="D537" s="228"/>
      <c r="E537" s="229"/>
      <c r="F537" s="18">
        <v>0</v>
      </c>
      <c r="G537" s="227"/>
      <c r="H537" s="229"/>
      <c r="I537" s="16">
        <f t="shared" si="72"/>
        <v>0</v>
      </c>
    </row>
    <row r="538" spans="1:9" x14ac:dyDescent="0.25">
      <c r="A538" s="21" t="s">
        <v>17</v>
      </c>
      <c r="B538" s="227"/>
      <c r="C538" s="228"/>
      <c r="D538" s="228"/>
      <c r="E538" s="229"/>
      <c r="F538" s="22">
        <v>0</v>
      </c>
      <c r="G538" s="227"/>
      <c r="H538" s="229"/>
      <c r="I538" s="24">
        <f t="shared" si="72"/>
        <v>0</v>
      </c>
    </row>
    <row r="539" spans="1:9" x14ac:dyDescent="0.25">
      <c r="A539" s="29" t="s">
        <v>136</v>
      </c>
      <c r="B539" s="227"/>
      <c r="C539" s="228"/>
      <c r="D539" s="228"/>
      <c r="E539" s="229"/>
      <c r="F539" s="18">
        <v>0</v>
      </c>
      <c r="G539" s="227"/>
      <c r="H539" s="229"/>
      <c r="I539" s="16">
        <f t="shared" si="72"/>
        <v>0</v>
      </c>
    </row>
    <row r="540" spans="1:9" x14ac:dyDescent="0.25">
      <c r="A540" s="21" t="s">
        <v>18</v>
      </c>
      <c r="B540" s="227"/>
      <c r="C540" s="228"/>
      <c r="D540" s="228"/>
      <c r="E540" s="229"/>
      <c r="F540" s="22">
        <v>0</v>
      </c>
      <c r="G540" s="227"/>
      <c r="H540" s="229"/>
      <c r="I540" s="24">
        <f>+F540</f>
        <v>0</v>
      </c>
    </row>
    <row r="541" spans="1:9" x14ac:dyDescent="0.25">
      <c r="A541" s="29" t="s">
        <v>19</v>
      </c>
      <c r="B541" s="227"/>
      <c r="C541" s="228"/>
      <c r="D541" s="228"/>
      <c r="E541" s="229"/>
      <c r="F541" s="18">
        <v>0</v>
      </c>
      <c r="G541" s="227"/>
      <c r="H541" s="229"/>
      <c r="I541" s="16">
        <f>+F541</f>
        <v>0</v>
      </c>
    </row>
    <row r="542" spans="1:9" x14ac:dyDescent="0.25">
      <c r="A542" s="21" t="s">
        <v>20</v>
      </c>
      <c r="B542" s="227"/>
      <c r="C542" s="228"/>
      <c r="D542" s="228"/>
      <c r="E542" s="229"/>
      <c r="F542" s="22">
        <v>0</v>
      </c>
      <c r="G542" s="227"/>
      <c r="H542" s="229"/>
      <c r="I542" s="24">
        <f t="shared" si="72"/>
        <v>0</v>
      </c>
    </row>
    <row r="543" spans="1:9" x14ac:dyDescent="0.25">
      <c r="A543" s="32" t="s">
        <v>58</v>
      </c>
      <c r="B543" s="227"/>
      <c r="C543" s="228"/>
      <c r="D543" s="228"/>
      <c r="E543" s="229"/>
      <c r="F543" s="18">
        <v>0</v>
      </c>
      <c r="G543" s="227"/>
      <c r="H543" s="229"/>
      <c r="I543" s="16">
        <f t="shared" si="72"/>
        <v>0</v>
      </c>
    </row>
    <row r="544" spans="1:9" x14ac:dyDescent="0.25">
      <c r="A544" s="21" t="s">
        <v>21</v>
      </c>
      <c r="B544" s="227"/>
      <c r="C544" s="228"/>
      <c r="D544" s="228"/>
      <c r="E544" s="229"/>
      <c r="F544" s="22">
        <v>0</v>
      </c>
      <c r="G544" s="227"/>
      <c r="H544" s="229"/>
      <c r="I544" s="24">
        <f t="shared" si="72"/>
        <v>0</v>
      </c>
    </row>
    <row r="545" spans="1:9" x14ac:dyDescent="0.25">
      <c r="A545" s="32" t="s">
        <v>22</v>
      </c>
      <c r="B545" s="227"/>
      <c r="C545" s="228"/>
      <c r="D545" s="228"/>
      <c r="E545" s="229"/>
      <c r="F545" s="18">
        <v>0</v>
      </c>
      <c r="G545" s="227"/>
      <c r="H545" s="229"/>
      <c r="I545" s="16">
        <f t="shared" si="72"/>
        <v>0</v>
      </c>
    </row>
    <row r="546" spans="1:9" x14ac:dyDescent="0.25">
      <c r="A546" s="21" t="s">
        <v>23</v>
      </c>
      <c r="B546" s="227"/>
      <c r="C546" s="228"/>
      <c r="D546" s="228"/>
      <c r="E546" s="229"/>
      <c r="F546" s="22">
        <v>0</v>
      </c>
      <c r="G546" s="227"/>
      <c r="H546" s="229"/>
      <c r="I546" s="24">
        <f t="shared" si="72"/>
        <v>0</v>
      </c>
    </row>
    <row r="547" spans="1:9" ht="14.4" thickBot="1" x14ac:dyDescent="0.3">
      <c r="A547" s="32" t="s">
        <v>24</v>
      </c>
      <c r="B547" s="230"/>
      <c r="C547" s="231"/>
      <c r="D547" s="231"/>
      <c r="E547" s="232"/>
      <c r="F547" s="18">
        <v>0</v>
      </c>
      <c r="G547" s="230"/>
      <c r="H547" s="232"/>
      <c r="I547" s="16">
        <f t="shared" si="72"/>
        <v>0</v>
      </c>
    </row>
    <row r="548" spans="1:9" x14ac:dyDescent="0.25">
      <c r="A548" s="128" t="s">
        <v>25</v>
      </c>
      <c r="B548" s="129">
        <v>0</v>
      </c>
      <c r="C548" s="129">
        <v>0</v>
      </c>
      <c r="D548" s="129">
        <v>0</v>
      </c>
      <c r="E548" s="129">
        <v>0</v>
      </c>
      <c r="F548" s="129">
        <f>SUM(F527:F547)</f>
        <v>3.6682093063204206</v>
      </c>
      <c r="G548" s="129">
        <v>0</v>
      </c>
      <c r="H548" s="129">
        <v>0</v>
      </c>
      <c r="I548" s="131">
        <f>SUM(I527:I547)</f>
        <v>3.6682093063204206</v>
      </c>
    </row>
    <row r="549" spans="1:9" ht="15" thickBot="1" x14ac:dyDescent="0.35">
      <c r="A549" s="61" t="s">
        <v>86</v>
      </c>
      <c r="B549" s="98">
        <f>IF($I548=0,"-",B548/$I548)</f>
        <v>0</v>
      </c>
      <c r="C549" s="98">
        <f t="shared" ref="C549:H549" si="73">IF($I548=0,"-",C548/$I548)</f>
        <v>0</v>
      </c>
      <c r="D549" s="98">
        <f t="shared" si="73"/>
        <v>0</v>
      </c>
      <c r="E549" s="98">
        <f t="shared" si="73"/>
        <v>0</v>
      </c>
      <c r="F549" s="98">
        <f t="shared" si="73"/>
        <v>1</v>
      </c>
      <c r="G549" s="98">
        <f t="shared" si="73"/>
        <v>0</v>
      </c>
      <c r="H549" s="98">
        <f t="shared" si="73"/>
        <v>0</v>
      </c>
      <c r="I549" s="100">
        <f>SUM(B549:H549)</f>
        <v>1</v>
      </c>
    </row>
    <row r="550" spans="1:9" ht="14.4" thickBot="1" x14ac:dyDescent="0.3">
      <c r="A550" s="105"/>
      <c r="B550" s="105"/>
      <c r="C550" s="105"/>
      <c r="D550" s="105"/>
      <c r="E550" s="105"/>
      <c r="F550" s="105"/>
      <c r="G550" s="105"/>
      <c r="H550" s="105"/>
      <c r="I550" s="105"/>
    </row>
    <row r="551" spans="1:9" ht="27.6" x14ac:dyDescent="0.25">
      <c r="A551" s="220" t="s">
        <v>46</v>
      </c>
      <c r="B551" s="8" t="s">
        <v>0</v>
      </c>
      <c r="C551" s="8" t="s">
        <v>1</v>
      </c>
      <c r="D551" s="8" t="s">
        <v>2</v>
      </c>
      <c r="E551" s="8" t="s">
        <v>3</v>
      </c>
      <c r="F551" s="8" t="s">
        <v>26</v>
      </c>
      <c r="G551" s="8" t="s">
        <v>4</v>
      </c>
      <c r="H551" s="8" t="s">
        <v>85</v>
      </c>
      <c r="I551" s="9" t="s">
        <v>5</v>
      </c>
    </row>
    <row r="552" spans="1:9" x14ac:dyDescent="0.25">
      <c r="A552" s="221" t="s">
        <v>46</v>
      </c>
      <c r="B552" s="204" t="s">
        <v>66</v>
      </c>
      <c r="C552" s="205"/>
      <c r="D552" s="205"/>
      <c r="E552" s="205"/>
      <c r="F552" s="205"/>
      <c r="G552" s="205"/>
      <c r="H552" s="205"/>
      <c r="I552" s="206"/>
    </row>
    <row r="553" spans="1:9" x14ac:dyDescent="0.25">
      <c r="A553" s="13" t="s">
        <v>6</v>
      </c>
      <c r="B553" s="224"/>
      <c r="C553" s="225"/>
      <c r="D553" s="225"/>
      <c r="E553" s="226"/>
      <c r="F553" s="14">
        <v>0</v>
      </c>
      <c r="G553" s="224"/>
      <c r="H553" s="226"/>
      <c r="I553" s="16">
        <f>+F553</f>
        <v>0</v>
      </c>
    </row>
    <row r="554" spans="1:9" x14ac:dyDescent="0.25">
      <c r="A554" s="21" t="s">
        <v>7</v>
      </c>
      <c r="B554" s="227"/>
      <c r="C554" s="228"/>
      <c r="D554" s="228"/>
      <c r="E554" s="229"/>
      <c r="F554" s="22">
        <v>0</v>
      </c>
      <c r="G554" s="227"/>
      <c r="H554" s="229"/>
      <c r="I554" s="24">
        <f t="shared" ref="I554:I573" si="74">+F554</f>
        <v>0</v>
      </c>
    </row>
    <row r="555" spans="1:9" x14ac:dyDescent="0.25">
      <c r="A555" s="29" t="s">
        <v>8</v>
      </c>
      <c r="B555" s="227"/>
      <c r="C555" s="228"/>
      <c r="D555" s="228"/>
      <c r="E555" s="229"/>
      <c r="F555" s="18">
        <v>0</v>
      </c>
      <c r="G555" s="227"/>
      <c r="H555" s="229"/>
      <c r="I555" s="16">
        <f t="shared" si="74"/>
        <v>0</v>
      </c>
    </row>
    <row r="556" spans="1:9" x14ac:dyDescent="0.25">
      <c r="A556" s="21" t="s">
        <v>9</v>
      </c>
      <c r="B556" s="227"/>
      <c r="C556" s="228"/>
      <c r="D556" s="228"/>
      <c r="E556" s="229"/>
      <c r="F556" s="22">
        <v>0</v>
      </c>
      <c r="G556" s="227"/>
      <c r="H556" s="229"/>
      <c r="I556" s="24">
        <f t="shared" si="74"/>
        <v>0</v>
      </c>
    </row>
    <row r="557" spans="1:9" x14ac:dyDescent="0.25">
      <c r="A557" s="29" t="s">
        <v>10</v>
      </c>
      <c r="B557" s="227"/>
      <c r="C557" s="228"/>
      <c r="D557" s="228"/>
      <c r="E557" s="229"/>
      <c r="F557" s="18">
        <v>0</v>
      </c>
      <c r="G557" s="227"/>
      <c r="H557" s="229"/>
      <c r="I557" s="16">
        <f t="shared" si="74"/>
        <v>0</v>
      </c>
    </row>
    <row r="558" spans="1:9" x14ac:dyDescent="0.25">
      <c r="A558" s="21" t="s">
        <v>11</v>
      </c>
      <c r="B558" s="227"/>
      <c r="C558" s="228"/>
      <c r="D558" s="228"/>
      <c r="E558" s="229"/>
      <c r="F558" s="22">
        <v>3.292841292654245</v>
      </c>
      <c r="G558" s="227"/>
      <c r="H558" s="229"/>
      <c r="I558" s="24">
        <f t="shared" si="74"/>
        <v>3.292841292654245</v>
      </c>
    </row>
    <row r="559" spans="1:9" x14ac:dyDescent="0.25">
      <c r="A559" s="29" t="s">
        <v>12</v>
      </c>
      <c r="B559" s="227"/>
      <c r="C559" s="228"/>
      <c r="D559" s="228"/>
      <c r="E559" s="229"/>
      <c r="F559" s="18">
        <v>0</v>
      </c>
      <c r="G559" s="227"/>
      <c r="H559" s="229"/>
      <c r="I559" s="16">
        <f t="shared" si="74"/>
        <v>0</v>
      </c>
    </row>
    <row r="560" spans="1:9" x14ac:dyDescent="0.25">
      <c r="A560" s="21" t="s">
        <v>13</v>
      </c>
      <c r="B560" s="227"/>
      <c r="C560" s="228"/>
      <c r="D560" s="228"/>
      <c r="E560" s="229"/>
      <c r="F560" s="22">
        <v>0</v>
      </c>
      <c r="G560" s="227"/>
      <c r="H560" s="229"/>
      <c r="I560" s="24">
        <f>+F560</f>
        <v>0</v>
      </c>
    </row>
    <row r="561" spans="1:9" x14ac:dyDescent="0.25">
      <c r="A561" s="29" t="s">
        <v>14</v>
      </c>
      <c r="B561" s="227"/>
      <c r="C561" s="228"/>
      <c r="D561" s="228"/>
      <c r="E561" s="229"/>
      <c r="F561" s="18">
        <v>0</v>
      </c>
      <c r="G561" s="227"/>
      <c r="H561" s="229"/>
      <c r="I561" s="16">
        <f t="shared" si="74"/>
        <v>0</v>
      </c>
    </row>
    <row r="562" spans="1:9" x14ac:dyDescent="0.25">
      <c r="A562" s="21" t="s">
        <v>15</v>
      </c>
      <c r="B562" s="227"/>
      <c r="C562" s="228"/>
      <c r="D562" s="228"/>
      <c r="E562" s="229"/>
      <c r="F562" s="22">
        <v>0</v>
      </c>
      <c r="G562" s="227"/>
      <c r="H562" s="229"/>
      <c r="I562" s="24">
        <f t="shared" si="74"/>
        <v>0</v>
      </c>
    </row>
    <row r="563" spans="1:9" x14ac:dyDescent="0.25">
      <c r="A563" s="29" t="s">
        <v>16</v>
      </c>
      <c r="B563" s="227"/>
      <c r="C563" s="228"/>
      <c r="D563" s="228"/>
      <c r="E563" s="229"/>
      <c r="F563" s="18">
        <v>0</v>
      </c>
      <c r="G563" s="227"/>
      <c r="H563" s="229"/>
      <c r="I563" s="16">
        <f t="shared" si="74"/>
        <v>0</v>
      </c>
    </row>
    <row r="564" spans="1:9" x14ac:dyDescent="0.25">
      <c r="A564" s="21" t="s">
        <v>17</v>
      </c>
      <c r="B564" s="227"/>
      <c r="C564" s="228"/>
      <c r="D564" s="228"/>
      <c r="E564" s="229"/>
      <c r="F564" s="22">
        <v>0</v>
      </c>
      <c r="G564" s="227"/>
      <c r="H564" s="229"/>
      <c r="I564" s="24">
        <f t="shared" si="74"/>
        <v>0</v>
      </c>
    </row>
    <row r="565" spans="1:9" x14ac:dyDescent="0.25">
      <c r="A565" s="29" t="s">
        <v>136</v>
      </c>
      <c r="B565" s="227"/>
      <c r="C565" s="228"/>
      <c r="D565" s="228"/>
      <c r="E565" s="229"/>
      <c r="F565" s="18">
        <v>0</v>
      </c>
      <c r="G565" s="227"/>
      <c r="H565" s="229"/>
      <c r="I565" s="16">
        <f t="shared" si="74"/>
        <v>0</v>
      </c>
    </row>
    <row r="566" spans="1:9" x14ac:dyDescent="0.25">
      <c r="A566" s="21" t="s">
        <v>18</v>
      </c>
      <c r="B566" s="227"/>
      <c r="C566" s="228"/>
      <c r="D566" s="228"/>
      <c r="E566" s="229"/>
      <c r="F566" s="22">
        <v>0</v>
      </c>
      <c r="G566" s="227"/>
      <c r="H566" s="229"/>
      <c r="I566" s="24">
        <f>+F566</f>
        <v>0</v>
      </c>
    </row>
    <row r="567" spans="1:9" x14ac:dyDescent="0.25">
      <c r="A567" s="29" t="s">
        <v>19</v>
      </c>
      <c r="B567" s="227"/>
      <c r="C567" s="228"/>
      <c r="D567" s="228"/>
      <c r="E567" s="229"/>
      <c r="F567" s="18">
        <v>0</v>
      </c>
      <c r="G567" s="227"/>
      <c r="H567" s="229"/>
      <c r="I567" s="16">
        <f>+F567</f>
        <v>0</v>
      </c>
    </row>
    <row r="568" spans="1:9" x14ac:dyDescent="0.25">
      <c r="A568" s="21" t="s">
        <v>20</v>
      </c>
      <c r="B568" s="227"/>
      <c r="C568" s="228"/>
      <c r="D568" s="228"/>
      <c r="E568" s="229"/>
      <c r="F568" s="22">
        <v>0</v>
      </c>
      <c r="G568" s="227"/>
      <c r="H568" s="229"/>
      <c r="I568" s="24">
        <f t="shared" si="74"/>
        <v>0</v>
      </c>
    </row>
    <row r="569" spans="1:9" x14ac:dyDescent="0.25">
      <c r="A569" s="32" t="s">
        <v>58</v>
      </c>
      <c r="B569" s="227"/>
      <c r="C569" s="228"/>
      <c r="D569" s="228"/>
      <c r="E569" s="229"/>
      <c r="F569" s="18">
        <v>0</v>
      </c>
      <c r="G569" s="227"/>
      <c r="H569" s="229"/>
      <c r="I569" s="16">
        <f t="shared" si="74"/>
        <v>0</v>
      </c>
    </row>
    <row r="570" spans="1:9" x14ac:dyDescent="0.25">
      <c r="A570" s="21" t="s">
        <v>21</v>
      </c>
      <c r="B570" s="227"/>
      <c r="C570" s="228"/>
      <c r="D570" s="228"/>
      <c r="E570" s="229"/>
      <c r="F570" s="22">
        <v>0</v>
      </c>
      <c r="G570" s="227"/>
      <c r="H570" s="229"/>
      <c r="I570" s="24">
        <f t="shared" si="74"/>
        <v>0</v>
      </c>
    </row>
    <row r="571" spans="1:9" x14ac:dyDescent="0.25">
      <c r="A571" s="32" t="s">
        <v>22</v>
      </c>
      <c r="B571" s="227"/>
      <c r="C571" s="228"/>
      <c r="D571" s="228"/>
      <c r="E571" s="229"/>
      <c r="F571" s="18">
        <v>0</v>
      </c>
      <c r="G571" s="227"/>
      <c r="H571" s="229"/>
      <c r="I571" s="16">
        <f t="shared" si="74"/>
        <v>0</v>
      </c>
    </row>
    <row r="572" spans="1:9" x14ac:dyDescent="0.25">
      <c r="A572" s="21" t="s">
        <v>23</v>
      </c>
      <c r="B572" s="227"/>
      <c r="C572" s="228"/>
      <c r="D572" s="228"/>
      <c r="E572" s="229"/>
      <c r="F572" s="22">
        <v>0</v>
      </c>
      <c r="G572" s="227"/>
      <c r="H572" s="229"/>
      <c r="I572" s="24">
        <f t="shared" si="74"/>
        <v>0</v>
      </c>
    </row>
    <row r="573" spans="1:9" ht="14.4" thickBot="1" x14ac:dyDescent="0.3">
      <c r="A573" s="32" t="s">
        <v>24</v>
      </c>
      <c r="B573" s="230"/>
      <c r="C573" s="231"/>
      <c r="D573" s="231"/>
      <c r="E573" s="232"/>
      <c r="F573" s="18">
        <v>0</v>
      </c>
      <c r="G573" s="230"/>
      <c r="H573" s="232"/>
      <c r="I573" s="16">
        <f t="shared" si="74"/>
        <v>0</v>
      </c>
    </row>
    <row r="574" spans="1:9" x14ac:dyDescent="0.25">
      <c r="A574" s="56" t="s">
        <v>25</v>
      </c>
      <c r="B574" s="129">
        <v>0</v>
      </c>
      <c r="C574" s="129">
        <v>0</v>
      </c>
      <c r="D574" s="129">
        <v>0</v>
      </c>
      <c r="E574" s="129">
        <v>0</v>
      </c>
      <c r="F574" s="129">
        <f>SUM(F553:F573)</f>
        <v>3.292841292654245</v>
      </c>
      <c r="G574" s="129">
        <v>0</v>
      </c>
      <c r="H574" s="129">
        <v>0</v>
      </c>
      <c r="I574" s="131">
        <v>3.292841292654245</v>
      </c>
    </row>
    <row r="575" spans="1:9" ht="15" thickBot="1" x14ac:dyDescent="0.35">
      <c r="A575" s="61" t="s">
        <v>86</v>
      </c>
      <c r="B575" s="98">
        <f>IF($I574=0,"-",B574/$I574)</f>
        <v>0</v>
      </c>
      <c r="C575" s="98">
        <f t="shared" ref="C575:H575" si="75">IF($I574=0,"-",C574/$I574)</f>
        <v>0</v>
      </c>
      <c r="D575" s="98">
        <f t="shared" si="75"/>
        <v>0</v>
      </c>
      <c r="E575" s="98">
        <f t="shared" si="75"/>
        <v>0</v>
      </c>
      <c r="F575" s="98">
        <f t="shared" si="75"/>
        <v>1</v>
      </c>
      <c r="G575" s="98">
        <f t="shared" si="75"/>
        <v>0</v>
      </c>
      <c r="H575" s="98">
        <f t="shared" si="75"/>
        <v>0</v>
      </c>
      <c r="I575" s="100">
        <f>SUM(B575:H575)</f>
        <v>1</v>
      </c>
    </row>
    <row r="576" spans="1:9" ht="14.4" thickBot="1" x14ac:dyDescent="0.3">
      <c r="A576" s="105"/>
      <c r="B576" s="105"/>
      <c r="C576" s="105"/>
      <c r="D576" s="105"/>
      <c r="E576" s="105"/>
      <c r="F576" s="105"/>
      <c r="G576" s="105"/>
      <c r="H576" s="105"/>
      <c r="I576" s="105"/>
    </row>
    <row r="577" spans="1:9" ht="27.6" x14ac:dyDescent="0.25">
      <c r="A577" s="244" t="s">
        <v>47</v>
      </c>
      <c r="B577" s="8" t="s">
        <v>0</v>
      </c>
      <c r="C577" s="8" t="s">
        <v>1</v>
      </c>
      <c r="D577" s="8" t="s">
        <v>2</v>
      </c>
      <c r="E577" s="8" t="s">
        <v>3</v>
      </c>
      <c r="F577" s="8" t="s">
        <v>26</v>
      </c>
      <c r="G577" s="8" t="s">
        <v>4</v>
      </c>
      <c r="H577" s="8" t="s">
        <v>85</v>
      </c>
      <c r="I577" s="9" t="s">
        <v>5</v>
      </c>
    </row>
    <row r="578" spans="1:9" x14ac:dyDescent="0.25">
      <c r="A578" s="245" t="s">
        <v>47</v>
      </c>
      <c r="B578" s="204" t="s">
        <v>66</v>
      </c>
      <c r="C578" s="205"/>
      <c r="D578" s="205"/>
      <c r="E578" s="205"/>
      <c r="F578" s="205"/>
      <c r="G578" s="205"/>
      <c r="H578" s="205"/>
      <c r="I578" s="206"/>
    </row>
    <row r="579" spans="1:9" x14ac:dyDescent="0.25">
      <c r="A579" s="13" t="s">
        <v>6</v>
      </c>
      <c r="B579" s="14">
        <v>7.5587962300604312</v>
      </c>
      <c r="C579" s="14">
        <v>0</v>
      </c>
      <c r="D579" s="14">
        <v>1.4412037699395679</v>
      </c>
      <c r="E579" s="14">
        <v>0</v>
      </c>
      <c r="F579" s="213"/>
      <c r="G579" s="14">
        <v>0</v>
      </c>
      <c r="H579" s="15">
        <v>0</v>
      </c>
      <c r="I579" s="16">
        <f>SUM(B579:H579)</f>
        <v>9</v>
      </c>
    </row>
    <row r="580" spans="1:9" x14ac:dyDescent="0.25">
      <c r="A580" s="21" t="s">
        <v>7</v>
      </c>
      <c r="B580" s="22">
        <v>2.2924270770395498</v>
      </c>
      <c r="C580" s="22">
        <v>0</v>
      </c>
      <c r="D580" s="22">
        <v>0.70757292296045005</v>
      </c>
      <c r="E580" s="22">
        <v>0</v>
      </c>
      <c r="F580" s="214"/>
      <c r="G580" s="22">
        <v>0</v>
      </c>
      <c r="H580" s="23">
        <v>0</v>
      </c>
      <c r="I580" s="24">
        <f t="shared" ref="I580:I599" si="76">SUM(B580:H580)</f>
        <v>3</v>
      </c>
    </row>
    <row r="581" spans="1:9" x14ac:dyDescent="0.25">
      <c r="A581" s="29" t="s">
        <v>8</v>
      </c>
      <c r="B581" s="18">
        <v>3.2180089129035907</v>
      </c>
      <c r="C581" s="18">
        <v>0</v>
      </c>
      <c r="D581" s="18">
        <v>0.78199108709640919</v>
      </c>
      <c r="E581" s="18">
        <v>0</v>
      </c>
      <c r="F581" s="214"/>
      <c r="G581" s="18">
        <v>0</v>
      </c>
      <c r="H581" s="30">
        <v>0</v>
      </c>
      <c r="I581" s="16">
        <f t="shared" si="76"/>
        <v>4</v>
      </c>
    </row>
    <row r="582" spans="1:9" x14ac:dyDescent="0.25">
      <c r="A582" s="21" t="s">
        <v>9</v>
      </c>
      <c r="B582" s="22">
        <v>8</v>
      </c>
      <c r="C582" s="22">
        <v>0</v>
      </c>
      <c r="D582" s="22">
        <v>0</v>
      </c>
      <c r="E582" s="22">
        <v>0</v>
      </c>
      <c r="F582" s="214"/>
      <c r="G582" s="22">
        <v>0</v>
      </c>
      <c r="H582" s="23">
        <v>0</v>
      </c>
      <c r="I582" s="24">
        <f t="shared" si="76"/>
        <v>8</v>
      </c>
    </row>
    <row r="583" spans="1:9" x14ac:dyDescent="0.25">
      <c r="A583" s="29" t="s">
        <v>10</v>
      </c>
      <c r="B583" s="18">
        <v>0</v>
      </c>
      <c r="C583" s="18">
        <v>0</v>
      </c>
      <c r="D583" s="18">
        <v>0</v>
      </c>
      <c r="E583" s="18">
        <v>0</v>
      </c>
      <c r="F583" s="214"/>
      <c r="G583" s="18">
        <v>0</v>
      </c>
      <c r="H583" s="30">
        <v>0</v>
      </c>
      <c r="I583" s="16">
        <f t="shared" si="76"/>
        <v>0</v>
      </c>
    </row>
    <row r="584" spans="1:9" x14ac:dyDescent="0.25">
      <c r="A584" s="21" t="s">
        <v>11</v>
      </c>
      <c r="B584" s="22">
        <v>0</v>
      </c>
      <c r="C584" s="22">
        <v>0</v>
      </c>
      <c r="D584" s="22">
        <v>1.1781984902786029E-2</v>
      </c>
      <c r="E584" s="22">
        <v>0.34447589007782692</v>
      </c>
      <c r="F584" s="214"/>
      <c r="G584" s="22">
        <v>0</v>
      </c>
      <c r="H584" s="23">
        <v>0</v>
      </c>
      <c r="I584" s="24">
        <f t="shared" si="76"/>
        <v>0.35625787498061295</v>
      </c>
    </row>
    <row r="585" spans="1:9" x14ac:dyDescent="0.25">
      <c r="A585" s="29" t="s">
        <v>12</v>
      </c>
      <c r="B585" s="18">
        <v>0</v>
      </c>
      <c r="C585" s="18">
        <v>0</v>
      </c>
      <c r="D585" s="18">
        <v>0</v>
      </c>
      <c r="E585" s="18">
        <v>16</v>
      </c>
      <c r="F585" s="214"/>
      <c r="G585" s="18">
        <v>0</v>
      </c>
      <c r="H585" s="30">
        <v>0</v>
      </c>
      <c r="I585" s="16">
        <f t="shared" si="76"/>
        <v>16</v>
      </c>
    </row>
    <row r="586" spans="1:9" x14ac:dyDescent="0.25">
      <c r="A586" s="21" t="s">
        <v>13</v>
      </c>
      <c r="B586" s="22">
        <v>0</v>
      </c>
      <c r="C586" s="22">
        <v>0</v>
      </c>
      <c r="D586" s="22">
        <v>2.6749202115777488E-2</v>
      </c>
      <c r="E586" s="22">
        <v>12.478092315569411</v>
      </c>
      <c r="F586" s="214"/>
      <c r="G586" s="22">
        <v>0</v>
      </c>
      <c r="H586" s="23">
        <v>0</v>
      </c>
      <c r="I586" s="24">
        <f t="shared" si="76"/>
        <v>12.504841517685188</v>
      </c>
    </row>
    <row r="587" spans="1:9" x14ac:dyDescent="0.25">
      <c r="A587" s="29" t="s">
        <v>14</v>
      </c>
      <c r="B587" s="18">
        <v>124.86452118157285</v>
      </c>
      <c r="C587" s="18">
        <v>1.8949246085246658</v>
      </c>
      <c r="D587" s="18">
        <v>2.2405542099024793</v>
      </c>
      <c r="E587" s="18">
        <v>0</v>
      </c>
      <c r="F587" s="214"/>
      <c r="G587" s="18">
        <v>0</v>
      </c>
      <c r="H587" s="30">
        <v>0</v>
      </c>
      <c r="I587" s="16">
        <f t="shared" si="76"/>
        <v>129</v>
      </c>
    </row>
    <row r="588" spans="1:9" x14ac:dyDescent="0.25">
      <c r="A588" s="21" t="s">
        <v>15</v>
      </c>
      <c r="B588" s="22">
        <v>162.5893991209096</v>
      </c>
      <c r="C588" s="22">
        <v>19.693608289328449</v>
      </c>
      <c r="D588" s="22">
        <v>4.2463736369689977</v>
      </c>
      <c r="E588" s="22">
        <v>9.4706189527929574</v>
      </c>
      <c r="F588" s="214"/>
      <c r="G588" s="22">
        <v>0</v>
      </c>
      <c r="H588" s="23">
        <v>0</v>
      </c>
      <c r="I588" s="24">
        <f t="shared" si="76"/>
        <v>196</v>
      </c>
    </row>
    <row r="589" spans="1:9" x14ac:dyDescent="0.25">
      <c r="A589" s="29" t="s">
        <v>16</v>
      </c>
      <c r="B589" s="18">
        <v>78.285675247748799</v>
      </c>
      <c r="C589" s="18">
        <v>0.42417485959582912</v>
      </c>
      <c r="D589" s="18">
        <v>9.9357368585775063</v>
      </c>
      <c r="E589" s="18">
        <v>1.3544130340778631</v>
      </c>
      <c r="F589" s="214"/>
      <c r="G589" s="18">
        <v>0</v>
      </c>
      <c r="H589" s="30">
        <v>0</v>
      </c>
      <c r="I589" s="16">
        <f t="shared" si="76"/>
        <v>89.999999999999986</v>
      </c>
    </row>
    <row r="590" spans="1:9" x14ac:dyDescent="0.25">
      <c r="A590" s="21" t="s">
        <v>17</v>
      </c>
      <c r="B590" s="22">
        <v>0</v>
      </c>
      <c r="C590" s="22">
        <v>0</v>
      </c>
      <c r="D590" s="22">
        <v>0</v>
      </c>
      <c r="E590" s="22">
        <v>0</v>
      </c>
      <c r="F590" s="214"/>
      <c r="G590" s="22">
        <v>0</v>
      </c>
      <c r="H590" s="23">
        <v>0</v>
      </c>
      <c r="I590" s="24">
        <f t="shared" si="76"/>
        <v>0</v>
      </c>
    </row>
    <row r="591" spans="1:9" x14ac:dyDescent="0.25">
      <c r="A591" s="29" t="s">
        <v>136</v>
      </c>
      <c r="B591" s="18">
        <v>323.02894999646071</v>
      </c>
      <c r="C591" s="18">
        <v>50.905093236377368</v>
      </c>
      <c r="D591" s="18">
        <v>9.9280812805622745</v>
      </c>
      <c r="E591" s="18">
        <v>7.817564076791518</v>
      </c>
      <c r="F591" s="214"/>
      <c r="G591" s="18">
        <v>0</v>
      </c>
      <c r="H591" s="30">
        <v>0</v>
      </c>
      <c r="I591" s="16">
        <f t="shared" si="76"/>
        <v>391.67968859019186</v>
      </c>
    </row>
    <row r="592" spans="1:9" x14ac:dyDescent="0.25">
      <c r="A592" s="21" t="s">
        <v>18</v>
      </c>
      <c r="B592" s="22">
        <v>0</v>
      </c>
      <c r="C592" s="22">
        <v>0</v>
      </c>
      <c r="D592" s="22">
        <v>0</v>
      </c>
      <c r="E592" s="22">
        <v>0</v>
      </c>
      <c r="F592" s="214"/>
      <c r="G592" s="22">
        <v>0</v>
      </c>
      <c r="H592" s="23">
        <v>0</v>
      </c>
      <c r="I592" s="24">
        <f t="shared" si="76"/>
        <v>0</v>
      </c>
    </row>
    <row r="593" spans="1:9" x14ac:dyDescent="0.25">
      <c r="A593" s="29" t="s">
        <v>19</v>
      </c>
      <c r="B593" s="18">
        <v>0</v>
      </c>
      <c r="C593" s="18">
        <v>0</v>
      </c>
      <c r="D593" s="18">
        <v>0</v>
      </c>
      <c r="E593" s="18">
        <v>0</v>
      </c>
      <c r="F593" s="214"/>
      <c r="G593" s="18">
        <v>0</v>
      </c>
      <c r="H593" s="30">
        <v>0</v>
      </c>
      <c r="I593" s="16">
        <f t="shared" si="76"/>
        <v>0</v>
      </c>
    </row>
    <row r="594" spans="1:9" x14ac:dyDescent="0.25">
      <c r="A594" s="21" t="s">
        <v>20</v>
      </c>
      <c r="B594" s="22">
        <v>8.8367302952351476</v>
      </c>
      <c r="C594" s="22">
        <v>0</v>
      </c>
      <c r="D594" s="22">
        <v>0.16326970476485314</v>
      </c>
      <c r="E594" s="22">
        <v>0</v>
      </c>
      <c r="F594" s="214"/>
      <c r="G594" s="22">
        <v>0</v>
      </c>
      <c r="H594" s="23">
        <v>0</v>
      </c>
      <c r="I594" s="24">
        <f t="shared" si="76"/>
        <v>9</v>
      </c>
    </row>
    <row r="595" spans="1:9" x14ac:dyDescent="0.25">
      <c r="A595" s="32" t="s">
        <v>58</v>
      </c>
      <c r="B595" s="18">
        <v>24.622792569511546</v>
      </c>
      <c r="C595" s="18">
        <v>0</v>
      </c>
      <c r="D595" s="18">
        <v>4.3772074304884514</v>
      </c>
      <c r="E595" s="18">
        <v>0</v>
      </c>
      <c r="F595" s="214"/>
      <c r="G595" s="18">
        <v>0</v>
      </c>
      <c r="H595" s="30">
        <v>0</v>
      </c>
      <c r="I595" s="16">
        <f t="shared" si="76"/>
        <v>28.999999999999996</v>
      </c>
    </row>
    <row r="596" spans="1:9" x14ac:dyDescent="0.25">
      <c r="A596" s="21" t="s">
        <v>21</v>
      </c>
      <c r="B596" s="22">
        <v>23.784555379525319</v>
      </c>
      <c r="C596" s="22">
        <v>0</v>
      </c>
      <c r="D596" s="22">
        <v>1.4670127804746824</v>
      </c>
      <c r="E596" s="22">
        <v>0</v>
      </c>
      <c r="F596" s="214"/>
      <c r="G596" s="22">
        <v>0</v>
      </c>
      <c r="H596" s="23">
        <v>0</v>
      </c>
      <c r="I596" s="24">
        <f t="shared" si="76"/>
        <v>25.251568160000001</v>
      </c>
    </row>
    <row r="597" spans="1:9" x14ac:dyDescent="0.25">
      <c r="A597" s="32" t="s">
        <v>22</v>
      </c>
      <c r="B597" s="18">
        <v>69.23114759542122</v>
      </c>
      <c r="C597" s="18">
        <v>0</v>
      </c>
      <c r="D597" s="18">
        <v>0</v>
      </c>
      <c r="E597" s="18">
        <v>0</v>
      </c>
      <c r="F597" s="214"/>
      <c r="G597" s="18">
        <v>0</v>
      </c>
      <c r="H597" s="30">
        <v>0</v>
      </c>
      <c r="I597" s="16">
        <f t="shared" si="76"/>
        <v>69.23114759542122</v>
      </c>
    </row>
    <row r="598" spans="1:9" x14ac:dyDescent="0.25">
      <c r="A598" s="21" t="s">
        <v>23</v>
      </c>
      <c r="B598" s="22">
        <v>95.820530933458173</v>
      </c>
      <c r="C598" s="22">
        <v>0.60748506654181911</v>
      </c>
      <c r="D598" s="22">
        <v>0</v>
      </c>
      <c r="E598" s="22">
        <v>0</v>
      </c>
      <c r="F598" s="214"/>
      <c r="G598" s="22">
        <v>0</v>
      </c>
      <c r="H598" s="23">
        <v>0</v>
      </c>
      <c r="I598" s="24">
        <f t="shared" si="76"/>
        <v>96.428015999999985</v>
      </c>
    </row>
    <row r="599" spans="1:9" ht="14.4" thickBot="1" x14ac:dyDescent="0.3">
      <c r="A599" s="32" t="s">
        <v>24</v>
      </c>
      <c r="B599" s="18">
        <v>120.36282327491864</v>
      </c>
      <c r="C599" s="18">
        <v>0</v>
      </c>
      <c r="D599" s="18">
        <v>265.46376638133921</v>
      </c>
      <c r="E599" s="18">
        <v>58.498501767485884</v>
      </c>
      <c r="F599" s="215"/>
      <c r="G599" s="18">
        <v>181.8727610860106</v>
      </c>
      <c r="H599" s="30">
        <v>4.7347490245713331E-2</v>
      </c>
      <c r="I599" s="16">
        <f t="shared" si="76"/>
        <v>626.24519999999995</v>
      </c>
    </row>
    <row r="600" spans="1:9" x14ac:dyDescent="0.25">
      <c r="A600" s="128" t="s">
        <v>25</v>
      </c>
      <c r="B600" s="129">
        <f>SUM(B579:B599)</f>
        <v>1052.4963578147656</v>
      </c>
      <c r="C600" s="129">
        <f t="shared" ref="C600:I600" si="77">SUM(C579:C599)</f>
        <v>73.525286060368131</v>
      </c>
      <c r="D600" s="129">
        <f t="shared" si="77"/>
        <v>300.79130125009345</v>
      </c>
      <c r="E600" s="129">
        <f t="shared" si="77"/>
        <v>105.96366603679546</v>
      </c>
      <c r="F600" s="129">
        <f t="shared" si="77"/>
        <v>0</v>
      </c>
      <c r="G600" s="129">
        <f t="shared" si="77"/>
        <v>181.8727610860106</v>
      </c>
      <c r="H600" s="129">
        <f t="shared" si="77"/>
        <v>4.7347490245713331E-2</v>
      </c>
      <c r="I600" s="129">
        <f t="shared" si="77"/>
        <v>1714.6967197382787</v>
      </c>
    </row>
    <row r="601" spans="1:9" ht="15" thickBot="1" x14ac:dyDescent="0.35">
      <c r="A601" s="61" t="s">
        <v>86</v>
      </c>
      <c r="B601" s="98">
        <f>IF($I600=0,"-",B600/$I600)</f>
        <v>0.61380904605416897</v>
      </c>
      <c r="C601" s="98">
        <f t="shared" ref="C601:H601" si="78">IF($I600=0,"-",C600/$I600)</f>
        <v>4.2879469712632678E-2</v>
      </c>
      <c r="D601" s="98">
        <f t="shared" si="78"/>
        <v>0.17541953500442017</v>
      </c>
      <c r="E601" s="98">
        <f t="shared" si="78"/>
        <v>6.1797322416858147E-2</v>
      </c>
      <c r="F601" s="98">
        <f t="shared" si="78"/>
        <v>0</v>
      </c>
      <c r="G601" s="98">
        <f t="shared" si="78"/>
        <v>0.10606701406285457</v>
      </c>
      <c r="H601" s="98">
        <f t="shared" si="78"/>
        <v>2.7612749065584133E-5</v>
      </c>
      <c r="I601" s="100">
        <f>SUM(B601:H601)</f>
        <v>1</v>
      </c>
    </row>
    <row r="602" spans="1:9" ht="14.4" thickBot="1" x14ac:dyDescent="0.3">
      <c r="A602" s="105"/>
      <c r="B602" s="105"/>
      <c r="C602" s="105"/>
      <c r="D602" s="105"/>
      <c r="E602" s="105"/>
      <c r="F602" s="105"/>
      <c r="G602" s="105"/>
      <c r="H602" s="105"/>
      <c r="I602" s="105"/>
    </row>
    <row r="603" spans="1:9" ht="27.6" x14ac:dyDescent="0.25">
      <c r="A603" s="216" t="s">
        <v>48</v>
      </c>
      <c r="B603" s="8" t="s">
        <v>0</v>
      </c>
      <c r="C603" s="8" t="s">
        <v>27</v>
      </c>
      <c r="D603" s="8" t="s">
        <v>28</v>
      </c>
      <c r="E603" s="8" t="s">
        <v>29</v>
      </c>
      <c r="F603" s="8" t="s">
        <v>26</v>
      </c>
      <c r="G603" s="8" t="s">
        <v>4</v>
      </c>
      <c r="H603" s="8" t="s">
        <v>85</v>
      </c>
      <c r="I603" s="9" t="s">
        <v>5</v>
      </c>
    </row>
    <row r="604" spans="1:9" x14ac:dyDescent="0.25">
      <c r="A604" s="217" t="s">
        <v>48</v>
      </c>
      <c r="B604" s="204" t="s">
        <v>66</v>
      </c>
      <c r="C604" s="205"/>
      <c r="D604" s="205"/>
      <c r="E604" s="205"/>
      <c r="F604" s="205"/>
      <c r="G604" s="205"/>
      <c r="H604" s="205"/>
      <c r="I604" s="206"/>
    </row>
    <row r="605" spans="1:9" x14ac:dyDescent="0.25">
      <c r="A605" s="13" t="s">
        <v>6</v>
      </c>
      <c r="B605" s="14">
        <v>387.50400000000002</v>
      </c>
      <c r="C605" s="14">
        <v>0</v>
      </c>
      <c r="D605" s="14">
        <v>26.496000000000002</v>
      </c>
      <c r="E605" s="14">
        <v>0</v>
      </c>
      <c r="F605" s="213"/>
      <c r="G605" s="14">
        <v>0</v>
      </c>
      <c r="H605" s="15">
        <v>0</v>
      </c>
      <c r="I605" s="16">
        <f>SUM(B605:H605)</f>
        <v>414</v>
      </c>
    </row>
    <row r="606" spans="1:9" x14ac:dyDescent="0.25">
      <c r="A606" s="21" t="s">
        <v>7</v>
      </c>
      <c r="B606" s="22">
        <v>34.631999999999998</v>
      </c>
      <c r="C606" s="22">
        <v>0</v>
      </c>
      <c r="D606" s="22">
        <v>2.3679999999999999</v>
      </c>
      <c r="E606" s="22">
        <v>0</v>
      </c>
      <c r="F606" s="214"/>
      <c r="G606" s="22">
        <v>0</v>
      </c>
      <c r="H606" s="23">
        <v>0</v>
      </c>
      <c r="I606" s="24">
        <f t="shared" ref="I606:I625" si="79">SUM(B606:H606)</f>
        <v>37</v>
      </c>
    </row>
    <row r="607" spans="1:9" x14ac:dyDescent="0.25">
      <c r="A607" s="29" t="s">
        <v>8</v>
      </c>
      <c r="B607" s="18">
        <v>42.12</v>
      </c>
      <c r="C607" s="18">
        <v>0</v>
      </c>
      <c r="D607" s="18">
        <v>2.88</v>
      </c>
      <c r="E607" s="18">
        <v>0</v>
      </c>
      <c r="F607" s="214"/>
      <c r="G607" s="18">
        <v>0</v>
      </c>
      <c r="H607" s="30">
        <v>0</v>
      </c>
      <c r="I607" s="16">
        <f t="shared" si="79"/>
        <v>45</v>
      </c>
    </row>
    <row r="608" spans="1:9" x14ac:dyDescent="0.25">
      <c r="A608" s="21" t="s">
        <v>9</v>
      </c>
      <c r="B608" s="22">
        <v>320.11199999999997</v>
      </c>
      <c r="C608" s="22">
        <v>0</v>
      </c>
      <c r="D608" s="22">
        <v>21.888000000000002</v>
      </c>
      <c r="E608" s="22">
        <v>0</v>
      </c>
      <c r="F608" s="214"/>
      <c r="G608" s="22">
        <v>0</v>
      </c>
      <c r="H608" s="23">
        <v>0</v>
      </c>
      <c r="I608" s="24">
        <f t="shared" si="79"/>
        <v>341.99999999999994</v>
      </c>
    </row>
    <row r="609" spans="1:9" x14ac:dyDescent="0.25">
      <c r="A609" s="29" t="s">
        <v>10</v>
      </c>
      <c r="B609" s="18">
        <v>0</v>
      </c>
      <c r="C609" s="18">
        <v>0</v>
      </c>
      <c r="D609" s="18">
        <v>0</v>
      </c>
      <c r="E609" s="18">
        <v>0</v>
      </c>
      <c r="F609" s="214"/>
      <c r="G609" s="18">
        <v>0</v>
      </c>
      <c r="H609" s="30">
        <v>0</v>
      </c>
      <c r="I609" s="16">
        <f t="shared" si="79"/>
        <v>0</v>
      </c>
    </row>
    <row r="610" spans="1:9" x14ac:dyDescent="0.25">
      <c r="A610" s="21" t="s">
        <v>11</v>
      </c>
      <c r="B610" s="22">
        <v>0</v>
      </c>
      <c r="C610" s="22">
        <v>0</v>
      </c>
      <c r="D610" s="22">
        <v>0</v>
      </c>
      <c r="E610" s="22">
        <v>0</v>
      </c>
      <c r="F610" s="214"/>
      <c r="G610" s="22">
        <v>0</v>
      </c>
      <c r="H610" s="23">
        <v>0</v>
      </c>
      <c r="I610" s="24">
        <f t="shared" si="79"/>
        <v>0</v>
      </c>
    </row>
    <row r="611" spans="1:9" x14ac:dyDescent="0.25">
      <c r="A611" s="29" t="s">
        <v>12</v>
      </c>
      <c r="B611" s="18">
        <v>0</v>
      </c>
      <c r="C611" s="18">
        <v>0</v>
      </c>
      <c r="D611" s="18">
        <v>0</v>
      </c>
      <c r="E611" s="18">
        <v>0</v>
      </c>
      <c r="F611" s="214"/>
      <c r="G611" s="18">
        <v>0</v>
      </c>
      <c r="H611" s="30">
        <v>0</v>
      </c>
      <c r="I611" s="16">
        <f t="shared" si="79"/>
        <v>0</v>
      </c>
    </row>
    <row r="612" spans="1:9" x14ac:dyDescent="0.25">
      <c r="A612" s="21" t="s">
        <v>13</v>
      </c>
      <c r="B612" s="22">
        <v>0</v>
      </c>
      <c r="C612" s="22">
        <v>0</v>
      </c>
      <c r="D612" s="22">
        <v>0</v>
      </c>
      <c r="E612" s="22">
        <v>0</v>
      </c>
      <c r="F612" s="214"/>
      <c r="G612" s="22">
        <v>0</v>
      </c>
      <c r="H612" s="23">
        <v>0</v>
      </c>
      <c r="I612" s="24">
        <f t="shared" si="79"/>
        <v>0</v>
      </c>
    </row>
    <row r="613" spans="1:9" x14ac:dyDescent="0.25">
      <c r="A613" s="29" t="s">
        <v>14</v>
      </c>
      <c r="B613" s="18">
        <v>2427.8130000000001</v>
      </c>
      <c r="C613" s="18">
        <v>0</v>
      </c>
      <c r="D613" s="18">
        <v>191.18699999999998</v>
      </c>
      <c r="E613" s="18">
        <v>0</v>
      </c>
      <c r="F613" s="214"/>
      <c r="G613" s="18">
        <v>0</v>
      </c>
      <c r="H613" s="30">
        <v>0</v>
      </c>
      <c r="I613" s="16">
        <f t="shared" si="79"/>
        <v>2619</v>
      </c>
    </row>
    <row r="614" spans="1:9" x14ac:dyDescent="0.25">
      <c r="A614" s="21" t="s">
        <v>15</v>
      </c>
      <c r="B614" s="22">
        <v>566.39700000000005</v>
      </c>
      <c r="C614" s="22">
        <v>0</v>
      </c>
      <c r="D614" s="22">
        <v>44.602999999999994</v>
      </c>
      <c r="E614" s="22">
        <v>0</v>
      </c>
      <c r="F614" s="214"/>
      <c r="G614" s="22">
        <v>0</v>
      </c>
      <c r="H614" s="23">
        <v>0</v>
      </c>
      <c r="I614" s="24">
        <f t="shared" si="79"/>
        <v>611</v>
      </c>
    </row>
    <row r="615" spans="1:9" x14ac:dyDescent="0.25">
      <c r="A615" s="29" t="s">
        <v>16</v>
      </c>
      <c r="B615" s="18">
        <v>37.08</v>
      </c>
      <c r="C615" s="18">
        <v>0</v>
      </c>
      <c r="D615" s="18">
        <v>2.92</v>
      </c>
      <c r="E615" s="18">
        <v>0</v>
      </c>
      <c r="F615" s="214"/>
      <c r="G615" s="18">
        <v>0</v>
      </c>
      <c r="H615" s="30">
        <v>0</v>
      </c>
      <c r="I615" s="16">
        <f t="shared" si="79"/>
        <v>40</v>
      </c>
    </row>
    <row r="616" spans="1:9" x14ac:dyDescent="0.25">
      <c r="A616" s="21" t="s">
        <v>17</v>
      </c>
      <c r="B616" s="22">
        <v>0</v>
      </c>
      <c r="C616" s="22">
        <v>0</v>
      </c>
      <c r="D616" s="22">
        <v>0</v>
      </c>
      <c r="E616" s="22">
        <v>0</v>
      </c>
      <c r="F616" s="214"/>
      <c r="G616" s="22">
        <v>0</v>
      </c>
      <c r="H616" s="23">
        <v>0</v>
      </c>
      <c r="I616" s="24">
        <f t="shared" si="79"/>
        <v>0</v>
      </c>
    </row>
    <row r="617" spans="1:9" x14ac:dyDescent="0.25">
      <c r="A617" s="29" t="s">
        <v>136</v>
      </c>
      <c r="B617" s="18">
        <v>1224.5762398422019</v>
      </c>
      <c r="C617" s="18">
        <v>0</v>
      </c>
      <c r="D617" s="18">
        <v>386.70828626595846</v>
      </c>
      <c r="E617" s="18">
        <v>0</v>
      </c>
      <c r="F617" s="214"/>
      <c r="G617" s="18">
        <v>0</v>
      </c>
      <c r="H617" s="30">
        <v>0</v>
      </c>
      <c r="I617" s="16">
        <f t="shared" si="79"/>
        <v>1611.2845261081602</v>
      </c>
    </row>
    <row r="618" spans="1:9" x14ac:dyDescent="0.25">
      <c r="A618" s="21" t="s">
        <v>18</v>
      </c>
      <c r="B618" s="22">
        <v>0</v>
      </c>
      <c r="C618" s="22">
        <v>0</v>
      </c>
      <c r="D618" s="22">
        <v>0</v>
      </c>
      <c r="E618" s="22">
        <v>0</v>
      </c>
      <c r="F618" s="214"/>
      <c r="G618" s="22">
        <v>0</v>
      </c>
      <c r="H618" s="23">
        <v>0</v>
      </c>
      <c r="I618" s="24">
        <f t="shared" si="79"/>
        <v>0</v>
      </c>
    </row>
    <row r="619" spans="1:9" x14ac:dyDescent="0.25">
      <c r="A619" s="29" t="s">
        <v>19</v>
      </c>
      <c r="B619" s="18">
        <v>0</v>
      </c>
      <c r="C619" s="18">
        <v>0</v>
      </c>
      <c r="D619" s="18">
        <v>0</v>
      </c>
      <c r="E619" s="18">
        <v>0</v>
      </c>
      <c r="F619" s="214"/>
      <c r="G619" s="18">
        <v>0</v>
      </c>
      <c r="H619" s="30">
        <v>0</v>
      </c>
      <c r="I619" s="16">
        <f t="shared" si="79"/>
        <v>0</v>
      </c>
    </row>
    <row r="620" spans="1:9" x14ac:dyDescent="0.25">
      <c r="A620" s="21" t="s">
        <v>20</v>
      </c>
      <c r="B620" s="22">
        <v>0</v>
      </c>
      <c r="C620" s="22">
        <v>0</v>
      </c>
      <c r="D620" s="22">
        <v>0</v>
      </c>
      <c r="E620" s="22">
        <v>0</v>
      </c>
      <c r="F620" s="214"/>
      <c r="G620" s="22">
        <v>0</v>
      </c>
      <c r="H620" s="23">
        <v>0</v>
      </c>
      <c r="I620" s="24">
        <f t="shared" si="79"/>
        <v>0</v>
      </c>
    </row>
    <row r="621" spans="1:9" x14ac:dyDescent="0.25">
      <c r="A621" s="32" t="s">
        <v>58</v>
      </c>
      <c r="B621" s="18">
        <v>3719.55</v>
      </c>
      <c r="C621" s="18">
        <v>0</v>
      </c>
      <c r="D621" s="18">
        <v>390.45</v>
      </c>
      <c r="E621" s="18">
        <v>0</v>
      </c>
      <c r="F621" s="214"/>
      <c r="G621" s="18">
        <v>0</v>
      </c>
      <c r="H621" s="30">
        <v>0</v>
      </c>
      <c r="I621" s="16">
        <f t="shared" si="79"/>
        <v>4110</v>
      </c>
    </row>
    <row r="622" spans="1:9" x14ac:dyDescent="0.25">
      <c r="A622" s="21" t="s">
        <v>21</v>
      </c>
      <c r="B622" s="22">
        <v>30.206503777199998</v>
      </c>
      <c r="C622" s="22">
        <v>0</v>
      </c>
      <c r="D622" s="22">
        <v>3.1708484628</v>
      </c>
      <c r="E622" s="22">
        <v>0</v>
      </c>
      <c r="F622" s="214"/>
      <c r="G622" s="22">
        <v>0</v>
      </c>
      <c r="H622" s="23">
        <v>0</v>
      </c>
      <c r="I622" s="24">
        <f t="shared" si="79"/>
        <v>33.37735224</v>
      </c>
    </row>
    <row r="623" spans="1:9" x14ac:dyDescent="0.25">
      <c r="A623" s="32" t="s">
        <v>22</v>
      </c>
      <c r="B623" s="18">
        <v>26.12364642889834</v>
      </c>
      <c r="C623" s="18">
        <v>0</v>
      </c>
      <c r="D623" s="18">
        <v>50.45024023120682</v>
      </c>
      <c r="E623" s="18">
        <v>0</v>
      </c>
      <c r="F623" s="214"/>
      <c r="G623" s="18">
        <v>0</v>
      </c>
      <c r="H623" s="30">
        <v>0</v>
      </c>
      <c r="I623" s="16">
        <f t="shared" si="79"/>
        <v>76.57388666010516</v>
      </c>
    </row>
    <row r="624" spans="1:9" x14ac:dyDescent="0.25">
      <c r="A624" s="21" t="s">
        <v>23</v>
      </c>
      <c r="B624" s="22">
        <v>39.035917440000006</v>
      </c>
      <c r="C624" s="22">
        <v>0</v>
      </c>
      <c r="D624" s="22">
        <v>9.0852825599999996</v>
      </c>
      <c r="E624" s="22">
        <v>0</v>
      </c>
      <c r="F624" s="214"/>
      <c r="G624" s="22">
        <v>0</v>
      </c>
      <c r="H624" s="23">
        <v>0</v>
      </c>
      <c r="I624" s="24">
        <f t="shared" si="79"/>
        <v>48.121200000000002</v>
      </c>
    </row>
    <row r="625" spans="1:9" ht="14.4" thickBot="1" x14ac:dyDescent="0.3">
      <c r="A625" s="32" t="s">
        <v>24</v>
      </c>
      <c r="B625" s="18">
        <v>645.18224626956055</v>
      </c>
      <c r="C625" s="18">
        <v>0</v>
      </c>
      <c r="D625" s="18">
        <v>732.87692051979195</v>
      </c>
      <c r="E625" s="18">
        <v>171.45163386504146</v>
      </c>
      <c r="F625" s="215"/>
      <c r="G625" s="18">
        <v>44.903999345606103</v>
      </c>
      <c r="H625" s="30">
        <v>0</v>
      </c>
      <c r="I625" s="16">
        <f t="shared" si="79"/>
        <v>1594.4148</v>
      </c>
    </row>
    <row r="626" spans="1:9" x14ac:dyDescent="0.25">
      <c r="A626" s="128" t="s">
        <v>25</v>
      </c>
      <c r="B626" s="129">
        <f>SUM(B605:B625)</f>
        <v>9500.3325537578603</v>
      </c>
      <c r="C626" s="129">
        <f t="shared" ref="C626:I626" si="80">SUM(C605:C625)</f>
        <v>0</v>
      </c>
      <c r="D626" s="129">
        <f t="shared" si="80"/>
        <v>1865.0835780397574</v>
      </c>
      <c r="E626" s="129">
        <f t="shared" si="80"/>
        <v>171.45163386504146</v>
      </c>
      <c r="F626" s="129">
        <f t="shared" si="80"/>
        <v>0</v>
      </c>
      <c r="G626" s="129">
        <f t="shared" si="80"/>
        <v>44.903999345606103</v>
      </c>
      <c r="H626" s="129">
        <f t="shared" si="80"/>
        <v>0</v>
      </c>
      <c r="I626" s="129">
        <f t="shared" si="80"/>
        <v>11581.771765008267</v>
      </c>
    </row>
    <row r="627" spans="1:9" ht="15" thickBot="1" x14ac:dyDescent="0.35">
      <c r="A627" s="61" t="s">
        <v>86</v>
      </c>
      <c r="B627" s="98">
        <f>IF($I626=0,"-",B626/$I626)</f>
        <v>0.82028317830100839</v>
      </c>
      <c r="C627" s="98">
        <f t="shared" ref="C627:H627" si="81">IF($I626=0,"-",C626/$I626)</f>
        <v>0</v>
      </c>
      <c r="D627" s="98">
        <f t="shared" si="81"/>
        <v>0.16103611916051483</v>
      </c>
      <c r="E627" s="98">
        <f t="shared" si="81"/>
        <v>1.4803575596528696E-2</v>
      </c>
      <c r="F627" s="98">
        <f t="shared" si="81"/>
        <v>0</v>
      </c>
      <c r="G627" s="98">
        <f t="shared" si="81"/>
        <v>3.8771269419479921E-3</v>
      </c>
      <c r="H627" s="98">
        <f t="shared" si="81"/>
        <v>0</v>
      </c>
      <c r="I627" s="100">
        <f>SUM(B627:H627)</f>
        <v>0.99999999999999989</v>
      </c>
    </row>
    <row r="628" spans="1:9" ht="14.4" thickBot="1" x14ac:dyDescent="0.3">
      <c r="A628" s="105"/>
      <c r="B628" s="105"/>
      <c r="C628" s="105"/>
      <c r="D628" s="105"/>
      <c r="E628" s="105"/>
      <c r="F628" s="105"/>
      <c r="G628" s="105"/>
      <c r="H628" s="105"/>
      <c r="I628" s="105"/>
    </row>
    <row r="629" spans="1:9" ht="27.6" x14ac:dyDescent="0.25">
      <c r="A629" s="216" t="s">
        <v>49</v>
      </c>
      <c r="B629" s="8" t="s">
        <v>0</v>
      </c>
      <c r="C629" s="8" t="s">
        <v>1</v>
      </c>
      <c r="D629" s="8" t="s">
        <v>2</v>
      </c>
      <c r="E629" s="8" t="s">
        <v>3</v>
      </c>
      <c r="F629" s="8" t="s">
        <v>26</v>
      </c>
      <c r="G629" s="8" t="s">
        <v>4</v>
      </c>
      <c r="H629" s="8" t="s">
        <v>85</v>
      </c>
      <c r="I629" s="9" t="s">
        <v>5</v>
      </c>
    </row>
    <row r="630" spans="1:9" x14ac:dyDescent="0.25">
      <c r="A630" s="217" t="s">
        <v>49</v>
      </c>
      <c r="B630" s="204" t="s">
        <v>66</v>
      </c>
      <c r="C630" s="205"/>
      <c r="D630" s="205"/>
      <c r="E630" s="205"/>
      <c r="F630" s="205"/>
      <c r="G630" s="205"/>
      <c r="H630" s="205"/>
      <c r="I630" s="206"/>
    </row>
    <row r="631" spans="1:9" x14ac:dyDescent="0.25">
      <c r="A631" s="13" t="s">
        <v>6</v>
      </c>
      <c r="B631" s="187">
        <v>1.1992482206309583</v>
      </c>
      <c r="C631" s="187">
        <v>0</v>
      </c>
      <c r="D631" s="187">
        <v>1.800751779369042</v>
      </c>
      <c r="E631" s="187">
        <v>0</v>
      </c>
      <c r="F631" s="187">
        <v>0</v>
      </c>
      <c r="G631" s="187">
        <v>0</v>
      </c>
      <c r="H631" s="189">
        <v>0</v>
      </c>
      <c r="I631" s="16">
        <f>SUM(B631:H631)</f>
        <v>3</v>
      </c>
    </row>
    <row r="632" spans="1:9" x14ac:dyDescent="0.25">
      <c r="A632" s="21" t="s">
        <v>7</v>
      </c>
      <c r="B632" s="188">
        <v>0</v>
      </c>
      <c r="C632" s="188">
        <v>0</v>
      </c>
      <c r="D632" s="188">
        <v>0</v>
      </c>
      <c r="E632" s="188">
        <v>0</v>
      </c>
      <c r="F632" s="188">
        <v>0</v>
      </c>
      <c r="G632" s="188">
        <v>0</v>
      </c>
      <c r="H632" s="190">
        <v>0</v>
      </c>
      <c r="I632" s="24">
        <f t="shared" ref="I632:I651" si="82">SUM(B632:H632)</f>
        <v>0</v>
      </c>
    </row>
    <row r="633" spans="1:9" x14ac:dyDescent="0.25">
      <c r="A633" s="29" t="s">
        <v>8</v>
      </c>
      <c r="B633" s="104">
        <v>2</v>
      </c>
      <c r="C633" s="104">
        <v>0</v>
      </c>
      <c r="D633" s="104">
        <v>0</v>
      </c>
      <c r="E633" s="104">
        <v>0</v>
      </c>
      <c r="F633" s="104">
        <v>0</v>
      </c>
      <c r="G633" s="104">
        <v>0</v>
      </c>
      <c r="H633" s="191">
        <v>0</v>
      </c>
      <c r="I633" s="16">
        <f t="shared" si="82"/>
        <v>2</v>
      </c>
    </row>
    <row r="634" spans="1:9" x14ac:dyDescent="0.25">
      <c r="A634" s="21" t="s">
        <v>9</v>
      </c>
      <c r="B634" s="188">
        <v>7.9744542708356203</v>
      </c>
      <c r="C634" s="188">
        <v>0</v>
      </c>
      <c r="D634" s="188">
        <v>2.5545729164379354E-2</v>
      </c>
      <c r="E634" s="188">
        <v>0</v>
      </c>
      <c r="F634" s="188">
        <v>0</v>
      </c>
      <c r="G634" s="188">
        <v>0</v>
      </c>
      <c r="H634" s="190">
        <v>0</v>
      </c>
      <c r="I634" s="24">
        <f t="shared" si="82"/>
        <v>8</v>
      </c>
    </row>
    <row r="635" spans="1:9" x14ac:dyDescent="0.25">
      <c r="A635" s="29" t="s">
        <v>10</v>
      </c>
      <c r="B635" s="104">
        <v>0</v>
      </c>
      <c r="C635" s="104">
        <v>0</v>
      </c>
      <c r="D635" s="104">
        <v>0</v>
      </c>
      <c r="E635" s="104">
        <v>0</v>
      </c>
      <c r="F635" s="104">
        <v>0</v>
      </c>
      <c r="G635" s="104">
        <v>0</v>
      </c>
      <c r="H635" s="191">
        <v>0</v>
      </c>
      <c r="I635" s="16">
        <f t="shared" si="82"/>
        <v>0</v>
      </c>
    </row>
    <row r="636" spans="1:9" x14ac:dyDescent="0.25">
      <c r="A636" s="21" t="s">
        <v>11</v>
      </c>
      <c r="B636" s="188">
        <v>0</v>
      </c>
      <c r="C636" s="188">
        <v>0</v>
      </c>
      <c r="D636" s="188">
        <v>0</v>
      </c>
      <c r="E636" s="188">
        <v>5.7374668653115108</v>
      </c>
      <c r="F636" s="188">
        <v>0</v>
      </c>
      <c r="G636" s="188">
        <v>0</v>
      </c>
      <c r="H636" s="190">
        <v>0</v>
      </c>
      <c r="I636" s="24">
        <f t="shared" si="82"/>
        <v>5.7374668653115108</v>
      </c>
    </row>
    <row r="637" spans="1:9" x14ac:dyDescent="0.25">
      <c r="A637" s="29" t="s">
        <v>12</v>
      </c>
      <c r="B637" s="104">
        <v>0</v>
      </c>
      <c r="C637" s="104">
        <v>0</v>
      </c>
      <c r="D637" s="104">
        <v>0</v>
      </c>
      <c r="E637" s="104">
        <v>0</v>
      </c>
      <c r="F637" s="104">
        <v>0</v>
      </c>
      <c r="G637" s="104">
        <v>0</v>
      </c>
      <c r="H637" s="191">
        <v>0</v>
      </c>
      <c r="I637" s="16">
        <f t="shared" si="82"/>
        <v>0</v>
      </c>
    </row>
    <row r="638" spans="1:9" x14ac:dyDescent="0.25">
      <c r="A638" s="21" t="s">
        <v>13</v>
      </c>
      <c r="B638" s="188">
        <v>0</v>
      </c>
      <c r="C638" s="188">
        <v>0.37196618299326623</v>
      </c>
      <c r="D638" s="188">
        <v>0</v>
      </c>
      <c r="E638" s="188">
        <v>18.053624458027361</v>
      </c>
      <c r="F638" s="188">
        <v>712.98781260390012</v>
      </c>
      <c r="G638" s="188">
        <v>0</v>
      </c>
      <c r="H638" s="190">
        <v>0</v>
      </c>
      <c r="I638" s="24">
        <f t="shared" si="82"/>
        <v>731.4134032449208</v>
      </c>
    </row>
    <row r="639" spans="1:9" x14ac:dyDescent="0.25">
      <c r="A639" s="29" t="s">
        <v>14</v>
      </c>
      <c r="B639" s="104">
        <v>1.9558605185090303</v>
      </c>
      <c r="C639" s="104">
        <v>4.4139481490969676E-2</v>
      </c>
      <c r="D639" s="104">
        <v>0</v>
      </c>
      <c r="E639" s="104">
        <v>0</v>
      </c>
      <c r="F639" s="104">
        <v>0</v>
      </c>
      <c r="G639" s="104">
        <v>0</v>
      </c>
      <c r="H639" s="191">
        <v>0</v>
      </c>
      <c r="I639" s="16">
        <f t="shared" si="82"/>
        <v>2</v>
      </c>
    </row>
    <row r="640" spans="1:9" x14ac:dyDescent="0.25">
      <c r="A640" s="21" t="s">
        <v>15</v>
      </c>
      <c r="B640" s="188">
        <v>152.08749874013813</v>
      </c>
      <c r="C640" s="188">
        <v>0.65733170206081259</v>
      </c>
      <c r="D640" s="188">
        <v>12.255169557801047</v>
      </c>
      <c r="E640" s="188">
        <v>0</v>
      </c>
      <c r="F640" s="188">
        <v>0</v>
      </c>
      <c r="G640" s="188">
        <v>0</v>
      </c>
      <c r="H640" s="190">
        <v>0</v>
      </c>
      <c r="I640" s="24">
        <f t="shared" si="82"/>
        <v>165</v>
      </c>
    </row>
    <row r="641" spans="1:9" x14ac:dyDescent="0.25">
      <c r="A641" s="29" t="s">
        <v>16</v>
      </c>
      <c r="B641" s="104">
        <v>3.8673546135269774</v>
      </c>
      <c r="C641" s="104">
        <v>0</v>
      </c>
      <c r="D641" s="104">
        <v>1.8722760140337434E-2</v>
      </c>
      <c r="E641" s="104">
        <v>0.11392262633268525</v>
      </c>
      <c r="F641" s="104">
        <v>0</v>
      </c>
      <c r="G641" s="104">
        <v>0</v>
      </c>
      <c r="H641" s="191">
        <v>0</v>
      </c>
      <c r="I641" s="16">
        <f t="shared" si="82"/>
        <v>4</v>
      </c>
    </row>
    <row r="642" spans="1:9" x14ac:dyDescent="0.25">
      <c r="A642" s="21" t="s">
        <v>17</v>
      </c>
      <c r="B642" s="188">
        <v>0</v>
      </c>
      <c r="C642" s="188">
        <v>0</v>
      </c>
      <c r="D642" s="188">
        <v>0</v>
      </c>
      <c r="E642" s="188">
        <v>0</v>
      </c>
      <c r="F642" s="188">
        <v>0</v>
      </c>
      <c r="G642" s="188">
        <v>0</v>
      </c>
      <c r="H642" s="190">
        <v>0</v>
      </c>
      <c r="I642" s="24">
        <f t="shared" si="82"/>
        <v>0</v>
      </c>
    </row>
    <row r="643" spans="1:9" x14ac:dyDescent="0.25">
      <c r="A643" s="29" t="s">
        <v>136</v>
      </c>
      <c r="B643" s="104">
        <v>15.097861914039232</v>
      </c>
      <c r="C643" s="104">
        <v>0</v>
      </c>
      <c r="D643" s="104">
        <v>3.9021380859607704</v>
      </c>
      <c r="E643" s="104">
        <v>0</v>
      </c>
      <c r="F643" s="104">
        <v>0</v>
      </c>
      <c r="G643" s="104">
        <v>0</v>
      </c>
      <c r="H643" s="191">
        <v>0</v>
      </c>
      <c r="I643" s="16">
        <f t="shared" si="82"/>
        <v>19.000000000000004</v>
      </c>
    </row>
    <row r="644" spans="1:9" x14ac:dyDescent="0.25">
      <c r="A644" s="21" t="s">
        <v>18</v>
      </c>
      <c r="B644" s="188">
        <v>0</v>
      </c>
      <c r="C644" s="188">
        <v>0</v>
      </c>
      <c r="D644" s="188">
        <v>0</v>
      </c>
      <c r="E644" s="188">
        <v>0</v>
      </c>
      <c r="F644" s="188">
        <v>0</v>
      </c>
      <c r="G644" s="188">
        <v>0</v>
      </c>
      <c r="H644" s="190">
        <v>0</v>
      </c>
      <c r="I644" s="24">
        <f t="shared" si="82"/>
        <v>0</v>
      </c>
    </row>
    <row r="645" spans="1:9" x14ac:dyDescent="0.25">
      <c r="A645" s="29" t="s">
        <v>19</v>
      </c>
      <c r="B645" s="104">
        <v>0</v>
      </c>
      <c r="C645" s="104">
        <v>0</v>
      </c>
      <c r="D645" s="104">
        <v>0</v>
      </c>
      <c r="E645" s="104">
        <v>0</v>
      </c>
      <c r="F645" s="104">
        <v>0</v>
      </c>
      <c r="G645" s="104">
        <v>0</v>
      </c>
      <c r="H645" s="191">
        <v>0</v>
      </c>
      <c r="I645" s="16">
        <f t="shared" si="82"/>
        <v>0</v>
      </c>
    </row>
    <row r="646" spans="1:9" x14ac:dyDescent="0.25">
      <c r="A646" s="21" t="s">
        <v>20</v>
      </c>
      <c r="B646" s="188">
        <v>0</v>
      </c>
      <c r="C646" s="188">
        <v>0</v>
      </c>
      <c r="D646" s="188">
        <v>0</v>
      </c>
      <c r="E646" s="188">
        <v>0</v>
      </c>
      <c r="F646" s="188">
        <v>0</v>
      </c>
      <c r="G646" s="188">
        <v>0</v>
      </c>
      <c r="H646" s="190">
        <v>0</v>
      </c>
      <c r="I646" s="24">
        <f t="shared" si="82"/>
        <v>0</v>
      </c>
    </row>
    <row r="647" spans="1:9" x14ac:dyDescent="0.25">
      <c r="A647" s="32" t="s">
        <v>58</v>
      </c>
      <c r="B647" s="104">
        <v>160.40089542619484</v>
      </c>
      <c r="C647" s="104">
        <v>7.2656161667686519</v>
      </c>
      <c r="D647" s="104">
        <v>91.333488407036526</v>
      </c>
      <c r="E647" s="104">
        <v>0</v>
      </c>
      <c r="F647" s="104">
        <v>0</v>
      </c>
      <c r="G647" s="104">
        <v>0</v>
      </c>
      <c r="H647" s="191">
        <v>0</v>
      </c>
      <c r="I647" s="16">
        <f t="shared" si="82"/>
        <v>259</v>
      </c>
    </row>
    <row r="648" spans="1:9" x14ac:dyDescent="0.25">
      <c r="A648" s="21" t="s">
        <v>21</v>
      </c>
      <c r="B648" s="188">
        <v>10.201989484565029</v>
      </c>
      <c r="C648" s="188">
        <v>0</v>
      </c>
      <c r="D648" s="188">
        <v>4.5464667961359915</v>
      </c>
      <c r="E648" s="188">
        <v>0</v>
      </c>
      <c r="F648" s="188">
        <v>9.2515437192989793</v>
      </c>
      <c r="G648" s="188">
        <v>0</v>
      </c>
      <c r="H648" s="190">
        <v>0</v>
      </c>
      <c r="I648" s="24">
        <f t="shared" si="82"/>
        <v>24</v>
      </c>
    </row>
    <row r="649" spans="1:9" x14ac:dyDescent="0.25">
      <c r="A649" s="32" t="s">
        <v>22</v>
      </c>
      <c r="B649" s="104">
        <v>1.0339609582443297</v>
      </c>
      <c r="C649" s="104">
        <v>0</v>
      </c>
      <c r="D649" s="104">
        <v>0</v>
      </c>
      <c r="E649" s="104">
        <v>0</v>
      </c>
      <c r="F649" s="104">
        <v>0</v>
      </c>
      <c r="G649" s="104">
        <v>0</v>
      </c>
      <c r="H649" s="191">
        <v>0</v>
      </c>
      <c r="I649" s="16">
        <f t="shared" si="82"/>
        <v>1.0339609582443297</v>
      </c>
    </row>
    <row r="650" spans="1:9" x14ac:dyDescent="0.25">
      <c r="A650" s="21" t="s">
        <v>23</v>
      </c>
      <c r="B650" s="188">
        <v>0.67320000000000002</v>
      </c>
      <c r="C650" s="188">
        <v>0</v>
      </c>
      <c r="D650" s="188">
        <v>0</v>
      </c>
      <c r="E650" s="188">
        <v>0</v>
      </c>
      <c r="F650" s="188">
        <v>0</v>
      </c>
      <c r="G650" s="188">
        <v>0</v>
      </c>
      <c r="H650" s="190">
        <v>0</v>
      </c>
      <c r="I650" s="24">
        <f t="shared" si="82"/>
        <v>0.67320000000000002</v>
      </c>
    </row>
    <row r="651" spans="1:9" ht="14.4" thickBot="1" x14ac:dyDescent="0.3">
      <c r="A651" s="32" t="s">
        <v>24</v>
      </c>
      <c r="B651" s="104">
        <v>59.89802716518787</v>
      </c>
      <c r="C651" s="104">
        <v>7.7826912365458828E-2</v>
      </c>
      <c r="D651" s="104">
        <v>1.2389488361906797</v>
      </c>
      <c r="E651" s="104">
        <v>99.531765493486517</v>
      </c>
      <c r="F651" s="104">
        <v>0</v>
      </c>
      <c r="G651" s="104">
        <v>33.564127184528125</v>
      </c>
      <c r="H651" s="191">
        <v>0.4709044082413667</v>
      </c>
      <c r="I651" s="16">
        <f t="shared" si="82"/>
        <v>194.78160000000003</v>
      </c>
    </row>
    <row r="652" spans="1:9" x14ac:dyDescent="0.25">
      <c r="A652" s="128" t="s">
        <v>25</v>
      </c>
      <c r="B652" s="192">
        <f>SUM(B631:B651)</f>
        <v>416.390351311872</v>
      </c>
      <c r="C652" s="192">
        <f t="shared" ref="C652:I652" si="83">SUM(C631:C651)</f>
        <v>8.4168804456791602</v>
      </c>
      <c r="D652" s="192">
        <f t="shared" si="83"/>
        <v>115.12123195179876</v>
      </c>
      <c r="E652" s="192">
        <f t="shared" si="83"/>
        <v>123.43677944315807</v>
      </c>
      <c r="F652" s="192">
        <f t="shared" si="83"/>
        <v>722.2393563231991</v>
      </c>
      <c r="G652" s="192">
        <f t="shared" si="83"/>
        <v>33.564127184528125</v>
      </c>
      <c r="H652" s="192">
        <f t="shared" si="83"/>
        <v>0.4709044082413667</v>
      </c>
      <c r="I652" s="192">
        <f t="shared" si="83"/>
        <v>1419.6396310684765</v>
      </c>
    </row>
    <row r="653" spans="1:9" ht="15" thickBot="1" x14ac:dyDescent="0.35">
      <c r="A653" s="61" t="s">
        <v>86</v>
      </c>
      <c r="B653" s="98">
        <f>IF($I652=0,"-",B652/$I652)</f>
        <v>0.29330707751408736</v>
      </c>
      <c r="C653" s="98">
        <f t="shared" ref="C653" si="84">IF($I652=0,"-",C652/$I652)</f>
        <v>5.9288852336027596E-3</v>
      </c>
      <c r="D653" s="98">
        <f t="shared" ref="D653" si="85">IF($I652=0,"-",D652/$I652)</f>
        <v>8.1091869677626563E-2</v>
      </c>
      <c r="E653" s="98">
        <f t="shared" ref="E653" si="86">IF($I652=0,"-",E652/$I652)</f>
        <v>8.6949375561074405E-2</v>
      </c>
      <c r="F653" s="98">
        <f t="shared" ref="F653" si="87">IF($I652=0,"-",F652/$I652)</f>
        <v>0.50874837565616104</v>
      </c>
      <c r="G653" s="98">
        <f t="shared" ref="G653" si="88">IF($I652=0,"-",G652/$I652)</f>
        <v>2.3642709353828367E-2</v>
      </c>
      <c r="H653" s="98">
        <f t="shared" ref="H653" si="89">IF($I652=0,"-",H652/$I652)</f>
        <v>3.3170700361960558E-4</v>
      </c>
      <c r="I653" s="100">
        <f>SUM(B653:H653)</f>
        <v>1</v>
      </c>
    </row>
    <row r="654" spans="1:9" x14ac:dyDescent="0.25">
      <c r="A654" s="105"/>
      <c r="B654" s="105"/>
      <c r="C654" s="105"/>
      <c r="D654" s="105"/>
      <c r="E654" s="105"/>
      <c r="F654" s="105"/>
      <c r="G654" s="105"/>
      <c r="H654" s="105"/>
      <c r="I654" s="105"/>
    </row>
  </sheetData>
  <mergeCells count="79">
    <mergeCell ref="B59:E79"/>
    <mergeCell ref="G59:H79"/>
    <mergeCell ref="F423:F443"/>
    <mergeCell ref="B266:I266"/>
    <mergeCell ref="B292:I292"/>
    <mergeCell ref="B110:I110"/>
    <mergeCell ref="B136:I136"/>
    <mergeCell ref="B162:I162"/>
    <mergeCell ref="B188:I188"/>
    <mergeCell ref="B240:I240"/>
    <mergeCell ref="F215:F235"/>
    <mergeCell ref="B214:I214"/>
    <mergeCell ref="F293:F313"/>
    <mergeCell ref="A1:I3"/>
    <mergeCell ref="A5:A6"/>
    <mergeCell ref="A31:A32"/>
    <mergeCell ref="F33:F53"/>
    <mergeCell ref="A57:A58"/>
    <mergeCell ref="B6:I6"/>
    <mergeCell ref="B32:I32"/>
    <mergeCell ref="B58:I58"/>
    <mergeCell ref="A83:A84"/>
    <mergeCell ref="A109:A110"/>
    <mergeCell ref="F111:F131"/>
    <mergeCell ref="A135:A136"/>
    <mergeCell ref="F137:F157"/>
    <mergeCell ref="B84:I84"/>
    <mergeCell ref="A161:A162"/>
    <mergeCell ref="F163:F183"/>
    <mergeCell ref="A187:A188"/>
    <mergeCell ref="F189:F209"/>
    <mergeCell ref="A213:A214"/>
    <mergeCell ref="A239:A240"/>
    <mergeCell ref="F241:F261"/>
    <mergeCell ref="A265:A266"/>
    <mergeCell ref="F267:F287"/>
    <mergeCell ref="A291:A292"/>
    <mergeCell ref="A317:A318"/>
    <mergeCell ref="F319:F339"/>
    <mergeCell ref="A343:A344"/>
    <mergeCell ref="F345:F365"/>
    <mergeCell ref="B318:I318"/>
    <mergeCell ref="B344:I344"/>
    <mergeCell ref="A369:A370"/>
    <mergeCell ref="F371:F391"/>
    <mergeCell ref="A395:A396"/>
    <mergeCell ref="F397:F417"/>
    <mergeCell ref="A421:A422"/>
    <mergeCell ref="B422:I422"/>
    <mergeCell ref="B370:I370"/>
    <mergeCell ref="B396:I396"/>
    <mergeCell ref="A447:A448"/>
    <mergeCell ref="B449:E469"/>
    <mergeCell ref="G449:H469"/>
    <mergeCell ref="A473:A474"/>
    <mergeCell ref="B475:E495"/>
    <mergeCell ref="G475:H495"/>
    <mergeCell ref="B448:I448"/>
    <mergeCell ref="B474:I474"/>
    <mergeCell ref="A499:A500"/>
    <mergeCell ref="B501:E521"/>
    <mergeCell ref="G501:H521"/>
    <mergeCell ref="A525:A526"/>
    <mergeCell ref="B527:E547"/>
    <mergeCell ref="G527:H547"/>
    <mergeCell ref="B526:I526"/>
    <mergeCell ref="B500:I500"/>
    <mergeCell ref="A603:A604"/>
    <mergeCell ref="F605:F625"/>
    <mergeCell ref="A629:A630"/>
    <mergeCell ref="A551:A552"/>
    <mergeCell ref="B553:E573"/>
    <mergeCell ref="B604:I604"/>
    <mergeCell ref="B630:I630"/>
    <mergeCell ref="G553:H573"/>
    <mergeCell ref="A577:A578"/>
    <mergeCell ref="F579:F599"/>
    <mergeCell ref="B552:I552"/>
    <mergeCell ref="B578:I578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27"/>
  <sheetViews>
    <sheetView workbookViewId="0">
      <selection activeCell="A2" sqref="A2"/>
    </sheetView>
  </sheetViews>
  <sheetFormatPr defaultColWidth="11.19921875" defaultRowHeight="13.8" x14ac:dyDescent="0.25"/>
  <sheetData>
    <row r="1" spans="1:2" x14ac:dyDescent="0.25">
      <c r="A1" t="s">
        <v>146</v>
      </c>
      <c r="B1" t="s">
        <v>147</v>
      </c>
    </row>
    <row r="2" spans="1:2" x14ac:dyDescent="0.25">
      <c r="A2">
        <v>1993</v>
      </c>
      <c r="B2" s="176" t="e">
        <f>+'NEA 93'!#REF!</f>
        <v>#REF!</v>
      </c>
    </row>
    <row r="3" spans="1:2" x14ac:dyDescent="0.25">
      <c r="A3">
        <v>1994</v>
      </c>
      <c r="B3" s="176" t="e">
        <f>+'NEA 94'!#REF!</f>
        <v>#REF!</v>
      </c>
    </row>
    <row r="4" spans="1:2" x14ac:dyDescent="0.25">
      <c r="A4">
        <v>1995</v>
      </c>
      <c r="B4" s="176" t="e">
        <f>+'NEA 95'!#REF!</f>
        <v>#REF!</v>
      </c>
    </row>
    <row r="5" spans="1:2" x14ac:dyDescent="0.25">
      <c r="A5">
        <v>1996</v>
      </c>
      <c r="B5" s="176" t="e">
        <f>+'NEA 96'!#REF!</f>
        <v>#REF!</v>
      </c>
    </row>
    <row r="6" spans="1:2" x14ac:dyDescent="0.25">
      <c r="A6">
        <v>1997</v>
      </c>
      <c r="B6" s="176" t="e">
        <f>+'NEA 97'!#REF!</f>
        <v>#REF!</v>
      </c>
    </row>
    <row r="7" spans="1:2" x14ac:dyDescent="0.25">
      <c r="A7">
        <v>1998</v>
      </c>
      <c r="B7" s="176">
        <f>+'NEA 98'!J$28</f>
        <v>3.0999581213109195E-7</v>
      </c>
    </row>
    <row r="8" spans="1:2" x14ac:dyDescent="0.25">
      <c r="A8">
        <v>1999</v>
      </c>
      <c r="B8" s="176">
        <f>+'NEA 99'!J$28</f>
        <v>0</v>
      </c>
    </row>
    <row r="9" spans="1:2" x14ac:dyDescent="0.25">
      <c r="A9">
        <v>2000</v>
      </c>
      <c r="B9" s="176">
        <f>+'NEA 2000'!J$28</f>
        <v>0</v>
      </c>
    </row>
    <row r="10" spans="1:2" x14ac:dyDescent="0.25">
      <c r="A10">
        <v>2001</v>
      </c>
      <c r="B10" s="176">
        <f>+'NEA 2001'!J$28</f>
        <v>0</v>
      </c>
    </row>
    <row r="11" spans="1:2" x14ac:dyDescent="0.25">
      <c r="A11">
        <v>2002</v>
      </c>
      <c r="B11" s="176">
        <f>+'NEA 2002'!J$28</f>
        <v>0</v>
      </c>
    </row>
    <row r="12" spans="1:2" x14ac:dyDescent="0.25">
      <c r="A12">
        <v>2003</v>
      </c>
      <c r="B12" s="176">
        <f>+'NEA 2003'!J$28</f>
        <v>0</v>
      </c>
    </row>
    <row r="13" spans="1:2" x14ac:dyDescent="0.25">
      <c r="A13">
        <v>2004</v>
      </c>
      <c r="B13" s="176">
        <f>+'NEA 2004'!J$28</f>
        <v>0</v>
      </c>
    </row>
    <row r="14" spans="1:2" x14ac:dyDescent="0.25">
      <c r="A14">
        <v>2005</v>
      </c>
      <c r="B14" s="176">
        <f>+'NEA 2005'!J$28</f>
        <v>0</v>
      </c>
    </row>
    <row r="15" spans="1:2" x14ac:dyDescent="0.25">
      <c r="A15">
        <v>2006</v>
      </c>
      <c r="B15" s="176">
        <f>+'NEA 2006'!J$28</f>
        <v>0</v>
      </c>
    </row>
    <row r="16" spans="1:2" x14ac:dyDescent="0.25">
      <c r="A16">
        <v>2007</v>
      </c>
      <c r="B16" s="176">
        <f>+'NEA 2007'!J$28</f>
        <v>0</v>
      </c>
    </row>
    <row r="17" spans="1:2" x14ac:dyDescent="0.25">
      <c r="A17">
        <v>2008</v>
      </c>
      <c r="B17" s="176">
        <f>+'NEA 2008'!J$28</f>
        <v>0</v>
      </c>
    </row>
    <row r="18" spans="1:2" x14ac:dyDescent="0.25">
      <c r="A18">
        <v>2009</v>
      </c>
      <c r="B18" s="176">
        <f>+'NEA 2009'!J$28</f>
        <v>0</v>
      </c>
    </row>
    <row r="19" spans="1:2" x14ac:dyDescent="0.25">
      <c r="A19">
        <v>2010</v>
      </c>
      <c r="B19" s="176">
        <f>+'NEA 2010'!J$28</f>
        <v>0</v>
      </c>
    </row>
    <row r="20" spans="1:2" x14ac:dyDescent="0.25">
      <c r="A20">
        <v>2011</v>
      </c>
      <c r="B20" s="176">
        <f>+'NEA 2011'!J$28</f>
        <v>0</v>
      </c>
    </row>
    <row r="21" spans="1:2" x14ac:dyDescent="0.25">
      <c r="A21">
        <v>2012</v>
      </c>
      <c r="B21" s="176">
        <f>+'NEA 2012'!J$28</f>
        <v>0</v>
      </c>
    </row>
    <row r="22" spans="1:2" x14ac:dyDescent="0.25">
      <c r="A22">
        <v>2013</v>
      </c>
      <c r="B22" s="176">
        <f>+'NEA 2013'!J$28</f>
        <v>0</v>
      </c>
    </row>
    <row r="23" spans="1:2" x14ac:dyDescent="0.25">
      <c r="A23">
        <v>2014</v>
      </c>
      <c r="B23" s="176">
        <f>+'NEA 2014'!J$28</f>
        <v>0</v>
      </c>
    </row>
    <row r="24" spans="1:2" x14ac:dyDescent="0.25">
      <c r="A24">
        <v>2015</v>
      </c>
      <c r="B24" s="176">
        <f>+'NEA 2015'!J$28</f>
        <v>0</v>
      </c>
    </row>
    <row r="25" spans="1:2" x14ac:dyDescent="0.25">
      <c r="A25">
        <v>2016</v>
      </c>
      <c r="B25" s="176">
        <f>+'NEA 2016'!J$28</f>
        <v>0</v>
      </c>
    </row>
    <row r="26" spans="1:2" x14ac:dyDescent="0.25">
      <c r="A26">
        <v>2017</v>
      </c>
      <c r="B26" s="176">
        <f>+'NEA 2017'!J$28</f>
        <v>0</v>
      </c>
    </row>
    <row r="27" spans="1:2" x14ac:dyDescent="0.25">
      <c r="A27">
        <v>2018</v>
      </c>
      <c r="B27" s="176">
        <f>+'NEA 2018'!J$28</f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Deckblatt</vt:lpstr>
      <vt:lpstr>NEA 2018</vt:lpstr>
      <vt:lpstr>NEA 2017</vt:lpstr>
      <vt:lpstr>NEA 2016</vt:lpstr>
      <vt:lpstr>NEA 2015</vt:lpstr>
      <vt:lpstr>NEA 2014</vt:lpstr>
      <vt:lpstr>NEA 2013</vt:lpstr>
      <vt:lpstr>NEA 2012</vt:lpstr>
      <vt:lpstr>NEA 2011</vt:lpstr>
      <vt:lpstr>NEA 2010</vt:lpstr>
      <vt:lpstr>NEA 2009</vt:lpstr>
      <vt:lpstr>NEA 2008</vt:lpstr>
      <vt:lpstr>NEA 2007</vt:lpstr>
      <vt:lpstr>NEA 2006</vt:lpstr>
      <vt:lpstr>NEA 2005</vt:lpstr>
      <vt:lpstr>NEA 2004</vt:lpstr>
      <vt:lpstr>NEA 2003</vt:lpstr>
      <vt:lpstr>NEA 2002</vt:lpstr>
      <vt:lpstr>NEA 2001</vt:lpstr>
      <vt:lpstr>NEA 2000</vt:lpstr>
      <vt:lpstr>NEA 99</vt:lpstr>
      <vt:lpstr>NEA 98</vt:lpstr>
      <vt:lpstr>NEA 97</vt:lpstr>
      <vt:lpstr>NEA 96</vt:lpstr>
      <vt:lpstr>NEA 95</vt:lpstr>
      <vt:lpstr>NEA 94</vt:lpstr>
      <vt:lpstr>NEA 93</vt:lpstr>
      <vt:lpstr>Check</vt:lpstr>
    </vt:vector>
  </TitlesOfParts>
  <Company>Statistik Österreich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wolfgang Bittermann</dc:creator>
  <cp:lastModifiedBy>W. G.</cp:lastModifiedBy>
  <dcterms:created xsi:type="dcterms:W3CDTF">2000-07-27T12:15:54Z</dcterms:created>
  <dcterms:modified xsi:type="dcterms:W3CDTF">2020-07-17T21:23:15Z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1194629149</vt:i4>
  </property>
  <property fmtid="{D5CDD505-2E9C-101B-9397-08002B2CF9AE}" pid="3" name="_NewReviewCycle">
    <vt:lpwstr/>
  </property>
  <property fmtid="{D5CDD505-2E9C-101B-9397-08002B2CF9AE}" pid="4" name="_EmailSubject">
    <vt:lpwstr>Tabellen im Internet: Nutzenergieanalyse DEUTSCH</vt:lpwstr>
  </property>
  <property fmtid="{D5CDD505-2E9C-101B-9397-08002B2CF9AE}" pid="5" name="_AuthorEmail">
    <vt:lpwstr>Barbara.Mayer@statistik.gv.at</vt:lpwstr>
  </property>
  <property fmtid="{D5CDD505-2E9C-101B-9397-08002B2CF9AE}" pid="6" name="_AuthorEmailDisplayName">
    <vt:lpwstr>MAYER Barbara</vt:lpwstr>
  </property>
  <property fmtid="{D5CDD505-2E9C-101B-9397-08002B2CF9AE}" pid="7" name="_ReviewingToolsShownOnce">
    <vt:lpwstr/>
  </property>
</Properties>
</file>